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FE3FA59D-A0D6-4743-AF9F-379F9D4185F5}" xr6:coauthVersionLast="47" xr6:coauthVersionMax="47" xr10:uidLastSave="{00000000-0000-0000-0000-000000000000}"/>
  <bookViews>
    <workbookView xWindow="-120" yWindow="-120" windowWidth="29040" windowHeight="15840" tabRatio="796" xr2:uid="{00000000-000D-0000-FFFF-FFFF00000000}"/>
  </bookViews>
  <sheets>
    <sheet name="Active 1" sheetId="3" r:id="rId1"/>
    <sheet name="Graphs 1" sheetId="17" r:id="rId2"/>
    <sheet name="Active 2" sheetId="6" r:id="rId3"/>
    <sheet name="Graphs 2" sheetId="18" r:id="rId4"/>
    <sheet name="A" sheetId="1" r:id="rId5"/>
    <sheet name="Q_fit" sheetId="2" r:id="rId6"/>
    <sheet name="Q_fit (2)" sheetId="4" r:id="rId7"/>
    <sheet name="A (8)" sheetId="5" r:id="rId8"/>
    <sheet name="A (3)" sheetId="7" r:id="rId9"/>
    <sheet name="Q_fit (4)" sheetId="8" r:id="rId10"/>
    <sheet name="A (6)" sheetId="9" r:id="rId11"/>
    <sheet name="A (4)" sheetId="10" r:id="rId12"/>
    <sheet name="Q_fit (3)" sheetId="11" r:id="rId13"/>
    <sheet name="A (5)" sheetId="12" r:id="rId14"/>
    <sheet name="Sheet1" sheetId="13" r:id="rId15"/>
    <sheet name="BAV" sheetId="14" r:id="rId16"/>
    <sheet name="O-C gateway" sheetId="15" r:id="rId17"/>
    <sheet name="A (old)" sheetId="16" r:id="rId18"/>
  </sheets>
  <definedNames>
    <definedName name="solver_adj" localSheetId="4">A!$E$11:$E$13</definedName>
    <definedName name="solver_adj" localSheetId="8">'A (3)'!$E$11:$E$13</definedName>
    <definedName name="solver_adj" localSheetId="11">'A (4)'!$E$11:$E$13</definedName>
    <definedName name="solver_adj" localSheetId="13">'A (5)'!$E$11:$E$13</definedName>
    <definedName name="solver_adj" localSheetId="10">'A (6)'!$E$11:$E$13</definedName>
    <definedName name="solver_adj" localSheetId="7">'A (8)'!$AC$3:$AC$10</definedName>
    <definedName name="solver_adj" localSheetId="17">'A (old)'!$E$11:$E$13</definedName>
    <definedName name="solver_adj" localSheetId="0">'Active 1'!$E$11:$E$13</definedName>
    <definedName name="solver_adj" localSheetId="2">'Active 2'!$E$11:$E$13</definedName>
    <definedName name="solver_cvg" localSheetId="4">0.0001</definedName>
    <definedName name="solver_cvg" localSheetId="8">0.0001</definedName>
    <definedName name="solver_cvg" localSheetId="11">0.0001</definedName>
    <definedName name="solver_cvg" localSheetId="13">0.0001</definedName>
    <definedName name="solver_cvg" localSheetId="10">0.0001</definedName>
    <definedName name="solver_cvg" localSheetId="7">0.0001</definedName>
    <definedName name="solver_cvg" localSheetId="17">0.0001</definedName>
    <definedName name="solver_cvg" localSheetId="0">0.0001</definedName>
    <definedName name="solver_cvg" localSheetId="2">0.0001</definedName>
    <definedName name="solver_drv" localSheetId="4">1</definedName>
    <definedName name="solver_drv" localSheetId="8">1</definedName>
    <definedName name="solver_drv" localSheetId="11">1</definedName>
    <definedName name="solver_drv" localSheetId="13">1</definedName>
    <definedName name="solver_drv" localSheetId="10">1</definedName>
    <definedName name="solver_drv" localSheetId="7">1</definedName>
    <definedName name="solver_drv" localSheetId="17">1</definedName>
    <definedName name="solver_drv" localSheetId="0">1</definedName>
    <definedName name="solver_drv" localSheetId="2">1</definedName>
    <definedName name="solver_est" localSheetId="4">1</definedName>
    <definedName name="solver_est" localSheetId="8">1</definedName>
    <definedName name="solver_est" localSheetId="11">1</definedName>
    <definedName name="solver_est" localSheetId="13">1</definedName>
    <definedName name="solver_est" localSheetId="10">1</definedName>
    <definedName name="solver_est" localSheetId="7">1</definedName>
    <definedName name="solver_est" localSheetId="17">1</definedName>
    <definedName name="solver_est" localSheetId="0">1</definedName>
    <definedName name="solver_est" localSheetId="2">1</definedName>
    <definedName name="solver_itr" localSheetId="4">100</definedName>
    <definedName name="solver_itr" localSheetId="8">100</definedName>
    <definedName name="solver_itr" localSheetId="11">100</definedName>
    <definedName name="solver_itr" localSheetId="13">100</definedName>
    <definedName name="solver_itr" localSheetId="10">100</definedName>
    <definedName name="solver_itr" localSheetId="7">100</definedName>
    <definedName name="solver_itr" localSheetId="17">100</definedName>
    <definedName name="solver_itr" localSheetId="0">100</definedName>
    <definedName name="solver_itr" localSheetId="2">100</definedName>
    <definedName name="solver_lhs1" localSheetId="7">'A (8)'!$AC$7</definedName>
    <definedName name="solver_lin" localSheetId="4">2</definedName>
    <definedName name="solver_lin" localSheetId="8">2</definedName>
    <definedName name="solver_lin" localSheetId="11">2</definedName>
    <definedName name="solver_lin" localSheetId="13">2</definedName>
    <definedName name="solver_lin" localSheetId="10">2</definedName>
    <definedName name="solver_lin" localSheetId="7">2</definedName>
    <definedName name="solver_lin" localSheetId="17">2</definedName>
    <definedName name="solver_lin" localSheetId="0">2</definedName>
    <definedName name="solver_lin" localSheetId="2">2</definedName>
    <definedName name="solver_neg" localSheetId="4">2</definedName>
    <definedName name="solver_neg" localSheetId="8">2</definedName>
    <definedName name="solver_neg" localSheetId="11">2</definedName>
    <definedName name="solver_neg" localSheetId="13">2</definedName>
    <definedName name="solver_neg" localSheetId="10">2</definedName>
    <definedName name="solver_neg" localSheetId="7">2</definedName>
    <definedName name="solver_neg" localSheetId="17">2</definedName>
    <definedName name="solver_neg" localSheetId="0">2</definedName>
    <definedName name="solver_neg" localSheetId="2">2</definedName>
    <definedName name="solver_num" localSheetId="4">0</definedName>
    <definedName name="solver_num" localSheetId="8">0</definedName>
    <definedName name="solver_num" localSheetId="11">0</definedName>
    <definedName name="solver_num" localSheetId="13">0</definedName>
    <definedName name="solver_num" localSheetId="10">0</definedName>
    <definedName name="solver_num" localSheetId="7">1</definedName>
    <definedName name="solver_num" localSheetId="17">0</definedName>
    <definedName name="solver_num" localSheetId="0">0</definedName>
    <definedName name="solver_num" localSheetId="2">0</definedName>
    <definedName name="solver_nwt" localSheetId="4">1</definedName>
    <definedName name="solver_nwt" localSheetId="8">1</definedName>
    <definedName name="solver_nwt" localSheetId="11">1</definedName>
    <definedName name="solver_nwt" localSheetId="13">1</definedName>
    <definedName name="solver_nwt" localSheetId="10">1</definedName>
    <definedName name="solver_nwt" localSheetId="7">1</definedName>
    <definedName name="solver_nwt" localSheetId="17">1</definedName>
    <definedName name="solver_nwt" localSheetId="0">1</definedName>
    <definedName name="solver_nwt" localSheetId="2">1</definedName>
    <definedName name="solver_opt" localSheetId="4">A!$E$14</definedName>
    <definedName name="solver_opt" localSheetId="8">'A (3)'!$E$14</definedName>
    <definedName name="solver_opt" localSheetId="11">'A (4)'!$E$14</definedName>
    <definedName name="solver_opt" localSheetId="13">'A (5)'!$E$14</definedName>
    <definedName name="solver_opt" localSheetId="10">'A (6)'!$E$14</definedName>
    <definedName name="solver_opt" localSheetId="7">'A (8)'!$AC$11</definedName>
    <definedName name="solver_opt" localSheetId="17">'A (old)'!$E$14</definedName>
    <definedName name="solver_opt" localSheetId="0">'Active 1'!$E$14</definedName>
    <definedName name="solver_opt" localSheetId="2">'Active 2'!$E$14</definedName>
    <definedName name="solver_pre" localSheetId="4">0.000001</definedName>
    <definedName name="solver_pre" localSheetId="8">0.000001</definedName>
    <definedName name="solver_pre" localSheetId="11">0.000001</definedName>
    <definedName name="solver_pre" localSheetId="13">0.000001</definedName>
    <definedName name="solver_pre" localSheetId="10">0.000001</definedName>
    <definedName name="solver_pre" localSheetId="7">0.000001</definedName>
    <definedName name="solver_pre" localSheetId="17">0.000001</definedName>
    <definedName name="solver_pre" localSheetId="0">0.000001</definedName>
    <definedName name="solver_pre" localSheetId="2">0.000001</definedName>
    <definedName name="solver_rel1" localSheetId="7">1</definedName>
    <definedName name="solver_rhs1" localSheetId="7">0.99999</definedName>
    <definedName name="solver_scl" localSheetId="4">2</definedName>
    <definedName name="solver_scl" localSheetId="8">2</definedName>
    <definedName name="solver_scl" localSheetId="11">2</definedName>
    <definedName name="solver_scl" localSheetId="13">2</definedName>
    <definedName name="solver_scl" localSheetId="10">2</definedName>
    <definedName name="solver_scl" localSheetId="7">2</definedName>
    <definedName name="solver_scl" localSheetId="17">2</definedName>
    <definedName name="solver_scl" localSheetId="0">2</definedName>
    <definedName name="solver_scl" localSheetId="2">2</definedName>
    <definedName name="solver_sho" localSheetId="4">2</definedName>
    <definedName name="solver_sho" localSheetId="8">2</definedName>
    <definedName name="solver_sho" localSheetId="11">2</definedName>
    <definedName name="solver_sho" localSheetId="13">2</definedName>
    <definedName name="solver_sho" localSheetId="10">2</definedName>
    <definedName name="solver_sho" localSheetId="7">2</definedName>
    <definedName name="solver_sho" localSheetId="17">2</definedName>
    <definedName name="solver_sho" localSheetId="0">2</definedName>
    <definedName name="solver_sho" localSheetId="2">2</definedName>
    <definedName name="solver_tim" localSheetId="4">100</definedName>
    <definedName name="solver_tim" localSheetId="8">100</definedName>
    <definedName name="solver_tim" localSheetId="11">100</definedName>
    <definedName name="solver_tim" localSheetId="13">100</definedName>
    <definedName name="solver_tim" localSheetId="10">100</definedName>
    <definedName name="solver_tim" localSheetId="7">100</definedName>
    <definedName name="solver_tim" localSheetId="17">100</definedName>
    <definedName name="solver_tim" localSheetId="0">100</definedName>
    <definedName name="solver_tim" localSheetId="2">100</definedName>
    <definedName name="solver_tol" localSheetId="4">0.05</definedName>
    <definedName name="solver_tol" localSheetId="8">0.05</definedName>
    <definedName name="solver_tol" localSheetId="11">0.05</definedName>
    <definedName name="solver_tol" localSheetId="13">0.05</definedName>
    <definedName name="solver_tol" localSheetId="10">0.05</definedName>
    <definedName name="solver_tol" localSheetId="7">0.05</definedName>
    <definedName name="solver_tol" localSheetId="17">0.05</definedName>
    <definedName name="solver_tol" localSheetId="0">0.05</definedName>
    <definedName name="solver_tol" localSheetId="2">0.05</definedName>
    <definedName name="solver_typ" localSheetId="4">2</definedName>
    <definedName name="solver_typ" localSheetId="8">2</definedName>
    <definedName name="solver_typ" localSheetId="11">2</definedName>
    <definedName name="solver_typ" localSheetId="13">2</definedName>
    <definedName name="solver_typ" localSheetId="10">2</definedName>
    <definedName name="solver_typ" localSheetId="7">2</definedName>
    <definedName name="solver_typ" localSheetId="17">2</definedName>
    <definedName name="solver_typ" localSheetId="0">2</definedName>
    <definedName name="solver_typ" localSheetId="2">2</definedName>
    <definedName name="solver_val" localSheetId="4">0</definedName>
    <definedName name="solver_val" localSheetId="8">0</definedName>
    <definedName name="solver_val" localSheetId="11">0</definedName>
    <definedName name="solver_val" localSheetId="13">0</definedName>
    <definedName name="solver_val" localSheetId="10">0</definedName>
    <definedName name="solver_val" localSheetId="7">0</definedName>
    <definedName name="solver_val" localSheetId="17">0</definedName>
    <definedName name="solver_val" localSheetId="0">0</definedName>
    <definedName name="solver_val" localSheetId="2">0</definedName>
  </definedNames>
  <calcPr calcId="181029"/>
</workbook>
</file>

<file path=xl/calcChain.xml><?xml version="1.0" encoding="utf-8"?>
<calcChain xmlns="http://schemas.openxmlformats.org/spreadsheetml/2006/main">
  <c r="E635" i="3" l="1"/>
  <c r="F635" i="3" s="1"/>
  <c r="Q635" i="3"/>
  <c r="E636" i="3"/>
  <c r="F636" i="3" s="1"/>
  <c r="Q636" i="3"/>
  <c r="E637" i="3"/>
  <c r="F637" i="3"/>
  <c r="Q637" i="3"/>
  <c r="E638" i="3"/>
  <c r="F638" i="3" s="1"/>
  <c r="G638" i="3" s="1"/>
  <c r="Q638" i="3"/>
  <c r="E639" i="3"/>
  <c r="F639" i="3" s="1"/>
  <c r="Q639" i="3"/>
  <c r="E640" i="3"/>
  <c r="F640" i="3"/>
  <c r="G640" i="3" s="1"/>
  <c r="Q640" i="3"/>
  <c r="E641" i="3"/>
  <c r="F641" i="3" s="1"/>
  <c r="Q641" i="3"/>
  <c r="E642" i="3"/>
  <c r="F642" i="3" s="1"/>
  <c r="G642" i="3" s="1"/>
  <c r="Q642" i="3"/>
  <c r="E636" i="6"/>
  <c r="F636" i="6" s="1"/>
  <c r="Q636" i="6"/>
  <c r="E637" i="6"/>
  <c r="F637" i="6"/>
  <c r="G637" i="6" s="1"/>
  <c r="Q637" i="6"/>
  <c r="E638" i="6"/>
  <c r="F638" i="6"/>
  <c r="G638" i="6"/>
  <c r="Q638" i="6"/>
  <c r="E639" i="6"/>
  <c r="F639" i="6"/>
  <c r="G639" i="6" s="1"/>
  <c r="Q639" i="6"/>
  <c r="E640" i="6"/>
  <c r="F640" i="6"/>
  <c r="G640" i="6" s="1"/>
  <c r="Q640" i="6"/>
  <c r="E641" i="6"/>
  <c r="F641" i="6"/>
  <c r="G641" i="6" s="1"/>
  <c r="Q641" i="6"/>
  <c r="E642" i="6"/>
  <c r="F642" i="6"/>
  <c r="G642" i="6"/>
  <c r="Q642" i="6"/>
  <c r="E643" i="6"/>
  <c r="F643" i="6"/>
  <c r="G643" i="6" s="1"/>
  <c r="Q643" i="6"/>
  <c r="E627" i="6"/>
  <c r="F627" i="6" s="1"/>
  <c r="Q627" i="6"/>
  <c r="E628" i="6"/>
  <c r="F628" i="6"/>
  <c r="G628" i="6"/>
  <c r="Q628" i="6"/>
  <c r="E629" i="6"/>
  <c r="F629" i="6" s="1"/>
  <c r="Q629" i="6"/>
  <c r="E630" i="6"/>
  <c r="F630" i="6"/>
  <c r="G630" i="6" s="1"/>
  <c r="Q630" i="6"/>
  <c r="E631" i="6"/>
  <c r="F631" i="6"/>
  <c r="G631" i="6" s="1"/>
  <c r="Q631" i="6"/>
  <c r="E632" i="6"/>
  <c r="F632" i="6"/>
  <c r="G632" i="6"/>
  <c r="Q632" i="6"/>
  <c r="E633" i="6"/>
  <c r="F633" i="6" s="1"/>
  <c r="Q633" i="6"/>
  <c r="E634" i="6"/>
  <c r="F634" i="6"/>
  <c r="G634" i="6" s="1"/>
  <c r="Q634" i="6"/>
  <c r="E635" i="6"/>
  <c r="F635" i="6"/>
  <c r="G635" i="6" s="1"/>
  <c r="Q635" i="6"/>
  <c r="E627" i="3"/>
  <c r="F627" i="3" s="1"/>
  <c r="Q627" i="3"/>
  <c r="E628" i="3"/>
  <c r="F628" i="3" s="1"/>
  <c r="G628" i="3" s="1"/>
  <c r="Q628" i="3"/>
  <c r="E629" i="3"/>
  <c r="F629" i="3" s="1"/>
  <c r="Q629" i="3"/>
  <c r="E630" i="3"/>
  <c r="F630" i="3" s="1"/>
  <c r="G630" i="3" s="1"/>
  <c r="Q630" i="3"/>
  <c r="E631" i="3"/>
  <c r="F631" i="3" s="1"/>
  <c r="Q631" i="3"/>
  <c r="E632" i="3"/>
  <c r="F632" i="3"/>
  <c r="G632" i="3" s="1"/>
  <c r="Q632" i="3"/>
  <c r="E633" i="3"/>
  <c r="F633" i="3" s="1"/>
  <c r="Q633" i="3"/>
  <c r="E634" i="3"/>
  <c r="F634" i="3" s="1"/>
  <c r="G634" i="3" s="1"/>
  <c r="Q634" i="3"/>
  <c r="E643" i="3"/>
  <c r="F643" i="3" s="1"/>
  <c r="Q643" i="3"/>
  <c r="E644" i="3"/>
  <c r="F644" i="3" s="1"/>
  <c r="G644" i="3" s="1"/>
  <c r="Q644" i="3"/>
  <c r="E612" i="6"/>
  <c r="F612" i="6"/>
  <c r="Q612" i="6"/>
  <c r="E613" i="6"/>
  <c r="F613" i="6"/>
  <c r="G613" i="6"/>
  <c r="Q613" i="6"/>
  <c r="E614" i="6"/>
  <c r="F614" i="6"/>
  <c r="G614" i="6"/>
  <c r="Q614" i="6"/>
  <c r="E615" i="6"/>
  <c r="F615" i="6"/>
  <c r="Q615" i="6"/>
  <c r="E616" i="6"/>
  <c r="F616" i="6"/>
  <c r="G616" i="6"/>
  <c r="Q616" i="6"/>
  <c r="E617" i="6"/>
  <c r="F617" i="6"/>
  <c r="G617" i="6"/>
  <c r="Q617" i="6"/>
  <c r="E618" i="6"/>
  <c r="F618" i="6"/>
  <c r="G618" i="6"/>
  <c r="Q618" i="6"/>
  <c r="E619" i="6"/>
  <c r="F619" i="6"/>
  <c r="Q619" i="6"/>
  <c r="E620" i="6"/>
  <c r="F620" i="6"/>
  <c r="G620" i="6"/>
  <c r="Q620" i="6"/>
  <c r="E621" i="6"/>
  <c r="F621" i="6"/>
  <c r="G621" i="6"/>
  <c r="Q621" i="6"/>
  <c r="E622" i="6"/>
  <c r="F622" i="6"/>
  <c r="G622" i="6"/>
  <c r="Q622" i="6"/>
  <c r="E623" i="6"/>
  <c r="F623" i="6"/>
  <c r="Q623" i="6"/>
  <c r="E624" i="6"/>
  <c r="F624" i="6"/>
  <c r="G624" i="6"/>
  <c r="Q624" i="6"/>
  <c r="E625" i="6"/>
  <c r="F625" i="6"/>
  <c r="G625" i="6"/>
  <c r="Q625" i="6"/>
  <c r="E626" i="6"/>
  <c r="F626" i="6" s="1"/>
  <c r="Q626" i="6"/>
  <c r="C7" i="1"/>
  <c r="C8" i="1"/>
  <c r="D9" i="1"/>
  <c r="E9" i="1"/>
  <c r="D11" i="1"/>
  <c r="D12" i="1"/>
  <c r="D13" i="1"/>
  <c r="C17" i="1"/>
  <c r="E21" i="1"/>
  <c r="F21" i="1"/>
  <c r="Q21" i="1"/>
  <c r="E22" i="1"/>
  <c r="F22" i="1"/>
  <c r="G22" i="1"/>
  <c r="K22" i="1"/>
  <c r="Q22" i="1"/>
  <c r="E23" i="1"/>
  <c r="F23" i="1"/>
  <c r="G23" i="1"/>
  <c r="K23" i="1"/>
  <c r="Q23" i="1"/>
  <c r="E24" i="1"/>
  <c r="F24" i="1"/>
  <c r="Q24" i="1"/>
  <c r="E25" i="1"/>
  <c r="F25" i="1"/>
  <c r="G25" i="1"/>
  <c r="K25" i="1"/>
  <c r="Q25" i="1"/>
  <c r="E26" i="1"/>
  <c r="F26" i="1"/>
  <c r="G26" i="1"/>
  <c r="K26" i="1"/>
  <c r="Q26" i="1"/>
  <c r="E27" i="1"/>
  <c r="F27" i="1"/>
  <c r="G27" i="1"/>
  <c r="K27" i="1"/>
  <c r="Q27" i="1"/>
  <c r="E28" i="1"/>
  <c r="F28" i="1"/>
  <c r="G28" i="1"/>
  <c r="K28" i="1"/>
  <c r="Q28" i="1"/>
  <c r="E29" i="1"/>
  <c r="F29" i="1"/>
  <c r="G29" i="1"/>
  <c r="K29" i="1"/>
  <c r="Q29" i="1"/>
  <c r="E30" i="1"/>
  <c r="F30" i="1"/>
  <c r="G30" i="1"/>
  <c r="K30" i="1"/>
  <c r="Q30" i="1"/>
  <c r="E31" i="1"/>
  <c r="F31" i="1"/>
  <c r="G31" i="1"/>
  <c r="K31" i="1"/>
  <c r="Q31" i="1"/>
  <c r="E32" i="1"/>
  <c r="F32" i="1"/>
  <c r="G32" i="1"/>
  <c r="K32" i="1"/>
  <c r="Q32" i="1"/>
  <c r="E33" i="1"/>
  <c r="F33" i="1"/>
  <c r="G33" i="1"/>
  <c r="K33" i="1"/>
  <c r="Q33" i="1"/>
  <c r="E34" i="1"/>
  <c r="F34" i="1"/>
  <c r="G34" i="1"/>
  <c r="K34" i="1"/>
  <c r="Q34" i="1"/>
  <c r="E35" i="1"/>
  <c r="F35" i="1"/>
  <c r="G35" i="1"/>
  <c r="K35" i="1"/>
  <c r="Q35" i="1"/>
  <c r="E36" i="1"/>
  <c r="F36" i="1"/>
  <c r="G36" i="1"/>
  <c r="K36" i="1"/>
  <c r="Q36" i="1"/>
  <c r="E37" i="1"/>
  <c r="F37" i="1"/>
  <c r="G37" i="1"/>
  <c r="K37" i="1"/>
  <c r="Q37" i="1"/>
  <c r="E38" i="1"/>
  <c r="F38" i="1"/>
  <c r="G38" i="1"/>
  <c r="K38" i="1"/>
  <c r="Q38" i="1"/>
  <c r="E39" i="1"/>
  <c r="F39" i="1"/>
  <c r="G39" i="1"/>
  <c r="K39" i="1"/>
  <c r="Q39" i="1"/>
  <c r="E40" i="1"/>
  <c r="F40" i="1"/>
  <c r="G40" i="1"/>
  <c r="K40" i="1"/>
  <c r="Q40" i="1"/>
  <c r="E41" i="1"/>
  <c r="F41" i="1"/>
  <c r="G41" i="1"/>
  <c r="H41" i="1"/>
  <c r="Q41" i="1"/>
  <c r="E42" i="1"/>
  <c r="F42" i="1"/>
  <c r="G42" i="1"/>
  <c r="K42" i="1"/>
  <c r="Q42" i="1"/>
  <c r="E43" i="1"/>
  <c r="F43" i="1"/>
  <c r="G43" i="1"/>
  <c r="K43" i="1"/>
  <c r="Q43" i="1"/>
  <c r="E44" i="1"/>
  <c r="F44" i="1"/>
  <c r="G44" i="1"/>
  <c r="K44" i="1"/>
  <c r="Q44" i="1"/>
  <c r="E45" i="1"/>
  <c r="F45" i="1"/>
  <c r="G45" i="1"/>
  <c r="K45" i="1"/>
  <c r="Q45" i="1"/>
  <c r="E46" i="1"/>
  <c r="F46" i="1"/>
  <c r="G46" i="1"/>
  <c r="K46" i="1"/>
  <c r="Q46" i="1"/>
  <c r="E47" i="1"/>
  <c r="F47" i="1"/>
  <c r="G47" i="1"/>
  <c r="K47" i="1"/>
  <c r="Q47" i="1"/>
  <c r="E48" i="1"/>
  <c r="F48" i="1"/>
  <c r="G48" i="1"/>
  <c r="K48" i="1"/>
  <c r="Q48" i="1"/>
  <c r="E49" i="1"/>
  <c r="F49" i="1"/>
  <c r="G49" i="1"/>
  <c r="K49" i="1"/>
  <c r="Q49" i="1"/>
  <c r="E50" i="1"/>
  <c r="F50" i="1"/>
  <c r="G50" i="1"/>
  <c r="K50" i="1"/>
  <c r="Q50" i="1"/>
  <c r="E51" i="1"/>
  <c r="F51" i="1"/>
  <c r="G51" i="1"/>
  <c r="K51" i="1"/>
  <c r="Q51" i="1"/>
  <c r="E52" i="1"/>
  <c r="F52" i="1"/>
  <c r="Q52" i="1"/>
  <c r="E53" i="1"/>
  <c r="F53" i="1"/>
  <c r="G53" i="1"/>
  <c r="K53" i="1"/>
  <c r="Q53" i="1"/>
  <c r="E54" i="1"/>
  <c r="F54" i="1"/>
  <c r="G54" i="1"/>
  <c r="K54" i="1"/>
  <c r="Q54" i="1"/>
  <c r="E55" i="1"/>
  <c r="F55" i="1"/>
  <c r="G55" i="1"/>
  <c r="K55" i="1"/>
  <c r="Q55" i="1"/>
  <c r="E56" i="1"/>
  <c r="F56" i="1"/>
  <c r="Q56" i="1"/>
  <c r="E57" i="1"/>
  <c r="F57" i="1"/>
  <c r="G57" i="1"/>
  <c r="K57" i="1"/>
  <c r="Q57" i="1"/>
  <c r="E58" i="1"/>
  <c r="F58" i="1"/>
  <c r="G58" i="1"/>
  <c r="J58" i="1"/>
  <c r="Q58" i="1"/>
  <c r="E59" i="1"/>
  <c r="F59" i="1"/>
  <c r="G59" i="1"/>
  <c r="J59" i="1"/>
  <c r="Q59" i="1"/>
  <c r="E60" i="1"/>
  <c r="F60" i="1"/>
  <c r="Q60" i="1"/>
  <c r="E61" i="1"/>
  <c r="F61" i="1"/>
  <c r="G61" i="1"/>
  <c r="J61" i="1"/>
  <c r="Q61" i="1"/>
  <c r="E62" i="1"/>
  <c r="F62" i="1"/>
  <c r="G62" i="1"/>
  <c r="K62" i="1"/>
  <c r="Q62" i="1"/>
  <c r="E63" i="1"/>
  <c r="F63" i="1"/>
  <c r="Q63" i="1"/>
  <c r="E64" i="1"/>
  <c r="F64" i="1"/>
  <c r="Q64" i="1"/>
  <c r="E65" i="1"/>
  <c r="F65" i="1"/>
  <c r="Q65" i="1"/>
  <c r="E66" i="1"/>
  <c r="F66" i="1"/>
  <c r="G66" i="1"/>
  <c r="J66" i="1"/>
  <c r="Q66" i="1"/>
  <c r="E67" i="1"/>
  <c r="F67" i="1"/>
  <c r="Q67" i="1"/>
  <c r="E68" i="1"/>
  <c r="F68" i="1"/>
  <c r="Q68" i="1"/>
  <c r="E69" i="1"/>
  <c r="F69" i="1"/>
  <c r="G69" i="1"/>
  <c r="J69" i="1"/>
  <c r="Q69" i="1"/>
  <c r="E70" i="1"/>
  <c r="F70" i="1"/>
  <c r="G70" i="1"/>
  <c r="J70" i="1"/>
  <c r="Q70" i="1"/>
  <c r="E71" i="1"/>
  <c r="F71" i="1"/>
  <c r="Q71" i="1"/>
  <c r="E72" i="1"/>
  <c r="F72" i="1"/>
  <c r="Q72" i="1"/>
  <c r="E73" i="1"/>
  <c r="F73" i="1"/>
  <c r="Q73" i="1"/>
  <c r="E74" i="1"/>
  <c r="F74" i="1"/>
  <c r="G74" i="1"/>
  <c r="J74" i="1"/>
  <c r="Q74" i="1"/>
  <c r="E75" i="1"/>
  <c r="F75" i="1"/>
  <c r="Q75" i="1"/>
  <c r="E76" i="1"/>
  <c r="F76" i="1"/>
  <c r="Q76" i="1"/>
  <c r="E77" i="1"/>
  <c r="F77" i="1"/>
  <c r="G77" i="1"/>
  <c r="J77" i="1"/>
  <c r="Q77" i="1"/>
  <c r="E78" i="1"/>
  <c r="F78" i="1"/>
  <c r="G78" i="1"/>
  <c r="J78" i="1"/>
  <c r="Q78" i="1"/>
  <c r="E79" i="1"/>
  <c r="F79" i="1"/>
  <c r="Q79" i="1"/>
  <c r="E80" i="1"/>
  <c r="F80" i="1"/>
  <c r="Q80" i="1"/>
  <c r="E81" i="1"/>
  <c r="F81" i="1"/>
  <c r="Q81" i="1"/>
  <c r="E82" i="1"/>
  <c r="F82" i="1"/>
  <c r="G82" i="1"/>
  <c r="J82" i="1"/>
  <c r="Q82" i="1"/>
  <c r="E83" i="1"/>
  <c r="F83" i="1"/>
  <c r="Q83" i="1"/>
  <c r="E84" i="1"/>
  <c r="F84" i="1"/>
  <c r="Q84" i="1"/>
  <c r="E85" i="1"/>
  <c r="F85" i="1"/>
  <c r="G85" i="1"/>
  <c r="J85" i="1"/>
  <c r="Q85" i="1"/>
  <c r="E86" i="1"/>
  <c r="F86" i="1"/>
  <c r="G86" i="1"/>
  <c r="J86" i="1"/>
  <c r="Q86" i="1"/>
  <c r="E87" i="1"/>
  <c r="F87" i="1"/>
  <c r="Q87" i="1"/>
  <c r="E88" i="1"/>
  <c r="F88" i="1"/>
  <c r="Q88" i="1"/>
  <c r="E89" i="1"/>
  <c r="F89" i="1"/>
  <c r="Q89" i="1"/>
  <c r="E90" i="1"/>
  <c r="F90" i="1"/>
  <c r="G90" i="1"/>
  <c r="J90" i="1"/>
  <c r="Q90" i="1"/>
  <c r="E91" i="1"/>
  <c r="F91" i="1"/>
  <c r="Q91" i="1"/>
  <c r="E92" i="1"/>
  <c r="F92" i="1"/>
  <c r="Q92" i="1"/>
  <c r="E93" i="1"/>
  <c r="F93" i="1"/>
  <c r="G93" i="1"/>
  <c r="J93" i="1"/>
  <c r="Q93" i="1"/>
  <c r="E94" i="1"/>
  <c r="F94" i="1"/>
  <c r="G94" i="1"/>
  <c r="J94" i="1"/>
  <c r="Q94" i="1"/>
  <c r="E95" i="1"/>
  <c r="F95" i="1"/>
  <c r="Q95" i="1"/>
  <c r="E96" i="1"/>
  <c r="F96" i="1"/>
  <c r="Q96" i="1"/>
  <c r="E97" i="1"/>
  <c r="F97" i="1"/>
  <c r="Q97" i="1"/>
  <c r="E98" i="1"/>
  <c r="F98" i="1"/>
  <c r="Q98" i="1"/>
  <c r="E99" i="1"/>
  <c r="F99" i="1"/>
  <c r="G99" i="1"/>
  <c r="J99" i="1"/>
  <c r="Q99" i="1"/>
  <c r="E100" i="1"/>
  <c r="F100" i="1"/>
  <c r="G100" i="1"/>
  <c r="Q100" i="1"/>
  <c r="E101" i="1"/>
  <c r="F101" i="1"/>
  <c r="Q101" i="1"/>
  <c r="E102" i="1"/>
  <c r="F102" i="1"/>
  <c r="Q102" i="1"/>
  <c r="E103" i="1"/>
  <c r="F103" i="1"/>
  <c r="G103" i="1"/>
  <c r="J103" i="1"/>
  <c r="Q103" i="1"/>
  <c r="E104" i="1"/>
  <c r="F104" i="1"/>
  <c r="G104" i="1"/>
  <c r="J104" i="1"/>
  <c r="Q104" i="1"/>
  <c r="E105" i="1"/>
  <c r="F105" i="1"/>
  <c r="Q105" i="1"/>
  <c r="E106" i="1"/>
  <c r="F106" i="1"/>
  <c r="G106" i="1"/>
  <c r="J106" i="1"/>
  <c r="Q106" i="1"/>
  <c r="E107" i="1"/>
  <c r="F107" i="1"/>
  <c r="G107" i="1"/>
  <c r="J107" i="1"/>
  <c r="Q107" i="1"/>
  <c r="E108" i="1"/>
  <c r="F108" i="1"/>
  <c r="Q108" i="1"/>
  <c r="E109" i="1"/>
  <c r="F109" i="1"/>
  <c r="Q109" i="1"/>
  <c r="E110" i="1"/>
  <c r="F110" i="1"/>
  <c r="Q110" i="1"/>
  <c r="E111" i="1"/>
  <c r="F111" i="1"/>
  <c r="Q111" i="1"/>
  <c r="E112" i="1"/>
  <c r="F112" i="1"/>
  <c r="Q112" i="1"/>
  <c r="E113" i="1"/>
  <c r="F113" i="1"/>
  <c r="Q113" i="1"/>
  <c r="E114" i="1"/>
  <c r="F114" i="1"/>
  <c r="Q114" i="1"/>
  <c r="E115" i="1"/>
  <c r="F115" i="1"/>
  <c r="R115" i="1"/>
  <c r="Q115" i="1"/>
  <c r="E116" i="1"/>
  <c r="F116" i="1"/>
  <c r="G116" i="1"/>
  <c r="N116" i="1"/>
  <c r="Q116" i="1"/>
  <c r="E117" i="1"/>
  <c r="F117" i="1"/>
  <c r="Q117" i="1"/>
  <c r="E118" i="1"/>
  <c r="F118" i="1"/>
  <c r="G118" i="1"/>
  <c r="K118" i="1"/>
  <c r="Q118" i="1"/>
  <c r="E119" i="1"/>
  <c r="F119" i="1"/>
  <c r="Q119" i="1"/>
  <c r="E120" i="1"/>
  <c r="F120" i="1"/>
  <c r="G120" i="1"/>
  <c r="K120" i="1"/>
  <c r="Q120" i="1"/>
  <c r="E121" i="1"/>
  <c r="F121" i="1"/>
  <c r="Q121" i="1"/>
  <c r="E122" i="1"/>
  <c r="F122" i="1"/>
  <c r="G122" i="1"/>
  <c r="K122" i="1"/>
  <c r="Q122" i="1"/>
  <c r="E123" i="1"/>
  <c r="F123" i="1"/>
  <c r="Q123" i="1"/>
  <c r="E124" i="1"/>
  <c r="F124" i="1"/>
  <c r="G124" i="1"/>
  <c r="K124" i="1"/>
  <c r="Q124" i="1"/>
  <c r="E125" i="1"/>
  <c r="F125" i="1"/>
  <c r="Q125" i="1"/>
  <c r="E126" i="1"/>
  <c r="F126" i="1"/>
  <c r="G126" i="1"/>
  <c r="K126" i="1"/>
  <c r="Q126" i="1"/>
  <c r="E127" i="1"/>
  <c r="F127" i="1"/>
  <c r="Q127" i="1"/>
  <c r="E128" i="1"/>
  <c r="F128" i="1"/>
  <c r="G128" i="1"/>
  <c r="J128" i="1"/>
  <c r="Q128" i="1"/>
  <c r="E129" i="1"/>
  <c r="F129" i="1"/>
  <c r="Q129" i="1"/>
  <c r="E130" i="1"/>
  <c r="F130" i="1"/>
  <c r="G130" i="1"/>
  <c r="K130" i="1"/>
  <c r="Q130" i="1"/>
  <c r="E131" i="1"/>
  <c r="F131" i="1"/>
  <c r="Q131" i="1"/>
  <c r="E132" i="1"/>
  <c r="F132" i="1"/>
  <c r="G132" i="1"/>
  <c r="K132" i="1"/>
  <c r="Q132" i="1"/>
  <c r="E133" i="1"/>
  <c r="F133" i="1"/>
  <c r="Q133" i="1"/>
  <c r="E134" i="1"/>
  <c r="F134" i="1"/>
  <c r="G134" i="1"/>
  <c r="I134" i="1"/>
  <c r="Q134" i="1"/>
  <c r="E135" i="1"/>
  <c r="F135" i="1"/>
  <c r="Q135" i="1"/>
  <c r="E136" i="1"/>
  <c r="F136" i="1"/>
  <c r="G136" i="1"/>
  <c r="K136" i="1"/>
  <c r="Q136" i="1"/>
  <c r="E137" i="1"/>
  <c r="F137" i="1"/>
  <c r="Q137" i="1"/>
  <c r="E138" i="1"/>
  <c r="F138" i="1"/>
  <c r="G138" i="1"/>
  <c r="K138" i="1"/>
  <c r="Q138" i="1"/>
  <c r="E139" i="1"/>
  <c r="F139" i="1"/>
  <c r="Q139" i="1"/>
  <c r="E140" i="1"/>
  <c r="F140" i="1"/>
  <c r="G140" i="1"/>
  <c r="K140" i="1"/>
  <c r="Q140" i="1"/>
  <c r="E141" i="1"/>
  <c r="F141" i="1"/>
  <c r="Q141" i="1"/>
  <c r="E142" i="1"/>
  <c r="F142" i="1"/>
  <c r="G142" i="1"/>
  <c r="K142" i="1"/>
  <c r="Q142" i="1"/>
  <c r="E143" i="1"/>
  <c r="F143" i="1"/>
  <c r="Q143" i="1"/>
  <c r="E144" i="1"/>
  <c r="F144" i="1"/>
  <c r="G144" i="1"/>
  <c r="K144" i="1"/>
  <c r="Q144" i="1"/>
  <c r="E145" i="1"/>
  <c r="F145" i="1"/>
  <c r="Q145" i="1"/>
  <c r="E146" i="1"/>
  <c r="F146" i="1"/>
  <c r="G146" i="1"/>
  <c r="K146" i="1"/>
  <c r="Q146" i="1"/>
  <c r="E147" i="1"/>
  <c r="F147" i="1"/>
  <c r="Q147" i="1"/>
  <c r="R147" i="1"/>
  <c r="E148" i="1"/>
  <c r="F148" i="1"/>
  <c r="Q148" i="1"/>
  <c r="E149" i="1"/>
  <c r="F149" i="1"/>
  <c r="G149" i="1"/>
  <c r="K149" i="1"/>
  <c r="Q149" i="1"/>
  <c r="E150" i="1"/>
  <c r="F150" i="1"/>
  <c r="G150" i="1"/>
  <c r="N150" i="1"/>
  <c r="Q150" i="1"/>
  <c r="E151" i="1"/>
  <c r="F151" i="1"/>
  <c r="Q151" i="1"/>
  <c r="E152" i="1"/>
  <c r="F152" i="1"/>
  <c r="Q152" i="1"/>
  <c r="E153" i="1"/>
  <c r="F153" i="1"/>
  <c r="G153" i="1"/>
  <c r="K153" i="1"/>
  <c r="Q153" i="1"/>
  <c r="E154" i="1"/>
  <c r="F154" i="1"/>
  <c r="Q154" i="1"/>
  <c r="E155" i="1"/>
  <c r="F155" i="1"/>
  <c r="Q155" i="1"/>
  <c r="E156" i="1"/>
  <c r="F156" i="1"/>
  <c r="Q156" i="1"/>
  <c r="E157" i="1"/>
  <c r="F157" i="1"/>
  <c r="G157" i="1"/>
  <c r="J157" i="1"/>
  <c r="Q157" i="1"/>
  <c r="E158" i="1"/>
  <c r="F158" i="1"/>
  <c r="Q158" i="1"/>
  <c r="E159" i="1"/>
  <c r="F159" i="1"/>
  <c r="G159" i="1"/>
  <c r="J159" i="1"/>
  <c r="Q159" i="1"/>
  <c r="E160" i="1"/>
  <c r="F160" i="1"/>
  <c r="G160" i="1"/>
  <c r="J160" i="1"/>
  <c r="Q160" i="1"/>
  <c r="E161" i="1"/>
  <c r="F161" i="1"/>
  <c r="G161" i="1"/>
  <c r="N161" i="1"/>
  <c r="Q161" i="1"/>
  <c r="E162" i="1"/>
  <c r="F162" i="1"/>
  <c r="G162" i="1"/>
  <c r="N162" i="1"/>
  <c r="Q162" i="1"/>
  <c r="E163" i="1"/>
  <c r="F163" i="1"/>
  <c r="G163" i="1"/>
  <c r="I163" i="1"/>
  <c r="Q163" i="1"/>
  <c r="E164" i="1"/>
  <c r="F164" i="1"/>
  <c r="G164" i="1"/>
  <c r="J164" i="1"/>
  <c r="Q164" i="1"/>
  <c r="E165" i="1"/>
  <c r="F165" i="1"/>
  <c r="G165" i="1"/>
  <c r="J165" i="1"/>
  <c r="Q165" i="1"/>
  <c r="E166" i="1"/>
  <c r="F166" i="1"/>
  <c r="Q166" i="1"/>
  <c r="E167" i="1"/>
  <c r="F167" i="1"/>
  <c r="G167" i="1"/>
  <c r="N167" i="1"/>
  <c r="Q167" i="1"/>
  <c r="E168" i="1"/>
  <c r="F168" i="1"/>
  <c r="G168" i="1"/>
  <c r="J168" i="1"/>
  <c r="Q168" i="1"/>
  <c r="E169" i="1"/>
  <c r="F169" i="1"/>
  <c r="G169" i="1"/>
  <c r="J169" i="1"/>
  <c r="Q169" i="1"/>
  <c r="E170" i="1"/>
  <c r="F170" i="1"/>
  <c r="G170" i="1"/>
  <c r="J170" i="1"/>
  <c r="Q170" i="1"/>
  <c r="E171" i="1"/>
  <c r="F171" i="1"/>
  <c r="G171" i="1"/>
  <c r="N171" i="1"/>
  <c r="Q171" i="1"/>
  <c r="E172" i="1"/>
  <c r="F172" i="1"/>
  <c r="Q172" i="1"/>
  <c r="E173" i="1"/>
  <c r="F173" i="1"/>
  <c r="G173" i="1"/>
  <c r="J173" i="1"/>
  <c r="Q173" i="1"/>
  <c r="E174" i="1"/>
  <c r="F174" i="1"/>
  <c r="G174" i="1"/>
  <c r="Q174" i="1"/>
  <c r="E175" i="1"/>
  <c r="F175" i="1"/>
  <c r="G175" i="1"/>
  <c r="K175" i="1"/>
  <c r="Q175" i="1"/>
  <c r="E176" i="1"/>
  <c r="F176" i="1"/>
  <c r="G176" i="1"/>
  <c r="K176" i="1"/>
  <c r="Q176" i="1"/>
  <c r="E177" i="1"/>
  <c r="F177" i="1"/>
  <c r="Q177" i="1"/>
  <c r="E178" i="1"/>
  <c r="F178" i="1"/>
  <c r="G178" i="1"/>
  <c r="J178" i="1"/>
  <c r="Q178" i="1"/>
  <c r="E179" i="1"/>
  <c r="F179" i="1"/>
  <c r="Q179" i="1"/>
  <c r="E180" i="1"/>
  <c r="F180" i="1"/>
  <c r="G180" i="1"/>
  <c r="I180" i="1"/>
  <c r="Q180" i="1"/>
  <c r="E181" i="1"/>
  <c r="F181" i="1"/>
  <c r="G181" i="1"/>
  <c r="I181" i="1"/>
  <c r="Q181" i="1"/>
  <c r="E182" i="1"/>
  <c r="F182" i="1"/>
  <c r="Q182" i="1"/>
  <c r="E183" i="1"/>
  <c r="F183" i="1"/>
  <c r="G183" i="1"/>
  <c r="I183" i="1"/>
  <c r="Q183" i="1"/>
  <c r="E184" i="1"/>
  <c r="F184" i="1"/>
  <c r="G184" i="1"/>
  <c r="J184" i="1"/>
  <c r="Q184" i="1"/>
  <c r="E185" i="1"/>
  <c r="F185" i="1"/>
  <c r="G185" i="1"/>
  <c r="I185" i="1"/>
  <c r="Q185" i="1"/>
  <c r="E186" i="1"/>
  <c r="F186" i="1"/>
  <c r="G186" i="1"/>
  <c r="I186" i="1"/>
  <c r="Q186" i="1"/>
  <c r="E187" i="1"/>
  <c r="F187" i="1"/>
  <c r="Q187" i="1"/>
  <c r="E188" i="1"/>
  <c r="F188" i="1"/>
  <c r="G188" i="1"/>
  <c r="J188" i="1"/>
  <c r="Q188" i="1"/>
  <c r="E189" i="1"/>
  <c r="F189" i="1"/>
  <c r="G189" i="1"/>
  <c r="J189" i="1"/>
  <c r="Q189" i="1"/>
  <c r="E190" i="1"/>
  <c r="F190" i="1"/>
  <c r="G190" i="1"/>
  <c r="K190" i="1"/>
  <c r="Q190" i="1"/>
  <c r="E191" i="1"/>
  <c r="F191" i="1"/>
  <c r="Q191" i="1"/>
  <c r="E192" i="1"/>
  <c r="F192" i="1"/>
  <c r="G192" i="1"/>
  <c r="J192" i="1"/>
  <c r="Q192" i="1"/>
  <c r="E193" i="1"/>
  <c r="F193" i="1"/>
  <c r="G193" i="1"/>
  <c r="N193" i="1"/>
  <c r="Q193" i="1"/>
  <c r="E194" i="1"/>
  <c r="F194" i="1"/>
  <c r="G194" i="1"/>
  <c r="N194" i="1"/>
  <c r="Q194" i="1"/>
  <c r="E195" i="1"/>
  <c r="F195" i="1"/>
  <c r="Q195" i="1"/>
  <c r="E196" i="1"/>
  <c r="F196" i="1"/>
  <c r="G196" i="1"/>
  <c r="N196" i="1"/>
  <c r="Q196" i="1"/>
  <c r="E197" i="1"/>
  <c r="F197" i="1"/>
  <c r="G197" i="1"/>
  <c r="J197" i="1"/>
  <c r="Q197" i="1"/>
  <c r="E198" i="1"/>
  <c r="F198" i="1"/>
  <c r="G198" i="1"/>
  <c r="J198" i="1"/>
  <c r="Q198" i="1"/>
  <c r="E199" i="1"/>
  <c r="F199" i="1"/>
  <c r="Q199" i="1"/>
  <c r="E200" i="1"/>
  <c r="F200" i="1"/>
  <c r="G200" i="1"/>
  <c r="J200" i="1"/>
  <c r="Q200" i="1"/>
  <c r="E201" i="1"/>
  <c r="F201" i="1"/>
  <c r="G201" i="1"/>
  <c r="J201" i="1"/>
  <c r="Q201" i="1"/>
  <c r="E202" i="1"/>
  <c r="F202" i="1"/>
  <c r="G202" i="1"/>
  <c r="J202" i="1"/>
  <c r="Q202" i="1"/>
  <c r="E203" i="1"/>
  <c r="F203" i="1"/>
  <c r="Q203" i="1"/>
  <c r="E204" i="1"/>
  <c r="F204" i="1"/>
  <c r="G204" i="1"/>
  <c r="J204" i="1"/>
  <c r="Q204" i="1"/>
  <c r="E205" i="1"/>
  <c r="F205" i="1"/>
  <c r="Q205" i="1"/>
  <c r="E206" i="1"/>
  <c r="F206" i="1"/>
  <c r="G206" i="1"/>
  <c r="J206" i="1"/>
  <c r="Q206" i="1"/>
  <c r="E207" i="1"/>
  <c r="F207" i="1"/>
  <c r="G207" i="1"/>
  <c r="J207" i="1"/>
  <c r="Q207" i="1"/>
  <c r="E208" i="1"/>
  <c r="F208" i="1"/>
  <c r="G208" i="1"/>
  <c r="J208" i="1"/>
  <c r="Q208" i="1"/>
  <c r="E209" i="1"/>
  <c r="F209" i="1"/>
  <c r="Q209" i="1"/>
  <c r="E210" i="1"/>
  <c r="F210" i="1"/>
  <c r="G210" i="1"/>
  <c r="J210" i="1"/>
  <c r="Q210" i="1"/>
  <c r="E211" i="1"/>
  <c r="F211" i="1"/>
  <c r="G211" i="1"/>
  <c r="N211" i="1"/>
  <c r="Q211" i="1"/>
  <c r="E212" i="1"/>
  <c r="F212" i="1"/>
  <c r="G212" i="1"/>
  <c r="Q212" i="1"/>
  <c r="E213" i="1"/>
  <c r="F213" i="1"/>
  <c r="Q213" i="1"/>
  <c r="E214" i="1"/>
  <c r="F214" i="1"/>
  <c r="G214" i="1"/>
  <c r="Q214" i="1"/>
  <c r="E215" i="1"/>
  <c r="F215" i="1"/>
  <c r="G215" i="1"/>
  <c r="N215" i="1"/>
  <c r="Q215" i="1"/>
  <c r="E216" i="1"/>
  <c r="F216" i="1"/>
  <c r="G216" i="1"/>
  <c r="Q216" i="1"/>
  <c r="E217" i="1"/>
  <c r="F217" i="1"/>
  <c r="G217" i="1"/>
  <c r="J217" i="1"/>
  <c r="Q217" i="1"/>
  <c r="E218" i="1"/>
  <c r="F218" i="1"/>
  <c r="G218" i="1"/>
  <c r="I218" i="1"/>
  <c r="Q218" i="1"/>
  <c r="E219" i="1"/>
  <c r="F219" i="1"/>
  <c r="G219" i="1"/>
  <c r="J219" i="1"/>
  <c r="Q219" i="1"/>
  <c r="E220" i="1"/>
  <c r="F220" i="1"/>
  <c r="Q220" i="1"/>
  <c r="E221" i="1"/>
  <c r="F221" i="1"/>
  <c r="G221" i="1"/>
  <c r="J221" i="1"/>
  <c r="Q221" i="1"/>
  <c r="E222" i="1"/>
  <c r="F222" i="1"/>
  <c r="Q222" i="1"/>
  <c r="E223" i="1"/>
  <c r="F223" i="1"/>
  <c r="Q223" i="1"/>
  <c r="E224" i="1"/>
  <c r="F224" i="1"/>
  <c r="Q224" i="1"/>
  <c r="E225" i="1"/>
  <c r="F225" i="1"/>
  <c r="G225" i="1"/>
  <c r="I225" i="1"/>
  <c r="Q225" i="1"/>
  <c r="E226" i="1"/>
  <c r="F226" i="1"/>
  <c r="G226" i="1"/>
  <c r="K226" i="1"/>
  <c r="Q226" i="1"/>
  <c r="E227" i="1"/>
  <c r="F227" i="1"/>
  <c r="Q227" i="1"/>
  <c r="E228" i="1"/>
  <c r="F228" i="1"/>
  <c r="Q228" i="1"/>
  <c r="E229" i="1"/>
  <c r="F229" i="1"/>
  <c r="Q229" i="1"/>
  <c r="E230" i="1"/>
  <c r="F230" i="1"/>
  <c r="G230" i="1"/>
  <c r="Q230" i="1"/>
  <c r="E231" i="1"/>
  <c r="F231" i="1"/>
  <c r="Q231" i="1"/>
  <c r="E232" i="1"/>
  <c r="F232" i="1"/>
  <c r="Q232" i="1"/>
  <c r="E233" i="1"/>
  <c r="F233" i="1"/>
  <c r="Q233" i="1"/>
  <c r="E234" i="1"/>
  <c r="F234" i="1"/>
  <c r="Q234" i="1"/>
  <c r="E235" i="1"/>
  <c r="F235" i="1"/>
  <c r="Q235" i="1"/>
  <c r="E236" i="1"/>
  <c r="F236" i="1"/>
  <c r="Q236" i="1"/>
  <c r="E237" i="1"/>
  <c r="F237" i="1"/>
  <c r="Q237" i="1"/>
  <c r="E238" i="1"/>
  <c r="F238" i="1"/>
  <c r="Q238" i="1"/>
  <c r="E239" i="1"/>
  <c r="F239" i="1"/>
  <c r="Q239" i="1"/>
  <c r="E240" i="1"/>
  <c r="F240" i="1"/>
  <c r="Q240" i="1"/>
  <c r="E241" i="1"/>
  <c r="F241" i="1"/>
  <c r="Q241" i="1"/>
  <c r="E242" i="1"/>
  <c r="F242" i="1"/>
  <c r="G242" i="1"/>
  <c r="K242" i="1"/>
  <c r="Q242" i="1"/>
  <c r="E243" i="1"/>
  <c r="F243" i="1"/>
  <c r="G243" i="1"/>
  <c r="K243" i="1"/>
  <c r="Q243" i="1"/>
  <c r="E244" i="1"/>
  <c r="F244" i="1"/>
  <c r="G244" i="1"/>
  <c r="K244" i="1"/>
  <c r="Q244" i="1"/>
  <c r="E245" i="1"/>
  <c r="F245" i="1"/>
  <c r="Q245" i="1"/>
  <c r="E246" i="1"/>
  <c r="F246" i="1"/>
  <c r="G246" i="1"/>
  <c r="K246" i="1"/>
  <c r="Q246" i="1"/>
  <c r="E247" i="1"/>
  <c r="F247" i="1"/>
  <c r="Q247" i="1"/>
  <c r="E248" i="1"/>
  <c r="F248" i="1"/>
  <c r="G248" i="1"/>
  <c r="K248" i="1"/>
  <c r="Q248" i="1"/>
  <c r="C7" i="3"/>
  <c r="D7" i="3"/>
  <c r="C8" i="3"/>
  <c r="C9" i="3"/>
  <c r="D9" i="3"/>
  <c r="D11" i="3"/>
  <c r="D12" i="3"/>
  <c r="D13" i="3"/>
  <c r="F16" i="3"/>
  <c r="F17" i="3" s="1"/>
  <c r="C17" i="3"/>
  <c r="Q37" i="3"/>
  <c r="E38" i="3"/>
  <c r="F38" i="3" s="1"/>
  <c r="Q38" i="3"/>
  <c r="Q39" i="3"/>
  <c r="E41" i="3"/>
  <c r="F41" i="3" s="1"/>
  <c r="Q41" i="3"/>
  <c r="Q42" i="3"/>
  <c r="E44" i="3"/>
  <c r="F44" i="3" s="1"/>
  <c r="Q44" i="3"/>
  <c r="Q45" i="3"/>
  <c r="E47" i="3"/>
  <c r="F47" i="3" s="1"/>
  <c r="Q47" i="3"/>
  <c r="S47" i="3"/>
  <c r="E48" i="3"/>
  <c r="F48" i="3" s="1"/>
  <c r="G48" i="3" s="1"/>
  <c r="Q48" i="3"/>
  <c r="S48" i="3"/>
  <c r="Q49" i="3"/>
  <c r="S49" i="3"/>
  <c r="E50" i="3"/>
  <c r="F50" i="3"/>
  <c r="Q50" i="3"/>
  <c r="E52" i="3"/>
  <c r="F52" i="3" s="1"/>
  <c r="G52" i="3" s="1"/>
  <c r="J52" i="3" s="1"/>
  <c r="J52" i="6" s="1"/>
  <c r="Q52" i="3"/>
  <c r="E53" i="3"/>
  <c r="F53" i="3" s="1"/>
  <c r="Q53" i="3"/>
  <c r="S53" i="3"/>
  <c r="E54" i="3"/>
  <c r="F54" i="3" s="1"/>
  <c r="Q54" i="3"/>
  <c r="E55" i="3"/>
  <c r="F55" i="3" s="1"/>
  <c r="G55" i="3" s="1"/>
  <c r="Q55" i="3"/>
  <c r="S55" i="3"/>
  <c r="E59" i="3"/>
  <c r="F59" i="3" s="1"/>
  <c r="Q59" i="3"/>
  <c r="E61" i="3"/>
  <c r="F61" i="3" s="1"/>
  <c r="Q61" i="3"/>
  <c r="E62" i="3"/>
  <c r="F62" i="3" s="1"/>
  <c r="Q62" i="3"/>
  <c r="E63" i="3"/>
  <c r="F63" i="3"/>
  <c r="G63" i="3" s="1"/>
  <c r="Q63" i="3"/>
  <c r="E65" i="3"/>
  <c r="F65" i="3"/>
  <c r="G65" i="3" s="1"/>
  <c r="J65" i="3" s="1"/>
  <c r="Q65" i="3"/>
  <c r="E66" i="3"/>
  <c r="F66" i="3" s="1"/>
  <c r="Q66" i="3"/>
  <c r="E99" i="3"/>
  <c r="F99" i="3"/>
  <c r="Q99" i="3"/>
  <c r="E100" i="3"/>
  <c r="F100" i="3" s="1"/>
  <c r="G100" i="3" s="1"/>
  <c r="J100" i="3" s="1"/>
  <c r="J100" i="6" s="1"/>
  <c r="Q100" i="3"/>
  <c r="E101" i="3"/>
  <c r="F101" i="3" s="1"/>
  <c r="G101" i="3" s="1"/>
  <c r="Q101" i="3"/>
  <c r="E102" i="3"/>
  <c r="F102" i="3" s="1"/>
  <c r="G102" i="3" s="1"/>
  <c r="Q102" i="3"/>
  <c r="E103" i="3"/>
  <c r="F103" i="3" s="1"/>
  <c r="Q103" i="3"/>
  <c r="E104" i="3"/>
  <c r="F104" i="3"/>
  <c r="G104" i="3" s="1"/>
  <c r="J104" i="3" s="1"/>
  <c r="Q104" i="3"/>
  <c r="E105" i="3"/>
  <c r="F105" i="3" s="1"/>
  <c r="Q105" i="3"/>
  <c r="E106" i="3"/>
  <c r="F106" i="3"/>
  <c r="Q106" i="3"/>
  <c r="E107" i="3"/>
  <c r="F107" i="3" s="1"/>
  <c r="Q107" i="3"/>
  <c r="E108" i="3"/>
  <c r="F108" i="3" s="1"/>
  <c r="Q108" i="3"/>
  <c r="E110" i="3"/>
  <c r="F110" i="3" s="1"/>
  <c r="Q110" i="3"/>
  <c r="E111" i="3"/>
  <c r="F111" i="3"/>
  <c r="G111" i="3" s="1"/>
  <c r="J111" i="3" s="1"/>
  <c r="J111" i="6" s="1"/>
  <c r="Q111" i="3"/>
  <c r="E113" i="3"/>
  <c r="F113" i="3"/>
  <c r="G113" i="3" s="1"/>
  <c r="J113" i="3" s="1"/>
  <c r="J113" i="6" s="1"/>
  <c r="Q113" i="3"/>
  <c r="E115" i="3"/>
  <c r="F115" i="3"/>
  <c r="G115" i="3" s="1"/>
  <c r="J115" i="3" s="1"/>
  <c r="J115" i="6" s="1"/>
  <c r="Q115" i="3"/>
  <c r="E116" i="3"/>
  <c r="F116" i="3" s="1"/>
  <c r="Q116" i="3"/>
  <c r="E117" i="3"/>
  <c r="F117" i="3" s="1"/>
  <c r="Q117" i="3"/>
  <c r="E118" i="3"/>
  <c r="F118" i="3" s="1"/>
  <c r="Q118" i="3"/>
  <c r="E119" i="3"/>
  <c r="F119" i="3"/>
  <c r="Q119" i="3"/>
  <c r="S119" i="3"/>
  <c r="E120" i="3"/>
  <c r="F120" i="3"/>
  <c r="G120" i="3" s="1"/>
  <c r="Q120" i="3"/>
  <c r="S120" i="3"/>
  <c r="E121" i="3"/>
  <c r="F121" i="3" s="1"/>
  <c r="G121" i="3" s="1"/>
  <c r="J121" i="3" s="1"/>
  <c r="J121" i="6" s="1"/>
  <c r="Q121" i="3"/>
  <c r="E122" i="3"/>
  <c r="F122" i="3"/>
  <c r="G122" i="3" s="1"/>
  <c r="Q122" i="3"/>
  <c r="E123" i="3"/>
  <c r="F123" i="3"/>
  <c r="Q123" i="3"/>
  <c r="E124" i="3"/>
  <c r="F124" i="3" s="1"/>
  <c r="G124" i="3" s="1"/>
  <c r="I124" i="3" s="1"/>
  <c r="I124" i="6" s="1"/>
  <c r="Q124" i="3"/>
  <c r="S124" i="3"/>
  <c r="E125" i="3"/>
  <c r="F125" i="3" s="1"/>
  <c r="G125" i="3" s="1"/>
  <c r="J125" i="3" s="1"/>
  <c r="Q125" i="3"/>
  <c r="E126" i="3"/>
  <c r="F126" i="3"/>
  <c r="G126" i="3" s="1"/>
  <c r="J126" i="3" s="1"/>
  <c r="Q126" i="3"/>
  <c r="E136" i="3"/>
  <c r="F136" i="3" s="1"/>
  <c r="G136" i="3" s="1"/>
  <c r="J136" i="3" s="1"/>
  <c r="J136" i="6" s="1"/>
  <c r="Q136" i="3"/>
  <c r="E137" i="3"/>
  <c r="F137" i="3"/>
  <c r="G137" i="3" s="1"/>
  <c r="Q137" i="3"/>
  <c r="E138" i="3"/>
  <c r="F138" i="3"/>
  <c r="Q138" i="3"/>
  <c r="E139" i="3"/>
  <c r="F139" i="3" s="1"/>
  <c r="G139" i="3" s="1"/>
  <c r="J139" i="3" s="1"/>
  <c r="J139" i="6" s="1"/>
  <c r="Q139" i="3"/>
  <c r="E140" i="3"/>
  <c r="F140" i="3"/>
  <c r="G140" i="3" s="1"/>
  <c r="Q140" i="3"/>
  <c r="E141" i="3"/>
  <c r="F141" i="3" s="1"/>
  <c r="Q141" i="3"/>
  <c r="E142" i="3"/>
  <c r="F142" i="3" s="1"/>
  <c r="Q142" i="3"/>
  <c r="E143" i="3"/>
  <c r="F143" i="3"/>
  <c r="Q143" i="3"/>
  <c r="E144" i="3"/>
  <c r="F144" i="3" s="1"/>
  <c r="G144" i="3" s="1"/>
  <c r="Q144" i="3"/>
  <c r="E145" i="3"/>
  <c r="F145" i="3" s="1"/>
  <c r="G145" i="3" s="1"/>
  <c r="Q145" i="3"/>
  <c r="E146" i="3"/>
  <c r="F146" i="3" s="1"/>
  <c r="G146" i="3"/>
  <c r="J146" i="3" s="1"/>
  <c r="Q146" i="3"/>
  <c r="E147" i="3"/>
  <c r="F147" i="3"/>
  <c r="Q147" i="3"/>
  <c r="E148" i="3"/>
  <c r="F148" i="3" s="1"/>
  <c r="Q148" i="3"/>
  <c r="E149" i="3"/>
  <c r="F149" i="3"/>
  <c r="Q149" i="3"/>
  <c r="E150" i="3"/>
  <c r="F150" i="3" s="1"/>
  <c r="G150" i="3" s="1"/>
  <c r="Q150" i="3"/>
  <c r="E153" i="3"/>
  <c r="F153" i="3" s="1"/>
  <c r="Q153" i="3"/>
  <c r="E154" i="3"/>
  <c r="F154" i="3"/>
  <c r="G154" i="3" s="1"/>
  <c r="Q154" i="3"/>
  <c r="S154" i="3"/>
  <c r="E155" i="3"/>
  <c r="F155" i="3" s="1"/>
  <c r="Q155" i="3"/>
  <c r="E156" i="3"/>
  <c r="F156" i="3"/>
  <c r="Q156" i="3"/>
  <c r="E157" i="3"/>
  <c r="F157" i="3" s="1"/>
  <c r="Q157" i="3"/>
  <c r="E158" i="3"/>
  <c r="F158" i="3"/>
  <c r="Q158" i="3"/>
  <c r="E159" i="3"/>
  <c r="F159" i="3" s="1"/>
  <c r="Q159" i="3"/>
  <c r="E160" i="3"/>
  <c r="F160" i="3"/>
  <c r="Q160" i="3"/>
  <c r="E162" i="3"/>
  <c r="F162" i="3" s="1"/>
  <c r="Q162" i="3"/>
  <c r="E163" i="3"/>
  <c r="F163" i="3" s="1"/>
  <c r="G163" i="3" s="1"/>
  <c r="Q163" i="3"/>
  <c r="E164" i="3"/>
  <c r="F164" i="3"/>
  <c r="Q164" i="3"/>
  <c r="E165" i="3"/>
  <c r="F165" i="3" s="1"/>
  <c r="Q165" i="3"/>
  <c r="E166" i="3"/>
  <c r="F166" i="3"/>
  <c r="G166" i="3" s="1"/>
  <c r="Q166" i="3"/>
  <c r="E167" i="3"/>
  <c r="F167" i="3"/>
  <c r="G167" i="3" s="1"/>
  <c r="Q167" i="3"/>
  <c r="E168" i="3"/>
  <c r="F168" i="3"/>
  <c r="Q168" i="3"/>
  <c r="E169" i="3"/>
  <c r="F169" i="3" s="1"/>
  <c r="G169" i="3" s="1"/>
  <c r="Q169" i="3"/>
  <c r="E170" i="3"/>
  <c r="F170" i="3" s="1"/>
  <c r="Q170" i="3"/>
  <c r="E171" i="3"/>
  <c r="F171" i="3"/>
  <c r="Q171" i="3"/>
  <c r="E172" i="3"/>
  <c r="F172" i="3" s="1"/>
  <c r="G172" i="3" s="1"/>
  <c r="Q172" i="3"/>
  <c r="E173" i="3"/>
  <c r="F173" i="3" s="1"/>
  <c r="G173" i="3" s="1"/>
  <c r="Q173" i="3"/>
  <c r="E174" i="3"/>
  <c r="F174" i="3" s="1"/>
  <c r="Q174" i="3"/>
  <c r="E175" i="3"/>
  <c r="F175" i="3"/>
  <c r="G175" i="3" s="1"/>
  <c r="J175" i="3" s="1"/>
  <c r="Q175" i="3"/>
  <c r="E176" i="3"/>
  <c r="F176" i="3" s="1"/>
  <c r="Q176" i="3"/>
  <c r="T176" i="3"/>
  <c r="E177" i="3"/>
  <c r="F177" i="3" s="1"/>
  <c r="Q177" i="3"/>
  <c r="T177" i="3"/>
  <c r="E178" i="3"/>
  <c r="F178" i="3" s="1"/>
  <c r="Q178" i="3"/>
  <c r="E179" i="3"/>
  <c r="F179" i="3"/>
  <c r="G179" i="3" s="1"/>
  <c r="Q179" i="3"/>
  <c r="E180" i="3"/>
  <c r="F180" i="3"/>
  <c r="Q180" i="3"/>
  <c r="E181" i="3"/>
  <c r="F181" i="3" s="1"/>
  <c r="G181" i="3"/>
  <c r="Q181" i="3"/>
  <c r="E182" i="3"/>
  <c r="F182" i="3" s="1"/>
  <c r="Q182" i="3"/>
  <c r="T182" i="3"/>
  <c r="E183" i="3"/>
  <c r="F183" i="3" s="1"/>
  <c r="Q183" i="3"/>
  <c r="E184" i="3"/>
  <c r="F184" i="3"/>
  <c r="Q184" i="3"/>
  <c r="E186" i="3"/>
  <c r="F186" i="3" s="1"/>
  <c r="G186" i="3" s="1"/>
  <c r="Q186" i="3"/>
  <c r="E187" i="3"/>
  <c r="F187" i="3" s="1"/>
  <c r="Q187" i="3"/>
  <c r="E188" i="3"/>
  <c r="F188" i="3"/>
  <c r="G188" i="3" s="1"/>
  <c r="J188" i="3" s="1"/>
  <c r="Q188" i="3"/>
  <c r="E189" i="3"/>
  <c r="F189" i="3" s="1"/>
  <c r="G189" i="3" s="1"/>
  <c r="Q189" i="3"/>
  <c r="E190" i="3"/>
  <c r="F190" i="3" s="1"/>
  <c r="Q190" i="3"/>
  <c r="T190" i="3"/>
  <c r="E191" i="3"/>
  <c r="F191" i="3" s="1"/>
  <c r="Q191" i="3"/>
  <c r="T191" i="3"/>
  <c r="E192" i="3"/>
  <c r="F192" i="3" s="1"/>
  <c r="Q192" i="3"/>
  <c r="T192" i="3"/>
  <c r="E193" i="3"/>
  <c r="F193" i="3" s="1"/>
  <c r="Q193" i="3"/>
  <c r="T193" i="3"/>
  <c r="E195" i="3"/>
  <c r="F195" i="3" s="1"/>
  <c r="Q195" i="3"/>
  <c r="T195" i="3"/>
  <c r="E197" i="3"/>
  <c r="F197" i="3" s="1"/>
  <c r="Q197" i="3"/>
  <c r="E198" i="3"/>
  <c r="F198" i="3"/>
  <c r="Q198" i="3"/>
  <c r="T198" i="3"/>
  <c r="E199" i="3"/>
  <c r="F199" i="3"/>
  <c r="Q199" i="3"/>
  <c r="T199" i="3"/>
  <c r="E200" i="3"/>
  <c r="F200" i="3"/>
  <c r="G200" i="3" s="1"/>
  <c r="Q200" i="3"/>
  <c r="E201" i="3"/>
  <c r="F201" i="3"/>
  <c r="Q201" i="3"/>
  <c r="T201" i="3"/>
  <c r="E203" i="3"/>
  <c r="F203" i="3"/>
  <c r="G203" i="3" s="1"/>
  <c r="Q203" i="3"/>
  <c r="E205" i="3"/>
  <c r="F205" i="3"/>
  <c r="Q205" i="3"/>
  <c r="E206" i="3"/>
  <c r="F206" i="3" s="1"/>
  <c r="G206" i="3" s="1"/>
  <c r="Q206" i="3"/>
  <c r="E208" i="3"/>
  <c r="F208" i="3" s="1"/>
  <c r="Q208" i="3"/>
  <c r="T208" i="3"/>
  <c r="E209" i="3"/>
  <c r="F209" i="3" s="1"/>
  <c r="Q209" i="3"/>
  <c r="T209" i="3"/>
  <c r="E210" i="3"/>
  <c r="F210" i="3" s="1"/>
  <c r="Q210" i="3"/>
  <c r="T210" i="3"/>
  <c r="E211" i="3"/>
  <c r="F211" i="3" s="1"/>
  <c r="Q211" i="3"/>
  <c r="E212" i="3"/>
  <c r="F212" i="3" s="1"/>
  <c r="G212" i="3" s="1"/>
  <c r="Q212" i="3"/>
  <c r="E213" i="3"/>
  <c r="F213" i="3"/>
  <c r="Q213" i="3"/>
  <c r="T213" i="3"/>
  <c r="E216" i="3"/>
  <c r="F216" i="3" s="1"/>
  <c r="Q216" i="3"/>
  <c r="T216" i="3"/>
  <c r="E219" i="3"/>
  <c r="F219" i="3"/>
  <c r="Q219" i="3"/>
  <c r="T219" i="3"/>
  <c r="E222" i="3"/>
  <c r="F222" i="3" s="1"/>
  <c r="Q222" i="3"/>
  <c r="T222" i="3"/>
  <c r="E224" i="3"/>
  <c r="F224" i="3"/>
  <c r="Q224" i="3"/>
  <c r="T224" i="3"/>
  <c r="E226" i="3"/>
  <c r="F226" i="3" s="1"/>
  <c r="Q226" i="3"/>
  <c r="T226" i="3"/>
  <c r="E227" i="3"/>
  <c r="F227" i="3"/>
  <c r="Q227" i="3"/>
  <c r="E233" i="3"/>
  <c r="F233" i="3" s="1"/>
  <c r="Q233" i="3"/>
  <c r="T233" i="3"/>
  <c r="E234" i="3"/>
  <c r="F234" i="3" s="1"/>
  <c r="Q234" i="3"/>
  <c r="T234" i="3"/>
  <c r="E235" i="3"/>
  <c r="F235" i="3" s="1"/>
  <c r="Q235" i="3"/>
  <c r="T235" i="3"/>
  <c r="E236" i="3"/>
  <c r="F236" i="3" s="1"/>
  <c r="Q236" i="3"/>
  <c r="T236" i="3"/>
  <c r="E237" i="3"/>
  <c r="F237" i="3" s="1"/>
  <c r="Q237" i="3"/>
  <c r="T237" i="3"/>
  <c r="E238" i="3"/>
  <c r="F238" i="3" s="1"/>
  <c r="Q238" i="3"/>
  <c r="T238" i="3"/>
  <c r="E239" i="3"/>
  <c r="F239" i="3" s="1"/>
  <c r="Q239" i="3"/>
  <c r="T239" i="3"/>
  <c r="E240" i="3"/>
  <c r="F240" i="3" s="1"/>
  <c r="Q240" i="3"/>
  <c r="T240" i="3"/>
  <c r="E241" i="3"/>
  <c r="F241" i="3" s="1"/>
  <c r="G241" i="3" s="1"/>
  <c r="Q241" i="3"/>
  <c r="E242" i="3"/>
  <c r="F242" i="3" s="1"/>
  <c r="Q242" i="3"/>
  <c r="T242" i="3"/>
  <c r="E243" i="3"/>
  <c r="F243" i="3" s="1"/>
  <c r="Q243" i="3"/>
  <c r="T243" i="3"/>
  <c r="E248" i="3"/>
  <c r="F248" i="3" s="1"/>
  <c r="Q248" i="3"/>
  <c r="T248" i="3"/>
  <c r="E251" i="3"/>
  <c r="F251" i="3" s="1"/>
  <c r="Q251" i="3"/>
  <c r="T251" i="3"/>
  <c r="E252" i="3"/>
  <c r="F252" i="3" s="1"/>
  <c r="Q252" i="3"/>
  <c r="T252" i="3"/>
  <c r="E253" i="3"/>
  <c r="F253" i="3" s="1"/>
  <c r="Q253" i="3"/>
  <c r="T253" i="3"/>
  <c r="E254" i="3"/>
  <c r="F254" i="3" s="1"/>
  <c r="Q254" i="3"/>
  <c r="T254" i="3"/>
  <c r="E257" i="3"/>
  <c r="F257" i="3" s="1"/>
  <c r="Q257" i="3"/>
  <c r="T257" i="3"/>
  <c r="E258" i="3"/>
  <c r="F258" i="3" s="1"/>
  <c r="Q258" i="3"/>
  <c r="T258" i="3"/>
  <c r="E259" i="3"/>
  <c r="F259" i="3" s="1"/>
  <c r="Q259" i="3"/>
  <c r="T259" i="3"/>
  <c r="E260" i="3"/>
  <c r="F260" i="3" s="1"/>
  <c r="Q260" i="3"/>
  <c r="T260" i="3"/>
  <c r="E261" i="3"/>
  <c r="F261" i="3" s="1"/>
  <c r="Q261" i="3"/>
  <c r="E262" i="3"/>
  <c r="F262" i="3"/>
  <c r="Q262" i="3"/>
  <c r="T262" i="3"/>
  <c r="E263" i="3"/>
  <c r="F263" i="3"/>
  <c r="Q263" i="3"/>
  <c r="T263" i="3"/>
  <c r="E265" i="3"/>
  <c r="F265" i="3"/>
  <c r="Q265" i="3"/>
  <c r="T265" i="3"/>
  <c r="E266" i="3"/>
  <c r="F266" i="3"/>
  <c r="Q266" i="3"/>
  <c r="T266" i="3"/>
  <c r="E271" i="3"/>
  <c r="F271" i="3"/>
  <c r="Q271" i="3"/>
  <c r="E288" i="3"/>
  <c r="F288" i="3" s="1"/>
  <c r="Q288" i="3"/>
  <c r="T288" i="3"/>
  <c r="E295" i="3"/>
  <c r="F295" i="3" s="1"/>
  <c r="Q295" i="3"/>
  <c r="T295" i="3"/>
  <c r="E297" i="3"/>
  <c r="F297" i="3" s="1"/>
  <c r="Q297" i="3"/>
  <c r="E298" i="3"/>
  <c r="F298" i="3" s="1"/>
  <c r="G298" i="3" s="1"/>
  <c r="J298" i="3" s="1"/>
  <c r="Q298" i="3"/>
  <c r="E299" i="3"/>
  <c r="F299" i="3" s="1"/>
  <c r="Q299" i="3"/>
  <c r="E300" i="3"/>
  <c r="F300" i="3" s="1"/>
  <c r="Q300" i="3"/>
  <c r="E321" i="3"/>
  <c r="F321" i="3" s="1"/>
  <c r="Q321" i="3"/>
  <c r="T321" i="3"/>
  <c r="E322" i="3"/>
  <c r="F322" i="3" s="1"/>
  <c r="Q322" i="3"/>
  <c r="E323" i="3"/>
  <c r="F323" i="3"/>
  <c r="G323" i="3" s="1"/>
  <c r="Q323" i="3"/>
  <c r="E329" i="3"/>
  <c r="F329" i="3"/>
  <c r="Q329" i="3"/>
  <c r="T329" i="3"/>
  <c r="E330" i="3"/>
  <c r="F330" i="3"/>
  <c r="Q330" i="3"/>
  <c r="T330" i="3"/>
  <c r="E332" i="3"/>
  <c r="F332" i="3"/>
  <c r="Q332" i="3"/>
  <c r="E333" i="3"/>
  <c r="F333" i="3"/>
  <c r="Q333" i="3"/>
  <c r="E334" i="3"/>
  <c r="F334" i="3"/>
  <c r="G334" i="3" s="1"/>
  <c r="Q334" i="3"/>
  <c r="E335" i="3"/>
  <c r="F335" i="3" s="1"/>
  <c r="Q335" i="3"/>
  <c r="E338" i="3"/>
  <c r="F338" i="3" s="1"/>
  <c r="Q338" i="3"/>
  <c r="E339" i="3"/>
  <c r="F339" i="3"/>
  <c r="G339" i="3" s="1"/>
  <c r="Q339" i="3"/>
  <c r="E341" i="3"/>
  <c r="F341" i="3"/>
  <c r="G341" i="3" s="1"/>
  <c r="J341" i="3" s="1"/>
  <c r="Q341" i="3"/>
  <c r="E342" i="3"/>
  <c r="F342" i="3" s="1"/>
  <c r="G342" i="3" s="1"/>
  <c r="Q342" i="3"/>
  <c r="E343" i="3"/>
  <c r="F343" i="3" s="1"/>
  <c r="Q343" i="3"/>
  <c r="E344" i="3"/>
  <c r="F344" i="3"/>
  <c r="G344" i="3" s="1"/>
  <c r="Q344" i="3"/>
  <c r="E346" i="3"/>
  <c r="F346" i="3"/>
  <c r="Q346" i="3"/>
  <c r="T346" i="3"/>
  <c r="E349" i="3"/>
  <c r="F349" i="3"/>
  <c r="Q349" i="3"/>
  <c r="T349" i="3"/>
  <c r="E350" i="3"/>
  <c r="F350" i="3"/>
  <c r="Q350" i="3"/>
  <c r="T350" i="3"/>
  <c r="E353" i="3"/>
  <c r="F353" i="3"/>
  <c r="Q353" i="3"/>
  <c r="E354" i="3"/>
  <c r="F354" i="3"/>
  <c r="Q354" i="3"/>
  <c r="E355" i="3"/>
  <c r="F355" i="3"/>
  <c r="G355" i="3" s="1"/>
  <c r="Q355" i="3"/>
  <c r="E356" i="3"/>
  <c r="F356" i="3" s="1"/>
  <c r="Q356" i="3"/>
  <c r="E357" i="3"/>
  <c r="F357" i="3" s="1"/>
  <c r="G357" i="3" s="1"/>
  <c r="Q357" i="3"/>
  <c r="E358" i="3"/>
  <c r="F358" i="3" s="1"/>
  <c r="Q358" i="3"/>
  <c r="E359" i="3"/>
  <c r="F359" i="3"/>
  <c r="Q359" i="3"/>
  <c r="T359" i="3"/>
  <c r="E360" i="3"/>
  <c r="F360" i="3"/>
  <c r="Q360" i="3"/>
  <c r="T360" i="3"/>
  <c r="E363" i="3"/>
  <c r="F363" i="3"/>
  <c r="Q363" i="3"/>
  <c r="E366" i="3"/>
  <c r="F366" i="3" s="1"/>
  <c r="Q366" i="3"/>
  <c r="E367" i="3"/>
  <c r="F367" i="3" s="1"/>
  <c r="G367" i="3" s="1"/>
  <c r="Q367" i="3"/>
  <c r="E368" i="3"/>
  <c r="F368" i="3"/>
  <c r="Q368" i="3"/>
  <c r="E369" i="3"/>
  <c r="F369" i="3" s="1"/>
  <c r="G369" i="3" s="1"/>
  <c r="Q369" i="3"/>
  <c r="E370" i="3"/>
  <c r="F370" i="3" s="1"/>
  <c r="Q370" i="3"/>
  <c r="E371" i="3"/>
  <c r="F371" i="3"/>
  <c r="Q371" i="3"/>
  <c r="E372" i="3"/>
  <c r="F372" i="3"/>
  <c r="Q372" i="3"/>
  <c r="E373" i="3"/>
  <c r="F373" i="3"/>
  <c r="Q373" i="3"/>
  <c r="E374" i="3"/>
  <c r="F374" i="3" s="1"/>
  <c r="G374" i="3" s="1"/>
  <c r="Q374" i="3"/>
  <c r="E375" i="3"/>
  <c r="F375" i="3" s="1"/>
  <c r="Q375" i="3"/>
  <c r="E376" i="3"/>
  <c r="F376" i="3"/>
  <c r="Q376" i="3"/>
  <c r="T376" i="3"/>
  <c r="E378" i="3"/>
  <c r="F378" i="3"/>
  <c r="Q378" i="3"/>
  <c r="T378" i="3"/>
  <c r="E379" i="3"/>
  <c r="F379" i="3"/>
  <c r="Q379" i="3"/>
  <c r="E380" i="3"/>
  <c r="F380" i="3"/>
  <c r="Q380" i="3"/>
  <c r="T380" i="3"/>
  <c r="E382" i="3"/>
  <c r="F382" i="3" s="1"/>
  <c r="Q382" i="3"/>
  <c r="T382" i="3"/>
  <c r="E383" i="3"/>
  <c r="F383" i="3"/>
  <c r="Q383" i="3"/>
  <c r="T383" i="3"/>
  <c r="E384" i="3"/>
  <c r="F384" i="3" s="1"/>
  <c r="Q384" i="3"/>
  <c r="E385" i="3"/>
  <c r="F385" i="3" s="1"/>
  <c r="Q385" i="3"/>
  <c r="E386" i="3"/>
  <c r="F386" i="3" s="1"/>
  <c r="Q386" i="3"/>
  <c r="T386" i="3"/>
  <c r="E387" i="3"/>
  <c r="F387" i="3" s="1"/>
  <c r="Q387" i="3"/>
  <c r="E388" i="3"/>
  <c r="F388" i="3"/>
  <c r="Q388" i="3"/>
  <c r="T388" i="3"/>
  <c r="E389" i="3"/>
  <c r="F389" i="3"/>
  <c r="Q389" i="3"/>
  <c r="T389" i="3"/>
  <c r="E392" i="3"/>
  <c r="F392" i="3"/>
  <c r="Q392" i="3"/>
  <c r="T392" i="3"/>
  <c r="E393" i="3"/>
  <c r="F393" i="3"/>
  <c r="Q393" i="3"/>
  <c r="T393" i="3"/>
  <c r="E394" i="3"/>
  <c r="F394" i="3"/>
  <c r="Q394" i="3"/>
  <c r="T394" i="3"/>
  <c r="E397" i="3"/>
  <c r="F397" i="3"/>
  <c r="Q397" i="3"/>
  <c r="T397" i="3"/>
  <c r="E398" i="3"/>
  <c r="F398" i="3"/>
  <c r="Q398" i="3"/>
  <c r="T398" i="3"/>
  <c r="E399" i="3"/>
  <c r="F399" i="3"/>
  <c r="Q399" i="3"/>
  <c r="T399" i="3"/>
  <c r="E400" i="3"/>
  <c r="F400" i="3"/>
  <c r="Q400" i="3"/>
  <c r="T400" i="3"/>
  <c r="E402" i="3"/>
  <c r="F402" i="3"/>
  <c r="Q402" i="3"/>
  <c r="T402" i="3"/>
  <c r="E403" i="3"/>
  <c r="F403" i="3"/>
  <c r="Q403" i="3"/>
  <c r="T403" i="3"/>
  <c r="E404" i="3"/>
  <c r="F404" i="3"/>
  <c r="Q404" i="3"/>
  <c r="T404" i="3"/>
  <c r="E406" i="3"/>
  <c r="F406" i="3"/>
  <c r="Q406" i="3"/>
  <c r="T406" i="3"/>
  <c r="E409" i="3"/>
  <c r="F409" i="3"/>
  <c r="Q409" i="3"/>
  <c r="T409" i="3"/>
  <c r="E410" i="3"/>
  <c r="F410" i="3"/>
  <c r="Q410" i="3"/>
  <c r="T410" i="3"/>
  <c r="E411" i="3"/>
  <c r="F411" i="3"/>
  <c r="Q411" i="3"/>
  <c r="T411" i="3"/>
  <c r="E412" i="3"/>
  <c r="F412" i="3"/>
  <c r="Q412" i="3"/>
  <c r="E413" i="3"/>
  <c r="F413" i="3"/>
  <c r="Q413" i="3"/>
  <c r="E414" i="3"/>
  <c r="F414" i="3" s="1"/>
  <c r="Q414" i="3"/>
  <c r="E415" i="3"/>
  <c r="F415" i="3" s="1"/>
  <c r="G415" i="3" s="1"/>
  <c r="Q415" i="3"/>
  <c r="E418" i="3"/>
  <c r="F418" i="3" s="1"/>
  <c r="Q418" i="3"/>
  <c r="T418" i="3"/>
  <c r="E419" i="3"/>
  <c r="F419" i="3" s="1"/>
  <c r="Q419" i="3"/>
  <c r="T419" i="3"/>
  <c r="E420" i="3"/>
  <c r="F420" i="3" s="1"/>
  <c r="P420" i="3" s="1"/>
  <c r="Q420" i="3"/>
  <c r="T420" i="3"/>
  <c r="E421" i="3"/>
  <c r="F421" i="3"/>
  <c r="Q421" i="3"/>
  <c r="T421" i="3"/>
  <c r="E422" i="3"/>
  <c r="F422" i="3" s="1"/>
  <c r="Q422" i="3"/>
  <c r="T422" i="3"/>
  <c r="E426" i="3"/>
  <c r="F426" i="3"/>
  <c r="Q426" i="3"/>
  <c r="T426" i="3"/>
  <c r="E428" i="3"/>
  <c r="F428" i="3" s="1"/>
  <c r="Q428" i="3"/>
  <c r="T428" i="3"/>
  <c r="E429" i="3"/>
  <c r="F429" i="3"/>
  <c r="Q429" i="3"/>
  <c r="T429" i="3"/>
  <c r="E430" i="3"/>
  <c r="F430" i="3" s="1"/>
  <c r="Q430" i="3"/>
  <c r="T430" i="3"/>
  <c r="E431" i="3"/>
  <c r="F431" i="3"/>
  <c r="Q431" i="3"/>
  <c r="T431" i="3"/>
  <c r="E432" i="3"/>
  <c r="F432" i="3" s="1"/>
  <c r="Q432" i="3"/>
  <c r="T432" i="3"/>
  <c r="E433" i="3"/>
  <c r="F433" i="3"/>
  <c r="Q433" i="3"/>
  <c r="T433" i="3"/>
  <c r="E434" i="3"/>
  <c r="F434" i="3" s="1"/>
  <c r="Q434" i="3"/>
  <c r="E435" i="3"/>
  <c r="F435" i="3" s="1"/>
  <c r="Q435" i="3"/>
  <c r="E436" i="3"/>
  <c r="F436" i="3"/>
  <c r="Q436" i="3"/>
  <c r="T436" i="3"/>
  <c r="E437" i="3"/>
  <c r="F437" i="3"/>
  <c r="Q437" i="3"/>
  <c r="T437" i="3"/>
  <c r="E438" i="3"/>
  <c r="F438" i="3"/>
  <c r="Q438" i="3"/>
  <c r="T438" i="3"/>
  <c r="E439" i="3"/>
  <c r="F439" i="3"/>
  <c r="Q439" i="3"/>
  <c r="T439" i="3"/>
  <c r="E440" i="3"/>
  <c r="F440" i="3"/>
  <c r="Q440" i="3"/>
  <c r="T440" i="3"/>
  <c r="E442" i="3"/>
  <c r="F442" i="3"/>
  <c r="Q442" i="3"/>
  <c r="T442" i="3"/>
  <c r="E444" i="3"/>
  <c r="F444" i="3"/>
  <c r="Q444" i="3"/>
  <c r="T444" i="3"/>
  <c r="E445" i="3"/>
  <c r="F445" i="3"/>
  <c r="Q445" i="3"/>
  <c r="T445" i="3"/>
  <c r="E446" i="3"/>
  <c r="F446" i="3"/>
  <c r="Q446" i="3"/>
  <c r="T446" i="3"/>
  <c r="E447" i="3"/>
  <c r="F447" i="3"/>
  <c r="Q447" i="3"/>
  <c r="T447" i="3"/>
  <c r="E448" i="3"/>
  <c r="F448" i="3"/>
  <c r="Q448" i="3"/>
  <c r="T448" i="3"/>
  <c r="E449" i="3"/>
  <c r="F449" i="3"/>
  <c r="Q449" i="3"/>
  <c r="T449" i="3"/>
  <c r="E450" i="3"/>
  <c r="F450" i="3"/>
  <c r="Q450" i="3"/>
  <c r="T450" i="3"/>
  <c r="E451" i="3"/>
  <c r="F451" i="3"/>
  <c r="Q451" i="3"/>
  <c r="T451" i="3"/>
  <c r="E455" i="3"/>
  <c r="F455" i="3"/>
  <c r="Q455" i="3"/>
  <c r="T455" i="3"/>
  <c r="E456" i="3"/>
  <c r="F456" i="3"/>
  <c r="Q456" i="3"/>
  <c r="T456" i="3"/>
  <c r="E457" i="3"/>
  <c r="F457" i="3"/>
  <c r="Q457" i="3"/>
  <c r="T457" i="3"/>
  <c r="E458" i="3"/>
  <c r="F458" i="3"/>
  <c r="Q458" i="3"/>
  <c r="T458" i="3"/>
  <c r="E459" i="3"/>
  <c r="F459" i="3"/>
  <c r="Q459" i="3"/>
  <c r="T459" i="3"/>
  <c r="E462" i="3"/>
  <c r="F462" i="3"/>
  <c r="Q462" i="3"/>
  <c r="T462" i="3"/>
  <c r="E463" i="3"/>
  <c r="F463" i="3"/>
  <c r="Q463" i="3"/>
  <c r="T463" i="3"/>
  <c r="E464" i="3"/>
  <c r="F464" i="3"/>
  <c r="Q464" i="3"/>
  <c r="T464" i="3"/>
  <c r="E465" i="3"/>
  <c r="F465" i="3"/>
  <c r="Q465" i="3"/>
  <c r="T465" i="3"/>
  <c r="E466" i="3"/>
  <c r="F466" i="3"/>
  <c r="Q466" i="3"/>
  <c r="T466" i="3"/>
  <c r="E467" i="3"/>
  <c r="F467" i="3"/>
  <c r="Q467" i="3"/>
  <c r="T467" i="3"/>
  <c r="E469" i="3"/>
  <c r="F469" i="3"/>
  <c r="Q469" i="3"/>
  <c r="T469" i="3"/>
  <c r="E470" i="3"/>
  <c r="F470" i="3"/>
  <c r="Q470" i="3"/>
  <c r="T470" i="3"/>
  <c r="E471" i="3"/>
  <c r="F471" i="3"/>
  <c r="Q471" i="3"/>
  <c r="T471" i="3"/>
  <c r="E482" i="3"/>
  <c r="F482" i="3"/>
  <c r="Q482" i="3"/>
  <c r="T482" i="3"/>
  <c r="E496" i="3"/>
  <c r="F496" i="3"/>
  <c r="Q496" i="3"/>
  <c r="T496" i="3"/>
  <c r="E499" i="3"/>
  <c r="F499" i="3"/>
  <c r="Q499" i="3"/>
  <c r="S499" i="3"/>
  <c r="E503" i="3"/>
  <c r="F503" i="3"/>
  <c r="Q503" i="3"/>
  <c r="E508" i="3"/>
  <c r="F508" i="3"/>
  <c r="Q508" i="3"/>
  <c r="T508" i="3"/>
  <c r="E517" i="3"/>
  <c r="F517" i="3"/>
  <c r="Q517" i="3"/>
  <c r="E520" i="3"/>
  <c r="F520" i="3"/>
  <c r="G520" i="3"/>
  <c r="Q520" i="3"/>
  <c r="E522" i="3"/>
  <c r="F522" i="3" s="1"/>
  <c r="G522" i="3" s="1"/>
  <c r="J522" i="3"/>
  <c r="Q522" i="3"/>
  <c r="E523" i="3"/>
  <c r="F523" i="3"/>
  <c r="Q523" i="3"/>
  <c r="E551" i="3"/>
  <c r="F551" i="3" s="1"/>
  <c r="Q551" i="3"/>
  <c r="T551" i="3"/>
  <c r="E555" i="3"/>
  <c r="F555" i="3"/>
  <c r="Q555" i="3"/>
  <c r="T555" i="3"/>
  <c r="E558" i="3"/>
  <c r="F558" i="3" s="1"/>
  <c r="Q558" i="3"/>
  <c r="T558" i="3"/>
  <c r="E562" i="3"/>
  <c r="F562" i="3"/>
  <c r="Q562" i="3"/>
  <c r="T562" i="3"/>
  <c r="E566" i="3"/>
  <c r="F566" i="3" s="1"/>
  <c r="Q566" i="3"/>
  <c r="S566" i="3"/>
  <c r="E568" i="3"/>
  <c r="F568" i="3"/>
  <c r="Q568" i="3"/>
  <c r="T568" i="3"/>
  <c r="E571" i="3"/>
  <c r="F571" i="3" s="1"/>
  <c r="Q571" i="3"/>
  <c r="T571" i="3"/>
  <c r="E579" i="3"/>
  <c r="F579" i="3"/>
  <c r="Q579" i="3"/>
  <c r="T579" i="3"/>
  <c r="E580" i="3"/>
  <c r="F580" i="3" s="1"/>
  <c r="Q580" i="3"/>
  <c r="E583" i="3"/>
  <c r="F583" i="3" s="1"/>
  <c r="Q583" i="3"/>
  <c r="T583" i="3"/>
  <c r="E588" i="3"/>
  <c r="F588" i="3" s="1"/>
  <c r="G588" i="3" s="1"/>
  <c r="Q588" i="3"/>
  <c r="E589" i="3"/>
  <c r="F589" i="3" s="1"/>
  <c r="G589" i="3" s="1"/>
  <c r="Q589" i="3"/>
  <c r="E590" i="3"/>
  <c r="F590" i="3" s="1"/>
  <c r="Q590" i="3"/>
  <c r="E591" i="3"/>
  <c r="F591" i="3"/>
  <c r="Q591" i="3"/>
  <c r="E592" i="3"/>
  <c r="F592" i="3"/>
  <c r="Q592" i="3"/>
  <c r="E593" i="3"/>
  <c r="F593" i="3" s="1"/>
  <c r="Q593" i="3"/>
  <c r="E594" i="3"/>
  <c r="F594" i="3" s="1"/>
  <c r="Q594" i="3"/>
  <c r="E595" i="3"/>
  <c r="F595" i="3" s="1"/>
  <c r="G595" i="3" s="1"/>
  <c r="J595" i="3" s="1"/>
  <c r="J596" i="6" s="1"/>
  <c r="Q595" i="3"/>
  <c r="E601" i="3"/>
  <c r="F601" i="3"/>
  <c r="Q601" i="3"/>
  <c r="E602" i="3"/>
  <c r="F602" i="3"/>
  <c r="G602" i="3"/>
  <c r="Q602" i="3"/>
  <c r="E603" i="3"/>
  <c r="F603" i="3" s="1"/>
  <c r="Q603" i="3"/>
  <c r="E604" i="3"/>
  <c r="F604" i="3" s="1"/>
  <c r="Q604" i="3"/>
  <c r="E605" i="3"/>
  <c r="F605" i="3" s="1"/>
  <c r="G605" i="3" s="1"/>
  <c r="Q605" i="3"/>
  <c r="E610" i="3"/>
  <c r="F610" i="3"/>
  <c r="G610" i="3"/>
  <c r="Q610" i="3"/>
  <c r="E612" i="3"/>
  <c r="F612" i="3"/>
  <c r="Q612" i="3"/>
  <c r="E21" i="3"/>
  <c r="F21" i="3" s="1"/>
  <c r="Q21" i="3"/>
  <c r="E22" i="3"/>
  <c r="F22" i="3" s="1"/>
  <c r="Q22" i="3"/>
  <c r="S22" i="3"/>
  <c r="E23" i="3"/>
  <c r="F23" i="3" s="1"/>
  <c r="Q23" i="3"/>
  <c r="S23" i="3"/>
  <c r="E24" i="3"/>
  <c r="F24" i="3" s="1"/>
  <c r="Q24" i="3"/>
  <c r="S24" i="3"/>
  <c r="E25" i="3"/>
  <c r="F25" i="3" s="1"/>
  <c r="Q25" i="3"/>
  <c r="S25" i="3"/>
  <c r="E26" i="3"/>
  <c r="F26" i="3" s="1"/>
  <c r="Q26" i="3"/>
  <c r="S26" i="3"/>
  <c r="E27" i="3"/>
  <c r="F27" i="3" s="1"/>
  <c r="G27" i="3" s="1"/>
  <c r="I27" i="3" s="1"/>
  <c r="I27" i="6"/>
  <c r="Q27" i="3"/>
  <c r="S27" i="3"/>
  <c r="E28" i="3"/>
  <c r="F28" i="3"/>
  <c r="G28" i="3" s="1"/>
  <c r="I28" i="3" s="1"/>
  <c r="I28" i="6" s="1"/>
  <c r="Q28" i="3"/>
  <c r="S28" i="3"/>
  <c r="E29" i="3"/>
  <c r="F29" i="3"/>
  <c r="G29" i="3" s="1"/>
  <c r="I29" i="3" s="1"/>
  <c r="I29" i="6" s="1"/>
  <c r="Q29" i="3"/>
  <c r="S29" i="3"/>
  <c r="E30" i="3"/>
  <c r="F30" i="3"/>
  <c r="Q30" i="3"/>
  <c r="S30" i="3"/>
  <c r="E31" i="3"/>
  <c r="F31" i="3" s="1"/>
  <c r="Q31" i="3"/>
  <c r="S31" i="3"/>
  <c r="E32" i="3"/>
  <c r="F32" i="3"/>
  <c r="Q32" i="3"/>
  <c r="S32" i="3"/>
  <c r="E33" i="3"/>
  <c r="F33" i="3" s="1"/>
  <c r="G33" i="3" s="1"/>
  <c r="Q33" i="3"/>
  <c r="S33" i="3"/>
  <c r="E34" i="3"/>
  <c r="F34" i="3"/>
  <c r="Q34" i="3"/>
  <c r="E35" i="3"/>
  <c r="F35" i="3"/>
  <c r="Q35" i="3"/>
  <c r="S35" i="3"/>
  <c r="E36" i="3"/>
  <c r="F36" i="3"/>
  <c r="Q36" i="3"/>
  <c r="E40" i="3"/>
  <c r="F40" i="3"/>
  <c r="Q40" i="3"/>
  <c r="E43" i="3"/>
  <c r="F43" i="3" s="1"/>
  <c r="G43" i="3" s="1"/>
  <c r="Q43" i="3"/>
  <c r="E46" i="3"/>
  <c r="F46" i="3" s="1"/>
  <c r="G46" i="3" s="1"/>
  <c r="I46" i="3"/>
  <c r="I46" i="6" s="1"/>
  <c r="Q46" i="3"/>
  <c r="S46" i="3"/>
  <c r="E51" i="3"/>
  <c r="F51" i="3"/>
  <c r="Q51" i="3"/>
  <c r="S51" i="3"/>
  <c r="E56" i="3"/>
  <c r="F56" i="3"/>
  <c r="G56" i="3" s="1"/>
  <c r="Q56" i="3"/>
  <c r="S56" i="3"/>
  <c r="E57" i="3"/>
  <c r="F57" i="3"/>
  <c r="G57" i="3"/>
  <c r="I57" i="3" s="1"/>
  <c r="Q57" i="3"/>
  <c r="S57" i="3"/>
  <c r="E58" i="3"/>
  <c r="F58" i="3" s="1"/>
  <c r="G58" i="3" s="1"/>
  <c r="Q58" i="3"/>
  <c r="S58" i="3"/>
  <c r="E60" i="3"/>
  <c r="F60" i="3"/>
  <c r="Q60" i="3"/>
  <c r="S60" i="3"/>
  <c r="E64" i="3"/>
  <c r="F64" i="3" s="1"/>
  <c r="Q64" i="3"/>
  <c r="S64" i="3"/>
  <c r="E67" i="3"/>
  <c r="F67" i="3"/>
  <c r="Q67" i="3"/>
  <c r="S67" i="3"/>
  <c r="E68" i="3"/>
  <c r="F68" i="3" s="1"/>
  <c r="Q68" i="3"/>
  <c r="S68" i="3"/>
  <c r="E69" i="3"/>
  <c r="F69" i="3"/>
  <c r="Q69" i="3"/>
  <c r="S69" i="3"/>
  <c r="E70" i="3"/>
  <c r="F70" i="3" s="1"/>
  <c r="G70" i="3" s="1"/>
  <c r="Q70" i="3"/>
  <c r="S70" i="3"/>
  <c r="E71" i="3"/>
  <c r="F71" i="3"/>
  <c r="Q71" i="3"/>
  <c r="S71" i="3"/>
  <c r="E72" i="3"/>
  <c r="F72" i="3"/>
  <c r="G72" i="3"/>
  <c r="Q72" i="3"/>
  <c r="S72" i="3"/>
  <c r="E73" i="3"/>
  <c r="F73" i="3"/>
  <c r="Q73" i="3"/>
  <c r="S73" i="3"/>
  <c r="E74" i="3"/>
  <c r="F74" i="3"/>
  <c r="Q74" i="3"/>
  <c r="S74" i="3"/>
  <c r="E75" i="3"/>
  <c r="F75" i="3"/>
  <c r="Q75" i="3"/>
  <c r="S75" i="3"/>
  <c r="E76" i="3"/>
  <c r="F76" i="3"/>
  <c r="G76" i="3" s="1"/>
  <c r="I76" i="3" s="1"/>
  <c r="Q76" i="3"/>
  <c r="S76" i="3"/>
  <c r="E77" i="3"/>
  <c r="F77" i="3" s="1"/>
  <c r="G77" i="3" s="1"/>
  <c r="Q77" i="3"/>
  <c r="S77" i="3"/>
  <c r="E78" i="3"/>
  <c r="F78" i="3"/>
  <c r="G78" i="3"/>
  <c r="Q78" i="3"/>
  <c r="S78" i="3"/>
  <c r="E79" i="3"/>
  <c r="F79" i="3"/>
  <c r="Q79" i="3"/>
  <c r="S79" i="3"/>
  <c r="E80" i="3"/>
  <c r="F80" i="3"/>
  <c r="G80" i="3" s="1"/>
  <c r="Q80" i="3"/>
  <c r="S80" i="3"/>
  <c r="E81" i="3"/>
  <c r="F81" i="3" s="1"/>
  <c r="Q81" i="3"/>
  <c r="S81" i="3"/>
  <c r="E82" i="3"/>
  <c r="F82" i="3" s="1"/>
  <c r="Q82" i="3"/>
  <c r="S82" i="3"/>
  <c r="E83" i="3"/>
  <c r="F83" i="3" s="1"/>
  <c r="Q83" i="3"/>
  <c r="S83" i="3"/>
  <c r="E84" i="3"/>
  <c r="F84" i="3" s="1"/>
  <c r="Q84" i="3"/>
  <c r="S84" i="3"/>
  <c r="E85" i="3"/>
  <c r="F85" i="3" s="1"/>
  <c r="Q85" i="3"/>
  <c r="S85" i="3"/>
  <c r="E86" i="3"/>
  <c r="F86" i="3" s="1"/>
  <c r="G86" i="3" s="1"/>
  <c r="I86" i="3" s="1"/>
  <c r="I86" i="6" s="1"/>
  <c r="Q86" i="3"/>
  <c r="S86" i="3"/>
  <c r="E87" i="3"/>
  <c r="F87" i="3"/>
  <c r="Q87" i="3"/>
  <c r="S87" i="3"/>
  <c r="E88" i="3"/>
  <c r="F88" i="3" s="1"/>
  <c r="G88" i="3" s="1"/>
  <c r="Q88" i="3"/>
  <c r="S88" i="3"/>
  <c r="E89" i="3"/>
  <c r="F89" i="3"/>
  <c r="Q89" i="3"/>
  <c r="S89" i="3"/>
  <c r="E90" i="3"/>
  <c r="F90" i="3"/>
  <c r="Q90" i="3"/>
  <c r="S90" i="3"/>
  <c r="E91" i="3"/>
  <c r="F91" i="3"/>
  <c r="Q91" i="3"/>
  <c r="S91" i="3"/>
  <c r="E92" i="3"/>
  <c r="F92" i="3"/>
  <c r="Q92" i="3"/>
  <c r="S92" i="3"/>
  <c r="E93" i="3"/>
  <c r="F93" i="3"/>
  <c r="G93" i="3"/>
  <c r="Q93" i="3"/>
  <c r="S93" i="3"/>
  <c r="E94" i="3"/>
  <c r="F94" i="3"/>
  <c r="G94" i="3" s="1"/>
  <c r="Q94" i="3"/>
  <c r="S94" i="3"/>
  <c r="E95" i="3"/>
  <c r="F95" i="3" s="1"/>
  <c r="Q95" i="3"/>
  <c r="S95" i="3"/>
  <c r="E96" i="3"/>
  <c r="F96" i="3" s="1"/>
  <c r="G96" i="3" s="1"/>
  <c r="I96" i="3" s="1"/>
  <c r="I96" i="6"/>
  <c r="Q96" i="3"/>
  <c r="S96" i="3"/>
  <c r="E97" i="3"/>
  <c r="F97" i="3"/>
  <c r="Q97" i="3"/>
  <c r="S97" i="3"/>
  <c r="E98" i="3"/>
  <c r="F98" i="3"/>
  <c r="G98" i="3" s="1"/>
  <c r="I98" i="3" s="1"/>
  <c r="I98" i="6" s="1"/>
  <c r="Q98" i="3"/>
  <c r="S98" i="3"/>
  <c r="E109" i="3"/>
  <c r="F109" i="3"/>
  <c r="G109" i="3" s="1"/>
  <c r="Q109" i="3"/>
  <c r="E112" i="3"/>
  <c r="F112" i="3" s="1"/>
  <c r="Q112" i="3"/>
  <c r="S112" i="3"/>
  <c r="E114" i="3"/>
  <c r="F114" i="3"/>
  <c r="Q114" i="3"/>
  <c r="S114" i="3"/>
  <c r="E127" i="3"/>
  <c r="F127" i="3" s="1"/>
  <c r="G127" i="3" s="1"/>
  <c r="I127" i="3" s="1"/>
  <c r="I127" i="6" s="1"/>
  <c r="Q127" i="3"/>
  <c r="S127" i="3"/>
  <c r="E128" i="3"/>
  <c r="F128" i="3" s="1"/>
  <c r="Q128" i="3"/>
  <c r="S128" i="3"/>
  <c r="E129" i="3"/>
  <c r="F129" i="3" s="1"/>
  <c r="G129" i="3" s="1"/>
  <c r="I129" i="3" s="1"/>
  <c r="Q129" i="3"/>
  <c r="S129" i="3"/>
  <c r="E130" i="3"/>
  <c r="F130" i="3"/>
  <c r="G130" i="3"/>
  <c r="Q130" i="3"/>
  <c r="S130" i="3"/>
  <c r="E131" i="3"/>
  <c r="F131" i="3"/>
  <c r="Q131" i="3"/>
  <c r="S131" i="3"/>
  <c r="E132" i="3"/>
  <c r="F132" i="3"/>
  <c r="Q132" i="3"/>
  <c r="S132" i="3"/>
  <c r="E133" i="3"/>
  <c r="F133" i="3"/>
  <c r="Q133" i="3"/>
  <c r="S133" i="3"/>
  <c r="E134" i="3"/>
  <c r="F134" i="3"/>
  <c r="Q134" i="3"/>
  <c r="S134" i="3"/>
  <c r="E135" i="3"/>
  <c r="F135" i="3"/>
  <c r="Q135" i="3"/>
  <c r="S135" i="3"/>
  <c r="E151" i="3"/>
  <c r="F151" i="3"/>
  <c r="Q151" i="3"/>
  <c r="S151" i="3"/>
  <c r="E152" i="3"/>
  <c r="F152" i="3"/>
  <c r="Q152" i="3"/>
  <c r="S152" i="3"/>
  <c r="E161" i="3"/>
  <c r="F161" i="3"/>
  <c r="G161" i="3" s="1"/>
  <c r="Q161" i="3"/>
  <c r="S161" i="3"/>
  <c r="E185" i="3"/>
  <c r="F185" i="3" s="1"/>
  <c r="Q185" i="3"/>
  <c r="S185" i="3"/>
  <c r="E194" i="3"/>
  <c r="F194" i="3" s="1"/>
  <c r="G194" i="3" s="1"/>
  <c r="Q194" i="3"/>
  <c r="S194" i="3"/>
  <c r="E196" i="3"/>
  <c r="F196" i="3" s="1"/>
  <c r="Q196" i="3"/>
  <c r="S196" i="3"/>
  <c r="E202" i="3"/>
  <c r="F202" i="3" s="1"/>
  <c r="Q202" i="3"/>
  <c r="S202" i="3"/>
  <c r="E204" i="3"/>
  <c r="F204" i="3" s="1"/>
  <c r="G204" i="3" s="1"/>
  <c r="I204" i="3"/>
  <c r="Q204" i="3"/>
  <c r="S204" i="3"/>
  <c r="E207" i="3"/>
  <c r="F207" i="3"/>
  <c r="G207" i="3"/>
  <c r="Q207" i="3"/>
  <c r="S207" i="3"/>
  <c r="E214" i="3"/>
  <c r="F214" i="3" s="1"/>
  <c r="G214" i="3" s="1"/>
  <c r="I214" i="3" s="1"/>
  <c r="I214" i="6" s="1"/>
  <c r="Q214" i="3"/>
  <c r="S214" i="3"/>
  <c r="E215" i="3"/>
  <c r="F215" i="3"/>
  <c r="Q215" i="3"/>
  <c r="S215" i="3"/>
  <c r="E217" i="3"/>
  <c r="F217" i="3" s="1"/>
  <c r="G217" i="3" s="1"/>
  <c r="I217" i="3" s="1"/>
  <c r="Q217" i="3"/>
  <c r="S217" i="3"/>
  <c r="E218" i="3"/>
  <c r="F218" i="3"/>
  <c r="G218" i="3" s="1"/>
  <c r="I218" i="3" s="1"/>
  <c r="Q218" i="3"/>
  <c r="S218" i="3"/>
  <c r="E220" i="3"/>
  <c r="F220" i="3" s="1"/>
  <c r="Q220" i="3"/>
  <c r="S220" i="3"/>
  <c r="E221" i="3"/>
  <c r="F221" i="3"/>
  <c r="Q221" i="3"/>
  <c r="S221" i="3"/>
  <c r="E223" i="3"/>
  <c r="F223" i="3" s="1"/>
  <c r="Q223" i="3"/>
  <c r="S223" i="3"/>
  <c r="E225" i="3"/>
  <c r="F225" i="3"/>
  <c r="Q225" i="3"/>
  <c r="S225" i="3"/>
  <c r="E228" i="3"/>
  <c r="F228" i="3" s="1"/>
  <c r="G228" i="3" s="1"/>
  <c r="Q228" i="3"/>
  <c r="S228" i="3"/>
  <c r="E229" i="3"/>
  <c r="F229" i="3"/>
  <c r="Q229" i="3"/>
  <c r="S229" i="3"/>
  <c r="E230" i="3"/>
  <c r="F230" i="3" s="1"/>
  <c r="Q230" i="3"/>
  <c r="S230" i="3"/>
  <c r="E231" i="3"/>
  <c r="F231" i="3"/>
  <c r="G231" i="3"/>
  <c r="I231" i="3" s="1"/>
  <c r="I231" i="6" s="1"/>
  <c r="Q231" i="3"/>
  <c r="S231" i="3"/>
  <c r="E232" i="3"/>
  <c r="F232" i="3"/>
  <c r="Q232" i="3"/>
  <c r="S232" i="3"/>
  <c r="E244" i="3"/>
  <c r="F244" i="3" s="1"/>
  <c r="G244" i="3" s="1"/>
  <c r="I244" i="3" s="1"/>
  <c r="I244" i="6" s="1"/>
  <c r="Q244" i="3"/>
  <c r="S244" i="3"/>
  <c r="E245" i="3"/>
  <c r="F245" i="3" s="1"/>
  <c r="Q245" i="3"/>
  <c r="S245" i="3"/>
  <c r="E246" i="3"/>
  <c r="F246" i="3"/>
  <c r="G246" i="3"/>
  <c r="Q246" i="3"/>
  <c r="S246" i="3"/>
  <c r="E247" i="3"/>
  <c r="F247" i="3"/>
  <c r="Q247" i="3"/>
  <c r="S247" i="3"/>
  <c r="E249" i="3"/>
  <c r="F249" i="3"/>
  <c r="Q249" i="3"/>
  <c r="S249" i="3"/>
  <c r="E250" i="3"/>
  <c r="F250" i="3"/>
  <c r="Q250" i="3"/>
  <c r="S250" i="3"/>
  <c r="E255" i="3"/>
  <c r="F255" i="3"/>
  <c r="Q255" i="3"/>
  <c r="S255" i="3"/>
  <c r="E256" i="3"/>
  <c r="F256" i="3"/>
  <c r="Q256" i="3"/>
  <c r="S256" i="3"/>
  <c r="E264" i="3"/>
  <c r="F264" i="3"/>
  <c r="G264" i="3" s="1"/>
  <c r="Q264" i="3"/>
  <c r="S264" i="3"/>
  <c r="E267" i="3"/>
  <c r="F267" i="3" s="1"/>
  <c r="Q267" i="3"/>
  <c r="S267" i="3"/>
  <c r="E268" i="3"/>
  <c r="F268" i="3" s="1"/>
  <c r="Q268" i="3"/>
  <c r="S268" i="3"/>
  <c r="E269" i="3"/>
  <c r="F269" i="3" s="1"/>
  <c r="Q269" i="3"/>
  <c r="S269" i="3"/>
  <c r="E270" i="3"/>
  <c r="F270" i="3" s="1"/>
  <c r="Q270" i="3"/>
  <c r="S270" i="3"/>
  <c r="E272" i="3"/>
  <c r="F272" i="3" s="1"/>
  <c r="Q272" i="3"/>
  <c r="S272" i="3"/>
  <c r="E273" i="3"/>
  <c r="F273" i="3" s="1"/>
  <c r="G273" i="3" s="1"/>
  <c r="I273" i="3" s="1"/>
  <c r="I273" i="6" s="1"/>
  <c r="Q273" i="3"/>
  <c r="S273" i="3"/>
  <c r="E274" i="3"/>
  <c r="F274" i="3"/>
  <c r="G274" i="3" s="1"/>
  <c r="Q274" i="3"/>
  <c r="S274" i="3"/>
  <c r="E275" i="3"/>
  <c r="F275" i="3" s="1"/>
  <c r="G275" i="3" s="1"/>
  <c r="I275" i="3" s="1"/>
  <c r="I275" i="6" s="1"/>
  <c r="Q275" i="3"/>
  <c r="S275" i="3"/>
  <c r="E276" i="3"/>
  <c r="F276" i="3" s="1"/>
  <c r="G276" i="3" s="1"/>
  <c r="I276" i="3" s="1"/>
  <c r="I276" i="6" s="1"/>
  <c r="Q276" i="3"/>
  <c r="S276" i="3"/>
  <c r="E277" i="3"/>
  <c r="F277" i="3" s="1"/>
  <c r="G277" i="3" s="1"/>
  <c r="Q277" i="3"/>
  <c r="S277" i="3"/>
  <c r="E278" i="3"/>
  <c r="F278" i="3"/>
  <c r="Q278" i="3"/>
  <c r="S278" i="3"/>
  <c r="E279" i="3"/>
  <c r="F279" i="3" s="1"/>
  <c r="Q279" i="3"/>
  <c r="S279" i="3"/>
  <c r="E280" i="3"/>
  <c r="F280" i="3"/>
  <c r="Q280" i="3"/>
  <c r="S280" i="3"/>
  <c r="E281" i="3"/>
  <c r="F281" i="3" s="1"/>
  <c r="G281" i="3" s="1"/>
  <c r="Q281" i="3"/>
  <c r="S281" i="3"/>
  <c r="E282" i="3"/>
  <c r="F282" i="3"/>
  <c r="G282" i="3" s="1"/>
  <c r="I282" i="3" s="1"/>
  <c r="I282" i="6" s="1"/>
  <c r="Q282" i="3"/>
  <c r="S282" i="3"/>
  <c r="E283" i="3"/>
  <c r="F283" i="3"/>
  <c r="G283" i="3" s="1"/>
  <c r="Q283" i="3"/>
  <c r="S283" i="3"/>
  <c r="E284" i="3"/>
  <c r="F284" i="3" s="1"/>
  <c r="Q284" i="3"/>
  <c r="S284" i="3"/>
  <c r="E285" i="3"/>
  <c r="F285" i="3" s="1"/>
  <c r="G285" i="3" s="1"/>
  <c r="Q285" i="3"/>
  <c r="S285" i="3"/>
  <c r="E286" i="3"/>
  <c r="F286" i="3" s="1"/>
  <c r="Q286" i="3"/>
  <c r="S286" i="3"/>
  <c r="E287" i="3"/>
  <c r="F287" i="3" s="1"/>
  <c r="Q287" i="3"/>
  <c r="S287" i="3"/>
  <c r="E289" i="3"/>
  <c r="F289" i="3" s="1"/>
  <c r="Q289" i="3"/>
  <c r="S289" i="3"/>
  <c r="E290" i="3"/>
  <c r="F290" i="3" s="1"/>
  <c r="Q290" i="3"/>
  <c r="S290" i="3"/>
  <c r="E291" i="3"/>
  <c r="F291" i="3" s="1"/>
  <c r="G291" i="3" s="1"/>
  <c r="Q291" i="3"/>
  <c r="S291" i="3"/>
  <c r="E292" i="3"/>
  <c r="F292" i="3"/>
  <c r="G292" i="3"/>
  <c r="Q292" i="3"/>
  <c r="S292" i="3"/>
  <c r="E293" i="3"/>
  <c r="F293" i="3"/>
  <c r="G293" i="3" s="1"/>
  <c r="I293" i="3" s="1"/>
  <c r="I293" i="6" s="1"/>
  <c r="Q293" i="3"/>
  <c r="S293" i="3"/>
  <c r="E294" i="3"/>
  <c r="F294" i="3"/>
  <c r="G294" i="3" s="1"/>
  <c r="Q294" i="3"/>
  <c r="S294" i="3"/>
  <c r="E296" i="3"/>
  <c r="F296" i="3" s="1"/>
  <c r="G296" i="3" s="1"/>
  <c r="Q296" i="3"/>
  <c r="S296" i="3"/>
  <c r="E301" i="3"/>
  <c r="F301" i="3" s="1"/>
  <c r="G301" i="3" s="1"/>
  <c r="Q301" i="3"/>
  <c r="S301" i="3"/>
  <c r="E302" i="3"/>
  <c r="F302" i="3" s="1"/>
  <c r="G302" i="3" s="1"/>
  <c r="Q302" i="3"/>
  <c r="S302" i="3"/>
  <c r="E303" i="3"/>
  <c r="F303" i="3" s="1"/>
  <c r="G303" i="3" s="1"/>
  <c r="I303" i="3" s="1"/>
  <c r="I303" i="6" s="1"/>
  <c r="Q303" i="3"/>
  <c r="S303" i="3"/>
  <c r="E304" i="3"/>
  <c r="F304" i="3"/>
  <c r="G304" i="3" s="1"/>
  <c r="Q304" i="3"/>
  <c r="S304" i="3"/>
  <c r="E305" i="3"/>
  <c r="F305" i="3" s="1"/>
  <c r="G305" i="3" s="1"/>
  <c r="I305" i="3" s="1"/>
  <c r="I305" i="6" s="1"/>
  <c r="Q305" i="3"/>
  <c r="S305" i="3"/>
  <c r="E306" i="3"/>
  <c r="F306" i="3" s="1"/>
  <c r="G306" i="3" s="1"/>
  <c r="Q306" i="3"/>
  <c r="S306" i="3"/>
  <c r="E307" i="3"/>
  <c r="F307" i="3" s="1"/>
  <c r="G307" i="3" s="1"/>
  <c r="I307" i="3" s="1"/>
  <c r="Q307" i="3"/>
  <c r="S307" i="3"/>
  <c r="E308" i="3"/>
  <c r="F308" i="3" s="1"/>
  <c r="Q308" i="3"/>
  <c r="S308" i="3"/>
  <c r="E309" i="3"/>
  <c r="F309" i="3"/>
  <c r="Q309" i="3"/>
  <c r="S309" i="3"/>
  <c r="E310" i="3"/>
  <c r="F310" i="3"/>
  <c r="Q310" i="3"/>
  <c r="S310" i="3"/>
  <c r="E311" i="3"/>
  <c r="F311" i="3"/>
  <c r="Q311" i="3"/>
  <c r="S311" i="3"/>
  <c r="E312" i="3"/>
  <c r="F312" i="3"/>
  <c r="G312" i="3" s="1"/>
  <c r="I312" i="3" s="1"/>
  <c r="I312" i="6" s="1"/>
  <c r="Q312" i="3"/>
  <c r="S312" i="3"/>
  <c r="E313" i="3"/>
  <c r="F313" i="3" s="1"/>
  <c r="G313" i="3" s="1"/>
  <c r="Q313" i="3"/>
  <c r="S313" i="3"/>
  <c r="E314" i="3"/>
  <c r="F314" i="3"/>
  <c r="Q314" i="3"/>
  <c r="S314" i="3"/>
  <c r="E315" i="3"/>
  <c r="F315" i="3" s="1"/>
  <c r="G315" i="3" s="1"/>
  <c r="I315" i="3" s="1"/>
  <c r="Q315" i="3"/>
  <c r="S315" i="3"/>
  <c r="E316" i="3"/>
  <c r="F316" i="3"/>
  <c r="Q316" i="3"/>
  <c r="S316" i="3"/>
  <c r="E317" i="3"/>
  <c r="F317" i="3" s="1"/>
  <c r="Q317" i="3"/>
  <c r="S317" i="3"/>
  <c r="E318" i="3"/>
  <c r="F318" i="3"/>
  <c r="Q318" i="3"/>
  <c r="S318" i="3"/>
  <c r="E319" i="3"/>
  <c r="F319" i="3" s="1"/>
  <c r="Q319" i="3"/>
  <c r="S319" i="3"/>
  <c r="E320" i="3"/>
  <c r="F320" i="3" s="1"/>
  <c r="G320" i="3" s="1"/>
  <c r="I320" i="3" s="1"/>
  <c r="I320" i="6" s="1"/>
  <c r="Q320" i="3"/>
  <c r="S320" i="3"/>
  <c r="E324" i="3"/>
  <c r="F324" i="3"/>
  <c r="G324" i="3" s="1"/>
  <c r="Q324" i="3"/>
  <c r="S324" i="3"/>
  <c r="E325" i="3"/>
  <c r="F325" i="3" s="1"/>
  <c r="G325" i="3" s="1"/>
  <c r="Q325" i="3"/>
  <c r="S325" i="3"/>
  <c r="E326" i="3"/>
  <c r="F326" i="3" s="1"/>
  <c r="G326" i="3" s="1"/>
  <c r="I326" i="3" s="1"/>
  <c r="I326" i="6" s="1"/>
  <c r="Q326" i="3"/>
  <c r="S326" i="3"/>
  <c r="E327" i="3"/>
  <c r="F327" i="3"/>
  <c r="Q327" i="3"/>
  <c r="S327" i="3"/>
  <c r="E328" i="3"/>
  <c r="F328" i="3"/>
  <c r="Q328" i="3"/>
  <c r="S328" i="3"/>
  <c r="E331" i="3"/>
  <c r="F331" i="3"/>
  <c r="Q331" i="3"/>
  <c r="S331" i="3"/>
  <c r="E336" i="3"/>
  <c r="F336" i="3"/>
  <c r="Q336" i="3"/>
  <c r="S336" i="3"/>
  <c r="E337" i="3"/>
  <c r="F337" i="3"/>
  <c r="G337" i="3" s="1"/>
  <c r="I337" i="3" s="1"/>
  <c r="I337" i="6" s="1"/>
  <c r="Q337" i="3"/>
  <c r="S337" i="3"/>
  <c r="E340" i="3"/>
  <c r="F340" i="3" s="1"/>
  <c r="G340" i="3" s="1"/>
  <c r="Q340" i="3"/>
  <c r="S340" i="3"/>
  <c r="E345" i="3"/>
  <c r="F345" i="3"/>
  <c r="Q345" i="3"/>
  <c r="E347" i="3"/>
  <c r="F347" i="3" s="1"/>
  <c r="G347" i="3" s="1"/>
  <c r="I347" i="3" s="1"/>
  <c r="I348" i="6" s="1"/>
  <c r="Q347" i="3"/>
  <c r="S347" i="3"/>
  <c r="E348" i="3"/>
  <c r="F348" i="3"/>
  <c r="G348" i="3" s="1"/>
  <c r="I348" i="3" s="1"/>
  <c r="I349" i="6" s="1"/>
  <c r="Q348" i="3"/>
  <c r="S348" i="3"/>
  <c r="E351" i="3"/>
  <c r="F351" i="3" s="1"/>
  <c r="G351" i="3" s="1"/>
  <c r="Q351" i="3"/>
  <c r="S351" i="3"/>
  <c r="E352" i="3"/>
  <c r="F352" i="3" s="1"/>
  <c r="G352" i="3" s="1"/>
  <c r="I352" i="3" s="1"/>
  <c r="I353" i="6" s="1"/>
  <c r="Q352" i="3"/>
  <c r="S352" i="3"/>
  <c r="E361" i="3"/>
  <c r="F361" i="3"/>
  <c r="G361" i="3" s="1"/>
  <c r="Q361" i="3"/>
  <c r="S361" i="3"/>
  <c r="E362" i="3"/>
  <c r="F362" i="3"/>
  <c r="G362" i="3" s="1"/>
  <c r="I362" i="3" s="1"/>
  <c r="I363" i="6" s="1"/>
  <c r="Q362" i="3"/>
  <c r="S362" i="3"/>
  <c r="E364" i="3"/>
  <c r="F364" i="3"/>
  <c r="Q364" i="3"/>
  <c r="S364" i="3"/>
  <c r="E365" i="3"/>
  <c r="F365" i="3"/>
  <c r="Q365" i="3"/>
  <c r="E377" i="3"/>
  <c r="F377" i="3" s="1"/>
  <c r="G377" i="3" s="1"/>
  <c r="I377" i="3" s="1"/>
  <c r="I378" i="6" s="1"/>
  <c r="Q377" i="3"/>
  <c r="S377" i="3"/>
  <c r="E381" i="3"/>
  <c r="F381" i="3" s="1"/>
  <c r="G381" i="3" s="1"/>
  <c r="I381" i="3" s="1"/>
  <c r="I382" i="6" s="1"/>
  <c r="Q381" i="3"/>
  <c r="S381" i="3"/>
  <c r="E390" i="3"/>
  <c r="F390" i="3" s="1"/>
  <c r="Q390" i="3"/>
  <c r="S390" i="3"/>
  <c r="E391" i="3"/>
  <c r="F391" i="3" s="1"/>
  <c r="G391" i="3" s="1"/>
  <c r="Q391" i="3"/>
  <c r="S391" i="3"/>
  <c r="E395" i="3"/>
  <c r="F395" i="3"/>
  <c r="G395" i="3" s="1"/>
  <c r="J395" i="3" s="1"/>
  <c r="J396" i="6" s="1"/>
  <c r="Q395" i="3"/>
  <c r="E396" i="3"/>
  <c r="F396" i="3" s="1"/>
  <c r="G396" i="3" s="1"/>
  <c r="I396" i="3" s="1"/>
  <c r="I397" i="6" s="1"/>
  <c r="Q396" i="3"/>
  <c r="S396" i="3"/>
  <c r="E401" i="3"/>
  <c r="F401" i="3" s="1"/>
  <c r="G401" i="3" s="1"/>
  <c r="Q401" i="3"/>
  <c r="S401" i="3"/>
  <c r="E405" i="3"/>
  <c r="F405" i="3" s="1"/>
  <c r="G405" i="3"/>
  <c r="I405" i="3" s="1"/>
  <c r="I406" i="6" s="1"/>
  <c r="Q405" i="3"/>
  <c r="S405" i="3"/>
  <c r="E407" i="3"/>
  <c r="F407" i="3"/>
  <c r="Q407" i="3"/>
  <c r="S407" i="3"/>
  <c r="E408" i="3"/>
  <c r="F408" i="3"/>
  <c r="G408" i="3" s="1"/>
  <c r="I408" i="3" s="1"/>
  <c r="I409" i="6" s="1"/>
  <c r="Q408" i="3"/>
  <c r="S408" i="3"/>
  <c r="E416" i="3"/>
  <c r="F416" i="3"/>
  <c r="Q416" i="3"/>
  <c r="S416" i="3"/>
  <c r="E417" i="3"/>
  <c r="F417" i="3"/>
  <c r="Q417" i="3"/>
  <c r="S417" i="3"/>
  <c r="E423" i="3"/>
  <c r="F423" i="3"/>
  <c r="Q423" i="3"/>
  <c r="S423" i="3"/>
  <c r="E424" i="3"/>
  <c r="F424" i="3"/>
  <c r="Q424" i="3"/>
  <c r="S424" i="3"/>
  <c r="E425" i="3"/>
  <c r="F425" i="3"/>
  <c r="G425" i="3" s="1"/>
  <c r="Q425" i="3"/>
  <c r="S425" i="3"/>
  <c r="E427" i="3"/>
  <c r="F427" i="3"/>
  <c r="Q427" i="3"/>
  <c r="S427" i="3"/>
  <c r="E441" i="3"/>
  <c r="F441" i="3"/>
  <c r="G441" i="3" s="1"/>
  <c r="I441" i="3" s="1"/>
  <c r="I442" i="6" s="1"/>
  <c r="Q441" i="3"/>
  <c r="S441" i="3"/>
  <c r="E443" i="3"/>
  <c r="F443" i="3"/>
  <c r="G443" i="3" s="1"/>
  <c r="H443" i="3" s="1"/>
  <c r="H444" i="6" s="1"/>
  <c r="Q443" i="3"/>
  <c r="E452" i="3"/>
  <c r="F452" i="3" s="1"/>
  <c r="G452" i="3" s="1"/>
  <c r="J452" i="3" s="1"/>
  <c r="J453" i="6" s="1"/>
  <c r="Q452" i="3"/>
  <c r="E453" i="3"/>
  <c r="F453" i="3"/>
  <c r="Q453" i="3"/>
  <c r="E454" i="3"/>
  <c r="F454" i="3" s="1"/>
  <c r="G454" i="3"/>
  <c r="I454" i="3" s="1"/>
  <c r="Q454" i="3"/>
  <c r="S454" i="3"/>
  <c r="E460" i="3"/>
  <c r="F460" i="3" s="1"/>
  <c r="G460" i="3" s="1"/>
  <c r="Q460" i="3"/>
  <c r="E461" i="3"/>
  <c r="F461" i="3"/>
  <c r="G461" i="3" s="1"/>
  <c r="Q461" i="3"/>
  <c r="E468" i="3"/>
  <c r="F468" i="3" s="1"/>
  <c r="Q468" i="3"/>
  <c r="S468" i="3"/>
  <c r="E472" i="3"/>
  <c r="F472" i="3" s="1"/>
  <c r="G472" i="3" s="1"/>
  <c r="Q472" i="3"/>
  <c r="S472" i="3"/>
  <c r="E473" i="3"/>
  <c r="F473" i="3" s="1"/>
  <c r="G473" i="3" s="1"/>
  <c r="I473" i="3" s="1"/>
  <c r="Q473" i="3"/>
  <c r="S473" i="3"/>
  <c r="E474" i="3"/>
  <c r="F474" i="3" s="1"/>
  <c r="G474" i="3" s="1"/>
  <c r="Q474" i="3"/>
  <c r="S474" i="3"/>
  <c r="E475" i="3"/>
  <c r="F475" i="3" s="1"/>
  <c r="G475" i="3" s="1"/>
  <c r="I475" i="3" s="1"/>
  <c r="I476" i="6" s="1"/>
  <c r="Q475" i="3"/>
  <c r="S475" i="3"/>
  <c r="E476" i="3"/>
  <c r="F476" i="3" s="1"/>
  <c r="G476" i="3" s="1"/>
  <c r="I476" i="3" s="1"/>
  <c r="I477" i="6" s="1"/>
  <c r="Q476" i="3"/>
  <c r="S476" i="3"/>
  <c r="E477" i="3"/>
  <c r="F477" i="3"/>
  <c r="Q477" i="3"/>
  <c r="S477" i="3"/>
  <c r="E478" i="3"/>
  <c r="F478" i="3"/>
  <c r="G478" i="3" s="1"/>
  <c r="I478" i="3" s="1"/>
  <c r="Q478" i="3"/>
  <c r="S478" i="3"/>
  <c r="E479" i="3"/>
  <c r="F479" i="3" s="1"/>
  <c r="G479" i="3" s="1"/>
  <c r="I479" i="3" s="1"/>
  <c r="I480" i="6" s="1"/>
  <c r="Q479" i="3"/>
  <c r="S479" i="3"/>
  <c r="E480" i="3"/>
  <c r="F480" i="3" s="1"/>
  <c r="G480" i="3" s="1"/>
  <c r="Q480" i="3"/>
  <c r="S480" i="3"/>
  <c r="E481" i="3"/>
  <c r="F481" i="3" s="1"/>
  <c r="G481" i="3" s="1"/>
  <c r="I481" i="3" s="1"/>
  <c r="I482" i="6" s="1"/>
  <c r="Q481" i="3"/>
  <c r="S481" i="3"/>
  <c r="E483" i="3"/>
  <c r="F483" i="3"/>
  <c r="Q483" i="3"/>
  <c r="S483" i="3"/>
  <c r="E484" i="3"/>
  <c r="F484" i="3"/>
  <c r="G484" i="3" s="1"/>
  <c r="I484" i="3" s="1"/>
  <c r="I485" i="6" s="1"/>
  <c r="Q484" i="3"/>
  <c r="S484" i="3"/>
  <c r="E485" i="3"/>
  <c r="F485" i="3" s="1"/>
  <c r="G485" i="3" s="1"/>
  <c r="Q485" i="3"/>
  <c r="S485" i="3"/>
  <c r="E486" i="3"/>
  <c r="F486" i="3" s="1"/>
  <c r="Q486" i="3"/>
  <c r="S486" i="3"/>
  <c r="E487" i="3"/>
  <c r="F487" i="3" s="1"/>
  <c r="G487" i="3" s="1"/>
  <c r="Q487" i="3"/>
  <c r="E488" i="3"/>
  <c r="F488" i="3"/>
  <c r="G488" i="3" s="1"/>
  <c r="J488" i="3" s="1"/>
  <c r="Q488" i="3"/>
  <c r="E489" i="3"/>
  <c r="F489" i="3"/>
  <c r="G489" i="3" s="1"/>
  <c r="J489" i="3" s="1"/>
  <c r="Q489" i="3"/>
  <c r="E490" i="3"/>
  <c r="F490" i="3"/>
  <c r="G490" i="3" s="1"/>
  <c r="Q490" i="3"/>
  <c r="E491" i="3"/>
  <c r="F491" i="3" s="1"/>
  <c r="Q491" i="3"/>
  <c r="E492" i="3"/>
  <c r="F492" i="3"/>
  <c r="Q492" i="3"/>
  <c r="E493" i="3"/>
  <c r="F493" i="3" s="1"/>
  <c r="G493" i="3" s="1"/>
  <c r="J493" i="3" s="1"/>
  <c r="J494" i="6" s="1"/>
  <c r="Q493" i="3"/>
  <c r="E494" i="3"/>
  <c r="F494" i="3"/>
  <c r="Q494" i="3"/>
  <c r="E495" i="3"/>
  <c r="F495" i="3" s="1"/>
  <c r="G495" i="3" s="1"/>
  <c r="Q495" i="3"/>
  <c r="E497" i="3"/>
  <c r="F497" i="3"/>
  <c r="Q497" i="3"/>
  <c r="S497" i="3"/>
  <c r="E498" i="3"/>
  <c r="F498" i="3"/>
  <c r="Q498" i="3"/>
  <c r="S498" i="3"/>
  <c r="E500" i="3"/>
  <c r="F500" i="3"/>
  <c r="Q500" i="3"/>
  <c r="S500" i="3"/>
  <c r="E501" i="3"/>
  <c r="F501" i="3"/>
  <c r="Q501" i="3"/>
  <c r="E502" i="3"/>
  <c r="F502" i="3" s="1"/>
  <c r="G502" i="3" s="1"/>
  <c r="Q502" i="3"/>
  <c r="S502" i="3"/>
  <c r="E504" i="3"/>
  <c r="F504" i="3" s="1"/>
  <c r="G504" i="3" s="1"/>
  <c r="Q504" i="3"/>
  <c r="S504" i="3"/>
  <c r="E505" i="3"/>
  <c r="F505" i="3" s="1"/>
  <c r="G505" i="3" s="1"/>
  <c r="Q505" i="3"/>
  <c r="S505" i="3"/>
  <c r="E506" i="3"/>
  <c r="F506" i="3" s="1"/>
  <c r="G506" i="3" s="1"/>
  <c r="Q506" i="3"/>
  <c r="S506" i="3"/>
  <c r="E507" i="3"/>
  <c r="F507" i="3" s="1"/>
  <c r="G507" i="3" s="1"/>
  <c r="I507" i="3" s="1"/>
  <c r="I508" i="6" s="1"/>
  <c r="Q507" i="3"/>
  <c r="S507" i="3"/>
  <c r="E509" i="3"/>
  <c r="F509" i="3" s="1"/>
  <c r="G509" i="3" s="1"/>
  <c r="Q509" i="3"/>
  <c r="E510" i="3"/>
  <c r="F510" i="3" s="1"/>
  <c r="G510" i="3" s="1"/>
  <c r="Q510" i="3"/>
  <c r="S510" i="3"/>
  <c r="E511" i="3"/>
  <c r="F511" i="3" s="1"/>
  <c r="G511" i="3" s="1"/>
  <c r="J511" i="3" s="1"/>
  <c r="J512" i="6" s="1"/>
  <c r="Q511" i="3"/>
  <c r="E512" i="3"/>
  <c r="F512" i="3" s="1"/>
  <c r="G512" i="3" s="1"/>
  <c r="Q512" i="3"/>
  <c r="E513" i="3"/>
  <c r="F513" i="3"/>
  <c r="Q513" i="3"/>
  <c r="E514" i="3"/>
  <c r="F514" i="3" s="1"/>
  <c r="G514" i="3" s="1"/>
  <c r="I514" i="3" s="1"/>
  <c r="I515" i="6" s="1"/>
  <c r="Q514" i="3"/>
  <c r="S514" i="3"/>
  <c r="E515" i="3"/>
  <c r="F515" i="3"/>
  <c r="G515" i="3" s="1"/>
  <c r="Q515" i="3"/>
  <c r="S515" i="3"/>
  <c r="E516" i="3"/>
  <c r="F516" i="3"/>
  <c r="Q516" i="3"/>
  <c r="S516" i="3"/>
  <c r="E518" i="3"/>
  <c r="F518" i="3"/>
  <c r="G518" i="3" s="1"/>
  <c r="Q518" i="3"/>
  <c r="S518" i="3"/>
  <c r="E519" i="3"/>
  <c r="F519" i="3"/>
  <c r="Q519" i="3"/>
  <c r="S519" i="3"/>
  <c r="E521" i="3"/>
  <c r="F521" i="3"/>
  <c r="G521" i="3" s="1"/>
  <c r="Q521" i="3"/>
  <c r="S521" i="3"/>
  <c r="E524" i="3"/>
  <c r="F524" i="3"/>
  <c r="G524" i="3" s="1"/>
  <c r="J524" i="3" s="1"/>
  <c r="J525" i="6" s="1"/>
  <c r="Q524" i="3"/>
  <c r="E525" i="3"/>
  <c r="F525" i="3" s="1"/>
  <c r="G525" i="3" s="1"/>
  <c r="Q525" i="3"/>
  <c r="E526" i="3"/>
  <c r="F526" i="3"/>
  <c r="Q526" i="3"/>
  <c r="E527" i="3"/>
  <c r="F527" i="3" s="1"/>
  <c r="G527" i="3"/>
  <c r="J527" i="3" s="1"/>
  <c r="J528" i="6" s="1"/>
  <c r="Q527" i="3"/>
  <c r="E528" i="3"/>
  <c r="F528" i="3" s="1"/>
  <c r="G528" i="3" s="1"/>
  <c r="J528" i="3" s="1"/>
  <c r="J529" i="6" s="1"/>
  <c r="Q528" i="3"/>
  <c r="E529" i="3"/>
  <c r="F529" i="3"/>
  <c r="G529" i="3" s="1"/>
  <c r="Q529" i="3"/>
  <c r="S529" i="3"/>
  <c r="E530" i="3"/>
  <c r="F530" i="3"/>
  <c r="Q530" i="3"/>
  <c r="E531" i="3"/>
  <c r="F531" i="3" s="1"/>
  <c r="G531" i="3" s="1"/>
  <c r="K531" i="3" s="1"/>
  <c r="Q531" i="3"/>
  <c r="E532" i="3"/>
  <c r="F532" i="3"/>
  <c r="Q532" i="3"/>
  <c r="S532" i="3"/>
  <c r="E533" i="3"/>
  <c r="F533" i="3"/>
  <c r="G533" i="3" s="1"/>
  <c r="J533" i="3" s="1"/>
  <c r="J534" i="6" s="1"/>
  <c r="Q533" i="3"/>
  <c r="E534" i="3"/>
  <c r="F534" i="3" s="1"/>
  <c r="G534" i="3" s="1"/>
  <c r="J534" i="3" s="1"/>
  <c r="J535" i="6" s="1"/>
  <c r="Q534" i="3"/>
  <c r="E535" i="3"/>
  <c r="F535" i="3" s="1"/>
  <c r="G535" i="3" s="1"/>
  <c r="Q535" i="3"/>
  <c r="S535" i="3"/>
  <c r="E536" i="3"/>
  <c r="F536" i="3" s="1"/>
  <c r="G536" i="3" s="1"/>
  <c r="K536" i="3" s="1"/>
  <c r="K537" i="6" s="1"/>
  <c r="Q536" i="3"/>
  <c r="E537" i="3"/>
  <c r="F537" i="3" s="1"/>
  <c r="Q537" i="3"/>
  <c r="E538" i="3"/>
  <c r="F538" i="3"/>
  <c r="Q538" i="3"/>
  <c r="E539" i="3"/>
  <c r="F539" i="3" s="1"/>
  <c r="G539" i="3" s="1"/>
  <c r="Q539" i="3"/>
  <c r="E540" i="3"/>
  <c r="F540" i="3"/>
  <c r="Q540" i="3"/>
  <c r="E541" i="3"/>
  <c r="F541" i="3" s="1"/>
  <c r="G541" i="3" s="1"/>
  <c r="J541" i="3" s="1"/>
  <c r="J542" i="6" s="1"/>
  <c r="Q541" i="3"/>
  <c r="E542" i="3"/>
  <c r="F542" i="3"/>
  <c r="G542" i="3" s="1"/>
  <c r="Q542" i="3"/>
  <c r="E543" i="3"/>
  <c r="F543" i="3" s="1"/>
  <c r="G543" i="3" s="1"/>
  <c r="Q543" i="3"/>
  <c r="E544" i="3"/>
  <c r="F544" i="3"/>
  <c r="G544" i="3" s="1"/>
  <c r="K544" i="3" s="1"/>
  <c r="K545" i="6" s="1"/>
  <c r="Q544" i="3"/>
  <c r="E545" i="3"/>
  <c r="F545" i="3"/>
  <c r="Q545" i="3"/>
  <c r="E546" i="3"/>
  <c r="F546" i="3" s="1"/>
  <c r="G546" i="3" s="1"/>
  <c r="J546" i="3" s="1"/>
  <c r="J547" i="6" s="1"/>
  <c r="Q546" i="3"/>
  <c r="E547" i="3"/>
  <c r="F547" i="3"/>
  <c r="G547" i="3" s="1"/>
  <c r="J547" i="3" s="1"/>
  <c r="J548" i="6" s="1"/>
  <c r="Q547" i="3"/>
  <c r="E548" i="3"/>
  <c r="F548" i="3" s="1"/>
  <c r="G548" i="3" s="1"/>
  <c r="Q548" i="3"/>
  <c r="E549" i="3"/>
  <c r="F549" i="3" s="1"/>
  <c r="Q549" i="3"/>
  <c r="E550" i="3"/>
  <c r="F550" i="3"/>
  <c r="Q550" i="3"/>
  <c r="S550" i="3"/>
  <c r="E552" i="3"/>
  <c r="F552" i="3"/>
  <c r="Q552" i="3"/>
  <c r="E553" i="3"/>
  <c r="F553" i="3" s="1"/>
  <c r="G553" i="3" s="1"/>
  <c r="J553" i="3" s="1"/>
  <c r="J554" i="6" s="1"/>
  <c r="Q553" i="3"/>
  <c r="E554" i="3"/>
  <c r="F554" i="3"/>
  <c r="G554" i="3" s="1"/>
  <c r="I554" i="3" s="1"/>
  <c r="I555" i="6" s="1"/>
  <c r="Q554" i="3"/>
  <c r="S554" i="3"/>
  <c r="E556" i="3"/>
  <c r="F556" i="3" s="1"/>
  <c r="Q556" i="3"/>
  <c r="E557" i="3"/>
  <c r="F557" i="3"/>
  <c r="G557" i="3" s="1"/>
  <c r="Q557" i="3"/>
  <c r="S557" i="3"/>
  <c r="E559" i="3"/>
  <c r="F559" i="3" s="1"/>
  <c r="G559" i="3" s="1"/>
  <c r="I559" i="3" s="1"/>
  <c r="Q559" i="3"/>
  <c r="S559" i="3"/>
  <c r="E560" i="3"/>
  <c r="F560" i="3"/>
  <c r="G560" i="3" s="1"/>
  <c r="Q560" i="3"/>
  <c r="E561" i="3"/>
  <c r="F561" i="3" s="1"/>
  <c r="G561" i="3" s="1"/>
  <c r="I561" i="3" s="1"/>
  <c r="I562" i="6" s="1"/>
  <c r="Q561" i="3"/>
  <c r="S561" i="3"/>
  <c r="E563" i="3"/>
  <c r="F563" i="3"/>
  <c r="G563" i="3" s="1"/>
  <c r="J563" i="3" s="1"/>
  <c r="Q563" i="3"/>
  <c r="E564" i="3"/>
  <c r="F564" i="3"/>
  <c r="Q564" i="3"/>
  <c r="E565" i="3"/>
  <c r="F565" i="3" s="1"/>
  <c r="G565" i="3" s="1"/>
  <c r="J565" i="3" s="1"/>
  <c r="J566" i="6" s="1"/>
  <c r="Q565" i="3"/>
  <c r="E567" i="3"/>
  <c r="F567" i="3"/>
  <c r="G567" i="3" s="1"/>
  <c r="Q567" i="3"/>
  <c r="S567" i="3"/>
  <c r="E569" i="3"/>
  <c r="F569" i="3" s="1"/>
  <c r="Q569" i="3"/>
  <c r="E570" i="3"/>
  <c r="F570" i="3"/>
  <c r="Q570" i="3"/>
  <c r="S570" i="3"/>
  <c r="E572" i="3"/>
  <c r="F572" i="3"/>
  <c r="G572" i="3" s="1"/>
  <c r="J572" i="3"/>
  <c r="J573" i="6" s="1"/>
  <c r="Q572" i="3"/>
  <c r="E573" i="3"/>
  <c r="F573" i="3" s="1"/>
  <c r="G573" i="3" s="1"/>
  <c r="J573" i="3" s="1"/>
  <c r="J574" i="6" s="1"/>
  <c r="Q573" i="3"/>
  <c r="E574" i="3"/>
  <c r="F574" i="3" s="1"/>
  <c r="G574" i="3" s="1"/>
  <c r="J574" i="3" s="1"/>
  <c r="Q574" i="3"/>
  <c r="E575" i="3"/>
  <c r="F575" i="3"/>
  <c r="Q575" i="3"/>
  <c r="E576" i="3"/>
  <c r="F576" i="3" s="1"/>
  <c r="G576" i="3" s="1"/>
  <c r="J576" i="3" s="1"/>
  <c r="J577" i="6" s="1"/>
  <c r="Q576" i="3"/>
  <c r="E577" i="3"/>
  <c r="F577" i="3"/>
  <c r="G577" i="3" s="1"/>
  <c r="I577" i="3" s="1"/>
  <c r="I578" i="6" s="1"/>
  <c r="Q577" i="3"/>
  <c r="S577" i="3"/>
  <c r="E578" i="3"/>
  <c r="F578" i="3" s="1"/>
  <c r="G578" i="3"/>
  <c r="I578" i="3" s="1"/>
  <c r="I579" i="6" s="1"/>
  <c r="Q578" i="3"/>
  <c r="S578" i="3"/>
  <c r="E581" i="3"/>
  <c r="F581" i="3" s="1"/>
  <c r="G581" i="3" s="1"/>
  <c r="Q581" i="3"/>
  <c r="S581" i="3"/>
  <c r="E582" i="3"/>
  <c r="F582" i="3" s="1"/>
  <c r="G582" i="3" s="1"/>
  <c r="Q582" i="3"/>
  <c r="E584" i="3"/>
  <c r="F584" i="3"/>
  <c r="G584" i="3" s="1"/>
  <c r="J584" i="3" s="1"/>
  <c r="J585" i="6" s="1"/>
  <c r="Q584" i="3"/>
  <c r="E585" i="3"/>
  <c r="F585" i="3"/>
  <c r="G585" i="3" s="1"/>
  <c r="J585" i="3" s="1"/>
  <c r="J586" i="6" s="1"/>
  <c r="Q585" i="3"/>
  <c r="E586" i="3"/>
  <c r="F586" i="3"/>
  <c r="G586" i="3" s="1"/>
  <c r="J586" i="3" s="1"/>
  <c r="J587" i="6" s="1"/>
  <c r="Q586" i="3"/>
  <c r="E587" i="3"/>
  <c r="F587" i="3" s="1"/>
  <c r="Q587" i="3"/>
  <c r="E596" i="3"/>
  <c r="F596" i="3"/>
  <c r="G596" i="3" s="1"/>
  <c r="K596" i="3" s="1"/>
  <c r="Q596" i="3"/>
  <c r="E598" i="3"/>
  <c r="F598" i="3"/>
  <c r="G598" i="3" s="1"/>
  <c r="Q598" i="3"/>
  <c r="E600" i="3"/>
  <c r="F600" i="3"/>
  <c r="G600" i="3" s="1"/>
  <c r="K600" i="3" s="1"/>
  <c r="K599" i="6" s="1"/>
  <c r="Q600" i="3"/>
  <c r="E606" i="3"/>
  <c r="F606" i="3" s="1"/>
  <c r="G606" i="3" s="1"/>
  <c r="Q606" i="3"/>
  <c r="E607" i="3"/>
  <c r="F607" i="3"/>
  <c r="G607" i="3" s="1"/>
  <c r="K607" i="3" s="1"/>
  <c r="K606" i="6" s="1"/>
  <c r="Q607" i="3"/>
  <c r="E608" i="3"/>
  <c r="F608" i="3"/>
  <c r="H608" i="3" s="1"/>
  <c r="H607" i="6" s="1"/>
  <c r="Q608" i="3"/>
  <c r="S608" i="3"/>
  <c r="E609" i="3"/>
  <c r="F609" i="3"/>
  <c r="G609" i="3" s="1"/>
  <c r="K609" i="3" s="1"/>
  <c r="K608" i="6" s="1"/>
  <c r="Q609" i="3"/>
  <c r="E611" i="3"/>
  <c r="F611" i="3"/>
  <c r="G611" i="3" s="1"/>
  <c r="K611" i="3" s="1"/>
  <c r="K610" i="6" s="1"/>
  <c r="Q611" i="3"/>
  <c r="E613" i="3"/>
  <c r="F613" i="3"/>
  <c r="Q613" i="3"/>
  <c r="E597" i="3"/>
  <c r="F597" i="3" s="1"/>
  <c r="G597" i="3"/>
  <c r="K597" i="3" s="1"/>
  <c r="Q597" i="3"/>
  <c r="E599" i="3"/>
  <c r="F599" i="3" s="1"/>
  <c r="G599" i="3" s="1"/>
  <c r="K599" i="3" s="1"/>
  <c r="Q599" i="3"/>
  <c r="E614" i="3"/>
  <c r="F614" i="3" s="1"/>
  <c r="G614" i="3"/>
  <c r="K614" i="3" s="1"/>
  <c r="K613" i="6" s="1"/>
  <c r="Q614" i="3"/>
  <c r="E615" i="3"/>
  <c r="F615" i="3" s="1"/>
  <c r="G615" i="3" s="1"/>
  <c r="Q615" i="3"/>
  <c r="E616" i="3"/>
  <c r="F616" i="3"/>
  <c r="Q616" i="3"/>
  <c r="E618" i="3"/>
  <c r="F618" i="3" s="1"/>
  <c r="G618" i="3" s="1"/>
  <c r="K618" i="3" s="1"/>
  <c r="K617" i="6" s="1"/>
  <c r="Q618" i="3"/>
  <c r="E617" i="3"/>
  <c r="F617" i="3" s="1"/>
  <c r="G617" i="3" s="1"/>
  <c r="K617" i="3" s="1"/>
  <c r="K616" i="6" s="1"/>
  <c r="Q617" i="3"/>
  <c r="E620" i="3"/>
  <c r="F620" i="3" s="1"/>
  <c r="G620" i="3" s="1"/>
  <c r="Q620" i="3"/>
  <c r="E623" i="3"/>
  <c r="F623" i="3"/>
  <c r="G623" i="3" s="1"/>
  <c r="K623" i="3" s="1"/>
  <c r="K622" i="6" s="1"/>
  <c r="Q623" i="3"/>
  <c r="E621" i="3"/>
  <c r="F621" i="3"/>
  <c r="G621" i="3" s="1"/>
  <c r="K621" i="3" s="1"/>
  <c r="Q621" i="3"/>
  <c r="E622" i="3"/>
  <c r="F622" i="3"/>
  <c r="G622" i="3" s="1"/>
  <c r="K622" i="3" s="1"/>
  <c r="Q622" i="3"/>
  <c r="E624" i="3"/>
  <c r="F624" i="3"/>
  <c r="G624" i="3" s="1"/>
  <c r="Q624" i="3"/>
  <c r="E625" i="3"/>
  <c r="F625" i="3" s="1"/>
  <c r="G625" i="3" s="1"/>
  <c r="K625" i="3" s="1"/>
  <c r="K624" i="6" s="1"/>
  <c r="Q625" i="3"/>
  <c r="E626" i="3"/>
  <c r="F626" i="3"/>
  <c r="G626" i="3" s="1"/>
  <c r="K626" i="3" s="1"/>
  <c r="K625" i="6" s="1"/>
  <c r="Q626" i="3"/>
  <c r="E619" i="3"/>
  <c r="F619" i="3"/>
  <c r="G619" i="3" s="1"/>
  <c r="Q619" i="3"/>
  <c r="V2" i="7"/>
  <c r="V3" i="7"/>
  <c r="V4" i="7"/>
  <c r="V5" i="7"/>
  <c r="V6" i="7"/>
  <c r="V7" i="7"/>
  <c r="V8" i="7"/>
  <c r="D9" i="7"/>
  <c r="E9" i="7"/>
  <c r="V9" i="7"/>
  <c r="V10" i="7"/>
  <c r="G11" i="7"/>
  <c r="V11" i="7"/>
  <c r="G12" i="7"/>
  <c r="V12" i="7"/>
  <c r="V13" i="7"/>
  <c r="D14" i="7"/>
  <c r="G14" i="7"/>
  <c r="V14" i="7"/>
  <c r="V15" i="7"/>
  <c r="V16" i="7"/>
  <c r="C17" i="7"/>
  <c r="V17" i="7"/>
  <c r="V18" i="7"/>
  <c r="V19" i="7"/>
  <c r="V20" i="7"/>
  <c r="E21" i="7"/>
  <c r="F21" i="7"/>
  <c r="Q21" i="7"/>
  <c r="V21" i="7"/>
  <c r="E22" i="7"/>
  <c r="F22" i="7"/>
  <c r="Q22" i="7"/>
  <c r="V22" i="7"/>
  <c r="E23" i="7"/>
  <c r="F23" i="7"/>
  <c r="G23" i="7"/>
  <c r="N23" i="7"/>
  <c r="P23" i="7"/>
  <c r="R23" i="7"/>
  <c r="Q23" i="7"/>
  <c r="V23" i="7"/>
  <c r="E24" i="7"/>
  <c r="F24" i="7"/>
  <c r="P24" i="7"/>
  <c r="Q24" i="7"/>
  <c r="V24" i="7"/>
  <c r="E25" i="7"/>
  <c r="F25" i="7"/>
  <c r="P25" i="7"/>
  <c r="G25" i="7"/>
  <c r="Q25" i="7"/>
  <c r="V25" i="7"/>
  <c r="E26" i="7"/>
  <c r="F26" i="7"/>
  <c r="Q26" i="7"/>
  <c r="V26" i="7"/>
  <c r="E27" i="7"/>
  <c r="F27" i="7"/>
  <c r="Q27" i="7"/>
  <c r="V27" i="7"/>
  <c r="E28" i="7"/>
  <c r="F28" i="7"/>
  <c r="G28" i="7"/>
  <c r="Q28" i="7"/>
  <c r="V28" i="7"/>
  <c r="E29" i="7"/>
  <c r="F29" i="7"/>
  <c r="Q29" i="7"/>
  <c r="V29" i="7"/>
  <c r="E30" i="7"/>
  <c r="F30" i="7"/>
  <c r="Q30" i="7"/>
  <c r="V30" i="7"/>
  <c r="E31" i="7"/>
  <c r="F31" i="7"/>
  <c r="P31" i="7"/>
  <c r="Q31" i="7"/>
  <c r="E32" i="7"/>
  <c r="F32" i="7"/>
  <c r="P32" i="7"/>
  <c r="Q32" i="7"/>
  <c r="E33" i="7"/>
  <c r="F33" i="7"/>
  <c r="P33" i="7"/>
  <c r="G33" i="7"/>
  <c r="Q33" i="7"/>
  <c r="E34" i="7"/>
  <c r="F34" i="7"/>
  <c r="G34" i="7"/>
  <c r="Q34" i="7"/>
  <c r="E35" i="7"/>
  <c r="F35" i="7"/>
  <c r="Q35" i="7"/>
  <c r="E36" i="7"/>
  <c r="F36" i="7"/>
  <c r="P36" i="7"/>
  <c r="Q36" i="7"/>
  <c r="E37" i="7"/>
  <c r="F37" i="7"/>
  <c r="G37" i="7"/>
  <c r="N37" i="7"/>
  <c r="P37" i="7"/>
  <c r="R37" i="7"/>
  <c r="Q37" i="7"/>
  <c r="E38" i="7"/>
  <c r="F38" i="7"/>
  <c r="Q38" i="7"/>
  <c r="E39" i="7"/>
  <c r="F39" i="7"/>
  <c r="Q39" i="7"/>
  <c r="E40" i="7"/>
  <c r="F40" i="7"/>
  <c r="Q40" i="7"/>
  <c r="E41" i="7"/>
  <c r="F41" i="7"/>
  <c r="P41" i="7"/>
  <c r="Q41" i="7"/>
  <c r="E42" i="7"/>
  <c r="F42" i="7"/>
  <c r="Q42" i="7"/>
  <c r="E43" i="7"/>
  <c r="F43" i="7"/>
  <c r="G43" i="7"/>
  <c r="Q43" i="7"/>
  <c r="E44" i="7"/>
  <c r="F44" i="7"/>
  <c r="Q44" i="7"/>
  <c r="E45" i="7"/>
  <c r="F45" i="7"/>
  <c r="G45" i="7"/>
  <c r="N45" i="7"/>
  <c r="P45" i="7"/>
  <c r="R45" i="7"/>
  <c r="Q45" i="7"/>
  <c r="E46" i="7"/>
  <c r="F46" i="7"/>
  <c r="Q46" i="7"/>
  <c r="E47" i="7"/>
  <c r="F47" i="7"/>
  <c r="G47" i="7"/>
  <c r="N47" i="7"/>
  <c r="P47" i="7"/>
  <c r="R47" i="7"/>
  <c r="Q47" i="7"/>
  <c r="E48" i="7"/>
  <c r="F48" i="7"/>
  <c r="Q48" i="7"/>
  <c r="E49" i="7"/>
  <c r="F49" i="7"/>
  <c r="P49" i="7"/>
  <c r="Q49" i="7"/>
  <c r="E50" i="7"/>
  <c r="F50" i="7"/>
  <c r="Q50" i="7"/>
  <c r="E51" i="7"/>
  <c r="F51" i="7"/>
  <c r="G51" i="7"/>
  <c r="P51" i="7"/>
  <c r="Q51" i="7"/>
  <c r="E52" i="7"/>
  <c r="F52" i="7"/>
  <c r="Q52" i="7"/>
  <c r="E53" i="7"/>
  <c r="F53" i="7"/>
  <c r="P53" i="7"/>
  <c r="G53" i="7"/>
  <c r="Q53" i="7"/>
  <c r="E54" i="7"/>
  <c r="F54" i="7"/>
  <c r="P54" i="7"/>
  <c r="Q54" i="7"/>
  <c r="E55" i="7"/>
  <c r="F55" i="7"/>
  <c r="Q55" i="7"/>
  <c r="E56" i="7"/>
  <c r="F56" i="7"/>
  <c r="G56" i="7"/>
  <c r="P56" i="7"/>
  <c r="Q56" i="7"/>
  <c r="E57" i="7"/>
  <c r="F57" i="7"/>
  <c r="P57" i="7"/>
  <c r="G57" i="7"/>
  <c r="K57" i="7"/>
  <c r="Q57" i="7"/>
  <c r="E58" i="7"/>
  <c r="F58" i="7"/>
  <c r="Q58" i="7"/>
  <c r="E59" i="7"/>
  <c r="F59" i="7"/>
  <c r="G59" i="7"/>
  <c r="Q59" i="7"/>
  <c r="E60" i="7"/>
  <c r="F60" i="7"/>
  <c r="Q60" i="7"/>
  <c r="E61" i="7"/>
  <c r="F61" i="7"/>
  <c r="G61" i="7"/>
  <c r="K61" i="7"/>
  <c r="P61" i="7"/>
  <c r="Q61" i="7"/>
  <c r="E62" i="7"/>
  <c r="F62" i="7"/>
  <c r="Q62" i="7"/>
  <c r="E63" i="7"/>
  <c r="F63" i="7"/>
  <c r="G63" i="7"/>
  <c r="K63" i="7"/>
  <c r="Q63" i="7"/>
  <c r="E64" i="7"/>
  <c r="F64" i="7"/>
  <c r="G64" i="7"/>
  <c r="Q64" i="7"/>
  <c r="E65" i="7"/>
  <c r="F65" i="7"/>
  <c r="P65" i="7"/>
  <c r="Q65" i="7"/>
  <c r="E66" i="7"/>
  <c r="F66" i="7"/>
  <c r="Q66" i="7"/>
  <c r="E67" i="7"/>
  <c r="F67" i="7"/>
  <c r="G67" i="7"/>
  <c r="P67" i="7"/>
  <c r="Q67" i="7"/>
  <c r="E68" i="7"/>
  <c r="F68" i="7"/>
  <c r="Q68" i="7"/>
  <c r="E69" i="7"/>
  <c r="F69" i="7"/>
  <c r="P69" i="7"/>
  <c r="G69" i="7"/>
  <c r="Q69" i="7"/>
  <c r="E70" i="7"/>
  <c r="F70" i="7"/>
  <c r="P70" i="7"/>
  <c r="Q70" i="7"/>
  <c r="E71" i="7"/>
  <c r="F71" i="7"/>
  <c r="Q71" i="7"/>
  <c r="E72" i="7"/>
  <c r="F72" i="7"/>
  <c r="G72" i="7"/>
  <c r="P72" i="7"/>
  <c r="Q72" i="7"/>
  <c r="E73" i="7"/>
  <c r="F73" i="7"/>
  <c r="P73" i="7"/>
  <c r="G73" i="7"/>
  <c r="K73" i="7"/>
  <c r="Q73" i="7"/>
  <c r="E74" i="7"/>
  <c r="F74" i="7"/>
  <c r="Q74" i="7"/>
  <c r="E75" i="7"/>
  <c r="F75" i="7"/>
  <c r="P75" i="7"/>
  <c r="Q75" i="7"/>
  <c r="E76" i="7"/>
  <c r="F76" i="7"/>
  <c r="G76" i="7"/>
  <c r="P76" i="7"/>
  <c r="Q76" i="7"/>
  <c r="E77" i="7"/>
  <c r="F77" i="7"/>
  <c r="P77" i="7"/>
  <c r="G77" i="7"/>
  <c r="K77" i="7"/>
  <c r="Q77" i="7"/>
  <c r="E78" i="7"/>
  <c r="F78" i="7"/>
  <c r="Q78" i="7"/>
  <c r="E79" i="7"/>
  <c r="F79" i="7"/>
  <c r="G79" i="7"/>
  <c r="Q79" i="7"/>
  <c r="E80" i="7"/>
  <c r="F80" i="7"/>
  <c r="Q80" i="7"/>
  <c r="E81" i="7"/>
  <c r="F81" i="7"/>
  <c r="G81" i="7"/>
  <c r="K81" i="7"/>
  <c r="P81" i="7"/>
  <c r="Q81" i="7"/>
  <c r="E82" i="7"/>
  <c r="F82" i="7"/>
  <c r="Q82" i="7"/>
  <c r="E83" i="7"/>
  <c r="F83" i="7"/>
  <c r="G83" i="7"/>
  <c r="J83" i="7"/>
  <c r="Q83" i="7"/>
  <c r="E84" i="7"/>
  <c r="F84" i="7"/>
  <c r="G84" i="7"/>
  <c r="Q84" i="7"/>
  <c r="E85" i="7"/>
  <c r="F85" i="7"/>
  <c r="P85" i="7"/>
  <c r="G85" i="7"/>
  <c r="K85" i="7"/>
  <c r="Q85" i="7"/>
  <c r="R85" i="7"/>
  <c r="E86" i="7"/>
  <c r="F86" i="7"/>
  <c r="Q86" i="7"/>
  <c r="E87" i="7"/>
  <c r="F87" i="7"/>
  <c r="G87" i="7"/>
  <c r="P87" i="7"/>
  <c r="Q87" i="7"/>
  <c r="E88" i="7"/>
  <c r="F88" i="7"/>
  <c r="Q88" i="7"/>
  <c r="E89" i="7"/>
  <c r="F89" i="7"/>
  <c r="G89" i="7"/>
  <c r="Q89" i="7"/>
  <c r="E90" i="7"/>
  <c r="F90" i="7"/>
  <c r="G90" i="7"/>
  <c r="Q90" i="7"/>
  <c r="E91" i="7"/>
  <c r="F91" i="7"/>
  <c r="P91" i="7"/>
  <c r="Q91" i="7"/>
  <c r="E92" i="7"/>
  <c r="F92" i="7"/>
  <c r="Q92" i="7"/>
  <c r="E93" i="7"/>
  <c r="F93" i="7"/>
  <c r="P93" i="7"/>
  <c r="Q93" i="7"/>
  <c r="E94" i="7"/>
  <c r="F94" i="7"/>
  <c r="P94" i="7"/>
  <c r="G94" i="7"/>
  <c r="Q94" i="7"/>
  <c r="E95" i="7"/>
  <c r="F95" i="7"/>
  <c r="P95" i="7"/>
  <c r="G95" i="7"/>
  <c r="Q95" i="7"/>
  <c r="E96" i="7"/>
  <c r="F96" i="7"/>
  <c r="Q96" i="7"/>
  <c r="E97" i="7"/>
  <c r="F97" i="7"/>
  <c r="P97" i="7"/>
  <c r="G97" i="7"/>
  <c r="Q97" i="7"/>
  <c r="E98" i="7"/>
  <c r="F98" i="7"/>
  <c r="Q98" i="7"/>
  <c r="E99" i="7"/>
  <c r="F99" i="7"/>
  <c r="P99" i="7"/>
  <c r="G99" i="7"/>
  <c r="Q99" i="7"/>
  <c r="E100" i="7"/>
  <c r="F100" i="7"/>
  <c r="G100" i="7"/>
  <c r="P100" i="7"/>
  <c r="Q100" i="7"/>
  <c r="E101" i="7"/>
  <c r="F101" i="7"/>
  <c r="Q101" i="7"/>
  <c r="E102" i="7"/>
  <c r="F102" i="7"/>
  <c r="G102" i="7"/>
  <c r="Q102" i="7"/>
  <c r="E103" i="7"/>
  <c r="F103" i="7"/>
  <c r="G103" i="7"/>
  <c r="P103" i="7"/>
  <c r="Q103" i="7"/>
  <c r="E104" i="7"/>
  <c r="F104" i="7"/>
  <c r="G104" i="7"/>
  <c r="P104" i="7"/>
  <c r="Q104" i="7"/>
  <c r="E105" i="7"/>
  <c r="F105" i="7"/>
  <c r="P105" i="7"/>
  <c r="G105" i="7"/>
  <c r="Q105" i="7"/>
  <c r="E106" i="7"/>
  <c r="F106" i="7"/>
  <c r="Q106" i="7"/>
  <c r="E107" i="7"/>
  <c r="F107" i="7"/>
  <c r="P107" i="7"/>
  <c r="G107" i="7"/>
  <c r="Q107" i="7"/>
  <c r="E108" i="7"/>
  <c r="F108" i="7"/>
  <c r="Q108" i="7"/>
  <c r="E109" i="7"/>
  <c r="F109" i="7"/>
  <c r="P109" i="7"/>
  <c r="Q109" i="7"/>
  <c r="E110" i="7"/>
  <c r="F110" i="7"/>
  <c r="Q110" i="7"/>
  <c r="E111" i="7"/>
  <c r="F111" i="7"/>
  <c r="G111" i="7"/>
  <c r="P111" i="7"/>
  <c r="Q111" i="7"/>
  <c r="E112" i="7"/>
  <c r="F112" i="7"/>
  <c r="G112" i="7"/>
  <c r="P112" i="7"/>
  <c r="Q112" i="7"/>
  <c r="E113" i="7"/>
  <c r="F113" i="7"/>
  <c r="G113" i="7"/>
  <c r="K113" i="7"/>
  <c r="P113" i="7"/>
  <c r="Q113" i="7"/>
  <c r="E114" i="7"/>
  <c r="F114" i="7"/>
  <c r="Q114" i="7"/>
  <c r="E115" i="7"/>
  <c r="F115" i="7"/>
  <c r="P115" i="7"/>
  <c r="Q115" i="7"/>
  <c r="E116" i="7"/>
  <c r="F116" i="7"/>
  <c r="Q116" i="7"/>
  <c r="E117" i="7"/>
  <c r="F117" i="7"/>
  <c r="G117" i="7"/>
  <c r="P117" i="7"/>
  <c r="Q117" i="7"/>
  <c r="E118" i="7"/>
  <c r="F118" i="7"/>
  <c r="G118" i="7"/>
  <c r="P118" i="7"/>
  <c r="Q118" i="7"/>
  <c r="E119" i="7"/>
  <c r="F119" i="7"/>
  <c r="P119" i="7"/>
  <c r="G119" i="7"/>
  <c r="Q119" i="7"/>
  <c r="E120" i="7"/>
  <c r="F120" i="7"/>
  <c r="Q120" i="7"/>
  <c r="E121" i="7"/>
  <c r="F121" i="7"/>
  <c r="P121" i="7"/>
  <c r="G121" i="7"/>
  <c r="Q121" i="7"/>
  <c r="E122" i="7"/>
  <c r="F122" i="7"/>
  <c r="G122" i="7"/>
  <c r="Q122" i="7"/>
  <c r="E123" i="7"/>
  <c r="F123" i="7"/>
  <c r="Q123" i="7"/>
  <c r="E124" i="7"/>
  <c r="F124" i="7"/>
  <c r="G124" i="7"/>
  <c r="Q124" i="7"/>
  <c r="E125" i="7"/>
  <c r="F125" i="7"/>
  <c r="G125" i="7"/>
  <c r="K125" i="7"/>
  <c r="Q125" i="7"/>
  <c r="E126" i="7"/>
  <c r="F126" i="7"/>
  <c r="Q126" i="7"/>
  <c r="E127" i="7"/>
  <c r="F127" i="7"/>
  <c r="P127" i="7"/>
  <c r="G127" i="7"/>
  <c r="Q127" i="7"/>
  <c r="E128" i="7"/>
  <c r="F128" i="7"/>
  <c r="G128" i="7"/>
  <c r="Q128" i="7"/>
  <c r="E129" i="7"/>
  <c r="F129" i="7"/>
  <c r="P129" i="7"/>
  <c r="Q129" i="7"/>
  <c r="E130" i="7"/>
  <c r="F130" i="7"/>
  <c r="Q130" i="7"/>
  <c r="E131" i="7"/>
  <c r="F131" i="7"/>
  <c r="P131" i="7"/>
  <c r="Q131" i="7"/>
  <c r="E132" i="7"/>
  <c r="F132" i="7"/>
  <c r="Q132" i="7"/>
  <c r="E133" i="7"/>
  <c r="F133" i="7"/>
  <c r="G133" i="7"/>
  <c r="Q133" i="7"/>
  <c r="E134" i="7"/>
  <c r="F134" i="7"/>
  <c r="Q134" i="7"/>
  <c r="E135" i="7"/>
  <c r="F135" i="7"/>
  <c r="G135" i="7"/>
  <c r="K135" i="7"/>
  <c r="P135" i="7"/>
  <c r="Q135" i="7"/>
  <c r="E136" i="7"/>
  <c r="F136" i="7"/>
  <c r="P136" i="7"/>
  <c r="Q136" i="7"/>
  <c r="E137" i="7"/>
  <c r="F137" i="7"/>
  <c r="G137" i="7"/>
  <c r="Q137" i="7"/>
  <c r="E138" i="7"/>
  <c r="F138" i="7"/>
  <c r="Q138" i="7"/>
  <c r="E139" i="7"/>
  <c r="F139" i="7"/>
  <c r="G139" i="7"/>
  <c r="P139" i="7"/>
  <c r="Q139" i="7"/>
  <c r="E140" i="7"/>
  <c r="F140" i="7"/>
  <c r="Q140" i="7"/>
  <c r="E141" i="7"/>
  <c r="F141" i="7"/>
  <c r="G141" i="7"/>
  <c r="Q141" i="7"/>
  <c r="E142" i="7"/>
  <c r="F142" i="7"/>
  <c r="Q142" i="7"/>
  <c r="E143" i="7"/>
  <c r="F143" i="7"/>
  <c r="G143" i="7"/>
  <c r="P143" i="7"/>
  <c r="Q143" i="7"/>
  <c r="E144" i="7"/>
  <c r="F144" i="7"/>
  <c r="Q144" i="7"/>
  <c r="E145" i="7"/>
  <c r="F145" i="7"/>
  <c r="G145" i="7"/>
  <c r="P145" i="7"/>
  <c r="Q145" i="7"/>
  <c r="E146" i="7"/>
  <c r="F146" i="7"/>
  <c r="G146" i="7"/>
  <c r="Q146" i="7"/>
  <c r="E147" i="7"/>
  <c r="F147" i="7"/>
  <c r="P147" i="7"/>
  <c r="G147" i="7"/>
  <c r="Q147" i="7"/>
  <c r="E148" i="7"/>
  <c r="F148" i="7"/>
  <c r="Q148" i="7"/>
  <c r="E149" i="7"/>
  <c r="F149" i="7"/>
  <c r="Q149" i="7"/>
  <c r="E150" i="7"/>
  <c r="F150" i="7"/>
  <c r="Q150" i="7"/>
  <c r="E151" i="7"/>
  <c r="F151" i="7"/>
  <c r="G151" i="7"/>
  <c r="K151" i="7"/>
  <c r="P151" i="7"/>
  <c r="Q151" i="7"/>
  <c r="E152" i="7"/>
  <c r="F152" i="7"/>
  <c r="G152" i="7"/>
  <c r="P152" i="7"/>
  <c r="Q152" i="7"/>
  <c r="E153" i="7"/>
  <c r="F153" i="7"/>
  <c r="P153" i="7"/>
  <c r="G153" i="7"/>
  <c r="Q153" i="7"/>
  <c r="E154" i="7"/>
  <c r="F154" i="7"/>
  <c r="G154" i="7"/>
  <c r="P154" i="7"/>
  <c r="Q154" i="7"/>
  <c r="E155" i="7"/>
  <c r="F155" i="7"/>
  <c r="G155" i="7"/>
  <c r="K155" i="7"/>
  <c r="Q155" i="7"/>
  <c r="E156" i="7"/>
  <c r="F156" i="7"/>
  <c r="Q156" i="7"/>
  <c r="E157" i="7"/>
  <c r="F157" i="7"/>
  <c r="P157" i="7"/>
  <c r="G157" i="7"/>
  <c r="K157" i="7"/>
  <c r="Q157" i="7"/>
  <c r="R157" i="7"/>
  <c r="E158" i="7"/>
  <c r="F158" i="7"/>
  <c r="Q158" i="7"/>
  <c r="E159" i="7"/>
  <c r="F159" i="7"/>
  <c r="P159" i="7"/>
  <c r="Q159" i="7"/>
  <c r="E160" i="7"/>
  <c r="F160" i="7"/>
  <c r="G160" i="7"/>
  <c r="P160" i="7"/>
  <c r="Q160" i="7"/>
  <c r="E161" i="7"/>
  <c r="F161" i="7"/>
  <c r="P161" i="7"/>
  <c r="Q161" i="7"/>
  <c r="E162" i="7"/>
  <c r="F162" i="7"/>
  <c r="Q162" i="7"/>
  <c r="E163" i="7"/>
  <c r="F163" i="7"/>
  <c r="G163" i="7"/>
  <c r="P163" i="7"/>
  <c r="Q163" i="7"/>
  <c r="E164" i="7"/>
  <c r="F164" i="7"/>
  <c r="Q164" i="7"/>
  <c r="E165" i="7"/>
  <c r="F165" i="7"/>
  <c r="G165" i="7"/>
  <c r="P165" i="7"/>
  <c r="Q165" i="7"/>
  <c r="E166" i="7"/>
  <c r="F166" i="7"/>
  <c r="P166" i="7"/>
  <c r="G166" i="7"/>
  <c r="K166" i="7"/>
  <c r="Q166" i="7"/>
  <c r="E167" i="7"/>
  <c r="F167" i="7"/>
  <c r="Q167" i="7"/>
  <c r="E168" i="7"/>
  <c r="F168" i="7"/>
  <c r="G168" i="7"/>
  <c r="Q168" i="7"/>
  <c r="E169" i="7"/>
  <c r="F169" i="7"/>
  <c r="P169" i="7"/>
  <c r="G169" i="7"/>
  <c r="K169" i="7"/>
  <c r="Q169" i="7"/>
  <c r="R169" i="7"/>
  <c r="E170" i="7"/>
  <c r="F170" i="7"/>
  <c r="Q170" i="7"/>
  <c r="E171" i="7"/>
  <c r="F171" i="7"/>
  <c r="G171" i="7"/>
  <c r="Q171" i="7"/>
  <c r="E172" i="7"/>
  <c r="F172" i="7"/>
  <c r="G172" i="7"/>
  <c r="P172" i="7"/>
  <c r="Q172" i="7"/>
  <c r="E173" i="7"/>
  <c r="F173" i="7"/>
  <c r="G173" i="7"/>
  <c r="Q173" i="7"/>
  <c r="E174" i="7"/>
  <c r="F174" i="7"/>
  <c r="Q174" i="7"/>
  <c r="E175" i="7"/>
  <c r="F175" i="7"/>
  <c r="P175" i="7"/>
  <c r="Q175" i="7"/>
  <c r="E176" i="7"/>
  <c r="F176" i="7"/>
  <c r="P176" i="7"/>
  <c r="G176" i="7"/>
  <c r="J176" i="7"/>
  <c r="Q176" i="7"/>
  <c r="E177" i="7"/>
  <c r="F177" i="7"/>
  <c r="G177" i="7"/>
  <c r="Q177" i="7"/>
  <c r="E178" i="7"/>
  <c r="F178" i="7"/>
  <c r="Q178" i="7"/>
  <c r="E179" i="7"/>
  <c r="F179" i="7"/>
  <c r="G179" i="7"/>
  <c r="Q179" i="7"/>
  <c r="E180" i="7"/>
  <c r="F180" i="7"/>
  <c r="G180" i="7"/>
  <c r="Q180" i="7"/>
  <c r="E181" i="7"/>
  <c r="F181" i="7"/>
  <c r="G181" i="7"/>
  <c r="K181" i="7"/>
  <c r="Q181" i="7"/>
  <c r="E182" i="7"/>
  <c r="F182" i="7"/>
  <c r="Q182" i="7"/>
  <c r="E183" i="7"/>
  <c r="F183" i="7"/>
  <c r="P183" i="7"/>
  <c r="Q183" i="7"/>
  <c r="E184" i="7"/>
  <c r="F184" i="7"/>
  <c r="G184" i="7"/>
  <c r="P184" i="7"/>
  <c r="Q184" i="7"/>
  <c r="E185" i="7"/>
  <c r="F185" i="7"/>
  <c r="P185" i="7"/>
  <c r="Q185" i="7"/>
  <c r="E186" i="7"/>
  <c r="F186" i="7"/>
  <c r="G186" i="7"/>
  <c r="Q186" i="7"/>
  <c r="E187" i="7"/>
  <c r="F187" i="7"/>
  <c r="G187" i="7"/>
  <c r="P187" i="7"/>
  <c r="Q187" i="7"/>
  <c r="E188" i="7"/>
  <c r="F188" i="7"/>
  <c r="G188" i="7"/>
  <c r="P188" i="7"/>
  <c r="Q188" i="7"/>
  <c r="E189" i="7"/>
  <c r="F189" i="7"/>
  <c r="Q189" i="7"/>
  <c r="E190" i="7"/>
  <c r="F190" i="7"/>
  <c r="G190" i="7"/>
  <c r="P190" i="7"/>
  <c r="Q190" i="7"/>
  <c r="E191" i="7"/>
  <c r="F191" i="7"/>
  <c r="Q191" i="7"/>
  <c r="E192" i="7"/>
  <c r="F192" i="7"/>
  <c r="P192" i="7"/>
  <c r="Q192" i="7"/>
  <c r="E193" i="7"/>
  <c r="F193" i="7"/>
  <c r="Q193" i="7"/>
  <c r="E194" i="7"/>
  <c r="F194" i="7"/>
  <c r="G194" i="7"/>
  <c r="P194" i="7"/>
  <c r="Q194" i="7"/>
  <c r="E195" i="7"/>
  <c r="F195" i="7"/>
  <c r="P195" i="7"/>
  <c r="Q195" i="7"/>
  <c r="E196" i="7"/>
  <c r="F196" i="7"/>
  <c r="G196" i="7"/>
  <c r="N196" i="7"/>
  <c r="P196" i="7"/>
  <c r="Q196" i="7"/>
  <c r="E197" i="7"/>
  <c r="F197" i="7"/>
  <c r="Q197" i="7"/>
  <c r="E198" i="7"/>
  <c r="F198" i="7"/>
  <c r="Q198" i="7"/>
  <c r="E199" i="7"/>
  <c r="F199" i="7"/>
  <c r="G199" i="7"/>
  <c r="K199" i="7"/>
  <c r="Q199" i="7"/>
  <c r="E200" i="7"/>
  <c r="F200" i="7"/>
  <c r="G200" i="7"/>
  <c r="P200" i="7"/>
  <c r="Q200" i="7"/>
  <c r="E201" i="7"/>
  <c r="F201" i="7"/>
  <c r="G201" i="7"/>
  <c r="Q201" i="7"/>
  <c r="E202" i="7"/>
  <c r="F202" i="7"/>
  <c r="Q202" i="7"/>
  <c r="E203" i="7"/>
  <c r="F203" i="7"/>
  <c r="Q203" i="7"/>
  <c r="E204" i="7"/>
  <c r="F204" i="7"/>
  <c r="G204" i="7"/>
  <c r="P204" i="7"/>
  <c r="Q204" i="7"/>
  <c r="E205" i="7"/>
  <c r="F205" i="7"/>
  <c r="Q205" i="7"/>
  <c r="E206" i="7"/>
  <c r="F206" i="7"/>
  <c r="Q206" i="7"/>
  <c r="E207" i="7"/>
  <c r="F207" i="7"/>
  <c r="Q207" i="7"/>
  <c r="E208" i="7"/>
  <c r="F208" i="7"/>
  <c r="G208" i="7"/>
  <c r="Q208" i="7"/>
  <c r="E209" i="7"/>
  <c r="F209" i="7"/>
  <c r="P209" i="7"/>
  <c r="G209" i="7"/>
  <c r="Q209" i="7"/>
  <c r="E210" i="7"/>
  <c r="F210" i="7"/>
  <c r="G210" i="7"/>
  <c r="P210" i="7"/>
  <c r="Q210" i="7"/>
  <c r="E211" i="7"/>
  <c r="F211" i="7"/>
  <c r="Q211" i="7"/>
  <c r="E212" i="7"/>
  <c r="F212" i="7"/>
  <c r="G212" i="7"/>
  <c r="P212" i="7"/>
  <c r="Q212" i="7"/>
  <c r="E213" i="7"/>
  <c r="F213" i="7"/>
  <c r="Q213" i="7"/>
  <c r="E214" i="7"/>
  <c r="F214" i="7"/>
  <c r="Q214" i="7"/>
  <c r="E215" i="7"/>
  <c r="F215" i="7"/>
  <c r="G215" i="7"/>
  <c r="P215" i="7"/>
  <c r="Q215" i="7"/>
  <c r="E216" i="7"/>
  <c r="F216" i="7"/>
  <c r="G216" i="7"/>
  <c r="Q216" i="7"/>
  <c r="E217" i="7"/>
  <c r="F217" i="7"/>
  <c r="Q217" i="7"/>
  <c r="E218" i="7"/>
  <c r="F218" i="7"/>
  <c r="Q218" i="7"/>
  <c r="E219" i="7"/>
  <c r="F219" i="7"/>
  <c r="P219" i="7"/>
  <c r="G219" i="7"/>
  <c r="Q219" i="7"/>
  <c r="E220" i="7"/>
  <c r="F220" i="7"/>
  <c r="G220" i="7"/>
  <c r="P220" i="7"/>
  <c r="Q220" i="7"/>
  <c r="E221" i="7"/>
  <c r="F221" i="7"/>
  <c r="Q221" i="7"/>
  <c r="E222" i="7"/>
  <c r="F222" i="7"/>
  <c r="G222" i="7"/>
  <c r="Q222" i="7"/>
  <c r="E223" i="7"/>
  <c r="F223" i="7"/>
  <c r="P223" i="7"/>
  <c r="G223" i="7"/>
  <c r="Q223" i="7"/>
  <c r="E224" i="7"/>
  <c r="F224" i="7"/>
  <c r="G224" i="7"/>
  <c r="P224" i="7"/>
  <c r="Q224" i="7"/>
  <c r="E225" i="7"/>
  <c r="F225" i="7"/>
  <c r="Q225" i="7"/>
  <c r="E226" i="7"/>
  <c r="F226" i="7"/>
  <c r="G226" i="7"/>
  <c r="P226" i="7"/>
  <c r="Q226" i="7"/>
  <c r="E227" i="7"/>
  <c r="F227" i="7"/>
  <c r="Q227" i="7"/>
  <c r="E228" i="7"/>
  <c r="F228" i="7"/>
  <c r="Q228" i="7"/>
  <c r="E229" i="7"/>
  <c r="F229" i="7"/>
  <c r="Q229" i="7"/>
  <c r="E230" i="7"/>
  <c r="F230" i="7"/>
  <c r="G230" i="7"/>
  <c r="Q230" i="7"/>
  <c r="E231" i="7"/>
  <c r="F231" i="7"/>
  <c r="P231" i="7"/>
  <c r="Q231" i="7"/>
  <c r="E232" i="7"/>
  <c r="F232" i="7"/>
  <c r="G232" i="7"/>
  <c r="P232" i="7"/>
  <c r="Q232" i="7"/>
  <c r="E233" i="7"/>
  <c r="F233" i="7"/>
  <c r="Q233" i="7"/>
  <c r="E234" i="7"/>
  <c r="F234" i="7"/>
  <c r="G234" i="7"/>
  <c r="P234" i="7"/>
  <c r="Q234" i="7"/>
  <c r="E235" i="7"/>
  <c r="F235" i="7"/>
  <c r="Q235" i="7"/>
  <c r="E236" i="7"/>
  <c r="F236" i="7"/>
  <c r="Q236" i="7"/>
  <c r="E237" i="7"/>
  <c r="F237" i="7"/>
  <c r="P237" i="7"/>
  <c r="R237" i="7"/>
  <c r="Q237" i="7"/>
  <c r="E238" i="7"/>
  <c r="F238" i="7"/>
  <c r="Q238" i="7"/>
  <c r="E239" i="7"/>
  <c r="F239" i="7"/>
  <c r="P239" i="7"/>
  <c r="R239" i="7"/>
  <c r="Q239" i="7"/>
  <c r="E240" i="7"/>
  <c r="F240" i="7"/>
  <c r="G240" i="7"/>
  <c r="P240" i="7"/>
  <c r="Q240" i="7"/>
  <c r="E241" i="7"/>
  <c r="F241" i="7"/>
  <c r="P241" i="7"/>
  <c r="R241" i="7"/>
  <c r="Q241" i="7"/>
  <c r="E242" i="7"/>
  <c r="F242" i="7"/>
  <c r="Q242" i="7"/>
  <c r="E243" i="7"/>
  <c r="F243" i="7"/>
  <c r="G243" i="7"/>
  <c r="P243" i="7"/>
  <c r="Q243" i="7"/>
  <c r="E244" i="7"/>
  <c r="F244" i="7"/>
  <c r="Q244" i="7"/>
  <c r="E245" i="7"/>
  <c r="F245" i="7"/>
  <c r="Q245" i="7"/>
  <c r="E246" i="7"/>
  <c r="F246" i="7"/>
  <c r="Q246" i="7"/>
  <c r="E247" i="7"/>
  <c r="F247" i="7"/>
  <c r="G247" i="7"/>
  <c r="K247" i="7"/>
  <c r="P247" i="7"/>
  <c r="Q247" i="7"/>
  <c r="E248" i="7"/>
  <c r="F248" i="7"/>
  <c r="G248" i="7"/>
  <c r="Q248" i="7"/>
  <c r="E249" i="7"/>
  <c r="F249" i="7"/>
  <c r="Q249" i="7"/>
  <c r="E250" i="7"/>
  <c r="F250" i="7"/>
  <c r="Q250" i="7"/>
  <c r="E251" i="7"/>
  <c r="F251" i="7"/>
  <c r="Q251" i="7"/>
  <c r="E252" i="7"/>
  <c r="F252" i="7"/>
  <c r="P252" i="7"/>
  <c r="R252" i="7"/>
  <c r="Q252" i="7"/>
  <c r="E253" i="7"/>
  <c r="F253" i="7"/>
  <c r="P253" i="7"/>
  <c r="Q253" i="7"/>
  <c r="R253" i="7"/>
  <c r="E254" i="7"/>
  <c r="F254" i="7"/>
  <c r="P254" i="7"/>
  <c r="R254" i="7"/>
  <c r="Q254" i="7"/>
  <c r="E255" i="7"/>
  <c r="F255" i="7"/>
  <c r="P255" i="7"/>
  <c r="R255" i="7"/>
  <c r="Q255" i="7"/>
  <c r="E256" i="7"/>
  <c r="F256" i="7"/>
  <c r="P256" i="7"/>
  <c r="R256" i="7"/>
  <c r="Q256" i="7"/>
  <c r="E257" i="7"/>
  <c r="F257" i="7"/>
  <c r="P257" i="7"/>
  <c r="R257" i="7"/>
  <c r="Q257" i="7"/>
  <c r="E258" i="7"/>
  <c r="F258" i="7"/>
  <c r="P258" i="7"/>
  <c r="R258" i="7"/>
  <c r="Q258" i="7"/>
  <c r="E259" i="7"/>
  <c r="F259" i="7"/>
  <c r="P259" i="7"/>
  <c r="R259" i="7"/>
  <c r="Q259" i="7"/>
  <c r="E260" i="7"/>
  <c r="F260" i="7"/>
  <c r="P260" i="7"/>
  <c r="R260" i="7"/>
  <c r="Q260" i="7"/>
  <c r="E261" i="7"/>
  <c r="F261" i="7"/>
  <c r="P261" i="7"/>
  <c r="R261" i="7"/>
  <c r="Q261" i="7"/>
  <c r="E262" i="7"/>
  <c r="F262" i="7"/>
  <c r="P262" i="7"/>
  <c r="R262" i="7"/>
  <c r="Q262" i="7"/>
  <c r="E263" i="7"/>
  <c r="F263" i="7"/>
  <c r="P263" i="7"/>
  <c r="R263" i="7"/>
  <c r="Q263" i="7"/>
  <c r="E264" i="7"/>
  <c r="F264" i="7"/>
  <c r="P264" i="7"/>
  <c r="R264" i="7"/>
  <c r="Q264" i="7"/>
  <c r="E265" i="7"/>
  <c r="F265" i="7"/>
  <c r="P265" i="7"/>
  <c r="R265" i="7"/>
  <c r="Q265" i="7"/>
  <c r="E266" i="7"/>
  <c r="F266" i="7"/>
  <c r="P266" i="7"/>
  <c r="R266" i="7"/>
  <c r="Q266" i="7"/>
  <c r="E267" i="7"/>
  <c r="F267" i="7"/>
  <c r="P267" i="7"/>
  <c r="R267" i="7"/>
  <c r="Q267" i="7"/>
  <c r="E268" i="7"/>
  <c r="F268" i="7"/>
  <c r="P268" i="7"/>
  <c r="R268" i="7"/>
  <c r="Q268" i="7"/>
  <c r="E269" i="7"/>
  <c r="F269" i="7"/>
  <c r="P269" i="7"/>
  <c r="R269" i="7"/>
  <c r="Q269" i="7"/>
  <c r="E270" i="7"/>
  <c r="F270" i="7"/>
  <c r="P270" i="7"/>
  <c r="R270" i="7"/>
  <c r="Q270" i="7"/>
  <c r="E271" i="7"/>
  <c r="F271" i="7"/>
  <c r="P271" i="7"/>
  <c r="R271" i="7"/>
  <c r="Q271" i="7"/>
  <c r="E272" i="7"/>
  <c r="F272" i="7"/>
  <c r="P272" i="7"/>
  <c r="R272" i="7"/>
  <c r="Q272" i="7"/>
  <c r="E273" i="7"/>
  <c r="F273" i="7"/>
  <c r="P273" i="7"/>
  <c r="R273" i="7"/>
  <c r="Q273" i="7"/>
  <c r="D9" i="10"/>
  <c r="E9" i="10"/>
  <c r="D11" i="10"/>
  <c r="D12" i="10"/>
  <c r="P177" i="10" s="1"/>
  <c r="R177" i="10" s="1"/>
  <c r="D13" i="10"/>
  <c r="C17" i="10"/>
  <c r="E21" i="10"/>
  <c r="F21" i="10"/>
  <c r="G21" i="10"/>
  <c r="Q21" i="10"/>
  <c r="E22" i="10"/>
  <c r="F22" i="10"/>
  <c r="G22" i="10"/>
  <c r="Q22" i="10"/>
  <c r="E23" i="10"/>
  <c r="F23" i="10"/>
  <c r="G23" i="10"/>
  <c r="Q23" i="10"/>
  <c r="E24" i="10"/>
  <c r="F24" i="10"/>
  <c r="G24" i="10"/>
  <c r="Q24" i="10"/>
  <c r="E25" i="10"/>
  <c r="F25" i="10"/>
  <c r="G25" i="10"/>
  <c r="Q25" i="10"/>
  <c r="E26" i="10"/>
  <c r="F26" i="10"/>
  <c r="G26" i="10"/>
  <c r="Q26" i="10"/>
  <c r="E27" i="10"/>
  <c r="F27" i="10"/>
  <c r="G27" i="10"/>
  <c r="Q27" i="10"/>
  <c r="E28" i="10"/>
  <c r="F28" i="10"/>
  <c r="G28" i="10"/>
  <c r="I28" i="10"/>
  <c r="Q28" i="10"/>
  <c r="E29" i="10"/>
  <c r="F29" i="10"/>
  <c r="G29" i="10"/>
  <c r="I29" i="10"/>
  <c r="Q29" i="10"/>
  <c r="E30" i="10"/>
  <c r="F30" i="10"/>
  <c r="G30" i="10"/>
  <c r="I30" i="10"/>
  <c r="Q30" i="10"/>
  <c r="E31" i="10"/>
  <c r="F31" i="10"/>
  <c r="G31" i="10"/>
  <c r="I31" i="10"/>
  <c r="Q31" i="10"/>
  <c r="E32" i="10"/>
  <c r="F32" i="10"/>
  <c r="G32" i="10"/>
  <c r="I32" i="10"/>
  <c r="Q32" i="10"/>
  <c r="E33" i="10"/>
  <c r="F33" i="10"/>
  <c r="G33" i="10"/>
  <c r="I33" i="10"/>
  <c r="Q33" i="10"/>
  <c r="E34" i="10"/>
  <c r="F34" i="10"/>
  <c r="G34" i="10"/>
  <c r="I34" i="10"/>
  <c r="Q34" i="10"/>
  <c r="E35" i="10"/>
  <c r="F35" i="10"/>
  <c r="G35" i="10"/>
  <c r="I35" i="10"/>
  <c r="Q35" i="10"/>
  <c r="E36" i="10"/>
  <c r="F36" i="10"/>
  <c r="G36" i="10"/>
  <c r="I36" i="10"/>
  <c r="Q36" i="10"/>
  <c r="E37" i="10"/>
  <c r="F37" i="10"/>
  <c r="G37" i="10"/>
  <c r="I37" i="10"/>
  <c r="Q37" i="10"/>
  <c r="E38" i="10"/>
  <c r="F38" i="10"/>
  <c r="G38" i="10"/>
  <c r="I38" i="10"/>
  <c r="Q38" i="10"/>
  <c r="E39" i="10"/>
  <c r="F39" i="10"/>
  <c r="G39" i="10"/>
  <c r="I39" i="10"/>
  <c r="Q39" i="10"/>
  <c r="E40" i="10"/>
  <c r="F40" i="10"/>
  <c r="G40" i="10"/>
  <c r="I40" i="10"/>
  <c r="Q40" i="10"/>
  <c r="E41" i="10"/>
  <c r="F41" i="10"/>
  <c r="G41" i="10"/>
  <c r="I41" i="10"/>
  <c r="Q41" i="10"/>
  <c r="E42" i="10"/>
  <c r="F42" i="10"/>
  <c r="G42" i="10"/>
  <c r="I42" i="10"/>
  <c r="Q42" i="10"/>
  <c r="E43" i="10"/>
  <c r="F43" i="10"/>
  <c r="G43" i="10"/>
  <c r="I43" i="10"/>
  <c r="Q43" i="10"/>
  <c r="E44" i="10"/>
  <c r="F44" i="10"/>
  <c r="G44" i="10"/>
  <c r="I44" i="10"/>
  <c r="Q44" i="10"/>
  <c r="E45" i="10"/>
  <c r="F45" i="10"/>
  <c r="G45" i="10"/>
  <c r="I45" i="10"/>
  <c r="Q45" i="10"/>
  <c r="E46" i="10"/>
  <c r="F46" i="10"/>
  <c r="G46" i="10"/>
  <c r="I46" i="10"/>
  <c r="Q46" i="10"/>
  <c r="E47" i="10"/>
  <c r="F47" i="10"/>
  <c r="G47" i="10"/>
  <c r="I47" i="10"/>
  <c r="Q47" i="10"/>
  <c r="E48" i="10"/>
  <c r="F48" i="10"/>
  <c r="G48" i="10"/>
  <c r="I48" i="10"/>
  <c r="Q48" i="10"/>
  <c r="E49" i="10"/>
  <c r="F49" i="10"/>
  <c r="G49" i="10"/>
  <c r="I49" i="10"/>
  <c r="Q49" i="10"/>
  <c r="E50" i="10"/>
  <c r="F50" i="10"/>
  <c r="G50" i="10"/>
  <c r="I50" i="10"/>
  <c r="Q50" i="10"/>
  <c r="E51" i="10"/>
  <c r="F51" i="10"/>
  <c r="G51" i="10"/>
  <c r="I51" i="10"/>
  <c r="Q51" i="10"/>
  <c r="E52" i="10"/>
  <c r="F52" i="10"/>
  <c r="G52" i="10"/>
  <c r="I52" i="10"/>
  <c r="Q52" i="10"/>
  <c r="E53" i="10"/>
  <c r="F53" i="10"/>
  <c r="G53" i="10"/>
  <c r="I53" i="10"/>
  <c r="Q53" i="10"/>
  <c r="E54" i="10"/>
  <c r="F54" i="10"/>
  <c r="G54" i="10"/>
  <c r="I54" i="10"/>
  <c r="Q54" i="10"/>
  <c r="E55" i="10"/>
  <c r="F55" i="10"/>
  <c r="G55" i="10"/>
  <c r="I55" i="10"/>
  <c r="Q55" i="10"/>
  <c r="E56" i="10"/>
  <c r="F56" i="10"/>
  <c r="G56" i="10"/>
  <c r="I56" i="10"/>
  <c r="Q56" i="10"/>
  <c r="E57" i="10"/>
  <c r="F57" i="10"/>
  <c r="G57" i="10"/>
  <c r="I57" i="10"/>
  <c r="Q57" i="10"/>
  <c r="E58" i="10"/>
  <c r="F58" i="10"/>
  <c r="G58" i="10"/>
  <c r="I58" i="10"/>
  <c r="Q58" i="10"/>
  <c r="E59" i="10"/>
  <c r="F59" i="10"/>
  <c r="G59" i="10"/>
  <c r="I59" i="10"/>
  <c r="Q59" i="10"/>
  <c r="E60" i="10"/>
  <c r="F60" i="10"/>
  <c r="G60" i="10"/>
  <c r="I60" i="10"/>
  <c r="Q60" i="10"/>
  <c r="E61" i="10"/>
  <c r="F61" i="10"/>
  <c r="G61" i="10"/>
  <c r="I61" i="10"/>
  <c r="Q61" i="10"/>
  <c r="E62" i="10"/>
  <c r="F62" i="10"/>
  <c r="G62" i="10"/>
  <c r="I62" i="10"/>
  <c r="Q62" i="10"/>
  <c r="E63" i="10"/>
  <c r="F63" i="10"/>
  <c r="G63" i="10"/>
  <c r="I63" i="10"/>
  <c r="Q63" i="10"/>
  <c r="E64" i="10"/>
  <c r="F64" i="10"/>
  <c r="G64" i="10"/>
  <c r="I64" i="10"/>
  <c r="Q64" i="10"/>
  <c r="E65" i="10"/>
  <c r="F65" i="10"/>
  <c r="G65" i="10"/>
  <c r="I65" i="10"/>
  <c r="Q65" i="10"/>
  <c r="E66" i="10"/>
  <c r="F66" i="10"/>
  <c r="G66" i="10"/>
  <c r="I66" i="10"/>
  <c r="Q66" i="10"/>
  <c r="E67" i="10"/>
  <c r="F67" i="10"/>
  <c r="G67" i="10"/>
  <c r="I67" i="10"/>
  <c r="Q67" i="10"/>
  <c r="E68" i="10"/>
  <c r="F68" i="10"/>
  <c r="G68" i="10"/>
  <c r="I68" i="10"/>
  <c r="Q68" i="10"/>
  <c r="E69" i="10"/>
  <c r="F69" i="10"/>
  <c r="G69" i="10"/>
  <c r="I69" i="10"/>
  <c r="Q69" i="10"/>
  <c r="E70" i="10"/>
  <c r="F70" i="10"/>
  <c r="G70" i="10"/>
  <c r="I70" i="10"/>
  <c r="Q70" i="10"/>
  <c r="E71" i="10"/>
  <c r="F71" i="10"/>
  <c r="G71" i="10"/>
  <c r="I71" i="10"/>
  <c r="Q71" i="10"/>
  <c r="E72" i="10"/>
  <c r="F72" i="10"/>
  <c r="G72" i="10"/>
  <c r="I72" i="10"/>
  <c r="Q72" i="10"/>
  <c r="E73" i="10"/>
  <c r="F73" i="10"/>
  <c r="G73" i="10"/>
  <c r="I73" i="10"/>
  <c r="Q73" i="10"/>
  <c r="E74" i="10"/>
  <c r="F74" i="10"/>
  <c r="G74" i="10"/>
  <c r="I74" i="10"/>
  <c r="Q74" i="10"/>
  <c r="E75" i="10"/>
  <c r="F75" i="10"/>
  <c r="G75" i="10"/>
  <c r="I75" i="10"/>
  <c r="Q75" i="10"/>
  <c r="E76" i="10"/>
  <c r="F76" i="10"/>
  <c r="G76" i="10"/>
  <c r="I76" i="10"/>
  <c r="Q76" i="10"/>
  <c r="E77" i="10"/>
  <c r="F77" i="10"/>
  <c r="G77" i="10"/>
  <c r="I77" i="10"/>
  <c r="Q77" i="10"/>
  <c r="E78" i="10"/>
  <c r="F78" i="10"/>
  <c r="G78" i="10"/>
  <c r="I78" i="10"/>
  <c r="Q78" i="10"/>
  <c r="E79" i="10"/>
  <c r="F79" i="10"/>
  <c r="G79" i="10"/>
  <c r="I79" i="10"/>
  <c r="Q79" i="10"/>
  <c r="E80" i="10"/>
  <c r="F80" i="10"/>
  <c r="G80" i="10"/>
  <c r="I80" i="10"/>
  <c r="Q80" i="10"/>
  <c r="E81" i="10"/>
  <c r="F81" i="10"/>
  <c r="G81" i="10"/>
  <c r="I81" i="10"/>
  <c r="Q81" i="10"/>
  <c r="E82" i="10"/>
  <c r="F82" i="10"/>
  <c r="G82" i="10"/>
  <c r="I82" i="10"/>
  <c r="Q82" i="10"/>
  <c r="E83" i="10"/>
  <c r="F83" i="10"/>
  <c r="G83" i="10"/>
  <c r="I83" i="10"/>
  <c r="Q83" i="10"/>
  <c r="E84" i="10"/>
  <c r="F84" i="10"/>
  <c r="G84" i="10"/>
  <c r="I84" i="10"/>
  <c r="Q84" i="10"/>
  <c r="E85" i="10"/>
  <c r="F85" i="10"/>
  <c r="G85" i="10"/>
  <c r="I85" i="10"/>
  <c r="Q85" i="10"/>
  <c r="E86" i="10"/>
  <c r="F86" i="10"/>
  <c r="G86" i="10"/>
  <c r="I86" i="10"/>
  <c r="Q86" i="10"/>
  <c r="E87" i="10"/>
  <c r="F87" i="10"/>
  <c r="G87" i="10"/>
  <c r="I87" i="10"/>
  <c r="Q87" i="10"/>
  <c r="E88" i="10"/>
  <c r="F88" i="10"/>
  <c r="G88" i="10"/>
  <c r="I88" i="10"/>
  <c r="Q88" i="10"/>
  <c r="E89" i="10"/>
  <c r="F89" i="10"/>
  <c r="G89" i="10"/>
  <c r="I89" i="10"/>
  <c r="Q89" i="10"/>
  <c r="E90" i="10"/>
  <c r="F90" i="10"/>
  <c r="G90" i="10"/>
  <c r="I90" i="10"/>
  <c r="Q90" i="10"/>
  <c r="E91" i="10"/>
  <c r="F91" i="10"/>
  <c r="G91" i="10"/>
  <c r="I91" i="10"/>
  <c r="Q91" i="10"/>
  <c r="E92" i="10"/>
  <c r="F92" i="10"/>
  <c r="G92" i="10"/>
  <c r="I92" i="10"/>
  <c r="Q92" i="10"/>
  <c r="E93" i="10"/>
  <c r="F93" i="10"/>
  <c r="G93" i="10"/>
  <c r="I93" i="10"/>
  <c r="Q93" i="10"/>
  <c r="E94" i="10"/>
  <c r="F94" i="10"/>
  <c r="G94" i="10"/>
  <c r="I94" i="10"/>
  <c r="Q94" i="10"/>
  <c r="E95" i="10"/>
  <c r="F95" i="10"/>
  <c r="G95" i="10"/>
  <c r="I95" i="10"/>
  <c r="Q95" i="10"/>
  <c r="E96" i="10"/>
  <c r="F96" i="10"/>
  <c r="G96" i="10"/>
  <c r="I96" i="10"/>
  <c r="Q96" i="10"/>
  <c r="E97" i="10"/>
  <c r="F97" i="10"/>
  <c r="G97" i="10"/>
  <c r="I97" i="10"/>
  <c r="Q97" i="10"/>
  <c r="E98" i="10"/>
  <c r="F98" i="10"/>
  <c r="G98" i="10"/>
  <c r="I98" i="10"/>
  <c r="Q98" i="10"/>
  <c r="E99" i="10"/>
  <c r="F99" i="10"/>
  <c r="G99" i="10"/>
  <c r="I99" i="10"/>
  <c r="Q99" i="10"/>
  <c r="E100" i="10"/>
  <c r="F100" i="10"/>
  <c r="G100" i="10"/>
  <c r="I100" i="10"/>
  <c r="Q100" i="10"/>
  <c r="E101" i="10"/>
  <c r="F101" i="10"/>
  <c r="G101" i="10"/>
  <c r="I101" i="10"/>
  <c r="Q101" i="10"/>
  <c r="E102" i="10"/>
  <c r="F102" i="10"/>
  <c r="G102" i="10"/>
  <c r="I102" i="10"/>
  <c r="Q102" i="10"/>
  <c r="E103" i="10"/>
  <c r="F103" i="10"/>
  <c r="G103" i="10"/>
  <c r="I103" i="10"/>
  <c r="Q103" i="10"/>
  <c r="E104" i="10"/>
  <c r="F104" i="10"/>
  <c r="G104" i="10"/>
  <c r="I104" i="10"/>
  <c r="Q104" i="10"/>
  <c r="E105" i="10"/>
  <c r="F105" i="10"/>
  <c r="G105" i="10"/>
  <c r="I105" i="10"/>
  <c r="Q105" i="10"/>
  <c r="E106" i="10"/>
  <c r="F106" i="10"/>
  <c r="G106" i="10"/>
  <c r="I106" i="10"/>
  <c r="Q106" i="10"/>
  <c r="E107" i="10"/>
  <c r="F107" i="10"/>
  <c r="G107" i="10"/>
  <c r="I107" i="10"/>
  <c r="Q107" i="10"/>
  <c r="E108" i="10"/>
  <c r="F108" i="10"/>
  <c r="G108" i="10"/>
  <c r="H108" i="10"/>
  <c r="Q108" i="10"/>
  <c r="E109" i="10"/>
  <c r="F109" i="10"/>
  <c r="G109" i="10"/>
  <c r="I109" i="10"/>
  <c r="Q109" i="10"/>
  <c r="E110" i="10"/>
  <c r="F110" i="10"/>
  <c r="G110" i="10"/>
  <c r="I110" i="10"/>
  <c r="Q110" i="10"/>
  <c r="E111" i="10"/>
  <c r="F111" i="10"/>
  <c r="G111" i="10"/>
  <c r="I111" i="10"/>
  <c r="Q111" i="10"/>
  <c r="E112" i="10"/>
  <c r="F112" i="10"/>
  <c r="G112" i="10"/>
  <c r="I112" i="10"/>
  <c r="Q112" i="10"/>
  <c r="E113" i="10"/>
  <c r="F113" i="10"/>
  <c r="G113" i="10"/>
  <c r="H113" i="10"/>
  <c r="Q113" i="10"/>
  <c r="E114" i="10"/>
  <c r="F114" i="10"/>
  <c r="G114" i="10"/>
  <c r="H114" i="10"/>
  <c r="Q114" i="10"/>
  <c r="E115" i="10"/>
  <c r="F115" i="10"/>
  <c r="G115" i="10"/>
  <c r="I115" i="10"/>
  <c r="Q115" i="10"/>
  <c r="E116" i="10"/>
  <c r="F116" i="10"/>
  <c r="G116" i="10"/>
  <c r="I116" i="10"/>
  <c r="Q116" i="10"/>
  <c r="E117" i="10"/>
  <c r="F117" i="10"/>
  <c r="G117" i="10"/>
  <c r="H117" i="10"/>
  <c r="Q117" i="10"/>
  <c r="E118" i="10"/>
  <c r="F118" i="10"/>
  <c r="G118" i="10"/>
  <c r="H118" i="10"/>
  <c r="Q118" i="10"/>
  <c r="E119" i="10"/>
  <c r="F119" i="10"/>
  <c r="G119" i="10"/>
  <c r="I119" i="10"/>
  <c r="Q119" i="10"/>
  <c r="E120" i="10"/>
  <c r="F120" i="10"/>
  <c r="G120" i="10"/>
  <c r="I120" i="10"/>
  <c r="Q120" i="10"/>
  <c r="E121" i="10"/>
  <c r="F121" i="10"/>
  <c r="G121" i="10"/>
  <c r="H121" i="10"/>
  <c r="Q121" i="10"/>
  <c r="E122" i="10"/>
  <c r="F122" i="10"/>
  <c r="G122" i="10"/>
  <c r="H122" i="10"/>
  <c r="Q122" i="10"/>
  <c r="E123" i="10"/>
  <c r="F123" i="10"/>
  <c r="G123" i="10"/>
  <c r="H123" i="10"/>
  <c r="Q123" i="10"/>
  <c r="E124" i="10"/>
  <c r="F124" i="10"/>
  <c r="G124" i="10"/>
  <c r="H124" i="10"/>
  <c r="Q124" i="10"/>
  <c r="E125" i="10"/>
  <c r="F125" i="10"/>
  <c r="G125" i="10"/>
  <c r="H125" i="10"/>
  <c r="Q125" i="10"/>
  <c r="E126" i="10"/>
  <c r="F126" i="10"/>
  <c r="G126" i="10"/>
  <c r="H126" i="10"/>
  <c r="Q126" i="10"/>
  <c r="E127" i="10"/>
  <c r="F127" i="10"/>
  <c r="G127" i="10"/>
  <c r="H127" i="10"/>
  <c r="Q127" i="10"/>
  <c r="E128" i="10"/>
  <c r="F128" i="10"/>
  <c r="G128" i="10"/>
  <c r="I128" i="10"/>
  <c r="Q128" i="10"/>
  <c r="E129" i="10"/>
  <c r="F129" i="10"/>
  <c r="G129" i="10"/>
  <c r="I129" i="10"/>
  <c r="Q129" i="10"/>
  <c r="E130" i="10"/>
  <c r="F130" i="10"/>
  <c r="G130" i="10"/>
  <c r="I130" i="10"/>
  <c r="Q130" i="10"/>
  <c r="E131" i="10"/>
  <c r="F131" i="10"/>
  <c r="G131" i="10"/>
  <c r="I131" i="10"/>
  <c r="Q131" i="10"/>
  <c r="E132" i="10"/>
  <c r="F132" i="10"/>
  <c r="G132" i="10"/>
  <c r="H132" i="10"/>
  <c r="Q132" i="10"/>
  <c r="E133" i="10"/>
  <c r="F133" i="10"/>
  <c r="G133" i="10"/>
  <c r="H133" i="10"/>
  <c r="Q133" i="10"/>
  <c r="E134" i="10"/>
  <c r="F134" i="10"/>
  <c r="G134" i="10"/>
  <c r="H134" i="10"/>
  <c r="Q134" i="10"/>
  <c r="E135" i="10"/>
  <c r="F135" i="10"/>
  <c r="G135" i="10"/>
  <c r="I135" i="10"/>
  <c r="Q135" i="10"/>
  <c r="E136" i="10"/>
  <c r="F136" i="10"/>
  <c r="G136" i="10"/>
  <c r="I136" i="10"/>
  <c r="Q136" i="10"/>
  <c r="E137" i="10"/>
  <c r="F137" i="10"/>
  <c r="G137" i="10"/>
  <c r="I137" i="10"/>
  <c r="Q137" i="10"/>
  <c r="E138" i="10"/>
  <c r="F138" i="10"/>
  <c r="G138" i="10"/>
  <c r="H138" i="10"/>
  <c r="Q138" i="10"/>
  <c r="E139" i="10"/>
  <c r="F139" i="10"/>
  <c r="G139" i="10"/>
  <c r="I139" i="10"/>
  <c r="P139" i="10"/>
  <c r="Q139" i="10"/>
  <c r="E140" i="10"/>
  <c r="F140" i="10"/>
  <c r="G140" i="10"/>
  <c r="H140" i="10"/>
  <c r="Q140" i="10"/>
  <c r="E141" i="10"/>
  <c r="F141" i="10"/>
  <c r="G141" i="10"/>
  <c r="H141" i="10"/>
  <c r="Q141" i="10"/>
  <c r="E142" i="10"/>
  <c r="F142" i="10"/>
  <c r="G142" i="10"/>
  <c r="I142" i="10"/>
  <c r="Q142" i="10"/>
  <c r="E143" i="10"/>
  <c r="F143" i="10"/>
  <c r="G143" i="10"/>
  <c r="H143" i="10"/>
  <c r="Q143" i="10"/>
  <c r="E144" i="10"/>
  <c r="F144" i="10"/>
  <c r="G144" i="10"/>
  <c r="H144" i="10"/>
  <c r="Q144" i="10"/>
  <c r="E145" i="10"/>
  <c r="F145" i="10"/>
  <c r="G145" i="10"/>
  <c r="H145" i="10"/>
  <c r="Q145" i="10"/>
  <c r="E146" i="10"/>
  <c r="F146" i="10"/>
  <c r="G146" i="10"/>
  <c r="H146" i="10"/>
  <c r="Q146" i="10"/>
  <c r="E147" i="10"/>
  <c r="F147" i="10"/>
  <c r="G147" i="10"/>
  <c r="I147" i="10"/>
  <c r="Q147" i="10"/>
  <c r="E148" i="10"/>
  <c r="F148" i="10"/>
  <c r="G148" i="10"/>
  <c r="H148" i="10"/>
  <c r="Q148" i="10"/>
  <c r="E149" i="10"/>
  <c r="F149" i="10"/>
  <c r="G149" i="10"/>
  <c r="H149" i="10"/>
  <c r="Q149" i="10"/>
  <c r="E150" i="10"/>
  <c r="F150" i="10"/>
  <c r="G150" i="10"/>
  <c r="H150" i="10"/>
  <c r="Q150" i="10"/>
  <c r="E151" i="10"/>
  <c r="F151" i="10"/>
  <c r="G151" i="10"/>
  <c r="H151" i="10"/>
  <c r="Q151" i="10"/>
  <c r="E152" i="10"/>
  <c r="F152" i="10"/>
  <c r="G152" i="10"/>
  <c r="I152" i="10"/>
  <c r="Q152" i="10"/>
  <c r="E153" i="10"/>
  <c r="F153" i="10"/>
  <c r="G153" i="10"/>
  <c r="I153" i="10"/>
  <c r="P153" i="10"/>
  <c r="R153" i="10" s="1"/>
  <c r="Q153" i="10"/>
  <c r="E154" i="10"/>
  <c r="F154" i="10"/>
  <c r="G154" i="10"/>
  <c r="H154" i="10"/>
  <c r="Q154" i="10"/>
  <c r="E155" i="10"/>
  <c r="F155" i="10"/>
  <c r="G155" i="10"/>
  <c r="I155" i="10"/>
  <c r="Q155" i="10"/>
  <c r="E156" i="10"/>
  <c r="F156" i="10"/>
  <c r="G156" i="10"/>
  <c r="I156" i="10"/>
  <c r="Q156" i="10"/>
  <c r="E157" i="10"/>
  <c r="F157" i="10"/>
  <c r="G157" i="10"/>
  <c r="I157" i="10"/>
  <c r="Q157" i="10"/>
  <c r="E158" i="10"/>
  <c r="F158" i="10"/>
  <c r="G158" i="10"/>
  <c r="H158" i="10"/>
  <c r="Q158" i="10"/>
  <c r="E159" i="10"/>
  <c r="F159" i="10"/>
  <c r="G159" i="10"/>
  <c r="H159" i="10"/>
  <c r="Q159" i="10"/>
  <c r="E160" i="10"/>
  <c r="F160" i="10"/>
  <c r="G160" i="10"/>
  <c r="I160" i="10"/>
  <c r="Q160" i="10"/>
  <c r="E161" i="10"/>
  <c r="F161" i="10"/>
  <c r="G161" i="10"/>
  <c r="H161" i="10"/>
  <c r="P161" i="10"/>
  <c r="Q161" i="10"/>
  <c r="E162" i="10"/>
  <c r="F162" i="10"/>
  <c r="G162" i="10"/>
  <c r="I162" i="10"/>
  <c r="Q162" i="10"/>
  <c r="E163" i="10"/>
  <c r="F163" i="10"/>
  <c r="G163" i="10"/>
  <c r="I163" i="10"/>
  <c r="Q163" i="10"/>
  <c r="E164" i="10"/>
  <c r="F164" i="10"/>
  <c r="G164" i="10"/>
  <c r="I164" i="10"/>
  <c r="Q164" i="10"/>
  <c r="E165" i="10"/>
  <c r="F165" i="10"/>
  <c r="P165" i="10"/>
  <c r="R165" i="10" s="1"/>
  <c r="G165" i="10"/>
  <c r="I165" i="10"/>
  <c r="Q165" i="10"/>
  <c r="E166" i="10"/>
  <c r="F166" i="10"/>
  <c r="G166" i="10"/>
  <c r="I166" i="10"/>
  <c r="Q166" i="10"/>
  <c r="E167" i="10"/>
  <c r="F167" i="10"/>
  <c r="G167" i="10"/>
  <c r="I167" i="10"/>
  <c r="Q167" i="10"/>
  <c r="E168" i="10"/>
  <c r="F168" i="10"/>
  <c r="G168" i="10"/>
  <c r="I168" i="10"/>
  <c r="Q168" i="10"/>
  <c r="E169" i="10"/>
  <c r="F169" i="10"/>
  <c r="G169" i="10"/>
  <c r="I169" i="10"/>
  <c r="P169" i="10"/>
  <c r="R169" i="10" s="1"/>
  <c r="Q169" i="10"/>
  <c r="E170" i="10"/>
  <c r="F170" i="10"/>
  <c r="G170" i="10"/>
  <c r="I170" i="10"/>
  <c r="Q170" i="10"/>
  <c r="E171" i="10"/>
  <c r="F171" i="10"/>
  <c r="G171" i="10"/>
  <c r="I171" i="10"/>
  <c r="Q171" i="10"/>
  <c r="E172" i="10"/>
  <c r="F172" i="10"/>
  <c r="G172" i="10"/>
  <c r="I172" i="10"/>
  <c r="Q172" i="10"/>
  <c r="E173" i="10"/>
  <c r="F173" i="10"/>
  <c r="G173" i="10"/>
  <c r="I173" i="10"/>
  <c r="Q173" i="10"/>
  <c r="E174" i="10"/>
  <c r="F174" i="10"/>
  <c r="G174" i="10"/>
  <c r="I174" i="10"/>
  <c r="Q174" i="10"/>
  <c r="E175" i="10"/>
  <c r="F175" i="10"/>
  <c r="G175" i="10"/>
  <c r="I175" i="10"/>
  <c r="Q175" i="10"/>
  <c r="E176" i="10"/>
  <c r="F176" i="10"/>
  <c r="G176" i="10"/>
  <c r="I176" i="10"/>
  <c r="Q176" i="10"/>
  <c r="E177" i="10"/>
  <c r="F177" i="10"/>
  <c r="G177" i="10"/>
  <c r="I177" i="10"/>
  <c r="Q177" i="10"/>
  <c r="E178" i="10"/>
  <c r="F178" i="10"/>
  <c r="G178" i="10"/>
  <c r="I178" i="10"/>
  <c r="Q178" i="10"/>
  <c r="E179" i="10"/>
  <c r="F179" i="10"/>
  <c r="G179" i="10"/>
  <c r="I179" i="10"/>
  <c r="Q179" i="10"/>
  <c r="E180" i="10"/>
  <c r="F180" i="10"/>
  <c r="G180" i="10"/>
  <c r="I180" i="10"/>
  <c r="Q180" i="10"/>
  <c r="E181" i="10"/>
  <c r="F181" i="10"/>
  <c r="G181" i="10"/>
  <c r="I181" i="10"/>
  <c r="Q181" i="10"/>
  <c r="E182" i="10"/>
  <c r="F182" i="10"/>
  <c r="G182" i="10"/>
  <c r="I182" i="10"/>
  <c r="Q182" i="10"/>
  <c r="E183" i="10"/>
  <c r="F183" i="10"/>
  <c r="G183" i="10"/>
  <c r="I183" i="10"/>
  <c r="Q183" i="10"/>
  <c r="E184" i="10"/>
  <c r="F184" i="10"/>
  <c r="G184" i="10"/>
  <c r="I184" i="10"/>
  <c r="Q184" i="10"/>
  <c r="E185" i="10"/>
  <c r="F185" i="10"/>
  <c r="G185" i="10"/>
  <c r="I185" i="10"/>
  <c r="Q185" i="10"/>
  <c r="E186" i="10"/>
  <c r="F186" i="10"/>
  <c r="G186" i="10"/>
  <c r="I186" i="10"/>
  <c r="Q186" i="10"/>
  <c r="E187" i="10"/>
  <c r="F187" i="10"/>
  <c r="G187" i="10"/>
  <c r="I187" i="10"/>
  <c r="Q187" i="10"/>
  <c r="E188" i="10"/>
  <c r="F188" i="10"/>
  <c r="G188" i="10"/>
  <c r="I188" i="10"/>
  <c r="Q188" i="10"/>
  <c r="E189" i="10"/>
  <c r="F189" i="10"/>
  <c r="G189" i="10"/>
  <c r="I189" i="10"/>
  <c r="Q189" i="10"/>
  <c r="E190" i="10"/>
  <c r="F190" i="10"/>
  <c r="G190" i="10"/>
  <c r="I190" i="10"/>
  <c r="Q190" i="10"/>
  <c r="E191" i="10"/>
  <c r="F191" i="10"/>
  <c r="Q191" i="10"/>
  <c r="E192" i="10"/>
  <c r="F192" i="10"/>
  <c r="G192" i="10"/>
  <c r="I192" i="10"/>
  <c r="Q192" i="10"/>
  <c r="E193" i="10"/>
  <c r="F193" i="10"/>
  <c r="P193" i="10"/>
  <c r="R193" i="10" s="1"/>
  <c r="G193" i="10"/>
  <c r="I193" i="10"/>
  <c r="Q193" i="10"/>
  <c r="E194" i="10"/>
  <c r="F194" i="10"/>
  <c r="G194" i="10"/>
  <c r="I194" i="10"/>
  <c r="Q194" i="10"/>
  <c r="E195" i="10"/>
  <c r="F195" i="10"/>
  <c r="G195" i="10"/>
  <c r="I195" i="10"/>
  <c r="Q195" i="10"/>
  <c r="E196" i="10"/>
  <c r="F196" i="10"/>
  <c r="G196" i="10"/>
  <c r="I196" i="10"/>
  <c r="Q196" i="10"/>
  <c r="E197" i="10"/>
  <c r="F197" i="10"/>
  <c r="G197" i="10"/>
  <c r="I197" i="10"/>
  <c r="Q197" i="10"/>
  <c r="E198" i="10"/>
  <c r="F198" i="10"/>
  <c r="G198" i="10"/>
  <c r="I198" i="10"/>
  <c r="Q198" i="10"/>
  <c r="E199" i="10"/>
  <c r="F199" i="10"/>
  <c r="Q199" i="10"/>
  <c r="E200" i="10"/>
  <c r="F200" i="10"/>
  <c r="G200" i="10"/>
  <c r="I200" i="10"/>
  <c r="Q200" i="10"/>
  <c r="E201" i="10"/>
  <c r="F201" i="10"/>
  <c r="G201" i="10"/>
  <c r="I201" i="10"/>
  <c r="Q201" i="10"/>
  <c r="E202" i="10"/>
  <c r="F202" i="10"/>
  <c r="G202" i="10"/>
  <c r="I202" i="10"/>
  <c r="Q202" i="10"/>
  <c r="E203" i="10"/>
  <c r="F203" i="10"/>
  <c r="G203" i="10"/>
  <c r="I203" i="10"/>
  <c r="Q203" i="10"/>
  <c r="E204" i="10"/>
  <c r="F204" i="10"/>
  <c r="G204" i="10"/>
  <c r="I204" i="10"/>
  <c r="Q204" i="10"/>
  <c r="E205" i="10"/>
  <c r="F205" i="10"/>
  <c r="G205" i="10"/>
  <c r="I205" i="10"/>
  <c r="Q205" i="10"/>
  <c r="E206" i="10"/>
  <c r="F206" i="10"/>
  <c r="G206" i="10"/>
  <c r="I206" i="10"/>
  <c r="Q206" i="10"/>
  <c r="E207" i="10"/>
  <c r="F207" i="10"/>
  <c r="G207" i="10"/>
  <c r="I207" i="10"/>
  <c r="Q207" i="10"/>
  <c r="E208" i="10"/>
  <c r="F208" i="10"/>
  <c r="G208" i="10"/>
  <c r="I208" i="10"/>
  <c r="Q208" i="10"/>
  <c r="E209" i="10"/>
  <c r="F209" i="10"/>
  <c r="G209" i="10"/>
  <c r="I209" i="10"/>
  <c r="P209" i="10"/>
  <c r="R209" i="10" s="1"/>
  <c r="Q209" i="10"/>
  <c r="E210" i="10"/>
  <c r="F210" i="10"/>
  <c r="G210" i="10"/>
  <c r="I210" i="10"/>
  <c r="Q210" i="10"/>
  <c r="E211" i="10"/>
  <c r="F211" i="10"/>
  <c r="G211" i="10"/>
  <c r="I211" i="10"/>
  <c r="Q211" i="10"/>
  <c r="E212" i="10"/>
  <c r="F212" i="10"/>
  <c r="G212" i="10"/>
  <c r="I212" i="10"/>
  <c r="Q212" i="10"/>
  <c r="E213" i="10"/>
  <c r="F213" i="10"/>
  <c r="G213" i="10"/>
  <c r="I213" i="10"/>
  <c r="Q213" i="10"/>
  <c r="E214" i="10"/>
  <c r="F214" i="10"/>
  <c r="G214" i="10"/>
  <c r="I214" i="10"/>
  <c r="Q214" i="10"/>
  <c r="E215" i="10"/>
  <c r="F215" i="10"/>
  <c r="G215" i="10"/>
  <c r="I215" i="10"/>
  <c r="Q215" i="10"/>
  <c r="E216" i="10"/>
  <c r="F216" i="10"/>
  <c r="G216" i="10"/>
  <c r="I216" i="10"/>
  <c r="Q216" i="10"/>
  <c r="E217" i="10"/>
  <c r="F217" i="10"/>
  <c r="G217" i="10"/>
  <c r="I217" i="10"/>
  <c r="Q217" i="10"/>
  <c r="E218" i="10"/>
  <c r="F218" i="10"/>
  <c r="G218" i="10"/>
  <c r="I218" i="10"/>
  <c r="Q218" i="10"/>
  <c r="E219" i="10"/>
  <c r="F219" i="10"/>
  <c r="G219" i="10"/>
  <c r="I219" i="10"/>
  <c r="Q219" i="10"/>
  <c r="E220" i="10"/>
  <c r="F220" i="10"/>
  <c r="G220" i="10"/>
  <c r="I220" i="10"/>
  <c r="Q220" i="10"/>
  <c r="E221" i="10"/>
  <c r="F221" i="10"/>
  <c r="G221" i="10"/>
  <c r="I221" i="10"/>
  <c r="Q221" i="10"/>
  <c r="E222" i="10"/>
  <c r="F222" i="10"/>
  <c r="G222" i="10"/>
  <c r="I222" i="10"/>
  <c r="Q222" i="10"/>
  <c r="E223" i="10"/>
  <c r="F223" i="10"/>
  <c r="G223" i="10"/>
  <c r="I223" i="10"/>
  <c r="Q223" i="10"/>
  <c r="E224" i="10"/>
  <c r="F224" i="10"/>
  <c r="G224" i="10"/>
  <c r="I224" i="10"/>
  <c r="Q224" i="10"/>
  <c r="E225" i="10"/>
  <c r="F225" i="10"/>
  <c r="G225" i="10"/>
  <c r="I225" i="10"/>
  <c r="Q225" i="10"/>
  <c r="E226" i="10"/>
  <c r="F226" i="10"/>
  <c r="G226" i="10"/>
  <c r="I226" i="10"/>
  <c r="Q226" i="10"/>
  <c r="E227" i="10"/>
  <c r="F227" i="10"/>
  <c r="G227" i="10"/>
  <c r="I227" i="10"/>
  <c r="Q227" i="10"/>
  <c r="E228" i="10"/>
  <c r="F228" i="10"/>
  <c r="G228" i="10"/>
  <c r="I228" i="10"/>
  <c r="Q228" i="10"/>
  <c r="E229" i="10"/>
  <c r="F229" i="10"/>
  <c r="G229" i="10"/>
  <c r="I229" i="10"/>
  <c r="Q229" i="10"/>
  <c r="E230" i="10"/>
  <c r="F230" i="10"/>
  <c r="G230" i="10"/>
  <c r="I230" i="10"/>
  <c r="Q230" i="10"/>
  <c r="E231" i="10"/>
  <c r="F231" i="10"/>
  <c r="G231" i="10"/>
  <c r="I231" i="10"/>
  <c r="Q231" i="10"/>
  <c r="E232" i="10"/>
  <c r="F232" i="10"/>
  <c r="G232" i="10"/>
  <c r="I232" i="10"/>
  <c r="Q232" i="10"/>
  <c r="E233" i="10"/>
  <c r="F233" i="10"/>
  <c r="G233" i="10"/>
  <c r="I233" i="10"/>
  <c r="Q233" i="10"/>
  <c r="E234" i="10"/>
  <c r="F234" i="10"/>
  <c r="G234" i="10"/>
  <c r="I234" i="10"/>
  <c r="Q234" i="10"/>
  <c r="E235" i="10"/>
  <c r="F235" i="10"/>
  <c r="G235" i="10"/>
  <c r="I235" i="10"/>
  <c r="Q235" i="10"/>
  <c r="E236" i="10"/>
  <c r="F236" i="10"/>
  <c r="G236" i="10"/>
  <c r="I236" i="10"/>
  <c r="Q236" i="10"/>
  <c r="E237" i="10"/>
  <c r="F237" i="10"/>
  <c r="G237" i="10"/>
  <c r="I237" i="10"/>
  <c r="Q237" i="10"/>
  <c r="E238" i="10"/>
  <c r="F238" i="10"/>
  <c r="G238" i="10"/>
  <c r="I238" i="10"/>
  <c r="Q238" i="10"/>
  <c r="E239" i="10"/>
  <c r="F239" i="10"/>
  <c r="G239" i="10"/>
  <c r="I239" i="10"/>
  <c r="Q239" i="10"/>
  <c r="E240" i="10"/>
  <c r="F240" i="10"/>
  <c r="G240" i="10"/>
  <c r="I240" i="10"/>
  <c r="Q240" i="10"/>
  <c r="E241" i="10"/>
  <c r="F241" i="10"/>
  <c r="G241" i="10"/>
  <c r="I241" i="10"/>
  <c r="Q241" i="10"/>
  <c r="E242" i="10"/>
  <c r="F242" i="10"/>
  <c r="G242" i="10"/>
  <c r="I242" i="10"/>
  <c r="Q242" i="10"/>
  <c r="E243" i="10"/>
  <c r="F243" i="10"/>
  <c r="G243" i="10"/>
  <c r="I243" i="10"/>
  <c r="Q243" i="10"/>
  <c r="E244" i="10"/>
  <c r="F244" i="10"/>
  <c r="G244" i="10"/>
  <c r="I244" i="10"/>
  <c r="Q244" i="10"/>
  <c r="E245" i="10"/>
  <c r="F245" i="10"/>
  <c r="G245" i="10"/>
  <c r="I245" i="10"/>
  <c r="Q245" i="10"/>
  <c r="E246" i="10"/>
  <c r="F246" i="10"/>
  <c r="G246" i="10"/>
  <c r="I246" i="10"/>
  <c r="Q246" i="10"/>
  <c r="E247" i="10"/>
  <c r="F247" i="10"/>
  <c r="G247" i="10"/>
  <c r="I247" i="10"/>
  <c r="Q247" i="10"/>
  <c r="E248" i="10"/>
  <c r="F248" i="10"/>
  <c r="G248" i="10"/>
  <c r="I248" i="10"/>
  <c r="Q248" i="10"/>
  <c r="E249" i="10"/>
  <c r="F249" i="10"/>
  <c r="G249" i="10"/>
  <c r="I249" i="10"/>
  <c r="Q249" i="10"/>
  <c r="E250" i="10"/>
  <c r="F250" i="10"/>
  <c r="G250" i="10"/>
  <c r="I250" i="10"/>
  <c r="Q250" i="10"/>
  <c r="E251" i="10"/>
  <c r="F251" i="10"/>
  <c r="G251" i="10"/>
  <c r="I251" i="10"/>
  <c r="Q251" i="10"/>
  <c r="E252" i="10"/>
  <c r="F252" i="10"/>
  <c r="G252" i="10"/>
  <c r="I252" i="10"/>
  <c r="Q252" i="10"/>
  <c r="E253" i="10"/>
  <c r="F253" i="10"/>
  <c r="G253" i="10"/>
  <c r="I253" i="10"/>
  <c r="Q253" i="10"/>
  <c r="D9" i="12"/>
  <c r="E9" i="12"/>
  <c r="D11" i="12"/>
  <c r="D12" i="12"/>
  <c r="D13" i="12"/>
  <c r="C17" i="12"/>
  <c r="E21" i="12"/>
  <c r="F21" i="12"/>
  <c r="G21" i="12"/>
  <c r="N21" i="12"/>
  <c r="Q21" i="12"/>
  <c r="E22" i="12"/>
  <c r="F22" i="12"/>
  <c r="G22" i="12"/>
  <c r="N22" i="12"/>
  <c r="Q22" i="12"/>
  <c r="E23" i="12"/>
  <c r="F23" i="12"/>
  <c r="G23" i="12"/>
  <c r="N23" i="12"/>
  <c r="Q23" i="12"/>
  <c r="E24" i="12"/>
  <c r="F24" i="12"/>
  <c r="G24" i="12"/>
  <c r="N24" i="12"/>
  <c r="Q24" i="12"/>
  <c r="E25" i="12"/>
  <c r="F25" i="12"/>
  <c r="G25" i="12"/>
  <c r="N25" i="12"/>
  <c r="Q25" i="12"/>
  <c r="E26" i="12"/>
  <c r="F26" i="12"/>
  <c r="G26" i="12"/>
  <c r="N26" i="12"/>
  <c r="Q26" i="12"/>
  <c r="E27" i="12"/>
  <c r="F27" i="12"/>
  <c r="G27" i="12"/>
  <c r="N27" i="12"/>
  <c r="Q27" i="12"/>
  <c r="E28" i="12"/>
  <c r="F28" i="12"/>
  <c r="G28" i="12"/>
  <c r="I28" i="12"/>
  <c r="Q28" i="12"/>
  <c r="E29" i="12"/>
  <c r="F29" i="12"/>
  <c r="G29" i="12"/>
  <c r="I29" i="12"/>
  <c r="Q29" i="12"/>
  <c r="E30" i="12"/>
  <c r="F30" i="12"/>
  <c r="G30" i="12"/>
  <c r="I30" i="12"/>
  <c r="Q30" i="12"/>
  <c r="E31" i="12"/>
  <c r="F31" i="12"/>
  <c r="G31" i="12"/>
  <c r="I31" i="12"/>
  <c r="Q31" i="12"/>
  <c r="E32" i="12"/>
  <c r="F32" i="12"/>
  <c r="G32" i="12"/>
  <c r="I32" i="12"/>
  <c r="Q32" i="12"/>
  <c r="E33" i="12"/>
  <c r="F33" i="12"/>
  <c r="G33" i="12"/>
  <c r="I33" i="12"/>
  <c r="Q33" i="12"/>
  <c r="E34" i="12"/>
  <c r="F34" i="12"/>
  <c r="G34" i="12"/>
  <c r="I34" i="12"/>
  <c r="Q34" i="12"/>
  <c r="E35" i="12"/>
  <c r="F35" i="12"/>
  <c r="G35" i="12"/>
  <c r="I35" i="12"/>
  <c r="Q35" i="12"/>
  <c r="E36" i="12"/>
  <c r="F36" i="12"/>
  <c r="G36" i="12"/>
  <c r="I36" i="12"/>
  <c r="Q36" i="12"/>
  <c r="E37" i="12"/>
  <c r="F37" i="12"/>
  <c r="G37" i="12"/>
  <c r="I37" i="12"/>
  <c r="Q37" i="12"/>
  <c r="E38" i="12"/>
  <c r="F38" i="12"/>
  <c r="G38" i="12"/>
  <c r="I38" i="12"/>
  <c r="Q38" i="12"/>
  <c r="E39" i="12"/>
  <c r="F39" i="12"/>
  <c r="G39" i="12"/>
  <c r="I39" i="12"/>
  <c r="Q39" i="12"/>
  <c r="E40" i="12"/>
  <c r="F40" i="12"/>
  <c r="G40" i="12"/>
  <c r="I40" i="12"/>
  <c r="Q40" i="12"/>
  <c r="E41" i="12"/>
  <c r="F41" i="12"/>
  <c r="G41" i="12"/>
  <c r="I41" i="12"/>
  <c r="Q41" i="12"/>
  <c r="E42" i="12"/>
  <c r="F42" i="12"/>
  <c r="G42" i="12"/>
  <c r="I42" i="12"/>
  <c r="Q42" i="12"/>
  <c r="E43" i="12"/>
  <c r="F43" i="12"/>
  <c r="G43" i="12"/>
  <c r="I43" i="12"/>
  <c r="Q43" i="12"/>
  <c r="E44" i="12"/>
  <c r="F44" i="12"/>
  <c r="G44" i="12"/>
  <c r="I44" i="12"/>
  <c r="Q44" i="12"/>
  <c r="E45" i="12"/>
  <c r="F45" i="12"/>
  <c r="G45" i="12"/>
  <c r="I45" i="12"/>
  <c r="Q45" i="12"/>
  <c r="E46" i="12"/>
  <c r="F46" i="12"/>
  <c r="G46" i="12"/>
  <c r="I46" i="12"/>
  <c r="Q46" i="12"/>
  <c r="E47" i="12"/>
  <c r="F47" i="12"/>
  <c r="G47" i="12"/>
  <c r="I47" i="12"/>
  <c r="Q47" i="12"/>
  <c r="E48" i="12"/>
  <c r="F48" i="12"/>
  <c r="G48" i="12"/>
  <c r="I48" i="12"/>
  <c r="Q48" i="12"/>
  <c r="E49" i="12"/>
  <c r="F49" i="12"/>
  <c r="G49" i="12"/>
  <c r="I49" i="12"/>
  <c r="Q49" i="12"/>
  <c r="E50" i="12"/>
  <c r="F50" i="12"/>
  <c r="G50" i="12"/>
  <c r="I50" i="12"/>
  <c r="Q50" i="12"/>
  <c r="E51" i="12"/>
  <c r="F51" i="12"/>
  <c r="G51" i="12"/>
  <c r="I51" i="12"/>
  <c r="Q51" i="12"/>
  <c r="E52" i="12"/>
  <c r="F52" i="12"/>
  <c r="G52" i="12"/>
  <c r="I52" i="12"/>
  <c r="Q52" i="12"/>
  <c r="E53" i="12"/>
  <c r="F53" i="12"/>
  <c r="G53" i="12"/>
  <c r="I53" i="12"/>
  <c r="Q53" i="12"/>
  <c r="E54" i="12"/>
  <c r="F54" i="12"/>
  <c r="G54" i="12"/>
  <c r="I54" i="12"/>
  <c r="Q54" i="12"/>
  <c r="E55" i="12"/>
  <c r="F55" i="12"/>
  <c r="G55" i="12"/>
  <c r="I55" i="12"/>
  <c r="Q55" i="12"/>
  <c r="E56" i="12"/>
  <c r="F56" i="12"/>
  <c r="G56" i="12"/>
  <c r="I56" i="12"/>
  <c r="Q56" i="12"/>
  <c r="E57" i="12"/>
  <c r="F57" i="12"/>
  <c r="G57" i="12"/>
  <c r="I57" i="12"/>
  <c r="Q57" i="12"/>
  <c r="E58" i="12"/>
  <c r="F58" i="12"/>
  <c r="G58" i="12"/>
  <c r="I58" i="12"/>
  <c r="Q58" i="12"/>
  <c r="E59" i="12"/>
  <c r="F59" i="12"/>
  <c r="G59" i="12"/>
  <c r="I59" i="12"/>
  <c r="Q59" i="12"/>
  <c r="E60" i="12"/>
  <c r="F60" i="12"/>
  <c r="G60" i="12"/>
  <c r="I60" i="12"/>
  <c r="Q60" i="12"/>
  <c r="E61" i="12"/>
  <c r="F61" i="12"/>
  <c r="G61" i="12"/>
  <c r="I61" i="12"/>
  <c r="Q61" i="12"/>
  <c r="E62" i="12"/>
  <c r="F62" i="12"/>
  <c r="G62" i="12"/>
  <c r="I62" i="12"/>
  <c r="Q62" i="12"/>
  <c r="E63" i="12"/>
  <c r="F63" i="12"/>
  <c r="G63" i="12"/>
  <c r="I63" i="12"/>
  <c r="Q63" i="12"/>
  <c r="E64" i="12"/>
  <c r="F64" i="12"/>
  <c r="G64" i="12"/>
  <c r="I64" i="12"/>
  <c r="Q64" i="12"/>
  <c r="E65" i="12"/>
  <c r="F65" i="12"/>
  <c r="G65" i="12"/>
  <c r="I65" i="12"/>
  <c r="Q65" i="12"/>
  <c r="E66" i="12"/>
  <c r="F66" i="12"/>
  <c r="G66" i="12"/>
  <c r="I66" i="12"/>
  <c r="Q66" i="12"/>
  <c r="E67" i="12"/>
  <c r="F67" i="12"/>
  <c r="G67" i="12"/>
  <c r="I67" i="12"/>
  <c r="Q67" i="12"/>
  <c r="E68" i="12"/>
  <c r="F68" i="12"/>
  <c r="G68" i="12"/>
  <c r="I68" i="12"/>
  <c r="Q68" i="12"/>
  <c r="E69" i="12"/>
  <c r="F69" i="12"/>
  <c r="G69" i="12"/>
  <c r="I69" i="12"/>
  <c r="Q69" i="12"/>
  <c r="E70" i="12"/>
  <c r="F70" i="12"/>
  <c r="G70" i="12"/>
  <c r="I70" i="12"/>
  <c r="Q70" i="12"/>
  <c r="E71" i="12"/>
  <c r="F71" i="12"/>
  <c r="G71" i="12"/>
  <c r="I71" i="12"/>
  <c r="Q71" i="12"/>
  <c r="E72" i="12"/>
  <c r="F72" i="12"/>
  <c r="G72" i="12"/>
  <c r="I72" i="12"/>
  <c r="Q72" i="12"/>
  <c r="E73" i="12"/>
  <c r="F73" i="12"/>
  <c r="G73" i="12"/>
  <c r="I73" i="12"/>
  <c r="Q73" i="12"/>
  <c r="E74" i="12"/>
  <c r="F74" i="12"/>
  <c r="G74" i="12"/>
  <c r="I74" i="12"/>
  <c r="Q74" i="12"/>
  <c r="E75" i="12"/>
  <c r="F75" i="12"/>
  <c r="G75" i="12"/>
  <c r="I75" i="12"/>
  <c r="Q75" i="12"/>
  <c r="E76" i="12"/>
  <c r="F76" i="12"/>
  <c r="G76" i="12"/>
  <c r="I76" i="12"/>
  <c r="Q76" i="12"/>
  <c r="E77" i="12"/>
  <c r="F77" i="12"/>
  <c r="G77" i="12"/>
  <c r="I77" i="12"/>
  <c r="Q77" i="12"/>
  <c r="E78" i="12"/>
  <c r="F78" i="12"/>
  <c r="G78" i="12"/>
  <c r="I78" i="12"/>
  <c r="Q78" i="12"/>
  <c r="E79" i="12"/>
  <c r="F79" i="12"/>
  <c r="G79" i="12"/>
  <c r="I79" i="12"/>
  <c r="Q79" i="12"/>
  <c r="E80" i="12"/>
  <c r="F80" i="12"/>
  <c r="G80" i="12"/>
  <c r="I80" i="12"/>
  <c r="Q80" i="12"/>
  <c r="E81" i="12"/>
  <c r="F81" i="12"/>
  <c r="G81" i="12"/>
  <c r="I81" i="12"/>
  <c r="Q81" i="12"/>
  <c r="E82" i="12"/>
  <c r="F82" i="12"/>
  <c r="G82" i="12"/>
  <c r="I82" i="12"/>
  <c r="Q82" i="12"/>
  <c r="E83" i="12"/>
  <c r="F83" i="12"/>
  <c r="G83" i="12"/>
  <c r="I83" i="12"/>
  <c r="Q83" i="12"/>
  <c r="E84" i="12"/>
  <c r="F84" i="12"/>
  <c r="G84" i="12"/>
  <c r="I84" i="12"/>
  <c r="Q84" i="12"/>
  <c r="E85" i="12"/>
  <c r="F85" i="12"/>
  <c r="G85" i="12"/>
  <c r="I85" i="12"/>
  <c r="Q85" i="12"/>
  <c r="E86" i="12"/>
  <c r="F86" i="12"/>
  <c r="G86" i="12"/>
  <c r="I86" i="12"/>
  <c r="Q86" i="12"/>
  <c r="E87" i="12"/>
  <c r="F87" i="12"/>
  <c r="G87" i="12"/>
  <c r="I87" i="12"/>
  <c r="Q87" i="12"/>
  <c r="E88" i="12"/>
  <c r="F88" i="12"/>
  <c r="G88" i="12"/>
  <c r="I88" i="12"/>
  <c r="Q88" i="12"/>
  <c r="E89" i="12"/>
  <c r="F89" i="12"/>
  <c r="G89" i="12"/>
  <c r="I89" i="12"/>
  <c r="Q89" i="12"/>
  <c r="E90" i="12"/>
  <c r="F90" i="12"/>
  <c r="G90" i="12"/>
  <c r="I90" i="12"/>
  <c r="Q90" i="12"/>
  <c r="E91" i="12"/>
  <c r="F91" i="12"/>
  <c r="G91" i="12"/>
  <c r="I91" i="12"/>
  <c r="Q91" i="12"/>
  <c r="E92" i="12"/>
  <c r="F92" i="12"/>
  <c r="G92" i="12"/>
  <c r="I92" i="12"/>
  <c r="Q92" i="12"/>
  <c r="E93" i="12"/>
  <c r="F93" i="12"/>
  <c r="G93" i="12"/>
  <c r="I93" i="12"/>
  <c r="Q93" i="12"/>
  <c r="E94" i="12"/>
  <c r="F94" i="12"/>
  <c r="G94" i="12"/>
  <c r="I94" i="12"/>
  <c r="Q94" i="12"/>
  <c r="E95" i="12"/>
  <c r="F95" i="12"/>
  <c r="G95" i="12"/>
  <c r="I95" i="12"/>
  <c r="Q95" i="12"/>
  <c r="E96" i="12"/>
  <c r="F96" i="12"/>
  <c r="G96" i="12"/>
  <c r="I96" i="12"/>
  <c r="Q96" i="12"/>
  <c r="E97" i="12"/>
  <c r="F97" i="12"/>
  <c r="G97" i="12"/>
  <c r="I97" i="12"/>
  <c r="Q97" i="12"/>
  <c r="E98" i="12"/>
  <c r="F98" i="12"/>
  <c r="G98" i="12"/>
  <c r="I98" i="12"/>
  <c r="Q98" i="12"/>
  <c r="E99" i="12"/>
  <c r="F99" i="12"/>
  <c r="G99" i="12"/>
  <c r="I99" i="12"/>
  <c r="Q99" i="12"/>
  <c r="E100" i="12"/>
  <c r="F100" i="12"/>
  <c r="G100" i="12"/>
  <c r="I100" i="12"/>
  <c r="Q100" i="12"/>
  <c r="E101" i="12"/>
  <c r="F101" i="12"/>
  <c r="G101" i="12"/>
  <c r="I101" i="12"/>
  <c r="Q101" i="12"/>
  <c r="E102" i="12"/>
  <c r="F102" i="12"/>
  <c r="G102" i="12"/>
  <c r="I102" i="12"/>
  <c r="Q102" i="12"/>
  <c r="E103" i="12"/>
  <c r="F103" i="12"/>
  <c r="G103" i="12"/>
  <c r="I103" i="12"/>
  <c r="Q103" i="12"/>
  <c r="E104" i="12"/>
  <c r="F104" i="12"/>
  <c r="G104" i="12"/>
  <c r="I104" i="12"/>
  <c r="Q104" i="12"/>
  <c r="E105" i="12"/>
  <c r="F105" i="12"/>
  <c r="G105" i="12"/>
  <c r="I105" i="12"/>
  <c r="Q105" i="12"/>
  <c r="E106" i="12"/>
  <c r="F106" i="12"/>
  <c r="G106" i="12"/>
  <c r="I106" i="12"/>
  <c r="Q106" i="12"/>
  <c r="E107" i="12"/>
  <c r="F107" i="12"/>
  <c r="G107" i="12"/>
  <c r="I107" i="12"/>
  <c r="Q107" i="12"/>
  <c r="E108" i="12"/>
  <c r="F108" i="12"/>
  <c r="G108" i="12"/>
  <c r="I108" i="12"/>
  <c r="Q108" i="12"/>
  <c r="E109" i="12"/>
  <c r="F109" i="12"/>
  <c r="G109" i="12"/>
  <c r="I109" i="12"/>
  <c r="Q109" i="12"/>
  <c r="E110" i="12"/>
  <c r="F110" i="12"/>
  <c r="Q110" i="12"/>
  <c r="E111" i="12"/>
  <c r="F111" i="12"/>
  <c r="G111" i="12"/>
  <c r="I111" i="12"/>
  <c r="Q111" i="12"/>
  <c r="E112" i="12"/>
  <c r="F112" i="12"/>
  <c r="Q112" i="12"/>
  <c r="E113" i="12"/>
  <c r="F113" i="12"/>
  <c r="G113" i="12"/>
  <c r="I113" i="12"/>
  <c r="Q113" i="12"/>
  <c r="E114" i="12"/>
  <c r="F114" i="12"/>
  <c r="G114" i="12"/>
  <c r="Q114" i="12"/>
  <c r="E115" i="12"/>
  <c r="F115" i="12"/>
  <c r="G115" i="12"/>
  <c r="H115" i="12"/>
  <c r="Q115" i="12"/>
  <c r="E116" i="12"/>
  <c r="F116" i="12"/>
  <c r="G116" i="12"/>
  <c r="I116" i="12"/>
  <c r="Q116" i="12"/>
  <c r="E117" i="12"/>
  <c r="F117" i="12"/>
  <c r="G117" i="12"/>
  <c r="I117" i="12"/>
  <c r="Q117" i="12"/>
  <c r="E118" i="12"/>
  <c r="F118" i="12"/>
  <c r="G118" i="12"/>
  <c r="I118" i="12"/>
  <c r="Q118" i="12"/>
  <c r="E119" i="12"/>
  <c r="F119" i="12"/>
  <c r="G119" i="12"/>
  <c r="I119" i="12"/>
  <c r="Q119" i="12"/>
  <c r="E120" i="12"/>
  <c r="F120" i="12"/>
  <c r="Q120" i="12"/>
  <c r="E121" i="12"/>
  <c r="F121" i="12"/>
  <c r="Q121" i="12"/>
  <c r="E122" i="12"/>
  <c r="F122" i="12"/>
  <c r="G122" i="12"/>
  <c r="I122" i="12"/>
  <c r="Q122" i="12"/>
  <c r="E123" i="12"/>
  <c r="F123" i="12"/>
  <c r="G123" i="12"/>
  <c r="I123" i="12"/>
  <c r="Q123" i="12"/>
  <c r="E124" i="12"/>
  <c r="F124" i="12"/>
  <c r="G124" i="12"/>
  <c r="H124" i="12"/>
  <c r="Q124" i="12"/>
  <c r="E125" i="12"/>
  <c r="F125" i="12"/>
  <c r="Q125" i="12"/>
  <c r="E126" i="12"/>
  <c r="F126" i="12"/>
  <c r="G126" i="12"/>
  <c r="I126" i="12"/>
  <c r="Q126" i="12"/>
  <c r="E127" i="12"/>
  <c r="F127" i="12"/>
  <c r="G127" i="12"/>
  <c r="I127" i="12"/>
  <c r="Q127" i="12"/>
  <c r="E128" i="12"/>
  <c r="F128" i="12"/>
  <c r="G128" i="12"/>
  <c r="H128" i="12"/>
  <c r="Q128" i="12"/>
  <c r="E129" i="12"/>
  <c r="F129" i="12"/>
  <c r="G129" i="12"/>
  <c r="H129" i="12"/>
  <c r="Q129" i="12"/>
  <c r="E130" i="12"/>
  <c r="F130" i="12"/>
  <c r="Q130" i="12"/>
  <c r="E131" i="12"/>
  <c r="F131" i="12"/>
  <c r="Q131" i="12"/>
  <c r="E132" i="12"/>
  <c r="F132" i="12"/>
  <c r="G132" i="12"/>
  <c r="H132" i="12"/>
  <c r="Q132" i="12"/>
  <c r="E133" i="12"/>
  <c r="F133" i="12"/>
  <c r="Q133" i="12"/>
  <c r="E134" i="12"/>
  <c r="F134" i="12"/>
  <c r="G134" i="12"/>
  <c r="H134" i="12"/>
  <c r="Q134" i="12"/>
  <c r="E135" i="12"/>
  <c r="F135" i="12"/>
  <c r="G135" i="12"/>
  <c r="I135" i="12"/>
  <c r="Q135" i="12"/>
  <c r="E136" i="12"/>
  <c r="F136" i="12"/>
  <c r="Q136" i="12"/>
  <c r="E137" i="12"/>
  <c r="F137" i="12"/>
  <c r="G137" i="12"/>
  <c r="I137" i="12"/>
  <c r="Q137" i="12"/>
  <c r="E138" i="12"/>
  <c r="F138" i="12"/>
  <c r="G138" i="12"/>
  <c r="I138" i="12"/>
  <c r="Q138" i="12"/>
  <c r="E139" i="12"/>
  <c r="F139" i="12"/>
  <c r="G139" i="12"/>
  <c r="H139" i="12"/>
  <c r="Q139" i="12"/>
  <c r="E140" i="12"/>
  <c r="F140" i="12"/>
  <c r="G140" i="12"/>
  <c r="H140" i="12"/>
  <c r="Q140" i="12"/>
  <c r="E141" i="12"/>
  <c r="F141" i="12"/>
  <c r="G141" i="12"/>
  <c r="H141" i="12"/>
  <c r="Q141" i="12"/>
  <c r="E142" i="12"/>
  <c r="F142" i="12"/>
  <c r="G142" i="12"/>
  <c r="I142" i="12"/>
  <c r="Q142" i="12"/>
  <c r="E143" i="12"/>
  <c r="F143" i="12"/>
  <c r="G143" i="12"/>
  <c r="I143" i="12"/>
  <c r="Q143" i="12"/>
  <c r="E144" i="12"/>
  <c r="F144" i="12"/>
  <c r="Q144" i="12"/>
  <c r="E145" i="12"/>
  <c r="F145" i="12"/>
  <c r="Q145" i="12"/>
  <c r="E146" i="12"/>
  <c r="F146" i="12"/>
  <c r="Q146" i="12"/>
  <c r="E147" i="12"/>
  <c r="F147" i="12"/>
  <c r="G147" i="12"/>
  <c r="H147" i="12"/>
  <c r="Q147" i="12"/>
  <c r="E148" i="12"/>
  <c r="F148" i="12"/>
  <c r="G148" i="12"/>
  <c r="I148" i="12"/>
  <c r="Q148" i="12"/>
  <c r="E149" i="12"/>
  <c r="F149" i="12"/>
  <c r="G149" i="12"/>
  <c r="H149" i="12"/>
  <c r="Q149" i="12"/>
  <c r="E150" i="12"/>
  <c r="F150" i="12"/>
  <c r="Q150" i="12"/>
  <c r="E151" i="12"/>
  <c r="F151" i="12"/>
  <c r="G151" i="12"/>
  <c r="H151" i="12"/>
  <c r="Q151" i="12"/>
  <c r="E152" i="12"/>
  <c r="F152" i="12"/>
  <c r="Q152" i="12"/>
  <c r="E153" i="12"/>
  <c r="F153" i="12"/>
  <c r="G153" i="12"/>
  <c r="I153" i="12"/>
  <c r="Q153" i="12"/>
  <c r="E154" i="12"/>
  <c r="F154" i="12"/>
  <c r="Q154" i="12"/>
  <c r="E155" i="12"/>
  <c r="F155" i="12"/>
  <c r="G155" i="12"/>
  <c r="H155" i="12"/>
  <c r="Q155" i="12"/>
  <c r="E156" i="12"/>
  <c r="F156" i="12"/>
  <c r="G156" i="12"/>
  <c r="Q156" i="12"/>
  <c r="E157" i="12"/>
  <c r="F157" i="12"/>
  <c r="G157" i="12"/>
  <c r="H157" i="12"/>
  <c r="Q157" i="12"/>
  <c r="E158" i="12"/>
  <c r="F158" i="12"/>
  <c r="G158" i="12"/>
  <c r="I158" i="12"/>
  <c r="Q158" i="12"/>
  <c r="E159" i="12"/>
  <c r="F159" i="12"/>
  <c r="G159" i="12"/>
  <c r="I159" i="12"/>
  <c r="Q159" i="12"/>
  <c r="E160" i="12"/>
  <c r="F160" i="12"/>
  <c r="Q160" i="12"/>
  <c r="E161" i="12"/>
  <c r="F161" i="12"/>
  <c r="Q161" i="12"/>
  <c r="E162" i="12"/>
  <c r="F162" i="12"/>
  <c r="Q162" i="12"/>
  <c r="E163" i="12"/>
  <c r="F163" i="12"/>
  <c r="G163" i="12"/>
  <c r="I163" i="12"/>
  <c r="Q163" i="12"/>
  <c r="E164" i="12"/>
  <c r="F164" i="12"/>
  <c r="G164" i="12"/>
  <c r="H164" i="12"/>
  <c r="Q164" i="12"/>
  <c r="E165" i="12"/>
  <c r="F165" i="12"/>
  <c r="Q165" i="12"/>
  <c r="E166" i="12"/>
  <c r="F166" i="12"/>
  <c r="Q166" i="12"/>
  <c r="E167" i="12"/>
  <c r="F167" i="12"/>
  <c r="G167" i="12"/>
  <c r="H167" i="12"/>
  <c r="Q167" i="12"/>
  <c r="E168" i="12"/>
  <c r="F168" i="12"/>
  <c r="G168" i="12"/>
  <c r="I168" i="12"/>
  <c r="Q168" i="12"/>
  <c r="E169" i="12"/>
  <c r="F169" i="12"/>
  <c r="Q169" i="12"/>
  <c r="E170" i="12"/>
  <c r="F170" i="12"/>
  <c r="Q170" i="12"/>
  <c r="E171" i="12"/>
  <c r="F171" i="12"/>
  <c r="G171" i="12"/>
  <c r="Q171" i="12"/>
  <c r="E172" i="12"/>
  <c r="F172" i="12"/>
  <c r="G172" i="12"/>
  <c r="I172" i="12"/>
  <c r="Q172" i="12"/>
  <c r="E173" i="12"/>
  <c r="F173" i="12"/>
  <c r="G173" i="12"/>
  <c r="I173" i="12"/>
  <c r="Q173" i="12"/>
  <c r="E174" i="12"/>
  <c r="F174" i="12"/>
  <c r="Q174" i="12"/>
  <c r="E175" i="12"/>
  <c r="F175" i="12"/>
  <c r="G175" i="12"/>
  <c r="I175" i="12"/>
  <c r="Q175" i="12"/>
  <c r="E176" i="12"/>
  <c r="F176" i="12"/>
  <c r="G176" i="12"/>
  <c r="I176" i="12"/>
  <c r="Q176" i="12"/>
  <c r="E177" i="12"/>
  <c r="F177" i="12"/>
  <c r="Q177" i="12"/>
  <c r="E178" i="12"/>
  <c r="F178" i="12"/>
  <c r="G178" i="12"/>
  <c r="I178" i="12"/>
  <c r="Q178" i="12"/>
  <c r="E179" i="12"/>
  <c r="F179" i="12"/>
  <c r="G179" i="12"/>
  <c r="I179" i="12"/>
  <c r="Q179" i="12"/>
  <c r="E180" i="12"/>
  <c r="F180" i="12"/>
  <c r="Q180" i="12"/>
  <c r="E181" i="12"/>
  <c r="F181" i="12"/>
  <c r="Q181" i="12"/>
  <c r="E182" i="12"/>
  <c r="F182" i="12"/>
  <c r="Q182" i="12"/>
  <c r="E183" i="12"/>
  <c r="F183" i="12"/>
  <c r="G183" i="12"/>
  <c r="I183" i="12"/>
  <c r="Q183" i="12"/>
  <c r="E184" i="12"/>
  <c r="F184" i="12"/>
  <c r="Q184" i="12"/>
  <c r="E185" i="12"/>
  <c r="F185" i="12"/>
  <c r="Q185" i="12"/>
  <c r="E186" i="12"/>
  <c r="F186" i="12"/>
  <c r="G186" i="12"/>
  <c r="H186" i="12"/>
  <c r="Q186" i="12"/>
  <c r="E187" i="12"/>
  <c r="F187" i="12"/>
  <c r="G187" i="12"/>
  <c r="H187" i="12"/>
  <c r="Q187" i="12"/>
  <c r="E188" i="12"/>
  <c r="F188" i="12"/>
  <c r="G188" i="12"/>
  <c r="H188" i="12"/>
  <c r="Q188" i="12"/>
  <c r="E189" i="12"/>
  <c r="F189" i="12"/>
  <c r="Q189" i="12"/>
  <c r="E190" i="12"/>
  <c r="F190" i="12"/>
  <c r="G190" i="12"/>
  <c r="I190" i="12"/>
  <c r="Q190" i="12"/>
  <c r="E191" i="12"/>
  <c r="F191" i="12"/>
  <c r="G191" i="12"/>
  <c r="I191" i="12"/>
  <c r="Q191" i="12"/>
  <c r="E192" i="12"/>
  <c r="F192" i="12"/>
  <c r="Q192" i="12"/>
  <c r="E193" i="12"/>
  <c r="F193" i="12"/>
  <c r="G193" i="12"/>
  <c r="I193" i="12"/>
  <c r="Q193" i="12"/>
  <c r="E194" i="12"/>
  <c r="F194" i="12"/>
  <c r="G194" i="12"/>
  <c r="I194" i="12"/>
  <c r="Q194" i="12"/>
  <c r="E195" i="12"/>
  <c r="F195" i="12"/>
  <c r="Q195" i="12"/>
  <c r="E196" i="12"/>
  <c r="F196" i="12"/>
  <c r="Q196" i="12"/>
  <c r="E197" i="12"/>
  <c r="F197" i="12"/>
  <c r="Q197" i="12"/>
  <c r="E198" i="12"/>
  <c r="F198" i="12"/>
  <c r="Q198" i="12"/>
  <c r="E199" i="12"/>
  <c r="F199" i="12"/>
  <c r="G199" i="12"/>
  <c r="I199" i="12"/>
  <c r="Q199" i="12"/>
  <c r="E200" i="12"/>
  <c r="F200" i="12"/>
  <c r="Q200" i="12"/>
  <c r="E201" i="12"/>
  <c r="F201" i="12"/>
  <c r="G201" i="12"/>
  <c r="I201" i="12"/>
  <c r="Q201" i="12"/>
  <c r="E202" i="12"/>
  <c r="F202" i="12"/>
  <c r="G202" i="12"/>
  <c r="I202" i="12"/>
  <c r="Q202" i="12"/>
  <c r="E203" i="12"/>
  <c r="F203" i="12"/>
  <c r="Q203" i="12"/>
  <c r="E204" i="12"/>
  <c r="F204" i="12"/>
  <c r="Q204" i="12"/>
  <c r="E205" i="12"/>
  <c r="F205" i="12"/>
  <c r="Q205" i="12"/>
  <c r="E206" i="12"/>
  <c r="F206" i="12"/>
  <c r="Q206" i="12"/>
  <c r="E207" i="12"/>
  <c r="F207" i="12"/>
  <c r="G207" i="12"/>
  <c r="I207" i="12"/>
  <c r="Q207" i="12"/>
  <c r="E208" i="12"/>
  <c r="F208" i="12"/>
  <c r="Q208" i="12"/>
  <c r="E209" i="12"/>
  <c r="F209" i="12"/>
  <c r="G209" i="12"/>
  <c r="I209" i="12"/>
  <c r="Q209" i="12"/>
  <c r="E210" i="12"/>
  <c r="F210" i="12"/>
  <c r="G210" i="12"/>
  <c r="I210" i="12"/>
  <c r="Q210" i="12"/>
  <c r="E211" i="12"/>
  <c r="F211" i="12"/>
  <c r="Q211" i="12"/>
  <c r="E212" i="12"/>
  <c r="F212" i="12"/>
  <c r="Q212" i="12"/>
  <c r="E213" i="12"/>
  <c r="F213" i="12"/>
  <c r="Q213" i="12"/>
  <c r="E214" i="12"/>
  <c r="F214" i="12"/>
  <c r="Q214" i="12"/>
  <c r="E215" i="12"/>
  <c r="F215" i="12"/>
  <c r="G215" i="12"/>
  <c r="I215" i="12"/>
  <c r="Q215" i="12"/>
  <c r="E216" i="12"/>
  <c r="F216" i="12"/>
  <c r="Q216" i="12"/>
  <c r="E217" i="12"/>
  <c r="F217" i="12"/>
  <c r="G217" i="12"/>
  <c r="I217" i="12"/>
  <c r="Q217" i="12"/>
  <c r="E218" i="12"/>
  <c r="F218" i="12"/>
  <c r="G218" i="12"/>
  <c r="I218" i="12"/>
  <c r="Q218" i="12"/>
  <c r="E219" i="12"/>
  <c r="F219" i="12"/>
  <c r="Q219" i="12"/>
  <c r="E220" i="12"/>
  <c r="F220" i="12"/>
  <c r="Q220" i="12"/>
  <c r="E221" i="12"/>
  <c r="F221" i="12"/>
  <c r="Q221" i="12"/>
  <c r="E222" i="12"/>
  <c r="F222" i="12"/>
  <c r="Q222" i="12"/>
  <c r="E223" i="12"/>
  <c r="F223" i="12"/>
  <c r="G223" i="12"/>
  <c r="I223" i="12"/>
  <c r="Q223" i="12"/>
  <c r="E224" i="12"/>
  <c r="F224" i="12"/>
  <c r="G224" i="12"/>
  <c r="I224" i="12"/>
  <c r="Q224" i="12"/>
  <c r="E225" i="12"/>
  <c r="F225" i="12"/>
  <c r="G225" i="12"/>
  <c r="I225" i="12"/>
  <c r="Q225" i="12"/>
  <c r="E226" i="12"/>
  <c r="F226" i="12"/>
  <c r="G226" i="12"/>
  <c r="I226" i="12"/>
  <c r="Q226" i="12"/>
  <c r="E227" i="12"/>
  <c r="F227" i="12"/>
  <c r="G227" i="12"/>
  <c r="I227" i="12"/>
  <c r="Q227" i="12"/>
  <c r="E228" i="12"/>
  <c r="F228" i="12"/>
  <c r="G228" i="12"/>
  <c r="I228" i="12"/>
  <c r="Q228" i="12"/>
  <c r="E229" i="12"/>
  <c r="F229" i="12"/>
  <c r="G229" i="12"/>
  <c r="I229" i="12"/>
  <c r="Q229" i="12"/>
  <c r="E230" i="12"/>
  <c r="F230" i="12"/>
  <c r="G230" i="12"/>
  <c r="I230" i="12"/>
  <c r="Q230" i="12"/>
  <c r="E231" i="12"/>
  <c r="F231" i="12"/>
  <c r="G231" i="12"/>
  <c r="I231" i="12"/>
  <c r="Q231" i="12"/>
  <c r="E232" i="12"/>
  <c r="F232" i="12"/>
  <c r="G232" i="12"/>
  <c r="I232" i="12"/>
  <c r="Q232" i="12"/>
  <c r="E233" i="12"/>
  <c r="F233" i="12"/>
  <c r="G233" i="12"/>
  <c r="I233" i="12"/>
  <c r="Q233" i="12"/>
  <c r="E234" i="12"/>
  <c r="F234" i="12"/>
  <c r="G234" i="12"/>
  <c r="I234" i="12"/>
  <c r="Q234" i="12"/>
  <c r="E235" i="12"/>
  <c r="F235" i="12"/>
  <c r="G235" i="12"/>
  <c r="I235" i="12"/>
  <c r="Q235" i="12"/>
  <c r="E236" i="12"/>
  <c r="F236" i="12"/>
  <c r="G236" i="12"/>
  <c r="I236" i="12"/>
  <c r="Q236" i="12"/>
  <c r="E237" i="12"/>
  <c r="F237" i="12"/>
  <c r="G237" i="12"/>
  <c r="I237" i="12"/>
  <c r="Q237" i="12"/>
  <c r="E238" i="12"/>
  <c r="F238" i="12"/>
  <c r="G238" i="12"/>
  <c r="I238" i="12"/>
  <c r="Q238" i="12"/>
  <c r="E239" i="12"/>
  <c r="F239" i="12"/>
  <c r="G239" i="12"/>
  <c r="I239" i="12"/>
  <c r="Q239" i="12"/>
  <c r="E240" i="12"/>
  <c r="F240" i="12"/>
  <c r="G240" i="12"/>
  <c r="I240" i="12"/>
  <c r="Q240" i="12"/>
  <c r="E241" i="12"/>
  <c r="F241" i="12"/>
  <c r="G241" i="12"/>
  <c r="I241" i="12"/>
  <c r="Q241" i="12"/>
  <c r="E242" i="12"/>
  <c r="F242" i="12"/>
  <c r="G242" i="12"/>
  <c r="I242" i="12"/>
  <c r="Q242" i="12"/>
  <c r="E243" i="12"/>
  <c r="F243" i="12"/>
  <c r="G243" i="12"/>
  <c r="I243" i="12"/>
  <c r="Q243" i="12"/>
  <c r="E244" i="12"/>
  <c r="F244" i="12"/>
  <c r="G244" i="12"/>
  <c r="I244" i="12"/>
  <c r="Q244" i="12"/>
  <c r="E245" i="12"/>
  <c r="F245" i="12"/>
  <c r="G245" i="12"/>
  <c r="I245" i="12"/>
  <c r="Q245" i="12"/>
  <c r="E246" i="12"/>
  <c r="F246" i="12"/>
  <c r="G246" i="12"/>
  <c r="I246" i="12"/>
  <c r="Q246" i="12"/>
  <c r="E247" i="12"/>
  <c r="F247" i="12"/>
  <c r="G247" i="12"/>
  <c r="I247" i="12"/>
  <c r="Q247" i="12"/>
  <c r="E248" i="12"/>
  <c r="F248" i="12"/>
  <c r="G248" i="12"/>
  <c r="I248" i="12"/>
  <c r="Q248" i="12"/>
  <c r="E249" i="12"/>
  <c r="F249" i="12"/>
  <c r="G249" i="12"/>
  <c r="I249" i="12"/>
  <c r="Q249" i="12"/>
  <c r="E250" i="12"/>
  <c r="F250" i="12"/>
  <c r="G250" i="12"/>
  <c r="I250" i="12"/>
  <c r="Q250" i="12"/>
  <c r="E251" i="12"/>
  <c r="F251" i="12"/>
  <c r="G251" i="12"/>
  <c r="I251" i="12"/>
  <c r="Q251" i="12"/>
  <c r="E252" i="12"/>
  <c r="F252" i="12"/>
  <c r="G252" i="12"/>
  <c r="I252" i="12"/>
  <c r="Q252" i="12"/>
  <c r="E253" i="12"/>
  <c r="F253" i="12"/>
  <c r="G253" i="12"/>
  <c r="I253" i="12"/>
  <c r="Q253" i="12"/>
  <c r="E254" i="12"/>
  <c r="F254" i="12"/>
  <c r="G254" i="12"/>
  <c r="I254" i="12"/>
  <c r="Q254" i="12"/>
  <c r="E255" i="12"/>
  <c r="F255" i="12"/>
  <c r="G255" i="12"/>
  <c r="I255" i="12"/>
  <c r="Q255" i="12"/>
  <c r="E256" i="12"/>
  <c r="F256" i="12"/>
  <c r="G256" i="12"/>
  <c r="I256" i="12"/>
  <c r="Q256" i="12"/>
  <c r="E257" i="12"/>
  <c r="F257" i="12"/>
  <c r="G257" i="12"/>
  <c r="I257" i="12"/>
  <c r="Q257" i="12"/>
  <c r="E258" i="12"/>
  <c r="F258" i="12"/>
  <c r="G258" i="12"/>
  <c r="I258" i="12"/>
  <c r="Q258" i="12"/>
  <c r="E259" i="12"/>
  <c r="F259" i="12"/>
  <c r="G259" i="12"/>
  <c r="I259" i="12"/>
  <c r="Q259" i="12"/>
  <c r="T2" i="9"/>
  <c r="U2" i="9"/>
  <c r="T3" i="9"/>
  <c r="U3" i="9"/>
  <c r="T4" i="9"/>
  <c r="U4" i="9"/>
  <c r="T5" i="9"/>
  <c r="U5" i="9"/>
  <c r="T6" i="9"/>
  <c r="U6" i="9"/>
  <c r="T7" i="9"/>
  <c r="U7" i="9"/>
  <c r="T8" i="9"/>
  <c r="U8" i="9"/>
  <c r="D9" i="9"/>
  <c r="E9" i="9"/>
  <c r="T9" i="9"/>
  <c r="U9" i="9"/>
  <c r="T10" i="9"/>
  <c r="U10" i="9"/>
  <c r="G11" i="9"/>
  <c r="T11" i="9"/>
  <c r="U11" i="9"/>
  <c r="G12" i="9"/>
  <c r="T12" i="9"/>
  <c r="U12" i="9"/>
  <c r="T13" i="9"/>
  <c r="U13" i="9"/>
  <c r="D14" i="9"/>
  <c r="G14" i="9"/>
  <c r="T14" i="9"/>
  <c r="U14" i="9"/>
  <c r="T15" i="9"/>
  <c r="U15" i="9"/>
  <c r="T16" i="9"/>
  <c r="U16" i="9"/>
  <c r="C17" i="9"/>
  <c r="T17" i="9"/>
  <c r="U17" i="9"/>
  <c r="T18" i="9"/>
  <c r="U18" i="9"/>
  <c r="T19" i="9"/>
  <c r="U19" i="9"/>
  <c r="T20" i="9"/>
  <c r="U20" i="9"/>
  <c r="E21" i="9"/>
  <c r="F21" i="9"/>
  <c r="G21" i="9"/>
  <c r="Q21" i="9"/>
  <c r="T21" i="9"/>
  <c r="U21" i="9"/>
  <c r="E22" i="9"/>
  <c r="F22" i="9"/>
  <c r="Q22" i="9"/>
  <c r="T22" i="9"/>
  <c r="U22" i="9"/>
  <c r="E23" i="9"/>
  <c r="F23" i="9"/>
  <c r="Q23" i="9"/>
  <c r="T23" i="9"/>
  <c r="U23" i="9"/>
  <c r="E24" i="9"/>
  <c r="F24" i="9"/>
  <c r="P24" i="9"/>
  <c r="Q24" i="9"/>
  <c r="T24" i="9"/>
  <c r="U24" i="9"/>
  <c r="E25" i="9"/>
  <c r="F25" i="9"/>
  <c r="Q25" i="9"/>
  <c r="T25" i="9"/>
  <c r="U25" i="9"/>
  <c r="E26" i="9"/>
  <c r="F26" i="9"/>
  <c r="Q26" i="9"/>
  <c r="T26" i="9"/>
  <c r="U26" i="9"/>
  <c r="E27" i="9"/>
  <c r="F27" i="9"/>
  <c r="G27" i="9"/>
  <c r="N27" i="9"/>
  <c r="P27" i="9"/>
  <c r="Q27" i="9"/>
  <c r="R27" i="9"/>
  <c r="T27" i="9"/>
  <c r="U27" i="9"/>
  <c r="E28" i="9"/>
  <c r="F28" i="9"/>
  <c r="G28" i="9"/>
  <c r="P28" i="9"/>
  <c r="Q28" i="9"/>
  <c r="T28" i="9"/>
  <c r="U28" i="9"/>
  <c r="E29" i="9"/>
  <c r="F29" i="9"/>
  <c r="G29" i="9"/>
  <c r="Q29" i="9"/>
  <c r="T29" i="9"/>
  <c r="U29" i="9"/>
  <c r="E30" i="9"/>
  <c r="F30" i="9"/>
  <c r="Q30" i="9"/>
  <c r="T30" i="9"/>
  <c r="U30" i="9"/>
  <c r="E31" i="9"/>
  <c r="F31" i="9"/>
  <c r="Q31" i="9"/>
  <c r="E32" i="9"/>
  <c r="F32" i="9"/>
  <c r="Q32" i="9"/>
  <c r="E33" i="9"/>
  <c r="F33" i="9"/>
  <c r="P33" i="9"/>
  <c r="G33" i="9"/>
  <c r="Q33" i="9"/>
  <c r="E34" i="9"/>
  <c r="F34" i="9"/>
  <c r="Q34" i="9"/>
  <c r="E35" i="9"/>
  <c r="F35" i="9"/>
  <c r="G35" i="9"/>
  <c r="Q35" i="9"/>
  <c r="E36" i="9"/>
  <c r="F36" i="9"/>
  <c r="Q36" i="9"/>
  <c r="E37" i="9"/>
  <c r="F37" i="9"/>
  <c r="P37" i="9"/>
  <c r="G37" i="9"/>
  <c r="Q37" i="9"/>
  <c r="E38" i="9"/>
  <c r="F38" i="9"/>
  <c r="Q38" i="9"/>
  <c r="E39" i="9"/>
  <c r="F39" i="9"/>
  <c r="G39" i="9"/>
  <c r="P39" i="9"/>
  <c r="Q39" i="9"/>
  <c r="E40" i="9"/>
  <c r="F40" i="9"/>
  <c r="Q40" i="9"/>
  <c r="E41" i="9"/>
  <c r="F41" i="9"/>
  <c r="G41" i="9"/>
  <c r="N41" i="9"/>
  <c r="P41" i="9"/>
  <c r="Q41" i="9"/>
  <c r="E42" i="9"/>
  <c r="F42" i="9"/>
  <c r="Q42" i="9"/>
  <c r="E43" i="9"/>
  <c r="F43" i="9"/>
  <c r="Q43" i="9"/>
  <c r="E44" i="9"/>
  <c r="F44" i="9"/>
  <c r="Q44" i="9"/>
  <c r="E45" i="9"/>
  <c r="F45" i="9"/>
  <c r="P45" i="9"/>
  <c r="G45" i="9"/>
  <c r="Q45" i="9"/>
  <c r="E46" i="9"/>
  <c r="F46" i="9"/>
  <c r="Q46" i="9"/>
  <c r="E47" i="9"/>
  <c r="F47" i="9"/>
  <c r="G47" i="9"/>
  <c r="P47" i="9"/>
  <c r="Q47" i="9"/>
  <c r="E48" i="9"/>
  <c r="F48" i="9"/>
  <c r="Q48" i="9"/>
  <c r="E49" i="9"/>
  <c r="F49" i="9"/>
  <c r="G49" i="9"/>
  <c r="N49" i="9"/>
  <c r="P49" i="9"/>
  <c r="Q49" i="9"/>
  <c r="R49" i="9"/>
  <c r="E50" i="9"/>
  <c r="F50" i="9"/>
  <c r="Q50" i="9"/>
  <c r="E51" i="9"/>
  <c r="F51" i="9"/>
  <c r="Q51" i="9"/>
  <c r="E52" i="9"/>
  <c r="F52" i="9"/>
  <c r="G52" i="9"/>
  <c r="Q52" i="9"/>
  <c r="E53" i="9"/>
  <c r="F53" i="9"/>
  <c r="P53" i="9"/>
  <c r="G53" i="9"/>
  <c r="Q53" i="9"/>
  <c r="E54" i="9"/>
  <c r="F54" i="9"/>
  <c r="Q54" i="9"/>
  <c r="E55" i="9"/>
  <c r="F55" i="9"/>
  <c r="P55" i="9"/>
  <c r="G55" i="9"/>
  <c r="Q55" i="9"/>
  <c r="E56" i="9"/>
  <c r="F56" i="9"/>
  <c r="Q56" i="9"/>
  <c r="E57" i="9"/>
  <c r="F57" i="9"/>
  <c r="G57" i="9"/>
  <c r="K57" i="9"/>
  <c r="P57" i="9"/>
  <c r="R57" i="9"/>
  <c r="Q57" i="9"/>
  <c r="E58" i="9"/>
  <c r="F58" i="9"/>
  <c r="P58" i="9"/>
  <c r="G58" i="9"/>
  <c r="Q58" i="9"/>
  <c r="E59" i="9"/>
  <c r="F59" i="9"/>
  <c r="Q59" i="9"/>
  <c r="E60" i="9"/>
  <c r="F60" i="9"/>
  <c r="G60" i="9"/>
  <c r="Q60" i="9"/>
  <c r="E61" i="9"/>
  <c r="F61" i="9"/>
  <c r="P61" i="9"/>
  <c r="Q61" i="9"/>
  <c r="E62" i="9"/>
  <c r="F62" i="9"/>
  <c r="Q62" i="9"/>
  <c r="E63" i="9"/>
  <c r="F63" i="9"/>
  <c r="G63" i="9"/>
  <c r="Q63" i="9"/>
  <c r="E64" i="9"/>
  <c r="F64" i="9"/>
  <c r="Q64" i="9"/>
  <c r="E65" i="9"/>
  <c r="F65" i="9"/>
  <c r="G65" i="9"/>
  <c r="H65" i="9"/>
  <c r="Q65" i="9"/>
  <c r="E66" i="9"/>
  <c r="F66" i="9"/>
  <c r="P66" i="9"/>
  <c r="G66" i="9"/>
  <c r="Q66" i="9"/>
  <c r="E67" i="9"/>
  <c r="F67" i="9"/>
  <c r="Q67" i="9"/>
  <c r="E68" i="9"/>
  <c r="F68" i="9"/>
  <c r="G68" i="9"/>
  <c r="P68" i="9"/>
  <c r="Q68" i="9"/>
  <c r="E69" i="9"/>
  <c r="F69" i="9"/>
  <c r="P69" i="9"/>
  <c r="G69" i="9"/>
  <c r="K69" i="9"/>
  <c r="Q69" i="9"/>
  <c r="E70" i="9"/>
  <c r="F70" i="9"/>
  <c r="Q70" i="9"/>
  <c r="E71" i="9"/>
  <c r="F71" i="9"/>
  <c r="G71" i="9"/>
  <c r="Q71" i="9"/>
  <c r="E72" i="9"/>
  <c r="F72" i="9"/>
  <c r="Q72" i="9"/>
  <c r="E73" i="9"/>
  <c r="F73" i="9"/>
  <c r="P73" i="9"/>
  <c r="R73" i="9"/>
  <c r="G73" i="9"/>
  <c r="K73" i="9"/>
  <c r="Q73" i="9"/>
  <c r="E74" i="9"/>
  <c r="F74" i="9"/>
  <c r="G74" i="9"/>
  <c r="P74" i="9"/>
  <c r="Q74" i="9"/>
  <c r="E75" i="9"/>
  <c r="F75" i="9"/>
  <c r="P75" i="9"/>
  <c r="Q75" i="9"/>
  <c r="E76" i="9"/>
  <c r="F76" i="9"/>
  <c r="Q76" i="9"/>
  <c r="E77" i="9"/>
  <c r="F77" i="9"/>
  <c r="G77" i="9"/>
  <c r="Q77" i="9"/>
  <c r="E78" i="9"/>
  <c r="F78" i="9"/>
  <c r="P78" i="9"/>
  <c r="G78" i="9"/>
  <c r="R78" i="9"/>
  <c r="Q78" i="9"/>
  <c r="E79" i="9"/>
  <c r="F79" i="9"/>
  <c r="G79" i="9"/>
  <c r="K79" i="9"/>
  <c r="P79" i="9"/>
  <c r="R79" i="9"/>
  <c r="Q79" i="9"/>
  <c r="E80" i="9"/>
  <c r="F80" i="9"/>
  <c r="G80" i="9"/>
  <c r="P80" i="9"/>
  <c r="Q80" i="9"/>
  <c r="E81" i="9"/>
  <c r="F81" i="9"/>
  <c r="P81" i="9"/>
  <c r="G81" i="9"/>
  <c r="K81" i="9"/>
  <c r="Q81" i="9"/>
  <c r="E82" i="9"/>
  <c r="F82" i="9"/>
  <c r="G82" i="9"/>
  <c r="P82" i="9"/>
  <c r="Q82" i="9"/>
  <c r="E83" i="9"/>
  <c r="F83" i="9"/>
  <c r="P83" i="9"/>
  <c r="Q83" i="9"/>
  <c r="E84" i="9"/>
  <c r="F84" i="9"/>
  <c r="G84" i="9"/>
  <c r="P84" i="9"/>
  <c r="Q84" i="9"/>
  <c r="E85" i="9"/>
  <c r="F85" i="9"/>
  <c r="P85" i="9"/>
  <c r="G85" i="9"/>
  <c r="Q85" i="9"/>
  <c r="E86" i="9"/>
  <c r="F86" i="9"/>
  <c r="Q86" i="9"/>
  <c r="E87" i="9"/>
  <c r="F87" i="9"/>
  <c r="P87" i="9"/>
  <c r="G87" i="9"/>
  <c r="Q87" i="9"/>
  <c r="E88" i="9"/>
  <c r="F88" i="9"/>
  <c r="Q88" i="9"/>
  <c r="E89" i="9"/>
  <c r="F89" i="9"/>
  <c r="P89" i="9"/>
  <c r="Q89" i="9"/>
  <c r="E90" i="9"/>
  <c r="F90" i="9"/>
  <c r="G90" i="9"/>
  <c r="Q90" i="9"/>
  <c r="E91" i="9"/>
  <c r="F91" i="9"/>
  <c r="P91" i="9"/>
  <c r="G91" i="9"/>
  <c r="Q91" i="9"/>
  <c r="E92" i="9"/>
  <c r="F92" i="9"/>
  <c r="G92" i="9"/>
  <c r="Q92" i="9"/>
  <c r="E93" i="9"/>
  <c r="F93" i="9"/>
  <c r="Q93" i="9"/>
  <c r="E94" i="9"/>
  <c r="F94" i="9"/>
  <c r="G94" i="9"/>
  <c r="Q94" i="9"/>
  <c r="E95" i="9"/>
  <c r="F95" i="9"/>
  <c r="P95" i="9"/>
  <c r="R95" i="9"/>
  <c r="G95" i="9"/>
  <c r="K95" i="9"/>
  <c r="Q95" i="9"/>
  <c r="E96" i="9"/>
  <c r="F96" i="9"/>
  <c r="G96" i="9"/>
  <c r="P96" i="9"/>
  <c r="Q96" i="9"/>
  <c r="E97" i="9"/>
  <c r="F97" i="9"/>
  <c r="G97" i="9"/>
  <c r="Q97" i="9"/>
  <c r="E98" i="9"/>
  <c r="F98" i="9"/>
  <c r="Q98" i="9"/>
  <c r="E99" i="9"/>
  <c r="F99" i="9"/>
  <c r="Q99" i="9"/>
  <c r="E100" i="9"/>
  <c r="F100" i="9"/>
  <c r="G100" i="9"/>
  <c r="P100" i="9"/>
  <c r="Q100" i="9"/>
  <c r="E101" i="9"/>
  <c r="F101" i="9"/>
  <c r="P101" i="9"/>
  <c r="G101" i="9"/>
  <c r="Q101" i="9"/>
  <c r="E102" i="9"/>
  <c r="F102" i="9"/>
  <c r="P102" i="9"/>
  <c r="G102" i="9"/>
  <c r="Q102" i="9"/>
  <c r="E103" i="9"/>
  <c r="F103" i="9"/>
  <c r="P103" i="9"/>
  <c r="Q103" i="9"/>
  <c r="E104" i="9"/>
  <c r="F104" i="9"/>
  <c r="G104" i="9"/>
  <c r="Q104" i="9"/>
  <c r="E105" i="9"/>
  <c r="F105" i="9"/>
  <c r="P105" i="9"/>
  <c r="G105" i="9"/>
  <c r="Q105" i="9"/>
  <c r="E106" i="9"/>
  <c r="F106" i="9"/>
  <c r="Q106" i="9"/>
  <c r="E107" i="9"/>
  <c r="F107" i="9"/>
  <c r="G107" i="9"/>
  <c r="Q107" i="9"/>
  <c r="E108" i="9"/>
  <c r="F108" i="9"/>
  <c r="G108" i="9"/>
  <c r="P108" i="9"/>
  <c r="Q108" i="9"/>
  <c r="E109" i="9"/>
  <c r="F109" i="9"/>
  <c r="Q109" i="9"/>
  <c r="E110" i="9"/>
  <c r="F110" i="9"/>
  <c r="P110" i="9"/>
  <c r="G110" i="9"/>
  <c r="Q110" i="9"/>
  <c r="E111" i="9"/>
  <c r="F111" i="9"/>
  <c r="P111" i="9"/>
  <c r="G111" i="9"/>
  <c r="Q111" i="9"/>
  <c r="E112" i="9"/>
  <c r="F112" i="9"/>
  <c r="Q112" i="9"/>
  <c r="E113" i="9"/>
  <c r="F113" i="9"/>
  <c r="P113" i="9"/>
  <c r="G113" i="9"/>
  <c r="Q113" i="9"/>
  <c r="E114" i="9"/>
  <c r="F114" i="9"/>
  <c r="G114" i="9"/>
  <c r="P114" i="9"/>
  <c r="Q114" i="9"/>
  <c r="E115" i="9"/>
  <c r="F115" i="9"/>
  <c r="P115" i="9"/>
  <c r="Q115" i="9"/>
  <c r="E116" i="9"/>
  <c r="F116" i="9"/>
  <c r="P116" i="9"/>
  <c r="G116" i="9"/>
  <c r="Q116" i="9"/>
  <c r="E117" i="9"/>
  <c r="F117" i="9"/>
  <c r="P117" i="9"/>
  <c r="Q117" i="9"/>
  <c r="E118" i="9"/>
  <c r="F118" i="9"/>
  <c r="Q118" i="9"/>
  <c r="E119" i="9"/>
  <c r="F119" i="9"/>
  <c r="G119" i="9"/>
  <c r="Q119" i="9"/>
  <c r="E120" i="9"/>
  <c r="F120" i="9"/>
  <c r="G120" i="9"/>
  <c r="Q120" i="9"/>
  <c r="E121" i="9"/>
  <c r="F121" i="9"/>
  <c r="Q121" i="9"/>
  <c r="E122" i="9"/>
  <c r="F122" i="9"/>
  <c r="G122" i="9"/>
  <c r="P122" i="9"/>
  <c r="Q122" i="9"/>
  <c r="E123" i="9"/>
  <c r="F123" i="9"/>
  <c r="Q123" i="9"/>
  <c r="E124" i="9"/>
  <c r="F124" i="9"/>
  <c r="G124" i="9"/>
  <c r="R124" i="9"/>
  <c r="K124" i="9"/>
  <c r="P124" i="9"/>
  <c r="Q124" i="9"/>
  <c r="E125" i="9"/>
  <c r="F125" i="9"/>
  <c r="G125" i="9"/>
  <c r="P125" i="9"/>
  <c r="Q125" i="9"/>
  <c r="E126" i="9"/>
  <c r="F126" i="9"/>
  <c r="G126" i="9"/>
  <c r="Q126" i="9"/>
  <c r="E127" i="9"/>
  <c r="F127" i="9"/>
  <c r="Q127" i="9"/>
  <c r="E128" i="9"/>
  <c r="F128" i="9"/>
  <c r="G128" i="9"/>
  <c r="Q128" i="9"/>
  <c r="E129" i="9"/>
  <c r="F129" i="9"/>
  <c r="G129" i="9"/>
  <c r="Q129" i="9"/>
  <c r="E130" i="9"/>
  <c r="F130" i="9"/>
  <c r="G130" i="9"/>
  <c r="P130" i="9"/>
  <c r="Q130" i="9"/>
  <c r="E131" i="9"/>
  <c r="F131" i="9"/>
  <c r="P131" i="9"/>
  <c r="G131" i="9"/>
  <c r="Q131" i="9"/>
  <c r="E132" i="9"/>
  <c r="F132" i="9"/>
  <c r="Q132" i="9"/>
  <c r="E133" i="9"/>
  <c r="F133" i="9"/>
  <c r="Q133" i="9"/>
  <c r="E134" i="9"/>
  <c r="F134" i="9"/>
  <c r="Q134" i="9"/>
  <c r="E135" i="9"/>
  <c r="F135" i="9"/>
  <c r="P135" i="9"/>
  <c r="G135" i="9"/>
  <c r="Q135" i="9"/>
  <c r="E136" i="9"/>
  <c r="F136" i="9"/>
  <c r="G136" i="9"/>
  <c r="P136" i="9"/>
  <c r="Q136" i="9"/>
  <c r="E137" i="9"/>
  <c r="F137" i="9"/>
  <c r="G137" i="9"/>
  <c r="P137" i="9"/>
  <c r="Q137" i="9"/>
  <c r="E138" i="9"/>
  <c r="F138" i="9"/>
  <c r="Q138" i="9"/>
  <c r="E139" i="9"/>
  <c r="F139" i="9"/>
  <c r="P139" i="9"/>
  <c r="G139" i="9"/>
  <c r="Q139" i="9"/>
  <c r="E140" i="9"/>
  <c r="F140" i="9"/>
  <c r="P140" i="9"/>
  <c r="G140" i="9"/>
  <c r="Q140" i="9"/>
  <c r="E141" i="9"/>
  <c r="F141" i="9"/>
  <c r="Q141" i="9"/>
  <c r="E142" i="9"/>
  <c r="F142" i="9"/>
  <c r="P142" i="9"/>
  <c r="G142" i="9"/>
  <c r="R142" i="9"/>
  <c r="Q142" i="9"/>
  <c r="E143" i="9"/>
  <c r="F143" i="9"/>
  <c r="G143" i="9"/>
  <c r="P143" i="9"/>
  <c r="Q143" i="9"/>
  <c r="E144" i="9"/>
  <c r="F144" i="9"/>
  <c r="Q144" i="9"/>
  <c r="E145" i="9"/>
  <c r="F145" i="9"/>
  <c r="G145" i="9"/>
  <c r="Q145" i="9"/>
  <c r="E146" i="9"/>
  <c r="F146" i="9"/>
  <c r="Q146" i="9"/>
  <c r="E147" i="9"/>
  <c r="F147" i="9"/>
  <c r="Q147" i="9"/>
  <c r="E148" i="9"/>
  <c r="F148" i="9"/>
  <c r="P148" i="9"/>
  <c r="Q148" i="9"/>
  <c r="E149" i="9"/>
  <c r="F149" i="9"/>
  <c r="P149" i="9"/>
  <c r="G149" i="9"/>
  <c r="Q149" i="9"/>
  <c r="E150" i="9"/>
  <c r="F150" i="9"/>
  <c r="Q150" i="9"/>
  <c r="E151" i="9"/>
  <c r="F151" i="9"/>
  <c r="G151" i="9"/>
  <c r="P151" i="9"/>
  <c r="Q151" i="9"/>
  <c r="E152" i="9"/>
  <c r="F152" i="9"/>
  <c r="G152" i="9"/>
  <c r="Q152" i="9"/>
  <c r="E153" i="9"/>
  <c r="F153" i="9"/>
  <c r="G153" i="9"/>
  <c r="P153" i="9"/>
  <c r="Q153" i="9"/>
  <c r="E154" i="9"/>
  <c r="F154" i="9"/>
  <c r="Q154" i="9"/>
  <c r="E155" i="9"/>
  <c r="F155" i="9"/>
  <c r="G155" i="9"/>
  <c r="Q155" i="9"/>
  <c r="E156" i="9"/>
  <c r="F156" i="9"/>
  <c r="Q156" i="9"/>
  <c r="E157" i="9"/>
  <c r="F157" i="9"/>
  <c r="Q157" i="9"/>
  <c r="E158" i="9"/>
  <c r="F158" i="9"/>
  <c r="Q158" i="9"/>
  <c r="E159" i="9"/>
  <c r="F159" i="9"/>
  <c r="G159" i="9"/>
  <c r="Q159" i="9"/>
  <c r="E160" i="9"/>
  <c r="F160" i="9"/>
  <c r="Q160" i="9"/>
  <c r="E161" i="9"/>
  <c r="F161" i="9"/>
  <c r="Q161" i="9"/>
  <c r="E162" i="9"/>
  <c r="F162" i="9"/>
  <c r="P162" i="9"/>
  <c r="Q162" i="9"/>
  <c r="E163" i="9"/>
  <c r="F163" i="9"/>
  <c r="P163" i="9"/>
  <c r="G163" i="9"/>
  <c r="Q163" i="9"/>
  <c r="E164" i="9"/>
  <c r="F164" i="9"/>
  <c r="Q164" i="9"/>
  <c r="E165" i="9"/>
  <c r="F165" i="9"/>
  <c r="G165" i="9"/>
  <c r="P165" i="9"/>
  <c r="Q165" i="9"/>
  <c r="E166" i="9"/>
  <c r="F166" i="9"/>
  <c r="Q166" i="9"/>
  <c r="E167" i="9"/>
  <c r="F167" i="9"/>
  <c r="G167" i="9"/>
  <c r="Q167" i="9"/>
  <c r="E168" i="9"/>
  <c r="F168" i="9"/>
  <c r="Q168" i="9"/>
  <c r="E169" i="9"/>
  <c r="F169" i="9"/>
  <c r="Q169" i="9"/>
  <c r="E170" i="9"/>
  <c r="F170" i="9"/>
  <c r="G170" i="9"/>
  <c r="Q170" i="9"/>
  <c r="E171" i="9"/>
  <c r="F171" i="9"/>
  <c r="G171" i="9"/>
  <c r="Q171" i="9"/>
  <c r="E172" i="9"/>
  <c r="F172" i="9"/>
  <c r="Q172" i="9"/>
  <c r="E173" i="9"/>
  <c r="F173" i="9"/>
  <c r="Q173" i="9"/>
  <c r="E174" i="9"/>
  <c r="F174" i="9"/>
  <c r="Q174" i="9"/>
  <c r="E175" i="9"/>
  <c r="F175" i="9"/>
  <c r="G175" i="9"/>
  <c r="Q175" i="9"/>
  <c r="E176" i="9"/>
  <c r="F176" i="9"/>
  <c r="Q176" i="9"/>
  <c r="E177" i="9"/>
  <c r="F177" i="9"/>
  <c r="Q177" i="9"/>
  <c r="E178" i="9"/>
  <c r="F178" i="9"/>
  <c r="G178" i="9"/>
  <c r="Q178" i="9"/>
  <c r="E179" i="9"/>
  <c r="F179" i="9"/>
  <c r="G179" i="9"/>
  <c r="P179" i="9"/>
  <c r="Q179" i="9"/>
  <c r="E180" i="9"/>
  <c r="F180" i="9"/>
  <c r="Q180" i="9"/>
  <c r="E181" i="9"/>
  <c r="F181" i="9"/>
  <c r="Q181" i="9"/>
  <c r="E182" i="9"/>
  <c r="F182" i="9"/>
  <c r="Q182" i="9"/>
  <c r="E183" i="9"/>
  <c r="F183" i="9"/>
  <c r="G183" i="9"/>
  <c r="P183" i="9"/>
  <c r="Q183" i="9"/>
  <c r="E184" i="9"/>
  <c r="F184" i="9"/>
  <c r="G184" i="9"/>
  <c r="Q184" i="9"/>
  <c r="E185" i="9"/>
  <c r="F185" i="9"/>
  <c r="G185" i="9"/>
  <c r="Q185" i="9"/>
  <c r="E186" i="9"/>
  <c r="F186" i="9"/>
  <c r="Q186" i="9"/>
  <c r="E187" i="9"/>
  <c r="F187" i="9"/>
  <c r="P187" i="9"/>
  <c r="G187" i="9"/>
  <c r="Q187" i="9"/>
  <c r="E188" i="9"/>
  <c r="F188" i="9"/>
  <c r="Q188" i="9"/>
  <c r="E189" i="9"/>
  <c r="F189" i="9"/>
  <c r="Q189" i="9"/>
  <c r="E190" i="9"/>
  <c r="F190" i="9"/>
  <c r="Q190" i="9"/>
  <c r="E191" i="9"/>
  <c r="F191" i="9"/>
  <c r="G191" i="9"/>
  <c r="Q191" i="9"/>
  <c r="E192" i="9"/>
  <c r="F192" i="9"/>
  <c r="Q192" i="9"/>
  <c r="E193" i="9"/>
  <c r="F193" i="9"/>
  <c r="P193" i="9"/>
  <c r="G193" i="9"/>
  <c r="Q193" i="9"/>
  <c r="E194" i="9"/>
  <c r="F194" i="9"/>
  <c r="Q194" i="9"/>
  <c r="E195" i="9"/>
  <c r="F195" i="9"/>
  <c r="G195" i="9"/>
  <c r="N195" i="9"/>
  <c r="Q195" i="9"/>
  <c r="E196" i="9"/>
  <c r="F196" i="9"/>
  <c r="Q196" i="9"/>
  <c r="E197" i="9"/>
  <c r="F197" i="9"/>
  <c r="P197" i="9"/>
  <c r="G197" i="9"/>
  <c r="Q197" i="9"/>
  <c r="E198" i="9"/>
  <c r="F198" i="9"/>
  <c r="Q198" i="9"/>
  <c r="E199" i="9"/>
  <c r="F199" i="9"/>
  <c r="G199" i="9"/>
  <c r="P199" i="9"/>
  <c r="Q199" i="9"/>
  <c r="E200" i="9"/>
  <c r="F200" i="9"/>
  <c r="Q200" i="9"/>
  <c r="E201" i="9"/>
  <c r="F201" i="9"/>
  <c r="Q201" i="9"/>
  <c r="E202" i="9"/>
  <c r="F202" i="9"/>
  <c r="P202" i="9"/>
  <c r="G202" i="9"/>
  <c r="Q202" i="9"/>
  <c r="E203" i="9"/>
  <c r="F203" i="9"/>
  <c r="Q203" i="9"/>
  <c r="E204" i="9"/>
  <c r="F204" i="9"/>
  <c r="Q204" i="9"/>
  <c r="E205" i="9"/>
  <c r="F205" i="9"/>
  <c r="Q205" i="9"/>
  <c r="E206" i="9"/>
  <c r="F206" i="9"/>
  <c r="G206" i="9"/>
  <c r="P206" i="9"/>
  <c r="Q206" i="9"/>
  <c r="E207" i="9"/>
  <c r="F207" i="9"/>
  <c r="G207" i="9"/>
  <c r="Q207" i="9"/>
  <c r="E208" i="9"/>
  <c r="F208" i="9"/>
  <c r="G208" i="9"/>
  <c r="Q208" i="9"/>
  <c r="E209" i="9"/>
  <c r="F209" i="9"/>
  <c r="Q209" i="9"/>
  <c r="E210" i="9"/>
  <c r="F210" i="9"/>
  <c r="P210" i="9"/>
  <c r="G210" i="9"/>
  <c r="Q210" i="9"/>
  <c r="E211" i="9"/>
  <c r="F211" i="9"/>
  <c r="Q211" i="9"/>
  <c r="E212" i="9"/>
  <c r="F212" i="9"/>
  <c r="Q212" i="9"/>
  <c r="E213" i="9"/>
  <c r="F213" i="9"/>
  <c r="Q213" i="9"/>
  <c r="E214" i="9"/>
  <c r="F214" i="9"/>
  <c r="G214" i="9"/>
  <c r="P214" i="9"/>
  <c r="Q214" i="9"/>
  <c r="E215" i="9"/>
  <c r="F215" i="9"/>
  <c r="Q215" i="9"/>
  <c r="E216" i="9"/>
  <c r="F216" i="9"/>
  <c r="Q216" i="9"/>
  <c r="E217" i="9"/>
  <c r="F217" i="9"/>
  <c r="G217" i="9"/>
  <c r="Q217" i="9"/>
  <c r="E218" i="9"/>
  <c r="F218" i="9"/>
  <c r="Q218" i="9"/>
  <c r="E219" i="9"/>
  <c r="F219" i="9"/>
  <c r="G219" i="9"/>
  <c r="R219" i="9"/>
  <c r="P219" i="9"/>
  <c r="Q219" i="9"/>
  <c r="E220" i="9"/>
  <c r="F220" i="9"/>
  <c r="Q220" i="9"/>
  <c r="E221" i="9"/>
  <c r="F221" i="9"/>
  <c r="Q221" i="9"/>
  <c r="E222" i="9"/>
  <c r="F222" i="9"/>
  <c r="G222" i="9"/>
  <c r="P222" i="9"/>
  <c r="Q222" i="9"/>
  <c r="E223" i="9"/>
  <c r="F223" i="9"/>
  <c r="G223" i="9"/>
  <c r="Q223" i="9"/>
  <c r="E224" i="9"/>
  <c r="F224" i="9"/>
  <c r="G224" i="9"/>
  <c r="Q224" i="9"/>
  <c r="E225" i="9"/>
  <c r="F225" i="9"/>
  <c r="Q225" i="9"/>
  <c r="E226" i="9"/>
  <c r="F226" i="9"/>
  <c r="P226" i="9"/>
  <c r="G226" i="9"/>
  <c r="Q226" i="9"/>
  <c r="E227" i="9"/>
  <c r="F227" i="9"/>
  <c r="Q227" i="9"/>
  <c r="E228" i="9"/>
  <c r="F228" i="9"/>
  <c r="Q228" i="9"/>
  <c r="E229" i="9"/>
  <c r="F229" i="9"/>
  <c r="Q229" i="9"/>
  <c r="E230" i="9"/>
  <c r="F230" i="9"/>
  <c r="G230" i="9"/>
  <c r="P230" i="9"/>
  <c r="Q230" i="9"/>
  <c r="E231" i="9"/>
  <c r="F231" i="9"/>
  <c r="G231" i="9"/>
  <c r="Q231" i="9"/>
  <c r="E232" i="9"/>
  <c r="F232" i="9"/>
  <c r="G232" i="9"/>
  <c r="Q232" i="9"/>
  <c r="E233" i="9"/>
  <c r="F233" i="9"/>
  <c r="Q233" i="9"/>
  <c r="E234" i="9"/>
  <c r="F234" i="9"/>
  <c r="P234" i="9"/>
  <c r="G234" i="9"/>
  <c r="Q234" i="9"/>
  <c r="E235" i="9"/>
  <c r="F235" i="9"/>
  <c r="Q235" i="9"/>
  <c r="E236" i="9"/>
  <c r="F236" i="9"/>
  <c r="Q236" i="9"/>
  <c r="E237" i="9"/>
  <c r="F237" i="9"/>
  <c r="P237" i="9"/>
  <c r="G237" i="9"/>
  <c r="Q237" i="9"/>
  <c r="E238" i="9"/>
  <c r="F238" i="9"/>
  <c r="G238" i="9"/>
  <c r="Q238" i="9"/>
  <c r="E239" i="9"/>
  <c r="F239" i="9"/>
  <c r="Q239" i="9"/>
  <c r="E240" i="9"/>
  <c r="F240" i="9"/>
  <c r="G240" i="9"/>
  <c r="Q240" i="9"/>
  <c r="E241" i="9"/>
  <c r="F241" i="9"/>
  <c r="G241" i="9"/>
  <c r="Q241" i="9"/>
  <c r="E242" i="9"/>
  <c r="F242" i="9"/>
  <c r="Q242" i="9"/>
  <c r="E243" i="9"/>
  <c r="F243" i="9"/>
  <c r="P243" i="9"/>
  <c r="G243" i="9"/>
  <c r="Q243" i="9"/>
  <c r="E244" i="9"/>
  <c r="F244" i="9"/>
  <c r="Q244" i="9"/>
  <c r="E245" i="9"/>
  <c r="F245" i="9"/>
  <c r="Q245" i="9"/>
  <c r="E246" i="9"/>
  <c r="F246" i="9"/>
  <c r="G246" i="9"/>
  <c r="Q246" i="9"/>
  <c r="E247" i="9"/>
  <c r="F247" i="9"/>
  <c r="Q247" i="9"/>
  <c r="E248" i="9"/>
  <c r="F248" i="9"/>
  <c r="G248" i="9"/>
  <c r="Q248" i="9"/>
  <c r="E249" i="9"/>
  <c r="F249" i="9"/>
  <c r="G249" i="9"/>
  <c r="Q249" i="9"/>
  <c r="E250" i="9"/>
  <c r="F250" i="9"/>
  <c r="Q250" i="9"/>
  <c r="E251" i="9"/>
  <c r="F251" i="9"/>
  <c r="Q251" i="9"/>
  <c r="E252" i="9"/>
  <c r="F252" i="9"/>
  <c r="G252" i="9"/>
  <c r="Q252" i="9"/>
  <c r="E253" i="9"/>
  <c r="F253" i="9"/>
  <c r="Q253" i="9"/>
  <c r="E254" i="9"/>
  <c r="F254" i="9"/>
  <c r="Q254" i="9"/>
  <c r="E255" i="9"/>
  <c r="F255" i="9"/>
  <c r="Q255" i="9"/>
  <c r="E256" i="9"/>
  <c r="F256" i="9"/>
  <c r="P256" i="9"/>
  <c r="Q256" i="9"/>
  <c r="E257" i="9"/>
  <c r="F257" i="9"/>
  <c r="P257" i="9"/>
  <c r="G257" i="9"/>
  <c r="Q257" i="9"/>
  <c r="E258" i="9"/>
  <c r="F258" i="9"/>
  <c r="G258" i="9"/>
  <c r="Q258" i="9"/>
  <c r="E259" i="9"/>
  <c r="F259" i="9"/>
  <c r="G259" i="9"/>
  <c r="R259" i="9"/>
  <c r="P259" i="9"/>
  <c r="Q259" i="9"/>
  <c r="E260" i="9"/>
  <c r="F260" i="9"/>
  <c r="Q260" i="9"/>
  <c r="E261" i="9"/>
  <c r="F261" i="9"/>
  <c r="G261" i="9"/>
  <c r="Q261" i="9"/>
  <c r="E262" i="9"/>
  <c r="F262" i="9"/>
  <c r="Q262" i="9"/>
  <c r="E263" i="9"/>
  <c r="F263" i="9"/>
  <c r="G263" i="9"/>
  <c r="P263" i="9"/>
  <c r="Q263" i="9"/>
  <c r="E264" i="9"/>
  <c r="F264" i="9"/>
  <c r="Q264" i="9"/>
  <c r="E265" i="9"/>
  <c r="F265" i="9"/>
  <c r="G265" i="9"/>
  <c r="Q265" i="9"/>
  <c r="E266" i="9"/>
  <c r="F266" i="9"/>
  <c r="Q266" i="9"/>
  <c r="E267" i="9"/>
  <c r="F267" i="9"/>
  <c r="Q267" i="9"/>
  <c r="E268" i="9"/>
  <c r="F268" i="9"/>
  <c r="P268" i="9"/>
  <c r="Q268" i="9"/>
  <c r="E269" i="9"/>
  <c r="F269" i="9"/>
  <c r="P269" i="9"/>
  <c r="G269" i="9"/>
  <c r="Q269" i="9"/>
  <c r="E270" i="9"/>
  <c r="F270" i="9"/>
  <c r="Q270" i="9"/>
  <c r="E271" i="9"/>
  <c r="F271" i="9"/>
  <c r="G271" i="9"/>
  <c r="P271" i="9"/>
  <c r="Q271" i="9"/>
  <c r="E272" i="9"/>
  <c r="F272" i="9"/>
  <c r="Q272" i="9"/>
  <c r="E273" i="9"/>
  <c r="F273" i="9"/>
  <c r="G273" i="9"/>
  <c r="Q273" i="9"/>
  <c r="Z2" i="6"/>
  <c r="Z3" i="6"/>
  <c r="Z4" i="6"/>
  <c r="Z5" i="6"/>
  <c r="Z6" i="6"/>
  <c r="Z7" i="6"/>
  <c r="Z8" i="6"/>
  <c r="D9" i="6"/>
  <c r="E9" i="6"/>
  <c r="Z9" i="6"/>
  <c r="Z10" i="6"/>
  <c r="D11" i="6"/>
  <c r="Z11" i="6"/>
  <c r="D12" i="6"/>
  <c r="Z12" i="6"/>
  <c r="D13" i="6"/>
  <c r="Z13" i="6"/>
  <c r="Z14" i="6"/>
  <c r="Z15" i="6"/>
  <c r="F16" i="6"/>
  <c r="F17" i="6" s="1"/>
  <c r="Z16" i="6"/>
  <c r="C17" i="6"/>
  <c r="Z17" i="6"/>
  <c r="Z18" i="6"/>
  <c r="T19" i="6"/>
  <c r="Z19" i="6"/>
  <c r="Z20" i="6"/>
  <c r="E21" i="6"/>
  <c r="F21" i="6"/>
  <c r="G21" i="6"/>
  <c r="Q21" i="6"/>
  <c r="Z21" i="6"/>
  <c r="E22" i="6"/>
  <c r="F22" i="6"/>
  <c r="G22" i="6"/>
  <c r="Q22" i="6"/>
  <c r="Z22" i="6"/>
  <c r="E23" i="6"/>
  <c r="F23" i="6"/>
  <c r="G23" i="6"/>
  <c r="Q23" i="6"/>
  <c r="Z23" i="6"/>
  <c r="E24" i="6"/>
  <c r="F24" i="6"/>
  <c r="G24" i="6"/>
  <c r="Q24" i="6"/>
  <c r="Z24" i="6"/>
  <c r="E25" i="6"/>
  <c r="F25" i="6"/>
  <c r="G25" i="6"/>
  <c r="Q25" i="6"/>
  <c r="Z25" i="6"/>
  <c r="E26" i="6"/>
  <c r="F26" i="6"/>
  <c r="G26" i="6"/>
  <c r="Q26" i="6"/>
  <c r="Z26" i="6"/>
  <c r="E27" i="6"/>
  <c r="F27" i="6"/>
  <c r="G27" i="6"/>
  <c r="Q27" i="6"/>
  <c r="Z27" i="6"/>
  <c r="E28" i="6"/>
  <c r="F28" i="6"/>
  <c r="G28" i="6"/>
  <c r="Q28" i="6"/>
  <c r="Z28" i="6"/>
  <c r="E29" i="6"/>
  <c r="F29" i="6"/>
  <c r="G29" i="6"/>
  <c r="Q29" i="6"/>
  <c r="Z29" i="6"/>
  <c r="E30" i="6"/>
  <c r="F30" i="6"/>
  <c r="G30" i="6"/>
  <c r="Q30" i="6"/>
  <c r="Z30" i="6"/>
  <c r="E31" i="6"/>
  <c r="F31" i="6"/>
  <c r="G31" i="6"/>
  <c r="Q31" i="6"/>
  <c r="Z31" i="6"/>
  <c r="E32" i="6"/>
  <c r="F32" i="6"/>
  <c r="G32" i="6"/>
  <c r="Q32" i="6"/>
  <c r="E33" i="6"/>
  <c r="F33" i="6"/>
  <c r="G33" i="6"/>
  <c r="Q33" i="6"/>
  <c r="E34" i="6"/>
  <c r="F34" i="6"/>
  <c r="G34" i="6"/>
  <c r="Q34" i="6"/>
  <c r="E35" i="6"/>
  <c r="F35" i="6"/>
  <c r="Q35" i="6"/>
  <c r="E36" i="6"/>
  <c r="F36" i="6"/>
  <c r="G36" i="6"/>
  <c r="Q36" i="6"/>
  <c r="E37" i="6"/>
  <c r="F37" i="6"/>
  <c r="Q37" i="6"/>
  <c r="E38" i="6"/>
  <c r="F38" i="6"/>
  <c r="Q38" i="6"/>
  <c r="E39" i="6"/>
  <c r="F39" i="6"/>
  <c r="G39" i="6"/>
  <c r="Q39" i="6"/>
  <c r="E40" i="6"/>
  <c r="F40" i="6"/>
  <c r="G40" i="6"/>
  <c r="Q40" i="6"/>
  <c r="E41" i="6"/>
  <c r="F41" i="6"/>
  <c r="G41" i="6"/>
  <c r="Q41" i="6"/>
  <c r="E42" i="6"/>
  <c r="F42" i="6"/>
  <c r="G42" i="6"/>
  <c r="Q42" i="6"/>
  <c r="E43" i="6"/>
  <c r="F43" i="6"/>
  <c r="G43" i="6"/>
  <c r="Q43" i="6"/>
  <c r="E44" i="6"/>
  <c r="F44" i="6"/>
  <c r="G44" i="6"/>
  <c r="Q44" i="6"/>
  <c r="E45" i="6"/>
  <c r="F45" i="6"/>
  <c r="G45" i="6"/>
  <c r="Q45" i="6"/>
  <c r="E46" i="6"/>
  <c r="F46" i="6"/>
  <c r="G46" i="6"/>
  <c r="Q46" i="6"/>
  <c r="E47" i="6"/>
  <c r="F47" i="6"/>
  <c r="G47" i="6"/>
  <c r="Q47" i="6"/>
  <c r="E48" i="6"/>
  <c r="F48" i="6"/>
  <c r="G48" i="6"/>
  <c r="Q48" i="6"/>
  <c r="E49" i="6"/>
  <c r="F49" i="6"/>
  <c r="Q49" i="6"/>
  <c r="E50" i="6"/>
  <c r="F50" i="6"/>
  <c r="Q50" i="6"/>
  <c r="E51" i="6"/>
  <c r="F51" i="6"/>
  <c r="Q51" i="6"/>
  <c r="E52" i="6"/>
  <c r="F52" i="6"/>
  <c r="G52" i="6"/>
  <c r="Q52" i="6"/>
  <c r="E53" i="6"/>
  <c r="F53" i="6"/>
  <c r="Q53" i="6"/>
  <c r="E54" i="6"/>
  <c r="F54" i="6"/>
  <c r="G54" i="6"/>
  <c r="Q54" i="6"/>
  <c r="E55" i="6"/>
  <c r="F55" i="6"/>
  <c r="G55" i="6"/>
  <c r="Q55" i="6"/>
  <c r="E56" i="6"/>
  <c r="F56" i="6"/>
  <c r="G56" i="6"/>
  <c r="Q56" i="6"/>
  <c r="E57" i="6"/>
  <c r="F57" i="6"/>
  <c r="I57" i="6"/>
  <c r="Q57" i="6"/>
  <c r="E58" i="6"/>
  <c r="F58" i="6"/>
  <c r="G58" i="6"/>
  <c r="Q58" i="6"/>
  <c r="E59" i="6"/>
  <c r="F59" i="6"/>
  <c r="G59" i="6"/>
  <c r="Q59" i="6"/>
  <c r="E60" i="6"/>
  <c r="F60" i="6"/>
  <c r="G60" i="6"/>
  <c r="Q60" i="6"/>
  <c r="E61" i="6"/>
  <c r="F61" i="6"/>
  <c r="Q61" i="6"/>
  <c r="E62" i="6"/>
  <c r="F62" i="6"/>
  <c r="G62" i="6"/>
  <c r="Q62" i="6"/>
  <c r="E63" i="6"/>
  <c r="F63" i="6"/>
  <c r="G63" i="6"/>
  <c r="Q63" i="6"/>
  <c r="E64" i="6"/>
  <c r="F64" i="6"/>
  <c r="G64" i="6"/>
  <c r="Q64" i="6"/>
  <c r="E65" i="6"/>
  <c r="F65" i="6"/>
  <c r="G65" i="6"/>
  <c r="J65" i="6"/>
  <c r="Q65" i="6"/>
  <c r="E66" i="6"/>
  <c r="F66" i="6"/>
  <c r="Q66" i="6"/>
  <c r="E67" i="6"/>
  <c r="F67" i="6"/>
  <c r="G67" i="6"/>
  <c r="Q67" i="6"/>
  <c r="E68" i="6"/>
  <c r="F68" i="6"/>
  <c r="Q68" i="6"/>
  <c r="E69" i="6"/>
  <c r="F69" i="6"/>
  <c r="G69" i="6"/>
  <c r="Q69" i="6"/>
  <c r="E70" i="6"/>
  <c r="F70" i="6"/>
  <c r="Q70" i="6"/>
  <c r="E71" i="6"/>
  <c r="F71" i="6"/>
  <c r="G71" i="6"/>
  <c r="Q71" i="6"/>
  <c r="E72" i="6"/>
  <c r="F72" i="6"/>
  <c r="Q72" i="6"/>
  <c r="E73" i="6"/>
  <c r="F73" i="6"/>
  <c r="Q73" i="6"/>
  <c r="E74" i="6"/>
  <c r="F74" i="6"/>
  <c r="Q74" i="6"/>
  <c r="E75" i="6"/>
  <c r="F75" i="6"/>
  <c r="G75" i="6"/>
  <c r="Q75" i="6"/>
  <c r="E76" i="6"/>
  <c r="F76" i="6"/>
  <c r="I76" i="6"/>
  <c r="Q76" i="6"/>
  <c r="E77" i="6"/>
  <c r="F77" i="6"/>
  <c r="G77" i="6"/>
  <c r="Q77" i="6"/>
  <c r="E78" i="6"/>
  <c r="F78" i="6"/>
  <c r="Q78" i="6"/>
  <c r="E79" i="6"/>
  <c r="F79" i="6"/>
  <c r="G79" i="6"/>
  <c r="Q79" i="6"/>
  <c r="E80" i="6"/>
  <c r="F80" i="6"/>
  <c r="Q80" i="6"/>
  <c r="E81" i="6"/>
  <c r="F81" i="6"/>
  <c r="G81" i="6"/>
  <c r="Q81" i="6"/>
  <c r="E82" i="6"/>
  <c r="F82" i="6"/>
  <c r="Q82" i="6"/>
  <c r="E83" i="6"/>
  <c r="F83" i="6"/>
  <c r="G83" i="6"/>
  <c r="Q83" i="6"/>
  <c r="E84" i="6"/>
  <c r="F84" i="6"/>
  <c r="G84" i="6"/>
  <c r="Q84" i="6"/>
  <c r="E85" i="6"/>
  <c r="F85" i="6"/>
  <c r="G85" i="6"/>
  <c r="Q85" i="6"/>
  <c r="E86" i="6"/>
  <c r="F86" i="6"/>
  <c r="Q86" i="6"/>
  <c r="E87" i="6"/>
  <c r="F87" i="6"/>
  <c r="G87" i="6"/>
  <c r="Q87" i="6"/>
  <c r="E88" i="6"/>
  <c r="F88" i="6"/>
  <c r="G88" i="6"/>
  <c r="Q88" i="6"/>
  <c r="E89" i="6"/>
  <c r="F89" i="6"/>
  <c r="G89" i="6"/>
  <c r="Q89" i="6"/>
  <c r="E90" i="6"/>
  <c r="F90" i="6"/>
  <c r="G90" i="6"/>
  <c r="Q90" i="6"/>
  <c r="E91" i="6"/>
  <c r="F91" i="6"/>
  <c r="G91" i="6"/>
  <c r="Q91" i="6"/>
  <c r="E92" i="6"/>
  <c r="F92" i="6"/>
  <c r="G92" i="6"/>
  <c r="Q92" i="6"/>
  <c r="E93" i="6"/>
  <c r="F93" i="6"/>
  <c r="G93" i="6"/>
  <c r="Q93" i="6"/>
  <c r="E94" i="6"/>
  <c r="F94" i="6"/>
  <c r="Q94" i="6"/>
  <c r="E95" i="6"/>
  <c r="F95" i="6"/>
  <c r="Q95" i="6"/>
  <c r="E96" i="6"/>
  <c r="F96" i="6"/>
  <c r="G96" i="6"/>
  <c r="Q96" i="6"/>
  <c r="E97" i="6"/>
  <c r="F97" i="6"/>
  <c r="Q97" i="6"/>
  <c r="E98" i="6"/>
  <c r="F98" i="6"/>
  <c r="Q98" i="6"/>
  <c r="E99" i="6"/>
  <c r="F99" i="6"/>
  <c r="Q99" i="6"/>
  <c r="E100" i="6"/>
  <c r="F100" i="6"/>
  <c r="Q100" i="6"/>
  <c r="E101" i="6"/>
  <c r="F101" i="6"/>
  <c r="Q101" i="6"/>
  <c r="E102" i="6"/>
  <c r="F102" i="6"/>
  <c r="G102" i="6"/>
  <c r="Q102" i="6"/>
  <c r="E103" i="6"/>
  <c r="F103" i="6"/>
  <c r="Q103" i="6"/>
  <c r="E104" i="6"/>
  <c r="F104" i="6"/>
  <c r="J104" i="6"/>
  <c r="Q104" i="6"/>
  <c r="E105" i="6"/>
  <c r="F105" i="6"/>
  <c r="Q105" i="6"/>
  <c r="E106" i="6"/>
  <c r="F106" i="6"/>
  <c r="G106" i="6"/>
  <c r="Q106" i="6"/>
  <c r="E107" i="6"/>
  <c r="F107" i="6"/>
  <c r="Q107" i="6"/>
  <c r="E108" i="6"/>
  <c r="F108" i="6"/>
  <c r="G108" i="6"/>
  <c r="Q108" i="6"/>
  <c r="E109" i="6"/>
  <c r="F109" i="6"/>
  <c r="G109" i="6"/>
  <c r="Q109" i="6"/>
  <c r="E110" i="6"/>
  <c r="F110" i="6"/>
  <c r="G110" i="6"/>
  <c r="Q110" i="6"/>
  <c r="E111" i="6"/>
  <c r="F111" i="6"/>
  <c r="G111" i="6"/>
  <c r="Q111" i="6"/>
  <c r="E112" i="6"/>
  <c r="F112" i="6"/>
  <c r="G112" i="6"/>
  <c r="Q112" i="6"/>
  <c r="E113" i="6"/>
  <c r="F113" i="6"/>
  <c r="G113" i="6"/>
  <c r="Q113" i="6"/>
  <c r="E114" i="6"/>
  <c r="F114" i="6"/>
  <c r="G114" i="6"/>
  <c r="Q114" i="6"/>
  <c r="E115" i="6"/>
  <c r="F115" i="6"/>
  <c r="G115" i="6"/>
  <c r="Q115" i="6"/>
  <c r="E116" i="6"/>
  <c r="F116" i="6"/>
  <c r="G116" i="6"/>
  <c r="Q116" i="6"/>
  <c r="E117" i="6"/>
  <c r="F117" i="6"/>
  <c r="Q117" i="6"/>
  <c r="E118" i="6"/>
  <c r="F118" i="6"/>
  <c r="Q118" i="6"/>
  <c r="E119" i="6"/>
  <c r="F119" i="6"/>
  <c r="Q119" i="6"/>
  <c r="E120" i="6"/>
  <c r="F120" i="6"/>
  <c r="Q120" i="6"/>
  <c r="E121" i="6"/>
  <c r="F121" i="6"/>
  <c r="Q121" i="6"/>
  <c r="E122" i="6"/>
  <c r="F122" i="6"/>
  <c r="G122" i="6"/>
  <c r="Q122" i="6"/>
  <c r="E123" i="6"/>
  <c r="F123" i="6"/>
  <c r="G123" i="6"/>
  <c r="Q123" i="6"/>
  <c r="E124" i="6"/>
  <c r="F124" i="6"/>
  <c r="G124" i="6"/>
  <c r="Q124" i="6"/>
  <c r="E125" i="6"/>
  <c r="F125" i="6"/>
  <c r="G125" i="6"/>
  <c r="J125" i="6"/>
  <c r="Q125" i="6"/>
  <c r="E126" i="6"/>
  <c r="F126" i="6"/>
  <c r="G126" i="6"/>
  <c r="J126" i="6"/>
  <c r="Q126" i="6"/>
  <c r="E127" i="6"/>
  <c r="F127" i="6"/>
  <c r="G127" i="6"/>
  <c r="Q127" i="6"/>
  <c r="E128" i="6"/>
  <c r="F128" i="6"/>
  <c r="G128" i="6"/>
  <c r="Q128" i="6"/>
  <c r="E129" i="6"/>
  <c r="F129" i="6"/>
  <c r="G129" i="6"/>
  <c r="I129" i="6"/>
  <c r="Q129" i="6"/>
  <c r="E130" i="6"/>
  <c r="F130" i="6"/>
  <c r="G130" i="6"/>
  <c r="Q130" i="6"/>
  <c r="E131" i="6"/>
  <c r="F131" i="6"/>
  <c r="Q131" i="6"/>
  <c r="E132" i="6"/>
  <c r="F132" i="6"/>
  <c r="G132" i="6"/>
  <c r="Q132" i="6"/>
  <c r="E133" i="6"/>
  <c r="F133" i="6"/>
  <c r="Q133" i="6"/>
  <c r="E134" i="6"/>
  <c r="F134" i="6"/>
  <c r="Q134" i="6"/>
  <c r="E135" i="6"/>
  <c r="F135" i="6"/>
  <c r="G135" i="6"/>
  <c r="Q135" i="6"/>
  <c r="E136" i="6"/>
  <c r="F136" i="6"/>
  <c r="Q136" i="6"/>
  <c r="E137" i="6"/>
  <c r="F137" i="6"/>
  <c r="Q137" i="6"/>
  <c r="E138" i="6"/>
  <c r="F138" i="6"/>
  <c r="G138" i="6"/>
  <c r="Q138" i="6"/>
  <c r="E139" i="6"/>
  <c r="F139" i="6"/>
  <c r="G139" i="6"/>
  <c r="Q139" i="6"/>
  <c r="E140" i="6"/>
  <c r="F140" i="6"/>
  <c r="G140" i="6"/>
  <c r="O140" i="6"/>
  <c r="Q140" i="6"/>
  <c r="E141" i="6"/>
  <c r="F141" i="6"/>
  <c r="G141" i="6"/>
  <c r="Q141" i="6"/>
  <c r="E142" i="6"/>
  <c r="F142" i="6"/>
  <c r="G142" i="6"/>
  <c r="Q142" i="6"/>
  <c r="E143" i="6"/>
  <c r="F143" i="6"/>
  <c r="G143" i="6"/>
  <c r="Q143" i="6"/>
  <c r="E144" i="6"/>
  <c r="F144" i="6"/>
  <c r="G144" i="6"/>
  <c r="Q144" i="6"/>
  <c r="E145" i="6"/>
  <c r="F145" i="6"/>
  <c r="Q145" i="6"/>
  <c r="E146" i="6"/>
  <c r="F146" i="6"/>
  <c r="J146" i="6"/>
  <c r="Q146" i="6"/>
  <c r="E147" i="6"/>
  <c r="F147" i="6"/>
  <c r="G147" i="6"/>
  <c r="Q147" i="6"/>
  <c r="E148" i="6"/>
  <c r="F148" i="6"/>
  <c r="G148" i="6"/>
  <c r="Q148" i="6"/>
  <c r="E149" i="6"/>
  <c r="F149" i="6"/>
  <c r="Q149" i="6"/>
  <c r="E150" i="6"/>
  <c r="F150" i="6"/>
  <c r="Q150" i="6"/>
  <c r="E151" i="6"/>
  <c r="F151" i="6"/>
  <c r="Q151" i="6"/>
  <c r="E152" i="6"/>
  <c r="F152" i="6"/>
  <c r="G152" i="6"/>
  <c r="Q152" i="6"/>
  <c r="E153" i="6"/>
  <c r="F153" i="6"/>
  <c r="G153" i="6"/>
  <c r="Q153" i="6"/>
  <c r="E154" i="6"/>
  <c r="F154" i="6"/>
  <c r="Q154" i="6"/>
  <c r="E155" i="6"/>
  <c r="F155" i="6"/>
  <c r="Q155" i="6"/>
  <c r="E156" i="6"/>
  <c r="F156" i="6"/>
  <c r="Q156" i="6"/>
  <c r="E157" i="6"/>
  <c r="F157" i="6"/>
  <c r="G157" i="6"/>
  <c r="Q157" i="6"/>
  <c r="E158" i="6"/>
  <c r="F158" i="6"/>
  <c r="G158" i="6"/>
  <c r="Q158" i="6"/>
  <c r="E159" i="6"/>
  <c r="F159" i="6"/>
  <c r="Q159" i="6"/>
  <c r="E160" i="6"/>
  <c r="F160" i="6"/>
  <c r="G160" i="6"/>
  <c r="Q160" i="6"/>
  <c r="E161" i="6"/>
  <c r="F161" i="6"/>
  <c r="Q161" i="6"/>
  <c r="E162" i="6"/>
  <c r="F162" i="6"/>
  <c r="Q162" i="6"/>
  <c r="E163" i="6"/>
  <c r="F163" i="6"/>
  <c r="Q163" i="6"/>
  <c r="E164" i="6"/>
  <c r="F164" i="6"/>
  <c r="G164" i="6"/>
  <c r="Q164" i="6"/>
  <c r="E165" i="6"/>
  <c r="F165" i="6"/>
  <c r="G165" i="6"/>
  <c r="Q165" i="6"/>
  <c r="E166" i="6"/>
  <c r="F166" i="6"/>
  <c r="Q166" i="6"/>
  <c r="E167" i="6"/>
  <c r="F167" i="6"/>
  <c r="G167" i="6"/>
  <c r="Q167" i="6"/>
  <c r="E168" i="6"/>
  <c r="F168" i="6"/>
  <c r="Q168" i="6"/>
  <c r="E169" i="6"/>
  <c r="F169" i="6"/>
  <c r="Q169" i="6"/>
  <c r="E170" i="6"/>
  <c r="F170" i="6"/>
  <c r="Q170" i="6"/>
  <c r="E171" i="6"/>
  <c r="F171" i="6"/>
  <c r="Q171" i="6"/>
  <c r="E172" i="6"/>
  <c r="F172" i="6"/>
  <c r="G172" i="6"/>
  <c r="Q172" i="6"/>
  <c r="E173" i="6"/>
  <c r="F173" i="6"/>
  <c r="G173" i="6"/>
  <c r="Q173" i="6"/>
  <c r="E174" i="6"/>
  <c r="F174" i="6"/>
  <c r="Q174" i="6"/>
  <c r="E175" i="6"/>
  <c r="F175" i="6"/>
  <c r="G175" i="6"/>
  <c r="J175" i="6"/>
  <c r="Q175" i="6"/>
  <c r="E176" i="6"/>
  <c r="F176" i="6"/>
  <c r="Q176" i="6"/>
  <c r="E177" i="6"/>
  <c r="F177" i="6"/>
  <c r="Q177" i="6"/>
  <c r="E178" i="6"/>
  <c r="F178" i="6"/>
  <c r="Q178" i="6"/>
  <c r="E179" i="6"/>
  <c r="F179" i="6"/>
  <c r="Q179" i="6"/>
  <c r="E180" i="6"/>
  <c r="F180" i="6"/>
  <c r="Q180" i="6"/>
  <c r="E181" i="6"/>
  <c r="F181" i="6"/>
  <c r="Q181" i="6"/>
  <c r="E182" i="6"/>
  <c r="F182" i="6"/>
  <c r="Q182" i="6"/>
  <c r="E183" i="6"/>
  <c r="F183" i="6"/>
  <c r="Q183" i="6"/>
  <c r="E184" i="6"/>
  <c r="F184" i="6"/>
  <c r="Q184" i="6"/>
  <c r="E185" i="6"/>
  <c r="F185" i="6"/>
  <c r="Q185" i="6"/>
  <c r="E186" i="6"/>
  <c r="F186" i="6"/>
  <c r="G186" i="6"/>
  <c r="Q186" i="6"/>
  <c r="E187" i="6"/>
  <c r="F187" i="6"/>
  <c r="G187" i="6"/>
  <c r="Q187" i="6"/>
  <c r="E188" i="6"/>
  <c r="F188" i="6"/>
  <c r="J188" i="6"/>
  <c r="Q188" i="6"/>
  <c r="E189" i="6"/>
  <c r="F189" i="6"/>
  <c r="G189" i="6"/>
  <c r="Q189" i="6"/>
  <c r="E190" i="6"/>
  <c r="F190" i="6"/>
  <c r="Q190" i="6"/>
  <c r="E191" i="6"/>
  <c r="F191" i="6"/>
  <c r="Q191" i="6"/>
  <c r="E192" i="6"/>
  <c r="F192" i="6"/>
  <c r="Q192" i="6"/>
  <c r="E193" i="6"/>
  <c r="F193" i="6"/>
  <c r="Q193" i="6"/>
  <c r="E194" i="6"/>
  <c r="F194" i="6"/>
  <c r="Q194" i="6"/>
  <c r="E195" i="6"/>
  <c r="F195" i="6"/>
  <c r="Q195" i="6"/>
  <c r="E196" i="6"/>
  <c r="F196" i="6"/>
  <c r="Q196" i="6"/>
  <c r="E197" i="6"/>
  <c r="F197" i="6"/>
  <c r="Q197" i="6"/>
  <c r="E198" i="6"/>
  <c r="F198" i="6"/>
  <c r="Q198" i="6"/>
  <c r="E199" i="6"/>
  <c r="F199" i="6"/>
  <c r="Q199" i="6"/>
  <c r="E200" i="6"/>
  <c r="F200" i="6"/>
  <c r="Q200" i="6"/>
  <c r="E201" i="6"/>
  <c r="F201" i="6"/>
  <c r="Q201" i="6"/>
  <c r="E202" i="6"/>
  <c r="F202" i="6"/>
  <c r="G202" i="6"/>
  <c r="Q202" i="6"/>
  <c r="E203" i="6"/>
  <c r="F203" i="6"/>
  <c r="G203" i="6"/>
  <c r="Q203" i="6"/>
  <c r="E204" i="6"/>
  <c r="F204" i="6"/>
  <c r="I204" i="6"/>
  <c r="Q204" i="6"/>
  <c r="E205" i="6"/>
  <c r="F205" i="6"/>
  <c r="G205" i="6"/>
  <c r="Q205" i="6"/>
  <c r="E206" i="6"/>
  <c r="F206" i="6"/>
  <c r="Q206" i="6"/>
  <c r="E207" i="6"/>
  <c r="F207" i="6"/>
  <c r="G207" i="6"/>
  <c r="Q207" i="6"/>
  <c r="E208" i="6"/>
  <c r="F208" i="6"/>
  <c r="Q208" i="6"/>
  <c r="E209" i="6"/>
  <c r="F209" i="6"/>
  <c r="Q209" i="6"/>
  <c r="E210" i="6"/>
  <c r="F210" i="6"/>
  <c r="Q210" i="6"/>
  <c r="E211" i="6"/>
  <c r="F211" i="6"/>
  <c r="G211" i="6"/>
  <c r="Q211" i="6"/>
  <c r="E212" i="6"/>
  <c r="F212" i="6"/>
  <c r="G212" i="6"/>
  <c r="Q212" i="6"/>
  <c r="E213" i="6"/>
  <c r="F213" i="6"/>
  <c r="Q213" i="6"/>
  <c r="E214" i="6"/>
  <c r="F214" i="6"/>
  <c r="G214" i="6"/>
  <c r="Q214" i="6"/>
  <c r="E215" i="6"/>
  <c r="F215" i="6"/>
  <c r="G215" i="6"/>
  <c r="Q215" i="6"/>
  <c r="E216" i="6"/>
  <c r="F216" i="6"/>
  <c r="Q216" i="6"/>
  <c r="E217" i="6"/>
  <c r="F217" i="6"/>
  <c r="G217" i="6"/>
  <c r="Q217" i="6"/>
  <c r="E218" i="6"/>
  <c r="F218" i="6"/>
  <c r="G218" i="6"/>
  <c r="I218" i="6"/>
  <c r="Q218" i="6"/>
  <c r="E219" i="6"/>
  <c r="F219" i="6"/>
  <c r="Q219" i="6"/>
  <c r="E220" i="6"/>
  <c r="F220" i="6"/>
  <c r="G220" i="6"/>
  <c r="Q220" i="6"/>
  <c r="E221" i="6"/>
  <c r="F221" i="6"/>
  <c r="G221" i="6"/>
  <c r="Q221" i="6"/>
  <c r="E222" i="6"/>
  <c r="F222" i="6"/>
  <c r="Q222" i="6"/>
  <c r="E223" i="6"/>
  <c r="F223" i="6"/>
  <c r="G223" i="6"/>
  <c r="Q223" i="6"/>
  <c r="E224" i="6"/>
  <c r="F224" i="6"/>
  <c r="Q224" i="6"/>
  <c r="E225" i="6"/>
  <c r="F225" i="6"/>
  <c r="Q225" i="6"/>
  <c r="E226" i="6"/>
  <c r="F226" i="6"/>
  <c r="Q226" i="6"/>
  <c r="E227" i="6"/>
  <c r="F227" i="6"/>
  <c r="G227" i="6"/>
  <c r="Q227" i="6"/>
  <c r="E228" i="6"/>
  <c r="F228" i="6"/>
  <c r="G228" i="6"/>
  <c r="Q228" i="6"/>
  <c r="E229" i="6"/>
  <c r="F229" i="6"/>
  <c r="Q229" i="6"/>
  <c r="E230" i="6"/>
  <c r="F230" i="6"/>
  <c r="Q230" i="6"/>
  <c r="E231" i="6"/>
  <c r="F231" i="6"/>
  <c r="Q231" i="6"/>
  <c r="E232" i="6"/>
  <c r="F232" i="6"/>
  <c r="G232" i="6"/>
  <c r="Q232" i="6"/>
  <c r="E233" i="6"/>
  <c r="F233" i="6"/>
  <c r="Q233" i="6"/>
  <c r="E234" i="6"/>
  <c r="F234" i="6"/>
  <c r="Q234" i="6"/>
  <c r="E235" i="6"/>
  <c r="F235" i="6"/>
  <c r="Q235" i="6"/>
  <c r="E236" i="6"/>
  <c r="F236" i="6"/>
  <c r="Q236" i="6"/>
  <c r="E237" i="6"/>
  <c r="F237" i="6"/>
  <c r="Q237" i="6"/>
  <c r="E238" i="6"/>
  <c r="F238" i="6"/>
  <c r="Q238" i="6"/>
  <c r="E239" i="6"/>
  <c r="F239" i="6"/>
  <c r="Q239" i="6"/>
  <c r="E240" i="6"/>
  <c r="F240" i="6"/>
  <c r="Q240" i="6"/>
  <c r="E241" i="6"/>
  <c r="F241" i="6"/>
  <c r="Q241" i="6"/>
  <c r="E242" i="6"/>
  <c r="F242" i="6"/>
  <c r="Q242" i="6"/>
  <c r="E243" i="6"/>
  <c r="F243" i="6"/>
  <c r="Q243" i="6"/>
  <c r="E244" i="6"/>
  <c r="F244" i="6"/>
  <c r="Q244" i="6"/>
  <c r="E245" i="6"/>
  <c r="F245" i="6"/>
  <c r="G245" i="6"/>
  <c r="Q245" i="6"/>
  <c r="E246" i="6"/>
  <c r="F246" i="6"/>
  <c r="G246" i="6"/>
  <c r="Q246" i="6"/>
  <c r="E247" i="6"/>
  <c r="F247" i="6"/>
  <c r="Q247" i="6"/>
  <c r="E248" i="6"/>
  <c r="F248" i="6"/>
  <c r="Q248" i="6"/>
  <c r="E249" i="6"/>
  <c r="F249" i="6"/>
  <c r="G249" i="6"/>
  <c r="Q249" i="6"/>
  <c r="E250" i="6"/>
  <c r="F250" i="6"/>
  <c r="Q250" i="6"/>
  <c r="E251" i="6"/>
  <c r="F251" i="6"/>
  <c r="Q251" i="6"/>
  <c r="E252" i="6"/>
  <c r="F252" i="6"/>
  <c r="Q252" i="6"/>
  <c r="E253" i="6"/>
  <c r="F253" i="6"/>
  <c r="Q253" i="6"/>
  <c r="E254" i="6"/>
  <c r="F254" i="6"/>
  <c r="Q254" i="6"/>
  <c r="E255" i="6"/>
  <c r="F255" i="6"/>
  <c r="G255" i="6"/>
  <c r="Q255" i="6"/>
  <c r="E256" i="6"/>
  <c r="F256" i="6"/>
  <c r="G256" i="6"/>
  <c r="Q256" i="6"/>
  <c r="E257" i="6"/>
  <c r="F257" i="6"/>
  <c r="Q257" i="6"/>
  <c r="E258" i="6"/>
  <c r="F258" i="6"/>
  <c r="Q258" i="6"/>
  <c r="E259" i="6"/>
  <c r="F259" i="6"/>
  <c r="Q259" i="6"/>
  <c r="E260" i="6"/>
  <c r="F260" i="6"/>
  <c r="Q260" i="6"/>
  <c r="E261" i="6"/>
  <c r="F261" i="6"/>
  <c r="G261" i="6"/>
  <c r="Q261" i="6"/>
  <c r="E262" i="6"/>
  <c r="F262" i="6"/>
  <c r="Q262" i="6"/>
  <c r="E263" i="6"/>
  <c r="F263" i="6"/>
  <c r="Q263" i="6"/>
  <c r="E264" i="6"/>
  <c r="F264" i="6"/>
  <c r="G264" i="6"/>
  <c r="Q264" i="6"/>
  <c r="E265" i="6"/>
  <c r="F265" i="6"/>
  <c r="Q265" i="6"/>
  <c r="E266" i="6"/>
  <c r="F266" i="6"/>
  <c r="Q266" i="6"/>
  <c r="E267" i="6"/>
  <c r="F267" i="6"/>
  <c r="Q267" i="6"/>
  <c r="E268" i="6"/>
  <c r="F268" i="6"/>
  <c r="Q268" i="6"/>
  <c r="E269" i="6"/>
  <c r="F269" i="6"/>
  <c r="Q269" i="6"/>
  <c r="E270" i="6"/>
  <c r="F270" i="6"/>
  <c r="G270" i="6"/>
  <c r="Q270" i="6"/>
  <c r="E271" i="6"/>
  <c r="F271" i="6"/>
  <c r="Q271" i="6"/>
  <c r="E272" i="6"/>
  <c r="F272" i="6"/>
  <c r="Q272" i="6"/>
  <c r="E273" i="6"/>
  <c r="F273" i="6"/>
  <c r="G273" i="6"/>
  <c r="Q273" i="6"/>
  <c r="E274" i="6"/>
  <c r="F274" i="6"/>
  <c r="G274" i="6"/>
  <c r="Q274" i="6"/>
  <c r="E275" i="6"/>
  <c r="F275" i="6"/>
  <c r="G275" i="6"/>
  <c r="Q275" i="6"/>
  <c r="E276" i="6"/>
  <c r="F276" i="6"/>
  <c r="G276" i="6"/>
  <c r="Q276" i="6"/>
  <c r="E277" i="6"/>
  <c r="F277" i="6"/>
  <c r="G277" i="6"/>
  <c r="Q277" i="6"/>
  <c r="E278" i="6"/>
  <c r="F278" i="6"/>
  <c r="Q278" i="6"/>
  <c r="E279" i="6"/>
  <c r="F279" i="6"/>
  <c r="Q279" i="6"/>
  <c r="E280" i="6"/>
  <c r="F280" i="6"/>
  <c r="G280" i="6"/>
  <c r="Q280" i="6"/>
  <c r="E281" i="6"/>
  <c r="F281" i="6"/>
  <c r="G281" i="6"/>
  <c r="Q281" i="6"/>
  <c r="E282" i="6"/>
  <c r="F282" i="6"/>
  <c r="G282" i="6"/>
  <c r="Q282" i="6"/>
  <c r="E283" i="6"/>
  <c r="F283" i="6"/>
  <c r="Q283" i="6"/>
  <c r="E284" i="6"/>
  <c r="F284" i="6"/>
  <c r="G284" i="6"/>
  <c r="Q284" i="6"/>
  <c r="E285" i="6"/>
  <c r="F285" i="6"/>
  <c r="G285" i="6"/>
  <c r="Q285" i="6"/>
  <c r="E286" i="6"/>
  <c r="F286" i="6"/>
  <c r="G286" i="6"/>
  <c r="Q286" i="6"/>
  <c r="E287" i="6"/>
  <c r="F287" i="6"/>
  <c r="G287" i="6"/>
  <c r="Q287" i="6"/>
  <c r="E288" i="6"/>
  <c r="F288" i="6"/>
  <c r="Q288" i="6"/>
  <c r="E289" i="6"/>
  <c r="F289" i="6"/>
  <c r="G289" i="6"/>
  <c r="Q289" i="6"/>
  <c r="E290" i="6"/>
  <c r="F290" i="6"/>
  <c r="Q290" i="6"/>
  <c r="E291" i="6"/>
  <c r="F291" i="6"/>
  <c r="G291" i="6"/>
  <c r="Q291" i="6"/>
  <c r="E292" i="6"/>
  <c r="F292" i="6"/>
  <c r="G292" i="6"/>
  <c r="Q292" i="6"/>
  <c r="E293" i="6"/>
  <c r="F293" i="6"/>
  <c r="G293" i="6"/>
  <c r="Q293" i="6"/>
  <c r="E294" i="6"/>
  <c r="F294" i="6"/>
  <c r="G294" i="6"/>
  <c r="Q294" i="6"/>
  <c r="E295" i="6"/>
  <c r="F295" i="6"/>
  <c r="Q295" i="6"/>
  <c r="E296" i="6"/>
  <c r="F296" i="6"/>
  <c r="G296" i="6"/>
  <c r="Q296" i="6"/>
  <c r="E297" i="6"/>
  <c r="F297" i="6"/>
  <c r="Q297" i="6"/>
  <c r="E298" i="6"/>
  <c r="F298" i="6"/>
  <c r="G298" i="6"/>
  <c r="J298" i="6"/>
  <c r="Q298" i="6"/>
  <c r="E299" i="6"/>
  <c r="F299" i="6"/>
  <c r="Q299" i="6"/>
  <c r="E300" i="6"/>
  <c r="F300" i="6"/>
  <c r="G300" i="6"/>
  <c r="Q300" i="6"/>
  <c r="E301" i="6"/>
  <c r="F301" i="6"/>
  <c r="G301" i="6"/>
  <c r="Q301" i="6"/>
  <c r="E302" i="6"/>
  <c r="F302" i="6"/>
  <c r="G302" i="6"/>
  <c r="Q302" i="6"/>
  <c r="E303" i="6"/>
  <c r="F303" i="6"/>
  <c r="Q303" i="6"/>
  <c r="E304" i="6"/>
  <c r="F304" i="6"/>
  <c r="G304" i="6"/>
  <c r="Q304" i="6"/>
  <c r="E305" i="6"/>
  <c r="F305" i="6"/>
  <c r="G305" i="6"/>
  <c r="Q305" i="6"/>
  <c r="E306" i="6"/>
  <c r="F306" i="6"/>
  <c r="G306" i="6"/>
  <c r="Q306" i="6"/>
  <c r="E307" i="6"/>
  <c r="F307" i="6"/>
  <c r="G307" i="6"/>
  <c r="Q307" i="6"/>
  <c r="E308" i="6"/>
  <c r="F308" i="6"/>
  <c r="G308" i="6"/>
  <c r="Q308" i="6"/>
  <c r="E309" i="6"/>
  <c r="F309" i="6"/>
  <c r="G309" i="6"/>
  <c r="Q309" i="6"/>
  <c r="E310" i="6"/>
  <c r="F310" i="6"/>
  <c r="G310" i="6"/>
  <c r="Q310" i="6"/>
  <c r="E311" i="6"/>
  <c r="F311" i="6"/>
  <c r="Q311" i="6"/>
  <c r="E312" i="6"/>
  <c r="F312" i="6"/>
  <c r="Q312" i="6"/>
  <c r="E313" i="6"/>
  <c r="F313" i="6"/>
  <c r="G313" i="6"/>
  <c r="Q313" i="6"/>
  <c r="E314" i="6"/>
  <c r="F314" i="6"/>
  <c r="G314" i="6"/>
  <c r="Q314" i="6"/>
  <c r="E315" i="6"/>
  <c r="F315" i="6"/>
  <c r="G315" i="6"/>
  <c r="Q315" i="6"/>
  <c r="E316" i="6"/>
  <c r="F316" i="6"/>
  <c r="Q316" i="6"/>
  <c r="E317" i="6"/>
  <c r="F317" i="6"/>
  <c r="G317" i="6"/>
  <c r="Q317" i="6"/>
  <c r="E318" i="6"/>
  <c r="F318" i="6"/>
  <c r="G318" i="6"/>
  <c r="Q318" i="6"/>
  <c r="E319" i="6"/>
  <c r="F319" i="6"/>
  <c r="Q319" i="6"/>
  <c r="E320" i="6"/>
  <c r="F320" i="6"/>
  <c r="Q320" i="6"/>
  <c r="E321" i="6"/>
  <c r="F321" i="6"/>
  <c r="Q321" i="6"/>
  <c r="E322" i="6"/>
  <c r="F322" i="6"/>
  <c r="Q322" i="6"/>
  <c r="E323" i="6"/>
  <c r="F323" i="6"/>
  <c r="Q323" i="6"/>
  <c r="E324" i="6"/>
  <c r="F324" i="6"/>
  <c r="G324" i="6"/>
  <c r="Q324" i="6"/>
  <c r="E325" i="6"/>
  <c r="F325" i="6"/>
  <c r="G325" i="6"/>
  <c r="Q325" i="6"/>
  <c r="E326" i="6"/>
  <c r="F326" i="6"/>
  <c r="Q326" i="6"/>
  <c r="E327" i="6"/>
  <c r="F327" i="6"/>
  <c r="Q327" i="6"/>
  <c r="E328" i="6"/>
  <c r="F328" i="6"/>
  <c r="G328" i="6"/>
  <c r="Q328" i="6"/>
  <c r="E329" i="6"/>
  <c r="F329" i="6"/>
  <c r="Q329" i="6"/>
  <c r="E330" i="6"/>
  <c r="F330" i="6"/>
  <c r="Q330" i="6"/>
  <c r="E331" i="6"/>
  <c r="F331" i="6"/>
  <c r="Q331" i="6"/>
  <c r="E332" i="6"/>
  <c r="F332" i="6"/>
  <c r="Q332" i="6"/>
  <c r="E333" i="6"/>
  <c r="F333" i="6"/>
  <c r="Q333" i="6"/>
  <c r="E334" i="6"/>
  <c r="F334" i="6"/>
  <c r="G334" i="6"/>
  <c r="Q334" i="6"/>
  <c r="E335" i="6"/>
  <c r="F335" i="6"/>
  <c r="Q335" i="6"/>
  <c r="E336" i="6"/>
  <c r="F336" i="6"/>
  <c r="Q336" i="6"/>
  <c r="E337" i="6"/>
  <c r="F337" i="6"/>
  <c r="G337" i="6"/>
  <c r="Q337" i="6"/>
  <c r="E338" i="6"/>
  <c r="F338" i="6"/>
  <c r="G338" i="6"/>
  <c r="Q338" i="6"/>
  <c r="E339" i="6"/>
  <c r="F339" i="6"/>
  <c r="G339" i="6"/>
  <c r="Q339" i="6"/>
  <c r="E340" i="6"/>
  <c r="F340" i="6"/>
  <c r="Q340" i="6"/>
  <c r="E341" i="6"/>
  <c r="F341" i="6"/>
  <c r="J341" i="6"/>
  <c r="Q341" i="6"/>
  <c r="E342" i="6"/>
  <c r="F342" i="6"/>
  <c r="G342" i="6"/>
  <c r="Q342" i="6"/>
  <c r="E343" i="6"/>
  <c r="F343" i="6"/>
  <c r="G343" i="6"/>
  <c r="Q343" i="6"/>
  <c r="E344" i="6"/>
  <c r="F344" i="6"/>
  <c r="G344" i="6"/>
  <c r="Q344" i="6"/>
  <c r="E345" i="6"/>
  <c r="F345" i="6"/>
  <c r="Q345" i="6"/>
  <c r="E346" i="6"/>
  <c r="F346" i="6"/>
  <c r="H346" i="6"/>
  <c r="I346" i="6"/>
  <c r="J346" i="6"/>
  <c r="K346" i="6"/>
  <c r="Q346" i="6"/>
  <c r="E347" i="6"/>
  <c r="F347" i="6"/>
  <c r="Q347" i="6"/>
  <c r="E348" i="6"/>
  <c r="F348" i="6"/>
  <c r="G348" i="6"/>
  <c r="Q348" i="6"/>
  <c r="E349" i="6"/>
  <c r="F349" i="6"/>
  <c r="Q349" i="6"/>
  <c r="E350" i="6"/>
  <c r="F350" i="6"/>
  <c r="Q350" i="6"/>
  <c r="E351" i="6"/>
  <c r="F351" i="6"/>
  <c r="Q351" i="6"/>
  <c r="E352" i="6"/>
  <c r="F352" i="6"/>
  <c r="G352" i="6"/>
  <c r="Q352" i="6"/>
  <c r="E353" i="6"/>
  <c r="F353" i="6"/>
  <c r="Q353" i="6"/>
  <c r="E354" i="6"/>
  <c r="F354" i="6"/>
  <c r="Q354" i="6"/>
  <c r="E355" i="6"/>
  <c r="F355" i="6"/>
  <c r="Q355" i="6"/>
  <c r="E356" i="6"/>
  <c r="F356" i="6"/>
  <c r="Q356" i="6"/>
  <c r="E357" i="6"/>
  <c r="F357" i="6"/>
  <c r="G357" i="6"/>
  <c r="Q357" i="6"/>
  <c r="E358" i="6"/>
  <c r="F358" i="6"/>
  <c r="Q358" i="6"/>
  <c r="E359" i="6"/>
  <c r="F359" i="6"/>
  <c r="G359" i="6"/>
  <c r="Q359" i="6"/>
  <c r="E360" i="6"/>
  <c r="F360" i="6"/>
  <c r="Q360" i="6"/>
  <c r="E361" i="6"/>
  <c r="F361" i="6"/>
  <c r="Q361" i="6"/>
  <c r="E362" i="6"/>
  <c r="F362" i="6"/>
  <c r="Q362" i="6"/>
  <c r="E363" i="6"/>
  <c r="F363" i="6"/>
  <c r="Q363" i="6"/>
  <c r="E364" i="6"/>
  <c r="F364" i="6"/>
  <c r="Q364" i="6"/>
  <c r="E365" i="6"/>
  <c r="F365" i="6"/>
  <c r="G365" i="6"/>
  <c r="Q365" i="6"/>
  <c r="E366" i="6"/>
  <c r="F366" i="6"/>
  <c r="G366" i="6"/>
  <c r="Q366" i="6"/>
  <c r="E367" i="6"/>
  <c r="F367" i="6"/>
  <c r="G367" i="6"/>
  <c r="Q367" i="6"/>
  <c r="E368" i="6"/>
  <c r="F368" i="6"/>
  <c r="Q368" i="6"/>
  <c r="E369" i="6"/>
  <c r="F369" i="6"/>
  <c r="Q369" i="6"/>
  <c r="E370" i="6"/>
  <c r="F370" i="6"/>
  <c r="Q370" i="6"/>
  <c r="E371" i="6"/>
  <c r="F371" i="6"/>
  <c r="G371" i="6"/>
  <c r="Q371" i="6"/>
  <c r="E372" i="6"/>
  <c r="F372" i="6"/>
  <c r="G372" i="6"/>
  <c r="Q372" i="6"/>
  <c r="E373" i="6"/>
  <c r="F373" i="6"/>
  <c r="Q373" i="6"/>
  <c r="E374" i="6"/>
  <c r="F374" i="6"/>
  <c r="G374" i="6"/>
  <c r="Q374" i="6"/>
  <c r="E375" i="6"/>
  <c r="F375" i="6"/>
  <c r="Q375" i="6"/>
  <c r="E376" i="6"/>
  <c r="F376" i="6"/>
  <c r="Q376" i="6"/>
  <c r="E377" i="6"/>
  <c r="F377" i="6"/>
  <c r="Q377" i="6"/>
  <c r="E378" i="6"/>
  <c r="F378" i="6"/>
  <c r="Q378" i="6"/>
  <c r="E379" i="6"/>
  <c r="F379" i="6"/>
  <c r="Q379" i="6"/>
  <c r="E380" i="6"/>
  <c r="F380" i="6"/>
  <c r="Q380" i="6"/>
  <c r="E381" i="6"/>
  <c r="F381" i="6"/>
  <c r="Q381" i="6"/>
  <c r="E382" i="6"/>
  <c r="F382" i="6"/>
  <c r="Q382" i="6"/>
  <c r="E383" i="6"/>
  <c r="F383" i="6"/>
  <c r="Q383" i="6"/>
  <c r="E384" i="6"/>
  <c r="F384" i="6"/>
  <c r="Q384" i="6"/>
  <c r="E385" i="6"/>
  <c r="F385" i="6"/>
  <c r="G385" i="6"/>
  <c r="Q385" i="6"/>
  <c r="E386" i="6"/>
  <c r="F386" i="6"/>
  <c r="Q386" i="6"/>
  <c r="E387" i="6"/>
  <c r="F387" i="6"/>
  <c r="Q387" i="6"/>
  <c r="E388" i="6"/>
  <c r="F388" i="6"/>
  <c r="Q388" i="6"/>
  <c r="E389" i="6"/>
  <c r="F389" i="6"/>
  <c r="Q389" i="6"/>
  <c r="E390" i="6"/>
  <c r="F390" i="6"/>
  <c r="Q390" i="6"/>
  <c r="E391" i="6"/>
  <c r="F391" i="6"/>
  <c r="Q391" i="6"/>
  <c r="E392" i="6"/>
  <c r="F392" i="6"/>
  <c r="Q392" i="6"/>
  <c r="E393" i="6"/>
  <c r="F393" i="6"/>
  <c r="Q393" i="6"/>
  <c r="E394" i="6"/>
  <c r="F394" i="6"/>
  <c r="Q394" i="6"/>
  <c r="E395" i="6"/>
  <c r="F395" i="6"/>
  <c r="Q395" i="6"/>
  <c r="E396" i="6"/>
  <c r="F396" i="6"/>
  <c r="Q396" i="6"/>
  <c r="E397" i="6"/>
  <c r="F397" i="6"/>
  <c r="Q397" i="6"/>
  <c r="E398" i="6"/>
  <c r="F398" i="6"/>
  <c r="Q398" i="6"/>
  <c r="E399" i="6"/>
  <c r="F399" i="6"/>
  <c r="Q399" i="6"/>
  <c r="E400" i="6"/>
  <c r="F400" i="6"/>
  <c r="Q400" i="6"/>
  <c r="E401" i="6"/>
  <c r="F401" i="6"/>
  <c r="Q401" i="6"/>
  <c r="E402" i="6"/>
  <c r="F402" i="6"/>
  <c r="Q402" i="6"/>
  <c r="E403" i="6"/>
  <c r="F403" i="6"/>
  <c r="Q403" i="6"/>
  <c r="E404" i="6"/>
  <c r="F404" i="6"/>
  <c r="Q404" i="6"/>
  <c r="E405" i="6"/>
  <c r="F405" i="6"/>
  <c r="Q405" i="6"/>
  <c r="E406" i="6"/>
  <c r="F406" i="6"/>
  <c r="Q406" i="6"/>
  <c r="E407" i="6"/>
  <c r="F407" i="6"/>
  <c r="Q407" i="6"/>
  <c r="E408" i="6"/>
  <c r="F408" i="6"/>
  <c r="Q408" i="6"/>
  <c r="E409" i="6"/>
  <c r="F409" i="6"/>
  <c r="Q409" i="6"/>
  <c r="E410" i="6"/>
  <c r="F410" i="6"/>
  <c r="Q410" i="6"/>
  <c r="E411" i="6"/>
  <c r="F411" i="6"/>
  <c r="Q411" i="6"/>
  <c r="E412" i="6"/>
  <c r="F412" i="6"/>
  <c r="Q412" i="6"/>
  <c r="E413" i="6"/>
  <c r="F413" i="6"/>
  <c r="Q413" i="6"/>
  <c r="E414" i="6"/>
  <c r="F414" i="6"/>
  <c r="G414" i="6"/>
  <c r="Q414" i="6"/>
  <c r="E415" i="6"/>
  <c r="F415" i="6"/>
  <c r="Q415" i="6"/>
  <c r="E416" i="6"/>
  <c r="F416" i="6"/>
  <c r="G416" i="6"/>
  <c r="Q416" i="6"/>
  <c r="E417" i="6"/>
  <c r="F417" i="6"/>
  <c r="Q417" i="6"/>
  <c r="E418" i="6"/>
  <c r="F418" i="6"/>
  <c r="Q418" i="6"/>
  <c r="E419" i="6"/>
  <c r="F419" i="6"/>
  <c r="Q419" i="6"/>
  <c r="E420" i="6"/>
  <c r="F420" i="6"/>
  <c r="Q420" i="6"/>
  <c r="E421" i="6"/>
  <c r="F421" i="6"/>
  <c r="Q421" i="6"/>
  <c r="E422" i="6"/>
  <c r="F422" i="6"/>
  <c r="Q422" i="6"/>
  <c r="E423" i="6"/>
  <c r="F423" i="6"/>
  <c r="Q423" i="6"/>
  <c r="E424" i="6"/>
  <c r="F424" i="6"/>
  <c r="Q424" i="6"/>
  <c r="E425" i="6"/>
  <c r="F425" i="6"/>
  <c r="Q425" i="6"/>
  <c r="E426" i="6"/>
  <c r="F426" i="6"/>
  <c r="Q426" i="6"/>
  <c r="E427" i="6"/>
  <c r="F427" i="6"/>
  <c r="P427" i="6"/>
  <c r="Q427" i="6"/>
  <c r="E428" i="6"/>
  <c r="F428" i="6"/>
  <c r="Q428" i="6"/>
  <c r="E429" i="6"/>
  <c r="F429" i="6"/>
  <c r="Q429" i="6"/>
  <c r="E430" i="6"/>
  <c r="F430" i="6"/>
  <c r="Q430" i="6"/>
  <c r="E431" i="6"/>
  <c r="F431" i="6"/>
  <c r="Q431" i="6"/>
  <c r="E432" i="6"/>
  <c r="F432" i="6"/>
  <c r="Q432" i="6"/>
  <c r="E433" i="6"/>
  <c r="F433" i="6"/>
  <c r="Q433" i="6"/>
  <c r="E434" i="6"/>
  <c r="F434" i="6"/>
  <c r="Q434" i="6"/>
  <c r="E435" i="6"/>
  <c r="F435" i="6"/>
  <c r="G435" i="6"/>
  <c r="Q435" i="6"/>
  <c r="E436" i="6"/>
  <c r="F436" i="6"/>
  <c r="G436" i="6"/>
  <c r="Q436" i="6"/>
  <c r="E437" i="6"/>
  <c r="F437" i="6"/>
  <c r="Q437" i="6"/>
  <c r="E438" i="6"/>
  <c r="F438" i="6"/>
  <c r="Q438" i="6"/>
  <c r="E439" i="6"/>
  <c r="F439" i="6"/>
  <c r="Q439" i="6"/>
  <c r="E440" i="6"/>
  <c r="F440" i="6"/>
  <c r="Q440" i="6"/>
  <c r="E441" i="6"/>
  <c r="F441" i="6"/>
  <c r="Q441" i="6"/>
  <c r="E442" i="6"/>
  <c r="F442" i="6"/>
  <c r="Q442" i="6"/>
  <c r="E443" i="6"/>
  <c r="F443" i="6"/>
  <c r="Q443" i="6"/>
  <c r="E444" i="6"/>
  <c r="F444" i="6"/>
  <c r="G444" i="6"/>
  <c r="J444" i="6"/>
  <c r="Q444" i="6"/>
  <c r="E445" i="6"/>
  <c r="F445" i="6"/>
  <c r="Q445" i="6"/>
  <c r="E446" i="6"/>
  <c r="F446" i="6"/>
  <c r="Q446" i="6"/>
  <c r="E447" i="6"/>
  <c r="F447" i="6"/>
  <c r="Q447" i="6"/>
  <c r="E448" i="6"/>
  <c r="F448" i="6"/>
  <c r="Q448" i="6"/>
  <c r="E449" i="6"/>
  <c r="F449" i="6"/>
  <c r="Q449" i="6"/>
  <c r="E450" i="6"/>
  <c r="F450" i="6"/>
  <c r="Q450" i="6"/>
  <c r="E451" i="6"/>
  <c r="F451" i="6"/>
  <c r="Q451" i="6"/>
  <c r="E452" i="6"/>
  <c r="F452" i="6"/>
  <c r="Q452" i="6"/>
  <c r="E453" i="6"/>
  <c r="F453" i="6"/>
  <c r="Q453" i="6"/>
  <c r="E454" i="6"/>
  <c r="F454" i="6"/>
  <c r="G454" i="6"/>
  <c r="Q454" i="6"/>
  <c r="E455" i="6"/>
  <c r="F455" i="6"/>
  <c r="G455" i="6"/>
  <c r="I455" i="6"/>
  <c r="Q455" i="6"/>
  <c r="E456" i="6"/>
  <c r="F456" i="6"/>
  <c r="Q456" i="6"/>
  <c r="E457" i="6"/>
  <c r="F457" i="6"/>
  <c r="Q457" i="6"/>
  <c r="E458" i="6"/>
  <c r="F458" i="6"/>
  <c r="Q458" i="6"/>
  <c r="E459" i="6"/>
  <c r="F459" i="6"/>
  <c r="Q459" i="6"/>
  <c r="E460" i="6"/>
  <c r="F460" i="6"/>
  <c r="Q460" i="6"/>
  <c r="E461" i="6"/>
  <c r="F461" i="6"/>
  <c r="G461" i="6"/>
  <c r="Q461" i="6"/>
  <c r="E462" i="6"/>
  <c r="F462" i="6"/>
  <c r="G462" i="6"/>
  <c r="Q462" i="6"/>
  <c r="E463" i="6"/>
  <c r="F463" i="6"/>
  <c r="Q463" i="6"/>
  <c r="E464" i="6"/>
  <c r="F464" i="6"/>
  <c r="Q464" i="6"/>
  <c r="E465" i="6"/>
  <c r="F465" i="6"/>
  <c r="Q465" i="6"/>
  <c r="E466" i="6"/>
  <c r="F466" i="6"/>
  <c r="Q466" i="6"/>
  <c r="E467" i="6"/>
  <c r="F467" i="6"/>
  <c r="Q467" i="6"/>
  <c r="E468" i="6"/>
  <c r="F468" i="6"/>
  <c r="Q468" i="6"/>
  <c r="E469" i="6"/>
  <c r="F469" i="6"/>
  <c r="G469" i="6"/>
  <c r="Q469" i="6"/>
  <c r="E470" i="6"/>
  <c r="F470" i="6"/>
  <c r="Q470" i="6"/>
  <c r="E471" i="6"/>
  <c r="F471" i="6"/>
  <c r="Q471" i="6"/>
  <c r="E472" i="6"/>
  <c r="F472" i="6"/>
  <c r="Q472" i="6"/>
  <c r="E473" i="6"/>
  <c r="F473" i="6"/>
  <c r="Q473" i="6"/>
  <c r="E474" i="6"/>
  <c r="F474" i="6"/>
  <c r="G474" i="6"/>
  <c r="Q474" i="6"/>
  <c r="E475" i="6"/>
  <c r="F475" i="6"/>
  <c r="Q475" i="6"/>
  <c r="E476" i="6"/>
  <c r="F476" i="6"/>
  <c r="Q476" i="6"/>
  <c r="E477" i="6"/>
  <c r="F477" i="6"/>
  <c r="Q477" i="6"/>
  <c r="E478" i="6"/>
  <c r="F478" i="6"/>
  <c r="G478" i="6"/>
  <c r="Q478" i="6"/>
  <c r="E479" i="6"/>
  <c r="F479" i="6"/>
  <c r="Q479" i="6"/>
  <c r="E480" i="6"/>
  <c r="F480" i="6"/>
  <c r="Q480" i="6"/>
  <c r="E481" i="6"/>
  <c r="F481" i="6"/>
  <c r="Q481" i="6"/>
  <c r="E482" i="6"/>
  <c r="F482" i="6"/>
  <c r="G482" i="6"/>
  <c r="Q482" i="6"/>
  <c r="E483" i="6"/>
  <c r="F483" i="6"/>
  <c r="Q483" i="6"/>
  <c r="E484" i="6"/>
  <c r="F484" i="6"/>
  <c r="Q484" i="6"/>
  <c r="E485" i="6"/>
  <c r="F485" i="6"/>
  <c r="G485" i="6"/>
  <c r="Q485" i="6"/>
  <c r="E486" i="6"/>
  <c r="F486" i="6"/>
  <c r="G486" i="6"/>
  <c r="Q486" i="6"/>
  <c r="E487" i="6"/>
  <c r="F487" i="6"/>
  <c r="Q487" i="6"/>
  <c r="E488" i="6"/>
  <c r="F488" i="6"/>
  <c r="Q488" i="6"/>
  <c r="E489" i="6"/>
  <c r="F489" i="6"/>
  <c r="G489" i="6"/>
  <c r="Q489" i="6"/>
  <c r="E490" i="6"/>
  <c r="F490" i="6"/>
  <c r="G490" i="6"/>
  <c r="Q490" i="6"/>
  <c r="E491" i="6"/>
  <c r="F491" i="6"/>
  <c r="Q491" i="6"/>
  <c r="E492" i="6"/>
  <c r="F492" i="6"/>
  <c r="Q492" i="6"/>
  <c r="E493" i="6"/>
  <c r="F493" i="6"/>
  <c r="G493" i="6"/>
  <c r="Q493" i="6"/>
  <c r="E494" i="6"/>
  <c r="F494" i="6"/>
  <c r="G494" i="6"/>
  <c r="Q494" i="6"/>
  <c r="E495" i="6"/>
  <c r="F495" i="6"/>
  <c r="Q495" i="6"/>
  <c r="E496" i="6"/>
  <c r="F496" i="6"/>
  <c r="Q496" i="6"/>
  <c r="E497" i="6"/>
  <c r="F497" i="6"/>
  <c r="Q497" i="6"/>
  <c r="E498" i="6"/>
  <c r="F498" i="6"/>
  <c r="G498" i="6"/>
  <c r="Q498" i="6"/>
  <c r="E499" i="6"/>
  <c r="F499" i="6"/>
  <c r="Q499" i="6"/>
  <c r="E500" i="6"/>
  <c r="F500" i="6"/>
  <c r="G500" i="6"/>
  <c r="Q500" i="6"/>
  <c r="E501" i="6"/>
  <c r="F501" i="6"/>
  <c r="G501" i="6"/>
  <c r="Q501" i="6"/>
  <c r="E502" i="6"/>
  <c r="F502" i="6"/>
  <c r="G502" i="6"/>
  <c r="Q502" i="6"/>
  <c r="E503" i="6"/>
  <c r="F503" i="6"/>
  <c r="Q503" i="6"/>
  <c r="E504" i="6"/>
  <c r="F504" i="6"/>
  <c r="Q504" i="6"/>
  <c r="E505" i="6"/>
  <c r="F505" i="6"/>
  <c r="G505" i="6"/>
  <c r="Q505" i="6"/>
  <c r="E506" i="6"/>
  <c r="F506" i="6"/>
  <c r="G506" i="6"/>
  <c r="Q506" i="6"/>
  <c r="E507" i="6"/>
  <c r="F507" i="6"/>
  <c r="Q507" i="6"/>
  <c r="E508" i="6"/>
  <c r="F508" i="6"/>
  <c r="Q508" i="6"/>
  <c r="E509" i="6"/>
  <c r="F509" i="6"/>
  <c r="Q509" i="6"/>
  <c r="E510" i="6"/>
  <c r="F510" i="6"/>
  <c r="Q510" i="6"/>
  <c r="E511" i="6"/>
  <c r="F511" i="6"/>
  <c r="G511" i="6"/>
  <c r="Q511" i="6"/>
  <c r="E512" i="6"/>
  <c r="F512" i="6"/>
  <c r="Q512" i="6"/>
  <c r="E513" i="6"/>
  <c r="F513" i="6"/>
  <c r="G513" i="6"/>
  <c r="Q513" i="6"/>
  <c r="E514" i="6"/>
  <c r="F514" i="6"/>
  <c r="G514" i="6"/>
  <c r="Q514" i="6"/>
  <c r="E515" i="6"/>
  <c r="F515" i="6"/>
  <c r="Q515" i="6"/>
  <c r="E516" i="6"/>
  <c r="F516" i="6"/>
  <c r="Q516" i="6"/>
  <c r="E517" i="6"/>
  <c r="F517" i="6"/>
  <c r="G517" i="6"/>
  <c r="Q517" i="6"/>
  <c r="E518" i="6"/>
  <c r="F518" i="6"/>
  <c r="G518" i="6"/>
  <c r="Q518" i="6"/>
  <c r="E519" i="6"/>
  <c r="F519" i="6"/>
  <c r="Q519" i="6"/>
  <c r="E520" i="6"/>
  <c r="F520" i="6"/>
  <c r="Q520" i="6"/>
  <c r="E521" i="6"/>
  <c r="F521" i="6"/>
  <c r="G521" i="6"/>
  <c r="Q521" i="6"/>
  <c r="E522" i="6"/>
  <c r="F522" i="6"/>
  <c r="G522" i="6"/>
  <c r="Q522" i="6"/>
  <c r="E523" i="6"/>
  <c r="F523" i="6"/>
  <c r="G523" i="6"/>
  <c r="J523" i="6"/>
  <c r="Q523" i="6"/>
  <c r="E524" i="6"/>
  <c r="F524" i="6"/>
  <c r="Q524" i="6"/>
  <c r="E525" i="6"/>
  <c r="F525" i="6"/>
  <c r="G525" i="6"/>
  <c r="Q525" i="6"/>
  <c r="E526" i="6"/>
  <c r="F526" i="6"/>
  <c r="G526" i="6"/>
  <c r="Q526" i="6"/>
  <c r="E527" i="6"/>
  <c r="F527" i="6"/>
  <c r="Q527" i="6"/>
  <c r="E528" i="6"/>
  <c r="F528" i="6"/>
  <c r="Q528" i="6"/>
  <c r="E529" i="6"/>
  <c r="F529" i="6"/>
  <c r="G529" i="6"/>
  <c r="Q529" i="6"/>
  <c r="E530" i="6"/>
  <c r="F530" i="6"/>
  <c r="G530" i="6"/>
  <c r="Q530" i="6"/>
  <c r="E531" i="6"/>
  <c r="F531" i="6"/>
  <c r="Q531" i="6"/>
  <c r="E532" i="6"/>
  <c r="F532" i="6"/>
  <c r="Q532" i="6"/>
  <c r="E533" i="6"/>
  <c r="F533" i="6"/>
  <c r="G533" i="6"/>
  <c r="Q533" i="6"/>
  <c r="E534" i="6"/>
  <c r="F534" i="6"/>
  <c r="G534" i="6"/>
  <c r="Q534" i="6"/>
  <c r="E535" i="6"/>
  <c r="F535" i="6"/>
  <c r="Q535" i="6"/>
  <c r="E536" i="6"/>
  <c r="F536" i="6"/>
  <c r="Q536" i="6"/>
  <c r="E537" i="6"/>
  <c r="F537" i="6"/>
  <c r="G537" i="6"/>
  <c r="Q537" i="6"/>
  <c r="E538" i="6"/>
  <c r="F538" i="6"/>
  <c r="G538" i="6"/>
  <c r="Q538" i="6"/>
  <c r="E539" i="6"/>
  <c r="F539" i="6"/>
  <c r="Q539" i="6"/>
  <c r="E540" i="6"/>
  <c r="F540" i="6"/>
  <c r="Q540" i="6"/>
  <c r="E541" i="6"/>
  <c r="F541" i="6"/>
  <c r="G541" i="6"/>
  <c r="Q541" i="6"/>
  <c r="E542" i="6"/>
  <c r="F542" i="6"/>
  <c r="G542" i="6"/>
  <c r="Q542" i="6"/>
  <c r="E543" i="6"/>
  <c r="F543" i="6"/>
  <c r="Q543" i="6"/>
  <c r="E544" i="6"/>
  <c r="F544" i="6"/>
  <c r="Q544" i="6"/>
  <c r="E545" i="6"/>
  <c r="F545" i="6"/>
  <c r="G545" i="6"/>
  <c r="Q545" i="6"/>
  <c r="E546" i="6"/>
  <c r="F546" i="6"/>
  <c r="G546" i="6"/>
  <c r="Q546" i="6"/>
  <c r="E547" i="6"/>
  <c r="F547" i="6"/>
  <c r="G547" i="6"/>
  <c r="Q547" i="6"/>
  <c r="E548" i="6"/>
  <c r="F548" i="6"/>
  <c r="Q548" i="6"/>
  <c r="E549" i="6"/>
  <c r="F549" i="6"/>
  <c r="G549" i="6"/>
  <c r="Q549" i="6"/>
  <c r="E550" i="6"/>
  <c r="F550" i="6"/>
  <c r="G550" i="6"/>
  <c r="Q550" i="6"/>
  <c r="E551" i="6"/>
  <c r="F551" i="6"/>
  <c r="Q551" i="6"/>
  <c r="E552" i="6"/>
  <c r="F552" i="6"/>
  <c r="Q552" i="6"/>
  <c r="E553" i="6"/>
  <c r="F553" i="6"/>
  <c r="G553" i="6"/>
  <c r="Q553" i="6"/>
  <c r="E554" i="6"/>
  <c r="F554" i="6"/>
  <c r="Q554" i="6"/>
  <c r="E555" i="6"/>
  <c r="F555" i="6"/>
  <c r="Q555" i="6"/>
  <c r="E556" i="6"/>
  <c r="F556" i="6"/>
  <c r="Q556" i="6"/>
  <c r="E557" i="6"/>
  <c r="F557" i="6"/>
  <c r="G557" i="6"/>
  <c r="Q557" i="6"/>
  <c r="E558" i="6"/>
  <c r="F558" i="6"/>
  <c r="G558" i="6"/>
  <c r="Q558" i="6"/>
  <c r="E559" i="6"/>
  <c r="F559" i="6"/>
  <c r="Q559" i="6"/>
  <c r="E560" i="6"/>
  <c r="F560" i="6"/>
  <c r="G560" i="6"/>
  <c r="Q560" i="6"/>
  <c r="E561" i="6"/>
  <c r="F561" i="6"/>
  <c r="G561" i="6"/>
  <c r="Q561" i="6"/>
  <c r="E562" i="6"/>
  <c r="F562" i="6"/>
  <c r="Q562" i="6"/>
  <c r="E563" i="6"/>
  <c r="F563" i="6"/>
  <c r="Q563" i="6"/>
  <c r="E564" i="6"/>
  <c r="F564" i="6"/>
  <c r="Q564" i="6"/>
  <c r="E565" i="6"/>
  <c r="F565" i="6"/>
  <c r="G565" i="6"/>
  <c r="Q565" i="6"/>
  <c r="E566" i="6"/>
  <c r="F566" i="6"/>
  <c r="G566" i="6"/>
  <c r="Q566" i="6"/>
  <c r="E567" i="6"/>
  <c r="F567" i="6"/>
  <c r="G567" i="6"/>
  <c r="Q567" i="6"/>
  <c r="E568" i="6"/>
  <c r="F568" i="6"/>
  <c r="G568" i="6"/>
  <c r="Q568" i="6"/>
  <c r="E569" i="6"/>
  <c r="F569" i="6"/>
  <c r="Q569" i="6"/>
  <c r="E570" i="6"/>
  <c r="F570" i="6"/>
  <c r="G570" i="6"/>
  <c r="Q570" i="6"/>
  <c r="E571" i="6"/>
  <c r="F571" i="6"/>
  <c r="Q571" i="6"/>
  <c r="E572" i="6"/>
  <c r="F572" i="6"/>
  <c r="Q572" i="6"/>
  <c r="E573" i="6"/>
  <c r="F573" i="6"/>
  <c r="Q573" i="6"/>
  <c r="E574" i="6"/>
  <c r="F574" i="6"/>
  <c r="G574" i="6"/>
  <c r="Q574" i="6"/>
  <c r="E575" i="6"/>
  <c r="F575" i="6"/>
  <c r="G575" i="6"/>
  <c r="Q575" i="6"/>
  <c r="E576" i="6"/>
  <c r="F576" i="6"/>
  <c r="G576" i="6"/>
  <c r="Q576" i="6"/>
  <c r="E577" i="6"/>
  <c r="F577" i="6"/>
  <c r="G577" i="6"/>
  <c r="Q577" i="6"/>
  <c r="E578" i="6"/>
  <c r="F578" i="6"/>
  <c r="Q578" i="6"/>
  <c r="E579" i="6"/>
  <c r="F579" i="6"/>
  <c r="G579" i="6"/>
  <c r="Q579" i="6"/>
  <c r="E580" i="6"/>
  <c r="F580" i="6"/>
  <c r="Q580" i="6"/>
  <c r="E581" i="6"/>
  <c r="F581" i="6"/>
  <c r="Q581" i="6"/>
  <c r="E582" i="6"/>
  <c r="F582" i="6"/>
  <c r="G582" i="6"/>
  <c r="Q582" i="6"/>
  <c r="E583" i="6"/>
  <c r="F583" i="6"/>
  <c r="G583" i="6"/>
  <c r="Q583" i="6"/>
  <c r="E584" i="6"/>
  <c r="F584" i="6"/>
  <c r="Q584" i="6"/>
  <c r="E585" i="6"/>
  <c r="F585" i="6"/>
  <c r="G585" i="6"/>
  <c r="Q585" i="6"/>
  <c r="E586" i="6"/>
  <c r="F586" i="6"/>
  <c r="G586" i="6"/>
  <c r="Q586" i="6"/>
  <c r="E587" i="6"/>
  <c r="F587" i="6"/>
  <c r="G587" i="6"/>
  <c r="Q587" i="6"/>
  <c r="E588" i="6"/>
  <c r="F588" i="6"/>
  <c r="Q588" i="6"/>
  <c r="E589" i="6"/>
  <c r="F589" i="6"/>
  <c r="G589" i="6"/>
  <c r="Q589" i="6"/>
  <c r="E590" i="6"/>
  <c r="F590" i="6"/>
  <c r="G590" i="6"/>
  <c r="Q590" i="6"/>
  <c r="E591" i="6"/>
  <c r="F591" i="6"/>
  <c r="G591" i="6"/>
  <c r="Q591" i="6"/>
  <c r="E592" i="6"/>
  <c r="F592" i="6"/>
  <c r="G592" i="6"/>
  <c r="Q592" i="6"/>
  <c r="E593" i="6"/>
  <c r="F593" i="6"/>
  <c r="G593" i="6"/>
  <c r="Q593" i="6"/>
  <c r="E594" i="6"/>
  <c r="F594" i="6"/>
  <c r="G594" i="6"/>
  <c r="Q594" i="6"/>
  <c r="E595" i="6"/>
  <c r="F595" i="6"/>
  <c r="G595" i="6"/>
  <c r="Q595" i="6"/>
  <c r="E596" i="6"/>
  <c r="F596" i="6"/>
  <c r="Q596" i="6"/>
  <c r="E597" i="6"/>
  <c r="F597" i="6"/>
  <c r="Q597" i="6"/>
  <c r="E598" i="6"/>
  <c r="F598" i="6"/>
  <c r="Q598" i="6"/>
  <c r="E599" i="6"/>
  <c r="F599" i="6"/>
  <c r="Q599" i="6"/>
  <c r="E600" i="6"/>
  <c r="F600" i="6"/>
  <c r="Q600" i="6"/>
  <c r="E601" i="6"/>
  <c r="F601" i="6"/>
  <c r="G601" i="6"/>
  <c r="Q601" i="6"/>
  <c r="E602" i="6"/>
  <c r="F602" i="6"/>
  <c r="G602" i="6"/>
  <c r="Q602" i="6"/>
  <c r="E603" i="6"/>
  <c r="F603" i="6"/>
  <c r="G603" i="6"/>
  <c r="Q603" i="6"/>
  <c r="E604" i="6"/>
  <c r="F604" i="6"/>
  <c r="Q604" i="6"/>
  <c r="E605" i="6"/>
  <c r="F605" i="6"/>
  <c r="G605" i="6"/>
  <c r="Q605" i="6"/>
  <c r="E606" i="6"/>
  <c r="F606" i="6"/>
  <c r="G606" i="6"/>
  <c r="Q606" i="6"/>
  <c r="E607" i="6"/>
  <c r="F607" i="6"/>
  <c r="Q607" i="6"/>
  <c r="E608" i="6"/>
  <c r="F608" i="6"/>
  <c r="Q608" i="6"/>
  <c r="E609" i="6"/>
  <c r="F609" i="6"/>
  <c r="G609" i="6"/>
  <c r="Q609" i="6"/>
  <c r="E610" i="6"/>
  <c r="F610" i="6"/>
  <c r="G610" i="6"/>
  <c r="Q610" i="6"/>
  <c r="E611" i="6"/>
  <c r="F611" i="6"/>
  <c r="G611" i="6"/>
  <c r="Q611" i="6"/>
  <c r="AB2" i="5"/>
  <c r="Z3" i="5"/>
  <c r="AB3" i="5"/>
  <c r="Z4" i="5"/>
  <c r="AB4" i="5"/>
  <c r="AY2" i="5"/>
  <c r="AY4" i="5"/>
  <c r="Z5" i="5"/>
  <c r="AB5" i="5"/>
  <c r="AY9" i="5"/>
  <c r="AB6" i="5"/>
  <c r="AY6" i="5"/>
  <c r="C7" i="5"/>
  <c r="AB7" i="5"/>
  <c r="C8" i="5"/>
  <c r="E23" i="5"/>
  <c r="AB8" i="5"/>
  <c r="D9" i="5"/>
  <c r="E9" i="5"/>
  <c r="AB9" i="5"/>
  <c r="AB10" i="5"/>
  <c r="AB11" i="5"/>
  <c r="D12" i="5"/>
  <c r="D16" i="5" s="1"/>
  <c r="D19" i="5" s="1"/>
  <c r="D13" i="5"/>
  <c r="AB13" i="5"/>
  <c r="F16" i="5"/>
  <c r="F17" i="5" s="1"/>
  <c r="C17" i="5"/>
  <c r="AY18" i="5"/>
  <c r="S19" i="5"/>
  <c r="AY19" i="5"/>
  <c r="AY20" i="5"/>
  <c r="Q21" i="5"/>
  <c r="AY21" i="5"/>
  <c r="E22" i="5"/>
  <c r="F22" i="5"/>
  <c r="G22" i="5"/>
  <c r="J22" i="5"/>
  <c r="Q22" i="5"/>
  <c r="F23" i="5"/>
  <c r="Z23" i="5"/>
  <c r="Q23" i="5"/>
  <c r="E24" i="5"/>
  <c r="F24" i="5"/>
  <c r="Q24" i="5"/>
  <c r="E25" i="5"/>
  <c r="F25" i="5"/>
  <c r="Z25" i="5"/>
  <c r="G25" i="5"/>
  <c r="J25" i="5"/>
  <c r="Q25" i="5"/>
  <c r="E26" i="5"/>
  <c r="F26" i="5"/>
  <c r="Q26" i="5"/>
  <c r="E27" i="5"/>
  <c r="F27" i="5"/>
  <c r="G27" i="5"/>
  <c r="Q27" i="5"/>
  <c r="Z27" i="5"/>
  <c r="E28" i="5"/>
  <c r="F28" i="5"/>
  <c r="Z28" i="5"/>
  <c r="Q28" i="5"/>
  <c r="E29" i="5"/>
  <c r="F29" i="5"/>
  <c r="Q29" i="5"/>
  <c r="E30" i="5"/>
  <c r="F30" i="5"/>
  <c r="G30" i="5"/>
  <c r="J30" i="5"/>
  <c r="Q30" i="5"/>
  <c r="Z30" i="5"/>
  <c r="E31" i="5"/>
  <c r="F31" i="5"/>
  <c r="Q31" i="5"/>
  <c r="E32" i="5"/>
  <c r="F32" i="5"/>
  <c r="Q32" i="5"/>
  <c r="AY32" i="5"/>
  <c r="E33" i="5"/>
  <c r="F33" i="5"/>
  <c r="Z33" i="5"/>
  <c r="Q33" i="5"/>
  <c r="AY33" i="5"/>
  <c r="E34" i="5"/>
  <c r="F34" i="5"/>
  <c r="G34" i="5"/>
  <c r="Q34" i="5"/>
  <c r="E35" i="5"/>
  <c r="F35" i="5"/>
  <c r="Q35" i="5"/>
  <c r="E36" i="5"/>
  <c r="F36" i="5"/>
  <c r="Q36" i="5"/>
  <c r="AY36" i="5"/>
  <c r="E37" i="5"/>
  <c r="F37" i="5"/>
  <c r="Z37" i="5"/>
  <c r="Q37" i="5"/>
  <c r="AY37" i="5"/>
  <c r="E38" i="5"/>
  <c r="F38" i="5"/>
  <c r="G38" i="5"/>
  <c r="Q38" i="5"/>
  <c r="E39" i="5"/>
  <c r="F39" i="5"/>
  <c r="Q39" i="5"/>
  <c r="AY39" i="5"/>
  <c r="E40" i="5"/>
  <c r="F40" i="5"/>
  <c r="G40" i="5"/>
  <c r="Q40" i="5"/>
  <c r="AY40" i="5"/>
  <c r="E41" i="5"/>
  <c r="F41" i="5"/>
  <c r="Z41" i="5"/>
  <c r="G41" i="5"/>
  <c r="J41" i="5"/>
  <c r="Q41" i="5"/>
  <c r="E42" i="5"/>
  <c r="F42" i="5"/>
  <c r="Q42" i="5"/>
  <c r="AY42" i="5"/>
  <c r="E43" i="5"/>
  <c r="F43" i="5"/>
  <c r="Q43" i="5"/>
  <c r="E44" i="5"/>
  <c r="F44" i="5"/>
  <c r="G44" i="5"/>
  <c r="J44" i="5"/>
  <c r="Q44" i="5"/>
  <c r="Z44" i="5"/>
  <c r="E45" i="5"/>
  <c r="F45" i="5"/>
  <c r="G45" i="5"/>
  <c r="Q45" i="5"/>
  <c r="Z45" i="5"/>
  <c r="AY45" i="5"/>
  <c r="E46" i="5"/>
  <c r="F46" i="5"/>
  <c r="G46" i="5"/>
  <c r="J46" i="5"/>
  <c r="Q46" i="5"/>
  <c r="Z46" i="5"/>
  <c r="E47" i="5"/>
  <c r="F47" i="5"/>
  <c r="Q47" i="5"/>
  <c r="AY47" i="5"/>
  <c r="E48" i="5"/>
  <c r="F48" i="5"/>
  <c r="Q48" i="5"/>
  <c r="AY48" i="5"/>
  <c r="E49" i="5"/>
  <c r="F49" i="5"/>
  <c r="Z49" i="5"/>
  <c r="Q49" i="5"/>
  <c r="E50" i="5"/>
  <c r="F50" i="5"/>
  <c r="G50" i="5"/>
  <c r="Q50" i="5"/>
  <c r="AY50" i="5"/>
  <c r="E51" i="5"/>
  <c r="F51" i="5"/>
  <c r="Q51" i="5"/>
  <c r="E52" i="5"/>
  <c r="F52" i="5"/>
  <c r="G52" i="5"/>
  <c r="J52" i="5"/>
  <c r="Q52" i="5"/>
  <c r="E53" i="5"/>
  <c r="F53" i="5"/>
  <c r="G53" i="5"/>
  <c r="Q53" i="5"/>
  <c r="AY53" i="5"/>
  <c r="E54" i="5"/>
  <c r="F54" i="5"/>
  <c r="Q54" i="5"/>
  <c r="E55" i="5"/>
  <c r="F55" i="5"/>
  <c r="G55" i="5"/>
  <c r="J55" i="5"/>
  <c r="Q55" i="5"/>
  <c r="Z55" i="5"/>
  <c r="AY55" i="5"/>
  <c r="E56" i="5"/>
  <c r="F56" i="5"/>
  <c r="G56" i="5"/>
  <c r="Q56" i="5"/>
  <c r="AY56" i="5"/>
  <c r="E57" i="5"/>
  <c r="F57" i="5"/>
  <c r="Z57" i="5"/>
  <c r="Q57" i="5"/>
  <c r="AY57" i="5"/>
  <c r="E58" i="5"/>
  <c r="F58" i="5"/>
  <c r="Z58" i="5"/>
  <c r="G58" i="5"/>
  <c r="Q58" i="5"/>
  <c r="AY58" i="5"/>
  <c r="E59" i="5"/>
  <c r="F59" i="5"/>
  <c r="Z59" i="5"/>
  <c r="Q59" i="5"/>
  <c r="AY59" i="5"/>
  <c r="E60" i="5"/>
  <c r="F60" i="5"/>
  <c r="Q60" i="5"/>
  <c r="E61" i="5"/>
  <c r="F61" i="5"/>
  <c r="Q61" i="5"/>
  <c r="AY61" i="5"/>
  <c r="E62" i="5"/>
  <c r="F62" i="5"/>
  <c r="Q62" i="5"/>
  <c r="E63" i="5"/>
  <c r="F63" i="5"/>
  <c r="Q63" i="5"/>
  <c r="AY63" i="5"/>
  <c r="E64" i="5"/>
  <c r="F64" i="5"/>
  <c r="Z64" i="5"/>
  <c r="Q64" i="5"/>
  <c r="AY64" i="5"/>
  <c r="E65" i="5"/>
  <c r="F65" i="5"/>
  <c r="Z65" i="5"/>
  <c r="G65" i="5"/>
  <c r="J65" i="5"/>
  <c r="Q65" i="5"/>
  <c r="AY65" i="5"/>
  <c r="E66" i="5"/>
  <c r="F66" i="5"/>
  <c r="Z66" i="5"/>
  <c r="G66" i="5"/>
  <c r="K66" i="5"/>
  <c r="Q66" i="5"/>
  <c r="AY66" i="5"/>
  <c r="E67" i="5"/>
  <c r="F67" i="5"/>
  <c r="Q67" i="5"/>
  <c r="AY67" i="5"/>
  <c r="E68" i="5"/>
  <c r="F68" i="5"/>
  <c r="Q68" i="5"/>
  <c r="AY68" i="5"/>
  <c r="E69" i="5"/>
  <c r="F69" i="5"/>
  <c r="G69" i="5"/>
  <c r="Q69" i="5"/>
  <c r="Z69" i="5"/>
  <c r="AY69" i="5"/>
  <c r="E70" i="5"/>
  <c r="F70" i="5"/>
  <c r="Q70" i="5"/>
  <c r="AY70" i="5"/>
  <c r="E71" i="5"/>
  <c r="F71" i="5"/>
  <c r="G71" i="5"/>
  <c r="J71" i="5"/>
  <c r="Q71" i="5"/>
  <c r="Z71" i="5"/>
  <c r="AY71" i="5"/>
  <c r="E72" i="5"/>
  <c r="F72" i="5"/>
  <c r="G72" i="5"/>
  <c r="Q72" i="5"/>
  <c r="AY72" i="5"/>
  <c r="E73" i="5"/>
  <c r="F73" i="5"/>
  <c r="G73" i="5"/>
  <c r="Q73" i="5"/>
  <c r="AY73" i="5"/>
  <c r="E74" i="5"/>
  <c r="F74" i="5"/>
  <c r="Q74" i="5"/>
  <c r="AY74" i="5"/>
  <c r="E75" i="5"/>
  <c r="F75" i="5"/>
  <c r="G75" i="5"/>
  <c r="J75" i="5"/>
  <c r="Q75" i="5"/>
  <c r="Z75" i="5"/>
  <c r="AY75" i="5"/>
  <c r="E76" i="5"/>
  <c r="F76" i="5"/>
  <c r="Q76" i="5"/>
  <c r="AY76" i="5"/>
  <c r="E77" i="5"/>
  <c r="F77" i="5"/>
  <c r="G77" i="5"/>
  <c r="J77" i="5"/>
  <c r="Q77" i="5"/>
  <c r="AY77" i="5"/>
  <c r="E78" i="5"/>
  <c r="F78" i="5"/>
  <c r="G78" i="5"/>
  <c r="Q78" i="5"/>
  <c r="AY78" i="5"/>
  <c r="E79" i="5"/>
  <c r="F79" i="5"/>
  <c r="Q79" i="5"/>
  <c r="AY79" i="5"/>
  <c r="E80" i="5"/>
  <c r="F80" i="5"/>
  <c r="G80" i="5"/>
  <c r="J80" i="5"/>
  <c r="Q80" i="5"/>
  <c r="Z80" i="5"/>
  <c r="AY80" i="5"/>
  <c r="E81" i="5"/>
  <c r="F81" i="5"/>
  <c r="G81" i="5"/>
  <c r="Q81" i="5"/>
  <c r="Z81" i="5"/>
  <c r="AY81" i="5"/>
  <c r="E82" i="5"/>
  <c r="F82" i="5"/>
  <c r="G82" i="5"/>
  <c r="Q82" i="5"/>
  <c r="Z82" i="5"/>
  <c r="AY82" i="5"/>
  <c r="E83" i="5"/>
  <c r="F83" i="5"/>
  <c r="Q83" i="5"/>
  <c r="E84" i="5"/>
  <c r="F84" i="5"/>
  <c r="G84" i="5"/>
  <c r="Q84" i="5"/>
  <c r="Z84" i="5"/>
  <c r="E85" i="5"/>
  <c r="F85" i="5"/>
  <c r="Q85" i="5"/>
  <c r="E86" i="5"/>
  <c r="F86" i="5"/>
  <c r="Z86" i="5"/>
  <c r="Q86" i="5"/>
  <c r="E87" i="5"/>
  <c r="F87" i="5"/>
  <c r="Q87" i="5"/>
  <c r="E88" i="5"/>
  <c r="F88" i="5"/>
  <c r="G88" i="5"/>
  <c r="Q88" i="5"/>
  <c r="Z88" i="5"/>
  <c r="E89" i="5"/>
  <c r="F89" i="5"/>
  <c r="Q89" i="5"/>
  <c r="E90" i="5"/>
  <c r="F90" i="5"/>
  <c r="Z90" i="5"/>
  <c r="Q90" i="5"/>
  <c r="E91" i="5"/>
  <c r="F91" i="5"/>
  <c r="Z91" i="5"/>
  <c r="Q91" i="5"/>
  <c r="E92" i="5"/>
  <c r="F92" i="5"/>
  <c r="G92" i="5"/>
  <c r="Q92" i="5"/>
  <c r="Z92" i="5"/>
  <c r="E93" i="5"/>
  <c r="F93" i="5"/>
  <c r="Q93" i="5"/>
  <c r="E94" i="5"/>
  <c r="F94" i="5"/>
  <c r="Z94" i="5"/>
  <c r="Q94" i="5"/>
  <c r="E95" i="5"/>
  <c r="F95" i="5"/>
  <c r="Z95" i="5"/>
  <c r="Q95" i="5"/>
  <c r="E96" i="5"/>
  <c r="F96" i="5"/>
  <c r="G96" i="5"/>
  <c r="Q96" i="5"/>
  <c r="Z96" i="5"/>
  <c r="E97" i="5"/>
  <c r="F97" i="5"/>
  <c r="Q97" i="5"/>
  <c r="E98" i="5"/>
  <c r="F98" i="5"/>
  <c r="Z98" i="5"/>
  <c r="Q98" i="5"/>
  <c r="E99" i="5"/>
  <c r="F99" i="5"/>
  <c r="Z99" i="5"/>
  <c r="Q99" i="5"/>
  <c r="E100" i="5"/>
  <c r="F100" i="5"/>
  <c r="G100" i="5"/>
  <c r="Q100" i="5"/>
  <c r="Z100" i="5"/>
  <c r="E101" i="5"/>
  <c r="F101" i="5"/>
  <c r="Q101" i="5"/>
  <c r="E102" i="5"/>
  <c r="F102" i="5"/>
  <c r="Z102" i="5"/>
  <c r="Q102" i="5"/>
  <c r="E103" i="5"/>
  <c r="F103" i="5"/>
  <c r="Q103" i="5"/>
  <c r="E104" i="5"/>
  <c r="F104" i="5"/>
  <c r="Z104" i="5"/>
  <c r="G104" i="5"/>
  <c r="J104" i="5"/>
  <c r="Q104" i="5"/>
  <c r="E105" i="5"/>
  <c r="F105" i="5"/>
  <c r="Q105" i="5"/>
  <c r="E106" i="5"/>
  <c r="F106" i="5"/>
  <c r="Q106" i="5"/>
  <c r="E107" i="5"/>
  <c r="F107" i="5"/>
  <c r="Z107" i="5"/>
  <c r="G107" i="5"/>
  <c r="J107" i="5"/>
  <c r="Q107" i="5"/>
  <c r="E108" i="5"/>
  <c r="F108" i="5"/>
  <c r="Z108" i="5"/>
  <c r="G108" i="5"/>
  <c r="J108" i="5"/>
  <c r="Q108" i="5"/>
  <c r="E109" i="5"/>
  <c r="F109" i="5"/>
  <c r="Z109" i="5"/>
  <c r="Q109" i="5"/>
  <c r="E110" i="5"/>
  <c r="F110" i="5"/>
  <c r="Z110" i="5"/>
  <c r="Q110" i="5"/>
  <c r="E111" i="5"/>
  <c r="F111" i="5"/>
  <c r="Q111" i="5"/>
  <c r="E112" i="5"/>
  <c r="F112" i="5"/>
  <c r="Q112" i="5"/>
  <c r="E113" i="5"/>
  <c r="F113" i="5"/>
  <c r="Z113" i="5"/>
  <c r="G113" i="5"/>
  <c r="Q113" i="5"/>
  <c r="E114" i="5"/>
  <c r="F114" i="5"/>
  <c r="Q114" i="5"/>
  <c r="E115" i="5"/>
  <c r="F115" i="5"/>
  <c r="G115" i="5"/>
  <c r="Q115" i="5"/>
  <c r="Z115" i="5"/>
  <c r="E116" i="5"/>
  <c r="F116" i="5"/>
  <c r="Q116" i="5"/>
  <c r="E117" i="5"/>
  <c r="F117" i="5"/>
  <c r="Z117" i="5"/>
  <c r="Q117" i="5"/>
  <c r="E118" i="5"/>
  <c r="F118" i="5"/>
  <c r="Z118" i="5"/>
  <c r="Q118" i="5"/>
  <c r="E119" i="5"/>
  <c r="F119" i="5"/>
  <c r="Q119" i="5"/>
  <c r="E120" i="5"/>
  <c r="F120" i="5"/>
  <c r="Q120" i="5"/>
  <c r="E121" i="5"/>
  <c r="F121" i="5"/>
  <c r="G121" i="5"/>
  <c r="Q121" i="5"/>
  <c r="Z121" i="5"/>
  <c r="E122" i="5"/>
  <c r="F122" i="5"/>
  <c r="Q122" i="5"/>
  <c r="E123" i="5"/>
  <c r="F123" i="5"/>
  <c r="Q123" i="5"/>
  <c r="E124" i="5"/>
  <c r="F124" i="5"/>
  <c r="Q124" i="5"/>
  <c r="E125" i="5"/>
  <c r="F125" i="5"/>
  <c r="G125" i="5"/>
  <c r="Q125" i="5"/>
  <c r="Z125" i="5"/>
  <c r="E126" i="5"/>
  <c r="F126" i="5"/>
  <c r="Q126" i="5"/>
  <c r="E127" i="5"/>
  <c r="F127" i="5"/>
  <c r="Q127" i="5"/>
  <c r="E128" i="5"/>
  <c r="F128" i="5"/>
  <c r="G128" i="5"/>
  <c r="Q128" i="5"/>
  <c r="E129" i="5"/>
  <c r="F129" i="5"/>
  <c r="Q129" i="5"/>
  <c r="E130" i="5"/>
  <c r="F130" i="5"/>
  <c r="G130" i="5"/>
  <c r="Q130" i="5"/>
  <c r="Z130" i="5"/>
  <c r="E131" i="5"/>
  <c r="F131" i="5"/>
  <c r="G131" i="5"/>
  <c r="Q131" i="5"/>
  <c r="E132" i="5"/>
  <c r="F132" i="5"/>
  <c r="G132" i="5"/>
  <c r="Q132" i="5"/>
  <c r="Z132" i="5"/>
  <c r="E133" i="5"/>
  <c r="F133" i="5"/>
  <c r="Q133" i="5"/>
  <c r="E134" i="5"/>
  <c r="F134" i="5"/>
  <c r="Q134" i="5"/>
  <c r="E135" i="5"/>
  <c r="F135" i="5"/>
  <c r="G135" i="5"/>
  <c r="Q135" i="5"/>
  <c r="Z135" i="5"/>
  <c r="E136" i="5"/>
  <c r="F136" i="5"/>
  <c r="G136" i="5"/>
  <c r="Q136" i="5"/>
  <c r="E137" i="5"/>
  <c r="F137" i="5"/>
  <c r="G137" i="5"/>
  <c r="Q137" i="5"/>
  <c r="Z137" i="5"/>
  <c r="E138" i="5"/>
  <c r="F138" i="5"/>
  <c r="Q138" i="5"/>
  <c r="E139" i="5"/>
  <c r="F139" i="5"/>
  <c r="Q139" i="5"/>
  <c r="E140" i="5"/>
  <c r="F140" i="5"/>
  <c r="Q140" i="5"/>
  <c r="E141" i="5"/>
  <c r="F141" i="5"/>
  <c r="G141" i="5"/>
  <c r="Q141" i="5"/>
  <c r="Z141" i="5"/>
  <c r="E142" i="5"/>
  <c r="F142" i="5"/>
  <c r="Q142" i="5"/>
  <c r="E143" i="5"/>
  <c r="F143" i="5"/>
  <c r="Q143" i="5"/>
  <c r="E144" i="5"/>
  <c r="F144" i="5"/>
  <c r="G144" i="5"/>
  <c r="Q144" i="5"/>
  <c r="Z144" i="5"/>
  <c r="E145" i="5"/>
  <c r="F145" i="5"/>
  <c r="G145" i="5"/>
  <c r="Q145" i="5"/>
  <c r="E146" i="5"/>
  <c r="F146" i="5"/>
  <c r="G146" i="5"/>
  <c r="Q146" i="5"/>
  <c r="Z146" i="5"/>
  <c r="E147" i="5"/>
  <c r="F147" i="5"/>
  <c r="Q147" i="5"/>
  <c r="E148" i="5"/>
  <c r="F148" i="5"/>
  <c r="Q148" i="5"/>
  <c r="E149" i="5"/>
  <c r="F149" i="5"/>
  <c r="Q149" i="5"/>
  <c r="E150" i="5"/>
  <c r="F150" i="5"/>
  <c r="G150" i="5"/>
  <c r="Q150" i="5"/>
  <c r="Z150" i="5"/>
  <c r="E151" i="5"/>
  <c r="F151" i="5"/>
  <c r="Q151" i="5"/>
  <c r="E152" i="5"/>
  <c r="F152" i="5"/>
  <c r="G152" i="5"/>
  <c r="Q152" i="5"/>
  <c r="Z152" i="5"/>
  <c r="E153" i="5"/>
  <c r="F153" i="5"/>
  <c r="G153" i="5"/>
  <c r="Q153" i="5"/>
  <c r="Z153" i="5"/>
  <c r="E154" i="5"/>
  <c r="F154" i="5"/>
  <c r="G154" i="5"/>
  <c r="Q154" i="5"/>
  <c r="Z154" i="5"/>
  <c r="E155" i="5"/>
  <c r="F155" i="5"/>
  <c r="Q155" i="5"/>
  <c r="E156" i="5"/>
  <c r="F156" i="5"/>
  <c r="G156" i="5"/>
  <c r="Q156" i="5"/>
  <c r="Z156" i="5"/>
  <c r="E157" i="5"/>
  <c r="F157" i="5"/>
  <c r="G157" i="5"/>
  <c r="Q157" i="5"/>
  <c r="Z157" i="5"/>
  <c r="E158" i="5"/>
  <c r="F158" i="5"/>
  <c r="G158" i="5"/>
  <c r="Q158" i="5"/>
  <c r="Z158" i="5"/>
  <c r="E159" i="5"/>
  <c r="F159" i="5"/>
  <c r="Q159" i="5"/>
  <c r="E160" i="5"/>
  <c r="F160" i="5"/>
  <c r="G160" i="5"/>
  <c r="Q160" i="5"/>
  <c r="E161" i="5"/>
  <c r="F161" i="5"/>
  <c r="Q161" i="5"/>
  <c r="E162" i="5"/>
  <c r="F162" i="5"/>
  <c r="Q162" i="5"/>
  <c r="E163" i="5"/>
  <c r="F163" i="5"/>
  <c r="G163" i="5"/>
  <c r="Q163" i="5"/>
  <c r="Z163" i="5"/>
  <c r="E164" i="5"/>
  <c r="F164" i="5"/>
  <c r="Q164" i="5"/>
  <c r="E165" i="5"/>
  <c r="F165" i="5"/>
  <c r="Q165" i="5"/>
  <c r="E166" i="5"/>
  <c r="F166" i="5"/>
  <c r="Q166" i="5"/>
  <c r="E167" i="5"/>
  <c r="F167" i="5"/>
  <c r="G167" i="5"/>
  <c r="Q167" i="5"/>
  <c r="Z167" i="5"/>
  <c r="E168" i="5"/>
  <c r="F168" i="5"/>
  <c r="Q168" i="5"/>
  <c r="E169" i="5"/>
  <c r="F169" i="5"/>
  <c r="Q169" i="5"/>
  <c r="E170" i="5"/>
  <c r="F170" i="5"/>
  <c r="G170" i="5"/>
  <c r="Q170" i="5"/>
  <c r="E171" i="5"/>
  <c r="F171" i="5"/>
  <c r="Q171" i="5"/>
  <c r="E172" i="5"/>
  <c r="F172" i="5"/>
  <c r="Q172" i="5"/>
  <c r="E173" i="5"/>
  <c r="F173" i="5"/>
  <c r="G173" i="5"/>
  <c r="Q173" i="5"/>
  <c r="Z173" i="5"/>
  <c r="E174" i="5"/>
  <c r="F174" i="5"/>
  <c r="Q174" i="5"/>
  <c r="E175" i="5"/>
  <c r="F175" i="5"/>
  <c r="G175" i="5"/>
  <c r="Q175" i="5"/>
  <c r="Z175" i="5"/>
  <c r="E176" i="5"/>
  <c r="F176" i="5"/>
  <c r="G176" i="5"/>
  <c r="Q176" i="5"/>
  <c r="Z176" i="5"/>
  <c r="E177" i="5"/>
  <c r="F177" i="5"/>
  <c r="Q177" i="5"/>
  <c r="E178" i="5"/>
  <c r="F178" i="5"/>
  <c r="Q178" i="5"/>
  <c r="E179" i="5"/>
  <c r="F179" i="5"/>
  <c r="G179" i="5"/>
  <c r="Q179" i="5"/>
  <c r="E180" i="5"/>
  <c r="F180" i="5"/>
  <c r="Q180" i="5"/>
  <c r="E181" i="5"/>
  <c r="F181" i="5"/>
  <c r="G181" i="5"/>
  <c r="Q181" i="5"/>
  <c r="E182" i="5"/>
  <c r="F182" i="5"/>
  <c r="Q182" i="5"/>
  <c r="E183" i="5"/>
  <c r="F183" i="5"/>
  <c r="G183" i="5"/>
  <c r="Q183" i="5"/>
  <c r="E184" i="5"/>
  <c r="F184" i="5"/>
  <c r="Z184" i="5"/>
  <c r="G184" i="5"/>
  <c r="J184" i="5"/>
  <c r="Q184" i="5"/>
  <c r="E185" i="5"/>
  <c r="F185" i="5"/>
  <c r="Q185" i="5"/>
  <c r="E186" i="5"/>
  <c r="F186" i="5"/>
  <c r="Q186" i="5"/>
  <c r="E187" i="5"/>
  <c r="F187" i="5"/>
  <c r="G187" i="5"/>
  <c r="Q187" i="5"/>
  <c r="Z187" i="5"/>
  <c r="E188" i="5"/>
  <c r="F188" i="5"/>
  <c r="G188" i="5"/>
  <c r="J188" i="5"/>
  <c r="Q188" i="5"/>
  <c r="E189" i="5"/>
  <c r="F189" i="5"/>
  <c r="Q189" i="5"/>
  <c r="E190" i="5"/>
  <c r="F190" i="5"/>
  <c r="Q190" i="5"/>
  <c r="E191" i="5"/>
  <c r="F191" i="5"/>
  <c r="G191" i="5"/>
  <c r="Q191" i="5"/>
  <c r="E192" i="5"/>
  <c r="F192" i="5"/>
  <c r="Q192" i="5"/>
  <c r="E193" i="5"/>
  <c r="F193" i="5"/>
  <c r="G193" i="5"/>
  <c r="Q193" i="5"/>
  <c r="E194" i="5"/>
  <c r="F194" i="5"/>
  <c r="G194" i="5"/>
  <c r="Q194" i="5"/>
  <c r="Z194" i="5"/>
  <c r="E195" i="5"/>
  <c r="F195" i="5"/>
  <c r="Q195" i="5"/>
  <c r="E196" i="5"/>
  <c r="F196" i="5"/>
  <c r="G196" i="5"/>
  <c r="Q196" i="5"/>
  <c r="E197" i="5"/>
  <c r="F197" i="5"/>
  <c r="Q197" i="5"/>
  <c r="E198" i="5"/>
  <c r="F198" i="5"/>
  <c r="Q198" i="5"/>
  <c r="E199" i="5"/>
  <c r="F199" i="5"/>
  <c r="G199" i="5"/>
  <c r="Q199" i="5"/>
  <c r="E200" i="5"/>
  <c r="F200" i="5"/>
  <c r="Q200" i="5"/>
  <c r="E201" i="5"/>
  <c r="F201" i="5"/>
  <c r="G201" i="5"/>
  <c r="Q201" i="5"/>
  <c r="E202" i="5"/>
  <c r="F202" i="5"/>
  <c r="G202" i="5"/>
  <c r="Q202" i="5"/>
  <c r="Z202" i="5"/>
  <c r="E203" i="5"/>
  <c r="F203" i="5"/>
  <c r="Q203" i="5"/>
  <c r="E204" i="5"/>
  <c r="F204" i="5"/>
  <c r="G204" i="5"/>
  <c r="Q204" i="5"/>
  <c r="E205" i="5"/>
  <c r="F205" i="5"/>
  <c r="Q205" i="5"/>
  <c r="E206" i="5"/>
  <c r="F206" i="5"/>
  <c r="Q206" i="5"/>
  <c r="E207" i="5"/>
  <c r="F207" i="5"/>
  <c r="G207" i="5"/>
  <c r="Q207" i="5"/>
  <c r="E208" i="5"/>
  <c r="F208" i="5"/>
  <c r="Q208" i="5"/>
  <c r="E209" i="5"/>
  <c r="F209" i="5"/>
  <c r="G209" i="5"/>
  <c r="Q209" i="5"/>
  <c r="E210" i="5"/>
  <c r="F210" i="5"/>
  <c r="G210" i="5"/>
  <c r="Q210" i="5"/>
  <c r="Z210" i="5"/>
  <c r="E211" i="5"/>
  <c r="F211" i="5"/>
  <c r="Q211" i="5"/>
  <c r="E212" i="5"/>
  <c r="F212" i="5"/>
  <c r="G212" i="5"/>
  <c r="Q212" i="5"/>
  <c r="E213" i="5"/>
  <c r="F213" i="5"/>
  <c r="Q213" i="5"/>
  <c r="E214" i="5"/>
  <c r="F214" i="5"/>
  <c r="Q214" i="5"/>
  <c r="E215" i="5"/>
  <c r="F215" i="5"/>
  <c r="G215" i="5"/>
  <c r="Q215" i="5"/>
  <c r="E216" i="5"/>
  <c r="F216" i="5"/>
  <c r="Q216" i="5"/>
  <c r="E217" i="5"/>
  <c r="F217" i="5"/>
  <c r="G217" i="5"/>
  <c r="Q217" i="5"/>
  <c r="E218" i="5"/>
  <c r="F218" i="5"/>
  <c r="G218" i="5"/>
  <c r="Q218" i="5"/>
  <c r="Z218" i="5"/>
  <c r="E219" i="5"/>
  <c r="F219" i="5"/>
  <c r="Q219" i="5"/>
  <c r="E220" i="5"/>
  <c r="F220" i="5"/>
  <c r="G220" i="5"/>
  <c r="Q220" i="5"/>
  <c r="E221" i="5"/>
  <c r="F221" i="5"/>
  <c r="Q221" i="5"/>
  <c r="E222" i="5"/>
  <c r="F222" i="5"/>
  <c r="Q222" i="5"/>
  <c r="E223" i="5"/>
  <c r="F223" i="5"/>
  <c r="G223" i="5"/>
  <c r="Q223" i="5"/>
  <c r="E224" i="5"/>
  <c r="F224" i="5"/>
  <c r="Q224" i="5"/>
  <c r="E225" i="5"/>
  <c r="F225" i="5"/>
  <c r="G225" i="5"/>
  <c r="Q225" i="5"/>
  <c r="E226" i="5"/>
  <c r="F226" i="5"/>
  <c r="G226" i="5"/>
  <c r="Q226" i="5"/>
  <c r="Z226" i="5"/>
  <c r="E227" i="5"/>
  <c r="F227" i="5"/>
  <c r="Q227" i="5"/>
  <c r="E228" i="5"/>
  <c r="F228" i="5"/>
  <c r="G228" i="5"/>
  <c r="Q228" i="5"/>
  <c r="E229" i="5"/>
  <c r="F229" i="5"/>
  <c r="Q229" i="5"/>
  <c r="E230" i="5"/>
  <c r="F230" i="5"/>
  <c r="Q230" i="5"/>
  <c r="E231" i="5"/>
  <c r="F231" i="5"/>
  <c r="G231" i="5"/>
  <c r="Q231" i="5"/>
  <c r="E232" i="5"/>
  <c r="F232" i="5"/>
  <c r="Q232" i="5"/>
  <c r="E233" i="5"/>
  <c r="F233" i="5"/>
  <c r="G233" i="5"/>
  <c r="Q233" i="5"/>
  <c r="E234" i="5"/>
  <c r="F234" i="5"/>
  <c r="G234" i="5"/>
  <c r="Q234" i="5"/>
  <c r="Z234" i="5"/>
  <c r="E235" i="5"/>
  <c r="F235" i="5"/>
  <c r="Q235" i="5"/>
  <c r="E236" i="5"/>
  <c r="F236" i="5"/>
  <c r="G236" i="5"/>
  <c r="Q236" i="5"/>
  <c r="E237" i="5"/>
  <c r="F237" i="5"/>
  <c r="Q237" i="5"/>
  <c r="E238" i="5"/>
  <c r="F238" i="5"/>
  <c r="Q238" i="5"/>
  <c r="E239" i="5"/>
  <c r="F239" i="5"/>
  <c r="G239" i="5"/>
  <c r="Q239" i="5"/>
  <c r="E240" i="5"/>
  <c r="F240" i="5"/>
  <c r="Q240" i="5"/>
  <c r="E241" i="5"/>
  <c r="F241" i="5"/>
  <c r="G241" i="5"/>
  <c r="Q241" i="5"/>
  <c r="E242" i="5"/>
  <c r="F242" i="5"/>
  <c r="G242" i="5"/>
  <c r="Q242" i="5"/>
  <c r="Z242" i="5"/>
  <c r="E243" i="5"/>
  <c r="F243" i="5"/>
  <c r="Q243" i="5"/>
  <c r="E244" i="5"/>
  <c r="F244" i="5"/>
  <c r="G244" i="5"/>
  <c r="Q244" i="5"/>
  <c r="E245" i="5"/>
  <c r="F245" i="5"/>
  <c r="Q245" i="5"/>
  <c r="E246" i="5"/>
  <c r="F246" i="5"/>
  <c r="Q246" i="5"/>
  <c r="E247" i="5"/>
  <c r="F247" i="5"/>
  <c r="G247" i="5"/>
  <c r="Q247" i="5"/>
  <c r="E248" i="5"/>
  <c r="F248" i="5"/>
  <c r="Q248" i="5"/>
  <c r="E249" i="5"/>
  <c r="F249" i="5"/>
  <c r="G249" i="5"/>
  <c r="Q249" i="5"/>
  <c r="E250" i="5"/>
  <c r="F250" i="5"/>
  <c r="G250" i="5"/>
  <c r="Q250" i="5"/>
  <c r="Z250" i="5"/>
  <c r="E251" i="5"/>
  <c r="F251" i="5"/>
  <c r="G251" i="5"/>
  <c r="Q251" i="5"/>
  <c r="E252" i="5"/>
  <c r="F252" i="5"/>
  <c r="Q252" i="5"/>
  <c r="E253" i="5"/>
  <c r="F253" i="5"/>
  <c r="Q253" i="5"/>
  <c r="E254" i="5"/>
  <c r="F254" i="5"/>
  <c r="G254" i="5"/>
  <c r="Q254" i="5"/>
  <c r="C7" i="16"/>
  <c r="C8" i="16"/>
  <c r="D9" i="16"/>
  <c r="E9" i="16"/>
  <c r="D11" i="16"/>
  <c r="P57" i="16" s="1"/>
  <c r="S57" i="16" s="1"/>
  <c r="U57" i="16" s="1"/>
  <c r="D12" i="16"/>
  <c r="D13" i="16"/>
  <c r="F16" i="16"/>
  <c r="F17" i="16" s="1"/>
  <c r="C17" i="16"/>
  <c r="T19" i="16"/>
  <c r="E21" i="16"/>
  <c r="F21" i="16"/>
  <c r="Q21" i="16"/>
  <c r="Q22" i="16"/>
  <c r="Q23" i="16"/>
  <c r="Q24" i="16"/>
  <c r="Q25" i="16"/>
  <c r="Q26" i="16"/>
  <c r="E27" i="16"/>
  <c r="F27" i="16"/>
  <c r="G27" i="16"/>
  <c r="Q27" i="16"/>
  <c r="E28" i="16"/>
  <c r="F28" i="16"/>
  <c r="G28" i="16"/>
  <c r="Q28" i="16"/>
  <c r="E29" i="16"/>
  <c r="F29" i="16"/>
  <c r="Q29" i="16"/>
  <c r="E30" i="16"/>
  <c r="F30" i="16"/>
  <c r="Q30" i="16"/>
  <c r="Q31" i="16"/>
  <c r="Q32" i="16"/>
  <c r="Q33" i="16"/>
  <c r="Q34" i="16"/>
  <c r="E35" i="16"/>
  <c r="F35" i="16"/>
  <c r="G35" i="16"/>
  <c r="Q35" i="16"/>
  <c r="E36" i="16"/>
  <c r="F36" i="16"/>
  <c r="Q36" i="16"/>
  <c r="E37" i="16"/>
  <c r="F37" i="16"/>
  <c r="Q37" i="16"/>
  <c r="E38" i="16"/>
  <c r="F38" i="16"/>
  <c r="G38" i="16"/>
  <c r="Q38" i="16"/>
  <c r="Q39" i="16"/>
  <c r="E40" i="16"/>
  <c r="F40" i="16"/>
  <c r="P40" i="16"/>
  <c r="Q40" i="16"/>
  <c r="Q41" i="16"/>
  <c r="Q42" i="16"/>
  <c r="E43" i="16"/>
  <c r="F43" i="16"/>
  <c r="G43" i="16"/>
  <c r="Q43" i="16"/>
  <c r="E44" i="16"/>
  <c r="F44" i="16"/>
  <c r="Q44" i="16"/>
  <c r="E45" i="16"/>
  <c r="F45" i="16"/>
  <c r="Q45" i="16"/>
  <c r="E46" i="16"/>
  <c r="F46" i="16"/>
  <c r="G46" i="16"/>
  <c r="Q46" i="16"/>
  <c r="E47" i="16"/>
  <c r="F47" i="16"/>
  <c r="G47" i="16"/>
  <c r="P47" i="16"/>
  <c r="Q47" i="16"/>
  <c r="E48" i="16"/>
  <c r="F48" i="16"/>
  <c r="Q48" i="16"/>
  <c r="E49" i="16"/>
  <c r="F49" i="16"/>
  <c r="Q49" i="16"/>
  <c r="E50" i="16"/>
  <c r="F50" i="16"/>
  <c r="Q50" i="16"/>
  <c r="E51" i="16"/>
  <c r="F51" i="16"/>
  <c r="Q51" i="16"/>
  <c r="E52" i="16"/>
  <c r="F52" i="16"/>
  <c r="Q52" i="16"/>
  <c r="E53" i="16"/>
  <c r="F53" i="16"/>
  <c r="Q53" i="16"/>
  <c r="E54" i="16"/>
  <c r="F54" i="16"/>
  <c r="Q54" i="16"/>
  <c r="E55" i="16"/>
  <c r="F55" i="16"/>
  <c r="G55" i="16"/>
  <c r="P55" i="16"/>
  <c r="S55" i="16" s="1"/>
  <c r="U55" i="16" s="1"/>
  <c r="Q55" i="16"/>
  <c r="E56" i="16"/>
  <c r="F56" i="16"/>
  <c r="Q56" i="16"/>
  <c r="E57" i="16"/>
  <c r="F57" i="16"/>
  <c r="G57" i="16"/>
  <c r="Q57" i="16"/>
  <c r="E58" i="16"/>
  <c r="F58" i="16"/>
  <c r="Q58" i="16"/>
  <c r="E59" i="16"/>
  <c r="F59" i="16"/>
  <c r="Q59" i="16"/>
  <c r="E60" i="16"/>
  <c r="F60" i="16"/>
  <c r="Q60" i="16"/>
  <c r="E61" i="16"/>
  <c r="F61" i="16"/>
  <c r="Q61" i="16"/>
  <c r="E62" i="16"/>
  <c r="F62" i="16"/>
  <c r="Q62" i="16"/>
  <c r="E63" i="16"/>
  <c r="F63" i="16"/>
  <c r="G63" i="16"/>
  <c r="P63" i="16"/>
  <c r="S63" i="16" s="1"/>
  <c r="U63" i="16" s="1"/>
  <c r="Q63" i="16"/>
  <c r="E64" i="16"/>
  <c r="F64" i="16"/>
  <c r="Q64" i="16"/>
  <c r="E65" i="16"/>
  <c r="F65" i="16"/>
  <c r="G65" i="16"/>
  <c r="Q65" i="16"/>
  <c r="E66" i="16"/>
  <c r="F66" i="16"/>
  <c r="Q66" i="16"/>
  <c r="E67" i="16"/>
  <c r="F67" i="16"/>
  <c r="Q67" i="16"/>
  <c r="E68" i="16"/>
  <c r="F68" i="16"/>
  <c r="Q68" i="16"/>
  <c r="E69" i="16"/>
  <c r="F69" i="16"/>
  <c r="G69" i="16"/>
  <c r="Q69" i="16"/>
  <c r="E70" i="16"/>
  <c r="F70" i="16"/>
  <c r="G70" i="16"/>
  <c r="K70" i="16"/>
  <c r="Q70" i="16"/>
  <c r="E71" i="16"/>
  <c r="F71" i="16"/>
  <c r="P71" i="16"/>
  <c r="Q71" i="16"/>
  <c r="E72" i="16"/>
  <c r="F72" i="16"/>
  <c r="G72" i="16"/>
  <c r="Q72" i="16"/>
  <c r="E73" i="16"/>
  <c r="F73" i="16"/>
  <c r="Q73" i="16"/>
  <c r="E74" i="16"/>
  <c r="F74" i="16"/>
  <c r="Q74" i="16"/>
  <c r="E75" i="16"/>
  <c r="F75" i="16"/>
  <c r="G75" i="16"/>
  <c r="Q75" i="16"/>
  <c r="E76" i="16"/>
  <c r="F76" i="16"/>
  <c r="Q76" i="16"/>
  <c r="E77" i="16"/>
  <c r="F77" i="16"/>
  <c r="P77" i="16"/>
  <c r="Q77" i="16"/>
  <c r="E78" i="16"/>
  <c r="F78" i="16"/>
  <c r="Q78" i="16"/>
  <c r="E79" i="16"/>
  <c r="F79" i="16"/>
  <c r="G79" i="16"/>
  <c r="Q79" i="16"/>
  <c r="E80" i="16"/>
  <c r="F80" i="16"/>
  <c r="G80" i="16"/>
  <c r="K80" i="16"/>
  <c r="Q80" i="16"/>
  <c r="E81" i="16"/>
  <c r="F81" i="16"/>
  <c r="G81" i="16"/>
  <c r="Q81" i="16"/>
  <c r="E82" i="16"/>
  <c r="F82" i="16"/>
  <c r="P82" i="16"/>
  <c r="Q82" i="16"/>
  <c r="E83" i="16"/>
  <c r="F83" i="16"/>
  <c r="Q83" i="16"/>
  <c r="E84" i="16"/>
  <c r="F84" i="16"/>
  <c r="Q84" i="16"/>
  <c r="E85" i="16"/>
  <c r="F85" i="16"/>
  <c r="Q85" i="16"/>
  <c r="E86" i="16"/>
  <c r="F86" i="16"/>
  <c r="G86" i="16"/>
  <c r="Q86" i="16"/>
  <c r="E87" i="16"/>
  <c r="F87" i="16"/>
  <c r="G87" i="16"/>
  <c r="K87" i="16"/>
  <c r="Q87" i="16"/>
  <c r="E88" i="16"/>
  <c r="F88" i="16"/>
  <c r="Q88" i="16"/>
  <c r="E89" i="16"/>
  <c r="F89" i="16"/>
  <c r="Q89" i="16"/>
  <c r="E90" i="16"/>
  <c r="F90" i="16"/>
  <c r="Q90" i="16"/>
  <c r="E91" i="16"/>
  <c r="F91" i="16"/>
  <c r="Q91" i="16"/>
  <c r="E92" i="16"/>
  <c r="F92" i="16"/>
  <c r="Q92" i="16"/>
  <c r="E93" i="16"/>
  <c r="F93" i="16"/>
  <c r="Q93" i="16"/>
  <c r="E94" i="16"/>
  <c r="F94" i="16"/>
  <c r="G94" i="16"/>
  <c r="Q94" i="16"/>
  <c r="E95" i="16"/>
  <c r="F95" i="16"/>
  <c r="G95" i="16"/>
  <c r="Q95" i="16"/>
  <c r="E96" i="16"/>
  <c r="F96" i="16"/>
  <c r="G96" i="16"/>
  <c r="Q96" i="16"/>
  <c r="E97" i="16"/>
  <c r="F97" i="16"/>
  <c r="G97" i="16"/>
  <c r="P97" i="16"/>
  <c r="Q97" i="16"/>
  <c r="E98" i="16"/>
  <c r="F98" i="16"/>
  <c r="Q98" i="16"/>
  <c r="E99" i="16"/>
  <c r="F99" i="16"/>
  <c r="Q99" i="16"/>
  <c r="E100" i="16"/>
  <c r="F100" i="16"/>
  <c r="Q100" i="16"/>
  <c r="E101" i="16"/>
  <c r="F101" i="16"/>
  <c r="G101" i="16"/>
  <c r="N101" i="16"/>
  <c r="Q101" i="16"/>
  <c r="E102" i="16"/>
  <c r="F102" i="16"/>
  <c r="G102" i="16"/>
  <c r="Q102" i="16"/>
  <c r="E103" i="16"/>
  <c r="F103" i="16"/>
  <c r="G103" i="16"/>
  <c r="N103" i="16"/>
  <c r="Q103" i="16"/>
  <c r="E104" i="16"/>
  <c r="F104" i="16"/>
  <c r="Q104" i="16"/>
  <c r="E105" i="16"/>
  <c r="F105" i="16"/>
  <c r="Q105" i="16"/>
  <c r="E106" i="16"/>
  <c r="F106" i="16"/>
  <c r="G106" i="16"/>
  <c r="P106" i="16"/>
  <c r="Q106" i="16"/>
  <c r="E107" i="16"/>
  <c r="F107" i="16"/>
  <c r="G107" i="16"/>
  <c r="N107" i="16"/>
  <c r="P107" i="16"/>
  <c r="Q107" i="16"/>
  <c r="E108" i="16"/>
  <c r="F108" i="16"/>
  <c r="Q108" i="16"/>
  <c r="E109" i="16"/>
  <c r="F109" i="16"/>
  <c r="G109" i="16"/>
  <c r="Q109" i="16"/>
  <c r="E110" i="16"/>
  <c r="F110" i="16"/>
  <c r="Q110" i="16"/>
  <c r="E111" i="16"/>
  <c r="F111" i="16"/>
  <c r="G111" i="16"/>
  <c r="P111" i="16"/>
  <c r="Q111" i="16"/>
  <c r="E112" i="16"/>
  <c r="F112" i="16"/>
  <c r="G112" i="16"/>
  <c r="N112" i="16"/>
  <c r="P112" i="16"/>
  <c r="S112" i="16" s="1"/>
  <c r="U112" i="16" s="1"/>
  <c r="Q112" i="16"/>
  <c r="E113" i="16"/>
  <c r="F113" i="16"/>
  <c r="Q113" i="16"/>
  <c r="E114" i="16"/>
  <c r="F114" i="16"/>
  <c r="G114" i="16"/>
  <c r="Q114" i="16"/>
  <c r="E115" i="16"/>
  <c r="F115" i="16"/>
  <c r="Q115" i="16"/>
  <c r="E116" i="16"/>
  <c r="F116" i="16"/>
  <c r="Q116" i="16"/>
  <c r="E117" i="16"/>
  <c r="F117" i="16"/>
  <c r="Q117" i="16"/>
  <c r="E118" i="16"/>
  <c r="F118" i="16"/>
  <c r="P118" i="16"/>
  <c r="Q118" i="16"/>
  <c r="E119" i="16"/>
  <c r="F119" i="16"/>
  <c r="Q119" i="16"/>
  <c r="E120" i="16"/>
  <c r="F120" i="16"/>
  <c r="P120" i="16"/>
  <c r="Q120" i="16"/>
  <c r="E121" i="16"/>
  <c r="F121" i="16"/>
  <c r="Q121" i="16"/>
  <c r="E122" i="16"/>
  <c r="F122" i="16"/>
  <c r="P122" i="16"/>
  <c r="Q122" i="16"/>
  <c r="E123" i="16"/>
  <c r="F123" i="16"/>
  <c r="Q123" i="16"/>
  <c r="E124" i="16"/>
  <c r="F124" i="16"/>
  <c r="P124" i="16"/>
  <c r="Q124" i="16"/>
  <c r="E125" i="16"/>
  <c r="F125" i="16"/>
  <c r="G125" i="16"/>
  <c r="Q125" i="16"/>
  <c r="E126" i="16"/>
  <c r="F126" i="16"/>
  <c r="P126" i="16"/>
  <c r="Q126" i="16"/>
  <c r="E127" i="16"/>
  <c r="F127" i="16"/>
  <c r="Q127" i="16"/>
  <c r="E128" i="16"/>
  <c r="F128" i="16"/>
  <c r="Q128" i="16"/>
  <c r="E129" i="16"/>
  <c r="F129" i="16"/>
  <c r="Q129" i="16"/>
  <c r="E130" i="16"/>
  <c r="F130" i="16"/>
  <c r="Q130" i="16"/>
  <c r="E131" i="16"/>
  <c r="F131" i="16"/>
  <c r="Q131" i="16"/>
  <c r="E132" i="16"/>
  <c r="F132" i="16"/>
  <c r="Q132" i="16"/>
  <c r="E133" i="16"/>
  <c r="F133" i="16"/>
  <c r="Q133" i="16"/>
  <c r="E134" i="16"/>
  <c r="F134" i="16"/>
  <c r="Q134" i="16"/>
  <c r="E135" i="16"/>
  <c r="F135" i="16"/>
  <c r="Q135" i="16"/>
  <c r="E136" i="16"/>
  <c r="F136" i="16"/>
  <c r="Q136" i="16"/>
  <c r="E137" i="16"/>
  <c r="F137" i="16"/>
  <c r="Q137" i="16"/>
  <c r="E138" i="16"/>
  <c r="F138" i="16"/>
  <c r="Q138" i="16"/>
  <c r="E139" i="16"/>
  <c r="F139" i="16"/>
  <c r="Q139" i="16"/>
  <c r="E140" i="16"/>
  <c r="F140" i="16"/>
  <c r="Q140" i="16"/>
  <c r="E141" i="16"/>
  <c r="F141" i="16"/>
  <c r="G141" i="16"/>
  <c r="Q141" i="16"/>
  <c r="E142" i="16"/>
  <c r="F142" i="16"/>
  <c r="Q142" i="16"/>
  <c r="E143" i="16"/>
  <c r="F143" i="16"/>
  <c r="Q143" i="16"/>
  <c r="E144" i="16"/>
  <c r="F144" i="16"/>
  <c r="Q144" i="16"/>
  <c r="E145" i="16"/>
  <c r="F145" i="16"/>
  <c r="Q145" i="16"/>
  <c r="E146" i="16"/>
  <c r="F146" i="16"/>
  <c r="Q146" i="16"/>
  <c r="E147" i="16"/>
  <c r="F147" i="16"/>
  <c r="Q147" i="16"/>
  <c r="E148" i="16"/>
  <c r="F148" i="16"/>
  <c r="Q148" i="16"/>
  <c r="E149" i="16"/>
  <c r="F149" i="16"/>
  <c r="Q149" i="16"/>
  <c r="E150" i="16"/>
  <c r="F150" i="16"/>
  <c r="Q150" i="16"/>
  <c r="E151" i="16"/>
  <c r="F151" i="16"/>
  <c r="Q151" i="16"/>
  <c r="E152" i="16"/>
  <c r="F152" i="16"/>
  <c r="P152" i="16"/>
  <c r="Q152" i="16"/>
  <c r="E153" i="16"/>
  <c r="F153" i="16"/>
  <c r="Q153" i="16"/>
  <c r="E154" i="16"/>
  <c r="F154" i="16"/>
  <c r="P154" i="16"/>
  <c r="Q154" i="16"/>
  <c r="E155" i="16"/>
  <c r="F155" i="16"/>
  <c r="Q155" i="16"/>
  <c r="E156" i="16"/>
  <c r="F156" i="16"/>
  <c r="P156" i="16"/>
  <c r="Q156" i="16"/>
  <c r="E157" i="16"/>
  <c r="F157" i="16"/>
  <c r="Q157" i="16"/>
  <c r="E158" i="16"/>
  <c r="F158" i="16"/>
  <c r="P158" i="16"/>
  <c r="Q158" i="16"/>
  <c r="E159" i="16"/>
  <c r="F159" i="16"/>
  <c r="Q159" i="16"/>
  <c r="E160" i="16"/>
  <c r="F160" i="16"/>
  <c r="P160" i="16"/>
  <c r="Q160" i="16"/>
  <c r="E161" i="16"/>
  <c r="F161" i="16"/>
  <c r="Q161" i="16"/>
  <c r="E162" i="16"/>
  <c r="F162" i="16"/>
  <c r="P162" i="16"/>
  <c r="Q162" i="16"/>
  <c r="E163" i="16"/>
  <c r="F163" i="16"/>
  <c r="Q163" i="16"/>
  <c r="E164" i="16"/>
  <c r="F164" i="16"/>
  <c r="P164" i="16"/>
  <c r="Q164" i="16"/>
  <c r="E165" i="16"/>
  <c r="F165" i="16"/>
  <c r="Q165" i="16"/>
  <c r="E166" i="16"/>
  <c r="F166" i="16"/>
  <c r="P166" i="16"/>
  <c r="Q166" i="16"/>
  <c r="E167" i="16"/>
  <c r="F167" i="16"/>
  <c r="Q167" i="16"/>
  <c r="E168" i="16"/>
  <c r="F168" i="16"/>
  <c r="Q168" i="16"/>
  <c r="E169" i="16"/>
  <c r="F169" i="16"/>
  <c r="P169" i="16"/>
  <c r="Q169" i="16"/>
  <c r="E170" i="16"/>
  <c r="F170" i="16"/>
  <c r="G170" i="16"/>
  <c r="Q170" i="16"/>
  <c r="E171" i="16"/>
  <c r="F171" i="16"/>
  <c r="Q171" i="16"/>
  <c r="E172" i="16"/>
  <c r="F172" i="16"/>
  <c r="G172" i="16"/>
  <c r="Q172" i="16"/>
  <c r="E173" i="16"/>
  <c r="F173" i="16"/>
  <c r="Q173" i="16"/>
  <c r="E174" i="16"/>
  <c r="F174" i="16"/>
  <c r="Q174" i="16"/>
  <c r="E175" i="16"/>
  <c r="F175" i="16"/>
  <c r="G175" i="16"/>
  <c r="Q175" i="16"/>
  <c r="E176" i="16"/>
  <c r="F176" i="16"/>
  <c r="Q176" i="16"/>
  <c r="E177" i="16"/>
  <c r="F177" i="16"/>
  <c r="P177" i="16"/>
  <c r="Q177" i="16"/>
  <c r="E178" i="16"/>
  <c r="F178" i="16"/>
  <c r="Q178" i="16"/>
  <c r="E179" i="16"/>
  <c r="F179" i="16"/>
  <c r="Q179" i="16"/>
  <c r="E180" i="16"/>
  <c r="F180" i="16"/>
  <c r="Q180" i="16"/>
  <c r="E181" i="16"/>
  <c r="F181" i="16"/>
  <c r="Q181" i="16"/>
  <c r="E182" i="16"/>
  <c r="F182" i="16"/>
  <c r="Q182" i="16"/>
  <c r="E183" i="16"/>
  <c r="F183" i="16"/>
  <c r="Q183" i="16"/>
  <c r="E184" i="16"/>
  <c r="F184" i="16"/>
  <c r="G184" i="16"/>
  <c r="P184" i="16"/>
  <c r="S184" i="16" s="1"/>
  <c r="U184" i="16" s="1"/>
  <c r="Q184" i="16"/>
  <c r="E185" i="16"/>
  <c r="F185" i="16"/>
  <c r="Q185" i="16"/>
  <c r="E186" i="16"/>
  <c r="F186" i="16"/>
  <c r="Q186" i="16"/>
  <c r="E187" i="16"/>
  <c r="F187" i="16"/>
  <c r="G187" i="16"/>
  <c r="Q187" i="16"/>
  <c r="E188" i="16"/>
  <c r="F188" i="16"/>
  <c r="G188" i="16"/>
  <c r="Q188" i="16"/>
  <c r="E189" i="16"/>
  <c r="F189" i="16"/>
  <c r="Q189" i="16"/>
  <c r="E190" i="16"/>
  <c r="F190" i="16"/>
  <c r="P190" i="16"/>
  <c r="Q190" i="16"/>
  <c r="E191" i="16"/>
  <c r="F191" i="16"/>
  <c r="Q191" i="16"/>
  <c r="E192" i="16"/>
  <c r="F192" i="16"/>
  <c r="P192" i="16"/>
  <c r="Q192" i="16"/>
  <c r="E193" i="16"/>
  <c r="F193" i="16"/>
  <c r="Q193" i="16"/>
  <c r="E194" i="16"/>
  <c r="F194" i="16"/>
  <c r="G194" i="16"/>
  <c r="Q194" i="16"/>
  <c r="E195" i="16"/>
  <c r="F195" i="16"/>
  <c r="Q195" i="16"/>
  <c r="E196" i="16"/>
  <c r="F196" i="16"/>
  <c r="G196" i="16"/>
  <c r="Q196" i="16"/>
  <c r="E197" i="16"/>
  <c r="F197" i="16"/>
  <c r="Q197" i="16"/>
  <c r="E198" i="16"/>
  <c r="F198" i="16"/>
  <c r="Q198" i="16"/>
  <c r="E199" i="16"/>
  <c r="F199" i="16"/>
  <c r="Q199" i="16"/>
  <c r="E200" i="16"/>
  <c r="F200" i="16"/>
  <c r="Q200" i="16"/>
  <c r="E201" i="16"/>
  <c r="F201" i="16"/>
  <c r="Q201" i="16"/>
  <c r="E202" i="16"/>
  <c r="F202" i="16"/>
  <c r="G202" i="16"/>
  <c r="Q202" i="16"/>
  <c r="E203" i="16"/>
  <c r="F203" i="16"/>
  <c r="Q203" i="16"/>
  <c r="E204" i="16"/>
  <c r="F204" i="16"/>
  <c r="G204" i="16"/>
  <c r="Q204" i="16"/>
  <c r="E205" i="16"/>
  <c r="F205" i="16"/>
  <c r="Q205" i="16"/>
  <c r="E206" i="16"/>
  <c r="F206" i="16"/>
  <c r="G206" i="16"/>
  <c r="P206" i="16"/>
  <c r="Q206" i="16"/>
  <c r="E207" i="16"/>
  <c r="F207" i="16"/>
  <c r="Q207" i="16"/>
  <c r="E208" i="16"/>
  <c r="F208" i="16"/>
  <c r="Q208" i="16"/>
  <c r="E209" i="16"/>
  <c r="F209" i="16"/>
  <c r="G209" i="16"/>
  <c r="Q209" i="16"/>
  <c r="E210" i="16"/>
  <c r="F210" i="16"/>
  <c r="Q210" i="16"/>
  <c r="E211" i="16"/>
  <c r="F211" i="16"/>
  <c r="G211" i="16"/>
  <c r="Q211" i="16"/>
  <c r="E212" i="16"/>
  <c r="F212" i="16"/>
  <c r="Q212" i="16"/>
  <c r="E213" i="16"/>
  <c r="F213" i="16"/>
  <c r="Q213" i="16"/>
  <c r="E214" i="16"/>
  <c r="F214" i="16"/>
  <c r="Q214" i="16"/>
  <c r="E215" i="16"/>
  <c r="F215" i="16"/>
  <c r="Q215" i="16"/>
  <c r="E216" i="16"/>
  <c r="F216" i="16"/>
  <c r="P216" i="16"/>
  <c r="Q216" i="16"/>
  <c r="E217" i="16"/>
  <c r="F217" i="16"/>
  <c r="Q217" i="16"/>
  <c r="E218" i="16"/>
  <c r="F218" i="16"/>
  <c r="G218" i="16"/>
  <c r="Q218" i="16"/>
  <c r="E219" i="16"/>
  <c r="F219" i="16"/>
  <c r="Q219" i="16"/>
  <c r="E220" i="16"/>
  <c r="F220" i="16"/>
  <c r="Q220" i="16"/>
  <c r="E221" i="16"/>
  <c r="F221" i="16"/>
  <c r="P221" i="16"/>
  <c r="Q221" i="16"/>
  <c r="E222" i="16"/>
  <c r="F222" i="16"/>
  <c r="Q222" i="16"/>
  <c r="E223" i="16"/>
  <c r="F223" i="16"/>
  <c r="P223" i="16"/>
  <c r="Q223" i="16"/>
  <c r="E224" i="16"/>
  <c r="F224" i="16"/>
  <c r="Q224" i="16"/>
  <c r="E225" i="16"/>
  <c r="F225" i="16"/>
  <c r="P225" i="16"/>
  <c r="Q225" i="16"/>
  <c r="E226" i="16"/>
  <c r="F226" i="16"/>
  <c r="Q226" i="16"/>
  <c r="E227" i="16"/>
  <c r="F227" i="16"/>
  <c r="P227" i="16"/>
  <c r="Q227" i="16"/>
  <c r="E228" i="16"/>
  <c r="F228" i="16"/>
  <c r="Q228" i="16"/>
  <c r="E229" i="16"/>
  <c r="F229" i="16"/>
  <c r="P229" i="16"/>
  <c r="Q229" i="16"/>
  <c r="E230" i="16"/>
  <c r="F230" i="16"/>
  <c r="Q230" i="16"/>
  <c r="E231" i="16"/>
  <c r="F231" i="16"/>
  <c r="P231" i="16"/>
  <c r="Q231" i="16"/>
  <c r="E232" i="16"/>
  <c r="F232" i="16"/>
  <c r="Q232" i="16"/>
  <c r="E233" i="16"/>
  <c r="F233" i="16"/>
  <c r="P233" i="16"/>
  <c r="Q233" i="16"/>
  <c r="E234" i="16"/>
  <c r="F234" i="16"/>
  <c r="Q234" i="16"/>
  <c r="E235" i="16"/>
  <c r="F235" i="16"/>
  <c r="P235" i="16"/>
  <c r="Q235" i="16"/>
  <c r="E236" i="16"/>
  <c r="F236" i="16"/>
  <c r="Q236" i="16"/>
  <c r="E237" i="16"/>
  <c r="F237" i="16"/>
  <c r="P237" i="16"/>
  <c r="Q237" i="16"/>
  <c r="E238" i="16"/>
  <c r="F238" i="16"/>
  <c r="Q238" i="16"/>
  <c r="E239" i="16"/>
  <c r="F239" i="16"/>
  <c r="G239" i="16"/>
  <c r="Q239" i="16"/>
  <c r="E240" i="16"/>
  <c r="F240" i="16"/>
  <c r="Q240" i="16"/>
  <c r="E241" i="16"/>
  <c r="F241" i="16"/>
  <c r="G241" i="16"/>
  <c r="Q241" i="16"/>
  <c r="E242" i="16"/>
  <c r="F242" i="16"/>
  <c r="Q242" i="16"/>
  <c r="E243" i="16"/>
  <c r="F243" i="16"/>
  <c r="Q243" i="16"/>
  <c r="E244" i="16"/>
  <c r="F244" i="16"/>
  <c r="Q244" i="16"/>
  <c r="E245" i="16"/>
  <c r="F245" i="16"/>
  <c r="Q245" i="16"/>
  <c r="E246" i="16"/>
  <c r="F246" i="16"/>
  <c r="Q246" i="16"/>
  <c r="E247" i="16"/>
  <c r="F247" i="16"/>
  <c r="Q247" i="16"/>
  <c r="E248" i="16"/>
  <c r="F248" i="16"/>
  <c r="Q248" i="16"/>
  <c r="E249" i="16"/>
  <c r="F249" i="16"/>
  <c r="Q249" i="16"/>
  <c r="E250" i="16"/>
  <c r="F250" i="16"/>
  <c r="Q250" i="16"/>
  <c r="E251" i="16"/>
  <c r="F251" i="16"/>
  <c r="Q251" i="16"/>
  <c r="E252" i="16"/>
  <c r="F252" i="16"/>
  <c r="Q252" i="16"/>
  <c r="E253" i="16"/>
  <c r="F253" i="16"/>
  <c r="Q253" i="16"/>
  <c r="E254" i="16"/>
  <c r="F254" i="16"/>
  <c r="Q254" i="16"/>
  <c r="E255" i="16"/>
  <c r="F255" i="16"/>
  <c r="G255" i="16"/>
  <c r="Q255" i="16"/>
  <c r="E256" i="16"/>
  <c r="F256" i="16"/>
  <c r="Q256" i="16"/>
  <c r="E257" i="16"/>
  <c r="F257" i="16"/>
  <c r="P257" i="16"/>
  <c r="Q257" i="16"/>
  <c r="E258" i="16"/>
  <c r="F258" i="16"/>
  <c r="Q258" i="16"/>
  <c r="E259" i="16"/>
  <c r="F259" i="16"/>
  <c r="P259" i="16"/>
  <c r="Q259" i="16"/>
  <c r="E260" i="16"/>
  <c r="F260" i="16"/>
  <c r="Q260" i="16"/>
  <c r="E261" i="16"/>
  <c r="F261" i="16"/>
  <c r="P261" i="16"/>
  <c r="Q261" i="16"/>
  <c r="E262" i="16"/>
  <c r="F262" i="16"/>
  <c r="Q262" i="16"/>
  <c r="E263" i="16"/>
  <c r="F263" i="16"/>
  <c r="P263" i="16"/>
  <c r="Q263" i="16"/>
  <c r="E264" i="16"/>
  <c r="F264" i="16"/>
  <c r="Q264" i="16"/>
  <c r="E265" i="16"/>
  <c r="F265" i="16"/>
  <c r="P265" i="16"/>
  <c r="Q265" i="16"/>
  <c r="E266" i="16"/>
  <c r="F266" i="16"/>
  <c r="Q266" i="16"/>
  <c r="E267" i="16"/>
  <c r="F267" i="16"/>
  <c r="P267" i="16"/>
  <c r="Q267" i="16"/>
  <c r="E268" i="16"/>
  <c r="F268" i="16"/>
  <c r="Q268" i="16"/>
  <c r="E269" i="16"/>
  <c r="F269" i="16"/>
  <c r="P269" i="16"/>
  <c r="Q269" i="16"/>
  <c r="E270" i="16"/>
  <c r="F270" i="16"/>
  <c r="Q270" i="16"/>
  <c r="E271" i="16"/>
  <c r="F271" i="16"/>
  <c r="P271" i="16"/>
  <c r="Q271" i="16"/>
  <c r="E272" i="16"/>
  <c r="F272" i="16"/>
  <c r="Q272" i="16"/>
  <c r="E273" i="16"/>
  <c r="F273" i="16"/>
  <c r="P273" i="16"/>
  <c r="Q273" i="16"/>
  <c r="E274" i="16"/>
  <c r="F274" i="16"/>
  <c r="Q274" i="16"/>
  <c r="E275" i="16"/>
  <c r="F275" i="16"/>
  <c r="P275" i="16"/>
  <c r="Q275" i="16"/>
  <c r="E276" i="16"/>
  <c r="F276" i="16"/>
  <c r="Q276" i="16"/>
  <c r="E277" i="16"/>
  <c r="F277" i="16"/>
  <c r="P277" i="16"/>
  <c r="Q277" i="16"/>
  <c r="E278" i="16"/>
  <c r="F278" i="16"/>
  <c r="Q278" i="16"/>
  <c r="E279" i="16"/>
  <c r="F279" i="16"/>
  <c r="P279" i="16"/>
  <c r="Q279" i="16"/>
  <c r="E280" i="16"/>
  <c r="F280" i="16"/>
  <c r="Q280" i="16"/>
  <c r="E281" i="16"/>
  <c r="F281" i="16"/>
  <c r="P281" i="16"/>
  <c r="Q281" i="16"/>
  <c r="E282" i="16"/>
  <c r="F282" i="16"/>
  <c r="Q282" i="16"/>
  <c r="E283" i="16"/>
  <c r="F283" i="16"/>
  <c r="P283" i="16"/>
  <c r="Q283" i="16"/>
  <c r="E284" i="16"/>
  <c r="F284" i="16"/>
  <c r="Q284" i="16"/>
  <c r="E285" i="16"/>
  <c r="F285" i="16"/>
  <c r="P285" i="16"/>
  <c r="Q285" i="16"/>
  <c r="E286" i="16"/>
  <c r="F286" i="16"/>
  <c r="G286" i="16"/>
  <c r="Q286" i="16"/>
  <c r="E287" i="16"/>
  <c r="F287" i="16"/>
  <c r="G287" i="16"/>
  <c r="Q287" i="16"/>
  <c r="E288" i="16"/>
  <c r="F288" i="16"/>
  <c r="Q288" i="16"/>
  <c r="E289" i="16"/>
  <c r="F289" i="16"/>
  <c r="Q289" i="16"/>
  <c r="E290" i="16"/>
  <c r="F290" i="16"/>
  <c r="Q290" i="16"/>
  <c r="E291" i="16"/>
  <c r="F291" i="16"/>
  <c r="Q291" i="16"/>
  <c r="E292" i="16"/>
  <c r="F292" i="16"/>
  <c r="Q292" i="16"/>
  <c r="E293" i="16"/>
  <c r="F293" i="16"/>
  <c r="Q293" i="16"/>
  <c r="E294" i="16"/>
  <c r="F294" i="16"/>
  <c r="Q294" i="16"/>
  <c r="E295" i="16"/>
  <c r="F295" i="16"/>
  <c r="Q295" i="16"/>
  <c r="E296" i="16"/>
  <c r="F296" i="16"/>
  <c r="Q296" i="16"/>
  <c r="E297" i="16"/>
  <c r="F297" i="16"/>
  <c r="Q297" i="16"/>
  <c r="E298" i="16"/>
  <c r="F298" i="16"/>
  <c r="P298" i="16"/>
  <c r="Q298" i="16"/>
  <c r="E299" i="16"/>
  <c r="F299" i="16"/>
  <c r="Q299" i="16"/>
  <c r="E300" i="16"/>
  <c r="F300" i="16"/>
  <c r="P300" i="16"/>
  <c r="Q300" i="16"/>
  <c r="E301" i="16"/>
  <c r="F301" i="16"/>
  <c r="Q301" i="16"/>
  <c r="E302" i="16"/>
  <c r="F302" i="16"/>
  <c r="P302" i="16"/>
  <c r="Q302" i="16"/>
  <c r="E303" i="16"/>
  <c r="F303" i="16"/>
  <c r="Q303" i="16"/>
  <c r="E304" i="16"/>
  <c r="F304" i="16"/>
  <c r="Q304" i="16"/>
  <c r="E305" i="16"/>
  <c r="F305" i="16"/>
  <c r="Q305" i="16"/>
  <c r="E306" i="16"/>
  <c r="F306" i="16"/>
  <c r="Q306" i="16"/>
  <c r="E307" i="16"/>
  <c r="F307" i="16"/>
  <c r="Q307" i="16"/>
  <c r="E308" i="16"/>
  <c r="F308" i="16"/>
  <c r="Q308" i="16"/>
  <c r="E309" i="16"/>
  <c r="F309" i="16"/>
  <c r="Q309" i="16"/>
  <c r="E310" i="16"/>
  <c r="F310" i="16"/>
  <c r="Q310" i="16"/>
  <c r="E311" i="16"/>
  <c r="F311" i="16"/>
  <c r="Q311" i="16"/>
  <c r="E312" i="16"/>
  <c r="F312" i="16"/>
  <c r="Q312" i="16"/>
  <c r="E313" i="16"/>
  <c r="F313" i="16"/>
  <c r="Q313" i="16"/>
  <c r="E314" i="16"/>
  <c r="F314" i="16"/>
  <c r="Q314" i="16"/>
  <c r="E315" i="16"/>
  <c r="F315" i="16"/>
  <c r="Q315" i="16"/>
  <c r="E316" i="16"/>
  <c r="F316" i="16"/>
  <c r="Q316" i="16"/>
  <c r="E317" i="16"/>
  <c r="F317" i="16"/>
  <c r="Q317" i="16"/>
  <c r="A11" i="14"/>
  <c r="C11" i="14"/>
  <c r="D11" i="14"/>
  <c r="E11" i="14"/>
  <c r="G11" i="14"/>
  <c r="H11" i="14"/>
  <c r="B11" i="14"/>
  <c r="A12" i="14"/>
  <c r="B12" i="14"/>
  <c r="D12" i="14"/>
  <c r="G12" i="14"/>
  <c r="C12" i="14"/>
  <c r="E12" i="14"/>
  <c r="H12" i="14"/>
  <c r="A13" i="14"/>
  <c r="C13" i="14"/>
  <c r="D13" i="14"/>
  <c r="E13" i="14"/>
  <c r="G13" i="14"/>
  <c r="H13" i="14"/>
  <c r="B13" i="14"/>
  <c r="A14" i="14"/>
  <c r="B14" i="14"/>
  <c r="D14" i="14"/>
  <c r="G14" i="14"/>
  <c r="C14" i="14"/>
  <c r="E14" i="14"/>
  <c r="H14" i="14"/>
  <c r="A15" i="14"/>
  <c r="C15" i="14"/>
  <c r="E15" i="14"/>
  <c r="D15" i="14"/>
  <c r="G15" i="14"/>
  <c r="H15" i="14"/>
  <c r="B15" i="14"/>
  <c r="A16" i="14"/>
  <c r="B16" i="14"/>
  <c r="D16" i="14"/>
  <c r="G16" i="14"/>
  <c r="C16" i="14"/>
  <c r="E16" i="14"/>
  <c r="H16" i="14"/>
  <c r="A17" i="14"/>
  <c r="C17" i="14"/>
  <c r="E17" i="14"/>
  <c r="D17" i="14"/>
  <c r="G17" i="14"/>
  <c r="H17" i="14"/>
  <c r="B17" i="14"/>
  <c r="A18" i="14"/>
  <c r="B18" i="14"/>
  <c r="D18" i="14"/>
  <c r="G18" i="14"/>
  <c r="C18" i="14"/>
  <c r="E18" i="14"/>
  <c r="H18" i="14"/>
  <c r="A19" i="14"/>
  <c r="C19" i="14"/>
  <c r="D19" i="14"/>
  <c r="E19" i="14"/>
  <c r="G19" i="14"/>
  <c r="H19" i="14"/>
  <c r="B19" i="14"/>
  <c r="A20" i="14"/>
  <c r="B20" i="14"/>
  <c r="D20" i="14"/>
  <c r="G20" i="14"/>
  <c r="C20" i="14"/>
  <c r="E20" i="14"/>
  <c r="H20" i="14"/>
  <c r="A21" i="14"/>
  <c r="C21" i="14"/>
  <c r="D21" i="14"/>
  <c r="E21" i="14"/>
  <c r="G21" i="14"/>
  <c r="H21" i="14"/>
  <c r="B21" i="14"/>
  <c r="A22" i="14"/>
  <c r="B22" i="14"/>
  <c r="D22" i="14"/>
  <c r="G22" i="14"/>
  <c r="C22" i="14"/>
  <c r="E22" i="14"/>
  <c r="H22" i="14"/>
  <c r="A23" i="14"/>
  <c r="C23" i="14"/>
  <c r="E23" i="14"/>
  <c r="D23" i="14"/>
  <c r="G23" i="14"/>
  <c r="H23" i="14"/>
  <c r="B23" i="14"/>
  <c r="A24" i="14"/>
  <c r="B24" i="14"/>
  <c r="D24" i="14"/>
  <c r="G24" i="14"/>
  <c r="C24" i="14"/>
  <c r="E24" i="14"/>
  <c r="H24" i="14"/>
  <c r="A25" i="14"/>
  <c r="C25" i="14"/>
  <c r="E25" i="14"/>
  <c r="D25" i="14"/>
  <c r="G25" i="14"/>
  <c r="H25" i="14"/>
  <c r="B25" i="14"/>
  <c r="A26" i="14"/>
  <c r="B26" i="14"/>
  <c r="D26" i="14"/>
  <c r="G26" i="14"/>
  <c r="C26" i="14"/>
  <c r="E26" i="14"/>
  <c r="H26" i="14"/>
  <c r="A27" i="14"/>
  <c r="C27" i="14"/>
  <c r="D27" i="14"/>
  <c r="E27" i="14"/>
  <c r="G27" i="14"/>
  <c r="H27" i="14"/>
  <c r="B27" i="14"/>
  <c r="A28" i="14"/>
  <c r="B28" i="14"/>
  <c r="D28" i="14"/>
  <c r="G28" i="14"/>
  <c r="C28" i="14"/>
  <c r="E28" i="14"/>
  <c r="H28" i="14"/>
  <c r="A29" i="14"/>
  <c r="C29" i="14"/>
  <c r="D29" i="14"/>
  <c r="E29" i="14"/>
  <c r="G29" i="14"/>
  <c r="H29" i="14"/>
  <c r="B29" i="14"/>
  <c r="A30" i="14"/>
  <c r="B30" i="14"/>
  <c r="D30" i="14"/>
  <c r="G30" i="14"/>
  <c r="C30" i="14"/>
  <c r="E30" i="14"/>
  <c r="H30" i="14"/>
  <c r="A31" i="14"/>
  <c r="C31" i="14"/>
  <c r="E31" i="14"/>
  <c r="D31" i="14"/>
  <c r="G31" i="14"/>
  <c r="H31" i="14"/>
  <c r="B31" i="14"/>
  <c r="A32" i="14"/>
  <c r="B32" i="14"/>
  <c r="D32" i="14"/>
  <c r="G32" i="14"/>
  <c r="C32" i="14"/>
  <c r="E32" i="14"/>
  <c r="H32" i="14"/>
  <c r="A33" i="14"/>
  <c r="C33" i="14"/>
  <c r="E33" i="14"/>
  <c r="D33" i="14"/>
  <c r="G33" i="14"/>
  <c r="H33" i="14"/>
  <c r="B33" i="14"/>
  <c r="A34" i="14"/>
  <c r="B34" i="14"/>
  <c r="D34" i="14"/>
  <c r="G34" i="14"/>
  <c r="C34" i="14"/>
  <c r="E34" i="14"/>
  <c r="H34" i="14"/>
  <c r="A35" i="14"/>
  <c r="C35" i="14"/>
  <c r="D35" i="14"/>
  <c r="E35" i="14"/>
  <c r="G35" i="14"/>
  <c r="H35" i="14"/>
  <c r="B35" i="14"/>
  <c r="A36" i="14"/>
  <c r="B36" i="14"/>
  <c r="D36" i="14"/>
  <c r="G36" i="14"/>
  <c r="C36" i="14"/>
  <c r="E36" i="14"/>
  <c r="H36" i="14"/>
  <c r="A37" i="14"/>
  <c r="C37" i="14"/>
  <c r="D37" i="14"/>
  <c r="E37" i="14"/>
  <c r="G37" i="14"/>
  <c r="H37" i="14"/>
  <c r="B37" i="14"/>
  <c r="A38" i="14"/>
  <c r="B38" i="14"/>
  <c r="D38" i="14"/>
  <c r="G38" i="14"/>
  <c r="C38" i="14"/>
  <c r="E38" i="14"/>
  <c r="H38" i="14"/>
  <c r="A39" i="14"/>
  <c r="C39" i="14"/>
  <c r="E39" i="14"/>
  <c r="D39" i="14"/>
  <c r="G39" i="14"/>
  <c r="H39" i="14"/>
  <c r="B39" i="14"/>
  <c r="A40" i="14"/>
  <c r="B40" i="14"/>
  <c r="D40" i="14"/>
  <c r="G40" i="14"/>
  <c r="C40" i="14"/>
  <c r="E40" i="14"/>
  <c r="H40" i="14"/>
  <c r="A41" i="14"/>
  <c r="C41" i="14"/>
  <c r="E41" i="14"/>
  <c r="D41" i="14"/>
  <c r="G41" i="14"/>
  <c r="H41" i="14"/>
  <c r="B41" i="14"/>
  <c r="A42" i="14"/>
  <c r="B42" i="14"/>
  <c r="D42" i="14"/>
  <c r="G42" i="14"/>
  <c r="C42" i="14"/>
  <c r="E42" i="14"/>
  <c r="H42" i="14"/>
  <c r="A43" i="14"/>
  <c r="C43" i="14"/>
  <c r="D43" i="14"/>
  <c r="E43" i="14"/>
  <c r="G43" i="14"/>
  <c r="H43" i="14"/>
  <c r="B43" i="14"/>
  <c r="A44" i="14"/>
  <c r="B44" i="14"/>
  <c r="D44" i="14"/>
  <c r="G44" i="14"/>
  <c r="C44" i="14"/>
  <c r="E44" i="14"/>
  <c r="H44" i="14"/>
  <c r="A45" i="14"/>
  <c r="C45" i="14"/>
  <c r="D45" i="14"/>
  <c r="E45" i="14"/>
  <c r="G45" i="14"/>
  <c r="H45" i="14"/>
  <c r="B45" i="14"/>
  <c r="A46" i="14"/>
  <c r="B46" i="14"/>
  <c r="D46" i="14"/>
  <c r="G46" i="14"/>
  <c r="C46" i="14"/>
  <c r="E46" i="14"/>
  <c r="H46" i="14"/>
  <c r="A47" i="14"/>
  <c r="C47" i="14"/>
  <c r="E47" i="14"/>
  <c r="D47" i="14"/>
  <c r="G47" i="14"/>
  <c r="H47" i="14"/>
  <c r="B47" i="14"/>
  <c r="A48" i="14"/>
  <c r="B48" i="14"/>
  <c r="D48" i="14"/>
  <c r="G48" i="14"/>
  <c r="C48" i="14"/>
  <c r="E48" i="14"/>
  <c r="H48" i="14"/>
  <c r="A49" i="14"/>
  <c r="C49" i="14"/>
  <c r="E49" i="14"/>
  <c r="D49" i="14"/>
  <c r="G49" i="14"/>
  <c r="H49" i="14"/>
  <c r="B49" i="14"/>
  <c r="A50" i="14"/>
  <c r="B50" i="14"/>
  <c r="D50" i="14"/>
  <c r="G50" i="14"/>
  <c r="C50" i="14"/>
  <c r="E50" i="14"/>
  <c r="H50" i="14"/>
  <c r="A51" i="14"/>
  <c r="C51" i="14"/>
  <c r="D51" i="14"/>
  <c r="E51" i="14"/>
  <c r="G51" i="14"/>
  <c r="H51" i="14"/>
  <c r="B51" i="14"/>
  <c r="A52" i="14"/>
  <c r="B52" i="14"/>
  <c r="D52" i="14"/>
  <c r="G52" i="14"/>
  <c r="C52" i="14"/>
  <c r="E52" i="14"/>
  <c r="H52" i="14"/>
  <c r="A53" i="14"/>
  <c r="C53" i="14"/>
  <c r="D53" i="14"/>
  <c r="E53" i="14"/>
  <c r="G53" i="14"/>
  <c r="H53" i="14"/>
  <c r="B53" i="14"/>
  <c r="A54" i="14"/>
  <c r="B54" i="14"/>
  <c r="D54" i="14"/>
  <c r="G54" i="14"/>
  <c r="C54" i="14"/>
  <c r="E54" i="14"/>
  <c r="H54" i="14"/>
  <c r="A55" i="14"/>
  <c r="C55" i="14"/>
  <c r="E55" i="14"/>
  <c r="D55" i="14"/>
  <c r="G55" i="14"/>
  <c r="H55" i="14"/>
  <c r="B55" i="14"/>
  <c r="A56" i="14"/>
  <c r="B56" i="14"/>
  <c r="D56" i="14"/>
  <c r="G56" i="14"/>
  <c r="C56" i="14"/>
  <c r="E56" i="14"/>
  <c r="H56" i="14"/>
  <c r="A57" i="14"/>
  <c r="C57" i="14"/>
  <c r="E57" i="14"/>
  <c r="D57" i="14"/>
  <c r="G57" i="14"/>
  <c r="H57" i="14"/>
  <c r="B57" i="14"/>
  <c r="A58" i="14"/>
  <c r="B58" i="14"/>
  <c r="D58" i="14"/>
  <c r="G58" i="14"/>
  <c r="C58" i="14"/>
  <c r="E58" i="14"/>
  <c r="H58" i="14"/>
  <c r="A59" i="14"/>
  <c r="C59" i="14"/>
  <c r="D59" i="14"/>
  <c r="E59" i="14"/>
  <c r="G59" i="14"/>
  <c r="H59" i="14"/>
  <c r="B59" i="14"/>
  <c r="A60" i="14"/>
  <c r="B60" i="14"/>
  <c r="D60" i="14"/>
  <c r="G60" i="14"/>
  <c r="C60" i="14"/>
  <c r="E60" i="14"/>
  <c r="H60" i="14"/>
  <c r="A61" i="14"/>
  <c r="C61" i="14"/>
  <c r="D61" i="14"/>
  <c r="E61" i="14"/>
  <c r="G61" i="14"/>
  <c r="H61" i="14"/>
  <c r="B61" i="14"/>
  <c r="A62" i="14"/>
  <c r="B62" i="14"/>
  <c r="D62" i="14"/>
  <c r="G62" i="14"/>
  <c r="C62" i="14"/>
  <c r="E62" i="14"/>
  <c r="H62" i="14"/>
  <c r="A63" i="14"/>
  <c r="C63" i="14"/>
  <c r="E63" i="14"/>
  <c r="D63" i="14"/>
  <c r="G63" i="14"/>
  <c r="H63" i="14"/>
  <c r="B63" i="14"/>
  <c r="A64" i="14"/>
  <c r="B64" i="14"/>
  <c r="D64" i="14"/>
  <c r="G64" i="14"/>
  <c r="C64" i="14"/>
  <c r="E64" i="14"/>
  <c r="H64" i="14"/>
  <c r="A65" i="14"/>
  <c r="C65" i="14"/>
  <c r="E65" i="14"/>
  <c r="D65" i="14"/>
  <c r="G65" i="14"/>
  <c r="H65" i="14"/>
  <c r="B65" i="14"/>
  <c r="A66" i="14"/>
  <c r="B66" i="14"/>
  <c r="D66" i="14"/>
  <c r="G66" i="14"/>
  <c r="C66" i="14"/>
  <c r="E66" i="14"/>
  <c r="H66" i="14"/>
  <c r="A67" i="14"/>
  <c r="C67" i="14"/>
  <c r="D67" i="14"/>
  <c r="E67" i="14"/>
  <c r="G67" i="14"/>
  <c r="H67" i="14"/>
  <c r="B67" i="14"/>
  <c r="A68" i="14"/>
  <c r="B68" i="14"/>
  <c r="D68" i="14"/>
  <c r="G68" i="14"/>
  <c r="C68" i="14"/>
  <c r="E68" i="14"/>
  <c r="H68" i="14"/>
  <c r="A69" i="14"/>
  <c r="C69" i="14"/>
  <c r="D69" i="14"/>
  <c r="E69" i="14"/>
  <c r="G69" i="14"/>
  <c r="H69" i="14"/>
  <c r="B69" i="14"/>
  <c r="A70" i="14"/>
  <c r="B70" i="14"/>
  <c r="D70" i="14"/>
  <c r="G70" i="14"/>
  <c r="C70" i="14"/>
  <c r="E70" i="14"/>
  <c r="H70" i="14"/>
  <c r="A71" i="14"/>
  <c r="C71" i="14"/>
  <c r="E71" i="14"/>
  <c r="D71" i="14"/>
  <c r="G71" i="14"/>
  <c r="H71" i="14"/>
  <c r="B71" i="14"/>
  <c r="A72" i="14"/>
  <c r="B72" i="14"/>
  <c r="D72" i="14"/>
  <c r="G72" i="14"/>
  <c r="C72" i="14"/>
  <c r="E72" i="14"/>
  <c r="H72" i="14"/>
  <c r="A73" i="14"/>
  <c r="C73" i="14"/>
  <c r="E73" i="14"/>
  <c r="D73" i="14"/>
  <c r="G73" i="14"/>
  <c r="H73" i="14"/>
  <c r="B73" i="14"/>
  <c r="A74" i="14"/>
  <c r="B74" i="14"/>
  <c r="D74" i="14"/>
  <c r="G74" i="14"/>
  <c r="C74" i="14"/>
  <c r="E74" i="14"/>
  <c r="H74" i="14"/>
  <c r="A75" i="14"/>
  <c r="C75" i="14"/>
  <c r="D75" i="14"/>
  <c r="E75" i="14"/>
  <c r="G75" i="14"/>
  <c r="H75" i="14"/>
  <c r="B75" i="14"/>
  <c r="A76" i="14"/>
  <c r="B76" i="14"/>
  <c r="D76" i="14"/>
  <c r="G76" i="14"/>
  <c r="C76" i="14"/>
  <c r="E76" i="14"/>
  <c r="H76" i="14"/>
  <c r="A77" i="14"/>
  <c r="C77" i="14"/>
  <c r="D77" i="14"/>
  <c r="E77" i="14"/>
  <c r="G77" i="14"/>
  <c r="H77" i="14"/>
  <c r="B77" i="14"/>
  <c r="A78" i="14"/>
  <c r="B78" i="14"/>
  <c r="D78" i="14"/>
  <c r="G78" i="14"/>
  <c r="C78" i="14"/>
  <c r="E78" i="14"/>
  <c r="H78" i="14"/>
  <c r="A79" i="14"/>
  <c r="C79" i="14"/>
  <c r="E79" i="14"/>
  <c r="D79" i="14"/>
  <c r="G79" i="14"/>
  <c r="H79" i="14"/>
  <c r="B79" i="14"/>
  <c r="A80" i="14"/>
  <c r="B80" i="14"/>
  <c r="D80" i="14"/>
  <c r="G80" i="14"/>
  <c r="C80" i="14"/>
  <c r="E80" i="14"/>
  <c r="H80" i="14"/>
  <c r="A81" i="14"/>
  <c r="C81" i="14"/>
  <c r="E81" i="14"/>
  <c r="D81" i="14"/>
  <c r="G81" i="14"/>
  <c r="H81" i="14"/>
  <c r="B81" i="14"/>
  <c r="A82" i="14"/>
  <c r="B82" i="14"/>
  <c r="D82" i="14"/>
  <c r="G82" i="14"/>
  <c r="C82" i="14"/>
  <c r="E82" i="14"/>
  <c r="H82" i="14"/>
  <c r="A83" i="14"/>
  <c r="C83" i="14"/>
  <c r="D83" i="14"/>
  <c r="E83" i="14"/>
  <c r="G83" i="14"/>
  <c r="H83" i="14"/>
  <c r="B83" i="14"/>
  <c r="A84" i="14"/>
  <c r="B84" i="14"/>
  <c r="D84" i="14"/>
  <c r="G84" i="14"/>
  <c r="C84" i="14"/>
  <c r="E84" i="14"/>
  <c r="H84" i="14"/>
  <c r="A85" i="14"/>
  <c r="C85" i="14"/>
  <c r="D85" i="14"/>
  <c r="E85" i="14"/>
  <c r="G85" i="14"/>
  <c r="H85" i="14"/>
  <c r="B85" i="14"/>
  <c r="A86" i="14"/>
  <c r="B86" i="14"/>
  <c r="D86" i="14"/>
  <c r="G86" i="14"/>
  <c r="C86" i="14"/>
  <c r="E86" i="14"/>
  <c r="H86" i="14"/>
  <c r="A87" i="14"/>
  <c r="C87" i="14"/>
  <c r="E87" i="14"/>
  <c r="D87" i="14"/>
  <c r="G87" i="14"/>
  <c r="H87" i="14"/>
  <c r="B87" i="14"/>
  <c r="A88" i="14"/>
  <c r="B88" i="14"/>
  <c r="D88" i="14"/>
  <c r="G88" i="14"/>
  <c r="C88" i="14"/>
  <c r="E88" i="14"/>
  <c r="H88" i="14"/>
  <c r="A89" i="14"/>
  <c r="C89" i="14"/>
  <c r="E89" i="14"/>
  <c r="D89" i="14"/>
  <c r="G89" i="14"/>
  <c r="H89" i="14"/>
  <c r="B89" i="14"/>
  <c r="A90" i="14"/>
  <c r="B90" i="14"/>
  <c r="D90" i="14"/>
  <c r="G90" i="14"/>
  <c r="C90" i="14"/>
  <c r="E90" i="14"/>
  <c r="H90" i="14"/>
  <c r="A91" i="14"/>
  <c r="C91" i="14"/>
  <c r="D91" i="14"/>
  <c r="E91" i="14"/>
  <c r="G91" i="14"/>
  <c r="H91" i="14"/>
  <c r="B91" i="14"/>
  <c r="A92" i="14"/>
  <c r="B92" i="14"/>
  <c r="D92" i="14"/>
  <c r="G92" i="14"/>
  <c r="C92" i="14"/>
  <c r="E92" i="14"/>
  <c r="H92" i="14"/>
  <c r="A93" i="14"/>
  <c r="C93" i="14"/>
  <c r="D93" i="14"/>
  <c r="E93" i="14"/>
  <c r="G93" i="14"/>
  <c r="H93" i="14"/>
  <c r="B93" i="14"/>
  <c r="A94" i="14"/>
  <c r="B94" i="14"/>
  <c r="D94" i="14"/>
  <c r="G94" i="14"/>
  <c r="C94" i="14"/>
  <c r="E94" i="14"/>
  <c r="H94" i="14"/>
  <c r="A95" i="14"/>
  <c r="C95" i="14"/>
  <c r="E95" i="14"/>
  <c r="D95" i="14"/>
  <c r="G95" i="14"/>
  <c r="H95" i="14"/>
  <c r="B95" i="14"/>
  <c r="A96" i="14"/>
  <c r="B96" i="14"/>
  <c r="D96" i="14"/>
  <c r="G96" i="14"/>
  <c r="C96" i="14"/>
  <c r="E96" i="14"/>
  <c r="H96" i="14"/>
  <c r="A97" i="14"/>
  <c r="C97" i="14"/>
  <c r="E97" i="14"/>
  <c r="D97" i="14"/>
  <c r="G97" i="14"/>
  <c r="H97" i="14"/>
  <c r="B97" i="14"/>
  <c r="A98" i="14"/>
  <c r="B98" i="14"/>
  <c r="D98" i="14"/>
  <c r="G98" i="14"/>
  <c r="C98" i="14"/>
  <c r="E98" i="14"/>
  <c r="H98" i="14"/>
  <c r="A99" i="14"/>
  <c r="C99" i="14"/>
  <c r="D99" i="14"/>
  <c r="E99" i="14"/>
  <c r="G99" i="14"/>
  <c r="H99" i="14"/>
  <c r="B99" i="14"/>
  <c r="A100" i="14"/>
  <c r="B100" i="14"/>
  <c r="D100" i="14"/>
  <c r="G100" i="14"/>
  <c r="C100" i="14"/>
  <c r="E100" i="14"/>
  <c r="H100" i="14"/>
  <c r="A101" i="14"/>
  <c r="C101" i="14"/>
  <c r="D101" i="14"/>
  <c r="E101" i="14"/>
  <c r="G101" i="14"/>
  <c r="H101" i="14"/>
  <c r="B101" i="14"/>
  <c r="A102" i="14"/>
  <c r="B102" i="14"/>
  <c r="D102" i="14"/>
  <c r="G102" i="14"/>
  <c r="C102" i="14"/>
  <c r="E102" i="14"/>
  <c r="H102" i="14"/>
  <c r="A103" i="14"/>
  <c r="C103" i="14"/>
  <c r="E103" i="14"/>
  <c r="D103" i="14"/>
  <c r="G103" i="14"/>
  <c r="H103" i="14"/>
  <c r="B103" i="14"/>
  <c r="A104" i="14"/>
  <c r="B104" i="14"/>
  <c r="D104" i="14"/>
  <c r="G104" i="14"/>
  <c r="C104" i="14"/>
  <c r="E104" i="14"/>
  <c r="H104" i="14"/>
  <c r="A105" i="14"/>
  <c r="C105" i="14"/>
  <c r="E105" i="14"/>
  <c r="D105" i="14"/>
  <c r="G105" i="14"/>
  <c r="H105" i="14"/>
  <c r="B105" i="14"/>
  <c r="A106" i="14"/>
  <c r="B106" i="14"/>
  <c r="D106" i="14"/>
  <c r="G106" i="14"/>
  <c r="C106" i="14"/>
  <c r="E106" i="14"/>
  <c r="H106" i="14"/>
  <c r="A107" i="14"/>
  <c r="C107" i="14"/>
  <c r="D107" i="14"/>
  <c r="E107" i="14"/>
  <c r="G107" i="14"/>
  <c r="H107" i="14"/>
  <c r="B107" i="14"/>
  <c r="A108" i="14"/>
  <c r="B108" i="14"/>
  <c r="D108" i="14"/>
  <c r="G108" i="14"/>
  <c r="C108" i="14"/>
  <c r="E108" i="14"/>
  <c r="H108" i="14"/>
  <c r="A109" i="14"/>
  <c r="C109" i="14"/>
  <c r="D109" i="14"/>
  <c r="E109" i="14"/>
  <c r="G109" i="14"/>
  <c r="H109" i="14"/>
  <c r="B109" i="14"/>
  <c r="A110" i="14"/>
  <c r="B110" i="14"/>
  <c r="D110" i="14"/>
  <c r="G110" i="14"/>
  <c r="C110" i="14"/>
  <c r="E110" i="14"/>
  <c r="H110" i="14"/>
  <c r="A111" i="14"/>
  <c r="C111" i="14"/>
  <c r="E111" i="14"/>
  <c r="D111" i="14"/>
  <c r="G111" i="14"/>
  <c r="H111" i="14"/>
  <c r="B111" i="14"/>
  <c r="A112" i="14"/>
  <c r="B112" i="14"/>
  <c r="D112" i="14"/>
  <c r="G112" i="14"/>
  <c r="C112" i="14"/>
  <c r="E112" i="14"/>
  <c r="H112" i="14"/>
  <c r="A113" i="14"/>
  <c r="C113" i="14"/>
  <c r="E113" i="14"/>
  <c r="D113" i="14"/>
  <c r="G113" i="14"/>
  <c r="H113" i="14"/>
  <c r="B113" i="14"/>
  <c r="A114" i="14"/>
  <c r="B114" i="14"/>
  <c r="D114" i="14"/>
  <c r="G114" i="14"/>
  <c r="C114" i="14"/>
  <c r="E114" i="14"/>
  <c r="H114" i="14"/>
  <c r="A115" i="14"/>
  <c r="C115" i="14"/>
  <c r="D115" i="14"/>
  <c r="E115" i="14"/>
  <c r="G115" i="14"/>
  <c r="H115" i="14"/>
  <c r="B115" i="14"/>
  <c r="A116" i="14"/>
  <c r="B116" i="14"/>
  <c r="D116" i="14"/>
  <c r="G116" i="14"/>
  <c r="C116" i="14"/>
  <c r="E116" i="14"/>
  <c r="H116" i="14"/>
  <c r="A117" i="14"/>
  <c r="C117" i="14"/>
  <c r="D117" i="14"/>
  <c r="E117" i="14"/>
  <c r="G117" i="14"/>
  <c r="H117" i="14"/>
  <c r="B117" i="14"/>
  <c r="A118" i="14"/>
  <c r="B118" i="14"/>
  <c r="D118" i="14"/>
  <c r="G118" i="14"/>
  <c r="C118" i="14"/>
  <c r="E118" i="14"/>
  <c r="H118" i="14"/>
  <c r="A119" i="14"/>
  <c r="C119" i="14"/>
  <c r="E119" i="14"/>
  <c r="D119" i="14"/>
  <c r="G119" i="14"/>
  <c r="H119" i="14"/>
  <c r="B119" i="14"/>
  <c r="A120" i="14"/>
  <c r="B120" i="14"/>
  <c r="D120" i="14"/>
  <c r="G120" i="14"/>
  <c r="C120" i="14"/>
  <c r="E120" i="14"/>
  <c r="H120" i="14"/>
  <c r="A121" i="14"/>
  <c r="C121" i="14"/>
  <c r="E121" i="14"/>
  <c r="D121" i="14"/>
  <c r="G121" i="14"/>
  <c r="H121" i="14"/>
  <c r="B121" i="14"/>
  <c r="A122" i="14"/>
  <c r="B122" i="14"/>
  <c r="D122" i="14"/>
  <c r="G122" i="14"/>
  <c r="C122" i="14"/>
  <c r="E122" i="14"/>
  <c r="H122" i="14"/>
  <c r="A123" i="14"/>
  <c r="C123" i="14"/>
  <c r="D123" i="14"/>
  <c r="E123" i="14"/>
  <c r="G123" i="14"/>
  <c r="H123" i="14"/>
  <c r="B123" i="14"/>
  <c r="A124" i="14"/>
  <c r="B124" i="14"/>
  <c r="D124" i="14"/>
  <c r="G124" i="14"/>
  <c r="C124" i="14"/>
  <c r="E124" i="14"/>
  <c r="H124" i="14"/>
  <c r="A125" i="14"/>
  <c r="C125" i="14"/>
  <c r="D125" i="14"/>
  <c r="E125" i="14"/>
  <c r="G125" i="14"/>
  <c r="H125" i="14"/>
  <c r="B125" i="14"/>
  <c r="A126" i="14"/>
  <c r="B126" i="14"/>
  <c r="D126" i="14"/>
  <c r="G126" i="14"/>
  <c r="C126" i="14"/>
  <c r="E126" i="14"/>
  <c r="H126" i="14"/>
  <c r="A127" i="14"/>
  <c r="C127" i="14"/>
  <c r="E127" i="14"/>
  <c r="D127" i="14"/>
  <c r="G127" i="14"/>
  <c r="H127" i="14"/>
  <c r="B127" i="14"/>
  <c r="A128" i="14"/>
  <c r="B128" i="14"/>
  <c r="D128" i="14"/>
  <c r="G128" i="14"/>
  <c r="C128" i="14"/>
  <c r="E128" i="14"/>
  <c r="H128" i="14"/>
  <c r="A129" i="14"/>
  <c r="C129" i="14"/>
  <c r="E129" i="14"/>
  <c r="D129" i="14"/>
  <c r="G129" i="14"/>
  <c r="H129" i="14"/>
  <c r="B129" i="14"/>
  <c r="A130" i="14"/>
  <c r="B130" i="14"/>
  <c r="D130" i="14"/>
  <c r="G130" i="14"/>
  <c r="C130" i="14"/>
  <c r="E130" i="14"/>
  <c r="H130" i="14"/>
  <c r="A131" i="14"/>
  <c r="C131" i="14"/>
  <c r="D131" i="14"/>
  <c r="E131" i="14"/>
  <c r="G131" i="14"/>
  <c r="H131" i="14"/>
  <c r="B131" i="14"/>
  <c r="A132" i="14"/>
  <c r="B132" i="14"/>
  <c r="D132" i="14"/>
  <c r="G132" i="14"/>
  <c r="C132" i="14"/>
  <c r="E132" i="14"/>
  <c r="H132" i="14"/>
  <c r="A133" i="14"/>
  <c r="C133" i="14"/>
  <c r="D133" i="14"/>
  <c r="E133" i="14"/>
  <c r="G133" i="14"/>
  <c r="H133" i="14"/>
  <c r="B133" i="14"/>
  <c r="A134" i="14"/>
  <c r="B134" i="14"/>
  <c r="D134" i="14"/>
  <c r="G134" i="14"/>
  <c r="C134" i="14"/>
  <c r="E134" i="14"/>
  <c r="H134" i="14"/>
  <c r="A135" i="14"/>
  <c r="C135" i="14"/>
  <c r="E135" i="14"/>
  <c r="D135" i="14"/>
  <c r="G135" i="14"/>
  <c r="H135" i="14"/>
  <c r="B135" i="14"/>
  <c r="A136" i="14"/>
  <c r="B136" i="14"/>
  <c r="D136" i="14"/>
  <c r="G136" i="14"/>
  <c r="C136" i="14"/>
  <c r="E136" i="14"/>
  <c r="H136" i="14"/>
  <c r="A137" i="14"/>
  <c r="C137" i="14"/>
  <c r="E137" i="14"/>
  <c r="D137" i="14"/>
  <c r="G137" i="14"/>
  <c r="H137" i="14"/>
  <c r="B137" i="14"/>
  <c r="A138" i="14"/>
  <c r="B138" i="14"/>
  <c r="D138" i="14"/>
  <c r="G138" i="14"/>
  <c r="C138" i="14"/>
  <c r="E138" i="14"/>
  <c r="H138" i="14"/>
  <c r="A139" i="14"/>
  <c r="C139" i="14"/>
  <c r="D139" i="14"/>
  <c r="E139" i="14"/>
  <c r="G139" i="14"/>
  <c r="H139" i="14"/>
  <c r="B139" i="14"/>
  <c r="A140" i="14"/>
  <c r="B140" i="14"/>
  <c r="D140" i="14"/>
  <c r="G140" i="14"/>
  <c r="C140" i="14"/>
  <c r="E140" i="14"/>
  <c r="H140" i="14"/>
  <c r="A141" i="14"/>
  <c r="C141" i="14"/>
  <c r="D141" i="14"/>
  <c r="E141" i="14"/>
  <c r="G141" i="14"/>
  <c r="H141" i="14"/>
  <c r="B141" i="14"/>
  <c r="A142" i="14"/>
  <c r="B142" i="14"/>
  <c r="D142" i="14"/>
  <c r="G142" i="14"/>
  <c r="C142" i="14"/>
  <c r="E142" i="14"/>
  <c r="H142" i="14"/>
  <c r="A143" i="14"/>
  <c r="C143" i="14"/>
  <c r="E143" i="14"/>
  <c r="D143" i="14"/>
  <c r="G143" i="14"/>
  <c r="H143" i="14"/>
  <c r="B143" i="14"/>
  <c r="A144" i="14"/>
  <c r="B144" i="14"/>
  <c r="D144" i="14"/>
  <c r="G144" i="14"/>
  <c r="C144" i="14"/>
  <c r="E144" i="14"/>
  <c r="H144" i="14"/>
  <c r="A145" i="14"/>
  <c r="C145" i="14"/>
  <c r="E145" i="14"/>
  <c r="D145" i="14"/>
  <c r="G145" i="14"/>
  <c r="H145" i="14"/>
  <c r="B145" i="14"/>
  <c r="A146" i="14"/>
  <c r="B146" i="14"/>
  <c r="D146" i="14"/>
  <c r="G146" i="14"/>
  <c r="C146" i="14"/>
  <c r="E146" i="14"/>
  <c r="H146" i="14"/>
  <c r="A147" i="14"/>
  <c r="C147" i="14"/>
  <c r="D147" i="14"/>
  <c r="E147" i="14"/>
  <c r="G147" i="14"/>
  <c r="H147" i="14"/>
  <c r="B147" i="14"/>
  <c r="A148" i="14"/>
  <c r="B148" i="14"/>
  <c r="D148" i="14"/>
  <c r="G148" i="14"/>
  <c r="C148" i="14"/>
  <c r="E148" i="14"/>
  <c r="H148" i="14"/>
  <c r="A149" i="14"/>
  <c r="C149" i="14"/>
  <c r="D149" i="14"/>
  <c r="E149" i="14"/>
  <c r="G149" i="14"/>
  <c r="H149" i="14"/>
  <c r="B149" i="14"/>
  <c r="A150" i="14"/>
  <c r="B150" i="14"/>
  <c r="D150" i="14"/>
  <c r="G150" i="14"/>
  <c r="C150" i="14"/>
  <c r="E150" i="14"/>
  <c r="H150" i="14"/>
  <c r="A151" i="14"/>
  <c r="C151" i="14"/>
  <c r="E151" i="14"/>
  <c r="D151" i="14"/>
  <c r="G151" i="14"/>
  <c r="H151" i="14"/>
  <c r="B151" i="14"/>
  <c r="A152" i="14"/>
  <c r="B152" i="14"/>
  <c r="D152" i="14"/>
  <c r="G152" i="14"/>
  <c r="C152" i="14"/>
  <c r="E152" i="14"/>
  <c r="H152" i="14"/>
  <c r="A153" i="14"/>
  <c r="C153" i="14"/>
  <c r="E153" i="14"/>
  <c r="D153" i="14"/>
  <c r="G153" i="14"/>
  <c r="H153" i="14"/>
  <c r="B153" i="14"/>
  <c r="A154" i="14"/>
  <c r="B154" i="14"/>
  <c r="D154" i="14"/>
  <c r="G154" i="14"/>
  <c r="C154" i="14"/>
  <c r="E154" i="14"/>
  <c r="H154" i="14"/>
  <c r="A155" i="14"/>
  <c r="C155" i="14"/>
  <c r="D155" i="14"/>
  <c r="E155" i="14"/>
  <c r="G155" i="14"/>
  <c r="H155" i="14"/>
  <c r="B155" i="14"/>
  <c r="A156" i="14"/>
  <c r="B156" i="14"/>
  <c r="D156" i="14"/>
  <c r="G156" i="14"/>
  <c r="C156" i="14"/>
  <c r="E156" i="14"/>
  <c r="H156" i="14"/>
  <c r="A157" i="14"/>
  <c r="C157" i="14"/>
  <c r="D157" i="14"/>
  <c r="E157" i="14"/>
  <c r="G157" i="14"/>
  <c r="H157" i="14"/>
  <c r="B157" i="14"/>
  <c r="A158" i="14"/>
  <c r="B158" i="14"/>
  <c r="D158" i="14"/>
  <c r="G158" i="14"/>
  <c r="C158" i="14"/>
  <c r="E158" i="14"/>
  <c r="H158" i="14"/>
  <c r="A159" i="14"/>
  <c r="C159" i="14"/>
  <c r="E159" i="14"/>
  <c r="D159" i="14"/>
  <c r="G159" i="14"/>
  <c r="H159" i="14"/>
  <c r="B159" i="14"/>
  <c r="A160" i="14"/>
  <c r="B160" i="14"/>
  <c r="D160" i="14"/>
  <c r="G160" i="14"/>
  <c r="C160" i="14"/>
  <c r="E160" i="14"/>
  <c r="H160" i="14"/>
  <c r="A161" i="14"/>
  <c r="C161" i="14"/>
  <c r="E161" i="14"/>
  <c r="D161" i="14"/>
  <c r="G161" i="14"/>
  <c r="H161" i="14"/>
  <c r="B161" i="14"/>
  <c r="A162" i="14"/>
  <c r="B162" i="14"/>
  <c r="D162" i="14"/>
  <c r="G162" i="14"/>
  <c r="C162" i="14"/>
  <c r="E162" i="14"/>
  <c r="H162" i="14"/>
  <c r="A163" i="14"/>
  <c r="C163" i="14"/>
  <c r="D163" i="14"/>
  <c r="E163" i="14"/>
  <c r="G163" i="14"/>
  <c r="H163" i="14"/>
  <c r="B163" i="14"/>
  <c r="A164" i="14"/>
  <c r="B164" i="14"/>
  <c r="D164" i="14"/>
  <c r="G164" i="14"/>
  <c r="C164" i="14"/>
  <c r="E164" i="14"/>
  <c r="H164" i="14"/>
  <c r="A165" i="14"/>
  <c r="C165" i="14"/>
  <c r="D165" i="14"/>
  <c r="E165" i="14"/>
  <c r="G165" i="14"/>
  <c r="H165" i="14"/>
  <c r="B165" i="14"/>
  <c r="A166" i="14"/>
  <c r="B166" i="14"/>
  <c r="D166" i="14"/>
  <c r="G166" i="14"/>
  <c r="C166" i="14"/>
  <c r="E166" i="14"/>
  <c r="H166" i="14"/>
  <c r="A167" i="14"/>
  <c r="C167" i="14"/>
  <c r="E167" i="14"/>
  <c r="D167" i="14"/>
  <c r="G167" i="14"/>
  <c r="H167" i="14"/>
  <c r="B167" i="14"/>
  <c r="A168" i="14"/>
  <c r="B168" i="14"/>
  <c r="D168" i="14"/>
  <c r="G168" i="14"/>
  <c r="C168" i="14"/>
  <c r="E168" i="14"/>
  <c r="H168" i="14"/>
  <c r="A169" i="14"/>
  <c r="C169" i="14"/>
  <c r="E169" i="14"/>
  <c r="D169" i="14"/>
  <c r="G169" i="14"/>
  <c r="H169" i="14"/>
  <c r="B169" i="14"/>
  <c r="A170" i="14"/>
  <c r="B170" i="14"/>
  <c r="D170" i="14"/>
  <c r="G170" i="14"/>
  <c r="C170" i="14"/>
  <c r="E170" i="14"/>
  <c r="H170" i="14"/>
  <c r="A171" i="14"/>
  <c r="C171" i="14"/>
  <c r="D171" i="14"/>
  <c r="E171" i="14"/>
  <c r="G171" i="14"/>
  <c r="H171" i="14"/>
  <c r="B171" i="14"/>
  <c r="A172" i="14"/>
  <c r="B172" i="14"/>
  <c r="D172" i="14"/>
  <c r="G172" i="14"/>
  <c r="C172" i="14"/>
  <c r="E172" i="14"/>
  <c r="H172" i="14"/>
  <c r="A173" i="14"/>
  <c r="C173" i="14"/>
  <c r="D173" i="14"/>
  <c r="E173" i="14"/>
  <c r="G173" i="14"/>
  <c r="H173" i="14"/>
  <c r="B173" i="14"/>
  <c r="A174" i="14"/>
  <c r="B174" i="14"/>
  <c r="D174" i="14"/>
  <c r="G174" i="14"/>
  <c r="C174" i="14"/>
  <c r="E174" i="14"/>
  <c r="H174" i="14"/>
  <c r="A175" i="14"/>
  <c r="C175" i="14"/>
  <c r="E175" i="14"/>
  <c r="D175" i="14"/>
  <c r="G175" i="14"/>
  <c r="H175" i="14"/>
  <c r="B175" i="14"/>
  <c r="A176" i="14"/>
  <c r="B176" i="14"/>
  <c r="D176" i="14"/>
  <c r="G176" i="14"/>
  <c r="C176" i="14"/>
  <c r="E176" i="14"/>
  <c r="H176" i="14"/>
  <c r="A177" i="14"/>
  <c r="C177" i="14"/>
  <c r="E177" i="14"/>
  <c r="D177" i="14"/>
  <c r="G177" i="14"/>
  <c r="H177" i="14"/>
  <c r="B177" i="14"/>
  <c r="A178" i="14"/>
  <c r="B178" i="14"/>
  <c r="D178" i="14"/>
  <c r="G178" i="14"/>
  <c r="C178" i="14"/>
  <c r="E178" i="14"/>
  <c r="H178" i="14"/>
  <c r="A179" i="14"/>
  <c r="C179" i="14"/>
  <c r="D179" i="14"/>
  <c r="E179" i="14"/>
  <c r="G179" i="14"/>
  <c r="H179" i="14"/>
  <c r="B179" i="14"/>
  <c r="A180" i="14"/>
  <c r="B180" i="14"/>
  <c r="D180" i="14"/>
  <c r="G180" i="14"/>
  <c r="C180" i="14"/>
  <c r="E180" i="14"/>
  <c r="H180" i="14"/>
  <c r="A181" i="14"/>
  <c r="C181" i="14"/>
  <c r="D181" i="14"/>
  <c r="E181" i="14"/>
  <c r="G181" i="14"/>
  <c r="H181" i="14"/>
  <c r="B181" i="14"/>
  <c r="A182" i="14"/>
  <c r="B182" i="14"/>
  <c r="D182" i="14"/>
  <c r="G182" i="14"/>
  <c r="C182" i="14"/>
  <c r="E182" i="14"/>
  <c r="H182" i="14"/>
  <c r="A183" i="14"/>
  <c r="C183" i="14"/>
  <c r="E183" i="14"/>
  <c r="D183" i="14"/>
  <c r="G183" i="14"/>
  <c r="H183" i="14"/>
  <c r="B183" i="14"/>
  <c r="A184" i="14"/>
  <c r="B184" i="14"/>
  <c r="D184" i="14"/>
  <c r="G184" i="14"/>
  <c r="C184" i="14"/>
  <c r="E184" i="14"/>
  <c r="H184" i="14"/>
  <c r="A185" i="14"/>
  <c r="C185" i="14"/>
  <c r="E185" i="14"/>
  <c r="D185" i="14"/>
  <c r="G185" i="14"/>
  <c r="H185" i="14"/>
  <c r="B185" i="14"/>
  <c r="A186" i="14"/>
  <c r="B186" i="14"/>
  <c r="D186" i="14"/>
  <c r="G186" i="14"/>
  <c r="C186" i="14"/>
  <c r="E186" i="14"/>
  <c r="H186" i="14"/>
  <c r="A187" i="14"/>
  <c r="C187" i="14"/>
  <c r="D187" i="14"/>
  <c r="E187" i="14"/>
  <c r="G187" i="14"/>
  <c r="H187" i="14"/>
  <c r="B187" i="14"/>
  <c r="A188" i="14"/>
  <c r="B188" i="14"/>
  <c r="D188" i="14"/>
  <c r="G188" i="14"/>
  <c r="C188" i="14"/>
  <c r="E188" i="14"/>
  <c r="H188" i="14"/>
  <c r="A189" i="14"/>
  <c r="C189" i="14"/>
  <c r="D189" i="14"/>
  <c r="E189" i="14"/>
  <c r="G189" i="14"/>
  <c r="H189" i="14"/>
  <c r="B189" i="14"/>
  <c r="A190" i="14"/>
  <c r="B190" i="14"/>
  <c r="D190" i="14"/>
  <c r="G190" i="14"/>
  <c r="C190" i="14"/>
  <c r="E190" i="14"/>
  <c r="H190" i="14"/>
  <c r="A191" i="14"/>
  <c r="C191" i="14"/>
  <c r="E191" i="14"/>
  <c r="D191" i="14"/>
  <c r="G191" i="14"/>
  <c r="H191" i="14"/>
  <c r="B191" i="14"/>
  <c r="A192" i="14"/>
  <c r="B192" i="14"/>
  <c r="D192" i="14"/>
  <c r="G192" i="14"/>
  <c r="C192" i="14"/>
  <c r="E192" i="14"/>
  <c r="H192" i="14"/>
  <c r="A193" i="14"/>
  <c r="C193" i="14"/>
  <c r="E193" i="14"/>
  <c r="D193" i="14"/>
  <c r="G193" i="14"/>
  <c r="H193" i="14"/>
  <c r="B193" i="14"/>
  <c r="A194" i="14"/>
  <c r="B194" i="14"/>
  <c r="D194" i="14"/>
  <c r="G194" i="14"/>
  <c r="C194" i="14"/>
  <c r="E194" i="14"/>
  <c r="H194" i="14"/>
  <c r="A195" i="14"/>
  <c r="C195" i="14"/>
  <c r="D195" i="14"/>
  <c r="E195" i="14"/>
  <c r="G195" i="14"/>
  <c r="H195" i="14"/>
  <c r="B195" i="14"/>
  <c r="A196" i="14"/>
  <c r="B196" i="14"/>
  <c r="D196" i="14"/>
  <c r="G196" i="14"/>
  <c r="C196" i="14"/>
  <c r="E196" i="14"/>
  <c r="H196" i="14"/>
  <c r="A197" i="14"/>
  <c r="C197" i="14"/>
  <c r="D197" i="14"/>
  <c r="E197" i="14"/>
  <c r="G197" i="14"/>
  <c r="H197" i="14"/>
  <c r="B197" i="14"/>
  <c r="A198" i="14"/>
  <c r="B198" i="14"/>
  <c r="D198" i="14"/>
  <c r="G198" i="14"/>
  <c r="C198" i="14"/>
  <c r="E198" i="14"/>
  <c r="H198" i="14"/>
  <c r="A199" i="14"/>
  <c r="C199" i="14"/>
  <c r="E199" i="14"/>
  <c r="D199" i="14"/>
  <c r="G199" i="14"/>
  <c r="H199" i="14"/>
  <c r="B199" i="14"/>
  <c r="A200" i="14"/>
  <c r="B200" i="14"/>
  <c r="D200" i="14"/>
  <c r="G200" i="14"/>
  <c r="C200" i="14"/>
  <c r="E200" i="14"/>
  <c r="H200" i="14"/>
  <c r="A201" i="14"/>
  <c r="C201" i="14"/>
  <c r="E201" i="14"/>
  <c r="D201" i="14"/>
  <c r="G201" i="14"/>
  <c r="H201" i="14"/>
  <c r="B201" i="14"/>
  <c r="A202" i="14"/>
  <c r="B202" i="14"/>
  <c r="D202" i="14"/>
  <c r="G202" i="14"/>
  <c r="C202" i="14"/>
  <c r="E202" i="14"/>
  <c r="H202" i="14"/>
  <c r="A203" i="14"/>
  <c r="C203" i="14"/>
  <c r="D203" i="14"/>
  <c r="E203" i="14"/>
  <c r="G203" i="14"/>
  <c r="H203" i="14"/>
  <c r="B203" i="14"/>
  <c r="A204" i="14"/>
  <c r="B204" i="14"/>
  <c r="D204" i="14"/>
  <c r="G204" i="14"/>
  <c r="C204" i="14"/>
  <c r="E204" i="14"/>
  <c r="H204" i="14"/>
  <c r="A205" i="14"/>
  <c r="C205" i="14"/>
  <c r="D205" i="14"/>
  <c r="E205" i="14"/>
  <c r="G205" i="14"/>
  <c r="H205" i="14"/>
  <c r="B205" i="14"/>
  <c r="A206" i="14"/>
  <c r="B206" i="14"/>
  <c r="D206" i="14"/>
  <c r="G206" i="14"/>
  <c r="C206" i="14"/>
  <c r="E206" i="14"/>
  <c r="H206" i="14"/>
  <c r="A207" i="14"/>
  <c r="C207" i="14"/>
  <c r="E207" i="14"/>
  <c r="D207" i="14"/>
  <c r="G207" i="14"/>
  <c r="H207" i="14"/>
  <c r="B207" i="14"/>
  <c r="A208" i="14"/>
  <c r="B208" i="14"/>
  <c r="D208" i="14"/>
  <c r="G208" i="14"/>
  <c r="C208" i="14"/>
  <c r="E208" i="14"/>
  <c r="H208" i="14"/>
  <c r="A209" i="14"/>
  <c r="C209" i="14"/>
  <c r="E209" i="14"/>
  <c r="D209" i="14"/>
  <c r="G209" i="14"/>
  <c r="H209" i="14"/>
  <c r="B209" i="14"/>
  <c r="A210" i="14"/>
  <c r="B210" i="14"/>
  <c r="D210" i="14"/>
  <c r="G210" i="14"/>
  <c r="C210" i="14"/>
  <c r="E210" i="14"/>
  <c r="H210" i="14"/>
  <c r="A211" i="14"/>
  <c r="C211" i="14"/>
  <c r="D211" i="14"/>
  <c r="E211" i="14"/>
  <c r="G211" i="14"/>
  <c r="H211" i="14"/>
  <c r="B211" i="14"/>
  <c r="A212" i="14"/>
  <c r="B212" i="14"/>
  <c r="D212" i="14"/>
  <c r="G212" i="14"/>
  <c r="C212" i="14"/>
  <c r="E212" i="14"/>
  <c r="H212" i="14"/>
  <c r="A213" i="14"/>
  <c r="C213" i="14"/>
  <c r="D213" i="14"/>
  <c r="E213" i="14"/>
  <c r="G213" i="14"/>
  <c r="H213" i="14"/>
  <c r="B213" i="14"/>
  <c r="A214" i="14"/>
  <c r="B214" i="14"/>
  <c r="D214" i="14"/>
  <c r="G214" i="14"/>
  <c r="C214" i="14"/>
  <c r="E214" i="14"/>
  <c r="H214" i="14"/>
  <c r="A215" i="14"/>
  <c r="C215" i="14"/>
  <c r="E215" i="14"/>
  <c r="D215" i="14"/>
  <c r="G215" i="14"/>
  <c r="H215" i="14"/>
  <c r="B215" i="14"/>
  <c r="A216" i="14"/>
  <c r="B216" i="14"/>
  <c r="D216" i="14"/>
  <c r="G216" i="14"/>
  <c r="C216" i="14"/>
  <c r="E216" i="14"/>
  <c r="H216" i="14"/>
  <c r="A217" i="14"/>
  <c r="C217" i="14"/>
  <c r="E217" i="14"/>
  <c r="D217" i="14"/>
  <c r="G217" i="14"/>
  <c r="H217" i="14"/>
  <c r="B217" i="14"/>
  <c r="A218" i="14"/>
  <c r="B218" i="14"/>
  <c r="D218" i="14"/>
  <c r="G218" i="14"/>
  <c r="C218" i="14"/>
  <c r="E218" i="14"/>
  <c r="H218" i="14"/>
  <c r="A219" i="14"/>
  <c r="C219" i="14"/>
  <c r="D219" i="14"/>
  <c r="E219" i="14"/>
  <c r="G219" i="14"/>
  <c r="H219" i="14"/>
  <c r="B219" i="14"/>
  <c r="A220" i="14"/>
  <c r="B220" i="14"/>
  <c r="D220" i="14"/>
  <c r="G220" i="14"/>
  <c r="C220" i="14"/>
  <c r="E220" i="14"/>
  <c r="H220" i="14"/>
  <c r="A221" i="14"/>
  <c r="C221" i="14"/>
  <c r="D221" i="14"/>
  <c r="E221" i="14"/>
  <c r="G221" i="14"/>
  <c r="H221" i="14"/>
  <c r="B221" i="14"/>
  <c r="A222" i="14"/>
  <c r="B222" i="14"/>
  <c r="D222" i="14"/>
  <c r="G222" i="14"/>
  <c r="C222" i="14"/>
  <c r="E222" i="14"/>
  <c r="H222" i="14"/>
  <c r="A223" i="14"/>
  <c r="C223" i="14"/>
  <c r="E223" i="14"/>
  <c r="D223" i="14"/>
  <c r="G223" i="14"/>
  <c r="H223" i="14"/>
  <c r="B223" i="14"/>
  <c r="A224" i="14"/>
  <c r="B224" i="14"/>
  <c r="D224" i="14"/>
  <c r="G224" i="14"/>
  <c r="C224" i="14"/>
  <c r="E224" i="14"/>
  <c r="H224" i="14"/>
  <c r="A225" i="14"/>
  <c r="C225" i="14"/>
  <c r="E225" i="14"/>
  <c r="D225" i="14"/>
  <c r="G225" i="14"/>
  <c r="H225" i="14"/>
  <c r="B225" i="14"/>
  <c r="A226" i="14"/>
  <c r="B226" i="14"/>
  <c r="D226" i="14"/>
  <c r="G226" i="14"/>
  <c r="C226" i="14"/>
  <c r="E226" i="14"/>
  <c r="H226" i="14"/>
  <c r="A227" i="14"/>
  <c r="C227" i="14"/>
  <c r="D227" i="14"/>
  <c r="E227" i="14"/>
  <c r="G227" i="14"/>
  <c r="H227" i="14"/>
  <c r="B227" i="14"/>
  <c r="A228" i="14"/>
  <c r="B228" i="14"/>
  <c r="D228" i="14"/>
  <c r="G228" i="14"/>
  <c r="C228" i="14"/>
  <c r="E228" i="14"/>
  <c r="H228" i="14"/>
  <c r="A229" i="14"/>
  <c r="C229" i="14"/>
  <c r="D229" i="14"/>
  <c r="E229" i="14"/>
  <c r="G229" i="14"/>
  <c r="H229" i="14"/>
  <c r="B229" i="14"/>
  <c r="A230" i="14"/>
  <c r="B230" i="14"/>
  <c r="D230" i="14"/>
  <c r="G230" i="14"/>
  <c r="C230" i="14"/>
  <c r="E230" i="14"/>
  <c r="H230" i="14"/>
  <c r="A231" i="14"/>
  <c r="C231" i="14"/>
  <c r="E231" i="14"/>
  <c r="D231" i="14"/>
  <c r="G231" i="14"/>
  <c r="H231" i="14"/>
  <c r="B231" i="14"/>
  <c r="A232" i="14"/>
  <c r="B232" i="14"/>
  <c r="D232" i="14"/>
  <c r="G232" i="14"/>
  <c r="C232" i="14"/>
  <c r="E232" i="14"/>
  <c r="H232" i="14"/>
  <c r="A233" i="14"/>
  <c r="C233" i="14"/>
  <c r="E233" i="14"/>
  <c r="D233" i="14"/>
  <c r="G233" i="14"/>
  <c r="H233" i="14"/>
  <c r="B233" i="14"/>
  <c r="A234" i="14"/>
  <c r="B234" i="14"/>
  <c r="D234" i="14"/>
  <c r="G234" i="14"/>
  <c r="C234" i="14"/>
  <c r="E234" i="14"/>
  <c r="H234" i="14"/>
  <c r="A235" i="14"/>
  <c r="C235" i="14"/>
  <c r="E235" i="14"/>
  <c r="D235" i="14"/>
  <c r="G235" i="14"/>
  <c r="H235" i="14"/>
  <c r="B235" i="14"/>
  <c r="A236" i="14"/>
  <c r="B236" i="14"/>
  <c r="D236" i="14"/>
  <c r="G236" i="14"/>
  <c r="C236" i="14"/>
  <c r="E236" i="14"/>
  <c r="H236" i="14"/>
  <c r="A237" i="14"/>
  <c r="C237" i="14"/>
  <c r="D237" i="14"/>
  <c r="E237" i="14"/>
  <c r="G237" i="14"/>
  <c r="H237" i="14"/>
  <c r="B237" i="14"/>
  <c r="A238" i="14"/>
  <c r="B238" i="14"/>
  <c r="D238" i="14"/>
  <c r="G238" i="14"/>
  <c r="C238" i="14"/>
  <c r="E238" i="14"/>
  <c r="H238" i="14"/>
  <c r="A239" i="14"/>
  <c r="C239" i="14"/>
  <c r="E239" i="14"/>
  <c r="D239" i="14"/>
  <c r="G239" i="14"/>
  <c r="H239" i="14"/>
  <c r="B239" i="14"/>
  <c r="A240" i="14"/>
  <c r="B240" i="14"/>
  <c r="D240" i="14"/>
  <c r="G240" i="14"/>
  <c r="C240" i="14"/>
  <c r="E240" i="14"/>
  <c r="H240" i="14"/>
  <c r="A241" i="14"/>
  <c r="C241" i="14"/>
  <c r="E241" i="14"/>
  <c r="D241" i="14"/>
  <c r="G241" i="14"/>
  <c r="H241" i="14"/>
  <c r="B241" i="14"/>
  <c r="A242" i="14"/>
  <c r="B242" i="14"/>
  <c r="D242" i="14"/>
  <c r="G242" i="14"/>
  <c r="C242" i="14"/>
  <c r="E242" i="14"/>
  <c r="H242" i="14"/>
  <c r="A243" i="14"/>
  <c r="C243" i="14"/>
  <c r="E243" i="14"/>
  <c r="D243" i="14"/>
  <c r="G243" i="14"/>
  <c r="H243" i="14"/>
  <c r="B243" i="14"/>
  <c r="A244" i="14"/>
  <c r="B244" i="14"/>
  <c r="D244" i="14"/>
  <c r="G244" i="14"/>
  <c r="C244" i="14"/>
  <c r="E244" i="14"/>
  <c r="H244" i="14"/>
  <c r="A245" i="14"/>
  <c r="C245" i="14"/>
  <c r="D245" i="14"/>
  <c r="E245" i="14"/>
  <c r="G245" i="14"/>
  <c r="H245" i="14"/>
  <c r="B245" i="14"/>
  <c r="A246" i="14"/>
  <c r="B246" i="14"/>
  <c r="D246" i="14"/>
  <c r="G246" i="14"/>
  <c r="C246" i="14"/>
  <c r="E246" i="14"/>
  <c r="H246" i="14"/>
  <c r="A247" i="14"/>
  <c r="C247" i="14"/>
  <c r="E247" i="14"/>
  <c r="D247" i="14"/>
  <c r="G247" i="14"/>
  <c r="H247" i="14"/>
  <c r="B247" i="14"/>
  <c r="A248" i="14"/>
  <c r="B248" i="14"/>
  <c r="D248" i="14"/>
  <c r="G248" i="14"/>
  <c r="C248" i="14"/>
  <c r="E248" i="14"/>
  <c r="H248" i="14"/>
  <c r="A249" i="14"/>
  <c r="C249" i="14"/>
  <c r="E249" i="14"/>
  <c r="D249" i="14"/>
  <c r="G249" i="14"/>
  <c r="H249" i="14"/>
  <c r="B249" i="14"/>
  <c r="A250" i="14"/>
  <c r="B250" i="14"/>
  <c r="D250" i="14"/>
  <c r="G250" i="14"/>
  <c r="C250" i="14"/>
  <c r="E250" i="14"/>
  <c r="H250" i="14"/>
  <c r="A251" i="14"/>
  <c r="C251" i="14"/>
  <c r="D251" i="14"/>
  <c r="E251" i="14"/>
  <c r="G251" i="14"/>
  <c r="H251" i="14"/>
  <c r="B251" i="14"/>
  <c r="A252" i="14"/>
  <c r="B252" i="14"/>
  <c r="D252" i="14"/>
  <c r="G252" i="14"/>
  <c r="C252" i="14"/>
  <c r="E252" i="14"/>
  <c r="H252" i="14"/>
  <c r="A253" i="14"/>
  <c r="C253" i="14"/>
  <c r="D253" i="14"/>
  <c r="E253" i="14"/>
  <c r="G253" i="14"/>
  <c r="H253" i="14"/>
  <c r="B253" i="14"/>
  <c r="A254" i="14"/>
  <c r="B254" i="14"/>
  <c r="D254" i="14"/>
  <c r="G254" i="14"/>
  <c r="C254" i="14"/>
  <c r="E254" i="14"/>
  <c r="H254" i="14"/>
  <c r="A255" i="14"/>
  <c r="C255" i="14"/>
  <c r="E255" i="14"/>
  <c r="D255" i="14"/>
  <c r="G255" i="14"/>
  <c r="H255" i="14"/>
  <c r="B255" i="14"/>
  <c r="A256" i="14"/>
  <c r="B256" i="14"/>
  <c r="D256" i="14"/>
  <c r="G256" i="14"/>
  <c r="C256" i="14"/>
  <c r="E256" i="14"/>
  <c r="H256" i="14"/>
  <c r="A257" i="14"/>
  <c r="C257" i="14"/>
  <c r="E257" i="14"/>
  <c r="D257" i="14"/>
  <c r="G257" i="14"/>
  <c r="H257" i="14"/>
  <c r="B257" i="14"/>
  <c r="A258" i="14"/>
  <c r="B258" i="14"/>
  <c r="D258" i="14"/>
  <c r="G258" i="14"/>
  <c r="C258" i="14"/>
  <c r="E258" i="14"/>
  <c r="H258" i="14"/>
  <c r="A259" i="14"/>
  <c r="C259" i="14"/>
  <c r="D259" i="14"/>
  <c r="E259" i="14"/>
  <c r="G259" i="14"/>
  <c r="H259" i="14"/>
  <c r="B259" i="14"/>
  <c r="A260" i="14"/>
  <c r="B260" i="14"/>
  <c r="D260" i="14"/>
  <c r="G260" i="14"/>
  <c r="C260" i="14"/>
  <c r="E260" i="14"/>
  <c r="H260" i="14"/>
  <c r="A261" i="14"/>
  <c r="C261" i="14"/>
  <c r="D261" i="14"/>
  <c r="E261" i="14"/>
  <c r="G261" i="14"/>
  <c r="H261" i="14"/>
  <c r="B261" i="14"/>
  <c r="A262" i="14"/>
  <c r="B262" i="14"/>
  <c r="D262" i="14"/>
  <c r="G262" i="14"/>
  <c r="C262" i="14"/>
  <c r="E262" i="14"/>
  <c r="H262" i="14"/>
  <c r="A263" i="14"/>
  <c r="C263" i="14"/>
  <c r="E263" i="14"/>
  <c r="D263" i="14"/>
  <c r="G263" i="14"/>
  <c r="H263" i="14"/>
  <c r="B263" i="14"/>
  <c r="A264" i="14"/>
  <c r="B264" i="14"/>
  <c r="D264" i="14"/>
  <c r="G264" i="14"/>
  <c r="C264" i="14"/>
  <c r="E264" i="14"/>
  <c r="H264" i="14"/>
  <c r="A265" i="14"/>
  <c r="C265" i="14"/>
  <c r="E265" i="14"/>
  <c r="D265" i="14"/>
  <c r="G265" i="14"/>
  <c r="H265" i="14"/>
  <c r="B265" i="14"/>
  <c r="A266" i="14"/>
  <c r="B266" i="14"/>
  <c r="D266" i="14"/>
  <c r="G266" i="14"/>
  <c r="C266" i="14"/>
  <c r="E266" i="14"/>
  <c r="H266" i="14"/>
  <c r="A267" i="14"/>
  <c r="C267" i="14"/>
  <c r="E267" i="14"/>
  <c r="D267" i="14"/>
  <c r="G267" i="14"/>
  <c r="H267" i="14"/>
  <c r="B267" i="14"/>
  <c r="A268" i="14"/>
  <c r="B268" i="14"/>
  <c r="D268" i="14"/>
  <c r="G268" i="14"/>
  <c r="C268" i="14"/>
  <c r="E268" i="14"/>
  <c r="H268" i="14"/>
  <c r="A269" i="14"/>
  <c r="C269" i="14"/>
  <c r="D269" i="14"/>
  <c r="E269" i="14"/>
  <c r="G269" i="14"/>
  <c r="H269" i="14"/>
  <c r="B269" i="14"/>
  <c r="A270" i="14"/>
  <c r="B270" i="14"/>
  <c r="D270" i="14"/>
  <c r="G270" i="14"/>
  <c r="C270" i="14"/>
  <c r="E270" i="14"/>
  <c r="H270" i="14"/>
  <c r="A271" i="14"/>
  <c r="C271" i="14"/>
  <c r="E271" i="14"/>
  <c r="D271" i="14"/>
  <c r="G271" i="14"/>
  <c r="H271" i="14"/>
  <c r="B271" i="14"/>
  <c r="A272" i="14"/>
  <c r="B272" i="14"/>
  <c r="C272" i="14"/>
  <c r="E272" i="14"/>
  <c r="D272" i="14"/>
  <c r="F272" i="14"/>
  <c r="G272" i="14"/>
  <c r="H272" i="14"/>
  <c r="A273" i="14"/>
  <c r="C273" i="14"/>
  <c r="E273" i="14"/>
  <c r="D273" i="14"/>
  <c r="F273" i="14"/>
  <c r="G273" i="14"/>
  <c r="H273" i="14"/>
  <c r="B273" i="14"/>
  <c r="A274" i="14"/>
  <c r="B274" i="14"/>
  <c r="C274" i="14"/>
  <c r="E274" i="14"/>
  <c r="D274" i="14"/>
  <c r="F274" i="14"/>
  <c r="G274" i="14"/>
  <c r="H274" i="14"/>
  <c r="A275" i="14"/>
  <c r="B275" i="14"/>
  <c r="C275" i="14"/>
  <c r="E275" i="14"/>
  <c r="D275" i="14"/>
  <c r="F275" i="14"/>
  <c r="G275" i="14"/>
  <c r="H275" i="14"/>
  <c r="A276" i="14"/>
  <c r="B276" i="14"/>
  <c r="C276" i="14"/>
  <c r="E276" i="14"/>
  <c r="D276" i="14"/>
  <c r="F276" i="14"/>
  <c r="G276" i="14"/>
  <c r="H276" i="14"/>
  <c r="A277" i="14"/>
  <c r="B277" i="14"/>
  <c r="D277" i="14"/>
  <c r="G277" i="14"/>
  <c r="C277" i="14"/>
  <c r="E277" i="14"/>
  <c r="H277" i="14"/>
  <c r="A278" i="14"/>
  <c r="C278" i="14"/>
  <c r="E278" i="14"/>
  <c r="D278" i="14"/>
  <c r="G278" i="14"/>
  <c r="H278" i="14"/>
  <c r="B278" i="14"/>
  <c r="A279" i="14"/>
  <c r="B279" i="14"/>
  <c r="D279" i="14"/>
  <c r="G279" i="14"/>
  <c r="C279" i="14"/>
  <c r="E279" i="14"/>
  <c r="H279" i="14"/>
  <c r="A280" i="14"/>
  <c r="C280" i="14"/>
  <c r="D280" i="14"/>
  <c r="E280" i="14"/>
  <c r="G280" i="14"/>
  <c r="H280" i="14"/>
  <c r="B280" i="14"/>
  <c r="A281" i="14"/>
  <c r="B281" i="14"/>
  <c r="D281" i="14"/>
  <c r="G281" i="14"/>
  <c r="C281" i="14"/>
  <c r="E281" i="14"/>
  <c r="H281" i="14"/>
  <c r="A282" i="14"/>
  <c r="C282" i="14"/>
  <c r="D282" i="14"/>
  <c r="E282" i="14"/>
  <c r="G282" i="14"/>
  <c r="H282" i="14"/>
  <c r="B282" i="14"/>
  <c r="A283" i="14"/>
  <c r="B283" i="14"/>
  <c r="D283" i="14"/>
  <c r="G283" i="14"/>
  <c r="C283" i="14"/>
  <c r="E283" i="14"/>
  <c r="H283" i="14"/>
  <c r="A284" i="14"/>
  <c r="C284" i="14"/>
  <c r="E284" i="14"/>
  <c r="D284" i="14"/>
  <c r="G284" i="14"/>
  <c r="H284" i="14"/>
  <c r="B284" i="14"/>
  <c r="A285" i="14"/>
  <c r="B285" i="14"/>
  <c r="D285" i="14"/>
  <c r="G285" i="14"/>
  <c r="C285" i="14"/>
  <c r="E285" i="14"/>
  <c r="H285" i="14"/>
  <c r="A286" i="14"/>
  <c r="C286" i="14"/>
  <c r="E286" i="14"/>
  <c r="D286" i="14"/>
  <c r="G286" i="14"/>
  <c r="H286" i="14"/>
  <c r="B286" i="14"/>
  <c r="A287" i="14"/>
  <c r="B287" i="14"/>
  <c r="D287" i="14"/>
  <c r="G287" i="14"/>
  <c r="C287" i="14"/>
  <c r="E287" i="14"/>
  <c r="H287" i="14"/>
  <c r="A288" i="14"/>
  <c r="C288" i="14"/>
  <c r="E288" i="14"/>
  <c r="D288" i="14"/>
  <c r="G288" i="14"/>
  <c r="H288" i="14"/>
  <c r="B288" i="14"/>
  <c r="A289" i="14"/>
  <c r="B289" i="14"/>
  <c r="D289" i="14"/>
  <c r="G289" i="14"/>
  <c r="C289" i="14"/>
  <c r="E289" i="14"/>
  <c r="H289" i="14"/>
  <c r="A290" i="14"/>
  <c r="C290" i="14"/>
  <c r="D290" i="14"/>
  <c r="E290" i="14"/>
  <c r="G290" i="14"/>
  <c r="H290" i="14"/>
  <c r="B290" i="14"/>
  <c r="A291" i="14"/>
  <c r="B291" i="14"/>
  <c r="D291" i="14"/>
  <c r="G291" i="14"/>
  <c r="C291" i="14"/>
  <c r="E291" i="14"/>
  <c r="H291" i="14"/>
  <c r="A292" i="14"/>
  <c r="C292" i="14"/>
  <c r="E292" i="14"/>
  <c r="D292" i="14"/>
  <c r="G292" i="14"/>
  <c r="H292" i="14"/>
  <c r="B292" i="14"/>
  <c r="A293" i="14"/>
  <c r="B293" i="14"/>
  <c r="D293" i="14"/>
  <c r="G293" i="14"/>
  <c r="C293" i="14"/>
  <c r="E293" i="14"/>
  <c r="H293" i="14"/>
  <c r="A294" i="14"/>
  <c r="C294" i="14"/>
  <c r="E294" i="14"/>
  <c r="D294" i="14"/>
  <c r="G294" i="14"/>
  <c r="H294" i="14"/>
  <c r="B294" i="14"/>
  <c r="A295" i="14"/>
  <c r="B295" i="14"/>
  <c r="D295" i="14"/>
  <c r="G295" i="14"/>
  <c r="C295" i="14"/>
  <c r="E295" i="14"/>
  <c r="H295" i="14"/>
  <c r="A296" i="14"/>
  <c r="C296" i="14"/>
  <c r="D296" i="14"/>
  <c r="E296" i="14"/>
  <c r="G296" i="14"/>
  <c r="H296" i="14"/>
  <c r="B296" i="14"/>
  <c r="A297" i="14"/>
  <c r="B297" i="14"/>
  <c r="D297" i="14"/>
  <c r="G297" i="14"/>
  <c r="C297" i="14"/>
  <c r="E297" i="14"/>
  <c r="H297" i="14"/>
  <c r="A298" i="14"/>
  <c r="C298" i="14"/>
  <c r="D298" i="14"/>
  <c r="E298" i="14"/>
  <c r="G298" i="14"/>
  <c r="H298" i="14"/>
  <c r="B298" i="14"/>
  <c r="A299" i="14"/>
  <c r="B299" i="14"/>
  <c r="D299" i="14"/>
  <c r="G299" i="14"/>
  <c r="C299" i="14"/>
  <c r="E299" i="14"/>
  <c r="H299" i="14"/>
  <c r="A300" i="14"/>
  <c r="C300" i="14"/>
  <c r="E300" i="14"/>
  <c r="D300" i="14"/>
  <c r="G300" i="14"/>
  <c r="H300" i="14"/>
  <c r="B300" i="14"/>
  <c r="A301" i="14"/>
  <c r="B301" i="14"/>
  <c r="D301" i="14"/>
  <c r="G301" i="14"/>
  <c r="C301" i="14"/>
  <c r="E301" i="14"/>
  <c r="H301" i="14"/>
  <c r="A302" i="14"/>
  <c r="C302" i="14"/>
  <c r="E302" i="14"/>
  <c r="D302" i="14"/>
  <c r="G302" i="14"/>
  <c r="H302" i="14"/>
  <c r="B302" i="14"/>
  <c r="A303" i="14"/>
  <c r="B303" i="14"/>
  <c r="D303" i="14"/>
  <c r="G303" i="14"/>
  <c r="C303" i="14"/>
  <c r="E303" i="14"/>
  <c r="H303" i="14"/>
  <c r="A304" i="14"/>
  <c r="C304" i="14"/>
  <c r="E304" i="14"/>
  <c r="D304" i="14"/>
  <c r="G304" i="14"/>
  <c r="H304" i="14"/>
  <c r="B304" i="14"/>
  <c r="A305" i="14"/>
  <c r="B305" i="14"/>
  <c r="D305" i="14"/>
  <c r="G305" i="14"/>
  <c r="C305" i="14"/>
  <c r="E305" i="14"/>
  <c r="H305" i="14"/>
  <c r="A306" i="14"/>
  <c r="C306" i="14"/>
  <c r="D306" i="14"/>
  <c r="E306" i="14"/>
  <c r="G306" i="14"/>
  <c r="H306" i="14"/>
  <c r="B306" i="14"/>
  <c r="A307" i="14"/>
  <c r="B307" i="14"/>
  <c r="D307" i="14"/>
  <c r="G307" i="14"/>
  <c r="C307" i="14"/>
  <c r="E307" i="14"/>
  <c r="H307" i="14"/>
  <c r="A308" i="14"/>
  <c r="C308" i="14"/>
  <c r="E308" i="14"/>
  <c r="D308" i="14"/>
  <c r="G308" i="14"/>
  <c r="H308" i="14"/>
  <c r="B308" i="14"/>
  <c r="A309" i="14"/>
  <c r="B309" i="14"/>
  <c r="D309" i="14"/>
  <c r="G309" i="14"/>
  <c r="C309" i="14"/>
  <c r="E309" i="14"/>
  <c r="H309" i="14"/>
  <c r="A310" i="14"/>
  <c r="C310" i="14"/>
  <c r="E310" i="14"/>
  <c r="D310" i="14"/>
  <c r="G310" i="14"/>
  <c r="H310" i="14"/>
  <c r="B310" i="14"/>
  <c r="A311" i="14"/>
  <c r="B311" i="14"/>
  <c r="D311" i="14"/>
  <c r="G311" i="14"/>
  <c r="C311" i="14"/>
  <c r="E311" i="14"/>
  <c r="H311" i="14"/>
  <c r="A312" i="14"/>
  <c r="C312" i="14"/>
  <c r="D312" i="14"/>
  <c r="E312" i="14"/>
  <c r="G312" i="14"/>
  <c r="H312" i="14"/>
  <c r="B312" i="14"/>
  <c r="A313" i="14"/>
  <c r="B313" i="14"/>
  <c r="D313" i="14"/>
  <c r="G313" i="14"/>
  <c r="C313" i="14"/>
  <c r="E313" i="14"/>
  <c r="H313" i="14"/>
  <c r="A314" i="14"/>
  <c r="C314" i="14"/>
  <c r="D314" i="14"/>
  <c r="E314" i="14"/>
  <c r="G314" i="14"/>
  <c r="H314" i="14"/>
  <c r="B314" i="14"/>
  <c r="A315" i="14"/>
  <c r="B315" i="14"/>
  <c r="D315" i="14"/>
  <c r="G315" i="14"/>
  <c r="C315" i="14"/>
  <c r="E315" i="14"/>
  <c r="H315" i="14"/>
  <c r="A316" i="14"/>
  <c r="C316" i="14"/>
  <c r="E316" i="14"/>
  <c r="D316" i="14"/>
  <c r="G316" i="14"/>
  <c r="H316" i="14"/>
  <c r="B316" i="14"/>
  <c r="A317" i="14"/>
  <c r="B317" i="14"/>
  <c r="D317" i="14"/>
  <c r="G317" i="14"/>
  <c r="C317" i="14"/>
  <c r="E317" i="14"/>
  <c r="H317" i="14"/>
  <c r="A318" i="14"/>
  <c r="C318" i="14"/>
  <c r="E318" i="14"/>
  <c r="D318" i="14"/>
  <c r="G318" i="14"/>
  <c r="H318" i="14"/>
  <c r="B318" i="14"/>
  <c r="A319" i="14"/>
  <c r="B319" i="14"/>
  <c r="D319" i="14"/>
  <c r="G319" i="14"/>
  <c r="C319" i="14"/>
  <c r="E319" i="14"/>
  <c r="H319" i="14"/>
  <c r="A320" i="14"/>
  <c r="C320" i="14"/>
  <c r="E320" i="14"/>
  <c r="D320" i="14"/>
  <c r="G320" i="14"/>
  <c r="H320" i="14"/>
  <c r="B320" i="14"/>
  <c r="A321" i="14"/>
  <c r="B321" i="14"/>
  <c r="D321" i="14"/>
  <c r="G321" i="14"/>
  <c r="C321" i="14"/>
  <c r="E321" i="14"/>
  <c r="H321" i="14"/>
  <c r="A322" i="14"/>
  <c r="C322" i="14"/>
  <c r="D322" i="14"/>
  <c r="E322" i="14"/>
  <c r="G322" i="14"/>
  <c r="H322" i="14"/>
  <c r="B322" i="14"/>
  <c r="A323" i="14"/>
  <c r="B323" i="14"/>
  <c r="D323" i="14"/>
  <c r="G323" i="14"/>
  <c r="C323" i="14"/>
  <c r="E323" i="14"/>
  <c r="H323" i="14"/>
  <c r="A324" i="14"/>
  <c r="C324" i="14"/>
  <c r="E324" i="14"/>
  <c r="D324" i="14"/>
  <c r="G324" i="14"/>
  <c r="H324" i="14"/>
  <c r="B324" i="14"/>
  <c r="A325" i="14"/>
  <c r="B325" i="14"/>
  <c r="D325" i="14"/>
  <c r="G325" i="14"/>
  <c r="C325" i="14"/>
  <c r="E325" i="14"/>
  <c r="H325" i="14"/>
  <c r="A326" i="14"/>
  <c r="C326" i="14"/>
  <c r="E326" i="14"/>
  <c r="D326" i="14"/>
  <c r="G326" i="14"/>
  <c r="H326" i="14"/>
  <c r="B326" i="14"/>
  <c r="A327" i="14"/>
  <c r="B327" i="14"/>
  <c r="D327" i="14"/>
  <c r="G327" i="14"/>
  <c r="C327" i="14"/>
  <c r="E327" i="14"/>
  <c r="H327" i="14"/>
  <c r="A328" i="14"/>
  <c r="C328" i="14"/>
  <c r="D328" i="14"/>
  <c r="E328" i="14"/>
  <c r="G328" i="14"/>
  <c r="H328" i="14"/>
  <c r="B328" i="14"/>
  <c r="A329" i="14"/>
  <c r="B329" i="14"/>
  <c r="D329" i="14"/>
  <c r="G329" i="14"/>
  <c r="C329" i="14"/>
  <c r="E329" i="14"/>
  <c r="H329" i="14"/>
  <c r="A330" i="14"/>
  <c r="C330" i="14"/>
  <c r="D330" i="14"/>
  <c r="E330" i="14"/>
  <c r="G330" i="14"/>
  <c r="H330" i="14"/>
  <c r="B330" i="14"/>
  <c r="A331" i="14"/>
  <c r="B331" i="14"/>
  <c r="D331" i="14"/>
  <c r="G331" i="14"/>
  <c r="C331" i="14"/>
  <c r="E331" i="14"/>
  <c r="H331" i="14"/>
  <c r="A332" i="14"/>
  <c r="C332" i="14"/>
  <c r="E332" i="14"/>
  <c r="D332" i="14"/>
  <c r="G332" i="14"/>
  <c r="H332" i="14"/>
  <c r="B332" i="14"/>
  <c r="A333" i="14"/>
  <c r="B333" i="14"/>
  <c r="D333" i="14"/>
  <c r="G333" i="14"/>
  <c r="C333" i="14"/>
  <c r="E333" i="14"/>
  <c r="H333" i="14"/>
  <c r="A334" i="14"/>
  <c r="C334" i="14"/>
  <c r="E334" i="14"/>
  <c r="D334" i="14"/>
  <c r="G334" i="14"/>
  <c r="H334" i="14"/>
  <c r="B334" i="14"/>
  <c r="A335" i="14"/>
  <c r="B335" i="14"/>
  <c r="D335" i="14"/>
  <c r="G335" i="14"/>
  <c r="C335" i="14"/>
  <c r="E335" i="14"/>
  <c r="H335" i="14"/>
  <c r="A336" i="14"/>
  <c r="C336" i="14"/>
  <c r="E336" i="14"/>
  <c r="D336" i="14"/>
  <c r="G336" i="14"/>
  <c r="H336" i="14"/>
  <c r="B336" i="14"/>
  <c r="A337" i="14"/>
  <c r="B337" i="14"/>
  <c r="D337" i="14"/>
  <c r="G337" i="14"/>
  <c r="C337" i="14"/>
  <c r="E337" i="14"/>
  <c r="H337" i="14"/>
  <c r="A338" i="14"/>
  <c r="C338" i="14"/>
  <c r="D338" i="14"/>
  <c r="E338" i="14"/>
  <c r="G338" i="14"/>
  <c r="H338" i="14"/>
  <c r="B338" i="14"/>
  <c r="A339" i="14"/>
  <c r="B339" i="14"/>
  <c r="D339" i="14"/>
  <c r="G339" i="14"/>
  <c r="C339" i="14"/>
  <c r="E339" i="14"/>
  <c r="H339" i="14"/>
  <c r="A340" i="14"/>
  <c r="C340" i="14"/>
  <c r="E340" i="14"/>
  <c r="D340" i="14"/>
  <c r="G340" i="14"/>
  <c r="H340" i="14"/>
  <c r="B340" i="14"/>
  <c r="A341" i="14"/>
  <c r="B341" i="14"/>
  <c r="D341" i="14"/>
  <c r="G341" i="14"/>
  <c r="C341" i="14"/>
  <c r="E341" i="14"/>
  <c r="H341" i="14"/>
  <c r="A342" i="14"/>
  <c r="C342" i="14"/>
  <c r="E342" i="14"/>
  <c r="D342" i="14"/>
  <c r="G342" i="14"/>
  <c r="H342" i="14"/>
  <c r="B342" i="14"/>
  <c r="A343" i="14"/>
  <c r="B343" i="14"/>
  <c r="D343" i="14"/>
  <c r="G343" i="14"/>
  <c r="C343" i="14"/>
  <c r="E343" i="14"/>
  <c r="H343" i="14"/>
  <c r="A344" i="14"/>
  <c r="C344" i="14"/>
  <c r="D344" i="14"/>
  <c r="E344" i="14"/>
  <c r="G344" i="14"/>
  <c r="H344" i="14"/>
  <c r="B344" i="14"/>
  <c r="A345" i="14"/>
  <c r="B345" i="14"/>
  <c r="D345" i="14"/>
  <c r="G345" i="14"/>
  <c r="C345" i="14"/>
  <c r="E345" i="14"/>
  <c r="H345" i="14"/>
  <c r="A346" i="14"/>
  <c r="C346" i="14"/>
  <c r="D346" i="14"/>
  <c r="E346" i="14"/>
  <c r="G346" i="14"/>
  <c r="H346" i="14"/>
  <c r="B346" i="14"/>
  <c r="A347" i="14"/>
  <c r="B347" i="14"/>
  <c r="D347" i="14"/>
  <c r="G347" i="14"/>
  <c r="C347" i="14"/>
  <c r="E347" i="14"/>
  <c r="H347" i="14"/>
  <c r="A348" i="14"/>
  <c r="C348" i="14"/>
  <c r="E348" i="14"/>
  <c r="D348" i="14"/>
  <c r="G348" i="14"/>
  <c r="H348" i="14"/>
  <c r="B348" i="14"/>
  <c r="A349" i="14"/>
  <c r="B349" i="14"/>
  <c r="D349" i="14"/>
  <c r="G349" i="14"/>
  <c r="C349" i="14"/>
  <c r="E349" i="14"/>
  <c r="H349" i="14"/>
  <c r="A350" i="14"/>
  <c r="C350" i="14"/>
  <c r="E350" i="14"/>
  <c r="D350" i="14"/>
  <c r="G350" i="14"/>
  <c r="H350" i="14"/>
  <c r="B350" i="14"/>
  <c r="A351" i="14"/>
  <c r="B351" i="14"/>
  <c r="D351" i="14"/>
  <c r="G351" i="14"/>
  <c r="C351" i="14"/>
  <c r="E351" i="14"/>
  <c r="H351" i="14"/>
  <c r="A352" i="14"/>
  <c r="C352" i="14"/>
  <c r="E352" i="14"/>
  <c r="D352" i="14"/>
  <c r="G352" i="14"/>
  <c r="H352" i="14"/>
  <c r="B352" i="14"/>
  <c r="A353" i="14"/>
  <c r="B353" i="14"/>
  <c r="D353" i="14"/>
  <c r="G353" i="14"/>
  <c r="C353" i="14"/>
  <c r="E353" i="14"/>
  <c r="H353" i="14"/>
  <c r="A354" i="14"/>
  <c r="C354" i="14"/>
  <c r="D354" i="14"/>
  <c r="E354" i="14"/>
  <c r="G354" i="14"/>
  <c r="H354" i="14"/>
  <c r="B354" i="14"/>
  <c r="A355" i="14"/>
  <c r="B355" i="14"/>
  <c r="D355" i="14"/>
  <c r="G355" i="14"/>
  <c r="C355" i="14"/>
  <c r="E355" i="14"/>
  <c r="H355" i="14"/>
  <c r="A356" i="14"/>
  <c r="C356" i="14"/>
  <c r="E356" i="14"/>
  <c r="D356" i="14"/>
  <c r="G356" i="14"/>
  <c r="H356" i="14"/>
  <c r="B356" i="14"/>
  <c r="A357" i="14"/>
  <c r="B357" i="14"/>
  <c r="D357" i="14"/>
  <c r="G357" i="14"/>
  <c r="C357" i="14"/>
  <c r="E357" i="14"/>
  <c r="H357" i="14"/>
  <c r="A358" i="14"/>
  <c r="C358" i="14"/>
  <c r="E358" i="14"/>
  <c r="D358" i="14"/>
  <c r="G358" i="14"/>
  <c r="H358" i="14"/>
  <c r="B358" i="14"/>
  <c r="A359" i="14"/>
  <c r="B359" i="14"/>
  <c r="D359" i="14"/>
  <c r="G359" i="14"/>
  <c r="C359" i="14"/>
  <c r="E359" i="14"/>
  <c r="H359" i="14"/>
  <c r="A360" i="14"/>
  <c r="C360" i="14"/>
  <c r="D360" i="14"/>
  <c r="E360" i="14"/>
  <c r="G360" i="14"/>
  <c r="H360" i="14"/>
  <c r="B360" i="14"/>
  <c r="A361" i="14"/>
  <c r="B361" i="14"/>
  <c r="D361" i="14"/>
  <c r="G361" i="14"/>
  <c r="C361" i="14"/>
  <c r="E361" i="14"/>
  <c r="H361" i="14"/>
  <c r="A362" i="14"/>
  <c r="C362" i="14"/>
  <c r="D362" i="14"/>
  <c r="E362" i="14"/>
  <c r="G362" i="14"/>
  <c r="H362" i="14"/>
  <c r="B362" i="14"/>
  <c r="A363" i="14"/>
  <c r="B363" i="14"/>
  <c r="D363" i="14"/>
  <c r="G363" i="14"/>
  <c r="C363" i="14"/>
  <c r="E363" i="14"/>
  <c r="H363" i="14"/>
  <c r="A364" i="14"/>
  <c r="C364" i="14"/>
  <c r="E364" i="14"/>
  <c r="D364" i="14"/>
  <c r="G364" i="14"/>
  <c r="H364" i="14"/>
  <c r="B364" i="14"/>
  <c r="A365" i="14"/>
  <c r="B365" i="14"/>
  <c r="D365" i="14"/>
  <c r="G365" i="14"/>
  <c r="C365" i="14"/>
  <c r="E365" i="14"/>
  <c r="H365" i="14"/>
  <c r="A366" i="14"/>
  <c r="C366" i="14"/>
  <c r="E366" i="14"/>
  <c r="D366" i="14"/>
  <c r="G366" i="14"/>
  <c r="H366" i="14"/>
  <c r="B366" i="14"/>
  <c r="A367" i="14"/>
  <c r="B367" i="14"/>
  <c r="D367" i="14"/>
  <c r="G367" i="14"/>
  <c r="C367" i="14"/>
  <c r="E367" i="14"/>
  <c r="H367" i="14"/>
  <c r="A368" i="14"/>
  <c r="C368" i="14"/>
  <c r="E368" i="14"/>
  <c r="D368" i="14"/>
  <c r="G368" i="14"/>
  <c r="H368" i="14"/>
  <c r="B368" i="14"/>
  <c r="A369" i="14"/>
  <c r="B369" i="14"/>
  <c r="D369" i="14"/>
  <c r="G369" i="14"/>
  <c r="C369" i="14"/>
  <c r="E369" i="14"/>
  <c r="H369" i="14"/>
  <c r="A370" i="14"/>
  <c r="C370" i="14"/>
  <c r="D370" i="14"/>
  <c r="E370" i="14"/>
  <c r="G370" i="14"/>
  <c r="H370" i="14"/>
  <c r="B370" i="14"/>
  <c r="A371" i="14"/>
  <c r="B371" i="14"/>
  <c r="D371" i="14"/>
  <c r="G371" i="14"/>
  <c r="C371" i="14"/>
  <c r="E371" i="14"/>
  <c r="H371" i="14"/>
  <c r="A372" i="14"/>
  <c r="C372" i="14"/>
  <c r="E372" i="14"/>
  <c r="D372" i="14"/>
  <c r="G372" i="14"/>
  <c r="H372" i="14"/>
  <c r="B372" i="14"/>
  <c r="A373" i="14"/>
  <c r="B373" i="14"/>
  <c r="D373" i="14"/>
  <c r="G373" i="14"/>
  <c r="C373" i="14"/>
  <c r="E373" i="14"/>
  <c r="H373" i="14"/>
  <c r="A374" i="14"/>
  <c r="C374" i="14"/>
  <c r="E374" i="14"/>
  <c r="D374" i="14"/>
  <c r="G374" i="14"/>
  <c r="H374" i="14"/>
  <c r="B374" i="14"/>
  <c r="A375" i="14"/>
  <c r="B375" i="14"/>
  <c r="D375" i="14"/>
  <c r="G375" i="14"/>
  <c r="C375" i="14"/>
  <c r="E375" i="14"/>
  <c r="H375" i="14"/>
  <c r="A376" i="14"/>
  <c r="C376" i="14"/>
  <c r="D376" i="14"/>
  <c r="E376" i="14"/>
  <c r="G376" i="14"/>
  <c r="H376" i="14"/>
  <c r="B376" i="14"/>
  <c r="A377" i="14"/>
  <c r="B377" i="14"/>
  <c r="D377" i="14"/>
  <c r="G377" i="14"/>
  <c r="C377" i="14"/>
  <c r="E377" i="14"/>
  <c r="H377" i="14"/>
  <c r="A378" i="14"/>
  <c r="C378" i="14"/>
  <c r="D378" i="14"/>
  <c r="E378" i="14"/>
  <c r="G378" i="14"/>
  <c r="H378" i="14"/>
  <c r="B378" i="14"/>
  <c r="A379" i="14"/>
  <c r="B379" i="14"/>
  <c r="D379" i="14"/>
  <c r="G379" i="14"/>
  <c r="C379" i="14"/>
  <c r="E379" i="14"/>
  <c r="H379" i="14"/>
  <c r="A380" i="14"/>
  <c r="C380" i="14"/>
  <c r="E380" i="14"/>
  <c r="D380" i="14"/>
  <c r="G380" i="14"/>
  <c r="H380" i="14"/>
  <c r="B380" i="14"/>
  <c r="A381" i="14"/>
  <c r="B381" i="14"/>
  <c r="D381" i="14"/>
  <c r="G381" i="14"/>
  <c r="C381" i="14"/>
  <c r="E381" i="14"/>
  <c r="H381" i="14"/>
  <c r="A382" i="14"/>
  <c r="C382" i="14"/>
  <c r="E382" i="14"/>
  <c r="D382" i="14"/>
  <c r="G382" i="14"/>
  <c r="H382" i="14"/>
  <c r="B382" i="14"/>
  <c r="A383" i="14"/>
  <c r="B383" i="14"/>
  <c r="D383" i="14"/>
  <c r="G383" i="14"/>
  <c r="C383" i="14"/>
  <c r="E383" i="14"/>
  <c r="H383" i="14"/>
  <c r="A384" i="14"/>
  <c r="C384" i="14"/>
  <c r="E384" i="14"/>
  <c r="D384" i="14"/>
  <c r="G384" i="14"/>
  <c r="H384" i="14"/>
  <c r="B384" i="14"/>
  <c r="A385" i="14"/>
  <c r="B385" i="14"/>
  <c r="D385" i="14"/>
  <c r="G385" i="14"/>
  <c r="C385" i="14"/>
  <c r="E385" i="14"/>
  <c r="H385" i="14"/>
  <c r="A386" i="14"/>
  <c r="C386" i="14"/>
  <c r="D386" i="14"/>
  <c r="E386" i="14"/>
  <c r="G386" i="14"/>
  <c r="H386" i="14"/>
  <c r="B386" i="14"/>
  <c r="A387" i="14"/>
  <c r="B387" i="14"/>
  <c r="D387" i="14"/>
  <c r="G387" i="14"/>
  <c r="C387" i="14"/>
  <c r="E387" i="14"/>
  <c r="H387" i="14"/>
  <c r="A388" i="14"/>
  <c r="C388" i="14"/>
  <c r="E388" i="14"/>
  <c r="D388" i="14"/>
  <c r="G388" i="14"/>
  <c r="H388" i="14"/>
  <c r="B388" i="14"/>
  <c r="A389" i="14"/>
  <c r="B389" i="14"/>
  <c r="D389" i="14"/>
  <c r="G389" i="14"/>
  <c r="C389" i="14"/>
  <c r="E389" i="14"/>
  <c r="H389" i="14"/>
  <c r="A390" i="14"/>
  <c r="C390" i="14"/>
  <c r="E390" i="14"/>
  <c r="D390" i="14"/>
  <c r="G390" i="14"/>
  <c r="H390" i="14"/>
  <c r="B390" i="14"/>
  <c r="A391" i="14"/>
  <c r="B391" i="14"/>
  <c r="D391" i="14"/>
  <c r="G391" i="14"/>
  <c r="C391" i="14"/>
  <c r="E391" i="14"/>
  <c r="H391" i="14"/>
  <c r="A392" i="14"/>
  <c r="C392" i="14"/>
  <c r="D392" i="14"/>
  <c r="E392" i="14"/>
  <c r="G392" i="14"/>
  <c r="H392" i="14"/>
  <c r="B392" i="14"/>
  <c r="A393" i="14"/>
  <c r="B393" i="14"/>
  <c r="D393" i="14"/>
  <c r="G393" i="14"/>
  <c r="C393" i="14"/>
  <c r="E393" i="14"/>
  <c r="H393" i="14"/>
  <c r="A394" i="14"/>
  <c r="C394" i="14"/>
  <c r="D394" i="14"/>
  <c r="E394" i="14"/>
  <c r="G394" i="14"/>
  <c r="H394" i="14"/>
  <c r="B394" i="14"/>
  <c r="A395" i="14"/>
  <c r="B395" i="14"/>
  <c r="D395" i="14"/>
  <c r="G395" i="14"/>
  <c r="C395" i="14"/>
  <c r="E395" i="14"/>
  <c r="H395" i="14"/>
  <c r="A396" i="14"/>
  <c r="C396" i="14"/>
  <c r="E396" i="14"/>
  <c r="D396" i="14"/>
  <c r="G396" i="14"/>
  <c r="H396" i="14"/>
  <c r="B396" i="14"/>
  <c r="A397" i="14"/>
  <c r="B397" i="14"/>
  <c r="D397" i="14"/>
  <c r="G397" i="14"/>
  <c r="C397" i="14"/>
  <c r="E397" i="14"/>
  <c r="H397" i="14"/>
  <c r="A398" i="14"/>
  <c r="C398" i="14"/>
  <c r="E398" i="14"/>
  <c r="D398" i="14"/>
  <c r="G398" i="14"/>
  <c r="H398" i="14"/>
  <c r="B398" i="14"/>
  <c r="A399" i="14"/>
  <c r="B399" i="14"/>
  <c r="D399" i="14"/>
  <c r="G399" i="14"/>
  <c r="C399" i="14"/>
  <c r="E399" i="14"/>
  <c r="H399" i="14"/>
  <c r="A400" i="14"/>
  <c r="C400" i="14"/>
  <c r="E400" i="14"/>
  <c r="D400" i="14"/>
  <c r="G400" i="14"/>
  <c r="H400" i="14"/>
  <c r="B400" i="14"/>
  <c r="A401" i="14"/>
  <c r="B401" i="14"/>
  <c r="D401" i="14"/>
  <c r="G401" i="14"/>
  <c r="C401" i="14"/>
  <c r="E401" i="14"/>
  <c r="H401" i="14"/>
  <c r="A402" i="14"/>
  <c r="C402" i="14"/>
  <c r="D402" i="14"/>
  <c r="E402" i="14"/>
  <c r="G402" i="14"/>
  <c r="H402" i="14"/>
  <c r="B402" i="14"/>
  <c r="A403" i="14"/>
  <c r="B403" i="14"/>
  <c r="D403" i="14"/>
  <c r="G403" i="14"/>
  <c r="C403" i="14"/>
  <c r="E403" i="14"/>
  <c r="H403" i="14"/>
  <c r="A404" i="14"/>
  <c r="C404" i="14"/>
  <c r="E404" i="14"/>
  <c r="D404" i="14"/>
  <c r="G404" i="14"/>
  <c r="H404" i="14"/>
  <c r="B404" i="14"/>
  <c r="A405" i="14"/>
  <c r="B405" i="14"/>
  <c r="D405" i="14"/>
  <c r="G405" i="14"/>
  <c r="C405" i="14"/>
  <c r="E405" i="14"/>
  <c r="H405" i="14"/>
  <c r="A406" i="14"/>
  <c r="C406" i="14"/>
  <c r="E406" i="14"/>
  <c r="D406" i="14"/>
  <c r="G406" i="14"/>
  <c r="H406" i="14"/>
  <c r="B406" i="14"/>
  <c r="A407" i="14"/>
  <c r="B407" i="14"/>
  <c r="D407" i="14"/>
  <c r="G407" i="14"/>
  <c r="C407" i="14"/>
  <c r="E407" i="14"/>
  <c r="H407" i="14"/>
  <c r="A408" i="14"/>
  <c r="C408" i="14"/>
  <c r="D408" i="14"/>
  <c r="E408" i="14"/>
  <c r="G408" i="14"/>
  <c r="H408" i="14"/>
  <c r="B408" i="14"/>
  <c r="A409" i="14"/>
  <c r="B409" i="14"/>
  <c r="D409" i="14"/>
  <c r="G409" i="14"/>
  <c r="C409" i="14"/>
  <c r="E409" i="14"/>
  <c r="H409" i="14"/>
  <c r="A410" i="14"/>
  <c r="C410" i="14"/>
  <c r="D410" i="14"/>
  <c r="E410" i="14"/>
  <c r="G410" i="14"/>
  <c r="H410" i="14"/>
  <c r="B410" i="14"/>
  <c r="A411" i="14"/>
  <c r="B411" i="14"/>
  <c r="D411" i="14"/>
  <c r="G411" i="14"/>
  <c r="C411" i="14"/>
  <c r="E411" i="14"/>
  <c r="H411" i="14"/>
  <c r="A412" i="14"/>
  <c r="C412" i="14"/>
  <c r="E412" i="14"/>
  <c r="D412" i="14"/>
  <c r="G412" i="14"/>
  <c r="H412" i="14"/>
  <c r="B412" i="14"/>
  <c r="A413" i="14"/>
  <c r="B413" i="14"/>
  <c r="D413" i="14"/>
  <c r="G413" i="14"/>
  <c r="C413" i="14"/>
  <c r="E413" i="14"/>
  <c r="H413" i="14"/>
  <c r="A414" i="14"/>
  <c r="C414" i="14"/>
  <c r="E414" i="14"/>
  <c r="D414" i="14"/>
  <c r="G414" i="14"/>
  <c r="H414" i="14"/>
  <c r="B414" i="14"/>
  <c r="A415" i="14"/>
  <c r="B415" i="14"/>
  <c r="D415" i="14"/>
  <c r="G415" i="14"/>
  <c r="C415" i="14"/>
  <c r="E415" i="14"/>
  <c r="H415" i="14"/>
  <c r="A416" i="14"/>
  <c r="C416" i="14"/>
  <c r="E416" i="14"/>
  <c r="D416" i="14"/>
  <c r="G416" i="14"/>
  <c r="H416" i="14"/>
  <c r="B416" i="14"/>
  <c r="A417" i="14"/>
  <c r="B417" i="14"/>
  <c r="D417" i="14"/>
  <c r="G417" i="14"/>
  <c r="C417" i="14"/>
  <c r="E417" i="14"/>
  <c r="H417" i="14"/>
  <c r="A418" i="14"/>
  <c r="C418" i="14"/>
  <c r="D418" i="14"/>
  <c r="E418" i="14"/>
  <c r="G418" i="14"/>
  <c r="H418" i="14"/>
  <c r="B418" i="14"/>
  <c r="A419" i="14"/>
  <c r="B419" i="14"/>
  <c r="D419" i="14"/>
  <c r="G419" i="14"/>
  <c r="C419" i="14"/>
  <c r="E419" i="14"/>
  <c r="H419" i="14"/>
  <c r="A420" i="14"/>
  <c r="C420" i="14"/>
  <c r="E420" i="14"/>
  <c r="D420" i="14"/>
  <c r="G420" i="14"/>
  <c r="H420" i="14"/>
  <c r="B420" i="14"/>
  <c r="A421" i="14"/>
  <c r="B421" i="14"/>
  <c r="D421" i="14"/>
  <c r="G421" i="14"/>
  <c r="C421" i="14"/>
  <c r="E421" i="14"/>
  <c r="H421" i="14"/>
  <c r="A422" i="14"/>
  <c r="C422" i="14"/>
  <c r="E422" i="14"/>
  <c r="D422" i="14"/>
  <c r="G422" i="14"/>
  <c r="H422" i="14"/>
  <c r="B422" i="14"/>
  <c r="A423" i="14"/>
  <c r="B423" i="14"/>
  <c r="D423" i="14"/>
  <c r="G423" i="14"/>
  <c r="C423" i="14"/>
  <c r="E423" i="14"/>
  <c r="H423" i="14"/>
  <c r="A424" i="14"/>
  <c r="C424" i="14"/>
  <c r="D424" i="14"/>
  <c r="E424" i="14"/>
  <c r="G424" i="14"/>
  <c r="H424" i="14"/>
  <c r="B424" i="14"/>
  <c r="A425" i="14"/>
  <c r="B425" i="14"/>
  <c r="D425" i="14"/>
  <c r="G425" i="14"/>
  <c r="C425" i="14"/>
  <c r="E425" i="14"/>
  <c r="H425" i="14"/>
  <c r="A426" i="14"/>
  <c r="C426" i="14"/>
  <c r="D426" i="14"/>
  <c r="E426" i="14"/>
  <c r="G426" i="14"/>
  <c r="H426" i="14"/>
  <c r="B426" i="14"/>
  <c r="A427" i="14"/>
  <c r="B427" i="14"/>
  <c r="D427" i="14"/>
  <c r="G427" i="14"/>
  <c r="C427" i="14"/>
  <c r="E427" i="14"/>
  <c r="H427" i="14"/>
  <c r="A428" i="14"/>
  <c r="C428" i="14"/>
  <c r="E428" i="14"/>
  <c r="D428" i="14"/>
  <c r="G428" i="14"/>
  <c r="H428" i="14"/>
  <c r="B428" i="14"/>
  <c r="A429" i="14"/>
  <c r="B429" i="14"/>
  <c r="D429" i="14"/>
  <c r="G429" i="14"/>
  <c r="C429" i="14"/>
  <c r="E429" i="14"/>
  <c r="H429" i="14"/>
  <c r="A430" i="14"/>
  <c r="C430" i="14"/>
  <c r="E430" i="14"/>
  <c r="D430" i="14"/>
  <c r="G430" i="14"/>
  <c r="H430" i="14"/>
  <c r="B430" i="14"/>
  <c r="A431" i="14"/>
  <c r="B431" i="14"/>
  <c r="D431" i="14"/>
  <c r="G431" i="14"/>
  <c r="C431" i="14"/>
  <c r="E431" i="14"/>
  <c r="H431" i="14"/>
  <c r="A432" i="14"/>
  <c r="C432" i="14"/>
  <c r="E432" i="14"/>
  <c r="D432" i="14"/>
  <c r="G432" i="14"/>
  <c r="H432" i="14"/>
  <c r="B432" i="14"/>
  <c r="A433" i="14"/>
  <c r="B433" i="14"/>
  <c r="D433" i="14"/>
  <c r="G433" i="14"/>
  <c r="C433" i="14"/>
  <c r="E433" i="14"/>
  <c r="H433" i="14"/>
  <c r="A434" i="14"/>
  <c r="C434" i="14"/>
  <c r="D434" i="14"/>
  <c r="E434" i="14"/>
  <c r="G434" i="14"/>
  <c r="H434" i="14"/>
  <c r="B434" i="14"/>
  <c r="A435" i="14"/>
  <c r="B435" i="14"/>
  <c r="D435" i="14"/>
  <c r="G435" i="14"/>
  <c r="C435" i="14"/>
  <c r="E435" i="14"/>
  <c r="H435" i="14"/>
  <c r="A436" i="14"/>
  <c r="C436" i="14"/>
  <c r="E436" i="14"/>
  <c r="D436" i="14"/>
  <c r="G436" i="14"/>
  <c r="H436" i="14"/>
  <c r="B436" i="14"/>
  <c r="A437" i="14"/>
  <c r="B437" i="14"/>
  <c r="D437" i="14"/>
  <c r="G437" i="14"/>
  <c r="C437" i="14"/>
  <c r="E437" i="14"/>
  <c r="H437" i="14"/>
  <c r="A438" i="14"/>
  <c r="C438" i="14"/>
  <c r="E438" i="14"/>
  <c r="D438" i="14"/>
  <c r="G438" i="14"/>
  <c r="H438" i="14"/>
  <c r="B438" i="14"/>
  <c r="A439" i="14"/>
  <c r="B439" i="14"/>
  <c r="D439" i="14"/>
  <c r="G439" i="14"/>
  <c r="C439" i="14"/>
  <c r="E439" i="14"/>
  <c r="H439" i="14"/>
  <c r="A440" i="14"/>
  <c r="C440" i="14"/>
  <c r="D440" i="14"/>
  <c r="E440" i="14"/>
  <c r="G440" i="14"/>
  <c r="H440" i="14"/>
  <c r="B440" i="14"/>
  <c r="A441" i="14"/>
  <c r="B441" i="14"/>
  <c r="D441" i="14"/>
  <c r="G441" i="14"/>
  <c r="C441" i="14"/>
  <c r="E441" i="14"/>
  <c r="H441" i="14"/>
  <c r="A442" i="14"/>
  <c r="C442" i="14"/>
  <c r="D442" i="14"/>
  <c r="E442" i="14"/>
  <c r="G442" i="14"/>
  <c r="H442" i="14"/>
  <c r="B442" i="14"/>
  <c r="A443" i="14"/>
  <c r="B443" i="14"/>
  <c r="D443" i="14"/>
  <c r="G443" i="14"/>
  <c r="C443" i="14"/>
  <c r="E443" i="14"/>
  <c r="H443" i="14"/>
  <c r="A444" i="14"/>
  <c r="C444" i="14"/>
  <c r="E444" i="14"/>
  <c r="D444" i="14"/>
  <c r="G444" i="14"/>
  <c r="H444" i="14"/>
  <c r="B444" i="14"/>
  <c r="A445" i="14"/>
  <c r="B445" i="14"/>
  <c r="D445" i="14"/>
  <c r="G445" i="14"/>
  <c r="C445" i="14"/>
  <c r="E445" i="14"/>
  <c r="H445" i="14"/>
  <c r="A446" i="14"/>
  <c r="C446" i="14"/>
  <c r="E446" i="14"/>
  <c r="D446" i="14"/>
  <c r="G446" i="14"/>
  <c r="H446" i="14"/>
  <c r="B446" i="14"/>
  <c r="A447" i="14"/>
  <c r="B447" i="14"/>
  <c r="D447" i="14"/>
  <c r="G447" i="14"/>
  <c r="C447" i="14"/>
  <c r="E447" i="14"/>
  <c r="H447" i="14"/>
  <c r="A448" i="14"/>
  <c r="C448" i="14"/>
  <c r="E448" i="14"/>
  <c r="D448" i="14"/>
  <c r="G448" i="14"/>
  <c r="H448" i="14"/>
  <c r="B448" i="14"/>
  <c r="A449" i="14"/>
  <c r="B449" i="14"/>
  <c r="D449" i="14"/>
  <c r="G449" i="14"/>
  <c r="C449" i="14"/>
  <c r="E449" i="14"/>
  <c r="H449" i="14"/>
  <c r="A450" i="14"/>
  <c r="C450" i="14"/>
  <c r="D450" i="14"/>
  <c r="E450" i="14"/>
  <c r="G450" i="14"/>
  <c r="H450" i="14"/>
  <c r="B450" i="14"/>
  <c r="A451" i="14"/>
  <c r="B451" i="14"/>
  <c r="D451" i="14"/>
  <c r="G451" i="14"/>
  <c r="C451" i="14"/>
  <c r="E451" i="14"/>
  <c r="H451" i="14"/>
  <c r="A452" i="14"/>
  <c r="C452" i="14"/>
  <c r="E452" i="14"/>
  <c r="D452" i="14"/>
  <c r="G452" i="14"/>
  <c r="H452" i="14"/>
  <c r="B452" i="14"/>
  <c r="A453" i="14"/>
  <c r="B453" i="14"/>
  <c r="D453" i="14"/>
  <c r="G453" i="14"/>
  <c r="C453" i="14"/>
  <c r="E453" i="14"/>
  <c r="H453" i="14"/>
  <c r="A454" i="14"/>
  <c r="C454" i="14"/>
  <c r="E454" i="14"/>
  <c r="D454" i="14"/>
  <c r="G454" i="14"/>
  <c r="H454" i="14"/>
  <c r="B454" i="14"/>
  <c r="A455" i="14"/>
  <c r="B455" i="14"/>
  <c r="D455" i="14"/>
  <c r="G455" i="14"/>
  <c r="C455" i="14"/>
  <c r="E455" i="14"/>
  <c r="H455" i="14"/>
  <c r="A456" i="14"/>
  <c r="C456" i="14"/>
  <c r="D456" i="14"/>
  <c r="E456" i="14"/>
  <c r="G456" i="14"/>
  <c r="H456" i="14"/>
  <c r="B456" i="14"/>
  <c r="A457" i="14"/>
  <c r="B457" i="14"/>
  <c r="D457" i="14"/>
  <c r="G457" i="14"/>
  <c r="C457" i="14"/>
  <c r="E457" i="14"/>
  <c r="H457" i="14"/>
  <c r="A458" i="14"/>
  <c r="C458" i="14"/>
  <c r="D458" i="14"/>
  <c r="E458" i="14"/>
  <c r="G458" i="14"/>
  <c r="H458" i="14"/>
  <c r="B458" i="14"/>
  <c r="A459" i="14"/>
  <c r="B459" i="14"/>
  <c r="D459" i="14"/>
  <c r="G459" i="14"/>
  <c r="C459" i="14"/>
  <c r="E459" i="14"/>
  <c r="H459" i="14"/>
  <c r="A460" i="14"/>
  <c r="C460" i="14"/>
  <c r="E460" i="14"/>
  <c r="D460" i="14"/>
  <c r="G460" i="14"/>
  <c r="H460" i="14"/>
  <c r="B460" i="14"/>
  <c r="A461" i="14"/>
  <c r="B461" i="14"/>
  <c r="D461" i="14"/>
  <c r="G461" i="14"/>
  <c r="C461" i="14"/>
  <c r="E461" i="14"/>
  <c r="H461" i="14"/>
  <c r="A462" i="14"/>
  <c r="C462" i="14"/>
  <c r="D462" i="14"/>
  <c r="E462" i="14"/>
  <c r="G462" i="14"/>
  <c r="H462" i="14"/>
  <c r="B462" i="14"/>
  <c r="A463" i="14"/>
  <c r="B463" i="14"/>
  <c r="D463" i="14"/>
  <c r="G463" i="14"/>
  <c r="C463" i="14"/>
  <c r="E463" i="14"/>
  <c r="H463" i="14"/>
  <c r="A464" i="14"/>
  <c r="C464" i="14"/>
  <c r="E464" i="14"/>
  <c r="D464" i="14"/>
  <c r="G464" i="14"/>
  <c r="H464" i="14"/>
  <c r="B464" i="14"/>
  <c r="A465" i="14"/>
  <c r="B465" i="14"/>
  <c r="D465" i="14"/>
  <c r="G465" i="14"/>
  <c r="C465" i="14"/>
  <c r="E465" i="14"/>
  <c r="H465" i="14"/>
  <c r="A466" i="14"/>
  <c r="C466" i="14"/>
  <c r="D466" i="14"/>
  <c r="E466" i="14"/>
  <c r="G466" i="14"/>
  <c r="H466" i="14"/>
  <c r="B466" i="14"/>
  <c r="A467" i="14"/>
  <c r="B467" i="14"/>
  <c r="D467" i="14"/>
  <c r="G467" i="14"/>
  <c r="C467" i="14"/>
  <c r="E467" i="14"/>
  <c r="H467" i="14"/>
  <c r="A468" i="14"/>
  <c r="C468" i="14"/>
  <c r="E468" i="14"/>
  <c r="D468" i="14"/>
  <c r="G468" i="14"/>
  <c r="H468" i="14"/>
  <c r="B468" i="14"/>
  <c r="A469" i="14"/>
  <c r="B469" i="14"/>
  <c r="D469" i="14"/>
  <c r="G469" i="14"/>
  <c r="C469" i="14"/>
  <c r="E469" i="14"/>
  <c r="H469" i="14"/>
  <c r="A470" i="14"/>
  <c r="C470" i="14"/>
  <c r="E470" i="14"/>
  <c r="D470" i="14"/>
  <c r="G470" i="14"/>
  <c r="H470" i="14"/>
  <c r="B470" i="14"/>
  <c r="A471" i="14"/>
  <c r="B471" i="14"/>
  <c r="D471" i="14"/>
  <c r="G471" i="14"/>
  <c r="C471" i="14"/>
  <c r="E471" i="14"/>
  <c r="H471" i="14"/>
  <c r="A472" i="14"/>
  <c r="C472" i="14"/>
  <c r="E472" i="14"/>
  <c r="D472" i="14"/>
  <c r="G472" i="14"/>
  <c r="H472" i="14"/>
  <c r="B472" i="14"/>
  <c r="A473" i="14"/>
  <c r="B473" i="14"/>
  <c r="D473" i="14"/>
  <c r="G473" i="14"/>
  <c r="C473" i="14"/>
  <c r="E473" i="14"/>
  <c r="H473" i="14"/>
  <c r="A474" i="14"/>
  <c r="C474" i="14"/>
  <c r="D474" i="14"/>
  <c r="E474" i="14"/>
  <c r="G474" i="14"/>
  <c r="H474" i="14"/>
  <c r="B474" i="14"/>
  <c r="A475" i="14"/>
  <c r="B475" i="14"/>
  <c r="D475" i="14"/>
  <c r="G475" i="14"/>
  <c r="C475" i="14"/>
  <c r="E475" i="14"/>
  <c r="H475" i="14"/>
  <c r="A476" i="14"/>
  <c r="C476" i="14"/>
  <c r="E476" i="14"/>
  <c r="D476" i="14"/>
  <c r="G476" i="14"/>
  <c r="H476" i="14"/>
  <c r="B476" i="14"/>
  <c r="A477" i="14"/>
  <c r="B477" i="14"/>
  <c r="D477" i="14"/>
  <c r="G477" i="14"/>
  <c r="C477" i="14"/>
  <c r="E477" i="14"/>
  <c r="H477" i="14"/>
  <c r="A478" i="14"/>
  <c r="C478" i="14"/>
  <c r="E478" i="14"/>
  <c r="D478" i="14"/>
  <c r="G478" i="14"/>
  <c r="H478" i="14"/>
  <c r="B478" i="14"/>
  <c r="A479" i="14"/>
  <c r="B479" i="14"/>
  <c r="D479" i="14"/>
  <c r="G479" i="14"/>
  <c r="C479" i="14"/>
  <c r="E479" i="14"/>
  <c r="H479" i="14"/>
  <c r="A480" i="14"/>
  <c r="C480" i="14"/>
  <c r="E480" i="14"/>
  <c r="D480" i="14"/>
  <c r="G480" i="14"/>
  <c r="H480" i="14"/>
  <c r="B480" i="14"/>
  <c r="A481" i="14"/>
  <c r="B481" i="14"/>
  <c r="D481" i="14"/>
  <c r="G481" i="14"/>
  <c r="C481" i="14"/>
  <c r="E481" i="14"/>
  <c r="H481" i="14"/>
  <c r="A482" i="14"/>
  <c r="C482" i="14"/>
  <c r="D482" i="14"/>
  <c r="E482" i="14"/>
  <c r="G482" i="14"/>
  <c r="H482" i="14"/>
  <c r="B482" i="14"/>
  <c r="A11" i="15"/>
  <c r="B11" i="15"/>
  <c r="C11" i="15"/>
  <c r="E11" i="15"/>
  <c r="D11" i="15"/>
  <c r="A12" i="15"/>
  <c r="B12" i="15"/>
  <c r="C12" i="15"/>
  <c r="E12" i="15"/>
  <c r="D12" i="15"/>
  <c r="A13" i="15"/>
  <c r="B13" i="15"/>
  <c r="C13" i="15"/>
  <c r="D13" i="15"/>
  <c r="E13" i="15"/>
  <c r="A14" i="15"/>
  <c r="B14" i="15"/>
  <c r="C14" i="15"/>
  <c r="E14" i="15"/>
  <c r="D14" i="15"/>
  <c r="A15" i="15"/>
  <c r="B15" i="15"/>
  <c r="C15" i="15"/>
  <c r="E15" i="15"/>
  <c r="D15" i="15"/>
  <c r="A16" i="15"/>
  <c r="B16" i="15"/>
  <c r="C16" i="15"/>
  <c r="D16" i="15"/>
  <c r="E16" i="15"/>
  <c r="A17" i="15"/>
  <c r="B17" i="15"/>
  <c r="C17" i="15"/>
  <c r="D17" i="15"/>
  <c r="E17" i="15"/>
  <c r="A18" i="15"/>
  <c r="B18" i="15"/>
  <c r="C18" i="15"/>
  <c r="E18" i="15"/>
  <c r="D18" i="15"/>
  <c r="A19" i="15"/>
  <c r="B19" i="15"/>
  <c r="C19" i="15"/>
  <c r="E19" i="15"/>
  <c r="D19" i="15"/>
  <c r="A20" i="15"/>
  <c r="B20" i="15"/>
  <c r="C20" i="15"/>
  <c r="D20" i="15"/>
  <c r="E20" i="15"/>
  <c r="A21" i="15"/>
  <c r="B21" i="15"/>
  <c r="C21" i="15"/>
  <c r="D21" i="15"/>
  <c r="E21" i="15"/>
  <c r="A22" i="15"/>
  <c r="B22" i="15"/>
  <c r="C22" i="15"/>
  <c r="E22" i="15"/>
  <c r="D22" i="15"/>
  <c r="A23" i="15"/>
  <c r="B23" i="15"/>
  <c r="C23" i="15"/>
  <c r="E23" i="15"/>
  <c r="D23" i="15"/>
  <c r="A24" i="15"/>
  <c r="B24" i="15"/>
  <c r="C24" i="15"/>
  <c r="D24" i="15"/>
  <c r="E24" i="15"/>
  <c r="A25" i="15"/>
  <c r="B25" i="15"/>
  <c r="C25" i="15"/>
  <c r="D25" i="15"/>
  <c r="E25" i="15"/>
  <c r="A26" i="15"/>
  <c r="B26" i="15"/>
  <c r="C26" i="15"/>
  <c r="D26" i="15"/>
  <c r="E26" i="15"/>
  <c r="A27" i="15"/>
  <c r="B27" i="15"/>
  <c r="C27" i="15"/>
  <c r="E27" i="15"/>
  <c r="D27" i="15"/>
  <c r="A28" i="15"/>
  <c r="B28" i="15"/>
  <c r="C28" i="15"/>
  <c r="E28" i="15"/>
  <c r="D28" i="15"/>
  <c r="A29" i="15"/>
  <c r="B29" i="15"/>
  <c r="C29" i="15"/>
  <c r="D29" i="15"/>
  <c r="E29" i="15"/>
  <c r="A30" i="15"/>
  <c r="B30" i="15"/>
  <c r="C30" i="15"/>
  <c r="E30" i="15"/>
  <c r="D30" i="15"/>
  <c r="A31" i="15"/>
  <c r="B31" i="15"/>
  <c r="C31" i="15"/>
  <c r="E31" i="15"/>
  <c r="D31" i="15"/>
  <c r="A32" i="15"/>
  <c r="B32" i="15"/>
  <c r="C32" i="15"/>
  <c r="D32" i="15"/>
  <c r="E32" i="15"/>
  <c r="A33" i="15"/>
  <c r="B33" i="15"/>
  <c r="C33" i="15"/>
  <c r="D33" i="15"/>
  <c r="E33" i="15"/>
  <c r="A34" i="15"/>
  <c r="B34" i="15"/>
  <c r="C34" i="15"/>
  <c r="D34" i="15"/>
  <c r="E34" i="15"/>
  <c r="A35" i="15"/>
  <c r="B35" i="15"/>
  <c r="C35" i="15"/>
  <c r="E35" i="15"/>
  <c r="D35" i="15"/>
  <c r="A36" i="15"/>
  <c r="B36" i="15"/>
  <c r="C36" i="15"/>
  <c r="E36" i="15"/>
  <c r="D36" i="15"/>
  <c r="A37" i="15"/>
  <c r="B37" i="15"/>
  <c r="C37" i="15"/>
  <c r="D37" i="15"/>
  <c r="E37" i="15"/>
  <c r="A38" i="15"/>
  <c r="B38" i="15"/>
  <c r="C38" i="15"/>
  <c r="E38" i="15"/>
  <c r="D38" i="15"/>
  <c r="A39" i="15"/>
  <c r="B39" i="15"/>
  <c r="C39" i="15"/>
  <c r="E39" i="15"/>
  <c r="D39" i="15"/>
  <c r="A40" i="15"/>
  <c r="B40" i="15"/>
  <c r="C40" i="15"/>
  <c r="D40" i="15"/>
  <c r="E40" i="15"/>
  <c r="A41" i="15"/>
  <c r="B41" i="15"/>
  <c r="C41" i="15"/>
  <c r="D41" i="15"/>
  <c r="E41" i="15"/>
  <c r="A42" i="15"/>
  <c r="B42" i="15"/>
  <c r="C42" i="15"/>
  <c r="E42" i="15"/>
  <c r="D42" i="15"/>
  <c r="A43" i="15"/>
  <c r="B43" i="15"/>
  <c r="C43" i="15"/>
  <c r="E43" i="15"/>
  <c r="D43" i="15"/>
  <c r="A44" i="15"/>
  <c r="B44" i="15"/>
  <c r="C44" i="15"/>
  <c r="E44" i="15"/>
  <c r="D44" i="15"/>
  <c r="A45" i="15"/>
  <c r="B45" i="15"/>
  <c r="C45" i="15"/>
  <c r="D45" i="15"/>
  <c r="E45" i="15"/>
  <c r="A46" i="15"/>
  <c r="B46" i="15"/>
  <c r="C46" i="15"/>
  <c r="E46" i="15"/>
  <c r="D46" i="15"/>
  <c r="A47" i="15"/>
  <c r="B47" i="15"/>
  <c r="C47" i="15"/>
  <c r="E47" i="15"/>
  <c r="D47" i="15"/>
  <c r="A48" i="15"/>
  <c r="B48" i="15"/>
  <c r="C48" i="15"/>
  <c r="D48" i="15"/>
  <c r="E48" i="15"/>
  <c r="A49" i="15"/>
  <c r="B49" i="15"/>
  <c r="C49" i="15"/>
  <c r="D49" i="15"/>
  <c r="E49" i="15"/>
  <c r="A50" i="15"/>
  <c r="B50" i="15"/>
  <c r="C50" i="15"/>
  <c r="E50" i="15"/>
  <c r="D50" i="15"/>
  <c r="A51" i="15"/>
  <c r="B51" i="15"/>
  <c r="C51" i="15"/>
  <c r="E51" i="15"/>
  <c r="D51" i="15"/>
  <c r="A52" i="15"/>
  <c r="B52" i="15"/>
  <c r="C52" i="15"/>
  <c r="D52" i="15"/>
  <c r="E52" i="15"/>
  <c r="A53" i="15"/>
  <c r="B53" i="15"/>
  <c r="C53" i="15"/>
  <c r="D53" i="15"/>
  <c r="E53" i="15"/>
  <c r="A54" i="15"/>
  <c r="B54" i="15"/>
  <c r="C54" i="15"/>
  <c r="E54" i="15"/>
  <c r="D54" i="15"/>
  <c r="A55" i="15"/>
  <c r="B55" i="15"/>
  <c r="C55" i="15"/>
  <c r="E55" i="15"/>
  <c r="D55" i="15"/>
  <c r="A56" i="15"/>
  <c r="B56" i="15"/>
  <c r="C56" i="15"/>
  <c r="D56" i="15"/>
  <c r="E56" i="15"/>
  <c r="A57" i="15"/>
  <c r="B57" i="15"/>
  <c r="C57" i="15"/>
  <c r="D57" i="15"/>
  <c r="E57" i="15"/>
  <c r="A58" i="15"/>
  <c r="B58" i="15"/>
  <c r="C58" i="15"/>
  <c r="D58" i="15"/>
  <c r="E58" i="15"/>
  <c r="A59" i="15"/>
  <c r="B59" i="15"/>
  <c r="C59" i="15"/>
  <c r="E59" i="15"/>
  <c r="D59" i="15"/>
  <c r="A60" i="15"/>
  <c r="B60" i="15"/>
  <c r="C60" i="15"/>
  <c r="D60" i="15"/>
  <c r="E60" i="15"/>
  <c r="A61" i="15"/>
  <c r="B61" i="15"/>
  <c r="C61" i="15"/>
  <c r="D61" i="15"/>
  <c r="E61" i="15"/>
  <c r="A62" i="15"/>
  <c r="B62" i="15"/>
  <c r="C62" i="15"/>
  <c r="E62" i="15"/>
  <c r="D62" i="15"/>
  <c r="A63" i="15"/>
  <c r="B63" i="15"/>
  <c r="C63" i="15"/>
  <c r="E63" i="15"/>
  <c r="D63" i="15"/>
  <c r="A64" i="15"/>
  <c r="B64" i="15"/>
  <c r="C64" i="15"/>
  <c r="D64" i="15"/>
  <c r="E64" i="15"/>
  <c r="A65" i="15"/>
  <c r="B65" i="15"/>
  <c r="C65" i="15"/>
  <c r="D65" i="15"/>
  <c r="E65" i="15"/>
  <c r="A66" i="15"/>
  <c r="B66" i="15"/>
  <c r="C66" i="15"/>
  <c r="E66" i="15"/>
  <c r="D66" i="15"/>
  <c r="A67" i="15"/>
  <c r="B67" i="15"/>
  <c r="C67" i="15"/>
  <c r="E67" i="15"/>
  <c r="D67" i="15"/>
  <c r="A68" i="15"/>
  <c r="B68" i="15"/>
  <c r="C68" i="15"/>
  <c r="E68" i="15"/>
  <c r="D68" i="15"/>
  <c r="A69" i="15"/>
  <c r="B69" i="15"/>
  <c r="C69" i="15"/>
  <c r="D69" i="15"/>
  <c r="E69" i="15"/>
  <c r="A70" i="15"/>
  <c r="B70" i="15"/>
  <c r="C70" i="15"/>
  <c r="E70" i="15"/>
  <c r="D70" i="15"/>
  <c r="A71" i="15"/>
  <c r="B71" i="15"/>
  <c r="C71" i="15"/>
  <c r="E71" i="15"/>
  <c r="D71" i="15"/>
  <c r="A72" i="15"/>
  <c r="B72" i="15"/>
  <c r="C72" i="15"/>
  <c r="D72" i="15"/>
  <c r="E72" i="15"/>
  <c r="A73" i="15"/>
  <c r="B73" i="15"/>
  <c r="C73" i="15"/>
  <c r="D73" i="15"/>
  <c r="E73" i="15"/>
  <c r="A74" i="15"/>
  <c r="B74" i="15"/>
  <c r="C74" i="15"/>
  <c r="E74" i="15"/>
  <c r="D74" i="15"/>
  <c r="A75" i="15"/>
  <c r="B75" i="15"/>
  <c r="C75" i="15"/>
  <c r="E75" i="15"/>
  <c r="D75" i="15"/>
  <c r="A76" i="15"/>
  <c r="B76" i="15"/>
  <c r="C76" i="15"/>
  <c r="E76" i="15"/>
  <c r="D76" i="15"/>
  <c r="A77" i="15"/>
  <c r="B77" i="15"/>
  <c r="C77" i="15"/>
  <c r="D77" i="15"/>
  <c r="E77" i="15"/>
  <c r="A78" i="15"/>
  <c r="B78" i="15"/>
  <c r="C78" i="15"/>
  <c r="E78" i="15"/>
  <c r="D78" i="15"/>
  <c r="A79" i="15"/>
  <c r="B79" i="15"/>
  <c r="C79" i="15"/>
  <c r="E79" i="15"/>
  <c r="D79" i="15"/>
  <c r="A80" i="15"/>
  <c r="B80" i="15"/>
  <c r="C80" i="15"/>
  <c r="D80" i="15"/>
  <c r="E80" i="15"/>
  <c r="A81" i="15"/>
  <c r="B81" i="15"/>
  <c r="C81" i="15"/>
  <c r="D81" i="15"/>
  <c r="E81" i="15"/>
  <c r="A82" i="15"/>
  <c r="B82" i="15"/>
  <c r="C82" i="15"/>
  <c r="E82" i="15"/>
  <c r="D82" i="15"/>
  <c r="A83" i="15"/>
  <c r="B83" i="15"/>
  <c r="C83" i="15"/>
  <c r="E83" i="15"/>
  <c r="D83" i="15"/>
  <c r="A84" i="15"/>
  <c r="B84" i="15"/>
  <c r="C84" i="15"/>
  <c r="D84" i="15"/>
  <c r="E84" i="15"/>
  <c r="A85" i="15"/>
  <c r="B85" i="15"/>
  <c r="C85" i="15"/>
  <c r="D85" i="15"/>
  <c r="E85" i="15"/>
  <c r="A86" i="15"/>
  <c r="B86" i="15"/>
  <c r="C86" i="15"/>
  <c r="E86" i="15"/>
  <c r="D86" i="15"/>
  <c r="A87" i="15"/>
  <c r="B87" i="15"/>
  <c r="C87" i="15"/>
  <c r="E87" i="15"/>
  <c r="D87" i="15"/>
  <c r="A88" i="15"/>
  <c r="B88" i="15"/>
  <c r="C88" i="15"/>
  <c r="D88" i="15"/>
  <c r="E88" i="15"/>
  <c r="A89" i="15"/>
  <c r="B89" i="15"/>
  <c r="C89" i="15"/>
  <c r="D89" i="15"/>
  <c r="E89" i="15"/>
  <c r="A90" i="15"/>
  <c r="B90" i="15"/>
  <c r="C90" i="15"/>
  <c r="D90" i="15"/>
  <c r="E90" i="15"/>
  <c r="A91" i="15"/>
  <c r="B91" i="15"/>
  <c r="C91" i="15"/>
  <c r="E91" i="15"/>
  <c r="D91" i="15"/>
  <c r="A92" i="15"/>
  <c r="B92" i="15"/>
  <c r="C92" i="15"/>
  <c r="E92" i="15"/>
  <c r="D92" i="15"/>
  <c r="A93" i="15"/>
  <c r="B93" i="15"/>
  <c r="C93" i="15"/>
  <c r="D93" i="15"/>
  <c r="E93" i="15"/>
  <c r="A94" i="15"/>
  <c r="B94" i="15"/>
  <c r="C94" i="15"/>
  <c r="E94" i="15"/>
  <c r="D94" i="15"/>
  <c r="A95" i="15"/>
  <c r="B95" i="15"/>
  <c r="C95" i="15"/>
  <c r="E95" i="15"/>
  <c r="D95" i="15"/>
  <c r="A96" i="15"/>
  <c r="B96" i="15"/>
  <c r="C96" i="15"/>
  <c r="D96" i="15"/>
  <c r="E96" i="15"/>
  <c r="A97" i="15"/>
  <c r="B97" i="15"/>
  <c r="C97" i="15"/>
  <c r="D97" i="15"/>
  <c r="E97" i="15"/>
  <c r="A98" i="15"/>
  <c r="B98" i="15"/>
  <c r="C98" i="15"/>
  <c r="D98" i="15"/>
  <c r="E98" i="15"/>
  <c r="A99" i="15"/>
  <c r="B99" i="15"/>
  <c r="C99" i="15"/>
  <c r="E99" i="15"/>
  <c r="D99" i="15"/>
  <c r="A100" i="15"/>
  <c r="B100" i="15"/>
  <c r="C100" i="15"/>
  <c r="E100" i="15"/>
  <c r="D100" i="15"/>
  <c r="A101" i="15"/>
  <c r="B101" i="15"/>
  <c r="C101" i="15"/>
  <c r="D101" i="15"/>
  <c r="E101" i="15"/>
  <c r="A102" i="15"/>
  <c r="B102" i="15"/>
  <c r="C102" i="15"/>
  <c r="E102" i="15"/>
  <c r="D102" i="15"/>
  <c r="A103" i="15"/>
  <c r="B103" i="15"/>
  <c r="C103" i="15"/>
  <c r="E103" i="15"/>
  <c r="D103" i="15"/>
  <c r="A104" i="15"/>
  <c r="B104" i="15"/>
  <c r="C104" i="15"/>
  <c r="D104" i="15"/>
  <c r="E104" i="15"/>
  <c r="A105" i="15"/>
  <c r="B105" i="15"/>
  <c r="C105" i="15"/>
  <c r="D105" i="15"/>
  <c r="E105" i="15"/>
  <c r="A106" i="15"/>
  <c r="B106" i="15"/>
  <c r="C106" i="15"/>
  <c r="E106" i="15"/>
  <c r="D106" i="15"/>
  <c r="A107" i="15"/>
  <c r="B107" i="15"/>
  <c r="C107" i="15"/>
  <c r="E107" i="15"/>
  <c r="D107" i="15"/>
  <c r="A108" i="15"/>
  <c r="B108" i="15"/>
  <c r="C108" i="15"/>
  <c r="E108" i="15"/>
  <c r="D108" i="15"/>
  <c r="A109" i="15"/>
  <c r="B109" i="15"/>
  <c r="C109" i="15"/>
  <c r="D109" i="15"/>
  <c r="E109" i="15"/>
  <c r="A110" i="15"/>
  <c r="B110" i="15"/>
  <c r="C110" i="15"/>
  <c r="E110" i="15"/>
  <c r="D110" i="15"/>
  <c r="A111" i="15"/>
  <c r="B111" i="15"/>
  <c r="C111" i="15"/>
  <c r="E111" i="15"/>
  <c r="D111" i="15"/>
  <c r="A112" i="15"/>
  <c r="B112" i="15"/>
  <c r="C112" i="15"/>
  <c r="D112" i="15"/>
  <c r="E112" i="15"/>
  <c r="A113" i="15"/>
  <c r="B113" i="15"/>
  <c r="C113" i="15"/>
  <c r="D113" i="15"/>
  <c r="E113" i="15"/>
  <c r="A114" i="15"/>
  <c r="B114" i="15"/>
  <c r="C114" i="15"/>
  <c r="E114" i="15"/>
  <c r="D114" i="15"/>
  <c r="A115" i="15"/>
  <c r="B115" i="15"/>
  <c r="C115" i="15"/>
  <c r="E115" i="15"/>
  <c r="D115" i="15"/>
  <c r="A116" i="15"/>
  <c r="B116" i="15"/>
  <c r="C116" i="15"/>
  <c r="D116" i="15"/>
  <c r="E116" i="15"/>
  <c r="A117" i="15"/>
  <c r="B117" i="15"/>
  <c r="C117" i="15"/>
  <c r="D117" i="15"/>
  <c r="E117" i="15"/>
  <c r="A118" i="15"/>
  <c r="B118" i="15"/>
  <c r="C118" i="15"/>
  <c r="E118" i="15"/>
  <c r="D118" i="15"/>
  <c r="A119" i="15"/>
  <c r="B119" i="15"/>
  <c r="C119" i="15"/>
  <c r="E119" i="15"/>
  <c r="D119" i="15"/>
  <c r="A120" i="15"/>
  <c r="B120" i="15"/>
  <c r="C120" i="15"/>
  <c r="D120" i="15"/>
  <c r="E120" i="15"/>
  <c r="A121" i="15"/>
  <c r="B121" i="15"/>
  <c r="C121" i="15"/>
  <c r="D121" i="15"/>
  <c r="E121" i="15"/>
  <c r="A122" i="15"/>
  <c r="B122" i="15"/>
  <c r="C122" i="15"/>
  <c r="D122" i="15"/>
  <c r="E122" i="15"/>
  <c r="A123" i="15"/>
  <c r="B123" i="15"/>
  <c r="C123" i="15"/>
  <c r="E123" i="15"/>
  <c r="D123" i="15"/>
  <c r="A124" i="15"/>
  <c r="B124" i="15"/>
  <c r="C124" i="15"/>
  <c r="D124" i="15"/>
  <c r="E124" i="15"/>
  <c r="A125" i="15"/>
  <c r="B125" i="15"/>
  <c r="C125" i="15"/>
  <c r="D125" i="15"/>
  <c r="E125" i="15"/>
  <c r="A126" i="15"/>
  <c r="B126" i="15"/>
  <c r="C126" i="15"/>
  <c r="E126" i="15"/>
  <c r="D126" i="15"/>
  <c r="A127" i="15"/>
  <c r="B127" i="15"/>
  <c r="C127" i="15"/>
  <c r="E127" i="15"/>
  <c r="D127" i="15"/>
  <c r="A128" i="15"/>
  <c r="B128" i="15"/>
  <c r="C128" i="15"/>
  <c r="D128" i="15"/>
  <c r="E128" i="15"/>
  <c r="A129" i="15"/>
  <c r="B129" i="15"/>
  <c r="C129" i="15"/>
  <c r="D129" i="15"/>
  <c r="E129" i="15"/>
  <c r="A130" i="15"/>
  <c r="B130" i="15"/>
  <c r="C130" i="15"/>
  <c r="E130" i="15"/>
  <c r="D130" i="15"/>
  <c r="A131" i="15"/>
  <c r="B131" i="15"/>
  <c r="C131" i="15"/>
  <c r="E131" i="15"/>
  <c r="D131" i="15"/>
  <c r="A132" i="15"/>
  <c r="B132" i="15"/>
  <c r="C132" i="15"/>
  <c r="E132" i="15"/>
  <c r="D132" i="15"/>
  <c r="A133" i="15"/>
  <c r="B133" i="15"/>
  <c r="C133" i="15"/>
  <c r="D133" i="15"/>
  <c r="E133" i="15"/>
  <c r="A134" i="15"/>
  <c r="B134" i="15"/>
  <c r="C134" i="15"/>
  <c r="E134" i="15"/>
  <c r="D134" i="15"/>
  <c r="A135" i="15"/>
  <c r="B135" i="15"/>
  <c r="C135" i="15"/>
  <c r="E135" i="15"/>
  <c r="D135" i="15"/>
  <c r="A136" i="15"/>
  <c r="B136" i="15"/>
  <c r="C136" i="15"/>
  <c r="D136" i="15"/>
  <c r="E136" i="15"/>
  <c r="A137" i="15"/>
  <c r="B137" i="15"/>
  <c r="C137" i="15"/>
  <c r="D137" i="15"/>
  <c r="E137" i="15"/>
  <c r="A138" i="15"/>
  <c r="B138" i="15"/>
  <c r="C138" i="15"/>
  <c r="E138" i="15"/>
  <c r="D138" i="15"/>
  <c r="A139" i="15"/>
  <c r="B139" i="15"/>
  <c r="C139" i="15"/>
  <c r="E139" i="15"/>
  <c r="D139" i="15"/>
  <c r="A140" i="15"/>
  <c r="B140" i="15"/>
  <c r="C140" i="15"/>
  <c r="E140" i="15"/>
  <c r="D140" i="15"/>
  <c r="A141" i="15"/>
  <c r="B141" i="15"/>
  <c r="C141" i="15"/>
  <c r="D141" i="15"/>
  <c r="E141" i="15"/>
  <c r="A142" i="15"/>
  <c r="B142" i="15"/>
  <c r="C142" i="15"/>
  <c r="E142" i="15"/>
  <c r="D142" i="15"/>
  <c r="A143" i="15"/>
  <c r="B143" i="15"/>
  <c r="C143" i="15"/>
  <c r="E143" i="15"/>
  <c r="D143" i="15"/>
  <c r="A144" i="15"/>
  <c r="B144" i="15"/>
  <c r="C144" i="15"/>
  <c r="D144" i="15"/>
  <c r="E144" i="15"/>
  <c r="A145" i="15"/>
  <c r="B145" i="15"/>
  <c r="C145" i="15"/>
  <c r="D145" i="15"/>
  <c r="E145" i="15"/>
  <c r="A146" i="15"/>
  <c r="B146" i="15"/>
  <c r="C146" i="15"/>
  <c r="E146" i="15"/>
  <c r="D146" i="15"/>
  <c r="A147" i="15"/>
  <c r="B147" i="15"/>
  <c r="C147" i="15"/>
  <c r="E147" i="15"/>
  <c r="D147" i="15"/>
  <c r="A148" i="15"/>
  <c r="B148" i="15"/>
  <c r="C148" i="15"/>
  <c r="D148" i="15"/>
  <c r="E148" i="15"/>
  <c r="A149" i="15"/>
  <c r="B149" i="15"/>
  <c r="C149" i="15"/>
  <c r="D149" i="15"/>
  <c r="E149" i="15"/>
  <c r="A150" i="15"/>
  <c r="B150" i="15"/>
  <c r="C150" i="15"/>
  <c r="E150" i="15"/>
  <c r="D150" i="15"/>
  <c r="A151" i="15"/>
  <c r="B151" i="15"/>
  <c r="C151" i="15"/>
  <c r="E151" i="15"/>
  <c r="D151" i="15"/>
  <c r="A152" i="15"/>
  <c r="B152" i="15"/>
  <c r="C152" i="15"/>
  <c r="D152" i="15"/>
  <c r="E152" i="15"/>
  <c r="A153" i="15"/>
  <c r="B153" i="15"/>
  <c r="C153" i="15"/>
  <c r="D153" i="15"/>
  <c r="E153" i="15"/>
  <c r="A154" i="15"/>
  <c r="B154" i="15"/>
  <c r="C154" i="15"/>
  <c r="D154" i="15"/>
  <c r="E154" i="15"/>
  <c r="A155" i="15"/>
  <c r="B155" i="15"/>
  <c r="C155" i="15"/>
  <c r="E155" i="15"/>
  <c r="D155" i="15"/>
  <c r="A156" i="15"/>
  <c r="B156" i="15"/>
  <c r="C156" i="15"/>
  <c r="E156" i="15"/>
  <c r="D156" i="15"/>
  <c r="A157" i="15"/>
  <c r="B157" i="15"/>
  <c r="C157" i="15"/>
  <c r="D157" i="15"/>
  <c r="E157" i="15"/>
  <c r="A158" i="15"/>
  <c r="B158" i="15"/>
  <c r="C158" i="15"/>
  <c r="E158" i="15"/>
  <c r="D158" i="15"/>
  <c r="A159" i="15"/>
  <c r="B159" i="15"/>
  <c r="C159" i="15"/>
  <c r="E159" i="15"/>
  <c r="D159" i="15"/>
  <c r="A160" i="15"/>
  <c r="B160" i="15"/>
  <c r="C160" i="15"/>
  <c r="D160" i="15"/>
  <c r="E160" i="15"/>
  <c r="A161" i="15"/>
  <c r="B161" i="15"/>
  <c r="C161" i="15"/>
  <c r="D161" i="15"/>
  <c r="E161" i="15"/>
  <c r="A162" i="15"/>
  <c r="B162" i="15"/>
  <c r="C162" i="15"/>
  <c r="D162" i="15"/>
  <c r="E162" i="15"/>
  <c r="A163" i="15"/>
  <c r="B163" i="15"/>
  <c r="C163" i="15"/>
  <c r="E163" i="15"/>
  <c r="D163" i="15"/>
  <c r="A164" i="15"/>
  <c r="B164" i="15"/>
  <c r="C164" i="15"/>
  <c r="E164" i="15"/>
  <c r="D164" i="15"/>
  <c r="A165" i="15"/>
  <c r="B165" i="15"/>
  <c r="C165" i="15"/>
  <c r="D165" i="15"/>
  <c r="E165" i="15"/>
  <c r="A166" i="15"/>
  <c r="B166" i="15"/>
  <c r="C166" i="15"/>
  <c r="D166" i="15"/>
  <c r="E166" i="15"/>
  <c r="A167" i="15"/>
  <c r="B167" i="15"/>
  <c r="C167" i="15"/>
  <c r="E167" i="15"/>
  <c r="D167" i="15"/>
  <c r="A168" i="15"/>
  <c r="B168" i="15"/>
  <c r="C168" i="15"/>
  <c r="E168" i="15"/>
  <c r="D168" i="15"/>
  <c r="A169" i="15"/>
  <c r="B169" i="15"/>
  <c r="C169" i="15"/>
  <c r="D169" i="15"/>
  <c r="E169" i="15"/>
  <c r="A170" i="15"/>
  <c r="B170" i="15"/>
  <c r="C170" i="15"/>
  <c r="E170" i="15"/>
  <c r="D170" i="15"/>
  <c r="A171" i="15"/>
  <c r="B171" i="15"/>
  <c r="C171" i="15"/>
  <c r="E171" i="15"/>
  <c r="D171" i="15"/>
  <c r="A172" i="15"/>
  <c r="B172" i="15"/>
  <c r="C172" i="15"/>
  <c r="D172" i="15"/>
  <c r="E172" i="15"/>
  <c r="A173" i="15"/>
  <c r="B173" i="15"/>
  <c r="C173" i="15"/>
  <c r="D173" i="15"/>
  <c r="E173" i="15"/>
  <c r="A174" i="15"/>
  <c r="B174" i="15"/>
  <c r="C174" i="15"/>
  <c r="E174" i="15"/>
  <c r="D174" i="15"/>
  <c r="A175" i="15"/>
  <c r="B175" i="15"/>
  <c r="C175" i="15"/>
  <c r="E175" i="15"/>
  <c r="D175" i="15"/>
  <c r="A176" i="15"/>
  <c r="B176" i="15"/>
  <c r="C176" i="15"/>
  <c r="E176" i="15"/>
  <c r="D176" i="15"/>
  <c r="A177" i="15"/>
  <c r="B177" i="15"/>
  <c r="C177" i="15"/>
  <c r="D177" i="15"/>
  <c r="E177" i="15"/>
  <c r="A178" i="15"/>
  <c r="B178" i="15"/>
  <c r="C178" i="15"/>
  <c r="E178" i="15"/>
  <c r="D178" i="15"/>
  <c r="A179" i="15"/>
  <c r="B179" i="15"/>
  <c r="C179" i="15"/>
  <c r="E179" i="15"/>
  <c r="D179" i="15"/>
  <c r="A180" i="15"/>
  <c r="B180" i="15"/>
  <c r="C180" i="15"/>
  <c r="E180" i="15"/>
  <c r="D180" i="15"/>
  <c r="A181" i="15"/>
  <c r="B181" i="15"/>
  <c r="C181" i="15"/>
  <c r="D181" i="15"/>
  <c r="E181" i="15"/>
  <c r="A182" i="15"/>
  <c r="B182" i="15"/>
  <c r="C182" i="15"/>
  <c r="D182" i="15"/>
  <c r="E182" i="15"/>
  <c r="A183" i="15"/>
  <c r="B183" i="15"/>
  <c r="C183" i="15"/>
  <c r="E183" i="15"/>
  <c r="D183" i="15"/>
  <c r="A184" i="15"/>
  <c r="B184" i="15"/>
  <c r="C184" i="15"/>
  <c r="D184" i="15"/>
  <c r="E184" i="15"/>
  <c r="A185" i="15"/>
  <c r="B185" i="15"/>
  <c r="C185" i="15"/>
  <c r="D185" i="15"/>
  <c r="E185" i="15"/>
  <c r="A186" i="15"/>
  <c r="B186" i="15"/>
  <c r="C186" i="15"/>
  <c r="E186" i="15"/>
  <c r="D186" i="15"/>
  <c r="A187" i="15"/>
  <c r="B187" i="15"/>
  <c r="C187" i="15"/>
  <c r="E187" i="15"/>
  <c r="D187" i="15"/>
  <c r="A188" i="15"/>
  <c r="B188" i="15"/>
  <c r="C188" i="15"/>
  <c r="D188" i="15"/>
  <c r="E188" i="15"/>
  <c r="A189" i="15"/>
  <c r="B189" i="15"/>
  <c r="C189" i="15"/>
  <c r="D189" i="15"/>
  <c r="E189" i="15"/>
  <c r="A190" i="15"/>
  <c r="B190" i="15"/>
  <c r="C190" i="15"/>
  <c r="E190" i="15"/>
  <c r="D190" i="15"/>
  <c r="A191" i="15"/>
  <c r="B191" i="15"/>
  <c r="C191" i="15"/>
  <c r="E191" i="15"/>
  <c r="D191" i="15"/>
  <c r="A192" i="15"/>
  <c r="B192" i="15"/>
  <c r="C192" i="15"/>
  <c r="E192" i="15"/>
  <c r="D192" i="15"/>
  <c r="A193" i="15"/>
  <c r="B193" i="15"/>
  <c r="C193" i="15"/>
  <c r="D193" i="15"/>
  <c r="E193" i="15"/>
  <c r="A194" i="15"/>
  <c r="B194" i="15"/>
  <c r="C194" i="15"/>
  <c r="D194" i="15"/>
  <c r="E194" i="15"/>
  <c r="A195" i="15"/>
  <c r="B195" i="15"/>
  <c r="C195" i="15"/>
  <c r="E195" i="15"/>
  <c r="D195" i="15"/>
  <c r="A196" i="15"/>
  <c r="B196" i="15"/>
  <c r="C196" i="15"/>
  <c r="E196" i="15"/>
  <c r="D196" i="15"/>
  <c r="A197" i="15"/>
  <c r="B197" i="15"/>
  <c r="C197" i="15"/>
  <c r="D197" i="15"/>
  <c r="E197" i="15"/>
  <c r="A198" i="15"/>
  <c r="B198" i="15"/>
  <c r="C198" i="15"/>
  <c r="D198" i="15"/>
  <c r="E198" i="15"/>
  <c r="A199" i="15"/>
  <c r="B199" i="15"/>
  <c r="C199" i="15"/>
  <c r="E199" i="15"/>
  <c r="D199" i="15"/>
  <c r="A200" i="15"/>
  <c r="B200" i="15"/>
  <c r="C200" i="15"/>
  <c r="E200" i="15"/>
  <c r="D200" i="15"/>
  <c r="A201" i="15"/>
  <c r="B201" i="15"/>
  <c r="C201" i="15"/>
  <c r="D201" i="15"/>
  <c r="E201" i="15"/>
  <c r="A202" i="15"/>
  <c r="B202" i="15"/>
  <c r="C202" i="15"/>
  <c r="E202" i="15"/>
  <c r="D202" i="15"/>
  <c r="A203" i="15"/>
  <c r="B203" i="15"/>
  <c r="C203" i="15"/>
  <c r="E203" i="15"/>
  <c r="D203" i="15"/>
  <c r="A204" i="15"/>
  <c r="B204" i="15"/>
  <c r="C204" i="15"/>
  <c r="D204" i="15"/>
  <c r="E204" i="15"/>
  <c r="A205" i="15"/>
  <c r="B205" i="15"/>
  <c r="C205" i="15"/>
  <c r="D205" i="15"/>
  <c r="E205" i="15"/>
  <c r="A206" i="15"/>
  <c r="B206" i="15"/>
  <c r="C206" i="15"/>
  <c r="E206" i="15"/>
  <c r="D206" i="15"/>
  <c r="A207" i="15"/>
  <c r="B207" i="15"/>
  <c r="C207" i="15"/>
  <c r="E207" i="15"/>
  <c r="D207" i="15"/>
  <c r="A208" i="15"/>
  <c r="B208" i="15"/>
  <c r="C208" i="15"/>
  <c r="E208" i="15"/>
  <c r="D208" i="15"/>
  <c r="A209" i="15"/>
  <c r="B209" i="15"/>
  <c r="C209" i="15"/>
  <c r="D209" i="15"/>
  <c r="E209" i="15"/>
  <c r="A210" i="15"/>
  <c r="B210" i="15"/>
  <c r="C210" i="15"/>
  <c r="E210" i="15"/>
  <c r="D210" i="15"/>
  <c r="A211" i="15"/>
  <c r="B211" i="15"/>
  <c r="C211" i="15"/>
  <c r="E211" i="15"/>
  <c r="D211" i="15"/>
  <c r="A212" i="15"/>
  <c r="B212" i="15"/>
  <c r="C212" i="15"/>
  <c r="E212" i="15"/>
  <c r="D212" i="15"/>
  <c r="A213" i="15"/>
  <c r="B213" i="15"/>
  <c r="C213" i="15"/>
  <c r="D213" i="15"/>
  <c r="E213" i="15"/>
  <c r="A214" i="15"/>
  <c r="B214" i="15"/>
  <c r="C214" i="15"/>
  <c r="D214" i="15"/>
  <c r="E214" i="15"/>
  <c r="A215" i="15"/>
  <c r="B215" i="15"/>
  <c r="C215" i="15"/>
  <c r="E215" i="15"/>
  <c r="D215" i="15"/>
  <c r="A216" i="15"/>
  <c r="B216" i="15"/>
  <c r="C216" i="15"/>
  <c r="D216" i="15"/>
  <c r="E216" i="15"/>
  <c r="A217" i="15"/>
  <c r="B217" i="15"/>
  <c r="C217" i="15"/>
  <c r="D217" i="15"/>
  <c r="E217" i="15"/>
  <c r="A218" i="15"/>
  <c r="B218" i="15"/>
  <c r="C218" i="15"/>
  <c r="E218" i="15"/>
  <c r="D218" i="15"/>
  <c r="A219" i="15"/>
  <c r="B219" i="15"/>
  <c r="C219" i="15"/>
  <c r="E219" i="15"/>
  <c r="D219" i="15"/>
  <c r="A220" i="15"/>
  <c r="B220" i="15"/>
  <c r="C220" i="15"/>
  <c r="D220" i="15"/>
  <c r="E220" i="15"/>
  <c r="A221" i="15"/>
  <c r="B221" i="15"/>
  <c r="C221" i="15"/>
  <c r="D221" i="15"/>
  <c r="E221" i="15"/>
  <c r="A222" i="15"/>
  <c r="B222" i="15"/>
  <c r="C222" i="15"/>
  <c r="E222" i="15"/>
  <c r="D222" i="15"/>
  <c r="A223" i="15"/>
  <c r="B223" i="15"/>
  <c r="C223" i="15"/>
  <c r="E223" i="15"/>
  <c r="D223" i="15"/>
  <c r="A224" i="15"/>
  <c r="B224" i="15"/>
  <c r="C224" i="15"/>
  <c r="E224" i="15"/>
  <c r="D224" i="15"/>
  <c r="A225" i="15"/>
  <c r="B225" i="15"/>
  <c r="C225" i="15"/>
  <c r="D225" i="15"/>
  <c r="E225" i="15"/>
  <c r="A226" i="15"/>
  <c r="B226" i="15"/>
  <c r="C226" i="15"/>
  <c r="D226" i="15"/>
  <c r="E226" i="15"/>
  <c r="A227" i="15"/>
  <c r="B227" i="15"/>
  <c r="C227" i="15"/>
  <c r="E227" i="15"/>
  <c r="D227" i="15"/>
  <c r="A228" i="15"/>
  <c r="B228" i="15"/>
  <c r="C228" i="15"/>
  <c r="E228" i="15"/>
  <c r="D228" i="15"/>
  <c r="A229" i="15"/>
  <c r="B229" i="15"/>
  <c r="C229" i="15"/>
  <c r="D229" i="15"/>
  <c r="E229" i="15"/>
  <c r="A230" i="15"/>
  <c r="B230" i="15"/>
  <c r="C230" i="15"/>
  <c r="D230" i="15"/>
  <c r="E230" i="15"/>
  <c r="A231" i="15"/>
  <c r="B231" i="15"/>
  <c r="C231" i="15"/>
  <c r="E231" i="15"/>
  <c r="D231" i="15"/>
  <c r="A232" i="15"/>
  <c r="B232" i="15"/>
  <c r="C232" i="15"/>
  <c r="E232" i="15"/>
  <c r="D232" i="15"/>
  <c r="A233" i="15"/>
  <c r="B233" i="15"/>
  <c r="C233" i="15"/>
  <c r="D233" i="15"/>
  <c r="E233" i="15"/>
  <c r="A234" i="15"/>
  <c r="B234" i="15"/>
  <c r="C234" i="15"/>
  <c r="E234" i="15"/>
  <c r="D234" i="15"/>
  <c r="A235" i="15"/>
  <c r="B235" i="15"/>
  <c r="C235" i="15"/>
  <c r="E235" i="15"/>
  <c r="D235" i="15"/>
  <c r="A236" i="15"/>
  <c r="B236" i="15"/>
  <c r="C236" i="15"/>
  <c r="D236" i="15"/>
  <c r="E236" i="15"/>
  <c r="A237" i="15"/>
  <c r="B237" i="15"/>
  <c r="C237" i="15"/>
  <c r="D237" i="15"/>
  <c r="E237" i="15"/>
  <c r="A238" i="15"/>
  <c r="B238" i="15"/>
  <c r="C238" i="15"/>
  <c r="E238" i="15"/>
  <c r="D238" i="15"/>
  <c r="A239" i="15"/>
  <c r="B239" i="15"/>
  <c r="C239" i="15"/>
  <c r="E239" i="15"/>
  <c r="D239" i="15"/>
  <c r="A240" i="15"/>
  <c r="B240" i="15"/>
  <c r="C240" i="15"/>
  <c r="E240" i="15"/>
  <c r="D240" i="15"/>
  <c r="A241" i="15"/>
  <c r="B241" i="15"/>
  <c r="C241" i="15"/>
  <c r="D241" i="15"/>
  <c r="E241" i="15"/>
  <c r="A242" i="15"/>
  <c r="B242" i="15"/>
  <c r="C242" i="15"/>
  <c r="E242" i="15"/>
  <c r="D242" i="15"/>
  <c r="A243" i="15"/>
  <c r="B243" i="15"/>
  <c r="C243" i="15"/>
  <c r="E243" i="15"/>
  <c r="D243" i="15"/>
  <c r="A244" i="15"/>
  <c r="B244" i="15"/>
  <c r="C244" i="15"/>
  <c r="E244" i="15"/>
  <c r="D244" i="15"/>
  <c r="A245" i="15"/>
  <c r="B245" i="15"/>
  <c r="C245" i="15"/>
  <c r="D245" i="15"/>
  <c r="E245" i="15"/>
  <c r="A246" i="15"/>
  <c r="B246" i="15"/>
  <c r="C246" i="15"/>
  <c r="D246" i="15"/>
  <c r="E246" i="15"/>
  <c r="A247" i="15"/>
  <c r="B247" i="15"/>
  <c r="C247" i="15"/>
  <c r="E247" i="15"/>
  <c r="D247" i="15"/>
  <c r="A248" i="15"/>
  <c r="B248" i="15"/>
  <c r="C248" i="15"/>
  <c r="D248" i="15"/>
  <c r="E248" i="15"/>
  <c r="A249" i="15"/>
  <c r="B249" i="15"/>
  <c r="C249" i="15"/>
  <c r="D249" i="15"/>
  <c r="E249" i="15"/>
  <c r="A250" i="15"/>
  <c r="B250" i="15"/>
  <c r="C250" i="15"/>
  <c r="E250" i="15"/>
  <c r="D250" i="15"/>
  <c r="A251" i="15"/>
  <c r="B251" i="15"/>
  <c r="C251" i="15"/>
  <c r="E251" i="15"/>
  <c r="D251" i="15"/>
  <c r="A252" i="15"/>
  <c r="B252" i="15"/>
  <c r="C252" i="15"/>
  <c r="D252" i="15"/>
  <c r="E252" i="15"/>
  <c r="A253" i="15"/>
  <c r="B253" i="15"/>
  <c r="C253" i="15"/>
  <c r="D253" i="15"/>
  <c r="E253" i="15"/>
  <c r="A254" i="15"/>
  <c r="B254" i="15"/>
  <c r="C254" i="15"/>
  <c r="E254" i="15"/>
  <c r="D254" i="15"/>
  <c r="A255" i="15"/>
  <c r="B255" i="15"/>
  <c r="C255" i="15"/>
  <c r="E255" i="15"/>
  <c r="D255" i="15"/>
  <c r="A256" i="15"/>
  <c r="B256" i="15"/>
  <c r="C256" i="15"/>
  <c r="E256" i="15"/>
  <c r="D256" i="15"/>
  <c r="A257" i="15"/>
  <c r="B257" i="15"/>
  <c r="C257" i="15"/>
  <c r="D257" i="15"/>
  <c r="E257" i="15"/>
  <c r="A258" i="15"/>
  <c r="B258" i="15"/>
  <c r="C258" i="15"/>
  <c r="D258" i="15"/>
  <c r="E258" i="15"/>
  <c r="A259" i="15"/>
  <c r="B259" i="15"/>
  <c r="C259" i="15"/>
  <c r="E259" i="15"/>
  <c r="D259" i="15"/>
  <c r="A260" i="15"/>
  <c r="B260" i="15"/>
  <c r="C260" i="15"/>
  <c r="E260" i="15"/>
  <c r="D260" i="15"/>
  <c r="A261" i="15"/>
  <c r="B261" i="15"/>
  <c r="C261" i="15"/>
  <c r="D261" i="15"/>
  <c r="E261" i="15"/>
  <c r="A262" i="15"/>
  <c r="B262" i="15"/>
  <c r="C262" i="15"/>
  <c r="D262" i="15"/>
  <c r="E262" i="15"/>
  <c r="A263" i="15"/>
  <c r="B263" i="15"/>
  <c r="C263" i="15"/>
  <c r="E263" i="15"/>
  <c r="D263" i="15"/>
  <c r="A264" i="15"/>
  <c r="B264" i="15"/>
  <c r="C264" i="15"/>
  <c r="E264" i="15"/>
  <c r="D264" i="15"/>
  <c r="A265" i="15"/>
  <c r="B265" i="15"/>
  <c r="C265" i="15"/>
  <c r="D265" i="15"/>
  <c r="E265" i="15"/>
  <c r="A266" i="15"/>
  <c r="B266" i="15"/>
  <c r="C266" i="15"/>
  <c r="D266" i="15"/>
  <c r="E266" i="15"/>
  <c r="A267" i="15"/>
  <c r="B267" i="15"/>
  <c r="C267" i="15"/>
  <c r="E267" i="15"/>
  <c r="D267" i="15"/>
  <c r="A268" i="15"/>
  <c r="B268" i="15"/>
  <c r="C268" i="15"/>
  <c r="D268" i="15"/>
  <c r="E268" i="15"/>
  <c r="A269" i="15"/>
  <c r="B269" i="15"/>
  <c r="C269" i="15"/>
  <c r="D269" i="15"/>
  <c r="E269" i="15"/>
  <c r="A270" i="15"/>
  <c r="B270" i="15"/>
  <c r="C270" i="15"/>
  <c r="E270" i="15"/>
  <c r="D270" i="15"/>
  <c r="A271" i="15"/>
  <c r="B271" i="15"/>
  <c r="C271" i="15"/>
  <c r="E271" i="15"/>
  <c r="D271" i="15"/>
  <c r="A272" i="15"/>
  <c r="B272" i="15"/>
  <c r="C272" i="15"/>
  <c r="E272" i="15"/>
  <c r="D272" i="15"/>
  <c r="A273" i="15"/>
  <c r="B273" i="15"/>
  <c r="C273" i="15"/>
  <c r="D273" i="15"/>
  <c r="E273" i="15"/>
  <c r="A274" i="15"/>
  <c r="B274" i="15"/>
  <c r="C274" i="15"/>
  <c r="E274" i="15"/>
  <c r="D274" i="15"/>
  <c r="A275" i="15"/>
  <c r="B275" i="15"/>
  <c r="C275" i="15"/>
  <c r="E275" i="15"/>
  <c r="D275" i="15"/>
  <c r="A276" i="15"/>
  <c r="B276" i="15"/>
  <c r="C276" i="15"/>
  <c r="E276" i="15"/>
  <c r="D276" i="15"/>
  <c r="A277" i="15"/>
  <c r="B277" i="15"/>
  <c r="C277" i="15"/>
  <c r="D277" i="15"/>
  <c r="E277" i="15"/>
  <c r="A278" i="15"/>
  <c r="B278" i="15"/>
  <c r="C278" i="15"/>
  <c r="D278" i="15"/>
  <c r="E278" i="15"/>
  <c r="A279" i="15"/>
  <c r="B279" i="15"/>
  <c r="C279" i="15"/>
  <c r="E279" i="15"/>
  <c r="D279" i="15"/>
  <c r="A280" i="15"/>
  <c r="B280" i="15"/>
  <c r="C280" i="15"/>
  <c r="D280" i="15"/>
  <c r="E280" i="15"/>
  <c r="A281" i="15"/>
  <c r="B281" i="15"/>
  <c r="C281" i="15"/>
  <c r="D281" i="15"/>
  <c r="E281" i="15"/>
  <c r="A282" i="15"/>
  <c r="B282" i="15"/>
  <c r="C282" i="15"/>
  <c r="E282" i="15"/>
  <c r="D282" i="15"/>
  <c r="A283" i="15"/>
  <c r="B283" i="15"/>
  <c r="C283" i="15"/>
  <c r="E283" i="15"/>
  <c r="D283" i="15"/>
  <c r="A284" i="15"/>
  <c r="B284" i="15"/>
  <c r="C284" i="15"/>
  <c r="D284" i="15"/>
  <c r="E284" i="15"/>
  <c r="A285" i="15"/>
  <c r="B285" i="15"/>
  <c r="C285" i="15"/>
  <c r="D285" i="15"/>
  <c r="E285" i="15"/>
  <c r="A286" i="15"/>
  <c r="B286" i="15"/>
  <c r="C286" i="15"/>
  <c r="E286" i="15"/>
  <c r="D286" i="15"/>
  <c r="A287" i="15"/>
  <c r="B287" i="15"/>
  <c r="C287" i="15"/>
  <c r="E287" i="15"/>
  <c r="D287" i="15"/>
  <c r="A288" i="15"/>
  <c r="B288" i="15"/>
  <c r="C288" i="15"/>
  <c r="E288" i="15"/>
  <c r="D288" i="15"/>
  <c r="A289" i="15"/>
  <c r="B289" i="15"/>
  <c r="C289" i="15"/>
  <c r="D289" i="15"/>
  <c r="E289" i="15"/>
  <c r="A290" i="15"/>
  <c r="B290" i="15"/>
  <c r="C290" i="15"/>
  <c r="D290" i="15"/>
  <c r="E290" i="15"/>
  <c r="A291" i="15"/>
  <c r="B291" i="15"/>
  <c r="C291" i="15"/>
  <c r="E291" i="15"/>
  <c r="D291" i="15"/>
  <c r="A292" i="15"/>
  <c r="B292" i="15"/>
  <c r="C292" i="15"/>
  <c r="E292" i="15"/>
  <c r="D292" i="15"/>
  <c r="A293" i="15"/>
  <c r="B293" i="15"/>
  <c r="C293" i="15"/>
  <c r="D293" i="15"/>
  <c r="E293" i="15"/>
  <c r="A294" i="15"/>
  <c r="B294" i="15"/>
  <c r="C294" i="15"/>
  <c r="D294" i="15"/>
  <c r="E294" i="15"/>
  <c r="A295" i="15"/>
  <c r="B295" i="15"/>
  <c r="C295" i="15"/>
  <c r="E295" i="15"/>
  <c r="D295" i="15"/>
  <c r="A296" i="15"/>
  <c r="B296" i="15"/>
  <c r="C296" i="15"/>
  <c r="E296" i="15"/>
  <c r="D296" i="15"/>
  <c r="A297" i="15"/>
  <c r="B297" i="15"/>
  <c r="C297" i="15"/>
  <c r="D297" i="15"/>
  <c r="E297" i="15"/>
  <c r="A298" i="15"/>
  <c r="B298" i="15"/>
  <c r="C298" i="15"/>
  <c r="D298" i="15"/>
  <c r="E298" i="15"/>
  <c r="A299" i="15"/>
  <c r="B299" i="15"/>
  <c r="C299" i="15"/>
  <c r="E299" i="15"/>
  <c r="D299" i="15"/>
  <c r="A300" i="15"/>
  <c r="B300" i="15"/>
  <c r="C300" i="15"/>
  <c r="D300" i="15"/>
  <c r="E300" i="15"/>
  <c r="A301" i="15"/>
  <c r="B301" i="15"/>
  <c r="C301" i="15"/>
  <c r="D301" i="15"/>
  <c r="E301" i="15"/>
  <c r="A302" i="15"/>
  <c r="B302" i="15"/>
  <c r="C302" i="15"/>
  <c r="E302" i="15"/>
  <c r="D302" i="15"/>
  <c r="A303" i="15"/>
  <c r="B303" i="15"/>
  <c r="C303" i="15"/>
  <c r="E303" i="15"/>
  <c r="D303" i="15"/>
  <c r="A304" i="15"/>
  <c r="B304" i="15"/>
  <c r="C304" i="15"/>
  <c r="E304" i="15"/>
  <c r="D304" i="15"/>
  <c r="A305" i="15"/>
  <c r="B305" i="15"/>
  <c r="C305" i="15"/>
  <c r="D305" i="15"/>
  <c r="E305" i="15"/>
  <c r="A306" i="15"/>
  <c r="B306" i="15"/>
  <c r="C306" i="15"/>
  <c r="E306" i="15"/>
  <c r="D306" i="15"/>
  <c r="A307" i="15"/>
  <c r="B307" i="15"/>
  <c r="C307" i="15"/>
  <c r="E307" i="15"/>
  <c r="D307" i="15"/>
  <c r="A308" i="15"/>
  <c r="B308" i="15"/>
  <c r="C308" i="15"/>
  <c r="E308" i="15"/>
  <c r="D308" i="15"/>
  <c r="A309" i="15"/>
  <c r="B309" i="15"/>
  <c r="C309" i="15"/>
  <c r="D309" i="15"/>
  <c r="E309" i="15"/>
  <c r="A310" i="15"/>
  <c r="B310" i="15"/>
  <c r="C310" i="15"/>
  <c r="D310" i="15"/>
  <c r="E310" i="15"/>
  <c r="A311" i="15"/>
  <c r="B311" i="15"/>
  <c r="C311" i="15"/>
  <c r="E311" i="15"/>
  <c r="D311" i="15"/>
  <c r="A312" i="15"/>
  <c r="B312" i="15"/>
  <c r="C312" i="15"/>
  <c r="D312" i="15"/>
  <c r="E312" i="15"/>
  <c r="A313" i="15"/>
  <c r="B313" i="15"/>
  <c r="C313" i="15"/>
  <c r="D313" i="15"/>
  <c r="E313" i="15"/>
  <c r="A314" i="15"/>
  <c r="B314" i="15"/>
  <c r="C314" i="15"/>
  <c r="E314" i="15"/>
  <c r="D314" i="15"/>
  <c r="A315" i="15"/>
  <c r="B315" i="15"/>
  <c r="C315" i="15"/>
  <c r="E315" i="15"/>
  <c r="D315" i="15"/>
  <c r="A316" i="15"/>
  <c r="B316" i="15"/>
  <c r="C316" i="15"/>
  <c r="D316" i="15"/>
  <c r="E316" i="15"/>
  <c r="A317" i="15"/>
  <c r="B317" i="15"/>
  <c r="C317" i="15"/>
  <c r="D317" i="15"/>
  <c r="E317" i="15"/>
  <c r="A318" i="15"/>
  <c r="B318" i="15"/>
  <c r="C318" i="15"/>
  <c r="E318" i="15"/>
  <c r="D318" i="15"/>
  <c r="A319" i="15"/>
  <c r="B319" i="15"/>
  <c r="C319" i="15"/>
  <c r="E319" i="15"/>
  <c r="D319" i="15"/>
  <c r="A320" i="15"/>
  <c r="B320" i="15"/>
  <c r="C320" i="15"/>
  <c r="E320" i="15"/>
  <c r="D320" i="15"/>
  <c r="A321" i="15"/>
  <c r="B321" i="15"/>
  <c r="C321" i="15"/>
  <c r="D321" i="15"/>
  <c r="E321" i="15"/>
  <c r="A322" i="15"/>
  <c r="B322" i="15"/>
  <c r="C322" i="15"/>
  <c r="D322" i="15"/>
  <c r="E322" i="15"/>
  <c r="A323" i="15"/>
  <c r="B323" i="15"/>
  <c r="C323" i="15"/>
  <c r="E323" i="15"/>
  <c r="D323" i="15"/>
  <c r="A324" i="15"/>
  <c r="B324" i="15"/>
  <c r="C324" i="15"/>
  <c r="E324" i="15"/>
  <c r="D324" i="15"/>
  <c r="A325" i="15"/>
  <c r="B325" i="15"/>
  <c r="C325" i="15"/>
  <c r="D325" i="15"/>
  <c r="E325" i="15"/>
  <c r="A326" i="15"/>
  <c r="B326" i="15"/>
  <c r="C326" i="15"/>
  <c r="E326" i="15"/>
  <c r="D326" i="15"/>
  <c r="A327" i="15"/>
  <c r="B327" i="15"/>
  <c r="C327" i="15"/>
  <c r="E327" i="15"/>
  <c r="D327" i="15"/>
  <c r="A328" i="15"/>
  <c r="B328" i="15"/>
  <c r="C328" i="15"/>
  <c r="E328" i="15"/>
  <c r="D328" i="15"/>
  <c r="A329" i="15"/>
  <c r="B329" i="15"/>
  <c r="C329" i="15"/>
  <c r="D329" i="15"/>
  <c r="E329" i="15"/>
  <c r="A330" i="15"/>
  <c r="B330" i="15"/>
  <c r="C330" i="15"/>
  <c r="D330" i="15"/>
  <c r="E330" i="15"/>
  <c r="A331" i="15"/>
  <c r="B331" i="15"/>
  <c r="C331" i="15"/>
  <c r="E331" i="15"/>
  <c r="D331" i="15"/>
  <c r="A332" i="15"/>
  <c r="B332" i="15"/>
  <c r="C332" i="15"/>
  <c r="E332" i="15"/>
  <c r="D332" i="15"/>
  <c r="A333" i="15"/>
  <c r="B333" i="15"/>
  <c r="C333" i="15"/>
  <c r="D333" i="15"/>
  <c r="E333" i="15"/>
  <c r="A334" i="15"/>
  <c r="B334" i="15"/>
  <c r="C334" i="15"/>
  <c r="E334" i="15"/>
  <c r="D334" i="15"/>
  <c r="A335" i="15"/>
  <c r="B335" i="15"/>
  <c r="C335" i="15"/>
  <c r="E335" i="15"/>
  <c r="D335" i="15"/>
  <c r="A336" i="15"/>
  <c r="B336" i="15"/>
  <c r="C336" i="15"/>
  <c r="D336" i="15"/>
  <c r="E336" i="15"/>
  <c r="A337" i="15"/>
  <c r="B337" i="15"/>
  <c r="C337" i="15"/>
  <c r="D337" i="15"/>
  <c r="E337" i="15"/>
  <c r="A338" i="15"/>
  <c r="B338" i="15"/>
  <c r="C338" i="15"/>
  <c r="D338" i="15"/>
  <c r="E338" i="15"/>
  <c r="A339" i="15"/>
  <c r="B339" i="15"/>
  <c r="C339" i="15"/>
  <c r="E339" i="15"/>
  <c r="D339" i="15"/>
  <c r="A340" i="15"/>
  <c r="B340" i="15"/>
  <c r="C340" i="15"/>
  <c r="E340" i="15"/>
  <c r="D340" i="15"/>
  <c r="A341" i="15"/>
  <c r="B341" i="15"/>
  <c r="C341" i="15"/>
  <c r="D341" i="15"/>
  <c r="E341" i="15"/>
  <c r="A342" i="15"/>
  <c r="B342" i="15"/>
  <c r="C342" i="15"/>
  <c r="E342" i="15"/>
  <c r="D342" i="15"/>
  <c r="A343" i="15"/>
  <c r="B343" i="15"/>
  <c r="C343" i="15"/>
  <c r="E343" i="15"/>
  <c r="D343" i="15"/>
  <c r="A344" i="15"/>
  <c r="B344" i="15"/>
  <c r="C344" i="15"/>
  <c r="D344" i="15"/>
  <c r="E344" i="15"/>
  <c r="A345" i="15"/>
  <c r="B345" i="15"/>
  <c r="C345" i="15"/>
  <c r="D345" i="15"/>
  <c r="E345" i="15"/>
  <c r="A346" i="15"/>
  <c r="B346" i="15"/>
  <c r="C346" i="15"/>
  <c r="D346" i="15"/>
  <c r="E346" i="15"/>
  <c r="A347" i="15"/>
  <c r="B347" i="15"/>
  <c r="C347" i="15"/>
  <c r="E347" i="15"/>
  <c r="D347" i="15"/>
  <c r="A348" i="15"/>
  <c r="B348" i="15"/>
  <c r="C348" i="15"/>
  <c r="E348" i="15"/>
  <c r="D348" i="15"/>
  <c r="A349" i="15"/>
  <c r="B349" i="15"/>
  <c r="C349" i="15"/>
  <c r="D349" i="15"/>
  <c r="E349" i="15"/>
  <c r="A350" i="15"/>
  <c r="B350" i="15"/>
  <c r="C350" i="15"/>
  <c r="E350" i="15"/>
  <c r="D350" i="15"/>
  <c r="A351" i="15"/>
  <c r="B351" i="15"/>
  <c r="C351" i="15"/>
  <c r="E351" i="15"/>
  <c r="D351" i="15"/>
  <c r="A352" i="15"/>
  <c r="B352" i="15"/>
  <c r="C352" i="15"/>
  <c r="D352" i="15"/>
  <c r="E352" i="15"/>
  <c r="A353" i="15"/>
  <c r="B353" i="15"/>
  <c r="C353" i="15"/>
  <c r="D353" i="15"/>
  <c r="E353" i="15"/>
  <c r="A354" i="15"/>
  <c r="B354" i="15"/>
  <c r="C354" i="15"/>
  <c r="D354" i="15"/>
  <c r="E354" i="15"/>
  <c r="A355" i="15"/>
  <c r="B355" i="15"/>
  <c r="C355" i="15"/>
  <c r="E355" i="15"/>
  <c r="D355" i="15"/>
  <c r="A356" i="15"/>
  <c r="B356" i="15"/>
  <c r="C356" i="15"/>
  <c r="E356" i="15"/>
  <c r="D356" i="15"/>
  <c r="A357" i="15"/>
  <c r="B357" i="15"/>
  <c r="C357" i="15"/>
  <c r="D357" i="15"/>
  <c r="E357" i="15"/>
  <c r="A358" i="15"/>
  <c r="B358" i="15"/>
  <c r="C358" i="15"/>
  <c r="E358" i="15"/>
  <c r="D358" i="15"/>
  <c r="A359" i="15"/>
  <c r="B359" i="15"/>
  <c r="C359" i="15"/>
  <c r="E359" i="15"/>
  <c r="D359" i="15"/>
  <c r="A360" i="15"/>
  <c r="B360" i="15"/>
  <c r="C360" i="15"/>
  <c r="D360" i="15"/>
  <c r="E360" i="15"/>
  <c r="A361" i="15"/>
  <c r="B361" i="15"/>
  <c r="C361" i="15"/>
  <c r="D361" i="15"/>
  <c r="E361" i="15"/>
  <c r="A362" i="15"/>
  <c r="B362" i="15"/>
  <c r="C362" i="15"/>
  <c r="D362" i="15"/>
  <c r="E362" i="15"/>
  <c r="A363" i="15"/>
  <c r="B363" i="15"/>
  <c r="C363" i="15"/>
  <c r="E363" i="15"/>
  <c r="D363" i="15"/>
  <c r="A364" i="15"/>
  <c r="B364" i="15"/>
  <c r="C364" i="15"/>
  <c r="E364" i="15"/>
  <c r="D364" i="15"/>
  <c r="A365" i="15"/>
  <c r="B365" i="15"/>
  <c r="C365" i="15"/>
  <c r="D365" i="15"/>
  <c r="E365" i="15"/>
  <c r="A366" i="15"/>
  <c r="B366" i="15"/>
  <c r="C366" i="15"/>
  <c r="E366" i="15"/>
  <c r="D366" i="15"/>
  <c r="A367" i="15"/>
  <c r="B367" i="15"/>
  <c r="C367" i="15"/>
  <c r="E367" i="15"/>
  <c r="D367" i="15"/>
  <c r="A368" i="15"/>
  <c r="B368" i="15"/>
  <c r="C368" i="15"/>
  <c r="D368" i="15"/>
  <c r="E368" i="15"/>
  <c r="A369" i="15"/>
  <c r="B369" i="15"/>
  <c r="C369" i="15"/>
  <c r="D369" i="15"/>
  <c r="E369" i="15"/>
  <c r="A370" i="15"/>
  <c r="B370" i="15"/>
  <c r="C370" i="15"/>
  <c r="D370" i="15"/>
  <c r="E370" i="15"/>
  <c r="A371" i="15"/>
  <c r="B371" i="15"/>
  <c r="C371" i="15"/>
  <c r="E371" i="15"/>
  <c r="D371" i="15"/>
  <c r="A372" i="15"/>
  <c r="B372" i="15"/>
  <c r="C372" i="15"/>
  <c r="E372" i="15"/>
  <c r="D372" i="15"/>
  <c r="A373" i="15"/>
  <c r="B373" i="15"/>
  <c r="C373" i="15"/>
  <c r="D373" i="15"/>
  <c r="E373" i="15"/>
  <c r="A374" i="15"/>
  <c r="B374" i="15"/>
  <c r="C374" i="15"/>
  <c r="E374" i="15"/>
  <c r="D374" i="15"/>
  <c r="A375" i="15"/>
  <c r="B375" i="15"/>
  <c r="C375" i="15"/>
  <c r="E375" i="15"/>
  <c r="D375" i="15"/>
  <c r="A376" i="15"/>
  <c r="B376" i="15"/>
  <c r="C376" i="15"/>
  <c r="D376" i="15"/>
  <c r="E376" i="15"/>
  <c r="A377" i="15"/>
  <c r="B377" i="15"/>
  <c r="C377" i="15"/>
  <c r="D377" i="15"/>
  <c r="E377" i="15"/>
  <c r="A378" i="15"/>
  <c r="B378" i="15"/>
  <c r="C378" i="15"/>
  <c r="D378" i="15"/>
  <c r="E378" i="15"/>
  <c r="A379" i="15"/>
  <c r="B379" i="15"/>
  <c r="C379" i="15"/>
  <c r="E379" i="15"/>
  <c r="D379" i="15"/>
  <c r="A380" i="15"/>
  <c r="B380" i="15"/>
  <c r="C380" i="15"/>
  <c r="E380" i="15"/>
  <c r="D380" i="15"/>
  <c r="A381" i="15"/>
  <c r="B381" i="15"/>
  <c r="C381" i="15"/>
  <c r="D381" i="15"/>
  <c r="E381" i="15"/>
  <c r="A382" i="15"/>
  <c r="B382" i="15"/>
  <c r="C382" i="15"/>
  <c r="E382" i="15"/>
  <c r="D382" i="15"/>
  <c r="A383" i="15"/>
  <c r="B383" i="15"/>
  <c r="C383" i="15"/>
  <c r="E383" i="15"/>
  <c r="D383" i="15"/>
  <c r="A384" i="15"/>
  <c r="B384" i="15"/>
  <c r="C384" i="15"/>
  <c r="D384" i="15"/>
  <c r="E384" i="15"/>
  <c r="A385" i="15"/>
  <c r="B385" i="15"/>
  <c r="C385" i="15"/>
  <c r="D385" i="15"/>
  <c r="E385" i="15"/>
  <c r="A386" i="15"/>
  <c r="B386" i="15"/>
  <c r="C386" i="15"/>
  <c r="D386" i="15"/>
  <c r="E386" i="15"/>
  <c r="A387" i="15"/>
  <c r="B387" i="15"/>
  <c r="C387" i="15"/>
  <c r="E387" i="15"/>
  <c r="D387" i="15"/>
  <c r="A388" i="15"/>
  <c r="B388" i="15"/>
  <c r="C388" i="15"/>
  <c r="E388" i="15"/>
  <c r="D388" i="15"/>
  <c r="A389" i="15"/>
  <c r="B389" i="15"/>
  <c r="C389" i="15"/>
  <c r="D389" i="15"/>
  <c r="E389" i="15"/>
  <c r="A390" i="15"/>
  <c r="B390" i="15"/>
  <c r="C390" i="15"/>
  <c r="E390" i="15"/>
  <c r="D390" i="15"/>
  <c r="A391" i="15"/>
  <c r="B391" i="15"/>
  <c r="C391" i="15"/>
  <c r="E391" i="15"/>
  <c r="D391" i="15"/>
  <c r="A392" i="15"/>
  <c r="B392" i="15"/>
  <c r="C392" i="15"/>
  <c r="D392" i="15"/>
  <c r="E392" i="15"/>
  <c r="A393" i="15"/>
  <c r="B393" i="15"/>
  <c r="C393" i="15"/>
  <c r="D393" i="15"/>
  <c r="E393" i="15"/>
  <c r="A394" i="15"/>
  <c r="B394" i="15"/>
  <c r="C394" i="15"/>
  <c r="D394" i="15"/>
  <c r="E394" i="15"/>
  <c r="A395" i="15"/>
  <c r="B395" i="15"/>
  <c r="C395" i="15"/>
  <c r="E395" i="15"/>
  <c r="D395" i="15"/>
  <c r="A396" i="15"/>
  <c r="B396" i="15"/>
  <c r="C396" i="15"/>
  <c r="E396" i="15"/>
  <c r="D396" i="15"/>
  <c r="A397" i="15"/>
  <c r="B397" i="15"/>
  <c r="C397" i="15"/>
  <c r="D397" i="15"/>
  <c r="E397" i="15"/>
  <c r="A398" i="15"/>
  <c r="B398" i="15"/>
  <c r="C398" i="15"/>
  <c r="E398" i="15"/>
  <c r="D398" i="15"/>
  <c r="A399" i="15"/>
  <c r="B399" i="15"/>
  <c r="C399" i="15"/>
  <c r="E399" i="15"/>
  <c r="D399" i="15"/>
  <c r="A400" i="15"/>
  <c r="B400" i="15"/>
  <c r="C400" i="15"/>
  <c r="D400" i="15"/>
  <c r="E400" i="15"/>
  <c r="A401" i="15"/>
  <c r="B401" i="15"/>
  <c r="C401" i="15"/>
  <c r="D401" i="15"/>
  <c r="E401" i="15"/>
  <c r="A402" i="15"/>
  <c r="B402" i="15"/>
  <c r="C402" i="15"/>
  <c r="D402" i="15"/>
  <c r="E402" i="15"/>
  <c r="A403" i="15"/>
  <c r="B403" i="15"/>
  <c r="C403" i="15"/>
  <c r="E403" i="15"/>
  <c r="D403" i="15"/>
  <c r="A404" i="15"/>
  <c r="B404" i="15"/>
  <c r="C404" i="15"/>
  <c r="E404" i="15"/>
  <c r="D404" i="15"/>
  <c r="A405" i="15"/>
  <c r="B405" i="15"/>
  <c r="C405" i="15"/>
  <c r="D405" i="15"/>
  <c r="E405" i="15"/>
  <c r="A406" i="15"/>
  <c r="B406" i="15"/>
  <c r="C406" i="15"/>
  <c r="E406" i="15"/>
  <c r="D406" i="15"/>
  <c r="A407" i="15"/>
  <c r="B407" i="15"/>
  <c r="C407" i="15"/>
  <c r="E407" i="15"/>
  <c r="D407" i="15"/>
  <c r="A408" i="15"/>
  <c r="B408" i="15"/>
  <c r="C408" i="15"/>
  <c r="D408" i="15"/>
  <c r="E408" i="15"/>
  <c r="A409" i="15"/>
  <c r="B409" i="15"/>
  <c r="C409" i="15"/>
  <c r="D409" i="15"/>
  <c r="E409" i="15"/>
  <c r="A410" i="15"/>
  <c r="B410" i="15"/>
  <c r="C410" i="15"/>
  <c r="D410" i="15"/>
  <c r="E410" i="15"/>
  <c r="A411" i="15"/>
  <c r="B411" i="15"/>
  <c r="C411" i="15"/>
  <c r="E411" i="15"/>
  <c r="D411" i="15"/>
  <c r="A412" i="15"/>
  <c r="B412" i="15"/>
  <c r="C412" i="15"/>
  <c r="E412" i="15"/>
  <c r="D412" i="15"/>
  <c r="A413" i="15"/>
  <c r="B413" i="15"/>
  <c r="C413" i="15"/>
  <c r="D413" i="15"/>
  <c r="E413" i="15"/>
  <c r="A414" i="15"/>
  <c r="B414" i="15"/>
  <c r="C414" i="15"/>
  <c r="E414" i="15"/>
  <c r="D414" i="15"/>
  <c r="A415" i="15"/>
  <c r="B415" i="15"/>
  <c r="C415" i="15"/>
  <c r="E415" i="15"/>
  <c r="D415" i="15"/>
  <c r="A416" i="15"/>
  <c r="B416" i="15"/>
  <c r="C416" i="15"/>
  <c r="D416" i="15"/>
  <c r="E416" i="15"/>
  <c r="A417" i="15"/>
  <c r="B417" i="15"/>
  <c r="C417" i="15"/>
  <c r="D417" i="15"/>
  <c r="E417" i="15"/>
  <c r="A418" i="15"/>
  <c r="B418" i="15"/>
  <c r="C418" i="15"/>
  <c r="D418" i="15"/>
  <c r="E418" i="15"/>
  <c r="A419" i="15"/>
  <c r="B419" i="15"/>
  <c r="C419" i="15"/>
  <c r="E419" i="15"/>
  <c r="D419" i="15"/>
  <c r="A420" i="15"/>
  <c r="B420" i="15"/>
  <c r="C420" i="15"/>
  <c r="E420" i="15"/>
  <c r="D420" i="15"/>
  <c r="A421" i="15"/>
  <c r="B421" i="15"/>
  <c r="C421" i="15"/>
  <c r="D421" i="15"/>
  <c r="E421" i="15"/>
  <c r="A422" i="15"/>
  <c r="B422" i="15"/>
  <c r="C422" i="15"/>
  <c r="E422" i="15"/>
  <c r="D422" i="15"/>
  <c r="A423" i="15"/>
  <c r="B423" i="15"/>
  <c r="C423" i="15"/>
  <c r="E423" i="15"/>
  <c r="D423" i="15"/>
  <c r="A424" i="15"/>
  <c r="B424" i="15"/>
  <c r="C424" i="15"/>
  <c r="D424" i="15"/>
  <c r="E424" i="15"/>
  <c r="A425" i="15"/>
  <c r="B425" i="15"/>
  <c r="C425" i="15"/>
  <c r="D425" i="15"/>
  <c r="E425" i="15"/>
  <c r="A426" i="15"/>
  <c r="B426" i="15"/>
  <c r="C426" i="15"/>
  <c r="D426" i="15"/>
  <c r="E426" i="15"/>
  <c r="A427" i="15"/>
  <c r="B427" i="15"/>
  <c r="C427" i="15"/>
  <c r="E427" i="15"/>
  <c r="D427" i="15"/>
  <c r="A428" i="15"/>
  <c r="B428" i="15"/>
  <c r="C428" i="15"/>
  <c r="E428" i="15"/>
  <c r="D428" i="15"/>
  <c r="A429" i="15"/>
  <c r="B429" i="15"/>
  <c r="C429" i="15"/>
  <c r="D429" i="15"/>
  <c r="E429" i="15"/>
  <c r="A430" i="15"/>
  <c r="B430" i="15"/>
  <c r="C430" i="15"/>
  <c r="E430" i="15"/>
  <c r="D430" i="15"/>
  <c r="A431" i="15"/>
  <c r="B431" i="15"/>
  <c r="C431" i="15"/>
  <c r="E431" i="15"/>
  <c r="D431" i="15"/>
  <c r="A432" i="15"/>
  <c r="B432" i="15"/>
  <c r="C432" i="15"/>
  <c r="D432" i="15"/>
  <c r="E432" i="15"/>
  <c r="A433" i="15"/>
  <c r="B433" i="15"/>
  <c r="C433" i="15"/>
  <c r="D433" i="15"/>
  <c r="E433" i="15"/>
  <c r="A434" i="15"/>
  <c r="B434" i="15"/>
  <c r="C434" i="15"/>
  <c r="D434" i="15"/>
  <c r="E434" i="15"/>
  <c r="A435" i="15"/>
  <c r="B435" i="15"/>
  <c r="C435" i="15"/>
  <c r="E435" i="15"/>
  <c r="D435" i="15"/>
  <c r="A436" i="15"/>
  <c r="B436" i="15"/>
  <c r="C436" i="15"/>
  <c r="E436" i="15"/>
  <c r="D436" i="15"/>
  <c r="A437" i="15"/>
  <c r="B437" i="15"/>
  <c r="C437" i="15"/>
  <c r="D437" i="15"/>
  <c r="E437" i="15"/>
  <c r="A438" i="15"/>
  <c r="B438" i="15"/>
  <c r="C438" i="15"/>
  <c r="E438" i="15"/>
  <c r="D438" i="15"/>
  <c r="A439" i="15"/>
  <c r="B439" i="15"/>
  <c r="C439" i="15"/>
  <c r="E439" i="15"/>
  <c r="D439" i="15"/>
  <c r="A440" i="15"/>
  <c r="B440" i="15"/>
  <c r="C440" i="15"/>
  <c r="D440" i="15"/>
  <c r="E440" i="15"/>
  <c r="A441" i="15"/>
  <c r="B441" i="15"/>
  <c r="C441" i="15"/>
  <c r="D441" i="15"/>
  <c r="E441" i="15"/>
  <c r="A442" i="15"/>
  <c r="B442" i="15"/>
  <c r="C442" i="15"/>
  <c r="D442" i="15"/>
  <c r="E442" i="15"/>
  <c r="A443" i="15"/>
  <c r="B443" i="15"/>
  <c r="C443" i="15"/>
  <c r="E443" i="15"/>
  <c r="D443" i="15"/>
  <c r="A444" i="15"/>
  <c r="B444" i="15"/>
  <c r="C444" i="15"/>
  <c r="E444" i="15"/>
  <c r="D444" i="15"/>
  <c r="A445" i="15"/>
  <c r="B445" i="15"/>
  <c r="C445" i="15"/>
  <c r="D445" i="15"/>
  <c r="E445" i="15"/>
  <c r="A446" i="15"/>
  <c r="B446" i="15"/>
  <c r="C446" i="15"/>
  <c r="E446" i="15"/>
  <c r="D446" i="15"/>
  <c r="A447" i="15"/>
  <c r="B447" i="15"/>
  <c r="C447" i="15"/>
  <c r="E447" i="15"/>
  <c r="D447" i="15"/>
  <c r="A448" i="15"/>
  <c r="B448" i="15"/>
  <c r="C448" i="15"/>
  <c r="D448" i="15"/>
  <c r="E448" i="15"/>
  <c r="A449" i="15"/>
  <c r="B449" i="15"/>
  <c r="C449" i="15"/>
  <c r="D449" i="15"/>
  <c r="E449" i="15"/>
  <c r="A450" i="15"/>
  <c r="B450" i="15"/>
  <c r="C450" i="15"/>
  <c r="D450" i="15"/>
  <c r="E450" i="15"/>
  <c r="A451" i="15"/>
  <c r="B451" i="15"/>
  <c r="C451" i="15"/>
  <c r="E451" i="15"/>
  <c r="D451" i="15"/>
  <c r="A452" i="15"/>
  <c r="B452" i="15"/>
  <c r="C452" i="15"/>
  <c r="E452" i="15"/>
  <c r="D452" i="15"/>
  <c r="A453" i="15"/>
  <c r="B453" i="15"/>
  <c r="C453" i="15"/>
  <c r="D453" i="15"/>
  <c r="E453" i="15"/>
  <c r="A454" i="15"/>
  <c r="B454" i="15"/>
  <c r="C454" i="15"/>
  <c r="E454" i="15"/>
  <c r="D454" i="15"/>
  <c r="A455" i="15"/>
  <c r="B455" i="15"/>
  <c r="C455" i="15"/>
  <c r="E455" i="15"/>
  <c r="D455" i="15"/>
  <c r="A456" i="15"/>
  <c r="B456" i="15"/>
  <c r="C456" i="15"/>
  <c r="D456" i="15"/>
  <c r="E456" i="15"/>
  <c r="A457" i="15"/>
  <c r="B457" i="15"/>
  <c r="C457" i="15"/>
  <c r="D457" i="15"/>
  <c r="E457" i="15"/>
  <c r="A458" i="15"/>
  <c r="B458" i="15"/>
  <c r="C458" i="15"/>
  <c r="D458" i="15"/>
  <c r="E458" i="15"/>
  <c r="A459" i="15"/>
  <c r="B459" i="15"/>
  <c r="C459" i="15"/>
  <c r="E459" i="15"/>
  <c r="D459" i="15"/>
  <c r="A460" i="15"/>
  <c r="B460" i="15"/>
  <c r="C460" i="15"/>
  <c r="E460" i="15"/>
  <c r="D460" i="15"/>
  <c r="A461" i="15"/>
  <c r="B461" i="15"/>
  <c r="C461" i="15"/>
  <c r="D461" i="15"/>
  <c r="E461" i="15"/>
  <c r="A462" i="15"/>
  <c r="B462" i="15"/>
  <c r="C462" i="15"/>
  <c r="E462" i="15"/>
  <c r="D462" i="15"/>
  <c r="A463" i="15"/>
  <c r="B463" i="15"/>
  <c r="C463" i="15"/>
  <c r="E463" i="15"/>
  <c r="D463" i="15"/>
  <c r="A464" i="15"/>
  <c r="B464" i="15"/>
  <c r="C464" i="15"/>
  <c r="D464" i="15"/>
  <c r="E464" i="15"/>
  <c r="A465" i="15"/>
  <c r="B465" i="15"/>
  <c r="C465" i="15"/>
  <c r="D465" i="15"/>
  <c r="E465" i="15"/>
  <c r="A466" i="15"/>
  <c r="B466" i="15"/>
  <c r="C466" i="15"/>
  <c r="D466" i="15"/>
  <c r="E466" i="15"/>
  <c r="A467" i="15"/>
  <c r="B467" i="15"/>
  <c r="C467" i="15"/>
  <c r="E467" i="15"/>
  <c r="D467" i="15"/>
  <c r="A468" i="15"/>
  <c r="B468" i="15"/>
  <c r="C468" i="15"/>
  <c r="E468" i="15"/>
  <c r="D468" i="15"/>
  <c r="A469" i="15"/>
  <c r="B469" i="15"/>
  <c r="C469" i="15"/>
  <c r="D469" i="15"/>
  <c r="E469" i="15"/>
  <c r="A470" i="15"/>
  <c r="B470" i="15"/>
  <c r="C470" i="15"/>
  <c r="E470" i="15"/>
  <c r="D470" i="15"/>
  <c r="A471" i="15"/>
  <c r="B471" i="15"/>
  <c r="C471" i="15"/>
  <c r="E471" i="15"/>
  <c r="D471" i="15"/>
  <c r="A472" i="15"/>
  <c r="B472" i="15"/>
  <c r="C472" i="15"/>
  <c r="D472" i="15"/>
  <c r="E472" i="15"/>
  <c r="A473" i="15"/>
  <c r="B473" i="15"/>
  <c r="C473" i="15"/>
  <c r="D473" i="15"/>
  <c r="E473" i="15"/>
  <c r="A474" i="15"/>
  <c r="B474" i="15"/>
  <c r="C474" i="15"/>
  <c r="D474" i="15"/>
  <c r="E474" i="15"/>
  <c r="A475" i="15"/>
  <c r="B475" i="15"/>
  <c r="C475" i="15"/>
  <c r="E475" i="15"/>
  <c r="D475" i="15"/>
  <c r="A476" i="15"/>
  <c r="B476" i="15"/>
  <c r="C476" i="15"/>
  <c r="E476" i="15"/>
  <c r="D476" i="15"/>
  <c r="A477" i="15"/>
  <c r="B477" i="15"/>
  <c r="C477" i="15"/>
  <c r="D477" i="15"/>
  <c r="E477" i="15"/>
  <c r="A478" i="15"/>
  <c r="B478" i="15"/>
  <c r="C478" i="15"/>
  <c r="E478" i="15"/>
  <c r="D478" i="15"/>
  <c r="A479" i="15"/>
  <c r="B479" i="15"/>
  <c r="C479" i="15"/>
  <c r="E479" i="15"/>
  <c r="D479" i="15"/>
  <c r="A480" i="15"/>
  <c r="B480" i="15"/>
  <c r="C480" i="15"/>
  <c r="D480" i="15"/>
  <c r="E480" i="15"/>
  <c r="A481" i="15"/>
  <c r="B481" i="15"/>
  <c r="C481" i="15"/>
  <c r="D481" i="15"/>
  <c r="E481" i="15"/>
  <c r="A482" i="15"/>
  <c r="B482" i="15"/>
  <c r="C482" i="15"/>
  <c r="D482" i="15"/>
  <c r="E482" i="15"/>
  <c r="A483" i="15"/>
  <c r="B483" i="15"/>
  <c r="C483" i="15"/>
  <c r="E483" i="15"/>
  <c r="D483" i="15"/>
  <c r="A484" i="15"/>
  <c r="B484" i="15"/>
  <c r="C484" i="15"/>
  <c r="E484" i="15"/>
  <c r="D484" i="15"/>
  <c r="A485" i="15"/>
  <c r="B485" i="15"/>
  <c r="C485" i="15"/>
  <c r="D485" i="15"/>
  <c r="E485" i="15"/>
  <c r="A486" i="15"/>
  <c r="B486" i="15"/>
  <c r="C486" i="15"/>
  <c r="E486" i="15"/>
  <c r="D486" i="15"/>
  <c r="A487" i="15"/>
  <c r="B487" i="15"/>
  <c r="C487" i="15"/>
  <c r="E487" i="15"/>
  <c r="D487" i="15"/>
  <c r="A488" i="15"/>
  <c r="B488" i="15"/>
  <c r="C488" i="15"/>
  <c r="D488" i="15"/>
  <c r="E488" i="15"/>
  <c r="A489" i="15"/>
  <c r="B489" i="15"/>
  <c r="C489" i="15"/>
  <c r="D489" i="15"/>
  <c r="E489" i="15"/>
  <c r="A490" i="15"/>
  <c r="B490" i="15"/>
  <c r="C490" i="15"/>
  <c r="D490" i="15"/>
  <c r="E490" i="15"/>
  <c r="A491" i="15"/>
  <c r="B491" i="15"/>
  <c r="C491" i="15"/>
  <c r="E491" i="15"/>
  <c r="D491" i="15"/>
  <c r="A492" i="15"/>
  <c r="B492" i="15"/>
  <c r="C492" i="15"/>
  <c r="E492" i="15"/>
  <c r="D492" i="15"/>
  <c r="A493" i="15"/>
  <c r="B493" i="15"/>
  <c r="C493" i="15"/>
  <c r="D493" i="15"/>
  <c r="E493" i="15"/>
  <c r="A494" i="15"/>
  <c r="B494" i="15"/>
  <c r="C494" i="15"/>
  <c r="E494" i="15"/>
  <c r="D494" i="15"/>
  <c r="A495" i="15"/>
  <c r="B495" i="15"/>
  <c r="C495" i="15"/>
  <c r="E495" i="15"/>
  <c r="D495" i="15"/>
  <c r="A496" i="15"/>
  <c r="B496" i="15"/>
  <c r="C496" i="15"/>
  <c r="D496" i="15"/>
  <c r="E496" i="15"/>
  <c r="A497" i="15"/>
  <c r="B497" i="15"/>
  <c r="C497" i="15"/>
  <c r="D497" i="15"/>
  <c r="E497" i="15"/>
  <c r="A498" i="15"/>
  <c r="B498" i="15"/>
  <c r="C498" i="15"/>
  <c r="D498" i="15"/>
  <c r="E498" i="15"/>
  <c r="A499" i="15"/>
  <c r="B499" i="15"/>
  <c r="C499" i="15"/>
  <c r="E499" i="15"/>
  <c r="D499" i="15"/>
  <c r="A500" i="15"/>
  <c r="B500" i="15"/>
  <c r="C500" i="15"/>
  <c r="E500" i="15"/>
  <c r="D500" i="15"/>
  <c r="A501" i="15"/>
  <c r="B501" i="15"/>
  <c r="C501" i="15"/>
  <c r="D501" i="15"/>
  <c r="E501" i="15"/>
  <c r="A502" i="15"/>
  <c r="B502" i="15"/>
  <c r="C502" i="15"/>
  <c r="E502" i="15"/>
  <c r="D502" i="15"/>
  <c r="A503" i="15"/>
  <c r="B503" i="15"/>
  <c r="C503" i="15"/>
  <c r="E503" i="15"/>
  <c r="D503" i="15"/>
  <c r="A504" i="15"/>
  <c r="B504" i="15"/>
  <c r="C504" i="15"/>
  <c r="D504" i="15"/>
  <c r="E504" i="15"/>
  <c r="A505" i="15"/>
  <c r="B505" i="15"/>
  <c r="C505" i="15"/>
  <c r="D505" i="15"/>
  <c r="E505" i="15"/>
  <c r="A506" i="15"/>
  <c r="B506" i="15"/>
  <c r="C506" i="15"/>
  <c r="D506" i="15"/>
  <c r="E506" i="15"/>
  <c r="A507" i="15"/>
  <c r="B507" i="15"/>
  <c r="C507" i="15"/>
  <c r="E507" i="15"/>
  <c r="D507" i="15"/>
  <c r="A508" i="15"/>
  <c r="B508" i="15"/>
  <c r="C508" i="15"/>
  <c r="E508" i="15"/>
  <c r="D508" i="15"/>
  <c r="A509" i="15"/>
  <c r="B509" i="15"/>
  <c r="C509" i="15"/>
  <c r="D509" i="15"/>
  <c r="E509" i="15"/>
  <c r="A510" i="15"/>
  <c r="B510" i="15"/>
  <c r="C510" i="15"/>
  <c r="E510" i="15"/>
  <c r="D510" i="15"/>
  <c r="A511" i="15"/>
  <c r="B511" i="15"/>
  <c r="C511" i="15"/>
  <c r="E511" i="15"/>
  <c r="D511" i="15"/>
  <c r="A512" i="15"/>
  <c r="B512" i="15"/>
  <c r="C512" i="15"/>
  <c r="D512" i="15"/>
  <c r="E512" i="15"/>
  <c r="A513" i="15"/>
  <c r="B513" i="15"/>
  <c r="C513" i="15"/>
  <c r="D513" i="15"/>
  <c r="E513" i="15"/>
  <c r="A514" i="15"/>
  <c r="B514" i="15"/>
  <c r="C514" i="15"/>
  <c r="D514" i="15"/>
  <c r="E514" i="15"/>
  <c r="A515" i="15"/>
  <c r="B515" i="15"/>
  <c r="C515" i="15"/>
  <c r="E515" i="15"/>
  <c r="D515" i="15"/>
  <c r="A516" i="15"/>
  <c r="B516" i="15"/>
  <c r="C516" i="15"/>
  <c r="E516" i="15"/>
  <c r="D516" i="15"/>
  <c r="A517" i="15"/>
  <c r="B517" i="15"/>
  <c r="C517" i="15"/>
  <c r="D517" i="15"/>
  <c r="E517" i="15"/>
  <c r="A518" i="15"/>
  <c r="B518" i="15"/>
  <c r="C518" i="15"/>
  <c r="E518" i="15"/>
  <c r="D518" i="15"/>
  <c r="A519" i="15"/>
  <c r="B519" i="15"/>
  <c r="C519" i="15"/>
  <c r="E519" i="15"/>
  <c r="D519" i="15"/>
  <c r="A520" i="15"/>
  <c r="B520" i="15"/>
  <c r="C520" i="15"/>
  <c r="D520" i="15"/>
  <c r="E520" i="15"/>
  <c r="A521" i="15"/>
  <c r="B521" i="15"/>
  <c r="C521" i="15"/>
  <c r="D521" i="15"/>
  <c r="E521" i="15"/>
  <c r="A522" i="15"/>
  <c r="B522" i="15"/>
  <c r="C522" i="15"/>
  <c r="D522" i="15"/>
  <c r="E522" i="15"/>
  <c r="A523" i="15"/>
  <c r="B523" i="15"/>
  <c r="C523" i="15"/>
  <c r="E523" i="15"/>
  <c r="D523" i="15"/>
  <c r="A524" i="15"/>
  <c r="B524" i="15"/>
  <c r="C524" i="15"/>
  <c r="E524" i="15"/>
  <c r="D524" i="15"/>
  <c r="A525" i="15"/>
  <c r="B525" i="15"/>
  <c r="C525" i="15"/>
  <c r="D525" i="15"/>
  <c r="E525" i="15"/>
  <c r="A526" i="15"/>
  <c r="B526" i="15"/>
  <c r="C526" i="15"/>
  <c r="E526" i="15"/>
  <c r="D526" i="15"/>
  <c r="A527" i="15"/>
  <c r="B527" i="15"/>
  <c r="C527" i="15"/>
  <c r="E527" i="15"/>
  <c r="D527" i="15"/>
  <c r="A528" i="15"/>
  <c r="B528" i="15"/>
  <c r="C528" i="15"/>
  <c r="D528" i="15"/>
  <c r="E528" i="15"/>
  <c r="A529" i="15"/>
  <c r="B529" i="15"/>
  <c r="C529" i="15"/>
  <c r="D529" i="15"/>
  <c r="E529" i="15"/>
  <c r="A530" i="15"/>
  <c r="B530" i="15"/>
  <c r="C530" i="15"/>
  <c r="D530" i="15"/>
  <c r="E530" i="15"/>
  <c r="A531" i="15"/>
  <c r="B531" i="15"/>
  <c r="C531" i="15"/>
  <c r="E531" i="15"/>
  <c r="D531" i="15"/>
  <c r="A532" i="15"/>
  <c r="B532" i="15"/>
  <c r="C532" i="15"/>
  <c r="E532" i="15"/>
  <c r="D532" i="15"/>
  <c r="A533" i="15"/>
  <c r="B533" i="15"/>
  <c r="C533" i="15"/>
  <c r="D533" i="15"/>
  <c r="E533" i="15"/>
  <c r="A534" i="15"/>
  <c r="B534" i="15"/>
  <c r="C534" i="15"/>
  <c r="E534" i="15"/>
  <c r="D534" i="15"/>
  <c r="A535" i="15"/>
  <c r="B535" i="15"/>
  <c r="C535" i="15"/>
  <c r="E535" i="15"/>
  <c r="D535" i="15"/>
  <c r="A536" i="15"/>
  <c r="B536" i="15"/>
  <c r="C536" i="15"/>
  <c r="D536" i="15"/>
  <c r="E536" i="15"/>
  <c r="A537" i="15"/>
  <c r="B537" i="15"/>
  <c r="C537" i="15"/>
  <c r="D537" i="15"/>
  <c r="E537" i="15"/>
  <c r="A538" i="15"/>
  <c r="B538" i="15"/>
  <c r="C538" i="15"/>
  <c r="D538" i="15"/>
  <c r="E538" i="15"/>
  <c r="A539" i="15"/>
  <c r="B539" i="15"/>
  <c r="C539" i="15"/>
  <c r="E539" i="15"/>
  <c r="D539" i="15"/>
  <c r="A540" i="15"/>
  <c r="B540" i="15"/>
  <c r="C540" i="15"/>
  <c r="E540" i="15"/>
  <c r="D540" i="15"/>
  <c r="A541" i="15"/>
  <c r="B541" i="15"/>
  <c r="C541" i="15"/>
  <c r="D541" i="15"/>
  <c r="E541" i="15"/>
  <c r="A542" i="15"/>
  <c r="B542" i="15"/>
  <c r="C542" i="15"/>
  <c r="E542" i="15"/>
  <c r="D542" i="15"/>
  <c r="A543" i="15"/>
  <c r="B543" i="15"/>
  <c r="C543" i="15"/>
  <c r="E543" i="15"/>
  <c r="D543" i="15"/>
  <c r="A544" i="15"/>
  <c r="B544" i="15"/>
  <c r="C544" i="15"/>
  <c r="D544" i="15"/>
  <c r="E544" i="15"/>
  <c r="A545" i="15"/>
  <c r="B545" i="15"/>
  <c r="C545" i="15"/>
  <c r="D545" i="15"/>
  <c r="E545" i="15"/>
  <c r="A546" i="15"/>
  <c r="B546" i="15"/>
  <c r="C546" i="15"/>
  <c r="D546" i="15"/>
  <c r="E546" i="15"/>
  <c r="A547" i="15"/>
  <c r="B547" i="15"/>
  <c r="C547" i="15"/>
  <c r="E547" i="15"/>
  <c r="D547" i="15"/>
  <c r="A548" i="15"/>
  <c r="B548" i="15"/>
  <c r="C548" i="15"/>
  <c r="E548" i="15"/>
  <c r="D548" i="15"/>
  <c r="A549" i="15"/>
  <c r="B549" i="15"/>
  <c r="C549" i="15"/>
  <c r="D549" i="15"/>
  <c r="E549" i="15"/>
  <c r="A550" i="15"/>
  <c r="B550" i="15"/>
  <c r="C550" i="15"/>
  <c r="E550" i="15"/>
  <c r="D550" i="15"/>
  <c r="A551" i="15"/>
  <c r="B551" i="15"/>
  <c r="C551" i="15"/>
  <c r="E551" i="15"/>
  <c r="D551" i="15"/>
  <c r="A552" i="15"/>
  <c r="B552" i="15"/>
  <c r="C552" i="15"/>
  <c r="D552" i="15"/>
  <c r="E552" i="15"/>
  <c r="A553" i="15"/>
  <c r="B553" i="15"/>
  <c r="C553" i="15"/>
  <c r="D553" i="15"/>
  <c r="E553" i="15"/>
  <c r="A554" i="15"/>
  <c r="B554" i="15"/>
  <c r="C554" i="15"/>
  <c r="D554" i="15"/>
  <c r="E554" i="15"/>
  <c r="A555" i="15"/>
  <c r="B555" i="15"/>
  <c r="C555" i="15"/>
  <c r="E555" i="15"/>
  <c r="D555" i="15"/>
  <c r="A556" i="15"/>
  <c r="B556" i="15"/>
  <c r="C556" i="15"/>
  <c r="E556" i="15"/>
  <c r="D556" i="15"/>
  <c r="A557" i="15"/>
  <c r="B557" i="15"/>
  <c r="C557" i="15"/>
  <c r="D557" i="15"/>
  <c r="E557" i="15"/>
  <c r="A558" i="15"/>
  <c r="B558" i="15"/>
  <c r="C558" i="15"/>
  <c r="E558" i="15"/>
  <c r="D558" i="15"/>
  <c r="A559" i="15"/>
  <c r="B559" i="15"/>
  <c r="C559" i="15"/>
  <c r="E559" i="15"/>
  <c r="D559" i="15"/>
  <c r="A560" i="15"/>
  <c r="B560" i="15"/>
  <c r="C560" i="15"/>
  <c r="D560" i="15"/>
  <c r="E560" i="15"/>
  <c r="G4" i="2"/>
  <c r="G5" i="2"/>
  <c r="G6" i="2"/>
  <c r="G7" i="2"/>
  <c r="A9" i="2"/>
  <c r="C9" i="2" s="1"/>
  <c r="B15" i="2" s="1"/>
  <c r="F12" i="2"/>
  <c r="Q12" i="2"/>
  <c r="C15" i="2"/>
  <c r="D15" i="2"/>
  <c r="K15" i="2"/>
  <c r="L15" i="2"/>
  <c r="O15" i="2"/>
  <c r="C16" i="2"/>
  <c r="D16" i="2"/>
  <c r="E16" i="2"/>
  <c r="E15" i="2"/>
  <c r="F16" i="2"/>
  <c r="F15" i="2"/>
  <c r="G16" i="2"/>
  <c r="G15" i="2"/>
  <c r="H16" i="2"/>
  <c r="H15" i="2"/>
  <c r="I16" i="2"/>
  <c r="I15" i="2"/>
  <c r="I12" i="2"/>
  <c r="J16" i="2"/>
  <c r="J15" i="2"/>
  <c r="K16" i="2"/>
  <c r="L16" i="2"/>
  <c r="M16" i="2"/>
  <c r="M15" i="2"/>
  <c r="M12" i="2"/>
  <c r="N16" i="2"/>
  <c r="N15" i="2"/>
  <c r="O16" i="2"/>
  <c r="P16" i="2"/>
  <c r="P15" i="2"/>
  <c r="Q16" i="2"/>
  <c r="Q15" i="2"/>
  <c r="D21" i="2"/>
  <c r="I21" i="2" s="1"/>
  <c r="E21" i="2"/>
  <c r="G21" i="2"/>
  <c r="D22" i="2"/>
  <c r="H22" i="2"/>
  <c r="E22" i="2"/>
  <c r="G22" i="2"/>
  <c r="F22" i="2"/>
  <c r="J22" i="2"/>
  <c r="K22" i="2"/>
  <c r="L22" i="2"/>
  <c r="D23" i="2"/>
  <c r="H23" i="2"/>
  <c r="E23" i="2"/>
  <c r="G23" i="2"/>
  <c r="F23" i="2"/>
  <c r="J23" i="2"/>
  <c r="K23" i="2"/>
  <c r="L23" i="2"/>
  <c r="D24" i="2"/>
  <c r="H24" i="2"/>
  <c r="E24" i="2"/>
  <c r="G24" i="2"/>
  <c r="F24" i="2"/>
  <c r="J24" i="2"/>
  <c r="K24" i="2"/>
  <c r="L24" i="2"/>
  <c r="D25" i="2"/>
  <c r="H25" i="2"/>
  <c r="E25" i="2"/>
  <c r="G25" i="2"/>
  <c r="F25" i="2"/>
  <c r="J25" i="2"/>
  <c r="K25" i="2"/>
  <c r="L25" i="2"/>
  <c r="D26" i="2"/>
  <c r="H26" i="2"/>
  <c r="E26" i="2"/>
  <c r="G26" i="2"/>
  <c r="F26" i="2"/>
  <c r="J26" i="2"/>
  <c r="K26" i="2"/>
  <c r="L26" i="2"/>
  <c r="D27" i="2"/>
  <c r="H27" i="2"/>
  <c r="E27" i="2"/>
  <c r="G27" i="2"/>
  <c r="F27" i="2"/>
  <c r="J27" i="2"/>
  <c r="K27" i="2"/>
  <c r="L27" i="2"/>
  <c r="D28" i="2"/>
  <c r="H28" i="2"/>
  <c r="E28" i="2"/>
  <c r="G28" i="2"/>
  <c r="F28" i="2"/>
  <c r="J28" i="2"/>
  <c r="K28" i="2"/>
  <c r="L28" i="2"/>
  <c r="D29" i="2"/>
  <c r="E29" i="2"/>
  <c r="G29" i="2"/>
  <c r="L29" i="2"/>
  <c r="D30" i="2"/>
  <c r="E30" i="2"/>
  <c r="H30" i="2"/>
  <c r="L30" i="2"/>
  <c r="D31" i="2"/>
  <c r="J31" i="2"/>
  <c r="E31" i="2"/>
  <c r="F31" i="2"/>
  <c r="H31" i="2"/>
  <c r="I31" i="2"/>
  <c r="D32" i="2"/>
  <c r="E32" i="2"/>
  <c r="K32" i="2"/>
  <c r="F32" i="2"/>
  <c r="G32" i="2"/>
  <c r="H32" i="2"/>
  <c r="I32" i="2"/>
  <c r="J32" i="2"/>
  <c r="L32" i="2"/>
  <c r="D33" i="2"/>
  <c r="E33" i="2"/>
  <c r="L33" i="2"/>
  <c r="F33" i="2"/>
  <c r="G33" i="2"/>
  <c r="H33" i="2"/>
  <c r="I33" i="2"/>
  <c r="J33" i="2"/>
  <c r="K33" i="2"/>
  <c r="D34" i="2"/>
  <c r="E34" i="2"/>
  <c r="G34" i="2"/>
  <c r="H34" i="2"/>
  <c r="I34" i="2"/>
  <c r="J34" i="2"/>
  <c r="L34" i="2"/>
  <c r="D35" i="2"/>
  <c r="F35" i="2"/>
  <c r="E35" i="2"/>
  <c r="K35" i="2"/>
  <c r="I35" i="2"/>
  <c r="J35" i="2"/>
  <c r="D36" i="2"/>
  <c r="F36" i="2"/>
  <c r="E36" i="2"/>
  <c r="G36" i="2"/>
  <c r="K36" i="2"/>
  <c r="L36" i="2"/>
  <c r="D37" i="2"/>
  <c r="E37" i="2"/>
  <c r="G37" i="2"/>
  <c r="D38" i="2"/>
  <c r="E38" i="2"/>
  <c r="L38" i="2"/>
  <c r="F38" i="2"/>
  <c r="H38" i="2"/>
  <c r="D39" i="2"/>
  <c r="J39" i="2"/>
  <c r="E39" i="2"/>
  <c r="G39" i="2"/>
  <c r="F39" i="2"/>
  <c r="H39" i="2"/>
  <c r="I39" i="2"/>
  <c r="D40" i="2"/>
  <c r="E40" i="2"/>
  <c r="K40" i="2"/>
  <c r="F40" i="2"/>
  <c r="G40" i="2"/>
  <c r="H40" i="2"/>
  <c r="I40" i="2"/>
  <c r="J40" i="2"/>
  <c r="L40" i="2"/>
  <c r="D41" i="2"/>
  <c r="E41" i="2"/>
  <c r="L41" i="2"/>
  <c r="F41" i="2"/>
  <c r="G41" i="2"/>
  <c r="H41" i="2"/>
  <c r="I41" i="2"/>
  <c r="J41" i="2"/>
  <c r="K41" i="2"/>
  <c r="D42" i="2"/>
  <c r="H42" i="2"/>
  <c r="E42" i="2"/>
  <c r="G42" i="2"/>
  <c r="I42" i="2"/>
  <c r="J42" i="2"/>
  <c r="D43" i="2"/>
  <c r="F43" i="2"/>
  <c r="E43" i="2"/>
  <c r="I43" i="2"/>
  <c r="J43" i="2"/>
  <c r="D44" i="2"/>
  <c r="E44" i="2"/>
  <c r="G44" i="2"/>
  <c r="F44" i="2"/>
  <c r="J44" i="2"/>
  <c r="D45" i="2"/>
  <c r="E45" i="2"/>
  <c r="G45" i="2"/>
  <c r="K45" i="2"/>
  <c r="D46" i="2"/>
  <c r="F46" i="2"/>
  <c r="E46" i="2"/>
  <c r="L46" i="2"/>
  <c r="D47" i="2"/>
  <c r="J47" i="2"/>
  <c r="E47" i="2"/>
  <c r="F47" i="2"/>
  <c r="G47" i="2"/>
  <c r="H47" i="2"/>
  <c r="I47" i="2"/>
  <c r="D48" i="2"/>
  <c r="E48" i="2"/>
  <c r="K48" i="2"/>
  <c r="F48" i="2"/>
  <c r="G48" i="2"/>
  <c r="H48" i="2"/>
  <c r="I48" i="2"/>
  <c r="J48" i="2"/>
  <c r="L48" i="2"/>
  <c r="D49" i="2"/>
  <c r="E49" i="2"/>
  <c r="L49" i="2"/>
  <c r="F49" i="2"/>
  <c r="G49" i="2"/>
  <c r="H49" i="2"/>
  <c r="I49" i="2"/>
  <c r="J49" i="2"/>
  <c r="K49" i="2"/>
  <c r="D50" i="2"/>
  <c r="E50" i="2"/>
  <c r="G50" i="2"/>
  <c r="H50" i="2"/>
  <c r="L50" i="2"/>
  <c r="D51" i="2"/>
  <c r="F51" i="2"/>
  <c r="E51" i="2"/>
  <c r="K51" i="2"/>
  <c r="I51" i="2"/>
  <c r="J51" i="2"/>
  <c r="D52" i="2"/>
  <c r="E52" i="2"/>
  <c r="G52" i="2"/>
  <c r="L52" i="2"/>
  <c r="D53" i="2"/>
  <c r="E53" i="2"/>
  <c r="G53" i="2"/>
  <c r="D54" i="2"/>
  <c r="E54" i="2"/>
  <c r="F54" i="2"/>
  <c r="D55" i="2"/>
  <c r="J55" i="2"/>
  <c r="E55" i="2"/>
  <c r="F55" i="2"/>
  <c r="H55" i="2"/>
  <c r="I55" i="2"/>
  <c r="D56" i="2"/>
  <c r="E56" i="2"/>
  <c r="K56" i="2"/>
  <c r="F56" i="2"/>
  <c r="G56" i="2"/>
  <c r="H56" i="2"/>
  <c r="I56" i="2"/>
  <c r="J56" i="2"/>
  <c r="L56" i="2"/>
  <c r="D57" i="2"/>
  <c r="E57" i="2"/>
  <c r="L57" i="2"/>
  <c r="F57" i="2"/>
  <c r="G57" i="2"/>
  <c r="H57" i="2"/>
  <c r="I57" i="2"/>
  <c r="J57" i="2"/>
  <c r="K57" i="2"/>
  <c r="D58" i="2"/>
  <c r="E58" i="2"/>
  <c r="G58" i="2"/>
  <c r="J58" i="2"/>
  <c r="D59" i="2"/>
  <c r="F59" i="2"/>
  <c r="E59" i="2"/>
  <c r="I59" i="2"/>
  <c r="J59" i="2"/>
  <c r="K59" i="2"/>
  <c r="D60" i="2"/>
  <c r="E60" i="2"/>
  <c r="G60" i="2"/>
  <c r="F60" i="2"/>
  <c r="J60" i="2"/>
  <c r="K60" i="2"/>
  <c r="L60" i="2"/>
  <c r="D61" i="2"/>
  <c r="E61" i="2"/>
  <c r="G61" i="2"/>
  <c r="K61" i="2"/>
  <c r="L61" i="2"/>
  <c r="D62" i="2"/>
  <c r="F62" i="2"/>
  <c r="E62" i="2"/>
  <c r="D63" i="2"/>
  <c r="J63" i="2"/>
  <c r="E63" i="2"/>
  <c r="F63" i="2"/>
  <c r="G63" i="2"/>
  <c r="H63" i="2"/>
  <c r="I63" i="2"/>
  <c r="D64" i="2"/>
  <c r="E64" i="2"/>
  <c r="K64" i="2"/>
  <c r="F64" i="2"/>
  <c r="G64" i="2"/>
  <c r="H64" i="2"/>
  <c r="I64" i="2"/>
  <c r="J64" i="2"/>
  <c r="L64" i="2"/>
  <c r="D65" i="2"/>
  <c r="E65" i="2"/>
  <c r="L65" i="2"/>
  <c r="F65" i="2"/>
  <c r="G65" i="2"/>
  <c r="H65" i="2"/>
  <c r="I65" i="2"/>
  <c r="J65" i="2"/>
  <c r="K65" i="2"/>
  <c r="D66" i="2"/>
  <c r="E66" i="2"/>
  <c r="G66" i="2"/>
  <c r="H66" i="2"/>
  <c r="I66" i="2"/>
  <c r="J66" i="2"/>
  <c r="L66" i="2"/>
  <c r="D67" i="2"/>
  <c r="F67" i="2"/>
  <c r="E67" i="2"/>
  <c r="K67" i="2"/>
  <c r="I67" i="2"/>
  <c r="J67" i="2"/>
  <c r="D68" i="2"/>
  <c r="F68" i="2"/>
  <c r="E68" i="2"/>
  <c r="G68" i="2"/>
  <c r="K68" i="2"/>
  <c r="L68" i="2"/>
  <c r="D69" i="2"/>
  <c r="E69" i="2"/>
  <c r="G69" i="2"/>
  <c r="D70" i="2"/>
  <c r="E70" i="2"/>
  <c r="L70" i="2"/>
  <c r="F70" i="2"/>
  <c r="H70" i="2"/>
  <c r="D71" i="2"/>
  <c r="J71" i="2"/>
  <c r="E71" i="2"/>
  <c r="G71" i="2"/>
  <c r="F71" i="2"/>
  <c r="H71" i="2"/>
  <c r="I71" i="2"/>
  <c r="D72" i="2"/>
  <c r="E72" i="2"/>
  <c r="K72" i="2"/>
  <c r="F72" i="2"/>
  <c r="G72" i="2"/>
  <c r="H72" i="2"/>
  <c r="I72" i="2"/>
  <c r="J72" i="2"/>
  <c r="L72" i="2"/>
  <c r="D73" i="2"/>
  <c r="E73" i="2"/>
  <c r="L73" i="2"/>
  <c r="F73" i="2"/>
  <c r="G73" i="2"/>
  <c r="H73" i="2"/>
  <c r="I73" i="2"/>
  <c r="J73" i="2"/>
  <c r="K73" i="2"/>
  <c r="D74" i="2"/>
  <c r="H74" i="2"/>
  <c r="E74" i="2"/>
  <c r="G74" i="2"/>
  <c r="I74" i="2"/>
  <c r="J74" i="2"/>
  <c r="D75" i="2"/>
  <c r="F75" i="2"/>
  <c r="E75" i="2"/>
  <c r="I75" i="2"/>
  <c r="J75" i="2"/>
  <c r="D76" i="2"/>
  <c r="E76" i="2"/>
  <c r="G76" i="2"/>
  <c r="F76" i="2"/>
  <c r="J76" i="2"/>
  <c r="D77" i="2"/>
  <c r="E77" i="2"/>
  <c r="G77" i="2"/>
  <c r="K77" i="2"/>
  <c r="D78" i="2"/>
  <c r="F78" i="2"/>
  <c r="E78" i="2"/>
  <c r="L78" i="2"/>
  <c r="D79" i="2"/>
  <c r="J79" i="2"/>
  <c r="E79" i="2"/>
  <c r="F79" i="2"/>
  <c r="G79" i="2"/>
  <c r="H79" i="2"/>
  <c r="I79" i="2"/>
  <c r="D80" i="2"/>
  <c r="E80" i="2"/>
  <c r="K80" i="2"/>
  <c r="F80" i="2"/>
  <c r="G80" i="2"/>
  <c r="H80" i="2"/>
  <c r="I80" i="2"/>
  <c r="J80" i="2"/>
  <c r="L80" i="2"/>
  <c r="D81" i="2"/>
  <c r="E81" i="2"/>
  <c r="L81" i="2"/>
  <c r="F81" i="2"/>
  <c r="G81" i="2"/>
  <c r="H81" i="2"/>
  <c r="I81" i="2"/>
  <c r="J81" i="2"/>
  <c r="K81" i="2"/>
  <c r="D82" i="2"/>
  <c r="E82" i="2"/>
  <c r="G82" i="2"/>
  <c r="H82" i="2"/>
  <c r="L82" i="2"/>
  <c r="D83" i="2"/>
  <c r="F83" i="2"/>
  <c r="E83" i="2"/>
  <c r="K83" i="2"/>
  <c r="I83" i="2"/>
  <c r="J83" i="2"/>
  <c r="D84" i="2"/>
  <c r="E84" i="2"/>
  <c r="G84" i="2"/>
  <c r="L84" i="2"/>
  <c r="D85" i="2"/>
  <c r="E85" i="2"/>
  <c r="G85" i="2"/>
  <c r="D86" i="2"/>
  <c r="E86" i="2"/>
  <c r="F86" i="2"/>
  <c r="D87" i="2"/>
  <c r="J87" i="2"/>
  <c r="E87" i="2"/>
  <c r="F87" i="2"/>
  <c r="H87" i="2"/>
  <c r="I87" i="2"/>
  <c r="D88" i="2"/>
  <c r="E88" i="2"/>
  <c r="K88" i="2"/>
  <c r="F88" i="2"/>
  <c r="G88" i="2"/>
  <c r="H88" i="2"/>
  <c r="I88" i="2"/>
  <c r="J88" i="2"/>
  <c r="L88" i="2"/>
  <c r="D89" i="2"/>
  <c r="E89" i="2"/>
  <c r="L89" i="2"/>
  <c r="F89" i="2"/>
  <c r="G89" i="2"/>
  <c r="H89" i="2"/>
  <c r="I89" i="2"/>
  <c r="J89" i="2"/>
  <c r="K89" i="2"/>
  <c r="D90" i="2"/>
  <c r="E90" i="2"/>
  <c r="G90" i="2"/>
  <c r="J90" i="2"/>
  <c r="D91" i="2"/>
  <c r="F91" i="2"/>
  <c r="E91" i="2"/>
  <c r="I91" i="2"/>
  <c r="J91" i="2"/>
  <c r="K91" i="2"/>
  <c r="D92" i="2"/>
  <c r="E92" i="2"/>
  <c r="G92" i="2"/>
  <c r="F92" i="2"/>
  <c r="J92" i="2"/>
  <c r="K92" i="2"/>
  <c r="L92" i="2"/>
  <c r="D93" i="2"/>
  <c r="E93" i="2"/>
  <c r="G93" i="2"/>
  <c r="K93" i="2"/>
  <c r="L93" i="2"/>
  <c r="D94" i="2"/>
  <c r="F94" i="2"/>
  <c r="E94" i="2"/>
  <c r="D95" i="2"/>
  <c r="J95" i="2"/>
  <c r="E95" i="2"/>
  <c r="F95" i="2"/>
  <c r="G95" i="2"/>
  <c r="H95" i="2"/>
  <c r="I95" i="2"/>
  <c r="D96" i="2"/>
  <c r="E96" i="2"/>
  <c r="K96" i="2"/>
  <c r="F96" i="2"/>
  <c r="G96" i="2"/>
  <c r="H96" i="2"/>
  <c r="I96" i="2"/>
  <c r="J96" i="2"/>
  <c r="L96" i="2"/>
  <c r="D97" i="2"/>
  <c r="E97" i="2"/>
  <c r="L97" i="2"/>
  <c r="F97" i="2"/>
  <c r="G97" i="2"/>
  <c r="H97" i="2"/>
  <c r="I97" i="2"/>
  <c r="J97" i="2"/>
  <c r="K97" i="2"/>
  <c r="D98" i="2"/>
  <c r="E98" i="2"/>
  <c r="G98" i="2"/>
  <c r="H98" i="2"/>
  <c r="I98" i="2"/>
  <c r="J98" i="2"/>
  <c r="L98" i="2"/>
  <c r="D99" i="2"/>
  <c r="F99" i="2"/>
  <c r="E99" i="2"/>
  <c r="K99" i="2"/>
  <c r="I99" i="2"/>
  <c r="J99" i="2"/>
  <c r="D100" i="2"/>
  <c r="F100" i="2"/>
  <c r="E100" i="2"/>
  <c r="G100" i="2"/>
  <c r="K100" i="2"/>
  <c r="L100" i="2"/>
  <c r="D101" i="2"/>
  <c r="E101" i="2"/>
  <c r="G101" i="2"/>
  <c r="D102" i="2"/>
  <c r="E102" i="2"/>
  <c r="L102" i="2"/>
  <c r="F102" i="2"/>
  <c r="H102" i="2"/>
  <c r="D103" i="2"/>
  <c r="J103" i="2"/>
  <c r="E103" i="2"/>
  <c r="G103" i="2"/>
  <c r="F103" i="2"/>
  <c r="H103" i="2"/>
  <c r="I103" i="2"/>
  <c r="D104" i="2"/>
  <c r="E104" i="2"/>
  <c r="K104" i="2"/>
  <c r="F104" i="2"/>
  <c r="G104" i="2"/>
  <c r="H104" i="2"/>
  <c r="I104" i="2"/>
  <c r="J104" i="2"/>
  <c r="L104" i="2"/>
  <c r="D105" i="2"/>
  <c r="E105" i="2"/>
  <c r="L105" i="2"/>
  <c r="F105" i="2"/>
  <c r="G105" i="2"/>
  <c r="H105" i="2"/>
  <c r="I105" i="2"/>
  <c r="J105" i="2"/>
  <c r="K105" i="2"/>
  <c r="D106" i="2"/>
  <c r="H106" i="2"/>
  <c r="E106" i="2"/>
  <c r="G106" i="2"/>
  <c r="I106" i="2"/>
  <c r="J106" i="2"/>
  <c r="D107" i="2"/>
  <c r="F107" i="2"/>
  <c r="E107" i="2"/>
  <c r="I107" i="2"/>
  <c r="J107" i="2"/>
  <c r="D108" i="2"/>
  <c r="E108" i="2"/>
  <c r="G108" i="2"/>
  <c r="F108" i="2"/>
  <c r="J108" i="2"/>
  <c r="D109" i="2"/>
  <c r="E109" i="2"/>
  <c r="G109" i="2"/>
  <c r="K109" i="2"/>
  <c r="D110" i="2"/>
  <c r="F110" i="2"/>
  <c r="E110" i="2"/>
  <c r="L110" i="2"/>
  <c r="D111" i="2"/>
  <c r="J111" i="2"/>
  <c r="E111" i="2"/>
  <c r="F111" i="2"/>
  <c r="G111" i="2"/>
  <c r="H111" i="2"/>
  <c r="I111" i="2"/>
  <c r="D112" i="2"/>
  <c r="E112" i="2"/>
  <c r="K112" i="2"/>
  <c r="F112" i="2"/>
  <c r="G112" i="2"/>
  <c r="H112" i="2"/>
  <c r="I112" i="2"/>
  <c r="J112" i="2"/>
  <c r="L112" i="2"/>
  <c r="D113" i="2"/>
  <c r="E113" i="2"/>
  <c r="L113" i="2"/>
  <c r="F113" i="2"/>
  <c r="G113" i="2"/>
  <c r="H113" i="2"/>
  <c r="I113" i="2"/>
  <c r="J113" i="2"/>
  <c r="K113" i="2"/>
  <c r="D114" i="2"/>
  <c r="F114" i="2"/>
  <c r="E114" i="2"/>
  <c r="G114" i="2"/>
  <c r="J114" i="2"/>
  <c r="K114" i="2"/>
  <c r="L114" i="2"/>
  <c r="D115" i="2"/>
  <c r="E115" i="2"/>
  <c r="G115" i="2"/>
  <c r="I115" i="2"/>
  <c r="J115" i="2"/>
  <c r="K115" i="2"/>
  <c r="L115" i="2"/>
  <c r="D116" i="2"/>
  <c r="E116" i="2"/>
  <c r="G116" i="2"/>
  <c r="F116" i="2"/>
  <c r="J116" i="2"/>
  <c r="L116" i="2"/>
  <c r="D117" i="2"/>
  <c r="F117" i="2"/>
  <c r="E117" i="2"/>
  <c r="G117" i="2"/>
  <c r="L117" i="2"/>
  <c r="D118" i="2"/>
  <c r="F118" i="2"/>
  <c r="E118" i="2"/>
  <c r="G118" i="2"/>
  <c r="H118" i="2"/>
  <c r="D119" i="2"/>
  <c r="J119" i="2"/>
  <c r="E119" i="2"/>
  <c r="F119" i="2"/>
  <c r="H119" i="2"/>
  <c r="I119" i="2"/>
  <c r="D120" i="2"/>
  <c r="E120" i="2"/>
  <c r="K120" i="2"/>
  <c r="F120" i="2"/>
  <c r="G120" i="2"/>
  <c r="H120" i="2"/>
  <c r="I120" i="2"/>
  <c r="J120" i="2"/>
  <c r="L120" i="2"/>
  <c r="D121" i="2"/>
  <c r="E121" i="2"/>
  <c r="L121" i="2"/>
  <c r="F121" i="2"/>
  <c r="G121" i="2"/>
  <c r="H121" i="2"/>
  <c r="I121" i="2"/>
  <c r="J121" i="2"/>
  <c r="K121" i="2"/>
  <c r="D122" i="2"/>
  <c r="F122" i="2"/>
  <c r="E122" i="2"/>
  <c r="G122" i="2"/>
  <c r="H122" i="2"/>
  <c r="I122" i="2"/>
  <c r="J122" i="2"/>
  <c r="K122" i="2"/>
  <c r="D123" i="2"/>
  <c r="E123" i="2"/>
  <c r="G123" i="2"/>
  <c r="I123" i="2"/>
  <c r="J123" i="2"/>
  <c r="D124" i="2"/>
  <c r="I124" i="2"/>
  <c r="E124" i="2"/>
  <c r="G124" i="2"/>
  <c r="F124" i="2"/>
  <c r="L124" i="2"/>
  <c r="D125" i="2"/>
  <c r="E125" i="2"/>
  <c r="F125" i="2"/>
  <c r="G125" i="2"/>
  <c r="I125" i="2"/>
  <c r="K125" i="2"/>
  <c r="L125" i="2"/>
  <c r="D126" i="2"/>
  <c r="I126" i="2"/>
  <c r="E126" i="2"/>
  <c r="G126" i="2"/>
  <c r="H126" i="2"/>
  <c r="D127" i="2"/>
  <c r="J127" i="2"/>
  <c r="E127" i="2"/>
  <c r="F127" i="2"/>
  <c r="G127" i="2"/>
  <c r="H127" i="2"/>
  <c r="I127" i="2"/>
  <c r="K127" i="2"/>
  <c r="D128" i="2"/>
  <c r="I128" i="2"/>
  <c r="E128" i="2"/>
  <c r="G128" i="2"/>
  <c r="H128" i="2"/>
  <c r="D129" i="2"/>
  <c r="E129" i="2"/>
  <c r="L129" i="2"/>
  <c r="F129" i="2"/>
  <c r="G129" i="2"/>
  <c r="H129" i="2"/>
  <c r="I129" i="2"/>
  <c r="J129" i="2"/>
  <c r="K129" i="2"/>
  <c r="D130" i="2"/>
  <c r="H130" i="2"/>
  <c r="E130" i="2"/>
  <c r="F130" i="2"/>
  <c r="G130" i="2"/>
  <c r="I130" i="2"/>
  <c r="J130" i="2"/>
  <c r="K130" i="2"/>
  <c r="L130" i="2"/>
  <c r="D131" i="2"/>
  <c r="I131" i="2"/>
  <c r="E131" i="2"/>
  <c r="L131" i="2"/>
  <c r="J131" i="2"/>
  <c r="K131" i="2"/>
  <c r="D132" i="2"/>
  <c r="I132" i="2"/>
  <c r="E132" i="2"/>
  <c r="G132" i="2"/>
  <c r="F132" i="2"/>
  <c r="L132" i="2"/>
  <c r="D133" i="2"/>
  <c r="E133" i="2"/>
  <c r="F133" i="2"/>
  <c r="G133" i="2"/>
  <c r="I133" i="2"/>
  <c r="K133" i="2"/>
  <c r="L133" i="2"/>
  <c r="D134" i="2"/>
  <c r="I134" i="2"/>
  <c r="E134" i="2"/>
  <c r="G134" i="2"/>
  <c r="H134" i="2"/>
  <c r="D135" i="2"/>
  <c r="J135" i="2"/>
  <c r="E135" i="2"/>
  <c r="F135" i="2"/>
  <c r="G135" i="2"/>
  <c r="H135" i="2"/>
  <c r="I135" i="2"/>
  <c r="K135" i="2"/>
  <c r="D136" i="2"/>
  <c r="I136" i="2"/>
  <c r="E136" i="2"/>
  <c r="G136" i="2"/>
  <c r="H136" i="2"/>
  <c r="D137" i="2"/>
  <c r="E137" i="2"/>
  <c r="L137" i="2"/>
  <c r="F137" i="2"/>
  <c r="G137" i="2"/>
  <c r="H137" i="2"/>
  <c r="I137" i="2"/>
  <c r="J137" i="2"/>
  <c r="K137" i="2"/>
  <c r="D138" i="2"/>
  <c r="H138" i="2"/>
  <c r="E138" i="2"/>
  <c r="F138" i="2"/>
  <c r="G138" i="2"/>
  <c r="I138" i="2"/>
  <c r="J138" i="2"/>
  <c r="K138" i="2"/>
  <c r="L138" i="2"/>
  <c r="D139" i="2"/>
  <c r="I139" i="2"/>
  <c r="E139" i="2"/>
  <c r="L139" i="2"/>
  <c r="J139" i="2"/>
  <c r="K139" i="2"/>
  <c r="D140" i="2"/>
  <c r="I140" i="2"/>
  <c r="E140" i="2"/>
  <c r="G140" i="2"/>
  <c r="F140" i="2"/>
  <c r="L140" i="2"/>
  <c r="D141" i="2"/>
  <c r="E141" i="2"/>
  <c r="F141" i="2"/>
  <c r="G141" i="2"/>
  <c r="I141" i="2"/>
  <c r="K141" i="2"/>
  <c r="L141" i="2"/>
  <c r="D142" i="2"/>
  <c r="I142" i="2"/>
  <c r="E142" i="2"/>
  <c r="G142" i="2"/>
  <c r="H142" i="2"/>
  <c r="D143" i="2"/>
  <c r="J143" i="2"/>
  <c r="E143" i="2"/>
  <c r="F143" i="2"/>
  <c r="G143" i="2"/>
  <c r="H143" i="2"/>
  <c r="I143" i="2"/>
  <c r="K143" i="2"/>
  <c r="D144" i="2"/>
  <c r="I144" i="2"/>
  <c r="E144" i="2"/>
  <c r="G144" i="2"/>
  <c r="H144" i="2"/>
  <c r="D145" i="2"/>
  <c r="E145" i="2"/>
  <c r="L145" i="2"/>
  <c r="F145" i="2"/>
  <c r="G145" i="2"/>
  <c r="H145" i="2"/>
  <c r="I145" i="2"/>
  <c r="J145" i="2"/>
  <c r="K145" i="2"/>
  <c r="D146" i="2"/>
  <c r="H146" i="2"/>
  <c r="E146" i="2"/>
  <c r="F146" i="2"/>
  <c r="G146" i="2"/>
  <c r="I146" i="2"/>
  <c r="J146" i="2"/>
  <c r="K146" i="2"/>
  <c r="L146" i="2"/>
  <c r="D147" i="2"/>
  <c r="I147" i="2"/>
  <c r="E147" i="2"/>
  <c r="L147" i="2"/>
  <c r="J147" i="2"/>
  <c r="K147" i="2"/>
  <c r="D148" i="2"/>
  <c r="I148" i="2"/>
  <c r="E148" i="2"/>
  <c r="G148" i="2"/>
  <c r="F148" i="2"/>
  <c r="L148" i="2"/>
  <c r="D149" i="2"/>
  <c r="E149" i="2"/>
  <c r="F149" i="2"/>
  <c r="G149" i="2"/>
  <c r="I149" i="2"/>
  <c r="K149" i="2"/>
  <c r="L149" i="2"/>
  <c r="D150" i="2"/>
  <c r="I150" i="2"/>
  <c r="E150" i="2"/>
  <c r="G150" i="2"/>
  <c r="H150" i="2"/>
  <c r="D151" i="2"/>
  <c r="J151" i="2"/>
  <c r="E151" i="2"/>
  <c r="F151" i="2"/>
  <c r="G151" i="2"/>
  <c r="H151" i="2"/>
  <c r="I151" i="2"/>
  <c r="K151" i="2"/>
  <c r="D152" i="2"/>
  <c r="I152" i="2"/>
  <c r="E152" i="2"/>
  <c r="G152" i="2"/>
  <c r="H152" i="2"/>
  <c r="D153" i="2"/>
  <c r="E153" i="2"/>
  <c r="L153" i="2"/>
  <c r="F153" i="2"/>
  <c r="G153" i="2"/>
  <c r="H153" i="2"/>
  <c r="I153" i="2"/>
  <c r="J153" i="2"/>
  <c r="K153" i="2"/>
  <c r="D154" i="2"/>
  <c r="H154" i="2"/>
  <c r="E154" i="2"/>
  <c r="F154" i="2"/>
  <c r="G154" i="2"/>
  <c r="I154" i="2"/>
  <c r="J154" i="2"/>
  <c r="K154" i="2"/>
  <c r="L154" i="2"/>
  <c r="D155" i="2"/>
  <c r="I155" i="2"/>
  <c r="E155" i="2"/>
  <c r="L155" i="2"/>
  <c r="J155" i="2"/>
  <c r="K155" i="2"/>
  <c r="D156" i="2"/>
  <c r="I156" i="2"/>
  <c r="E156" i="2"/>
  <c r="G156" i="2"/>
  <c r="F156" i="2"/>
  <c r="L156" i="2"/>
  <c r="D157" i="2"/>
  <c r="E157" i="2"/>
  <c r="F157" i="2"/>
  <c r="G157" i="2"/>
  <c r="I157" i="2"/>
  <c r="K157" i="2"/>
  <c r="L157" i="2"/>
  <c r="D158" i="2"/>
  <c r="I158" i="2"/>
  <c r="E158" i="2"/>
  <c r="G158" i="2"/>
  <c r="H158" i="2"/>
  <c r="D159" i="2"/>
  <c r="J159" i="2"/>
  <c r="E159" i="2"/>
  <c r="F159" i="2"/>
  <c r="G159" i="2"/>
  <c r="H159" i="2"/>
  <c r="I159" i="2"/>
  <c r="K159" i="2"/>
  <c r="D160" i="2"/>
  <c r="I160" i="2"/>
  <c r="E160" i="2"/>
  <c r="G160" i="2"/>
  <c r="H160" i="2"/>
  <c r="D161" i="2"/>
  <c r="E161" i="2"/>
  <c r="L161" i="2"/>
  <c r="F161" i="2"/>
  <c r="G161" i="2"/>
  <c r="H161" i="2"/>
  <c r="I161" i="2"/>
  <c r="J161" i="2"/>
  <c r="K161" i="2"/>
  <c r="D162" i="2"/>
  <c r="H162" i="2"/>
  <c r="E162" i="2"/>
  <c r="F162" i="2"/>
  <c r="G162" i="2"/>
  <c r="I162" i="2"/>
  <c r="J162" i="2"/>
  <c r="K162" i="2"/>
  <c r="L162" i="2"/>
  <c r="D163" i="2"/>
  <c r="I163" i="2"/>
  <c r="E163" i="2"/>
  <c r="L163" i="2"/>
  <c r="J163" i="2"/>
  <c r="K163" i="2"/>
  <c r="D164" i="2"/>
  <c r="I164" i="2"/>
  <c r="E164" i="2"/>
  <c r="G164" i="2"/>
  <c r="F164" i="2"/>
  <c r="L164" i="2"/>
  <c r="D165" i="2"/>
  <c r="E165" i="2"/>
  <c r="F165" i="2"/>
  <c r="G165" i="2"/>
  <c r="I165" i="2"/>
  <c r="K165" i="2"/>
  <c r="L165" i="2"/>
  <c r="D166" i="2"/>
  <c r="I166" i="2"/>
  <c r="E166" i="2"/>
  <c r="G166" i="2"/>
  <c r="H166" i="2"/>
  <c r="D167" i="2"/>
  <c r="J167" i="2"/>
  <c r="E167" i="2"/>
  <c r="F167" i="2"/>
  <c r="G167" i="2"/>
  <c r="H167" i="2"/>
  <c r="I167" i="2"/>
  <c r="K167" i="2"/>
  <c r="D168" i="2"/>
  <c r="I168" i="2"/>
  <c r="E168" i="2"/>
  <c r="G168" i="2"/>
  <c r="H168" i="2"/>
  <c r="D169" i="2"/>
  <c r="E169" i="2"/>
  <c r="L169" i="2"/>
  <c r="F169" i="2"/>
  <c r="G169" i="2"/>
  <c r="H169" i="2"/>
  <c r="I169" i="2"/>
  <c r="J169" i="2"/>
  <c r="K169" i="2"/>
  <c r="D170" i="2"/>
  <c r="H170" i="2"/>
  <c r="E170" i="2"/>
  <c r="F170" i="2"/>
  <c r="G170" i="2"/>
  <c r="I170" i="2"/>
  <c r="J170" i="2"/>
  <c r="K170" i="2"/>
  <c r="L170" i="2"/>
  <c r="D171" i="2"/>
  <c r="I171" i="2"/>
  <c r="E171" i="2"/>
  <c r="L171" i="2"/>
  <c r="J171" i="2"/>
  <c r="K171" i="2"/>
  <c r="D172" i="2"/>
  <c r="I172" i="2"/>
  <c r="E172" i="2"/>
  <c r="G172" i="2"/>
  <c r="F172" i="2"/>
  <c r="L172" i="2"/>
  <c r="D173" i="2"/>
  <c r="E173" i="2"/>
  <c r="F173" i="2"/>
  <c r="G173" i="2"/>
  <c r="I173" i="2"/>
  <c r="K173" i="2"/>
  <c r="L173" i="2"/>
  <c r="D174" i="2"/>
  <c r="I174" i="2"/>
  <c r="E174" i="2"/>
  <c r="G174" i="2"/>
  <c r="H174" i="2"/>
  <c r="D175" i="2"/>
  <c r="J175" i="2"/>
  <c r="E175" i="2"/>
  <c r="F175" i="2"/>
  <c r="G175" i="2"/>
  <c r="H175" i="2"/>
  <c r="I175" i="2"/>
  <c r="K175" i="2"/>
  <c r="D176" i="2"/>
  <c r="I176" i="2"/>
  <c r="E176" i="2"/>
  <c r="G176" i="2"/>
  <c r="H176" i="2"/>
  <c r="D177" i="2"/>
  <c r="E177" i="2"/>
  <c r="L177" i="2"/>
  <c r="F177" i="2"/>
  <c r="G177" i="2"/>
  <c r="H177" i="2"/>
  <c r="I177" i="2"/>
  <c r="J177" i="2"/>
  <c r="K177" i="2"/>
  <c r="D178" i="2"/>
  <c r="H178" i="2"/>
  <c r="E178" i="2"/>
  <c r="F178" i="2"/>
  <c r="G178" i="2"/>
  <c r="I178" i="2"/>
  <c r="J178" i="2"/>
  <c r="K178" i="2"/>
  <c r="L178" i="2"/>
  <c r="D179" i="2"/>
  <c r="I179" i="2"/>
  <c r="E179" i="2"/>
  <c r="L179" i="2"/>
  <c r="J179" i="2"/>
  <c r="K179" i="2"/>
  <c r="D180" i="2"/>
  <c r="I180" i="2"/>
  <c r="E180" i="2"/>
  <c r="G180" i="2"/>
  <c r="F180" i="2"/>
  <c r="L180" i="2"/>
  <c r="D181" i="2"/>
  <c r="E181" i="2"/>
  <c r="F181" i="2"/>
  <c r="G181" i="2"/>
  <c r="I181" i="2"/>
  <c r="K181" i="2"/>
  <c r="L181" i="2"/>
  <c r="D182" i="2"/>
  <c r="I182" i="2"/>
  <c r="E182" i="2"/>
  <c r="G182" i="2"/>
  <c r="H182" i="2"/>
  <c r="D183" i="2"/>
  <c r="J183" i="2"/>
  <c r="E183" i="2"/>
  <c r="F183" i="2"/>
  <c r="G183" i="2"/>
  <c r="H183" i="2"/>
  <c r="I183" i="2"/>
  <c r="K183" i="2"/>
  <c r="D184" i="2"/>
  <c r="I184" i="2"/>
  <c r="E184" i="2"/>
  <c r="G184" i="2"/>
  <c r="H184" i="2"/>
  <c r="D185" i="2"/>
  <c r="E185" i="2"/>
  <c r="L185" i="2"/>
  <c r="F185" i="2"/>
  <c r="G185" i="2"/>
  <c r="H185" i="2"/>
  <c r="I185" i="2"/>
  <c r="J185" i="2"/>
  <c r="K185" i="2"/>
  <c r="D186" i="2"/>
  <c r="H186" i="2"/>
  <c r="E186" i="2"/>
  <c r="F186" i="2"/>
  <c r="G186" i="2"/>
  <c r="I186" i="2"/>
  <c r="J186" i="2"/>
  <c r="K186" i="2"/>
  <c r="L186" i="2"/>
  <c r="D187" i="2"/>
  <c r="I187" i="2"/>
  <c r="E187" i="2"/>
  <c r="L187" i="2"/>
  <c r="J187" i="2"/>
  <c r="K187" i="2"/>
  <c r="D188" i="2"/>
  <c r="I188" i="2"/>
  <c r="E188" i="2"/>
  <c r="G188" i="2"/>
  <c r="F188" i="2"/>
  <c r="L188" i="2"/>
  <c r="D189" i="2"/>
  <c r="E189" i="2"/>
  <c r="F189" i="2"/>
  <c r="G189" i="2"/>
  <c r="I189" i="2"/>
  <c r="K189" i="2"/>
  <c r="L189" i="2"/>
  <c r="D190" i="2"/>
  <c r="I190" i="2"/>
  <c r="E190" i="2"/>
  <c r="G190" i="2"/>
  <c r="H190" i="2"/>
  <c r="D191" i="2"/>
  <c r="J191" i="2"/>
  <c r="E191" i="2"/>
  <c r="F191" i="2"/>
  <c r="G191" i="2"/>
  <c r="H191" i="2"/>
  <c r="I191" i="2"/>
  <c r="K191" i="2"/>
  <c r="D192" i="2"/>
  <c r="I192" i="2"/>
  <c r="E192" i="2"/>
  <c r="G192" i="2"/>
  <c r="H192" i="2"/>
  <c r="D193" i="2"/>
  <c r="E193" i="2"/>
  <c r="L193" i="2"/>
  <c r="F193" i="2"/>
  <c r="G193" i="2"/>
  <c r="H193" i="2"/>
  <c r="I193" i="2"/>
  <c r="J193" i="2"/>
  <c r="K193" i="2"/>
  <c r="D194" i="2"/>
  <c r="H194" i="2"/>
  <c r="E194" i="2"/>
  <c r="F194" i="2"/>
  <c r="G194" i="2"/>
  <c r="I194" i="2"/>
  <c r="J194" i="2"/>
  <c r="K194" i="2"/>
  <c r="L194" i="2"/>
  <c r="D195" i="2"/>
  <c r="I195" i="2"/>
  <c r="E195" i="2"/>
  <c r="L195" i="2"/>
  <c r="J195" i="2"/>
  <c r="K195" i="2"/>
  <c r="D196" i="2"/>
  <c r="I196" i="2"/>
  <c r="E196" i="2"/>
  <c r="G196" i="2"/>
  <c r="F196" i="2"/>
  <c r="L196" i="2"/>
  <c r="D197" i="2"/>
  <c r="E197" i="2"/>
  <c r="F197" i="2"/>
  <c r="G197" i="2"/>
  <c r="I197" i="2"/>
  <c r="K197" i="2"/>
  <c r="L197" i="2"/>
  <c r="D198" i="2"/>
  <c r="I198" i="2"/>
  <c r="E198" i="2"/>
  <c r="G198" i="2"/>
  <c r="H198" i="2"/>
  <c r="D199" i="2"/>
  <c r="J199" i="2"/>
  <c r="E199" i="2"/>
  <c r="F199" i="2"/>
  <c r="G199" i="2"/>
  <c r="H199" i="2"/>
  <c r="I199" i="2"/>
  <c r="K199" i="2"/>
  <c r="D200" i="2"/>
  <c r="I200" i="2"/>
  <c r="E200" i="2"/>
  <c r="G200" i="2"/>
  <c r="H200" i="2"/>
  <c r="D201" i="2"/>
  <c r="E201" i="2"/>
  <c r="L201" i="2"/>
  <c r="F201" i="2"/>
  <c r="G201" i="2"/>
  <c r="H201" i="2"/>
  <c r="I201" i="2"/>
  <c r="J201" i="2"/>
  <c r="K201" i="2"/>
  <c r="D202" i="2"/>
  <c r="H202" i="2"/>
  <c r="E202" i="2"/>
  <c r="F202" i="2"/>
  <c r="G202" i="2"/>
  <c r="I202" i="2"/>
  <c r="J202" i="2"/>
  <c r="K202" i="2"/>
  <c r="L202" i="2"/>
  <c r="D203" i="2"/>
  <c r="I203" i="2"/>
  <c r="E203" i="2"/>
  <c r="L203" i="2"/>
  <c r="J203" i="2"/>
  <c r="K203" i="2"/>
  <c r="D204" i="2"/>
  <c r="I204" i="2"/>
  <c r="E204" i="2"/>
  <c r="G204" i="2"/>
  <c r="F204" i="2"/>
  <c r="L204" i="2"/>
  <c r="D205" i="2"/>
  <c r="E205" i="2"/>
  <c r="F205" i="2"/>
  <c r="G205" i="2"/>
  <c r="I205" i="2"/>
  <c r="K205" i="2"/>
  <c r="L205" i="2"/>
  <c r="D206" i="2"/>
  <c r="I206" i="2"/>
  <c r="E206" i="2"/>
  <c r="G206" i="2"/>
  <c r="H206" i="2"/>
  <c r="D207" i="2"/>
  <c r="J207" i="2"/>
  <c r="E207" i="2"/>
  <c r="F207" i="2"/>
  <c r="G207" i="2"/>
  <c r="H207" i="2"/>
  <c r="I207" i="2"/>
  <c r="K207" i="2"/>
  <c r="D208" i="2"/>
  <c r="I208" i="2"/>
  <c r="E208" i="2"/>
  <c r="G208" i="2"/>
  <c r="H208" i="2"/>
  <c r="D209" i="2"/>
  <c r="E209" i="2"/>
  <c r="L209" i="2"/>
  <c r="F209" i="2"/>
  <c r="G209" i="2"/>
  <c r="H209" i="2"/>
  <c r="I209" i="2"/>
  <c r="J209" i="2"/>
  <c r="K209" i="2"/>
  <c r="D210" i="2"/>
  <c r="H210" i="2"/>
  <c r="E210" i="2"/>
  <c r="F210" i="2"/>
  <c r="G210" i="2"/>
  <c r="I210" i="2"/>
  <c r="J210" i="2"/>
  <c r="K210" i="2"/>
  <c r="L210" i="2"/>
  <c r="D211" i="2"/>
  <c r="I211" i="2"/>
  <c r="E211" i="2"/>
  <c r="L211" i="2"/>
  <c r="J211" i="2"/>
  <c r="K211" i="2"/>
  <c r="D212" i="2"/>
  <c r="I212" i="2"/>
  <c r="E212" i="2"/>
  <c r="G212" i="2"/>
  <c r="F212" i="2"/>
  <c r="L212" i="2"/>
  <c r="D213" i="2"/>
  <c r="E213" i="2"/>
  <c r="F213" i="2"/>
  <c r="G213" i="2"/>
  <c r="I213" i="2"/>
  <c r="K213" i="2"/>
  <c r="L213" i="2"/>
  <c r="D214" i="2"/>
  <c r="I214" i="2"/>
  <c r="E214" i="2"/>
  <c r="G214" i="2"/>
  <c r="H214" i="2"/>
  <c r="D215" i="2"/>
  <c r="J215" i="2"/>
  <c r="E215" i="2"/>
  <c r="F215" i="2"/>
  <c r="G215" i="2"/>
  <c r="H215" i="2"/>
  <c r="I215" i="2"/>
  <c r="K215" i="2"/>
  <c r="D216" i="2"/>
  <c r="I216" i="2"/>
  <c r="E216" i="2"/>
  <c r="G216" i="2"/>
  <c r="H216" i="2"/>
  <c r="D217" i="2"/>
  <c r="E217" i="2"/>
  <c r="L217" i="2"/>
  <c r="F217" i="2"/>
  <c r="G217" i="2"/>
  <c r="H217" i="2"/>
  <c r="I217" i="2"/>
  <c r="J217" i="2"/>
  <c r="K217" i="2"/>
  <c r="D218" i="2"/>
  <c r="H218" i="2"/>
  <c r="E218" i="2"/>
  <c r="F218" i="2"/>
  <c r="G218" i="2"/>
  <c r="I218" i="2"/>
  <c r="J218" i="2"/>
  <c r="K218" i="2"/>
  <c r="L218" i="2"/>
  <c r="D219" i="2"/>
  <c r="I219" i="2"/>
  <c r="E219" i="2"/>
  <c r="L219" i="2"/>
  <c r="J219" i="2"/>
  <c r="K219" i="2"/>
  <c r="D220" i="2"/>
  <c r="I220" i="2"/>
  <c r="E220" i="2"/>
  <c r="G220" i="2"/>
  <c r="F220" i="2"/>
  <c r="L220" i="2"/>
  <c r="D221" i="2"/>
  <c r="E221" i="2"/>
  <c r="F221" i="2"/>
  <c r="G221" i="2"/>
  <c r="I221" i="2"/>
  <c r="K221" i="2"/>
  <c r="L221" i="2"/>
  <c r="D222" i="2"/>
  <c r="I222" i="2"/>
  <c r="E222" i="2"/>
  <c r="G222" i="2"/>
  <c r="H222" i="2"/>
  <c r="D223" i="2"/>
  <c r="J223" i="2"/>
  <c r="E223" i="2"/>
  <c r="F223" i="2"/>
  <c r="G223" i="2"/>
  <c r="H223" i="2"/>
  <c r="I223" i="2"/>
  <c r="K223" i="2"/>
  <c r="D224" i="2"/>
  <c r="I224" i="2"/>
  <c r="E224" i="2"/>
  <c r="G224" i="2"/>
  <c r="H224" i="2"/>
  <c r="D225" i="2"/>
  <c r="E225" i="2"/>
  <c r="L225" i="2"/>
  <c r="F225" i="2"/>
  <c r="G225" i="2"/>
  <c r="H225" i="2"/>
  <c r="I225" i="2"/>
  <c r="J225" i="2"/>
  <c r="K225" i="2"/>
  <c r="D226" i="2"/>
  <c r="H226" i="2"/>
  <c r="E226" i="2"/>
  <c r="F226" i="2"/>
  <c r="G226" i="2"/>
  <c r="I226" i="2"/>
  <c r="J226" i="2"/>
  <c r="K226" i="2"/>
  <c r="L226" i="2"/>
  <c r="D227" i="2"/>
  <c r="I227" i="2"/>
  <c r="E227" i="2"/>
  <c r="L227" i="2"/>
  <c r="J227" i="2"/>
  <c r="K227" i="2"/>
  <c r="D228" i="2"/>
  <c r="I228" i="2"/>
  <c r="E228" i="2"/>
  <c r="G228" i="2"/>
  <c r="F228" i="2"/>
  <c r="L228" i="2"/>
  <c r="D229" i="2"/>
  <c r="E229" i="2"/>
  <c r="F229" i="2"/>
  <c r="G229" i="2"/>
  <c r="I229" i="2"/>
  <c r="K229" i="2"/>
  <c r="L229" i="2"/>
  <c r="D230" i="2"/>
  <c r="I230" i="2"/>
  <c r="E230" i="2"/>
  <c r="G230" i="2"/>
  <c r="H230" i="2"/>
  <c r="D231" i="2"/>
  <c r="J231" i="2"/>
  <c r="E231" i="2"/>
  <c r="F231" i="2"/>
  <c r="G231" i="2"/>
  <c r="H231" i="2"/>
  <c r="I231" i="2"/>
  <c r="K231" i="2"/>
  <c r="D232" i="2"/>
  <c r="I232" i="2"/>
  <c r="E232" i="2"/>
  <c r="G232" i="2"/>
  <c r="H232" i="2"/>
  <c r="D233" i="2"/>
  <c r="E233" i="2"/>
  <c r="L233" i="2"/>
  <c r="F233" i="2"/>
  <c r="G233" i="2"/>
  <c r="H233" i="2"/>
  <c r="I233" i="2"/>
  <c r="J233" i="2"/>
  <c r="K233" i="2"/>
  <c r="D234" i="2"/>
  <c r="H234" i="2"/>
  <c r="E234" i="2"/>
  <c r="F234" i="2"/>
  <c r="G234" i="2"/>
  <c r="I234" i="2"/>
  <c r="J234" i="2"/>
  <c r="K234" i="2"/>
  <c r="L234" i="2"/>
  <c r="D235" i="2"/>
  <c r="I235" i="2"/>
  <c r="E235" i="2"/>
  <c r="L235" i="2"/>
  <c r="J235" i="2"/>
  <c r="K235" i="2"/>
  <c r="D236" i="2"/>
  <c r="I236" i="2"/>
  <c r="E236" i="2"/>
  <c r="G236" i="2"/>
  <c r="F236" i="2"/>
  <c r="L236" i="2"/>
  <c r="D237" i="2"/>
  <c r="E237" i="2"/>
  <c r="F237" i="2"/>
  <c r="G237" i="2"/>
  <c r="I237" i="2"/>
  <c r="K237" i="2"/>
  <c r="L237" i="2"/>
  <c r="D238" i="2"/>
  <c r="I238" i="2"/>
  <c r="E238" i="2"/>
  <c r="G238" i="2"/>
  <c r="H238" i="2"/>
  <c r="D239" i="2"/>
  <c r="J239" i="2"/>
  <c r="E239" i="2"/>
  <c r="F239" i="2"/>
  <c r="G239" i="2"/>
  <c r="H239" i="2"/>
  <c r="I239" i="2"/>
  <c r="K239" i="2"/>
  <c r="D240" i="2"/>
  <c r="I240" i="2"/>
  <c r="E240" i="2"/>
  <c r="G240" i="2"/>
  <c r="H240" i="2"/>
  <c r="D241" i="2"/>
  <c r="E241" i="2"/>
  <c r="L241" i="2"/>
  <c r="F241" i="2"/>
  <c r="G241" i="2"/>
  <c r="H241" i="2"/>
  <c r="I241" i="2"/>
  <c r="J241" i="2"/>
  <c r="K241" i="2"/>
  <c r="D242" i="2"/>
  <c r="H242" i="2"/>
  <c r="E242" i="2"/>
  <c r="F242" i="2"/>
  <c r="G242" i="2"/>
  <c r="I242" i="2"/>
  <c r="J242" i="2"/>
  <c r="K242" i="2"/>
  <c r="L242" i="2"/>
  <c r="D243" i="2"/>
  <c r="F243" i="2"/>
  <c r="E243" i="2"/>
  <c r="K243" i="2"/>
  <c r="I243" i="2"/>
  <c r="D244" i="2"/>
  <c r="E244" i="2"/>
  <c r="G244" i="2"/>
  <c r="F244" i="2"/>
  <c r="H244" i="2"/>
  <c r="I244" i="2"/>
  <c r="J244" i="2"/>
  <c r="K244" i="2"/>
  <c r="L244" i="2"/>
  <c r="D245" i="2"/>
  <c r="H245" i="2"/>
  <c r="E245" i="2"/>
  <c r="G245" i="2"/>
  <c r="F245" i="2"/>
  <c r="J245" i="2"/>
  <c r="K245" i="2"/>
  <c r="D246" i="2"/>
  <c r="I246" i="2"/>
  <c r="E246" i="2"/>
  <c r="K246" i="2"/>
  <c r="F246" i="2"/>
  <c r="H246" i="2"/>
  <c r="J246" i="2"/>
  <c r="D247" i="2"/>
  <c r="J247" i="2"/>
  <c r="E247" i="2"/>
  <c r="G247" i="2"/>
  <c r="D248" i="2"/>
  <c r="H248" i="2"/>
  <c r="E248" i="2"/>
  <c r="F248" i="2"/>
  <c r="G248" i="2"/>
  <c r="L248" i="2"/>
  <c r="D249" i="2"/>
  <c r="E249" i="2"/>
  <c r="L249" i="2"/>
  <c r="F249" i="2"/>
  <c r="H249" i="2"/>
  <c r="I249" i="2"/>
  <c r="J249" i="2"/>
  <c r="D250" i="2"/>
  <c r="E250" i="2"/>
  <c r="F250" i="2"/>
  <c r="G250" i="2"/>
  <c r="H250" i="2"/>
  <c r="I250" i="2"/>
  <c r="J250" i="2"/>
  <c r="K250" i="2"/>
  <c r="L250" i="2"/>
  <c r="D251" i="2"/>
  <c r="F251" i="2"/>
  <c r="E251" i="2"/>
  <c r="G251" i="2"/>
  <c r="J251" i="2"/>
  <c r="D252" i="2"/>
  <c r="J252" i="2"/>
  <c r="E252" i="2"/>
  <c r="G252" i="2"/>
  <c r="I252" i="2"/>
  <c r="D253" i="2"/>
  <c r="H253" i="2"/>
  <c r="E253" i="2"/>
  <c r="F253" i="2"/>
  <c r="G253" i="2"/>
  <c r="I253" i="2"/>
  <c r="J253" i="2"/>
  <c r="K253" i="2"/>
  <c r="L253" i="2"/>
  <c r="D254" i="2"/>
  <c r="I254" i="2"/>
  <c r="E254" i="2"/>
  <c r="G254" i="2"/>
  <c r="F254" i="2"/>
  <c r="J254" i="2"/>
  <c r="K254" i="2"/>
  <c r="D255" i="2"/>
  <c r="J255" i="2"/>
  <c r="E255" i="2"/>
  <c r="G255" i="2"/>
  <c r="F255" i="2"/>
  <c r="H255" i="2"/>
  <c r="I255" i="2"/>
  <c r="D256" i="2"/>
  <c r="F256" i="2"/>
  <c r="E256" i="2"/>
  <c r="G256" i="2"/>
  <c r="D257" i="2"/>
  <c r="E257" i="2"/>
  <c r="L257" i="2"/>
  <c r="F257" i="2"/>
  <c r="H257" i="2"/>
  <c r="I257" i="2"/>
  <c r="J257" i="2"/>
  <c r="D258" i="2"/>
  <c r="I258" i="2"/>
  <c r="E258" i="2"/>
  <c r="G258" i="2"/>
  <c r="H258" i="2"/>
  <c r="L258" i="2"/>
  <c r="D259" i="2"/>
  <c r="F259" i="2"/>
  <c r="E259" i="2"/>
  <c r="L259" i="2"/>
  <c r="G259" i="2"/>
  <c r="H259" i="2"/>
  <c r="I259" i="2"/>
  <c r="J259" i="2"/>
  <c r="K259" i="2"/>
  <c r="D260" i="2"/>
  <c r="F260" i="2"/>
  <c r="E260" i="2"/>
  <c r="G260" i="2"/>
  <c r="J260" i="2"/>
  <c r="D261" i="2"/>
  <c r="H261" i="2"/>
  <c r="E261" i="2"/>
  <c r="K261" i="2"/>
  <c r="G261" i="2"/>
  <c r="I261" i="2"/>
  <c r="D262" i="2"/>
  <c r="I262" i="2"/>
  <c r="E262" i="2"/>
  <c r="F262" i="2"/>
  <c r="G262" i="2"/>
  <c r="H262" i="2"/>
  <c r="J262" i="2"/>
  <c r="K262" i="2"/>
  <c r="L262" i="2"/>
  <c r="D263" i="2"/>
  <c r="H263" i="2"/>
  <c r="E263" i="2"/>
  <c r="G263" i="2"/>
  <c r="F263" i="2"/>
  <c r="I263" i="2"/>
  <c r="J263" i="2"/>
  <c r="D264" i="2"/>
  <c r="H264" i="2"/>
  <c r="E264" i="2"/>
  <c r="F264" i="2"/>
  <c r="G264" i="2"/>
  <c r="K264" i="2"/>
  <c r="L264" i="2"/>
  <c r="D265" i="2"/>
  <c r="I265" i="2"/>
  <c r="E265" i="2"/>
  <c r="G265" i="2"/>
  <c r="H265" i="2"/>
  <c r="L265" i="2"/>
  <c r="D266" i="2"/>
  <c r="J266" i="2"/>
  <c r="E266" i="2"/>
  <c r="F266" i="2"/>
  <c r="H266" i="2"/>
  <c r="I266" i="2"/>
  <c r="D267" i="2"/>
  <c r="E267" i="2"/>
  <c r="K267" i="2"/>
  <c r="F267" i="2"/>
  <c r="G267" i="2"/>
  <c r="H267" i="2"/>
  <c r="I267" i="2"/>
  <c r="J267" i="2"/>
  <c r="D268" i="2"/>
  <c r="E268" i="2"/>
  <c r="L268" i="2"/>
  <c r="F268" i="2"/>
  <c r="G268" i="2"/>
  <c r="H268" i="2"/>
  <c r="I268" i="2"/>
  <c r="J268" i="2"/>
  <c r="K268" i="2"/>
  <c r="D269" i="2"/>
  <c r="F269" i="2"/>
  <c r="E269" i="2"/>
  <c r="G269" i="2"/>
  <c r="L269" i="2"/>
  <c r="D270" i="2"/>
  <c r="F270" i="2"/>
  <c r="E270" i="2"/>
  <c r="G270" i="2"/>
  <c r="I270" i="2"/>
  <c r="D271" i="2"/>
  <c r="H271" i="2"/>
  <c r="E271" i="2"/>
  <c r="G271" i="2"/>
  <c r="F271" i="2"/>
  <c r="I271" i="2"/>
  <c r="J271" i="2"/>
  <c r="D272" i="2"/>
  <c r="H272" i="2"/>
  <c r="E272" i="2"/>
  <c r="F272" i="2"/>
  <c r="G272" i="2"/>
  <c r="K272" i="2"/>
  <c r="L272" i="2"/>
  <c r="D273" i="2"/>
  <c r="I273" i="2"/>
  <c r="E273" i="2"/>
  <c r="G273" i="2"/>
  <c r="H273" i="2"/>
  <c r="L273" i="2"/>
  <c r="D274" i="2"/>
  <c r="J274" i="2"/>
  <c r="E274" i="2"/>
  <c r="F274" i="2"/>
  <c r="H274" i="2"/>
  <c r="I274" i="2"/>
  <c r="D275" i="2"/>
  <c r="E275" i="2"/>
  <c r="K275" i="2"/>
  <c r="F275" i="2"/>
  <c r="G275" i="2"/>
  <c r="H275" i="2"/>
  <c r="I275" i="2"/>
  <c r="J275" i="2"/>
  <c r="D276" i="2"/>
  <c r="E276" i="2"/>
  <c r="L276" i="2"/>
  <c r="F276" i="2"/>
  <c r="G276" i="2"/>
  <c r="H276" i="2"/>
  <c r="I276" i="2"/>
  <c r="J276" i="2"/>
  <c r="K276" i="2"/>
  <c r="D277" i="2"/>
  <c r="F277" i="2"/>
  <c r="E277" i="2"/>
  <c r="G277" i="2"/>
  <c r="L277" i="2"/>
  <c r="D278" i="2"/>
  <c r="F278" i="2"/>
  <c r="E278" i="2"/>
  <c r="G278" i="2"/>
  <c r="I278" i="2"/>
  <c r="D279" i="2"/>
  <c r="H279" i="2"/>
  <c r="E279" i="2"/>
  <c r="G279" i="2"/>
  <c r="F279" i="2"/>
  <c r="I279" i="2"/>
  <c r="J279" i="2"/>
  <c r="D280" i="2"/>
  <c r="H280" i="2"/>
  <c r="E280" i="2"/>
  <c r="F280" i="2"/>
  <c r="G280" i="2"/>
  <c r="K280" i="2"/>
  <c r="L280" i="2"/>
  <c r="D281" i="2"/>
  <c r="I281" i="2"/>
  <c r="E281" i="2"/>
  <c r="G281" i="2"/>
  <c r="H281" i="2"/>
  <c r="L281" i="2"/>
  <c r="D282" i="2"/>
  <c r="J282" i="2"/>
  <c r="E282" i="2"/>
  <c r="F282" i="2"/>
  <c r="H282" i="2"/>
  <c r="I282" i="2"/>
  <c r="D283" i="2"/>
  <c r="E283" i="2"/>
  <c r="K283" i="2"/>
  <c r="F283" i="2"/>
  <c r="G283" i="2"/>
  <c r="H283" i="2"/>
  <c r="I283" i="2"/>
  <c r="J283" i="2"/>
  <c r="D284" i="2"/>
  <c r="E284" i="2"/>
  <c r="L284" i="2"/>
  <c r="F284" i="2"/>
  <c r="G284" i="2"/>
  <c r="H284" i="2"/>
  <c r="I284" i="2"/>
  <c r="J284" i="2"/>
  <c r="K284" i="2"/>
  <c r="D285" i="2"/>
  <c r="F285" i="2"/>
  <c r="E285" i="2"/>
  <c r="G285" i="2"/>
  <c r="L285" i="2"/>
  <c r="D286" i="2"/>
  <c r="F286" i="2"/>
  <c r="E286" i="2"/>
  <c r="G286" i="2"/>
  <c r="I286" i="2"/>
  <c r="D287" i="2"/>
  <c r="H287" i="2"/>
  <c r="E287" i="2"/>
  <c r="G287" i="2"/>
  <c r="F287" i="2"/>
  <c r="I287" i="2"/>
  <c r="J287" i="2"/>
  <c r="D288" i="2"/>
  <c r="H288" i="2"/>
  <c r="E288" i="2"/>
  <c r="F288" i="2"/>
  <c r="G288" i="2"/>
  <c r="K288" i="2"/>
  <c r="L288" i="2"/>
  <c r="D289" i="2"/>
  <c r="I289" i="2"/>
  <c r="E289" i="2"/>
  <c r="G289" i="2"/>
  <c r="H289" i="2"/>
  <c r="L289" i="2"/>
  <c r="D290" i="2"/>
  <c r="J290" i="2"/>
  <c r="E290" i="2"/>
  <c r="F290" i="2"/>
  <c r="H290" i="2"/>
  <c r="I290" i="2"/>
  <c r="D291" i="2"/>
  <c r="E291" i="2"/>
  <c r="K291" i="2"/>
  <c r="F291" i="2"/>
  <c r="G291" i="2"/>
  <c r="H291" i="2"/>
  <c r="I291" i="2"/>
  <c r="J291" i="2"/>
  <c r="D292" i="2"/>
  <c r="E292" i="2"/>
  <c r="L292" i="2"/>
  <c r="F292" i="2"/>
  <c r="G292" i="2"/>
  <c r="H292" i="2"/>
  <c r="I292" i="2"/>
  <c r="J292" i="2"/>
  <c r="K292" i="2"/>
  <c r="D293" i="2"/>
  <c r="F293" i="2"/>
  <c r="E293" i="2"/>
  <c r="G293" i="2"/>
  <c r="L293" i="2"/>
  <c r="D294" i="2"/>
  <c r="F294" i="2"/>
  <c r="E294" i="2"/>
  <c r="G294" i="2"/>
  <c r="I294" i="2"/>
  <c r="D295" i="2"/>
  <c r="H295" i="2"/>
  <c r="E295" i="2"/>
  <c r="G295" i="2"/>
  <c r="F295" i="2"/>
  <c r="I295" i="2"/>
  <c r="J295" i="2"/>
  <c r="D296" i="2"/>
  <c r="H296" i="2"/>
  <c r="E296" i="2"/>
  <c r="F296" i="2"/>
  <c r="G296" i="2"/>
  <c r="K296" i="2"/>
  <c r="L296" i="2"/>
  <c r="D297" i="2"/>
  <c r="I297" i="2"/>
  <c r="E297" i="2"/>
  <c r="G297" i="2"/>
  <c r="H297" i="2"/>
  <c r="L297" i="2"/>
  <c r="D298" i="2"/>
  <c r="J298" i="2"/>
  <c r="E298" i="2"/>
  <c r="F298" i="2"/>
  <c r="H298" i="2"/>
  <c r="I298" i="2"/>
  <c r="D299" i="2"/>
  <c r="E299" i="2"/>
  <c r="K299" i="2"/>
  <c r="F299" i="2"/>
  <c r="G299" i="2"/>
  <c r="H299" i="2"/>
  <c r="I299" i="2"/>
  <c r="J299" i="2"/>
  <c r="D300" i="2"/>
  <c r="E300" i="2"/>
  <c r="L300" i="2"/>
  <c r="F300" i="2"/>
  <c r="G300" i="2"/>
  <c r="H300" i="2"/>
  <c r="I300" i="2"/>
  <c r="J300" i="2"/>
  <c r="K300" i="2"/>
  <c r="D301" i="2"/>
  <c r="F301" i="2"/>
  <c r="E301" i="2"/>
  <c r="G301" i="2"/>
  <c r="L301" i="2"/>
  <c r="D302" i="2"/>
  <c r="F302" i="2"/>
  <c r="E302" i="2"/>
  <c r="G302" i="2"/>
  <c r="I302" i="2"/>
  <c r="D303" i="2"/>
  <c r="H303" i="2"/>
  <c r="E303" i="2"/>
  <c r="G303" i="2"/>
  <c r="F303" i="2"/>
  <c r="I303" i="2"/>
  <c r="J303" i="2"/>
  <c r="D304" i="2"/>
  <c r="H304" i="2"/>
  <c r="E304" i="2"/>
  <c r="F304" i="2"/>
  <c r="G304" i="2"/>
  <c r="K304" i="2"/>
  <c r="L304" i="2"/>
  <c r="D305" i="2"/>
  <c r="I305" i="2"/>
  <c r="E305" i="2"/>
  <c r="G305" i="2"/>
  <c r="H305" i="2"/>
  <c r="L305" i="2"/>
  <c r="D306" i="2"/>
  <c r="J306" i="2"/>
  <c r="E306" i="2"/>
  <c r="F306" i="2"/>
  <c r="H306" i="2"/>
  <c r="I306" i="2"/>
  <c r="D307" i="2"/>
  <c r="E307" i="2"/>
  <c r="K307" i="2"/>
  <c r="F307" i="2"/>
  <c r="G307" i="2"/>
  <c r="H307" i="2"/>
  <c r="I307" i="2"/>
  <c r="J307" i="2"/>
  <c r="D308" i="2"/>
  <c r="E308" i="2"/>
  <c r="L308" i="2"/>
  <c r="F308" i="2"/>
  <c r="G308" i="2"/>
  <c r="H308" i="2"/>
  <c r="I308" i="2"/>
  <c r="J308" i="2"/>
  <c r="K308" i="2"/>
  <c r="D309" i="2"/>
  <c r="E309" i="2"/>
  <c r="G309" i="2"/>
  <c r="L309" i="2"/>
  <c r="D310" i="2"/>
  <c r="F310" i="2"/>
  <c r="E310" i="2"/>
  <c r="I310" i="2"/>
  <c r="D311" i="2"/>
  <c r="H311" i="2"/>
  <c r="E311" i="2"/>
  <c r="G311" i="2"/>
  <c r="F311" i="2"/>
  <c r="I311" i="2"/>
  <c r="J311" i="2"/>
  <c r="D312" i="2"/>
  <c r="H312" i="2"/>
  <c r="E312" i="2"/>
  <c r="F312" i="2"/>
  <c r="G312" i="2"/>
  <c r="K312" i="2"/>
  <c r="L312" i="2"/>
  <c r="D313" i="2"/>
  <c r="I313" i="2"/>
  <c r="E313" i="2"/>
  <c r="G313" i="2"/>
  <c r="H313" i="2"/>
  <c r="L313" i="2"/>
  <c r="D314" i="2"/>
  <c r="J314" i="2"/>
  <c r="E314" i="2"/>
  <c r="F314" i="2"/>
  <c r="H314" i="2"/>
  <c r="I314" i="2"/>
  <c r="D315" i="2"/>
  <c r="E315" i="2"/>
  <c r="K315" i="2"/>
  <c r="F315" i="2"/>
  <c r="G315" i="2"/>
  <c r="H315" i="2"/>
  <c r="I315" i="2"/>
  <c r="J315" i="2"/>
  <c r="D316" i="2"/>
  <c r="E316" i="2"/>
  <c r="L316" i="2"/>
  <c r="F316" i="2"/>
  <c r="G316" i="2"/>
  <c r="H316" i="2"/>
  <c r="I316" i="2"/>
  <c r="J316" i="2"/>
  <c r="K316" i="2"/>
  <c r="D317" i="2"/>
  <c r="L317" i="2"/>
  <c r="E317" i="2"/>
  <c r="G317" i="2"/>
  <c r="D318" i="2"/>
  <c r="F318" i="2"/>
  <c r="E318" i="2"/>
  <c r="I318" i="2"/>
  <c r="D319" i="2"/>
  <c r="H319" i="2"/>
  <c r="E319" i="2"/>
  <c r="G319" i="2"/>
  <c r="F319" i="2"/>
  <c r="I319" i="2"/>
  <c r="J319" i="2"/>
  <c r="D320" i="2"/>
  <c r="H320" i="2"/>
  <c r="E320" i="2"/>
  <c r="F320" i="2"/>
  <c r="G320" i="2"/>
  <c r="K320" i="2"/>
  <c r="L320" i="2"/>
  <c r="D321" i="2"/>
  <c r="I321" i="2"/>
  <c r="E321" i="2"/>
  <c r="G321" i="2"/>
  <c r="H321" i="2"/>
  <c r="L321" i="2"/>
  <c r="D322" i="2"/>
  <c r="J322" i="2"/>
  <c r="E322" i="2"/>
  <c r="F322" i="2"/>
  <c r="H322" i="2"/>
  <c r="I322" i="2"/>
  <c r="D323" i="2"/>
  <c r="E323" i="2"/>
  <c r="K323" i="2"/>
  <c r="F323" i="2"/>
  <c r="G323" i="2"/>
  <c r="H323" i="2"/>
  <c r="I323" i="2"/>
  <c r="J323" i="2"/>
  <c r="D324" i="2"/>
  <c r="E324" i="2"/>
  <c r="L324" i="2"/>
  <c r="F324" i="2"/>
  <c r="G324" i="2"/>
  <c r="H324" i="2"/>
  <c r="I324" i="2"/>
  <c r="J324" i="2"/>
  <c r="K324" i="2"/>
  <c r="D325" i="2"/>
  <c r="E325" i="2"/>
  <c r="G325" i="2"/>
  <c r="L325" i="2"/>
  <c r="D326" i="2"/>
  <c r="F326" i="2"/>
  <c r="E326" i="2"/>
  <c r="I326" i="2"/>
  <c r="D327" i="2"/>
  <c r="H327" i="2"/>
  <c r="E327" i="2"/>
  <c r="G327" i="2"/>
  <c r="F327" i="2"/>
  <c r="I327" i="2"/>
  <c r="J327" i="2"/>
  <c r="D328" i="2"/>
  <c r="H328" i="2"/>
  <c r="E328" i="2"/>
  <c r="F328" i="2"/>
  <c r="G328" i="2"/>
  <c r="K328" i="2"/>
  <c r="L328" i="2"/>
  <c r="D329" i="2"/>
  <c r="I329" i="2"/>
  <c r="E329" i="2"/>
  <c r="G329" i="2"/>
  <c r="H329" i="2"/>
  <c r="L329" i="2"/>
  <c r="D330" i="2"/>
  <c r="J330" i="2"/>
  <c r="E330" i="2"/>
  <c r="F330" i="2"/>
  <c r="H330" i="2"/>
  <c r="I330" i="2"/>
  <c r="D331" i="2"/>
  <c r="E331" i="2"/>
  <c r="K331" i="2"/>
  <c r="F331" i="2"/>
  <c r="G331" i="2"/>
  <c r="H331" i="2"/>
  <c r="I331" i="2"/>
  <c r="J331" i="2"/>
  <c r="D332" i="2"/>
  <c r="E332" i="2"/>
  <c r="L332" i="2"/>
  <c r="F332" i="2"/>
  <c r="G332" i="2"/>
  <c r="H332" i="2"/>
  <c r="I332" i="2"/>
  <c r="J332" i="2"/>
  <c r="K332" i="2"/>
  <c r="D333" i="2"/>
  <c r="E333" i="2"/>
  <c r="G333" i="2"/>
  <c r="D334" i="2"/>
  <c r="F334" i="2"/>
  <c r="E334" i="2"/>
  <c r="I334" i="2"/>
  <c r="D335" i="2"/>
  <c r="H335" i="2"/>
  <c r="E335" i="2"/>
  <c r="G335" i="2"/>
  <c r="F335" i="2"/>
  <c r="I335" i="2"/>
  <c r="J335" i="2"/>
  <c r="D336" i="2"/>
  <c r="H336" i="2"/>
  <c r="E336" i="2"/>
  <c r="F336" i="2"/>
  <c r="G336" i="2"/>
  <c r="K336" i="2"/>
  <c r="L336" i="2"/>
  <c r="D337" i="2"/>
  <c r="I337" i="2"/>
  <c r="E337" i="2"/>
  <c r="G337" i="2"/>
  <c r="H337" i="2"/>
  <c r="L337" i="2"/>
  <c r="D338" i="2"/>
  <c r="J338" i="2"/>
  <c r="E338" i="2"/>
  <c r="F338" i="2"/>
  <c r="H338" i="2"/>
  <c r="I338" i="2"/>
  <c r="D339" i="2"/>
  <c r="E339" i="2"/>
  <c r="K339" i="2"/>
  <c r="F339" i="2"/>
  <c r="G339" i="2"/>
  <c r="H339" i="2"/>
  <c r="I339" i="2"/>
  <c r="J339" i="2"/>
  <c r="D340" i="2"/>
  <c r="E340" i="2"/>
  <c r="L340" i="2"/>
  <c r="F340" i="2"/>
  <c r="G340" i="2"/>
  <c r="H340" i="2"/>
  <c r="I340" i="2"/>
  <c r="J340" i="2"/>
  <c r="K340" i="2"/>
  <c r="D341" i="2"/>
  <c r="E341" i="2"/>
  <c r="G341" i="2"/>
  <c r="L341" i="2"/>
  <c r="D342" i="2"/>
  <c r="F342" i="2"/>
  <c r="E342" i="2"/>
  <c r="I342" i="2"/>
  <c r="T2" i="4"/>
  <c r="T3" i="4"/>
  <c r="G4" i="4"/>
  <c r="T4" i="4"/>
  <c r="G5" i="4"/>
  <c r="T5" i="4"/>
  <c r="G6" i="4"/>
  <c r="T6" i="4"/>
  <c r="G7" i="4"/>
  <c r="T7" i="4"/>
  <c r="T8" i="4"/>
  <c r="A9" i="4"/>
  <c r="C9" i="4" s="1"/>
  <c r="C13" i="4" s="1"/>
  <c r="T9" i="4"/>
  <c r="B10" i="4"/>
  <c r="T10" i="4"/>
  <c r="T11" i="4"/>
  <c r="C12" i="4"/>
  <c r="K12" i="4"/>
  <c r="T12" i="4"/>
  <c r="T13" i="4"/>
  <c r="T14" i="4"/>
  <c r="C15" i="4"/>
  <c r="F15" i="4"/>
  <c r="J15" i="4"/>
  <c r="J12" i="4"/>
  <c r="K15" i="4"/>
  <c r="N15" i="4"/>
  <c r="T15" i="4"/>
  <c r="C16" i="4"/>
  <c r="D16" i="4"/>
  <c r="D15" i="4"/>
  <c r="E16" i="4"/>
  <c r="E15" i="4"/>
  <c r="F16" i="4"/>
  <c r="G16" i="4"/>
  <c r="G15" i="4"/>
  <c r="H16" i="4"/>
  <c r="H15" i="4"/>
  <c r="I16" i="4"/>
  <c r="I15" i="4"/>
  <c r="J16" i="4"/>
  <c r="K16" i="4"/>
  <c r="L16" i="4"/>
  <c r="L15" i="4"/>
  <c r="M16" i="4"/>
  <c r="M15" i="4"/>
  <c r="N16" i="4"/>
  <c r="O16" i="4"/>
  <c r="O15" i="4"/>
  <c r="P16" i="4"/>
  <c r="P15" i="4"/>
  <c r="Q16" i="4"/>
  <c r="Q15" i="4"/>
  <c r="T16" i="4"/>
  <c r="T17" i="4"/>
  <c r="T18" i="4"/>
  <c r="T19" i="4"/>
  <c r="T20" i="4"/>
  <c r="D21" i="4"/>
  <c r="L21" i="4" s="1"/>
  <c r="E21" i="4"/>
  <c r="G21" i="4"/>
  <c r="T21" i="4"/>
  <c r="D22" i="4"/>
  <c r="E22" i="4"/>
  <c r="G22" i="4"/>
  <c r="T22" i="4"/>
  <c r="D23" i="4"/>
  <c r="E23" i="4"/>
  <c r="T23" i="4"/>
  <c r="D24" i="4"/>
  <c r="H24" i="4" s="1"/>
  <c r="E24" i="4"/>
  <c r="G24" i="4"/>
  <c r="T24" i="4"/>
  <c r="D25" i="4"/>
  <c r="E25" i="4"/>
  <c r="G25" i="4"/>
  <c r="T25" i="4"/>
  <c r="D26" i="4"/>
  <c r="E26" i="4"/>
  <c r="G26" i="4"/>
  <c r="T26" i="4"/>
  <c r="D27" i="4"/>
  <c r="F27" i="4" s="1"/>
  <c r="J27" i="4"/>
  <c r="E27" i="4"/>
  <c r="T27" i="4"/>
  <c r="D28" i="4"/>
  <c r="L28" i="4" s="1"/>
  <c r="E28" i="4"/>
  <c r="G28" i="4"/>
  <c r="T28" i="4"/>
  <c r="D29" i="4"/>
  <c r="K29" i="4" s="1"/>
  <c r="E29" i="4"/>
  <c r="G29" i="4"/>
  <c r="T29" i="4"/>
  <c r="D30" i="4"/>
  <c r="I30" i="4" s="1"/>
  <c r="E30" i="4"/>
  <c r="G30" i="4"/>
  <c r="T30" i="4"/>
  <c r="D31" i="4"/>
  <c r="E31" i="4"/>
  <c r="T31" i="4"/>
  <c r="D32" i="4"/>
  <c r="E32" i="4"/>
  <c r="G32" i="4"/>
  <c r="T32" i="4"/>
  <c r="D33" i="4"/>
  <c r="F33" i="4" s="1"/>
  <c r="E33" i="4"/>
  <c r="G33" i="4"/>
  <c r="T33" i="4"/>
  <c r="D34" i="4"/>
  <c r="K34" i="4" s="1"/>
  <c r="E34" i="4"/>
  <c r="F34" i="4"/>
  <c r="G34" i="4"/>
  <c r="D35" i="4"/>
  <c r="L35" i="4" s="1"/>
  <c r="E35" i="4"/>
  <c r="G35" i="4"/>
  <c r="D36" i="4"/>
  <c r="E36" i="4"/>
  <c r="G36" i="4"/>
  <c r="D37" i="4"/>
  <c r="E37" i="4"/>
  <c r="D38" i="4"/>
  <c r="H38" i="4" s="1"/>
  <c r="E38" i="4"/>
  <c r="G38" i="4"/>
  <c r="D39" i="4"/>
  <c r="J39" i="4" s="1"/>
  <c r="E39" i="4"/>
  <c r="G39" i="4"/>
  <c r="D40" i="4"/>
  <c r="E40" i="4"/>
  <c r="G40" i="4"/>
  <c r="D41" i="4"/>
  <c r="I41" i="4" s="1"/>
  <c r="E41" i="4"/>
  <c r="D42" i="4"/>
  <c r="E42" i="4"/>
  <c r="G42" i="4"/>
  <c r="D43" i="4"/>
  <c r="E43" i="4"/>
  <c r="G43" i="4"/>
  <c r="D44" i="4"/>
  <c r="H44" i="4" s="1"/>
  <c r="E44" i="4"/>
  <c r="G44" i="4"/>
  <c r="L44" i="4"/>
  <c r="D45" i="4"/>
  <c r="E45" i="4"/>
  <c r="D46" i="4"/>
  <c r="F46" i="4" s="1"/>
  <c r="H46" i="4"/>
  <c r="E46" i="4"/>
  <c r="D47" i="4"/>
  <c r="H47" i="4" s="1"/>
  <c r="E47" i="4"/>
  <c r="G47" i="4"/>
  <c r="D48" i="4"/>
  <c r="E48" i="4"/>
  <c r="G48" i="4"/>
  <c r="D49" i="4"/>
  <c r="I49" i="4" s="1"/>
  <c r="E49" i="4"/>
  <c r="D50" i="4"/>
  <c r="E50" i="4"/>
  <c r="G50" i="4"/>
  <c r="D51" i="4"/>
  <c r="K51" i="4" s="1"/>
  <c r="E51" i="4"/>
  <c r="G51" i="4"/>
  <c r="D52" i="4"/>
  <c r="L52" i="4" s="1"/>
  <c r="E52" i="4"/>
  <c r="G52" i="4"/>
  <c r="D53" i="4"/>
  <c r="E53" i="4"/>
  <c r="D54" i="4"/>
  <c r="E54" i="4"/>
  <c r="D55" i="4"/>
  <c r="H55" i="4" s="1"/>
  <c r="E55" i="4"/>
  <c r="G55" i="4"/>
  <c r="D56" i="4"/>
  <c r="E56" i="4"/>
  <c r="G56" i="4"/>
  <c r="D57" i="4"/>
  <c r="J57" i="4" s="1"/>
  <c r="E57" i="4"/>
  <c r="D58" i="4"/>
  <c r="H58" i="4" s="1"/>
  <c r="E58" i="4"/>
  <c r="G58" i="4"/>
  <c r="D59" i="4"/>
  <c r="H59" i="4" s="1"/>
  <c r="E59" i="4"/>
  <c r="G59" i="4"/>
  <c r="D60" i="4"/>
  <c r="E60" i="4"/>
  <c r="G60" i="4"/>
  <c r="D61" i="4"/>
  <c r="E61" i="4"/>
  <c r="D62" i="4"/>
  <c r="E62" i="4"/>
  <c r="D63" i="4"/>
  <c r="F63" i="4" s="1"/>
  <c r="E63" i="4"/>
  <c r="G63" i="4"/>
  <c r="D64" i="4"/>
  <c r="H64" i="4" s="1"/>
  <c r="E64" i="4"/>
  <c r="G64" i="4"/>
  <c r="D65" i="4"/>
  <c r="E65" i="4"/>
  <c r="D66" i="4"/>
  <c r="E66" i="4"/>
  <c r="G66" i="4"/>
  <c r="D67" i="4"/>
  <c r="E67" i="4"/>
  <c r="G67" i="4"/>
  <c r="D68" i="4"/>
  <c r="E68" i="4"/>
  <c r="G68" i="4"/>
  <c r="D69" i="4"/>
  <c r="J69" i="4" s="1"/>
  <c r="E69" i="4"/>
  <c r="L69" i="4"/>
  <c r="D70" i="4"/>
  <c r="E70" i="4"/>
  <c r="D71" i="4"/>
  <c r="E71" i="4"/>
  <c r="G71" i="4"/>
  <c r="D72" i="4"/>
  <c r="E72" i="4"/>
  <c r="G72" i="4"/>
  <c r="D73" i="4"/>
  <c r="F73" i="4" s="1"/>
  <c r="J73" i="4"/>
  <c r="E73" i="4"/>
  <c r="H73" i="4"/>
  <c r="D74" i="4"/>
  <c r="E74" i="4"/>
  <c r="G74" i="4"/>
  <c r="D75" i="4"/>
  <c r="E75" i="4"/>
  <c r="G75" i="4"/>
  <c r="D76" i="4"/>
  <c r="H76" i="4" s="1"/>
  <c r="E76" i="4"/>
  <c r="G76" i="4"/>
  <c r="D77" i="4"/>
  <c r="E77" i="4"/>
  <c r="D78" i="4"/>
  <c r="J78" i="4" s="1"/>
  <c r="E78" i="4"/>
  <c r="I78" i="4"/>
  <c r="D79" i="4"/>
  <c r="E79" i="4"/>
  <c r="G79" i="4"/>
  <c r="D80" i="4"/>
  <c r="E80" i="4"/>
  <c r="G80" i="4"/>
  <c r="D81" i="4"/>
  <c r="F81" i="4" s="1"/>
  <c r="J81" i="4"/>
  <c r="E81" i="4"/>
  <c r="D82" i="4"/>
  <c r="E82" i="4"/>
  <c r="G82" i="4"/>
  <c r="D83" i="4"/>
  <c r="H83" i="4" s="1"/>
  <c r="E83" i="4"/>
  <c r="G83" i="4"/>
  <c r="K83" i="4"/>
  <c r="D84" i="4"/>
  <c r="I84" i="4" s="1"/>
  <c r="E84" i="4"/>
  <c r="G84" i="4"/>
  <c r="D85" i="4"/>
  <c r="J85" i="4"/>
  <c r="E85" i="4"/>
  <c r="I85" i="4"/>
  <c r="L85" i="4"/>
  <c r="D86" i="4"/>
  <c r="H86" i="4"/>
  <c r="E86" i="4"/>
  <c r="F86" i="4"/>
  <c r="I86" i="4"/>
  <c r="J86" i="4"/>
  <c r="D87" i="4"/>
  <c r="F87" i="4"/>
  <c r="E87" i="4"/>
  <c r="G87" i="4"/>
  <c r="L87" i="4"/>
  <c r="D88" i="4"/>
  <c r="E88" i="4"/>
  <c r="G88" i="4"/>
  <c r="H88" i="4"/>
  <c r="D89" i="4"/>
  <c r="J89" i="4"/>
  <c r="E89" i="4"/>
  <c r="F89" i="4"/>
  <c r="H89" i="4"/>
  <c r="I89" i="4"/>
  <c r="D90" i="4"/>
  <c r="E90" i="4"/>
  <c r="K90" i="4"/>
  <c r="F90" i="4"/>
  <c r="G90" i="4"/>
  <c r="H90" i="4"/>
  <c r="I90" i="4"/>
  <c r="J90" i="4"/>
  <c r="D91" i="4"/>
  <c r="E91" i="4"/>
  <c r="L91" i="4"/>
  <c r="F91" i="4"/>
  <c r="G91" i="4"/>
  <c r="H91" i="4"/>
  <c r="I91" i="4"/>
  <c r="J91" i="4"/>
  <c r="K91" i="4"/>
  <c r="D92" i="4"/>
  <c r="H92" i="4"/>
  <c r="E92" i="4"/>
  <c r="G92" i="4"/>
  <c r="I92" i="4"/>
  <c r="D93" i="4"/>
  <c r="I93" i="4"/>
  <c r="E93" i="4"/>
  <c r="J93" i="4"/>
  <c r="D94" i="4"/>
  <c r="H94" i="4"/>
  <c r="E94" i="4"/>
  <c r="F94" i="4"/>
  <c r="I94" i="4"/>
  <c r="J94" i="4"/>
  <c r="D95" i="4"/>
  <c r="E95" i="4"/>
  <c r="G95" i="4"/>
  <c r="D96" i="4"/>
  <c r="H96" i="4"/>
  <c r="E96" i="4"/>
  <c r="G96" i="4"/>
  <c r="D97" i="4"/>
  <c r="J97" i="4"/>
  <c r="E97" i="4"/>
  <c r="F97" i="4"/>
  <c r="H97" i="4"/>
  <c r="I97" i="4"/>
  <c r="L97" i="4"/>
  <c r="D98" i="4"/>
  <c r="E98" i="4"/>
  <c r="F98" i="4"/>
  <c r="G98" i="4"/>
  <c r="H98" i="4"/>
  <c r="I98" i="4"/>
  <c r="J98" i="4"/>
  <c r="D99" i="4"/>
  <c r="E99" i="4"/>
  <c r="L99" i="4"/>
  <c r="F99" i="4"/>
  <c r="G99" i="4"/>
  <c r="H99" i="4"/>
  <c r="I99" i="4"/>
  <c r="J99" i="4"/>
  <c r="K99" i="4"/>
  <c r="D100" i="4"/>
  <c r="I100" i="4"/>
  <c r="E100" i="4"/>
  <c r="G100" i="4"/>
  <c r="H100" i="4"/>
  <c r="K100" i="4"/>
  <c r="D101" i="4"/>
  <c r="F101" i="4"/>
  <c r="E101" i="4"/>
  <c r="I101" i="4"/>
  <c r="D102" i="4"/>
  <c r="H102" i="4"/>
  <c r="E102" i="4"/>
  <c r="G102" i="4"/>
  <c r="F102" i="4"/>
  <c r="I102" i="4"/>
  <c r="J102" i="4"/>
  <c r="D103" i="4"/>
  <c r="E103" i="4"/>
  <c r="K103" i="4"/>
  <c r="F103" i="4"/>
  <c r="G103" i="4"/>
  <c r="J103" i="4"/>
  <c r="L103" i="4"/>
  <c r="D104" i="4"/>
  <c r="F104" i="4"/>
  <c r="E104" i="4"/>
  <c r="D105" i="4"/>
  <c r="J105" i="4"/>
  <c r="E105" i="4"/>
  <c r="G105" i="4"/>
  <c r="L105" i="4"/>
  <c r="D106" i="4"/>
  <c r="E106" i="4"/>
  <c r="G106" i="4"/>
  <c r="F106" i="4"/>
  <c r="H106" i="4"/>
  <c r="I106" i="4"/>
  <c r="J106" i="4"/>
  <c r="D107" i="4"/>
  <c r="E107" i="4"/>
  <c r="L107" i="4"/>
  <c r="F107" i="4"/>
  <c r="G107" i="4"/>
  <c r="H107" i="4"/>
  <c r="I107" i="4"/>
  <c r="J107" i="4"/>
  <c r="K107" i="4"/>
  <c r="D108" i="4"/>
  <c r="F108" i="4"/>
  <c r="E108" i="4"/>
  <c r="G108" i="4"/>
  <c r="D109" i="4"/>
  <c r="F109" i="4"/>
  <c r="E109" i="4"/>
  <c r="G109" i="4"/>
  <c r="H109" i="4"/>
  <c r="J109" i="4"/>
  <c r="L109" i="4"/>
  <c r="D110" i="4"/>
  <c r="H110" i="4"/>
  <c r="E110" i="4"/>
  <c r="G110" i="4"/>
  <c r="I110" i="4"/>
  <c r="D111" i="4"/>
  <c r="F111" i="4"/>
  <c r="E111" i="4"/>
  <c r="G111" i="4"/>
  <c r="L111" i="4"/>
  <c r="D112" i="4"/>
  <c r="H112" i="4"/>
  <c r="E112" i="4"/>
  <c r="F112" i="4"/>
  <c r="G112" i="4"/>
  <c r="K112" i="4"/>
  <c r="D113" i="4"/>
  <c r="J113" i="4"/>
  <c r="E113" i="4"/>
  <c r="D114" i="4"/>
  <c r="E114" i="4"/>
  <c r="F114" i="4"/>
  <c r="G114" i="4"/>
  <c r="H114" i="4"/>
  <c r="I114" i="4"/>
  <c r="J114" i="4"/>
  <c r="D115" i="4"/>
  <c r="E115" i="4"/>
  <c r="L115" i="4"/>
  <c r="F115" i="4"/>
  <c r="G115" i="4"/>
  <c r="H115" i="4"/>
  <c r="I115" i="4"/>
  <c r="J115" i="4"/>
  <c r="K115" i="4"/>
  <c r="D116" i="4"/>
  <c r="F116" i="4"/>
  <c r="E116" i="4"/>
  <c r="G116" i="4"/>
  <c r="I116" i="4"/>
  <c r="D117" i="4"/>
  <c r="F117" i="4"/>
  <c r="E117" i="4"/>
  <c r="G117" i="4"/>
  <c r="L117" i="4"/>
  <c r="D118" i="4"/>
  <c r="H118" i="4"/>
  <c r="E118" i="4"/>
  <c r="G118" i="4"/>
  <c r="F118" i="4"/>
  <c r="I118" i="4"/>
  <c r="K118" i="4"/>
  <c r="D119" i="4"/>
  <c r="E119" i="4"/>
  <c r="G119" i="4"/>
  <c r="D120" i="4"/>
  <c r="E120" i="4"/>
  <c r="L120" i="4"/>
  <c r="F120" i="4"/>
  <c r="G120" i="4"/>
  <c r="H120" i="4"/>
  <c r="K120" i="4"/>
  <c r="D121" i="4"/>
  <c r="J121" i="4"/>
  <c r="E121" i="4"/>
  <c r="G121" i="4"/>
  <c r="F121" i="4"/>
  <c r="H121" i="4"/>
  <c r="D122" i="4"/>
  <c r="E122" i="4"/>
  <c r="F122" i="4"/>
  <c r="G122" i="4"/>
  <c r="H122" i="4"/>
  <c r="I122" i="4"/>
  <c r="J122" i="4"/>
  <c r="D123" i="4"/>
  <c r="E123" i="4"/>
  <c r="L123" i="4"/>
  <c r="F123" i="4"/>
  <c r="G123" i="4"/>
  <c r="H123" i="4"/>
  <c r="I123" i="4"/>
  <c r="J123" i="4"/>
  <c r="K123" i="4"/>
  <c r="D124" i="4"/>
  <c r="F124" i="4"/>
  <c r="E124" i="4"/>
  <c r="G124" i="4"/>
  <c r="I124" i="4"/>
  <c r="K124" i="4"/>
  <c r="D125" i="4"/>
  <c r="F125" i="4"/>
  <c r="E125" i="4"/>
  <c r="G125" i="4"/>
  <c r="D126" i="4"/>
  <c r="H126" i="4"/>
  <c r="E126" i="4"/>
  <c r="G126" i="4"/>
  <c r="F126" i="4"/>
  <c r="I126" i="4"/>
  <c r="J126" i="4"/>
  <c r="K126" i="4"/>
  <c r="D127" i="4"/>
  <c r="E127" i="4"/>
  <c r="K127" i="4"/>
  <c r="F127" i="4"/>
  <c r="J127" i="4"/>
  <c r="D128" i="4"/>
  <c r="E128" i="4"/>
  <c r="G128" i="4"/>
  <c r="H128" i="4"/>
  <c r="D129" i="4"/>
  <c r="J129" i="4"/>
  <c r="E129" i="4"/>
  <c r="F129" i="4"/>
  <c r="G129" i="4"/>
  <c r="H129" i="4"/>
  <c r="L129" i="4"/>
  <c r="D130" i="4"/>
  <c r="E130" i="4"/>
  <c r="F130" i="4"/>
  <c r="H130" i="4"/>
  <c r="I130" i="4"/>
  <c r="J130" i="4"/>
  <c r="D131" i="4"/>
  <c r="E131" i="4"/>
  <c r="L131" i="4"/>
  <c r="F131" i="4"/>
  <c r="G131" i="4"/>
  <c r="H131" i="4"/>
  <c r="I131" i="4"/>
  <c r="J131" i="4"/>
  <c r="K131" i="4"/>
  <c r="D132" i="4"/>
  <c r="F132" i="4"/>
  <c r="E132" i="4"/>
  <c r="G132" i="4"/>
  <c r="K132" i="4"/>
  <c r="D133" i="4"/>
  <c r="F133" i="4"/>
  <c r="E133" i="4"/>
  <c r="G133" i="4"/>
  <c r="H133" i="4"/>
  <c r="J133" i="4"/>
  <c r="D134" i="4"/>
  <c r="H134" i="4"/>
  <c r="E134" i="4"/>
  <c r="G134" i="4"/>
  <c r="I134" i="4"/>
  <c r="J134" i="4"/>
  <c r="D135" i="4"/>
  <c r="E135" i="4"/>
  <c r="K135" i="4"/>
  <c r="F135" i="4"/>
  <c r="G135" i="4"/>
  <c r="J135" i="4"/>
  <c r="L135" i="4"/>
  <c r="D136" i="4"/>
  <c r="F136" i="4"/>
  <c r="E136" i="4"/>
  <c r="D137" i="4"/>
  <c r="J137" i="4"/>
  <c r="E137" i="4"/>
  <c r="G137" i="4"/>
  <c r="K137" i="4"/>
  <c r="D138" i="4"/>
  <c r="H138" i="4"/>
  <c r="E138" i="4"/>
  <c r="K138" i="4"/>
  <c r="I138" i="4"/>
  <c r="D139" i="4"/>
  <c r="E139" i="4"/>
  <c r="L139" i="4"/>
  <c r="F139" i="4"/>
  <c r="G139" i="4"/>
  <c r="H139" i="4"/>
  <c r="I139" i="4"/>
  <c r="J139" i="4"/>
  <c r="D140" i="4"/>
  <c r="E140" i="4"/>
  <c r="F140" i="4"/>
  <c r="G140" i="4"/>
  <c r="H140" i="4"/>
  <c r="I140" i="4"/>
  <c r="J140" i="4"/>
  <c r="K140" i="4"/>
  <c r="L140" i="4"/>
  <c r="D141" i="4"/>
  <c r="F141" i="4"/>
  <c r="E141" i="4"/>
  <c r="G141" i="4"/>
  <c r="H141" i="4"/>
  <c r="I141" i="4"/>
  <c r="J141" i="4"/>
  <c r="L141" i="4"/>
  <c r="D142" i="4"/>
  <c r="J142" i="4"/>
  <c r="E142" i="4"/>
  <c r="G142" i="4"/>
  <c r="F142" i="4"/>
  <c r="I142" i="4"/>
  <c r="D143" i="4"/>
  <c r="H143" i="4"/>
  <c r="E143" i="4"/>
  <c r="F143" i="4"/>
  <c r="G143" i="4"/>
  <c r="I143" i="4"/>
  <c r="J143" i="4"/>
  <c r="L143" i="4"/>
  <c r="D144" i="4"/>
  <c r="E144" i="4"/>
  <c r="G144" i="4"/>
  <c r="D145" i="4"/>
  <c r="J145" i="4"/>
  <c r="E145" i="4"/>
  <c r="F145" i="4"/>
  <c r="G145" i="4"/>
  <c r="I145" i="4"/>
  <c r="D146" i="4"/>
  <c r="F146" i="4"/>
  <c r="E146" i="4"/>
  <c r="G146" i="4"/>
  <c r="J146" i="4"/>
  <c r="D147" i="4"/>
  <c r="E147" i="4"/>
  <c r="L147" i="4"/>
  <c r="F147" i="4"/>
  <c r="H147" i="4"/>
  <c r="I147" i="4"/>
  <c r="J147" i="4"/>
  <c r="K147" i="4"/>
  <c r="D148" i="4"/>
  <c r="I148" i="4"/>
  <c r="E148" i="4"/>
  <c r="F148" i="4"/>
  <c r="G148" i="4"/>
  <c r="H148" i="4"/>
  <c r="L148" i="4"/>
  <c r="D149" i="4"/>
  <c r="F149" i="4"/>
  <c r="E149" i="4"/>
  <c r="L149" i="4"/>
  <c r="G149" i="4"/>
  <c r="I149" i="4"/>
  <c r="K149" i="4"/>
  <c r="D150" i="4"/>
  <c r="F150" i="4"/>
  <c r="E150" i="4"/>
  <c r="G150" i="4"/>
  <c r="H150" i="4"/>
  <c r="I150" i="4"/>
  <c r="J150" i="4"/>
  <c r="L150" i="4"/>
  <c r="D151" i="4"/>
  <c r="H151" i="4"/>
  <c r="E151" i="4"/>
  <c r="L151" i="4"/>
  <c r="F151" i="4"/>
  <c r="I151" i="4"/>
  <c r="D152" i="4"/>
  <c r="I152" i="4"/>
  <c r="E152" i="4"/>
  <c r="F152" i="4"/>
  <c r="G152" i="4"/>
  <c r="H152" i="4"/>
  <c r="J152" i="4"/>
  <c r="L152" i="4"/>
  <c r="D153" i="4"/>
  <c r="E153" i="4"/>
  <c r="D154" i="4"/>
  <c r="J154" i="4"/>
  <c r="E154" i="4"/>
  <c r="K154" i="4"/>
  <c r="F154" i="4"/>
  <c r="G154" i="4"/>
  <c r="I154" i="4"/>
  <c r="D155" i="4"/>
  <c r="E155" i="4"/>
  <c r="L155" i="4"/>
  <c r="F155" i="4"/>
  <c r="G155" i="4"/>
  <c r="H155" i="4"/>
  <c r="I155" i="4"/>
  <c r="J155" i="4"/>
  <c r="K155" i="4"/>
  <c r="D156" i="4"/>
  <c r="F156" i="4"/>
  <c r="E156" i="4"/>
  <c r="G156" i="4"/>
  <c r="H156" i="4"/>
  <c r="I156" i="4"/>
  <c r="J156" i="4"/>
  <c r="K156" i="4"/>
  <c r="L156" i="4"/>
  <c r="D157" i="4"/>
  <c r="F157" i="4"/>
  <c r="E157" i="4"/>
  <c r="H157" i="4"/>
  <c r="J157" i="4"/>
  <c r="D158" i="4"/>
  <c r="H158" i="4"/>
  <c r="E158" i="4"/>
  <c r="G158" i="4"/>
  <c r="F158" i="4"/>
  <c r="I158" i="4"/>
  <c r="K158" i="4"/>
  <c r="D159" i="4"/>
  <c r="H159" i="4"/>
  <c r="E159" i="4"/>
  <c r="G159" i="4"/>
  <c r="I159" i="4"/>
  <c r="J159" i="4"/>
  <c r="L159" i="4"/>
  <c r="D160" i="4"/>
  <c r="I160" i="4"/>
  <c r="E160" i="4"/>
  <c r="L160" i="4"/>
  <c r="F160" i="4"/>
  <c r="H160" i="4"/>
  <c r="D161" i="4"/>
  <c r="J161" i="4"/>
  <c r="E161" i="4"/>
  <c r="K161" i="4"/>
  <c r="F161" i="4"/>
  <c r="G161" i="4"/>
  <c r="H161" i="4"/>
  <c r="I161" i="4"/>
  <c r="L161" i="4"/>
  <c r="D162" i="4"/>
  <c r="E162" i="4"/>
  <c r="D163" i="4"/>
  <c r="E163" i="4"/>
  <c r="L163" i="4"/>
  <c r="F163" i="4"/>
  <c r="H163" i="4"/>
  <c r="I163" i="4"/>
  <c r="J163" i="4"/>
  <c r="D164" i="4"/>
  <c r="K164" i="4"/>
  <c r="E164" i="4"/>
  <c r="F164" i="4"/>
  <c r="G164" i="4"/>
  <c r="H164" i="4"/>
  <c r="J164" i="4"/>
  <c r="L164" i="4"/>
  <c r="D165" i="4"/>
  <c r="F165" i="4"/>
  <c r="E165" i="4"/>
  <c r="G165" i="4"/>
  <c r="K165" i="4"/>
  <c r="D166" i="4"/>
  <c r="I166" i="4"/>
  <c r="E166" i="4"/>
  <c r="H166" i="4"/>
  <c r="J166" i="4"/>
  <c r="D167" i="4"/>
  <c r="H167" i="4"/>
  <c r="E167" i="4"/>
  <c r="L167" i="4"/>
  <c r="F167" i="4"/>
  <c r="G167" i="4"/>
  <c r="I167" i="4"/>
  <c r="K167" i="4"/>
  <c r="D168" i="4"/>
  <c r="I168" i="4"/>
  <c r="E168" i="4"/>
  <c r="G168" i="4"/>
  <c r="J168" i="4"/>
  <c r="L168" i="4"/>
  <c r="D169" i="4"/>
  <c r="J169" i="4"/>
  <c r="E169" i="4"/>
  <c r="G169" i="4"/>
  <c r="F169" i="4"/>
  <c r="H169" i="4"/>
  <c r="D170" i="4"/>
  <c r="E170" i="4"/>
  <c r="K170" i="4"/>
  <c r="F170" i="4"/>
  <c r="G170" i="4"/>
  <c r="H170" i="4"/>
  <c r="I170" i="4"/>
  <c r="J170" i="4"/>
  <c r="L170" i="4"/>
  <c r="D171" i="4"/>
  <c r="E171" i="4"/>
  <c r="L171" i="4"/>
  <c r="F171" i="4"/>
  <c r="H171" i="4"/>
  <c r="I171" i="4"/>
  <c r="J171" i="4"/>
  <c r="K171" i="4"/>
  <c r="D172" i="4"/>
  <c r="H172" i="4"/>
  <c r="E172" i="4"/>
  <c r="G172" i="4"/>
  <c r="I172" i="4"/>
  <c r="K172" i="4"/>
  <c r="L172" i="4"/>
  <c r="D173" i="4"/>
  <c r="F173" i="4"/>
  <c r="E173" i="4"/>
  <c r="K173" i="4"/>
  <c r="H173" i="4"/>
  <c r="I173" i="4"/>
  <c r="J173" i="4"/>
  <c r="D174" i="4"/>
  <c r="F174" i="4"/>
  <c r="E174" i="4"/>
  <c r="G174" i="4"/>
  <c r="K174" i="4"/>
  <c r="D175" i="4"/>
  <c r="H175" i="4"/>
  <c r="E175" i="4"/>
  <c r="J175" i="4"/>
  <c r="D176" i="4"/>
  <c r="I176" i="4"/>
  <c r="E176" i="4"/>
  <c r="L176" i="4"/>
  <c r="F176" i="4"/>
  <c r="G176" i="4"/>
  <c r="H176" i="4"/>
  <c r="K176" i="4"/>
  <c r="D177" i="4"/>
  <c r="J177" i="4"/>
  <c r="E177" i="4"/>
  <c r="G177" i="4"/>
  <c r="I177" i="4"/>
  <c r="L177" i="4"/>
  <c r="D178" i="4"/>
  <c r="I178" i="4"/>
  <c r="E178" i="4"/>
  <c r="G178" i="4"/>
  <c r="F178" i="4"/>
  <c r="H178" i="4"/>
  <c r="D179" i="4"/>
  <c r="E179" i="4"/>
  <c r="L179" i="4"/>
  <c r="F179" i="4"/>
  <c r="G179" i="4"/>
  <c r="H179" i="4"/>
  <c r="I179" i="4"/>
  <c r="J179" i="4"/>
  <c r="D180" i="4"/>
  <c r="F180" i="4"/>
  <c r="E180" i="4"/>
  <c r="G180" i="4"/>
  <c r="J180" i="4"/>
  <c r="L180" i="4"/>
  <c r="D181" i="4"/>
  <c r="E181" i="4"/>
  <c r="G181" i="4"/>
  <c r="D182" i="4"/>
  <c r="E182" i="4"/>
  <c r="G182" i="4"/>
  <c r="F182" i="4"/>
  <c r="H182" i="4"/>
  <c r="I182" i="4"/>
  <c r="J182" i="4"/>
  <c r="D183" i="4"/>
  <c r="H183" i="4"/>
  <c r="E183" i="4"/>
  <c r="G183" i="4"/>
  <c r="K183" i="4"/>
  <c r="D184" i="4"/>
  <c r="I184" i="4"/>
  <c r="E184" i="4"/>
  <c r="J184" i="4"/>
  <c r="D185" i="4"/>
  <c r="J185" i="4"/>
  <c r="E185" i="4"/>
  <c r="F185" i="4"/>
  <c r="G185" i="4"/>
  <c r="H185" i="4"/>
  <c r="K185" i="4"/>
  <c r="D186" i="4"/>
  <c r="F186" i="4"/>
  <c r="E186" i="4"/>
  <c r="K186" i="4"/>
  <c r="I186" i="4"/>
  <c r="J186" i="4"/>
  <c r="L186" i="4"/>
  <c r="D187" i="4"/>
  <c r="E187" i="4"/>
  <c r="F187" i="4"/>
  <c r="H187" i="4"/>
  <c r="I187" i="4"/>
  <c r="J187" i="4"/>
  <c r="D188" i="4"/>
  <c r="J188" i="4"/>
  <c r="E188" i="4"/>
  <c r="F188" i="4"/>
  <c r="G188" i="4"/>
  <c r="H188" i="4"/>
  <c r="I188" i="4"/>
  <c r="K188" i="4"/>
  <c r="L188" i="4"/>
  <c r="D189" i="4"/>
  <c r="F189" i="4"/>
  <c r="E189" i="4"/>
  <c r="G189" i="4"/>
  <c r="H189" i="4"/>
  <c r="I189" i="4"/>
  <c r="J189" i="4"/>
  <c r="L189" i="4"/>
  <c r="D190" i="4"/>
  <c r="E190" i="4"/>
  <c r="G190" i="4"/>
  <c r="D191" i="4"/>
  <c r="H191" i="4"/>
  <c r="E191" i="4"/>
  <c r="K191" i="4"/>
  <c r="F191" i="4"/>
  <c r="G191" i="4"/>
  <c r="I191" i="4"/>
  <c r="J191" i="4"/>
  <c r="D192" i="4"/>
  <c r="I192" i="4"/>
  <c r="E192" i="4"/>
  <c r="G192" i="4"/>
  <c r="K192" i="4"/>
  <c r="D193" i="4"/>
  <c r="J193" i="4"/>
  <c r="E193" i="4"/>
  <c r="I193" i="4"/>
  <c r="D194" i="4"/>
  <c r="I194" i="4"/>
  <c r="E194" i="4"/>
  <c r="F194" i="4"/>
  <c r="G194" i="4"/>
  <c r="H194" i="4"/>
  <c r="J194" i="4"/>
  <c r="D195" i="4"/>
  <c r="E195" i="4"/>
  <c r="L195" i="4"/>
  <c r="F195" i="4"/>
  <c r="G195" i="4"/>
  <c r="H195" i="4"/>
  <c r="I195" i="4"/>
  <c r="J195" i="4"/>
  <c r="K195" i="4"/>
  <c r="D196" i="4"/>
  <c r="L196" i="4"/>
  <c r="E196" i="4"/>
  <c r="G196" i="4"/>
  <c r="D197" i="4"/>
  <c r="F197" i="4"/>
  <c r="E197" i="4"/>
  <c r="L197" i="4"/>
  <c r="G197" i="4"/>
  <c r="I197" i="4"/>
  <c r="D198" i="4"/>
  <c r="E198" i="4"/>
  <c r="G198" i="4"/>
  <c r="F198" i="4"/>
  <c r="H198" i="4"/>
  <c r="I198" i="4"/>
  <c r="J198" i="4"/>
  <c r="L198" i="4"/>
  <c r="D199" i="4"/>
  <c r="E199" i="4"/>
  <c r="G199" i="4"/>
  <c r="D200" i="4"/>
  <c r="I200" i="4"/>
  <c r="E200" i="4"/>
  <c r="K200" i="4"/>
  <c r="F200" i="4"/>
  <c r="G200" i="4"/>
  <c r="J200" i="4"/>
  <c r="D201" i="4"/>
  <c r="J201" i="4"/>
  <c r="E201" i="4"/>
  <c r="G201" i="4"/>
  <c r="K201" i="4"/>
  <c r="D202" i="4"/>
  <c r="H202" i="4"/>
  <c r="E202" i="4"/>
  <c r="I202" i="4"/>
  <c r="D203" i="4"/>
  <c r="E203" i="4"/>
  <c r="L203" i="4"/>
  <c r="F203" i="4"/>
  <c r="G203" i="4"/>
  <c r="H203" i="4"/>
  <c r="I203" i="4"/>
  <c r="J203" i="4"/>
  <c r="D204" i="4"/>
  <c r="E204" i="4"/>
  <c r="F204" i="4"/>
  <c r="G204" i="4"/>
  <c r="H204" i="4"/>
  <c r="I204" i="4"/>
  <c r="J204" i="4"/>
  <c r="K204" i="4"/>
  <c r="L204" i="4"/>
  <c r="D205" i="4"/>
  <c r="F205" i="4"/>
  <c r="E205" i="4"/>
  <c r="G205" i="4"/>
  <c r="H205" i="4"/>
  <c r="J205" i="4"/>
  <c r="L205" i="4"/>
  <c r="D206" i="4"/>
  <c r="J206" i="4"/>
  <c r="E206" i="4"/>
  <c r="G206" i="4"/>
  <c r="F206" i="4"/>
  <c r="I206" i="4"/>
  <c r="D207" i="4"/>
  <c r="H207" i="4"/>
  <c r="E207" i="4"/>
  <c r="K207" i="4"/>
  <c r="F207" i="4"/>
  <c r="G207" i="4"/>
  <c r="I207" i="4"/>
  <c r="J207" i="4"/>
  <c r="L207" i="4"/>
  <c r="D208" i="4"/>
  <c r="E208" i="4"/>
  <c r="G208" i="4"/>
  <c r="D209" i="4"/>
  <c r="I209" i="4"/>
  <c r="E209" i="4"/>
  <c r="K209" i="4"/>
  <c r="F209" i="4"/>
  <c r="H209" i="4"/>
  <c r="L209" i="4"/>
  <c r="D210" i="4"/>
  <c r="J210" i="4"/>
  <c r="E210" i="4"/>
  <c r="F210" i="4"/>
  <c r="G210" i="4"/>
  <c r="H210" i="4"/>
  <c r="I210" i="4"/>
  <c r="D211" i="4"/>
  <c r="I211" i="4"/>
  <c r="E211" i="4"/>
  <c r="K211" i="4"/>
  <c r="F211" i="4"/>
  <c r="G211" i="4"/>
  <c r="H211" i="4"/>
  <c r="J211" i="4"/>
  <c r="L211" i="4"/>
  <c r="D212" i="4"/>
  <c r="E212" i="4"/>
  <c r="L212" i="4"/>
  <c r="F212" i="4"/>
  <c r="G212" i="4"/>
  <c r="H212" i="4"/>
  <c r="I212" i="4"/>
  <c r="J212" i="4"/>
  <c r="K212" i="4"/>
  <c r="D213" i="4"/>
  <c r="F213" i="4"/>
  <c r="E213" i="4"/>
  <c r="G213" i="4"/>
  <c r="J213" i="4"/>
  <c r="L213" i="4"/>
  <c r="D214" i="4"/>
  <c r="F214" i="4"/>
  <c r="E214" i="4"/>
  <c r="G214" i="4"/>
  <c r="I214" i="4"/>
  <c r="J214" i="4"/>
  <c r="K214" i="4"/>
  <c r="D215" i="4"/>
  <c r="L215" i="4"/>
  <c r="E215" i="4"/>
  <c r="G215" i="4"/>
  <c r="D216" i="4"/>
  <c r="H216" i="4"/>
  <c r="E216" i="4"/>
  <c r="D217" i="4"/>
  <c r="I217" i="4"/>
  <c r="E217" i="4"/>
  <c r="F217" i="4"/>
  <c r="H217" i="4"/>
  <c r="L217" i="4"/>
  <c r="D218" i="4"/>
  <c r="J218" i="4"/>
  <c r="E218" i="4"/>
  <c r="F218" i="4"/>
  <c r="G218" i="4"/>
  <c r="H218" i="4"/>
  <c r="I218" i="4"/>
  <c r="D219" i="4"/>
  <c r="I219" i="4"/>
  <c r="E219" i="4"/>
  <c r="K219" i="4"/>
  <c r="F219" i="4"/>
  <c r="G219" i="4"/>
  <c r="H219" i="4"/>
  <c r="J219" i="4"/>
  <c r="L219" i="4"/>
  <c r="D220" i="4"/>
  <c r="E220" i="4"/>
  <c r="L220" i="4"/>
  <c r="F220" i="4"/>
  <c r="G220" i="4"/>
  <c r="H220" i="4"/>
  <c r="I220" i="4"/>
  <c r="J220" i="4"/>
  <c r="K220" i="4"/>
  <c r="D221" i="4"/>
  <c r="F221" i="4"/>
  <c r="E221" i="4"/>
  <c r="G221" i="4"/>
  <c r="J221" i="4"/>
  <c r="L221" i="4"/>
  <c r="D222" i="4"/>
  <c r="F222" i="4"/>
  <c r="E222" i="4"/>
  <c r="G222" i="4"/>
  <c r="I222" i="4"/>
  <c r="J222" i="4"/>
  <c r="K222" i="4"/>
  <c r="D223" i="4"/>
  <c r="E223" i="4"/>
  <c r="G223" i="4"/>
  <c r="L223" i="4"/>
  <c r="D224" i="4"/>
  <c r="H224" i="4"/>
  <c r="E224" i="4"/>
  <c r="D225" i="4"/>
  <c r="I225" i="4"/>
  <c r="E225" i="4"/>
  <c r="F225" i="4"/>
  <c r="H225" i="4"/>
  <c r="L225" i="4"/>
  <c r="D226" i="4"/>
  <c r="J226" i="4"/>
  <c r="E226" i="4"/>
  <c r="F226" i="4"/>
  <c r="G226" i="4"/>
  <c r="H226" i="4"/>
  <c r="I226" i="4"/>
  <c r="D227" i="4"/>
  <c r="I227" i="4"/>
  <c r="E227" i="4"/>
  <c r="K227" i="4"/>
  <c r="F227" i="4"/>
  <c r="G227" i="4"/>
  <c r="H227" i="4"/>
  <c r="J227" i="4"/>
  <c r="L227" i="4"/>
  <c r="D228" i="4"/>
  <c r="E228" i="4"/>
  <c r="L228" i="4"/>
  <c r="F228" i="4"/>
  <c r="G228" i="4"/>
  <c r="H228" i="4"/>
  <c r="I228" i="4"/>
  <c r="J228" i="4"/>
  <c r="K228" i="4"/>
  <c r="D229" i="4"/>
  <c r="F229" i="4"/>
  <c r="E229" i="4"/>
  <c r="G229" i="4"/>
  <c r="J229" i="4"/>
  <c r="L229" i="4"/>
  <c r="D230" i="4"/>
  <c r="F230" i="4"/>
  <c r="E230" i="4"/>
  <c r="G230" i="4"/>
  <c r="I230" i="4"/>
  <c r="J230" i="4"/>
  <c r="K230" i="4"/>
  <c r="D231" i="4"/>
  <c r="L231" i="4"/>
  <c r="E231" i="4"/>
  <c r="G231" i="4"/>
  <c r="D232" i="4"/>
  <c r="H232" i="4"/>
  <c r="E232" i="4"/>
  <c r="D233" i="4"/>
  <c r="H233" i="4"/>
  <c r="E233" i="4"/>
  <c r="F233" i="4"/>
  <c r="L233" i="4"/>
  <c r="D234" i="4"/>
  <c r="J234" i="4"/>
  <c r="E234" i="4"/>
  <c r="F234" i="4"/>
  <c r="G234" i="4"/>
  <c r="H234" i="4"/>
  <c r="I234" i="4"/>
  <c r="D235" i="4"/>
  <c r="I235" i="4"/>
  <c r="E235" i="4"/>
  <c r="K235" i="4"/>
  <c r="F235" i="4"/>
  <c r="G235" i="4"/>
  <c r="H235" i="4"/>
  <c r="J235" i="4"/>
  <c r="L235" i="4"/>
  <c r="D236" i="4"/>
  <c r="E236" i="4"/>
  <c r="L236" i="4"/>
  <c r="F236" i="4"/>
  <c r="G236" i="4"/>
  <c r="H236" i="4"/>
  <c r="I236" i="4"/>
  <c r="J236" i="4"/>
  <c r="K236" i="4"/>
  <c r="D237" i="4"/>
  <c r="F237" i="4"/>
  <c r="E237" i="4"/>
  <c r="G237" i="4"/>
  <c r="H237" i="4"/>
  <c r="J237" i="4"/>
  <c r="L237" i="4"/>
  <c r="D238" i="4"/>
  <c r="F238" i="4"/>
  <c r="E238" i="4"/>
  <c r="G238" i="4"/>
  <c r="I238" i="4"/>
  <c r="J238" i="4"/>
  <c r="K238" i="4"/>
  <c r="D239" i="4"/>
  <c r="E239" i="4"/>
  <c r="G239" i="4"/>
  <c r="D240" i="4"/>
  <c r="H240" i="4"/>
  <c r="E240" i="4"/>
  <c r="D241" i="4"/>
  <c r="H241" i="4"/>
  <c r="E241" i="4"/>
  <c r="F241" i="4"/>
  <c r="L241" i="4"/>
  <c r="D242" i="4"/>
  <c r="J242" i="4"/>
  <c r="E242" i="4"/>
  <c r="F242" i="4"/>
  <c r="G242" i="4"/>
  <c r="H242" i="4"/>
  <c r="I242" i="4"/>
  <c r="D243" i="4"/>
  <c r="I243" i="4"/>
  <c r="E243" i="4"/>
  <c r="K243" i="4"/>
  <c r="F243" i="4"/>
  <c r="G243" i="4"/>
  <c r="H243" i="4"/>
  <c r="J243" i="4"/>
  <c r="L243" i="4"/>
  <c r="D244" i="4"/>
  <c r="E244" i="4"/>
  <c r="L244" i="4"/>
  <c r="F244" i="4"/>
  <c r="G244" i="4"/>
  <c r="H244" i="4"/>
  <c r="I244" i="4"/>
  <c r="J244" i="4"/>
  <c r="K244" i="4"/>
  <c r="D245" i="4"/>
  <c r="F245" i="4"/>
  <c r="E245" i="4"/>
  <c r="G245" i="4"/>
  <c r="H245" i="4"/>
  <c r="J245" i="4"/>
  <c r="L245" i="4"/>
  <c r="D246" i="4"/>
  <c r="F246" i="4"/>
  <c r="E246" i="4"/>
  <c r="G246" i="4"/>
  <c r="I246" i="4"/>
  <c r="J246" i="4"/>
  <c r="K246" i="4"/>
  <c r="D247" i="4"/>
  <c r="E247" i="4"/>
  <c r="G247" i="4"/>
  <c r="D248" i="4"/>
  <c r="H248" i="4"/>
  <c r="E248" i="4"/>
  <c r="D249" i="4"/>
  <c r="H249" i="4"/>
  <c r="E249" i="4"/>
  <c r="F249" i="4"/>
  <c r="L249" i="4"/>
  <c r="D250" i="4"/>
  <c r="J250" i="4"/>
  <c r="E250" i="4"/>
  <c r="F250" i="4"/>
  <c r="G250" i="4"/>
  <c r="H250" i="4"/>
  <c r="I250" i="4"/>
  <c r="D251" i="4"/>
  <c r="I251" i="4"/>
  <c r="E251" i="4"/>
  <c r="K251" i="4"/>
  <c r="F251" i="4"/>
  <c r="G251" i="4"/>
  <c r="H251" i="4"/>
  <c r="J251" i="4"/>
  <c r="L251" i="4"/>
  <c r="D252" i="4"/>
  <c r="E252" i="4"/>
  <c r="L252" i="4"/>
  <c r="F252" i="4"/>
  <c r="G252" i="4"/>
  <c r="H252" i="4"/>
  <c r="I252" i="4"/>
  <c r="J252" i="4"/>
  <c r="K252" i="4"/>
  <c r="D253" i="4"/>
  <c r="F253" i="4"/>
  <c r="E253" i="4"/>
  <c r="G253" i="4"/>
  <c r="H253" i="4"/>
  <c r="J253" i="4"/>
  <c r="L253" i="4"/>
  <c r="D254" i="4"/>
  <c r="F254" i="4"/>
  <c r="E254" i="4"/>
  <c r="G254" i="4"/>
  <c r="I254" i="4"/>
  <c r="J254" i="4"/>
  <c r="K254" i="4"/>
  <c r="D255" i="4"/>
  <c r="L255" i="4"/>
  <c r="E255" i="4"/>
  <c r="G255" i="4"/>
  <c r="D256" i="4"/>
  <c r="H256" i="4"/>
  <c r="E256" i="4"/>
  <c r="D257" i="4"/>
  <c r="H257" i="4"/>
  <c r="E257" i="4"/>
  <c r="F257" i="4"/>
  <c r="L257" i="4"/>
  <c r="D258" i="4"/>
  <c r="J258" i="4"/>
  <c r="E258" i="4"/>
  <c r="F258" i="4"/>
  <c r="G258" i="4"/>
  <c r="H258" i="4"/>
  <c r="I258" i="4"/>
  <c r="D259" i="4"/>
  <c r="I259" i="4"/>
  <c r="E259" i="4"/>
  <c r="K259" i="4"/>
  <c r="F259" i="4"/>
  <c r="G259" i="4"/>
  <c r="H259" i="4"/>
  <c r="J259" i="4"/>
  <c r="L259" i="4"/>
  <c r="D260" i="4"/>
  <c r="E260" i="4"/>
  <c r="L260" i="4"/>
  <c r="F260" i="4"/>
  <c r="G260" i="4"/>
  <c r="H260" i="4"/>
  <c r="I260" i="4"/>
  <c r="J260" i="4"/>
  <c r="K260" i="4"/>
  <c r="D261" i="4"/>
  <c r="F261" i="4"/>
  <c r="E261" i="4"/>
  <c r="G261" i="4"/>
  <c r="H261" i="4"/>
  <c r="J261" i="4"/>
  <c r="L261" i="4"/>
  <c r="D262" i="4"/>
  <c r="F262" i="4"/>
  <c r="E262" i="4"/>
  <c r="G262" i="4"/>
  <c r="I262" i="4"/>
  <c r="J262" i="4"/>
  <c r="K262" i="4"/>
  <c r="D263" i="4"/>
  <c r="E263" i="4"/>
  <c r="G263" i="4"/>
  <c r="L263" i="4"/>
  <c r="D264" i="4"/>
  <c r="H264" i="4"/>
  <c r="E264" i="4"/>
  <c r="D265" i="4"/>
  <c r="H265" i="4"/>
  <c r="E265" i="4"/>
  <c r="F265" i="4"/>
  <c r="L265" i="4"/>
  <c r="D266" i="4"/>
  <c r="J266" i="4"/>
  <c r="E266" i="4"/>
  <c r="F266" i="4"/>
  <c r="G266" i="4"/>
  <c r="H266" i="4"/>
  <c r="I266" i="4"/>
  <c r="D267" i="4"/>
  <c r="I267" i="4"/>
  <c r="E267" i="4"/>
  <c r="K267" i="4"/>
  <c r="F267" i="4"/>
  <c r="G267" i="4"/>
  <c r="H267" i="4"/>
  <c r="J267" i="4"/>
  <c r="L267" i="4"/>
  <c r="D268" i="4"/>
  <c r="E268" i="4"/>
  <c r="L268" i="4"/>
  <c r="F268" i="4"/>
  <c r="G268" i="4"/>
  <c r="H268" i="4"/>
  <c r="I268" i="4"/>
  <c r="J268" i="4"/>
  <c r="K268" i="4"/>
  <c r="D269" i="4"/>
  <c r="F269" i="4"/>
  <c r="E269" i="4"/>
  <c r="G269" i="4"/>
  <c r="H269" i="4"/>
  <c r="J269" i="4"/>
  <c r="L269" i="4"/>
  <c r="D270" i="4"/>
  <c r="F270" i="4"/>
  <c r="E270" i="4"/>
  <c r="G270" i="4"/>
  <c r="I270" i="4"/>
  <c r="J270" i="4"/>
  <c r="K270" i="4"/>
  <c r="D271" i="4"/>
  <c r="E271" i="4"/>
  <c r="G271" i="4"/>
  <c r="L271" i="4"/>
  <c r="D272" i="4"/>
  <c r="H272" i="4"/>
  <c r="E272" i="4"/>
  <c r="D273" i="4"/>
  <c r="H273" i="4"/>
  <c r="E273" i="4"/>
  <c r="F273" i="4"/>
  <c r="L273" i="4"/>
  <c r="D274" i="4"/>
  <c r="J274" i="4"/>
  <c r="E274" i="4"/>
  <c r="F274" i="4"/>
  <c r="G274" i="4"/>
  <c r="H274" i="4"/>
  <c r="I274" i="4"/>
  <c r="D275" i="4"/>
  <c r="I275" i="4"/>
  <c r="E275" i="4"/>
  <c r="K275" i="4"/>
  <c r="F275" i="4"/>
  <c r="G275" i="4"/>
  <c r="H275" i="4"/>
  <c r="J275" i="4"/>
  <c r="L275" i="4"/>
  <c r="D276" i="4"/>
  <c r="E276" i="4"/>
  <c r="L276" i="4"/>
  <c r="F276" i="4"/>
  <c r="G276" i="4"/>
  <c r="H276" i="4"/>
  <c r="I276" i="4"/>
  <c r="J276" i="4"/>
  <c r="K276" i="4"/>
  <c r="D277" i="4"/>
  <c r="F277" i="4"/>
  <c r="E277" i="4"/>
  <c r="G277" i="4"/>
  <c r="H277" i="4"/>
  <c r="J277" i="4"/>
  <c r="L277" i="4"/>
  <c r="D278" i="4"/>
  <c r="F278" i="4"/>
  <c r="E278" i="4"/>
  <c r="G278" i="4"/>
  <c r="I278" i="4"/>
  <c r="J278" i="4"/>
  <c r="K278" i="4"/>
  <c r="D279" i="4"/>
  <c r="L279" i="4"/>
  <c r="E279" i="4"/>
  <c r="G279" i="4"/>
  <c r="D280" i="4"/>
  <c r="H280" i="4"/>
  <c r="E280" i="4"/>
  <c r="D281" i="4"/>
  <c r="H281" i="4"/>
  <c r="E281" i="4"/>
  <c r="F281" i="4"/>
  <c r="L281" i="4"/>
  <c r="D282" i="4"/>
  <c r="J282" i="4"/>
  <c r="E282" i="4"/>
  <c r="F282" i="4"/>
  <c r="G282" i="4"/>
  <c r="H282" i="4"/>
  <c r="I282" i="4"/>
  <c r="D283" i="4"/>
  <c r="I283" i="4"/>
  <c r="E283" i="4"/>
  <c r="K283" i="4"/>
  <c r="F283" i="4"/>
  <c r="G283" i="4"/>
  <c r="H283" i="4"/>
  <c r="J283" i="4"/>
  <c r="L283" i="4"/>
  <c r="D284" i="4"/>
  <c r="E284" i="4"/>
  <c r="L284" i="4"/>
  <c r="F284" i="4"/>
  <c r="G284" i="4"/>
  <c r="H284" i="4"/>
  <c r="I284" i="4"/>
  <c r="J284" i="4"/>
  <c r="K284" i="4"/>
  <c r="D285" i="4"/>
  <c r="F285" i="4"/>
  <c r="E285" i="4"/>
  <c r="G285" i="4"/>
  <c r="H285" i="4"/>
  <c r="J285" i="4"/>
  <c r="L285" i="4"/>
  <c r="D286" i="4"/>
  <c r="F286" i="4"/>
  <c r="E286" i="4"/>
  <c r="G286" i="4"/>
  <c r="I286" i="4"/>
  <c r="J286" i="4"/>
  <c r="K286" i="4"/>
  <c r="D287" i="4"/>
  <c r="E287" i="4"/>
  <c r="G287" i="4"/>
  <c r="L287" i="4"/>
  <c r="D288" i="4"/>
  <c r="H288" i="4"/>
  <c r="E288" i="4"/>
  <c r="D289" i="4"/>
  <c r="H289" i="4"/>
  <c r="E289" i="4"/>
  <c r="F289" i="4"/>
  <c r="L289" i="4"/>
  <c r="D290" i="4"/>
  <c r="J290" i="4"/>
  <c r="E290" i="4"/>
  <c r="F290" i="4"/>
  <c r="G290" i="4"/>
  <c r="H290" i="4"/>
  <c r="I290" i="4"/>
  <c r="D291" i="4"/>
  <c r="I291" i="4"/>
  <c r="E291" i="4"/>
  <c r="K291" i="4"/>
  <c r="F291" i="4"/>
  <c r="G291" i="4"/>
  <c r="H291" i="4"/>
  <c r="J291" i="4"/>
  <c r="L291" i="4"/>
  <c r="D292" i="4"/>
  <c r="E292" i="4"/>
  <c r="L292" i="4"/>
  <c r="F292" i="4"/>
  <c r="G292" i="4"/>
  <c r="H292" i="4"/>
  <c r="I292" i="4"/>
  <c r="J292" i="4"/>
  <c r="K292" i="4"/>
  <c r="D293" i="4"/>
  <c r="F293" i="4"/>
  <c r="E293" i="4"/>
  <c r="G293" i="4"/>
  <c r="H293" i="4"/>
  <c r="J293" i="4"/>
  <c r="L293" i="4"/>
  <c r="D294" i="4"/>
  <c r="F294" i="4"/>
  <c r="E294" i="4"/>
  <c r="G294" i="4"/>
  <c r="I294" i="4"/>
  <c r="J294" i="4"/>
  <c r="K294" i="4"/>
  <c r="D295" i="4"/>
  <c r="L295" i="4"/>
  <c r="E295" i="4"/>
  <c r="G295" i="4"/>
  <c r="D296" i="4"/>
  <c r="H296" i="4"/>
  <c r="E296" i="4"/>
  <c r="D297" i="4"/>
  <c r="H297" i="4"/>
  <c r="E297" i="4"/>
  <c r="F297" i="4"/>
  <c r="L297" i="4"/>
  <c r="D298" i="4"/>
  <c r="J298" i="4"/>
  <c r="E298" i="4"/>
  <c r="F298" i="4"/>
  <c r="G298" i="4"/>
  <c r="H298" i="4"/>
  <c r="I298" i="4"/>
  <c r="D299" i="4"/>
  <c r="I299" i="4"/>
  <c r="E299" i="4"/>
  <c r="K299" i="4"/>
  <c r="F299" i="4"/>
  <c r="G299" i="4"/>
  <c r="H299" i="4"/>
  <c r="J299" i="4"/>
  <c r="L299" i="4"/>
  <c r="D300" i="4"/>
  <c r="E300" i="4"/>
  <c r="L300" i="4"/>
  <c r="F300" i="4"/>
  <c r="G300" i="4"/>
  <c r="H300" i="4"/>
  <c r="I300" i="4"/>
  <c r="J300" i="4"/>
  <c r="K300" i="4"/>
  <c r="D301" i="4"/>
  <c r="F301" i="4"/>
  <c r="E301" i="4"/>
  <c r="G301" i="4"/>
  <c r="H301" i="4"/>
  <c r="J301" i="4"/>
  <c r="L301" i="4"/>
  <c r="D302" i="4"/>
  <c r="F302" i="4"/>
  <c r="E302" i="4"/>
  <c r="G302" i="4"/>
  <c r="I302" i="4"/>
  <c r="J302" i="4"/>
  <c r="K302" i="4"/>
  <c r="D303" i="4"/>
  <c r="E303" i="4"/>
  <c r="G303" i="4"/>
  <c r="D304" i="4"/>
  <c r="H304" i="4"/>
  <c r="E304" i="4"/>
  <c r="D305" i="4"/>
  <c r="H305" i="4"/>
  <c r="E305" i="4"/>
  <c r="F305" i="4"/>
  <c r="L305" i="4"/>
  <c r="D306" i="4"/>
  <c r="J306" i="4"/>
  <c r="E306" i="4"/>
  <c r="F306" i="4"/>
  <c r="G306" i="4"/>
  <c r="H306" i="4"/>
  <c r="I306" i="4"/>
  <c r="D307" i="4"/>
  <c r="I307" i="4"/>
  <c r="E307" i="4"/>
  <c r="K307" i="4"/>
  <c r="F307" i="4"/>
  <c r="G307" i="4"/>
  <c r="H307" i="4"/>
  <c r="J307" i="4"/>
  <c r="L307" i="4"/>
  <c r="D308" i="4"/>
  <c r="E308" i="4"/>
  <c r="L308" i="4"/>
  <c r="F308" i="4"/>
  <c r="G308" i="4"/>
  <c r="H308" i="4"/>
  <c r="I308" i="4"/>
  <c r="J308" i="4"/>
  <c r="K308" i="4"/>
  <c r="D309" i="4"/>
  <c r="F309" i="4"/>
  <c r="E309" i="4"/>
  <c r="G309" i="4"/>
  <c r="H309" i="4"/>
  <c r="J309" i="4"/>
  <c r="L309" i="4"/>
  <c r="D310" i="4"/>
  <c r="F310" i="4"/>
  <c r="E310" i="4"/>
  <c r="G310" i="4"/>
  <c r="I310" i="4"/>
  <c r="J310" i="4"/>
  <c r="K310" i="4"/>
  <c r="D311" i="4"/>
  <c r="E311" i="4"/>
  <c r="G311" i="4"/>
  <c r="D312" i="4"/>
  <c r="H312" i="4"/>
  <c r="E312" i="4"/>
  <c r="D313" i="4"/>
  <c r="H313" i="4"/>
  <c r="E313" i="4"/>
  <c r="F313" i="4"/>
  <c r="L313" i="4"/>
  <c r="D314" i="4"/>
  <c r="J314" i="4"/>
  <c r="E314" i="4"/>
  <c r="F314" i="4"/>
  <c r="G314" i="4"/>
  <c r="H314" i="4"/>
  <c r="I314" i="4"/>
  <c r="D315" i="4"/>
  <c r="I315" i="4"/>
  <c r="E315" i="4"/>
  <c r="K315" i="4"/>
  <c r="F315" i="4"/>
  <c r="G315" i="4"/>
  <c r="H315" i="4"/>
  <c r="J315" i="4"/>
  <c r="L315" i="4"/>
  <c r="D316" i="4"/>
  <c r="E316" i="4"/>
  <c r="L316" i="4"/>
  <c r="F316" i="4"/>
  <c r="G316" i="4"/>
  <c r="H316" i="4"/>
  <c r="I316" i="4"/>
  <c r="J316" i="4"/>
  <c r="K316" i="4"/>
  <c r="D317" i="4"/>
  <c r="F317" i="4"/>
  <c r="E317" i="4"/>
  <c r="G317" i="4"/>
  <c r="H317" i="4"/>
  <c r="J317" i="4"/>
  <c r="L317" i="4"/>
  <c r="D318" i="4"/>
  <c r="F318" i="4"/>
  <c r="E318" i="4"/>
  <c r="G318" i="4"/>
  <c r="I318" i="4"/>
  <c r="J318" i="4"/>
  <c r="K318" i="4"/>
  <c r="D319" i="4"/>
  <c r="L319" i="4"/>
  <c r="E319" i="4"/>
  <c r="G319" i="4"/>
  <c r="D320" i="4"/>
  <c r="H320" i="4"/>
  <c r="E320" i="4"/>
  <c r="D321" i="4"/>
  <c r="H321" i="4"/>
  <c r="E321" i="4"/>
  <c r="F321" i="4"/>
  <c r="L321" i="4"/>
  <c r="D322" i="4"/>
  <c r="J322" i="4"/>
  <c r="E322" i="4"/>
  <c r="F322" i="4"/>
  <c r="G322" i="4"/>
  <c r="H322" i="4"/>
  <c r="I322" i="4"/>
  <c r="D323" i="4"/>
  <c r="I323" i="4"/>
  <c r="E323" i="4"/>
  <c r="K323" i="4"/>
  <c r="F323" i="4"/>
  <c r="G323" i="4"/>
  <c r="H323" i="4"/>
  <c r="J323" i="4"/>
  <c r="L323" i="4"/>
  <c r="D324" i="4"/>
  <c r="E324" i="4"/>
  <c r="L324" i="4"/>
  <c r="F324" i="4"/>
  <c r="G324" i="4"/>
  <c r="H324" i="4"/>
  <c r="I324" i="4"/>
  <c r="J324" i="4"/>
  <c r="K324" i="4"/>
  <c r="D325" i="4"/>
  <c r="F325" i="4"/>
  <c r="E325" i="4"/>
  <c r="G325" i="4"/>
  <c r="H325" i="4"/>
  <c r="J325" i="4"/>
  <c r="L325" i="4"/>
  <c r="D326" i="4"/>
  <c r="F326" i="4"/>
  <c r="E326" i="4"/>
  <c r="G326" i="4"/>
  <c r="I326" i="4"/>
  <c r="J326" i="4"/>
  <c r="K326" i="4"/>
  <c r="D327" i="4"/>
  <c r="E327" i="4"/>
  <c r="G327" i="4"/>
  <c r="L327" i="4"/>
  <c r="D328" i="4"/>
  <c r="H328" i="4"/>
  <c r="E328" i="4"/>
  <c r="D329" i="4"/>
  <c r="H329" i="4"/>
  <c r="E329" i="4"/>
  <c r="F329" i="4"/>
  <c r="L329" i="4"/>
  <c r="D330" i="4"/>
  <c r="J330" i="4"/>
  <c r="E330" i="4"/>
  <c r="F330" i="4"/>
  <c r="G330" i="4"/>
  <c r="H330" i="4"/>
  <c r="I330" i="4"/>
  <c r="D331" i="4"/>
  <c r="I331" i="4"/>
  <c r="E331" i="4"/>
  <c r="K331" i="4"/>
  <c r="F331" i="4"/>
  <c r="G331" i="4"/>
  <c r="H331" i="4"/>
  <c r="J331" i="4"/>
  <c r="L331" i="4"/>
  <c r="D332" i="4"/>
  <c r="E332" i="4"/>
  <c r="L332" i="4"/>
  <c r="F332" i="4"/>
  <c r="G332" i="4"/>
  <c r="H332" i="4"/>
  <c r="I332" i="4"/>
  <c r="J332" i="4"/>
  <c r="K332" i="4"/>
  <c r="D333" i="4"/>
  <c r="F333" i="4"/>
  <c r="E333" i="4"/>
  <c r="G333" i="4"/>
  <c r="H333" i="4"/>
  <c r="J333" i="4"/>
  <c r="L333" i="4"/>
  <c r="D334" i="4"/>
  <c r="F334" i="4"/>
  <c r="E334" i="4"/>
  <c r="G334" i="4"/>
  <c r="I334" i="4"/>
  <c r="J334" i="4"/>
  <c r="K334" i="4"/>
  <c r="D335" i="4"/>
  <c r="E335" i="4"/>
  <c r="G335" i="4"/>
  <c r="L335" i="4"/>
  <c r="D336" i="4"/>
  <c r="H336" i="4"/>
  <c r="E336" i="4"/>
  <c r="K336" i="4"/>
  <c r="D337" i="4"/>
  <c r="F337" i="4"/>
  <c r="E337" i="4"/>
  <c r="D338" i="4"/>
  <c r="J338" i="4"/>
  <c r="E338" i="4"/>
  <c r="F338" i="4"/>
  <c r="G338" i="4"/>
  <c r="H338" i="4"/>
  <c r="I338" i="4"/>
  <c r="D339" i="4"/>
  <c r="I339" i="4"/>
  <c r="E339" i="4"/>
  <c r="K339" i="4"/>
  <c r="F339" i="4"/>
  <c r="G339" i="4"/>
  <c r="H339" i="4"/>
  <c r="J339" i="4"/>
  <c r="L339" i="4"/>
  <c r="D340" i="4"/>
  <c r="E340" i="4"/>
  <c r="L340" i="4"/>
  <c r="F340" i="4"/>
  <c r="G340" i="4"/>
  <c r="H340" i="4"/>
  <c r="I340" i="4"/>
  <c r="J340" i="4"/>
  <c r="K340" i="4"/>
  <c r="D341" i="4"/>
  <c r="F341" i="4"/>
  <c r="E341" i="4"/>
  <c r="G341" i="4"/>
  <c r="H341" i="4"/>
  <c r="J341" i="4"/>
  <c r="L341" i="4"/>
  <c r="D342" i="4"/>
  <c r="F342" i="4"/>
  <c r="E342" i="4"/>
  <c r="G342" i="4"/>
  <c r="I342" i="4"/>
  <c r="J342" i="4"/>
  <c r="K342" i="4"/>
  <c r="D343" i="4"/>
  <c r="E343" i="4"/>
  <c r="G343" i="4"/>
  <c r="J343" i="4"/>
  <c r="D344" i="4"/>
  <c r="H344" i="4"/>
  <c r="E344" i="4"/>
  <c r="K344" i="4"/>
  <c r="D345" i="4"/>
  <c r="E345" i="4"/>
  <c r="L345" i="4"/>
  <c r="D346" i="4"/>
  <c r="J346" i="4"/>
  <c r="E346" i="4"/>
  <c r="G346" i="4"/>
  <c r="F346" i="4"/>
  <c r="H346" i="4"/>
  <c r="I346" i="4"/>
  <c r="D347" i="4"/>
  <c r="I347" i="4"/>
  <c r="E347" i="4"/>
  <c r="K347" i="4"/>
  <c r="F347" i="4"/>
  <c r="G347" i="4"/>
  <c r="H347" i="4"/>
  <c r="J347" i="4"/>
  <c r="L347" i="4"/>
  <c r="D348" i="4"/>
  <c r="E348" i="4"/>
  <c r="L348" i="4"/>
  <c r="F348" i="4"/>
  <c r="G348" i="4"/>
  <c r="H348" i="4"/>
  <c r="I348" i="4"/>
  <c r="J348" i="4"/>
  <c r="K348" i="4"/>
  <c r="D349" i="4"/>
  <c r="F349" i="4"/>
  <c r="E349" i="4"/>
  <c r="G349" i="4"/>
  <c r="H349" i="4"/>
  <c r="J349" i="4"/>
  <c r="L349" i="4"/>
  <c r="D350" i="4"/>
  <c r="F350" i="4"/>
  <c r="E350" i="4"/>
  <c r="G350" i="4"/>
  <c r="I350" i="4"/>
  <c r="J350" i="4"/>
  <c r="K350" i="4"/>
  <c r="D351" i="4"/>
  <c r="J351" i="4"/>
  <c r="E351" i="4"/>
  <c r="G351" i="4"/>
  <c r="L351" i="4"/>
  <c r="D352" i="4"/>
  <c r="H352" i="4"/>
  <c r="E352" i="4"/>
  <c r="K352" i="4"/>
  <c r="D353" i="4"/>
  <c r="E353" i="4"/>
  <c r="F353" i="4"/>
  <c r="D354" i="4"/>
  <c r="J354" i="4"/>
  <c r="E354" i="4"/>
  <c r="F354" i="4"/>
  <c r="G354" i="4"/>
  <c r="H354" i="4"/>
  <c r="I354" i="4"/>
  <c r="D355" i="4"/>
  <c r="I355" i="4"/>
  <c r="E355" i="4"/>
  <c r="K355" i="4"/>
  <c r="F355" i="4"/>
  <c r="G355" i="4"/>
  <c r="H355" i="4"/>
  <c r="J355" i="4"/>
  <c r="L355" i="4"/>
  <c r="D356" i="4"/>
  <c r="E356" i="4"/>
  <c r="L356" i="4"/>
  <c r="F356" i="4"/>
  <c r="G356" i="4"/>
  <c r="H356" i="4"/>
  <c r="I356" i="4"/>
  <c r="J356" i="4"/>
  <c r="K356" i="4"/>
  <c r="D357" i="4"/>
  <c r="F357" i="4"/>
  <c r="E357" i="4"/>
  <c r="G357" i="4"/>
  <c r="H357" i="4"/>
  <c r="J357" i="4"/>
  <c r="L357" i="4"/>
  <c r="D358" i="4"/>
  <c r="F358" i="4"/>
  <c r="E358" i="4"/>
  <c r="G358" i="4"/>
  <c r="I358" i="4"/>
  <c r="J358" i="4"/>
  <c r="K358" i="4"/>
  <c r="D359" i="4"/>
  <c r="E359" i="4"/>
  <c r="G359" i="4"/>
  <c r="J359" i="4"/>
  <c r="L359" i="4"/>
  <c r="D360" i="4"/>
  <c r="H360" i="4"/>
  <c r="E360" i="4"/>
  <c r="K360" i="4"/>
  <c r="D361" i="4"/>
  <c r="F361" i="4"/>
  <c r="E361" i="4"/>
  <c r="L361" i="4"/>
  <c r="D362" i="4"/>
  <c r="J362" i="4"/>
  <c r="E362" i="4"/>
  <c r="F362" i="4"/>
  <c r="G362" i="4"/>
  <c r="H362" i="4"/>
  <c r="I362" i="4"/>
  <c r="D363" i="4"/>
  <c r="I363" i="4"/>
  <c r="E363" i="4"/>
  <c r="K363" i="4"/>
  <c r="F363" i="4"/>
  <c r="G363" i="4"/>
  <c r="H363" i="4"/>
  <c r="J363" i="4"/>
  <c r="L363" i="4"/>
  <c r="D364" i="4"/>
  <c r="E364" i="4"/>
  <c r="L364" i="4"/>
  <c r="F364" i="4"/>
  <c r="G364" i="4"/>
  <c r="H364" i="4"/>
  <c r="I364" i="4"/>
  <c r="J364" i="4"/>
  <c r="K364" i="4"/>
  <c r="D365" i="4"/>
  <c r="E365" i="4"/>
  <c r="G365" i="4"/>
  <c r="D366" i="4"/>
  <c r="F366" i="4"/>
  <c r="E366" i="4"/>
  <c r="I366" i="4"/>
  <c r="J366" i="4"/>
  <c r="K366" i="4"/>
  <c r="D367" i="4"/>
  <c r="F367" i="4"/>
  <c r="E367" i="4"/>
  <c r="G367" i="4"/>
  <c r="J367" i="4"/>
  <c r="D368" i="4"/>
  <c r="H368" i="4"/>
  <c r="E368" i="4"/>
  <c r="K368" i="4"/>
  <c r="G368" i="4"/>
  <c r="D369" i="4"/>
  <c r="F369" i="4"/>
  <c r="E369" i="4"/>
  <c r="L369" i="4"/>
  <c r="D370" i="4"/>
  <c r="J370" i="4"/>
  <c r="E370" i="4"/>
  <c r="G370" i="4"/>
  <c r="F370" i="4"/>
  <c r="H370" i="4"/>
  <c r="I370" i="4"/>
  <c r="D371" i="4"/>
  <c r="I371" i="4"/>
  <c r="E371" i="4"/>
  <c r="K371" i="4"/>
  <c r="F371" i="4"/>
  <c r="G371" i="4"/>
  <c r="H371" i="4"/>
  <c r="J371" i="4"/>
  <c r="L371" i="4"/>
  <c r="D372" i="4"/>
  <c r="E372" i="4"/>
  <c r="L372" i="4"/>
  <c r="F372" i="4"/>
  <c r="G372" i="4"/>
  <c r="H372" i="4"/>
  <c r="I372" i="4"/>
  <c r="J372" i="4"/>
  <c r="K372" i="4"/>
  <c r="D373" i="4"/>
  <c r="E373" i="4"/>
  <c r="G373" i="4"/>
  <c r="D374" i="4"/>
  <c r="F374" i="4"/>
  <c r="E374" i="4"/>
  <c r="I374" i="4"/>
  <c r="J374" i="4"/>
  <c r="K374" i="4"/>
  <c r="D375" i="4"/>
  <c r="F375" i="4"/>
  <c r="E375" i="4"/>
  <c r="G375" i="4"/>
  <c r="J375" i="4"/>
  <c r="D376" i="4"/>
  <c r="H376" i="4"/>
  <c r="E376" i="4"/>
  <c r="K376" i="4"/>
  <c r="G376" i="4"/>
  <c r="D377" i="4"/>
  <c r="F377" i="4"/>
  <c r="E377" i="4"/>
  <c r="L377" i="4"/>
  <c r="D378" i="4"/>
  <c r="J378" i="4"/>
  <c r="E378" i="4"/>
  <c r="G378" i="4"/>
  <c r="F378" i="4"/>
  <c r="H378" i="4"/>
  <c r="I378" i="4"/>
  <c r="D379" i="4"/>
  <c r="I379" i="4"/>
  <c r="E379" i="4"/>
  <c r="K379" i="4"/>
  <c r="F379" i="4"/>
  <c r="G379" i="4"/>
  <c r="H379" i="4"/>
  <c r="J379" i="4"/>
  <c r="L379" i="4"/>
  <c r="D380" i="4"/>
  <c r="E380" i="4"/>
  <c r="L380" i="4"/>
  <c r="F380" i="4"/>
  <c r="G380" i="4"/>
  <c r="H380" i="4"/>
  <c r="I380" i="4"/>
  <c r="J380" i="4"/>
  <c r="K380" i="4"/>
  <c r="D381" i="4"/>
  <c r="E381" i="4"/>
  <c r="G381" i="4"/>
  <c r="D382" i="4"/>
  <c r="F382" i="4"/>
  <c r="E382" i="4"/>
  <c r="I382" i="4"/>
  <c r="J382" i="4"/>
  <c r="K382" i="4"/>
  <c r="D383" i="4"/>
  <c r="F383" i="4"/>
  <c r="E383" i="4"/>
  <c r="G383" i="4"/>
  <c r="J383" i="4"/>
  <c r="D384" i="4"/>
  <c r="H384" i="4"/>
  <c r="E384" i="4"/>
  <c r="K384" i="4"/>
  <c r="G384" i="4"/>
  <c r="D385" i="4"/>
  <c r="F385" i="4"/>
  <c r="E385" i="4"/>
  <c r="L385" i="4"/>
  <c r="D386" i="4"/>
  <c r="J386" i="4"/>
  <c r="E386" i="4"/>
  <c r="G386" i="4"/>
  <c r="F386" i="4"/>
  <c r="H386" i="4"/>
  <c r="I386" i="4"/>
  <c r="D387" i="4"/>
  <c r="I387" i="4"/>
  <c r="E387" i="4"/>
  <c r="K387" i="4"/>
  <c r="F387" i="4"/>
  <c r="G387" i="4"/>
  <c r="H387" i="4"/>
  <c r="J387" i="4"/>
  <c r="L387" i="4"/>
  <c r="D388" i="4"/>
  <c r="E388" i="4"/>
  <c r="L388" i="4"/>
  <c r="F388" i="4"/>
  <c r="G388" i="4"/>
  <c r="H388" i="4"/>
  <c r="I388" i="4"/>
  <c r="J388" i="4"/>
  <c r="K388" i="4"/>
  <c r="D389" i="4"/>
  <c r="E389" i="4"/>
  <c r="G389" i="4"/>
  <c r="D390" i="4"/>
  <c r="F390" i="4"/>
  <c r="E390" i="4"/>
  <c r="I390" i="4"/>
  <c r="J390" i="4"/>
  <c r="K390" i="4"/>
  <c r="D391" i="4"/>
  <c r="F391" i="4"/>
  <c r="E391" i="4"/>
  <c r="G391" i="4"/>
  <c r="J391" i="4"/>
  <c r="D392" i="4"/>
  <c r="H392" i="4"/>
  <c r="E392" i="4"/>
  <c r="K392" i="4"/>
  <c r="G392" i="4"/>
  <c r="D393" i="4"/>
  <c r="F393" i="4"/>
  <c r="E393" i="4"/>
  <c r="L393" i="4"/>
  <c r="D394" i="4"/>
  <c r="J394" i="4"/>
  <c r="E394" i="4"/>
  <c r="G394" i="4"/>
  <c r="F394" i="4"/>
  <c r="H394" i="4"/>
  <c r="I394" i="4"/>
  <c r="D395" i="4"/>
  <c r="I395" i="4"/>
  <c r="E395" i="4"/>
  <c r="K395" i="4"/>
  <c r="F395" i="4"/>
  <c r="G395" i="4"/>
  <c r="H395" i="4"/>
  <c r="J395" i="4"/>
  <c r="L395" i="4"/>
  <c r="D396" i="4"/>
  <c r="E396" i="4"/>
  <c r="L396" i="4"/>
  <c r="F396" i="4"/>
  <c r="G396" i="4"/>
  <c r="H396" i="4"/>
  <c r="I396" i="4"/>
  <c r="J396" i="4"/>
  <c r="K396" i="4"/>
  <c r="D397" i="4"/>
  <c r="E397" i="4"/>
  <c r="G397" i="4"/>
  <c r="D398" i="4"/>
  <c r="F398" i="4"/>
  <c r="E398" i="4"/>
  <c r="I398" i="4"/>
  <c r="J398" i="4"/>
  <c r="K398" i="4"/>
  <c r="D399" i="4"/>
  <c r="F399" i="4"/>
  <c r="E399" i="4"/>
  <c r="G399" i="4"/>
  <c r="J399" i="4"/>
  <c r="D400" i="4"/>
  <c r="H400" i="4"/>
  <c r="E400" i="4"/>
  <c r="K400" i="4"/>
  <c r="G400" i="4"/>
  <c r="D401" i="4"/>
  <c r="F401" i="4"/>
  <c r="E401" i="4"/>
  <c r="L401" i="4"/>
  <c r="D402" i="4"/>
  <c r="J402" i="4"/>
  <c r="E402" i="4"/>
  <c r="G402" i="4"/>
  <c r="F402" i="4"/>
  <c r="H402" i="4"/>
  <c r="I402" i="4"/>
  <c r="D403" i="4"/>
  <c r="I403" i="4"/>
  <c r="E403" i="4"/>
  <c r="K403" i="4"/>
  <c r="F403" i="4"/>
  <c r="G403" i="4"/>
  <c r="H403" i="4"/>
  <c r="J403" i="4"/>
  <c r="L403" i="4"/>
  <c r="D404" i="4"/>
  <c r="E404" i="4"/>
  <c r="L404" i="4"/>
  <c r="F404" i="4"/>
  <c r="G404" i="4"/>
  <c r="H404" i="4"/>
  <c r="I404" i="4"/>
  <c r="J404" i="4"/>
  <c r="K404" i="4"/>
  <c r="D405" i="4"/>
  <c r="E405" i="4"/>
  <c r="G405" i="4"/>
  <c r="D406" i="4"/>
  <c r="F406" i="4"/>
  <c r="E406" i="4"/>
  <c r="I406" i="4"/>
  <c r="J406" i="4"/>
  <c r="K406" i="4"/>
  <c r="D407" i="4"/>
  <c r="F407" i="4"/>
  <c r="E407" i="4"/>
  <c r="G407" i="4"/>
  <c r="J407" i="4"/>
  <c r="D408" i="4"/>
  <c r="H408" i="4"/>
  <c r="E408" i="4"/>
  <c r="K408" i="4"/>
  <c r="G408" i="4"/>
  <c r="D409" i="4"/>
  <c r="F409" i="4"/>
  <c r="E409" i="4"/>
  <c r="L409" i="4"/>
  <c r="D410" i="4"/>
  <c r="J410" i="4"/>
  <c r="E410" i="4"/>
  <c r="G410" i="4"/>
  <c r="F410" i="4"/>
  <c r="H410" i="4"/>
  <c r="I410" i="4"/>
  <c r="D411" i="4"/>
  <c r="I411" i="4"/>
  <c r="E411" i="4"/>
  <c r="K411" i="4"/>
  <c r="F411" i="4"/>
  <c r="G411" i="4"/>
  <c r="H411" i="4"/>
  <c r="J411" i="4"/>
  <c r="L411" i="4"/>
  <c r="D412" i="4"/>
  <c r="E412" i="4"/>
  <c r="L412" i="4"/>
  <c r="F412" i="4"/>
  <c r="G412" i="4"/>
  <c r="H412" i="4"/>
  <c r="I412" i="4"/>
  <c r="J412" i="4"/>
  <c r="K412" i="4"/>
  <c r="D413" i="4"/>
  <c r="E413" i="4"/>
  <c r="G413" i="4"/>
  <c r="D414" i="4"/>
  <c r="F414" i="4"/>
  <c r="E414" i="4"/>
  <c r="I414" i="4"/>
  <c r="J414" i="4"/>
  <c r="K414" i="4"/>
  <c r="D415" i="4"/>
  <c r="F415" i="4"/>
  <c r="E415" i="4"/>
  <c r="G415" i="4"/>
  <c r="J415" i="4"/>
  <c r="D416" i="4"/>
  <c r="H416" i="4"/>
  <c r="E416" i="4"/>
  <c r="K416" i="4"/>
  <c r="G416" i="4"/>
  <c r="D417" i="4"/>
  <c r="F417" i="4"/>
  <c r="E417" i="4"/>
  <c r="L417" i="4"/>
  <c r="D418" i="4"/>
  <c r="J418" i="4"/>
  <c r="E418" i="4"/>
  <c r="G418" i="4"/>
  <c r="F418" i="4"/>
  <c r="H418" i="4"/>
  <c r="I418" i="4"/>
  <c r="D419" i="4"/>
  <c r="I419" i="4"/>
  <c r="E419" i="4"/>
  <c r="K419" i="4"/>
  <c r="F419" i="4"/>
  <c r="G419" i="4"/>
  <c r="H419" i="4"/>
  <c r="J419" i="4"/>
  <c r="L419" i="4"/>
  <c r="D420" i="4"/>
  <c r="E420" i="4"/>
  <c r="L420" i="4"/>
  <c r="F420" i="4"/>
  <c r="G420" i="4"/>
  <c r="H420" i="4"/>
  <c r="I420" i="4"/>
  <c r="J420" i="4"/>
  <c r="K420" i="4"/>
  <c r="D421" i="4"/>
  <c r="E421" i="4"/>
  <c r="G421" i="4"/>
  <c r="D422" i="4"/>
  <c r="F422" i="4"/>
  <c r="E422" i="4"/>
  <c r="I422" i="4"/>
  <c r="J422" i="4"/>
  <c r="K422" i="4"/>
  <c r="D423" i="4"/>
  <c r="F423" i="4"/>
  <c r="E423" i="4"/>
  <c r="G423" i="4"/>
  <c r="J423" i="4"/>
  <c r="D424" i="4"/>
  <c r="H424" i="4"/>
  <c r="E424" i="4"/>
  <c r="K424" i="4"/>
  <c r="G424" i="4"/>
  <c r="D425" i="4"/>
  <c r="F425" i="4"/>
  <c r="E425" i="4"/>
  <c r="L425" i="4"/>
  <c r="D426" i="4"/>
  <c r="J426" i="4"/>
  <c r="E426" i="4"/>
  <c r="G426" i="4"/>
  <c r="F426" i="4"/>
  <c r="H426" i="4"/>
  <c r="I426" i="4"/>
  <c r="D427" i="4"/>
  <c r="I427" i="4"/>
  <c r="E427" i="4"/>
  <c r="K427" i="4"/>
  <c r="F427" i="4"/>
  <c r="G427" i="4"/>
  <c r="H427" i="4"/>
  <c r="J427" i="4"/>
  <c r="L427" i="4"/>
  <c r="D428" i="4"/>
  <c r="E428" i="4"/>
  <c r="L428" i="4"/>
  <c r="F428" i="4"/>
  <c r="G428" i="4"/>
  <c r="H428" i="4"/>
  <c r="I428" i="4"/>
  <c r="J428" i="4"/>
  <c r="K428" i="4"/>
  <c r="D429" i="4"/>
  <c r="E429" i="4"/>
  <c r="G429" i="4"/>
  <c r="D430" i="4"/>
  <c r="F430" i="4"/>
  <c r="E430" i="4"/>
  <c r="I430" i="4"/>
  <c r="J430" i="4"/>
  <c r="K430" i="4"/>
  <c r="D431" i="4"/>
  <c r="F431" i="4"/>
  <c r="E431" i="4"/>
  <c r="G431" i="4"/>
  <c r="J431" i="4"/>
  <c r="D432" i="4"/>
  <c r="H432" i="4"/>
  <c r="E432" i="4"/>
  <c r="K432" i="4"/>
  <c r="G432" i="4"/>
  <c r="D433" i="4"/>
  <c r="F433" i="4"/>
  <c r="E433" i="4"/>
  <c r="L433" i="4"/>
  <c r="D434" i="4"/>
  <c r="J434" i="4"/>
  <c r="E434" i="4"/>
  <c r="G434" i="4"/>
  <c r="F434" i="4"/>
  <c r="H434" i="4"/>
  <c r="I434" i="4"/>
  <c r="D435" i="4"/>
  <c r="I435" i="4"/>
  <c r="E435" i="4"/>
  <c r="K435" i="4"/>
  <c r="F435" i="4"/>
  <c r="G435" i="4"/>
  <c r="H435" i="4"/>
  <c r="J435" i="4"/>
  <c r="L435" i="4"/>
  <c r="D436" i="4"/>
  <c r="E436" i="4"/>
  <c r="L436" i="4"/>
  <c r="F436" i="4"/>
  <c r="G436" i="4"/>
  <c r="H436" i="4"/>
  <c r="I436" i="4"/>
  <c r="J436" i="4"/>
  <c r="K436" i="4"/>
  <c r="D437" i="4"/>
  <c r="E437" i="4"/>
  <c r="G437" i="4"/>
  <c r="D438" i="4"/>
  <c r="F438" i="4"/>
  <c r="E438" i="4"/>
  <c r="I438" i="4"/>
  <c r="J438" i="4"/>
  <c r="K438" i="4"/>
  <c r="D439" i="4"/>
  <c r="F439" i="4"/>
  <c r="E439" i="4"/>
  <c r="G439" i="4"/>
  <c r="J439" i="4"/>
  <c r="D440" i="4"/>
  <c r="H440" i="4"/>
  <c r="E440" i="4"/>
  <c r="K440" i="4"/>
  <c r="G440" i="4"/>
  <c r="D441" i="4"/>
  <c r="F441" i="4"/>
  <c r="E441" i="4"/>
  <c r="L441" i="4"/>
  <c r="D442" i="4"/>
  <c r="J442" i="4"/>
  <c r="E442" i="4"/>
  <c r="G442" i="4"/>
  <c r="F442" i="4"/>
  <c r="H442" i="4"/>
  <c r="I442" i="4"/>
  <c r="D443" i="4"/>
  <c r="I443" i="4"/>
  <c r="E443" i="4"/>
  <c r="K443" i="4"/>
  <c r="F443" i="4"/>
  <c r="G443" i="4"/>
  <c r="H443" i="4"/>
  <c r="J443" i="4"/>
  <c r="L443" i="4"/>
  <c r="D444" i="4"/>
  <c r="E444" i="4"/>
  <c r="L444" i="4"/>
  <c r="F444" i="4"/>
  <c r="G444" i="4"/>
  <c r="H444" i="4"/>
  <c r="I444" i="4"/>
  <c r="J444" i="4"/>
  <c r="K444" i="4"/>
  <c r="D445" i="4"/>
  <c r="E445" i="4"/>
  <c r="G445" i="4"/>
  <c r="D446" i="4"/>
  <c r="F446" i="4"/>
  <c r="E446" i="4"/>
  <c r="I446" i="4"/>
  <c r="J446" i="4"/>
  <c r="K446" i="4"/>
  <c r="D447" i="4"/>
  <c r="E447" i="4"/>
  <c r="G447" i="4"/>
  <c r="D448" i="4"/>
  <c r="E448" i="4"/>
  <c r="G448" i="4"/>
  <c r="D449" i="4"/>
  <c r="F449" i="4"/>
  <c r="E449" i="4"/>
  <c r="H449" i="4"/>
  <c r="D450" i="4"/>
  <c r="J450" i="4"/>
  <c r="E450" i="4"/>
  <c r="F450" i="4"/>
  <c r="H450" i="4"/>
  <c r="I450" i="4"/>
  <c r="D451" i="4"/>
  <c r="I451" i="4"/>
  <c r="E451" i="4"/>
  <c r="K451" i="4"/>
  <c r="F451" i="4"/>
  <c r="G451" i="4"/>
  <c r="H451" i="4"/>
  <c r="J451" i="4"/>
  <c r="L451" i="4"/>
  <c r="D452" i="4"/>
  <c r="E452" i="4"/>
  <c r="L452" i="4"/>
  <c r="F452" i="4"/>
  <c r="G452" i="4"/>
  <c r="H452" i="4"/>
  <c r="I452" i="4"/>
  <c r="J452" i="4"/>
  <c r="K452" i="4"/>
  <c r="D453" i="4"/>
  <c r="E453" i="4"/>
  <c r="G453" i="4"/>
  <c r="H453" i="4"/>
  <c r="J453" i="4"/>
  <c r="D454" i="4"/>
  <c r="F454" i="4"/>
  <c r="E454" i="4"/>
  <c r="K454" i="4"/>
  <c r="I454" i="4"/>
  <c r="J454" i="4"/>
  <c r="D455" i="4"/>
  <c r="E455" i="4"/>
  <c r="G455" i="4"/>
  <c r="J455" i="4"/>
  <c r="D456" i="4"/>
  <c r="E456" i="4"/>
  <c r="G456" i="4"/>
  <c r="D457" i="4"/>
  <c r="E457" i="4"/>
  <c r="D458" i="4"/>
  <c r="J458" i="4"/>
  <c r="E458" i="4"/>
  <c r="F458" i="4"/>
  <c r="H458" i="4"/>
  <c r="I458" i="4"/>
  <c r="D459" i="4"/>
  <c r="I459" i="4"/>
  <c r="E459" i="4"/>
  <c r="K459" i="4"/>
  <c r="F459" i="4"/>
  <c r="G459" i="4"/>
  <c r="H459" i="4"/>
  <c r="J459" i="4"/>
  <c r="L459" i="4"/>
  <c r="D460" i="4"/>
  <c r="E460" i="4"/>
  <c r="L460" i="4"/>
  <c r="F460" i="4"/>
  <c r="G460" i="4"/>
  <c r="H460" i="4"/>
  <c r="I460" i="4"/>
  <c r="J460" i="4"/>
  <c r="K460" i="4"/>
  <c r="D461" i="4"/>
  <c r="E461" i="4"/>
  <c r="G461" i="4"/>
  <c r="D462" i="4"/>
  <c r="F462" i="4"/>
  <c r="E462" i="4"/>
  <c r="K462" i="4"/>
  <c r="I462" i="4"/>
  <c r="J462" i="4"/>
  <c r="D463" i="4"/>
  <c r="F463" i="4"/>
  <c r="E463" i="4"/>
  <c r="G463" i="4"/>
  <c r="D464" i="4"/>
  <c r="K464" i="4"/>
  <c r="E464" i="4"/>
  <c r="L464" i="4"/>
  <c r="G464" i="4"/>
  <c r="D465" i="4"/>
  <c r="I465" i="4"/>
  <c r="E465" i="4"/>
  <c r="D466" i="4"/>
  <c r="J466" i="4"/>
  <c r="E466" i="4"/>
  <c r="F466" i="4"/>
  <c r="G466" i="4"/>
  <c r="H466" i="4"/>
  <c r="I466" i="4"/>
  <c r="K466" i="4"/>
  <c r="D467" i="4"/>
  <c r="I467" i="4"/>
  <c r="E467" i="4"/>
  <c r="K467" i="4"/>
  <c r="G467" i="4"/>
  <c r="J467" i="4"/>
  <c r="D468" i="4"/>
  <c r="E468" i="4"/>
  <c r="F468" i="4"/>
  <c r="G468" i="4"/>
  <c r="H468" i="4"/>
  <c r="I468" i="4"/>
  <c r="J468" i="4"/>
  <c r="K468" i="4"/>
  <c r="D469" i="4"/>
  <c r="K469" i="4"/>
  <c r="E469" i="4"/>
  <c r="F469" i="4"/>
  <c r="G469" i="4"/>
  <c r="H469" i="4"/>
  <c r="I469" i="4"/>
  <c r="J469" i="4"/>
  <c r="L469" i="4"/>
  <c r="D470" i="4"/>
  <c r="F470" i="4"/>
  <c r="E470" i="4"/>
  <c r="L470" i="4"/>
  <c r="G470" i="4"/>
  <c r="I470" i="4"/>
  <c r="J470" i="4"/>
  <c r="K470" i="4"/>
  <c r="D471" i="4"/>
  <c r="I471" i="4"/>
  <c r="E471" i="4"/>
  <c r="G471" i="4"/>
  <c r="J471" i="4"/>
  <c r="L471" i="4"/>
  <c r="D472" i="4"/>
  <c r="E472" i="4"/>
  <c r="G472" i="4"/>
  <c r="I472" i="4"/>
  <c r="K472" i="4"/>
  <c r="D473" i="4"/>
  <c r="I473" i="4"/>
  <c r="E473" i="4"/>
  <c r="H473" i="4"/>
  <c r="D474" i="4"/>
  <c r="J474" i="4"/>
  <c r="E474" i="4"/>
  <c r="G474" i="4"/>
  <c r="F474" i="4"/>
  <c r="H474" i="4"/>
  <c r="I474" i="4"/>
  <c r="D475" i="4"/>
  <c r="I475" i="4"/>
  <c r="E475" i="4"/>
  <c r="G475" i="4"/>
  <c r="H475" i="4"/>
  <c r="L475" i="4"/>
  <c r="D476" i="4"/>
  <c r="E476" i="4"/>
  <c r="F476" i="4"/>
  <c r="H476" i="4"/>
  <c r="I476" i="4"/>
  <c r="J476" i="4"/>
  <c r="D477" i="4"/>
  <c r="K477" i="4"/>
  <c r="E477" i="4"/>
  <c r="F477" i="4"/>
  <c r="G477" i="4"/>
  <c r="H477" i="4"/>
  <c r="I477" i="4"/>
  <c r="J477" i="4"/>
  <c r="L477" i="4"/>
  <c r="D478" i="4"/>
  <c r="F478" i="4"/>
  <c r="E478" i="4"/>
  <c r="L478" i="4"/>
  <c r="I478" i="4"/>
  <c r="J478" i="4"/>
  <c r="D479" i="4"/>
  <c r="I479" i="4"/>
  <c r="E479" i="4"/>
  <c r="G479" i="4"/>
  <c r="F479" i="4"/>
  <c r="H479" i="4"/>
  <c r="L479" i="4"/>
  <c r="D480" i="4"/>
  <c r="I480" i="4"/>
  <c r="E480" i="4"/>
  <c r="G480" i="4"/>
  <c r="L480" i="4"/>
  <c r="D481" i="4"/>
  <c r="I481" i="4"/>
  <c r="E481" i="4"/>
  <c r="J481" i="4"/>
  <c r="D482" i="4"/>
  <c r="J482" i="4"/>
  <c r="E482" i="4"/>
  <c r="G482" i="4"/>
  <c r="F482" i="4"/>
  <c r="H482" i="4"/>
  <c r="I482" i="4"/>
  <c r="K482" i="4"/>
  <c r="D483" i="4"/>
  <c r="I483" i="4"/>
  <c r="E483" i="4"/>
  <c r="K483" i="4"/>
  <c r="G483" i="4"/>
  <c r="L483" i="4"/>
  <c r="G4" i="11"/>
  <c r="G5" i="11"/>
  <c r="G6" i="11"/>
  <c r="G7" i="11"/>
  <c r="A9" i="11"/>
  <c r="C9" i="11" s="1"/>
  <c r="B10" i="11"/>
  <c r="G12" i="11"/>
  <c r="D15" i="11"/>
  <c r="D12" i="11"/>
  <c r="J15" i="11"/>
  <c r="J12" i="11"/>
  <c r="L15" i="11"/>
  <c r="L12" i="11"/>
  <c r="C16" i="11"/>
  <c r="C15" i="11"/>
  <c r="D16" i="11"/>
  <c r="E16" i="11"/>
  <c r="E15" i="11"/>
  <c r="F16" i="11"/>
  <c r="F15" i="11"/>
  <c r="G16" i="11"/>
  <c r="G15" i="11"/>
  <c r="H16" i="11"/>
  <c r="H15" i="11"/>
  <c r="I16" i="11"/>
  <c r="I15" i="11"/>
  <c r="J16" i="11"/>
  <c r="K16" i="11"/>
  <c r="K15" i="11"/>
  <c r="L16" i="11"/>
  <c r="M16" i="11"/>
  <c r="M15" i="11"/>
  <c r="N16" i="11"/>
  <c r="N15" i="11"/>
  <c r="O16" i="11"/>
  <c r="O15" i="11"/>
  <c r="O12" i="11"/>
  <c r="P16" i="11"/>
  <c r="P15" i="11"/>
  <c r="Q16" i="11"/>
  <c r="Q15" i="11"/>
  <c r="D21" i="11"/>
  <c r="E21" i="11"/>
  <c r="G21" i="11"/>
  <c r="D22" i="11"/>
  <c r="E22" i="11"/>
  <c r="G22" i="11"/>
  <c r="D23" i="11"/>
  <c r="E23" i="11"/>
  <c r="G23" i="11"/>
  <c r="D24" i="11"/>
  <c r="I24" i="11" s="1"/>
  <c r="E24" i="11"/>
  <c r="G24" i="11"/>
  <c r="D25" i="11"/>
  <c r="E25" i="11"/>
  <c r="G25" i="11"/>
  <c r="D26" i="11"/>
  <c r="I26" i="11" s="1"/>
  <c r="E26" i="11"/>
  <c r="G26" i="11"/>
  <c r="D27" i="11"/>
  <c r="E27" i="11"/>
  <c r="G27" i="11"/>
  <c r="D28" i="11"/>
  <c r="I28" i="11" s="1"/>
  <c r="E28" i="11"/>
  <c r="G28" i="11"/>
  <c r="D29" i="11"/>
  <c r="E29" i="11"/>
  <c r="G29" i="11"/>
  <c r="D30" i="11"/>
  <c r="K30" i="11" s="1"/>
  <c r="E30" i="11"/>
  <c r="G30" i="11"/>
  <c r="L30" i="11"/>
  <c r="D31" i="11"/>
  <c r="E31" i="11"/>
  <c r="G31" i="11"/>
  <c r="D32" i="11"/>
  <c r="I32" i="11" s="1"/>
  <c r="E32" i="11"/>
  <c r="G32" i="11"/>
  <c r="D33" i="11"/>
  <c r="E33" i="11"/>
  <c r="G33" i="11"/>
  <c r="D34" i="11"/>
  <c r="E34" i="11"/>
  <c r="G34" i="11"/>
  <c r="D35" i="11"/>
  <c r="E35" i="11"/>
  <c r="D36" i="11"/>
  <c r="E36" i="11"/>
  <c r="G36" i="11"/>
  <c r="D37" i="11"/>
  <c r="E37" i="11"/>
  <c r="G37" i="11"/>
  <c r="D38" i="11"/>
  <c r="E38" i="11"/>
  <c r="G38" i="11"/>
  <c r="D39" i="11"/>
  <c r="K39" i="11" s="1"/>
  <c r="E39" i="11"/>
  <c r="G39" i="11"/>
  <c r="D40" i="11"/>
  <c r="E40" i="11"/>
  <c r="D41" i="11"/>
  <c r="K41" i="11" s="1"/>
  <c r="E41" i="11"/>
  <c r="G41" i="11"/>
  <c r="D42" i="11"/>
  <c r="E42" i="11"/>
  <c r="G42" i="11"/>
  <c r="D43" i="11"/>
  <c r="J43" i="11" s="1"/>
  <c r="E43" i="11"/>
  <c r="D44" i="11"/>
  <c r="H44" i="11" s="1"/>
  <c r="E44" i="11"/>
  <c r="G44" i="11"/>
  <c r="D45" i="11"/>
  <c r="E45" i="11"/>
  <c r="G45" i="11"/>
  <c r="D46" i="11"/>
  <c r="I46" i="11" s="1"/>
  <c r="E46" i="11"/>
  <c r="G46" i="11"/>
  <c r="H46" i="11"/>
  <c r="D47" i="11"/>
  <c r="I47" i="11" s="1"/>
  <c r="E47" i="11"/>
  <c r="G47" i="11"/>
  <c r="H47" i="11"/>
  <c r="D48" i="11"/>
  <c r="L48" i="11" s="1"/>
  <c r="E48" i="11"/>
  <c r="D49" i="11"/>
  <c r="H49" i="11" s="1"/>
  <c r="E49" i="11"/>
  <c r="G49" i="11"/>
  <c r="D50" i="11"/>
  <c r="E50" i="11"/>
  <c r="G50" i="11"/>
  <c r="D51" i="11"/>
  <c r="L51" i="11" s="1"/>
  <c r="E51" i="11"/>
  <c r="D52" i="11"/>
  <c r="E52" i="11"/>
  <c r="G52" i="11"/>
  <c r="D53" i="11"/>
  <c r="I53" i="11" s="1"/>
  <c r="E53" i="11"/>
  <c r="G53" i="11"/>
  <c r="D54" i="11"/>
  <c r="E54" i="11"/>
  <c r="G54" i="11"/>
  <c r="D55" i="11"/>
  <c r="E55" i="11"/>
  <c r="G55" i="11"/>
  <c r="D56" i="11"/>
  <c r="H56" i="11" s="1"/>
  <c r="E56" i="11"/>
  <c r="D57" i="11"/>
  <c r="E57" i="11"/>
  <c r="G57" i="11"/>
  <c r="D58" i="11"/>
  <c r="E58" i="11"/>
  <c r="G58" i="11"/>
  <c r="D59" i="11"/>
  <c r="E59" i="11"/>
  <c r="D60" i="11"/>
  <c r="F60" i="11" s="1"/>
  <c r="E60" i="11"/>
  <c r="G60" i="11"/>
  <c r="D61" i="11"/>
  <c r="E61" i="11"/>
  <c r="G61" i="11"/>
  <c r="D62" i="11"/>
  <c r="E62" i="11"/>
  <c r="G62" i="11"/>
  <c r="D63" i="11"/>
  <c r="E63" i="11"/>
  <c r="G63" i="11"/>
  <c r="D64" i="11"/>
  <c r="F64" i="11" s="1"/>
  <c r="E64" i="11"/>
  <c r="D65" i="11"/>
  <c r="E65" i="11"/>
  <c r="G65" i="11"/>
  <c r="D66" i="11"/>
  <c r="E66" i="11"/>
  <c r="G66" i="11"/>
  <c r="D67" i="11"/>
  <c r="L67" i="11" s="1"/>
  <c r="E67" i="11"/>
  <c r="H67" i="11"/>
  <c r="D68" i="11"/>
  <c r="H68" i="11" s="1"/>
  <c r="E68" i="11"/>
  <c r="G68" i="11"/>
  <c r="D69" i="11"/>
  <c r="L69" i="11" s="1"/>
  <c r="E69" i="11"/>
  <c r="G69" i="11"/>
  <c r="D70" i="11"/>
  <c r="E70" i="11"/>
  <c r="G70" i="11"/>
  <c r="D71" i="11"/>
  <c r="K71" i="11" s="1"/>
  <c r="E71" i="11"/>
  <c r="G71" i="11"/>
  <c r="D72" i="11"/>
  <c r="L72" i="11" s="1"/>
  <c r="F72" i="11"/>
  <c r="E72" i="11"/>
  <c r="I72" i="11"/>
  <c r="D73" i="11"/>
  <c r="I73" i="11" s="1"/>
  <c r="E73" i="11"/>
  <c r="G73" i="11"/>
  <c r="F73" i="11"/>
  <c r="D74" i="11"/>
  <c r="E74" i="11"/>
  <c r="G74" i="11"/>
  <c r="D75" i="11"/>
  <c r="L75" i="11" s="1"/>
  <c r="E75" i="11"/>
  <c r="D76" i="11"/>
  <c r="E76" i="11"/>
  <c r="G76" i="11"/>
  <c r="D77" i="11"/>
  <c r="K77" i="11" s="1"/>
  <c r="E77" i="11"/>
  <c r="G77" i="11"/>
  <c r="D78" i="11"/>
  <c r="L78" i="11" s="1"/>
  <c r="E78" i="11"/>
  <c r="G78" i="11"/>
  <c r="D79" i="11"/>
  <c r="L79" i="11" s="1"/>
  <c r="E79" i="11"/>
  <c r="G79" i="11"/>
  <c r="D80" i="11"/>
  <c r="J80" i="11" s="1"/>
  <c r="E80" i="11"/>
  <c r="G80" i="11"/>
  <c r="D81" i="11"/>
  <c r="I81" i="11" s="1"/>
  <c r="E81" i="11"/>
  <c r="G81" i="11"/>
  <c r="D82" i="11"/>
  <c r="K82" i="11" s="1"/>
  <c r="E82" i="11"/>
  <c r="G82" i="11"/>
  <c r="I82" i="11"/>
  <c r="D83" i="11"/>
  <c r="E83" i="11"/>
  <c r="D84" i="11"/>
  <c r="H84" i="11" s="1"/>
  <c r="E84" i="11"/>
  <c r="G84" i="11"/>
  <c r="D85" i="11"/>
  <c r="K85" i="11"/>
  <c r="E85" i="11"/>
  <c r="G85" i="11"/>
  <c r="D86" i="11"/>
  <c r="F86" i="11"/>
  <c r="E86" i="11"/>
  <c r="L86" i="11"/>
  <c r="H86" i="11"/>
  <c r="I86" i="11"/>
  <c r="J86" i="11"/>
  <c r="K86" i="11"/>
  <c r="D87" i="11"/>
  <c r="F87" i="11"/>
  <c r="E87" i="11"/>
  <c r="G87" i="11"/>
  <c r="D88" i="11"/>
  <c r="E88" i="11"/>
  <c r="G88" i="11"/>
  <c r="I88" i="11"/>
  <c r="J88" i="11"/>
  <c r="L88" i="11"/>
  <c r="D89" i="11"/>
  <c r="I89" i="11"/>
  <c r="E89" i="11"/>
  <c r="G89" i="11"/>
  <c r="D90" i="11"/>
  <c r="J90" i="11"/>
  <c r="E90" i="11"/>
  <c r="G90" i="11"/>
  <c r="I90" i="11"/>
  <c r="K90" i="11"/>
  <c r="D91" i="11"/>
  <c r="H91" i="11"/>
  <c r="E91" i="11"/>
  <c r="K91" i="11"/>
  <c r="D92" i="11"/>
  <c r="E92" i="11"/>
  <c r="L92" i="11"/>
  <c r="F92" i="11"/>
  <c r="G92" i="11"/>
  <c r="H92" i="11"/>
  <c r="I92" i="11"/>
  <c r="J92" i="11"/>
  <c r="K92" i="11"/>
  <c r="D93" i="11"/>
  <c r="F93" i="11"/>
  <c r="E93" i="11"/>
  <c r="G93" i="11"/>
  <c r="H93" i="11"/>
  <c r="I93" i="11"/>
  <c r="K93" i="11"/>
  <c r="L93" i="11"/>
  <c r="D94" i="11"/>
  <c r="F94" i="11"/>
  <c r="E94" i="11"/>
  <c r="G94" i="11"/>
  <c r="H94" i="11"/>
  <c r="I94" i="11"/>
  <c r="K94" i="11"/>
  <c r="L94" i="11"/>
  <c r="D95" i="11"/>
  <c r="E95" i="11"/>
  <c r="G95" i="11"/>
  <c r="F95" i="11"/>
  <c r="H95" i="11"/>
  <c r="I95" i="11"/>
  <c r="J95" i="11"/>
  <c r="D96" i="11"/>
  <c r="H96" i="11"/>
  <c r="E96" i="11"/>
  <c r="G96" i="11"/>
  <c r="I96" i="11"/>
  <c r="J96" i="11"/>
  <c r="L96" i="11"/>
  <c r="D97" i="11"/>
  <c r="I97" i="11"/>
  <c r="E97" i="11"/>
  <c r="K97" i="11"/>
  <c r="G97" i="11"/>
  <c r="D98" i="11"/>
  <c r="E98" i="11"/>
  <c r="F98" i="11"/>
  <c r="H98" i="11"/>
  <c r="I98" i="11"/>
  <c r="J98" i="11"/>
  <c r="D99" i="11"/>
  <c r="H99" i="11"/>
  <c r="E99" i="11"/>
  <c r="F99" i="11"/>
  <c r="G99" i="11"/>
  <c r="I99" i="11"/>
  <c r="J99" i="11"/>
  <c r="K99" i="11"/>
  <c r="L99" i="11"/>
  <c r="D100" i="11"/>
  <c r="K100" i="11"/>
  <c r="E100" i="11"/>
  <c r="G100" i="11"/>
  <c r="H100" i="11"/>
  <c r="J100" i="11"/>
  <c r="L100" i="11"/>
  <c r="D101" i="11"/>
  <c r="F101" i="11"/>
  <c r="E101" i="11"/>
  <c r="L101" i="11"/>
  <c r="H101" i="11"/>
  <c r="I101" i="11"/>
  <c r="K101" i="11"/>
  <c r="D102" i="11"/>
  <c r="F102" i="11"/>
  <c r="E102" i="11"/>
  <c r="G102" i="11"/>
  <c r="I102" i="11"/>
  <c r="J102" i="11"/>
  <c r="L102" i="11"/>
  <c r="D103" i="11"/>
  <c r="I103" i="11"/>
  <c r="E103" i="11"/>
  <c r="G103" i="11"/>
  <c r="F103" i="11"/>
  <c r="H103" i="11"/>
  <c r="J103" i="11"/>
  <c r="K103" i="11"/>
  <c r="D104" i="11"/>
  <c r="F104" i="11"/>
  <c r="E104" i="11"/>
  <c r="G104" i="11"/>
  <c r="L104" i="11"/>
  <c r="D105" i="11"/>
  <c r="H105" i="11"/>
  <c r="E105" i="11"/>
  <c r="G105" i="11"/>
  <c r="D106" i="11"/>
  <c r="E106" i="11"/>
  <c r="F106" i="11"/>
  <c r="H106" i="11"/>
  <c r="I106" i="11"/>
  <c r="J106" i="11"/>
  <c r="D107" i="11"/>
  <c r="H107" i="11"/>
  <c r="E107" i="11"/>
  <c r="F107" i="11"/>
  <c r="G107" i="11"/>
  <c r="I107" i="11"/>
  <c r="J107" i="11"/>
  <c r="K107" i="11"/>
  <c r="L107" i="11"/>
  <c r="D108" i="11"/>
  <c r="K108" i="11"/>
  <c r="E108" i="11"/>
  <c r="G108" i="11"/>
  <c r="H108" i="11"/>
  <c r="J108" i="11"/>
  <c r="L108" i="11"/>
  <c r="D109" i="11"/>
  <c r="F109" i="11"/>
  <c r="E109" i="11"/>
  <c r="L109" i="11"/>
  <c r="H109" i="11"/>
  <c r="I109" i="11"/>
  <c r="K109" i="11"/>
  <c r="D110" i="11"/>
  <c r="F110" i="11"/>
  <c r="E110" i="11"/>
  <c r="G110" i="11"/>
  <c r="I110" i="11"/>
  <c r="J110" i="11"/>
  <c r="L110" i="11"/>
  <c r="D111" i="11"/>
  <c r="I111" i="11"/>
  <c r="E111" i="11"/>
  <c r="G111" i="11"/>
  <c r="F111" i="11"/>
  <c r="H111" i="11"/>
  <c r="J111" i="11"/>
  <c r="K111" i="11"/>
  <c r="D112" i="11"/>
  <c r="F112" i="11"/>
  <c r="E112" i="11"/>
  <c r="G112" i="11"/>
  <c r="L112" i="11"/>
  <c r="D113" i="11"/>
  <c r="H113" i="11"/>
  <c r="E113" i="11"/>
  <c r="G113" i="11"/>
  <c r="D114" i="11"/>
  <c r="E114" i="11"/>
  <c r="F114" i="11"/>
  <c r="H114" i="11"/>
  <c r="I114" i="11"/>
  <c r="J114" i="11"/>
  <c r="D115" i="11"/>
  <c r="H115" i="11"/>
  <c r="E115" i="11"/>
  <c r="F115" i="11"/>
  <c r="G115" i="11"/>
  <c r="I115" i="11"/>
  <c r="J115" i="11"/>
  <c r="K115" i="11"/>
  <c r="L115" i="11"/>
  <c r="D116" i="11"/>
  <c r="K116" i="11"/>
  <c r="E116" i="11"/>
  <c r="G116" i="11"/>
  <c r="H116" i="11"/>
  <c r="J116" i="11"/>
  <c r="L116" i="11"/>
  <c r="D117" i="11"/>
  <c r="F117" i="11"/>
  <c r="E117" i="11"/>
  <c r="L117" i="11"/>
  <c r="H117" i="11"/>
  <c r="I117" i="11"/>
  <c r="K117" i="11"/>
  <c r="D118" i="11"/>
  <c r="F118" i="11"/>
  <c r="E118" i="11"/>
  <c r="G118" i="11"/>
  <c r="I118" i="11"/>
  <c r="J118" i="11"/>
  <c r="L118" i="11"/>
  <c r="D119" i="11"/>
  <c r="I119" i="11"/>
  <c r="E119" i="11"/>
  <c r="G119" i="11"/>
  <c r="F119" i="11"/>
  <c r="H119" i="11"/>
  <c r="J119" i="11"/>
  <c r="K119" i="11"/>
  <c r="D120" i="11"/>
  <c r="F120" i="11"/>
  <c r="E120" i="11"/>
  <c r="G120" i="11"/>
  <c r="L120" i="11"/>
  <c r="D121" i="11"/>
  <c r="H121" i="11"/>
  <c r="E121" i="11"/>
  <c r="G121" i="11"/>
  <c r="D122" i="11"/>
  <c r="E122" i="11"/>
  <c r="F122" i="11"/>
  <c r="H122" i="11"/>
  <c r="I122" i="11"/>
  <c r="J122" i="11"/>
  <c r="D123" i="11"/>
  <c r="H123" i="11"/>
  <c r="E123" i="11"/>
  <c r="F123" i="11"/>
  <c r="G123" i="11"/>
  <c r="I123" i="11"/>
  <c r="J123" i="11"/>
  <c r="K123" i="11"/>
  <c r="L123" i="11"/>
  <c r="D124" i="11"/>
  <c r="K124" i="11"/>
  <c r="E124" i="11"/>
  <c r="G124" i="11"/>
  <c r="H124" i="11"/>
  <c r="J124" i="11"/>
  <c r="L124" i="11"/>
  <c r="D125" i="11"/>
  <c r="F125" i="11"/>
  <c r="E125" i="11"/>
  <c r="L125" i="11"/>
  <c r="H125" i="11"/>
  <c r="I125" i="11"/>
  <c r="K125" i="11"/>
  <c r="D126" i="11"/>
  <c r="F126" i="11"/>
  <c r="E126" i="11"/>
  <c r="G126" i="11"/>
  <c r="I126" i="11"/>
  <c r="J126" i="11"/>
  <c r="L126" i="11"/>
  <c r="D127" i="11"/>
  <c r="I127" i="11"/>
  <c r="E127" i="11"/>
  <c r="G127" i="11"/>
  <c r="F127" i="11"/>
  <c r="H127" i="11"/>
  <c r="J127" i="11"/>
  <c r="K127" i="11"/>
  <c r="D128" i="11"/>
  <c r="F128" i="11"/>
  <c r="E128" i="11"/>
  <c r="G128" i="11"/>
  <c r="L128" i="11"/>
  <c r="D129" i="11"/>
  <c r="H129" i="11"/>
  <c r="E129" i="11"/>
  <c r="G129" i="11"/>
  <c r="D130" i="11"/>
  <c r="E130" i="11"/>
  <c r="F130" i="11"/>
  <c r="H130" i="11"/>
  <c r="I130" i="11"/>
  <c r="J130" i="11"/>
  <c r="D131" i="11"/>
  <c r="H131" i="11"/>
  <c r="E131" i="11"/>
  <c r="F131" i="11"/>
  <c r="G131" i="11"/>
  <c r="I131" i="11"/>
  <c r="J131" i="11"/>
  <c r="K131" i="11"/>
  <c r="L131" i="11"/>
  <c r="D132" i="11"/>
  <c r="K132" i="11"/>
  <c r="E132" i="11"/>
  <c r="G132" i="11"/>
  <c r="H132" i="11"/>
  <c r="J132" i="11"/>
  <c r="L132" i="11"/>
  <c r="D133" i="11"/>
  <c r="F133" i="11"/>
  <c r="E133" i="11"/>
  <c r="L133" i="11"/>
  <c r="H133" i="11"/>
  <c r="I133" i="11"/>
  <c r="K133" i="11"/>
  <c r="D134" i="11"/>
  <c r="F134" i="11"/>
  <c r="E134" i="11"/>
  <c r="G134" i="11"/>
  <c r="I134" i="11"/>
  <c r="J134" i="11"/>
  <c r="L134" i="11"/>
  <c r="D135" i="11"/>
  <c r="I135" i="11"/>
  <c r="E135" i="11"/>
  <c r="G135" i="11"/>
  <c r="F135" i="11"/>
  <c r="H135" i="11"/>
  <c r="J135" i="11"/>
  <c r="K135" i="11"/>
  <c r="D136" i="11"/>
  <c r="F136" i="11"/>
  <c r="E136" i="11"/>
  <c r="G136" i="11"/>
  <c r="L136" i="11"/>
  <c r="D137" i="11"/>
  <c r="H137" i="11"/>
  <c r="E137" i="11"/>
  <c r="G137" i="11"/>
  <c r="D138" i="11"/>
  <c r="E138" i="11"/>
  <c r="F138" i="11"/>
  <c r="H138" i="11"/>
  <c r="I138" i="11"/>
  <c r="J138" i="11"/>
  <c r="D139" i="11"/>
  <c r="H139" i="11"/>
  <c r="E139" i="11"/>
  <c r="F139" i="11"/>
  <c r="G139" i="11"/>
  <c r="I139" i="11"/>
  <c r="J139" i="11"/>
  <c r="K139" i="11"/>
  <c r="L139" i="11"/>
  <c r="D140" i="11"/>
  <c r="K140" i="11"/>
  <c r="E140" i="11"/>
  <c r="G140" i="11"/>
  <c r="H140" i="11"/>
  <c r="J140" i="11"/>
  <c r="L140" i="11"/>
  <c r="D141" i="11"/>
  <c r="F141" i="11"/>
  <c r="E141" i="11"/>
  <c r="L141" i="11"/>
  <c r="H141" i="11"/>
  <c r="I141" i="11"/>
  <c r="K141" i="11"/>
  <c r="D142" i="11"/>
  <c r="F142" i="11"/>
  <c r="E142" i="11"/>
  <c r="G142" i="11"/>
  <c r="I142" i="11"/>
  <c r="J142" i="11"/>
  <c r="L142" i="11"/>
  <c r="D143" i="11"/>
  <c r="I143" i="11"/>
  <c r="E143" i="11"/>
  <c r="G143" i="11"/>
  <c r="F143" i="11"/>
  <c r="H143" i="11"/>
  <c r="J143" i="11"/>
  <c r="K143" i="11"/>
  <c r="D144" i="11"/>
  <c r="F144" i="11"/>
  <c r="E144" i="11"/>
  <c r="G144" i="11"/>
  <c r="L144" i="11"/>
  <c r="D145" i="11"/>
  <c r="H145" i="11"/>
  <c r="E145" i="11"/>
  <c r="G145" i="11"/>
  <c r="D146" i="11"/>
  <c r="E146" i="11"/>
  <c r="F146" i="11"/>
  <c r="H146" i="11"/>
  <c r="I146" i="11"/>
  <c r="J146" i="11"/>
  <c r="D147" i="11"/>
  <c r="H147" i="11"/>
  <c r="E147" i="11"/>
  <c r="F147" i="11"/>
  <c r="G147" i="11"/>
  <c r="I147" i="11"/>
  <c r="J147" i="11"/>
  <c r="K147" i="11"/>
  <c r="L147" i="11"/>
  <c r="D148" i="11"/>
  <c r="K148" i="11"/>
  <c r="E148" i="11"/>
  <c r="G148" i="11"/>
  <c r="H148" i="11"/>
  <c r="J148" i="11"/>
  <c r="L148" i="11"/>
  <c r="D149" i="11"/>
  <c r="F149" i="11"/>
  <c r="E149" i="11"/>
  <c r="L149" i="11"/>
  <c r="H149" i="11"/>
  <c r="I149" i="11"/>
  <c r="K149" i="11"/>
  <c r="D150" i="11"/>
  <c r="F150" i="11"/>
  <c r="E150" i="11"/>
  <c r="G150" i="11"/>
  <c r="I150" i="11"/>
  <c r="J150" i="11"/>
  <c r="L150" i="11"/>
  <c r="D151" i="11"/>
  <c r="I151" i="11"/>
  <c r="E151" i="11"/>
  <c r="G151" i="11"/>
  <c r="F151" i="11"/>
  <c r="H151" i="11"/>
  <c r="J151" i="11"/>
  <c r="K151" i="11"/>
  <c r="D152" i="11"/>
  <c r="F152" i="11"/>
  <c r="E152" i="11"/>
  <c r="G152" i="11"/>
  <c r="L152" i="11"/>
  <c r="D153" i="11"/>
  <c r="H153" i="11"/>
  <c r="E153" i="11"/>
  <c r="G153" i="11"/>
  <c r="D154" i="11"/>
  <c r="E154" i="11"/>
  <c r="F154" i="11"/>
  <c r="H154" i="11"/>
  <c r="I154" i="11"/>
  <c r="J154" i="11"/>
  <c r="D155" i="11"/>
  <c r="H155" i="11"/>
  <c r="E155" i="11"/>
  <c r="F155" i="11"/>
  <c r="G155" i="11"/>
  <c r="I155" i="11"/>
  <c r="J155" i="11"/>
  <c r="K155" i="11"/>
  <c r="L155" i="11"/>
  <c r="D156" i="11"/>
  <c r="K156" i="11"/>
  <c r="E156" i="11"/>
  <c r="G156" i="11"/>
  <c r="H156" i="11"/>
  <c r="J156" i="11"/>
  <c r="L156" i="11"/>
  <c r="D157" i="11"/>
  <c r="F157" i="11"/>
  <c r="E157" i="11"/>
  <c r="L157" i="11"/>
  <c r="H157" i="11"/>
  <c r="I157" i="11"/>
  <c r="K157" i="11"/>
  <c r="D158" i="11"/>
  <c r="F158" i="11"/>
  <c r="E158" i="11"/>
  <c r="G158" i="11"/>
  <c r="I158" i="11"/>
  <c r="J158" i="11"/>
  <c r="L158" i="11"/>
  <c r="D159" i="11"/>
  <c r="I159" i="11"/>
  <c r="E159" i="11"/>
  <c r="G159" i="11"/>
  <c r="F159" i="11"/>
  <c r="H159" i="11"/>
  <c r="J159" i="11"/>
  <c r="K159" i="11"/>
  <c r="D160" i="11"/>
  <c r="F160" i="11"/>
  <c r="E160" i="11"/>
  <c r="G160" i="11"/>
  <c r="L160" i="11"/>
  <c r="D161" i="11"/>
  <c r="H161" i="11"/>
  <c r="E161" i="11"/>
  <c r="G161" i="11"/>
  <c r="D162" i="11"/>
  <c r="E162" i="11"/>
  <c r="F162" i="11"/>
  <c r="H162" i="11"/>
  <c r="I162" i="11"/>
  <c r="J162" i="11"/>
  <c r="D163" i="11"/>
  <c r="H163" i="11"/>
  <c r="E163" i="11"/>
  <c r="F163" i="11"/>
  <c r="G163" i="11"/>
  <c r="I163" i="11"/>
  <c r="J163" i="11"/>
  <c r="K163" i="11"/>
  <c r="L163" i="11"/>
  <c r="D164" i="11"/>
  <c r="K164" i="11"/>
  <c r="E164" i="11"/>
  <c r="G164" i="11"/>
  <c r="H164" i="11"/>
  <c r="J164" i="11"/>
  <c r="L164" i="11"/>
  <c r="D165" i="11"/>
  <c r="F165" i="11"/>
  <c r="E165" i="11"/>
  <c r="L165" i="11"/>
  <c r="H165" i="11"/>
  <c r="I165" i="11"/>
  <c r="K165" i="11"/>
  <c r="D166" i="11"/>
  <c r="F166" i="11"/>
  <c r="E166" i="11"/>
  <c r="G166" i="11"/>
  <c r="I166" i="11"/>
  <c r="J166" i="11"/>
  <c r="L166" i="11"/>
  <c r="D167" i="11"/>
  <c r="I167" i="11"/>
  <c r="E167" i="11"/>
  <c r="G167" i="11"/>
  <c r="F167" i="11"/>
  <c r="H167" i="11"/>
  <c r="J167" i="11"/>
  <c r="K167" i="11"/>
  <c r="D168" i="11"/>
  <c r="F168" i="11"/>
  <c r="E168" i="11"/>
  <c r="G168" i="11"/>
  <c r="L168" i="11"/>
  <c r="D169" i="11"/>
  <c r="H169" i="11"/>
  <c r="E169" i="11"/>
  <c r="G169" i="11"/>
  <c r="D170" i="11"/>
  <c r="E170" i="11"/>
  <c r="F170" i="11"/>
  <c r="H170" i="11"/>
  <c r="I170" i="11"/>
  <c r="J170" i="11"/>
  <c r="D171" i="11"/>
  <c r="H171" i="11"/>
  <c r="E171" i="11"/>
  <c r="F171" i="11"/>
  <c r="G171" i="11"/>
  <c r="I171" i="11"/>
  <c r="J171" i="11"/>
  <c r="K171" i="11"/>
  <c r="L171" i="11"/>
  <c r="D172" i="11"/>
  <c r="K172" i="11"/>
  <c r="E172" i="11"/>
  <c r="G172" i="11"/>
  <c r="H172" i="11"/>
  <c r="J172" i="11"/>
  <c r="L172" i="11"/>
  <c r="D173" i="11"/>
  <c r="F173" i="11"/>
  <c r="E173" i="11"/>
  <c r="L173" i="11"/>
  <c r="H173" i="11"/>
  <c r="I173" i="11"/>
  <c r="K173" i="11"/>
  <c r="D174" i="11"/>
  <c r="F174" i="11"/>
  <c r="E174" i="11"/>
  <c r="G174" i="11"/>
  <c r="I174" i="11"/>
  <c r="J174" i="11"/>
  <c r="L174" i="11"/>
  <c r="D175" i="11"/>
  <c r="I175" i="11"/>
  <c r="E175" i="11"/>
  <c r="G175" i="11"/>
  <c r="F175" i="11"/>
  <c r="H175" i="11"/>
  <c r="J175" i="11"/>
  <c r="K175" i="11"/>
  <c r="D176" i="11"/>
  <c r="F176" i="11"/>
  <c r="E176" i="11"/>
  <c r="G176" i="11"/>
  <c r="L176" i="11"/>
  <c r="D177" i="11"/>
  <c r="H177" i="11"/>
  <c r="E177" i="11"/>
  <c r="G177" i="11"/>
  <c r="D178" i="11"/>
  <c r="E178" i="11"/>
  <c r="F178" i="11"/>
  <c r="H178" i="11"/>
  <c r="I178" i="11"/>
  <c r="J178" i="11"/>
  <c r="D179" i="11"/>
  <c r="H179" i="11"/>
  <c r="E179" i="11"/>
  <c r="F179" i="11"/>
  <c r="G179" i="11"/>
  <c r="I179" i="11"/>
  <c r="J179" i="11"/>
  <c r="K179" i="11"/>
  <c r="L179" i="11"/>
  <c r="D180" i="11"/>
  <c r="K180" i="11"/>
  <c r="E180" i="11"/>
  <c r="G180" i="11"/>
  <c r="H180" i="11"/>
  <c r="J180" i="11"/>
  <c r="L180" i="11"/>
  <c r="D181" i="11"/>
  <c r="F181" i="11"/>
  <c r="E181" i="11"/>
  <c r="L181" i="11"/>
  <c r="H181" i="11"/>
  <c r="I181" i="11"/>
  <c r="K181" i="11"/>
  <c r="D182" i="11"/>
  <c r="F182" i="11"/>
  <c r="E182" i="11"/>
  <c r="G182" i="11"/>
  <c r="I182" i="11"/>
  <c r="J182" i="11"/>
  <c r="L182" i="11"/>
  <c r="D183" i="11"/>
  <c r="I183" i="11"/>
  <c r="E183" i="11"/>
  <c r="G183" i="11"/>
  <c r="F183" i="11"/>
  <c r="H183" i="11"/>
  <c r="J183" i="11"/>
  <c r="K183" i="11"/>
  <c r="D184" i="11"/>
  <c r="F184" i="11"/>
  <c r="E184" i="11"/>
  <c r="G184" i="11"/>
  <c r="L184" i="11"/>
  <c r="D185" i="11"/>
  <c r="H185" i="11"/>
  <c r="E185" i="11"/>
  <c r="G185" i="11"/>
  <c r="D186" i="11"/>
  <c r="E186" i="11"/>
  <c r="F186" i="11"/>
  <c r="H186" i="11"/>
  <c r="I186" i="11"/>
  <c r="J186" i="11"/>
  <c r="D187" i="11"/>
  <c r="H187" i="11"/>
  <c r="E187" i="11"/>
  <c r="F187" i="11"/>
  <c r="G187" i="11"/>
  <c r="I187" i="11"/>
  <c r="J187" i="11"/>
  <c r="K187" i="11"/>
  <c r="L187" i="11"/>
  <c r="D188" i="11"/>
  <c r="K188" i="11"/>
  <c r="E188" i="11"/>
  <c r="G188" i="11"/>
  <c r="H188" i="11"/>
  <c r="J188" i="11"/>
  <c r="L188" i="11"/>
  <c r="D189" i="11"/>
  <c r="F189" i="11"/>
  <c r="E189" i="11"/>
  <c r="L189" i="11"/>
  <c r="H189" i="11"/>
  <c r="I189" i="11"/>
  <c r="K189" i="11"/>
  <c r="D190" i="11"/>
  <c r="F190" i="11"/>
  <c r="E190" i="11"/>
  <c r="G190" i="11"/>
  <c r="I190" i="11"/>
  <c r="J190" i="11"/>
  <c r="L190" i="11"/>
  <c r="D191" i="11"/>
  <c r="I191" i="11"/>
  <c r="E191" i="11"/>
  <c r="G191" i="11"/>
  <c r="F191" i="11"/>
  <c r="H191" i="11"/>
  <c r="J191" i="11"/>
  <c r="K191" i="11"/>
  <c r="D192" i="11"/>
  <c r="F192" i="11"/>
  <c r="E192" i="11"/>
  <c r="G192" i="11"/>
  <c r="L192" i="11"/>
  <c r="D193" i="11"/>
  <c r="H193" i="11"/>
  <c r="E193" i="11"/>
  <c r="G193" i="11"/>
  <c r="D194" i="11"/>
  <c r="E194" i="11"/>
  <c r="F194" i="11"/>
  <c r="H194" i="11"/>
  <c r="I194" i="11"/>
  <c r="J194" i="11"/>
  <c r="D195" i="11"/>
  <c r="H195" i="11"/>
  <c r="E195" i="11"/>
  <c r="F195" i="11"/>
  <c r="G195" i="11"/>
  <c r="I195" i="11"/>
  <c r="J195" i="11"/>
  <c r="K195" i="11"/>
  <c r="L195" i="11"/>
  <c r="D196" i="11"/>
  <c r="K196" i="11"/>
  <c r="E196" i="11"/>
  <c r="G196" i="11"/>
  <c r="H196" i="11"/>
  <c r="J196" i="11"/>
  <c r="L196" i="11"/>
  <c r="D197" i="11"/>
  <c r="F197" i="11"/>
  <c r="E197" i="11"/>
  <c r="L197" i="11"/>
  <c r="H197" i="11"/>
  <c r="I197" i="11"/>
  <c r="K197" i="11"/>
  <c r="D198" i="11"/>
  <c r="F198" i="11"/>
  <c r="E198" i="11"/>
  <c r="G198" i="11"/>
  <c r="I198" i="11"/>
  <c r="J198" i="11"/>
  <c r="L198" i="11"/>
  <c r="D199" i="11"/>
  <c r="I199" i="11"/>
  <c r="E199" i="11"/>
  <c r="G199" i="11"/>
  <c r="F199" i="11"/>
  <c r="H199" i="11"/>
  <c r="J199" i="11"/>
  <c r="K199" i="11"/>
  <c r="D200" i="11"/>
  <c r="F200" i="11"/>
  <c r="E200" i="11"/>
  <c r="G200" i="11"/>
  <c r="L200" i="11"/>
  <c r="D201" i="11"/>
  <c r="H201" i="11"/>
  <c r="E201" i="11"/>
  <c r="G201" i="11"/>
  <c r="D202" i="11"/>
  <c r="E202" i="11"/>
  <c r="F202" i="11"/>
  <c r="H202" i="11"/>
  <c r="I202" i="11"/>
  <c r="J202" i="11"/>
  <c r="D203" i="11"/>
  <c r="H203" i="11"/>
  <c r="E203" i="11"/>
  <c r="F203" i="11"/>
  <c r="G203" i="11"/>
  <c r="I203" i="11"/>
  <c r="J203" i="11"/>
  <c r="K203" i="11"/>
  <c r="L203" i="11"/>
  <c r="D204" i="11"/>
  <c r="K204" i="11"/>
  <c r="E204" i="11"/>
  <c r="G204" i="11"/>
  <c r="H204" i="11"/>
  <c r="J204" i="11"/>
  <c r="L204" i="11"/>
  <c r="D205" i="11"/>
  <c r="F205" i="11"/>
  <c r="E205" i="11"/>
  <c r="L205" i="11"/>
  <c r="H205" i="11"/>
  <c r="I205" i="11"/>
  <c r="K205" i="11"/>
  <c r="D206" i="11"/>
  <c r="F206" i="11"/>
  <c r="E206" i="11"/>
  <c r="G206" i="11"/>
  <c r="I206" i="11"/>
  <c r="J206" i="11"/>
  <c r="L206" i="11"/>
  <c r="D207" i="11"/>
  <c r="I207" i="11"/>
  <c r="E207" i="11"/>
  <c r="G207" i="11"/>
  <c r="F207" i="11"/>
  <c r="H207" i="11"/>
  <c r="J207" i="11"/>
  <c r="K207" i="11"/>
  <c r="D208" i="11"/>
  <c r="F208" i="11"/>
  <c r="E208" i="11"/>
  <c r="G208" i="11"/>
  <c r="L208" i="11"/>
  <c r="D209" i="11"/>
  <c r="H209" i="11"/>
  <c r="E209" i="11"/>
  <c r="G209" i="11"/>
  <c r="D210" i="11"/>
  <c r="E210" i="11"/>
  <c r="F210" i="11"/>
  <c r="H210" i="11"/>
  <c r="I210" i="11"/>
  <c r="J210" i="11"/>
  <c r="D211" i="11"/>
  <c r="H211" i="11"/>
  <c r="E211" i="11"/>
  <c r="F211" i="11"/>
  <c r="G211" i="11"/>
  <c r="I211" i="11"/>
  <c r="J211" i="11"/>
  <c r="K211" i="11"/>
  <c r="L211" i="11"/>
  <c r="D212" i="11"/>
  <c r="K212" i="11"/>
  <c r="E212" i="11"/>
  <c r="G212" i="11"/>
  <c r="H212" i="11"/>
  <c r="J212" i="11"/>
  <c r="L212" i="11"/>
  <c r="D213" i="11"/>
  <c r="F213" i="11"/>
  <c r="E213" i="11"/>
  <c r="L213" i="11"/>
  <c r="H213" i="11"/>
  <c r="I213" i="11"/>
  <c r="K213" i="11"/>
  <c r="D214" i="11"/>
  <c r="F214" i="11"/>
  <c r="E214" i="11"/>
  <c r="G214" i="11"/>
  <c r="I214" i="11"/>
  <c r="J214" i="11"/>
  <c r="L214" i="11"/>
  <c r="D215" i="11"/>
  <c r="I215" i="11"/>
  <c r="E215" i="11"/>
  <c r="G215" i="11"/>
  <c r="F215" i="11"/>
  <c r="H215" i="11"/>
  <c r="J215" i="11"/>
  <c r="K215" i="11"/>
  <c r="D216" i="11"/>
  <c r="F216" i="11"/>
  <c r="E216" i="11"/>
  <c r="G216" i="11"/>
  <c r="L216" i="11"/>
  <c r="D217" i="11"/>
  <c r="H217" i="11"/>
  <c r="E217" i="11"/>
  <c r="G217" i="11"/>
  <c r="D218" i="11"/>
  <c r="E218" i="11"/>
  <c r="F218" i="11"/>
  <c r="H218" i="11"/>
  <c r="I218" i="11"/>
  <c r="J218" i="11"/>
  <c r="D219" i="11"/>
  <c r="H219" i="11"/>
  <c r="E219" i="11"/>
  <c r="F219" i="11"/>
  <c r="G219" i="11"/>
  <c r="I219" i="11"/>
  <c r="J219" i="11"/>
  <c r="K219" i="11"/>
  <c r="L219" i="11"/>
  <c r="D220" i="11"/>
  <c r="K220" i="11"/>
  <c r="E220" i="11"/>
  <c r="G220" i="11"/>
  <c r="H220" i="11"/>
  <c r="J220" i="11"/>
  <c r="L220" i="11"/>
  <c r="D221" i="11"/>
  <c r="F221" i="11"/>
  <c r="E221" i="11"/>
  <c r="L221" i="11"/>
  <c r="H221" i="11"/>
  <c r="I221" i="11"/>
  <c r="K221" i="11"/>
  <c r="D222" i="11"/>
  <c r="F222" i="11"/>
  <c r="E222" i="11"/>
  <c r="G222" i="11"/>
  <c r="I222" i="11"/>
  <c r="J222" i="11"/>
  <c r="L222" i="11"/>
  <c r="D223" i="11"/>
  <c r="I223" i="11"/>
  <c r="E223" i="11"/>
  <c r="G223" i="11"/>
  <c r="F223" i="11"/>
  <c r="H223" i="11"/>
  <c r="J223" i="11"/>
  <c r="K223" i="11"/>
  <c r="D224" i="11"/>
  <c r="F224" i="11"/>
  <c r="E224" i="11"/>
  <c r="G224" i="11"/>
  <c r="L224" i="11"/>
  <c r="D225" i="11"/>
  <c r="H225" i="11"/>
  <c r="E225" i="11"/>
  <c r="G225" i="11"/>
  <c r="D226" i="11"/>
  <c r="E226" i="11"/>
  <c r="F226" i="11"/>
  <c r="H226" i="11"/>
  <c r="I226" i="11"/>
  <c r="J226" i="11"/>
  <c r="D227" i="11"/>
  <c r="H227" i="11"/>
  <c r="E227" i="11"/>
  <c r="F227" i="11"/>
  <c r="G227" i="11"/>
  <c r="I227" i="11"/>
  <c r="J227" i="11"/>
  <c r="K227" i="11"/>
  <c r="L227" i="11"/>
  <c r="D228" i="11"/>
  <c r="K228" i="11"/>
  <c r="E228" i="11"/>
  <c r="G228" i="11"/>
  <c r="H228" i="11"/>
  <c r="J228" i="11"/>
  <c r="L228" i="11"/>
  <c r="D229" i="11"/>
  <c r="F229" i="11"/>
  <c r="E229" i="11"/>
  <c r="L229" i="11"/>
  <c r="H229" i="11"/>
  <c r="I229" i="11"/>
  <c r="K229" i="11"/>
  <c r="D230" i="11"/>
  <c r="F230" i="11"/>
  <c r="E230" i="11"/>
  <c r="G230" i="11"/>
  <c r="I230" i="11"/>
  <c r="J230" i="11"/>
  <c r="L230" i="11"/>
  <c r="D231" i="11"/>
  <c r="I231" i="11"/>
  <c r="E231" i="11"/>
  <c r="G231" i="11"/>
  <c r="F231" i="11"/>
  <c r="H231" i="11"/>
  <c r="J231" i="11"/>
  <c r="K231" i="11"/>
  <c r="D232" i="11"/>
  <c r="F232" i="11"/>
  <c r="E232" i="11"/>
  <c r="G232" i="11"/>
  <c r="L232" i="11"/>
  <c r="D233" i="11"/>
  <c r="H233" i="11"/>
  <c r="E233" i="11"/>
  <c r="D234" i="11"/>
  <c r="E234" i="11"/>
  <c r="F234" i="11"/>
  <c r="H234" i="11"/>
  <c r="I234" i="11"/>
  <c r="J234" i="11"/>
  <c r="D235" i="11"/>
  <c r="H235" i="11"/>
  <c r="E235" i="11"/>
  <c r="F235" i="11"/>
  <c r="G235" i="11"/>
  <c r="I235" i="11"/>
  <c r="J235" i="11"/>
  <c r="K235" i="11"/>
  <c r="L235" i="11"/>
  <c r="D236" i="11"/>
  <c r="K236" i="11"/>
  <c r="E236" i="11"/>
  <c r="G236" i="11"/>
  <c r="H236" i="11"/>
  <c r="J236" i="11"/>
  <c r="L236" i="11"/>
  <c r="D237" i="11"/>
  <c r="F237" i="11"/>
  <c r="E237" i="11"/>
  <c r="L237" i="11"/>
  <c r="H237" i="11"/>
  <c r="I237" i="11"/>
  <c r="K237" i="11"/>
  <c r="D238" i="11"/>
  <c r="F238" i="11"/>
  <c r="E238" i="11"/>
  <c r="G238" i="11"/>
  <c r="I238" i="11"/>
  <c r="J238" i="11"/>
  <c r="L238" i="11"/>
  <c r="D239" i="11"/>
  <c r="I239" i="11"/>
  <c r="E239" i="11"/>
  <c r="G239" i="11"/>
  <c r="F239" i="11"/>
  <c r="H239" i="11"/>
  <c r="J239" i="11"/>
  <c r="K239" i="11"/>
  <c r="D240" i="11"/>
  <c r="E240" i="11"/>
  <c r="G240" i="11"/>
  <c r="D241" i="11"/>
  <c r="H241" i="11"/>
  <c r="E241" i="11"/>
  <c r="D242" i="11"/>
  <c r="E242" i="11"/>
  <c r="F242" i="11"/>
  <c r="H242" i="11"/>
  <c r="I242" i="11"/>
  <c r="J242" i="11"/>
  <c r="D243" i="11"/>
  <c r="H243" i="11"/>
  <c r="E243" i="11"/>
  <c r="F243" i="11"/>
  <c r="G243" i="11"/>
  <c r="I243" i="11"/>
  <c r="J243" i="11"/>
  <c r="K243" i="11"/>
  <c r="L243" i="11"/>
  <c r="D244" i="11"/>
  <c r="K244" i="11"/>
  <c r="E244" i="11"/>
  <c r="G244" i="11"/>
  <c r="H244" i="11"/>
  <c r="J244" i="11"/>
  <c r="L244" i="11"/>
  <c r="D245" i="11"/>
  <c r="F245" i="11"/>
  <c r="E245" i="11"/>
  <c r="L245" i="11"/>
  <c r="H245" i="11"/>
  <c r="I245" i="11"/>
  <c r="K245" i="11"/>
  <c r="D246" i="11"/>
  <c r="F246" i="11"/>
  <c r="E246" i="11"/>
  <c r="G246" i="11"/>
  <c r="I246" i="11"/>
  <c r="J246" i="11"/>
  <c r="L246" i="11"/>
  <c r="D247" i="11"/>
  <c r="I247" i="11"/>
  <c r="E247" i="11"/>
  <c r="G247" i="11"/>
  <c r="F247" i="11"/>
  <c r="H247" i="11"/>
  <c r="J247" i="11"/>
  <c r="K247" i="11"/>
  <c r="D248" i="11"/>
  <c r="E248" i="11"/>
  <c r="G248" i="11"/>
  <c r="D249" i="11"/>
  <c r="H249" i="11"/>
  <c r="E249" i="11"/>
  <c r="D250" i="11"/>
  <c r="E250" i="11"/>
  <c r="F250" i="11"/>
  <c r="H250" i="11"/>
  <c r="I250" i="11"/>
  <c r="J250" i="11"/>
  <c r="D251" i="11"/>
  <c r="H251" i="11"/>
  <c r="E251" i="11"/>
  <c r="F251" i="11"/>
  <c r="G251" i="11"/>
  <c r="I251" i="11"/>
  <c r="J251" i="11"/>
  <c r="K251" i="11"/>
  <c r="L251" i="11"/>
  <c r="D252" i="11"/>
  <c r="K252" i="11"/>
  <c r="E252" i="11"/>
  <c r="G252" i="11"/>
  <c r="H252" i="11"/>
  <c r="J252" i="11"/>
  <c r="L252" i="11"/>
  <c r="D253" i="11"/>
  <c r="F253" i="11"/>
  <c r="E253" i="11"/>
  <c r="L253" i="11"/>
  <c r="H253" i="11"/>
  <c r="I253" i="11"/>
  <c r="K253" i="11"/>
  <c r="D254" i="11"/>
  <c r="F254" i="11"/>
  <c r="E254" i="11"/>
  <c r="G254" i="11"/>
  <c r="I254" i="11"/>
  <c r="J254" i="11"/>
  <c r="L254" i="11"/>
  <c r="D255" i="11"/>
  <c r="I255" i="11"/>
  <c r="E255" i="11"/>
  <c r="G255" i="11"/>
  <c r="F255" i="11"/>
  <c r="H255" i="11"/>
  <c r="J255" i="11"/>
  <c r="K255" i="11"/>
  <c r="D256" i="11"/>
  <c r="K256" i="11"/>
  <c r="E256" i="11"/>
  <c r="G256" i="11"/>
  <c r="L256" i="11"/>
  <c r="D257" i="11"/>
  <c r="E257" i="11"/>
  <c r="D258" i="11"/>
  <c r="E258" i="11"/>
  <c r="F258" i="11"/>
  <c r="H258" i="11"/>
  <c r="I258" i="11"/>
  <c r="J258" i="11"/>
  <c r="D259" i="11"/>
  <c r="H259" i="11"/>
  <c r="E259" i="11"/>
  <c r="F259" i="11"/>
  <c r="G259" i="11"/>
  <c r="I259" i="11"/>
  <c r="J259" i="11"/>
  <c r="K259" i="11"/>
  <c r="L259" i="11"/>
  <c r="D260" i="11"/>
  <c r="K260" i="11"/>
  <c r="E260" i="11"/>
  <c r="G260" i="11"/>
  <c r="H260" i="11"/>
  <c r="J260" i="11"/>
  <c r="L260" i="11"/>
  <c r="D261" i="11"/>
  <c r="F261" i="11"/>
  <c r="E261" i="11"/>
  <c r="L261" i="11"/>
  <c r="H261" i="11"/>
  <c r="I261" i="11"/>
  <c r="K261" i="11"/>
  <c r="D262" i="11"/>
  <c r="E262" i="11"/>
  <c r="G262" i="11"/>
  <c r="I262" i="11"/>
  <c r="J262" i="11"/>
  <c r="L262" i="11"/>
  <c r="D263" i="11"/>
  <c r="I263" i="11"/>
  <c r="E263" i="11"/>
  <c r="F263" i="11"/>
  <c r="H263" i="11"/>
  <c r="J263" i="11"/>
  <c r="K263" i="11"/>
  <c r="D264" i="11"/>
  <c r="F264" i="11"/>
  <c r="E264" i="11"/>
  <c r="G264" i="11"/>
  <c r="D265" i="11"/>
  <c r="E265" i="11"/>
  <c r="G265" i="11"/>
  <c r="D266" i="11"/>
  <c r="E266" i="11"/>
  <c r="F266" i="11"/>
  <c r="H266" i="11"/>
  <c r="I266" i="11"/>
  <c r="J266" i="11"/>
  <c r="D267" i="11"/>
  <c r="H267" i="11"/>
  <c r="E267" i="11"/>
  <c r="F267" i="11"/>
  <c r="G267" i="11"/>
  <c r="I267" i="11"/>
  <c r="J267" i="11"/>
  <c r="K267" i="11"/>
  <c r="L267" i="11"/>
  <c r="D268" i="11"/>
  <c r="K268" i="11"/>
  <c r="E268" i="11"/>
  <c r="G268" i="11"/>
  <c r="H268" i="11"/>
  <c r="J268" i="11"/>
  <c r="L268" i="11"/>
  <c r="D269" i="11"/>
  <c r="F269" i="11"/>
  <c r="E269" i="11"/>
  <c r="L269" i="11"/>
  <c r="H269" i="11"/>
  <c r="I269" i="11"/>
  <c r="K269" i="11"/>
  <c r="D270" i="11"/>
  <c r="E270" i="11"/>
  <c r="G270" i="11"/>
  <c r="I270" i="11"/>
  <c r="J270" i="11"/>
  <c r="L270" i="11"/>
  <c r="D271" i="11"/>
  <c r="I271" i="11"/>
  <c r="E271" i="11"/>
  <c r="F271" i="11"/>
  <c r="H271" i="11"/>
  <c r="J271" i="11"/>
  <c r="K271" i="11"/>
  <c r="D272" i="11"/>
  <c r="F272" i="11"/>
  <c r="E272" i="11"/>
  <c r="G272" i="11"/>
  <c r="D273" i="11"/>
  <c r="E273" i="11"/>
  <c r="G273" i="11"/>
  <c r="D274" i="11"/>
  <c r="E274" i="11"/>
  <c r="F274" i="11"/>
  <c r="H274" i="11"/>
  <c r="I274" i="11"/>
  <c r="J274" i="11"/>
  <c r="D275" i="11"/>
  <c r="H275" i="11"/>
  <c r="E275" i="11"/>
  <c r="F275" i="11"/>
  <c r="G275" i="11"/>
  <c r="I275" i="11"/>
  <c r="J275" i="11"/>
  <c r="K275" i="11"/>
  <c r="L275" i="11"/>
  <c r="D276" i="11"/>
  <c r="K276" i="11"/>
  <c r="E276" i="11"/>
  <c r="G276" i="11"/>
  <c r="H276" i="11"/>
  <c r="J276" i="11"/>
  <c r="L276" i="11"/>
  <c r="D277" i="11"/>
  <c r="F277" i="11"/>
  <c r="E277" i="11"/>
  <c r="L277" i="11"/>
  <c r="H277" i="11"/>
  <c r="I277" i="11"/>
  <c r="K277" i="11"/>
  <c r="D278" i="11"/>
  <c r="E278" i="11"/>
  <c r="G278" i="11"/>
  <c r="I278" i="11"/>
  <c r="J278" i="11"/>
  <c r="L278" i="11"/>
  <c r="D279" i="11"/>
  <c r="I279" i="11"/>
  <c r="E279" i="11"/>
  <c r="F279" i="11"/>
  <c r="H279" i="11"/>
  <c r="J279" i="11"/>
  <c r="K279" i="11"/>
  <c r="D280" i="11"/>
  <c r="F280" i="11"/>
  <c r="E280" i="11"/>
  <c r="G280" i="11"/>
  <c r="D281" i="11"/>
  <c r="E281" i="11"/>
  <c r="G281" i="11"/>
  <c r="D282" i="11"/>
  <c r="E282" i="11"/>
  <c r="F282" i="11"/>
  <c r="H282" i="11"/>
  <c r="I282" i="11"/>
  <c r="J282" i="11"/>
  <c r="D283" i="11"/>
  <c r="H283" i="11"/>
  <c r="E283" i="11"/>
  <c r="F283" i="11"/>
  <c r="G283" i="11"/>
  <c r="I283" i="11"/>
  <c r="J283" i="11"/>
  <c r="K283" i="11"/>
  <c r="L283" i="11"/>
  <c r="D284" i="11"/>
  <c r="K284" i="11"/>
  <c r="E284" i="11"/>
  <c r="G284" i="11"/>
  <c r="H284" i="11"/>
  <c r="J284" i="11"/>
  <c r="L284" i="11"/>
  <c r="D285" i="11"/>
  <c r="F285" i="11"/>
  <c r="E285" i="11"/>
  <c r="L285" i="11"/>
  <c r="H285" i="11"/>
  <c r="I285" i="11"/>
  <c r="K285" i="11"/>
  <c r="D286" i="11"/>
  <c r="E286" i="11"/>
  <c r="G286" i="11"/>
  <c r="I286" i="11"/>
  <c r="J286" i="11"/>
  <c r="L286" i="11"/>
  <c r="D287" i="11"/>
  <c r="I287" i="11"/>
  <c r="E287" i="11"/>
  <c r="F287" i="11"/>
  <c r="H287" i="11"/>
  <c r="J287" i="11"/>
  <c r="K287" i="11"/>
  <c r="D288" i="11"/>
  <c r="F288" i="11"/>
  <c r="E288" i="11"/>
  <c r="G288" i="11"/>
  <c r="D289" i="11"/>
  <c r="E289" i="11"/>
  <c r="G289" i="11"/>
  <c r="D290" i="11"/>
  <c r="E290" i="11"/>
  <c r="F290" i="11"/>
  <c r="H290" i="11"/>
  <c r="I290" i="11"/>
  <c r="J290" i="11"/>
  <c r="D291" i="11"/>
  <c r="H291" i="11"/>
  <c r="E291" i="11"/>
  <c r="F291" i="11"/>
  <c r="G291" i="11"/>
  <c r="I291" i="11"/>
  <c r="J291" i="11"/>
  <c r="K291" i="11"/>
  <c r="L291" i="11"/>
  <c r="D292" i="11"/>
  <c r="K292" i="11"/>
  <c r="E292" i="11"/>
  <c r="G292" i="11"/>
  <c r="H292" i="11"/>
  <c r="J292" i="11"/>
  <c r="L292" i="11"/>
  <c r="D293" i="11"/>
  <c r="F293" i="11"/>
  <c r="E293" i="11"/>
  <c r="L293" i="11"/>
  <c r="H293" i="11"/>
  <c r="I293" i="11"/>
  <c r="K293" i="11"/>
  <c r="D294" i="11"/>
  <c r="E294" i="11"/>
  <c r="G294" i="11"/>
  <c r="I294" i="11"/>
  <c r="J294" i="11"/>
  <c r="L294" i="11"/>
  <c r="D295" i="11"/>
  <c r="I295" i="11"/>
  <c r="E295" i="11"/>
  <c r="F295" i="11"/>
  <c r="H295" i="11"/>
  <c r="J295" i="11"/>
  <c r="K295" i="11"/>
  <c r="D296" i="11"/>
  <c r="F296" i="11"/>
  <c r="E296" i="11"/>
  <c r="G296" i="11"/>
  <c r="D297" i="11"/>
  <c r="E297" i="11"/>
  <c r="G297" i="11"/>
  <c r="D298" i="11"/>
  <c r="E298" i="11"/>
  <c r="F298" i="11"/>
  <c r="H298" i="11"/>
  <c r="I298" i="11"/>
  <c r="J298" i="11"/>
  <c r="D299" i="11"/>
  <c r="H299" i="11"/>
  <c r="E299" i="11"/>
  <c r="F299" i="11"/>
  <c r="G299" i="11"/>
  <c r="I299" i="11"/>
  <c r="J299" i="11"/>
  <c r="K299" i="11"/>
  <c r="L299" i="11"/>
  <c r="D300" i="11"/>
  <c r="K300" i="11"/>
  <c r="E300" i="11"/>
  <c r="G300" i="11"/>
  <c r="H300" i="11"/>
  <c r="J300" i="11"/>
  <c r="L300" i="11"/>
  <c r="D301" i="11"/>
  <c r="F301" i="11"/>
  <c r="E301" i="11"/>
  <c r="L301" i="11"/>
  <c r="H301" i="11"/>
  <c r="I301" i="11"/>
  <c r="K301" i="11"/>
  <c r="D302" i="11"/>
  <c r="E302" i="11"/>
  <c r="G302" i="11"/>
  <c r="I302" i="11"/>
  <c r="J302" i="11"/>
  <c r="L302" i="11"/>
  <c r="D303" i="11"/>
  <c r="I303" i="11"/>
  <c r="E303" i="11"/>
  <c r="F303" i="11"/>
  <c r="H303" i="11"/>
  <c r="J303" i="11"/>
  <c r="K303" i="11"/>
  <c r="D304" i="11"/>
  <c r="F304" i="11"/>
  <c r="E304" i="11"/>
  <c r="G304" i="11"/>
  <c r="D305" i="11"/>
  <c r="E305" i="11"/>
  <c r="G305" i="11"/>
  <c r="D306" i="11"/>
  <c r="E306" i="11"/>
  <c r="F306" i="11"/>
  <c r="H306" i="11"/>
  <c r="I306" i="11"/>
  <c r="J306" i="11"/>
  <c r="D307" i="11"/>
  <c r="H307" i="11"/>
  <c r="E307" i="11"/>
  <c r="F307" i="11"/>
  <c r="G307" i="11"/>
  <c r="I307" i="11"/>
  <c r="J307" i="11"/>
  <c r="K307" i="11"/>
  <c r="L307" i="11"/>
  <c r="D308" i="11"/>
  <c r="E308" i="11"/>
  <c r="G308" i="11"/>
  <c r="H308" i="11"/>
  <c r="J308" i="11"/>
  <c r="L308" i="11"/>
  <c r="D309" i="11"/>
  <c r="F309" i="11"/>
  <c r="E309" i="11"/>
  <c r="H309" i="11"/>
  <c r="I309" i="11"/>
  <c r="D310" i="11"/>
  <c r="H310" i="11"/>
  <c r="E310" i="11"/>
  <c r="I310" i="11"/>
  <c r="L310" i="11"/>
  <c r="D311" i="11"/>
  <c r="I311" i="11"/>
  <c r="E311" i="11"/>
  <c r="L311" i="11"/>
  <c r="F311" i="11"/>
  <c r="G311" i="11"/>
  <c r="H311" i="11"/>
  <c r="J311" i="11"/>
  <c r="D312" i="11"/>
  <c r="F312" i="11"/>
  <c r="E312" i="11"/>
  <c r="G312" i="11"/>
  <c r="D313" i="11"/>
  <c r="E313" i="11"/>
  <c r="G313" i="11"/>
  <c r="H313" i="11"/>
  <c r="I313" i="11"/>
  <c r="D314" i="11"/>
  <c r="E314" i="11"/>
  <c r="F314" i="11"/>
  <c r="H314" i="11"/>
  <c r="I314" i="11"/>
  <c r="J314" i="11"/>
  <c r="D315" i="11"/>
  <c r="H315" i="11"/>
  <c r="E315" i="11"/>
  <c r="F315" i="11"/>
  <c r="G315" i="11"/>
  <c r="I315" i="11"/>
  <c r="J315" i="11"/>
  <c r="K315" i="11"/>
  <c r="L315" i="11"/>
  <c r="D316" i="11"/>
  <c r="E316" i="11"/>
  <c r="G316" i="11"/>
  <c r="H316" i="11"/>
  <c r="K316" i="11"/>
  <c r="D317" i="11"/>
  <c r="E317" i="11"/>
  <c r="K317" i="11"/>
  <c r="H317" i="11"/>
  <c r="I317" i="11"/>
  <c r="D318" i="11"/>
  <c r="H318" i="11"/>
  <c r="E318" i="11"/>
  <c r="F318" i="11"/>
  <c r="D319" i="11"/>
  <c r="I319" i="11"/>
  <c r="E319" i="11"/>
  <c r="L319" i="11"/>
  <c r="F319" i="11"/>
  <c r="G319" i="11"/>
  <c r="H319" i="11"/>
  <c r="J319" i="11"/>
  <c r="K319" i="11"/>
  <c r="D320" i="11"/>
  <c r="F320" i="11"/>
  <c r="E320" i="11"/>
  <c r="G320" i="11"/>
  <c r="K320" i="11"/>
  <c r="D321" i="11"/>
  <c r="E321" i="11"/>
  <c r="G321" i="11"/>
  <c r="H321" i="11"/>
  <c r="D322" i="11"/>
  <c r="E322" i="11"/>
  <c r="F322" i="11"/>
  <c r="H322" i="11"/>
  <c r="I322" i="11"/>
  <c r="J322" i="11"/>
  <c r="D323" i="11"/>
  <c r="H323" i="11"/>
  <c r="E323" i="11"/>
  <c r="F323" i="11"/>
  <c r="G323" i="11"/>
  <c r="I323" i="11"/>
  <c r="J323" i="11"/>
  <c r="K323" i="11"/>
  <c r="L323" i="11"/>
  <c r="D324" i="11"/>
  <c r="H324" i="11"/>
  <c r="E324" i="11"/>
  <c r="G324" i="11"/>
  <c r="L324" i="11"/>
  <c r="D325" i="11"/>
  <c r="H325" i="11"/>
  <c r="E325" i="11"/>
  <c r="D326" i="11"/>
  <c r="H326" i="11"/>
  <c r="E326" i="11"/>
  <c r="F326" i="11"/>
  <c r="I326" i="11"/>
  <c r="J326" i="11"/>
  <c r="L326" i="11"/>
  <c r="D327" i="11"/>
  <c r="I327" i="11"/>
  <c r="E327" i="11"/>
  <c r="L327" i="11"/>
  <c r="F327" i="11"/>
  <c r="H327" i="11"/>
  <c r="J327" i="11"/>
  <c r="D328" i="11"/>
  <c r="H328" i="11"/>
  <c r="E328" i="11"/>
  <c r="F328" i="11"/>
  <c r="G328" i="11"/>
  <c r="L328" i="11"/>
  <c r="D329" i="11"/>
  <c r="H329" i="11"/>
  <c r="E329" i="11"/>
  <c r="G329" i="11"/>
  <c r="D330" i="11"/>
  <c r="E330" i="11"/>
  <c r="F330" i="11"/>
  <c r="H330" i="11"/>
  <c r="I330" i="11"/>
  <c r="J330" i="11"/>
  <c r="D331" i="11"/>
  <c r="H331" i="11"/>
  <c r="E331" i="11"/>
  <c r="F331" i="11"/>
  <c r="G331" i="11"/>
  <c r="I331" i="11"/>
  <c r="J331" i="11"/>
  <c r="K331" i="11"/>
  <c r="L331" i="11"/>
  <c r="D332" i="11"/>
  <c r="E332" i="11"/>
  <c r="G332" i="11"/>
  <c r="H332" i="11"/>
  <c r="J332" i="11"/>
  <c r="K332" i="11"/>
  <c r="L332" i="11"/>
  <c r="D333" i="11"/>
  <c r="H333" i="11"/>
  <c r="E333" i="11"/>
  <c r="I333" i="11"/>
  <c r="L333" i="11"/>
  <c r="D334" i="11"/>
  <c r="H334" i="11"/>
  <c r="E334" i="11"/>
  <c r="J334" i="11"/>
  <c r="D335" i="11"/>
  <c r="I335" i="11"/>
  <c r="E335" i="11"/>
  <c r="L335" i="11"/>
  <c r="F335" i="11"/>
  <c r="H335" i="11"/>
  <c r="J335" i="11"/>
  <c r="K335" i="11"/>
  <c r="T2" i="8"/>
  <c r="T3" i="8"/>
  <c r="G4" i="8"/>
  <c r="T4" i="8"/>
  <c r="G5" i="8"/>
  <c r="T5" i="8"/>
  <c r="G6" i="8"/>
  <c r="T6" i="8"/>
  <c r="G7" i="8"/>
  <c r="T7" i="8"/>
  <c r="T8" i="8"/>
  <c r="A9" i="8"/>
  <c r="C9" i="8" s="1"/>
  <c r="T9" i="8"/>
  <c r="B10" i="8"/>
  <c r="T10" i="8"/>
  <c r="T11" i="8"/>
  <c r="H12" i="8"/>
  <c r="I12" i="8"/>
  <c r="M12" i="8"/>
  <c r="Q12" i="8"/>
  <c r="T12" i="8"/>
  <c r="T13" i="8"/>
  <c r="T14" i="8"/>
  <c r="D15" i="8"/>
  <c r="D12" i="8"/>
  <c r="G15" i="8"/>
  <c r="G12" i="8"/>
  <c r="H15" i="8"/>
  <c r="I15" i="8"/>
  <c r="L15" i="8"/>
  <c r="O15" i="8"/>
  <c r="O12" i="8"/>
  <c r="P15" i="8"/>
  <c r="Q15" i="8"/>
  <c r="T15" i="8"/>
  <c r="C16" i="8"/>
  <c r="C15" i="8"/>
  <c r="D16" i="8"/>
  <c r="E16" i="8"/>
  <c r="E15" i="8"/>
  <c r="F16" i="8"/>
  <c r="F15" i="8"/>
  <c r="G16" i="8"/>
  <c r="H16" i="8"/>
  <c r="I16" i="8"/>
  <c r="J16" i="8"/>
  <c r="J15" i="8"/>
  <c r="J12" i="8"/>
  <c r="K16" i="8"/>
  <c r="K15" i="8"/>
  <c r="L16" i="8"/>
  <c r="M16" i="8"/>
  <c r="M15" i="8"/>
  <c r="N16" i="8"/>
  <c r="N15" i="8"/>
  <c r="O16" i="8"/>
  <c r="P16" i="8"/>
  <c r="Q16" i="8"/>
  <c r="T16" i="8"/>
  <c r="T17" i="8"/>
  <c r="T18" i="8"/>
  <c r="T19" i="8"/>
  <c r="T20" i="8"/>
  <c r="D21" i="8"/>
  <c r="E21" i="8"/>
  <c r="G21" i="8"/>
  <c r="T21" i="8"/>
  <c r="D22" i="8"/>
  <c r="I22" i="8" s="1"/>
  <c r="E22" i="8"/>
  <c r="G22" i="8"/>
  <c r="T22" i="8"/>
  <c r="D23" i="8"/>
  <c r="E23" i="8"/>
  <c r="T23" i="8"/>
  <c r="D24" i="8"/>
  <c r="H24" i="8" s="1"/>
  <c r="E24" i="8"/>
  <c r="T24" i="8"/>
  <c r="D25" i="8"/>
  <c r="H25" i="8" s="1"/>
  <c r="E25" i="8"/>
  <c r="T25" i="8"/>
  <c r="D26" i="8"/>
  <c r="J26" i="8" s="1"/>
  <c r="E26" i="8"/>
  <c r="G26" i="8"/>
  <c r="L26" i="8"/>
  <c r="T26" i="8"/>
  <c r="D27" i="8"/>
  <c r="H27" i="8" s="1"/>
  <c r="E27" i="8"/>
  <c r="G27" i="8"/>
  <c r="L27" i="8"/>
  <c r="T27" i="8"/>
  <c r="D28" i="8"/>
  <c r="E28" i="8"/>
  <c r="T28" i="8"/>
  <c r="D29" i="8"/>
  <c r="I29" i="8" s="1"/>
  <c r="E29" i="8"/>
  <c r="G29" i="8"/>
  <c r="T29" i="8"/>
  <c r="D30" i="8"/>
  <c r="F30" i="8" s="1"/>
  <c r="E30" i="8"/>
  <c r="G30" i="8"/>
  <c r="T30" i="8"/>
  <c r="D31" i="8"/>
  <c r="I31" i="8" s="1"/>
  <c r="E31" i="8"/>
  <c r="T31" i="8"/>
  <c r="D32" i="8"/>
  <c r="E32" i="8"/>
  <c r="T32" i="8"/>
  <c r="D33" i="8"/>
  <c r="E33" i="8"/>
  <c r="T33" i="8"/>
  <c r="D34" i="8"/>
  <c r="E34" i="8"/>
  <c r="G34" i="8"/>
  <c r="D35" i="8"/>
  <c r="E35" i="8"/>
  <c r="D36" i="8"/>
  <c r="E36" i="8"/>
  <c r="D37" i="8"/>
  <c r="E37" i="8"/>
  <c r="D38" i="8"/>
  <c r="I38" i="8" s="1"/>
  <c r="E38" i="8"/>
  <c r="G38" i="8"/>
  <c r="D39" i="8"/>
  <c r="E39" i="8"/>
  <c r="D40" i="8"/>
  <c r="E40" i="8"/>
  <c r="D41" i="8"/>
  <c r="L41" i="8" s="1"/>
  <c r="E41" i="8"/>
  <c r="G41" i="8"/>
  <c r="D42" i="8"/>
  <c r="E42" i="8"/>
  <c r="D43" i="8"/>
  <c r="E43" i="8"/>
  <c r="D44" i="8"/>
  <c r="H44" i="8" s="1"/>
  <c r="E44" i="8"/>
  <c r="G44" i="8"/>
  <c r="D45" i="8"/>
  <c r="E45" i="8"/>
  <c r="G45" i="8"/>
  <c r="D46" i="8"/>
  <c r="E46" i="8"/>
  <c r="G46" i="8"/>
  <c r="D47" i="8"/>
  <c r="K47" i="8" s="1"/>
  <c r="F47" i="8"/>
  <c r="E47" i="8"/>
  <c r="D48" i="8"/>
  <c r="F48" i="8" s="1"/>
  <c r="E48" i="8"/>
  <c r="D49" i="8"/>
  <c r="E49" i="8"/>
  <c r="G49" i="8"/>
  <c r="D50" i="8"/>
  <c r="E50" i="8"/>
  <c r="G50" i="8"/>
  <c r="D51" i="8"/>
  <c r="E51" i="8"/>
  <c r="G51" i="8"/>
  <c r="D52" i="8"/>
  <c r="H52" i="8" s="1"/>
  <c r="E52" i="8"/>
  <c r="G52" i="8"/>
  <c r="D53" i="8"/>
  <c r="F53" i="8" s="1"/>
  <c r="E53" i="8"/>
  <c r="G53" i="8"/>
  <c r="D54" i="8"/>
  <c r="E54" i="8"/>
  <c r="G54" i="8"/>
  <c r="D55" i="8"/>
  <c r="J55" i="8" s="1"/>
  <c r="E55" i="8"/>
  <c r="G55" i="8"/>
  <c r="D56" i="8"/>
  <c r="I56" i="8" s="1"/>
  <c r="E56" i="8"/>
  <c r="G56" i="8"/>
  <c r="H56" i="8"/>
  <c r="D57" i="8"/>
  <c r="I57" i="8" s="1"/>
  <c r="E57" i="8"/>
  <c r="G57" i="8"/>
  <c r="D58" i="8"/>
  <c r="I58" i="8" s="1"/>
  <c r="E58" i="8"/>
  <c r="G58" i="8"/>
  <c r="D59" i="8"/>
  <c r="E59" i="8"/>
  <c r="G59" i="8"/>
  <c r="D60" i="8"/>
  <c r="I60" i="8" s="1"/>
  <c r="E60" i="8"/>
  <c r="G60" i="8"/>
  <c r="D61" i="8"/>
  <c r="E61" i="8"/>
  <c r="G61" i="8"/>
  <c r="D62" i="8"/>
  <c r="E62" i="8"/>
  <c r="G62" i="8"/>
  <c r="D63" i="8"/>
  <c r="E63" i="8"/>
  <c r="G63" i="8"/>
  <c r="D64" i="8"/>
  <c r="H64" i="8" s="1"/>
  <c r="E64" i="8"/>
  <c r="G64" i="8"/>
  <c r="D65" i="8"/>
  <c r="E65" i="8"/>
  <c r="D66" i="8"/>
  <c r="F66" i="8" s="1"/>
  <c r="E66" i="8"/>
  <c r="G66" i="8"/>
  <c r="D67" i="8"/>
  <c r="L67" i="8" s="1"/>
  <c r="J67" i="8"/>
  <c r="E67" i="8"/>
  <c r="G67" i="8"/>
  <c r="D68" i="8"/>
  <c r="K68" i="8" s="1"/>
  <c r="F68" i="8"/>
  <c r="E68" i="8"/>
  <c r="D69" i="8"/>
  <c r="E69" i="8"/>
  <c r="G69" i="8"/>
  <c r="D70" i="8"/>
  <c r="E70" i="8"/>
  <c r="G70" i="8"/>
  <c r="D71" i="8"/>
  <c r="E71" i="8"/>
  <c r="G71" i="8"/>
  <c r="D72" i="8"/>
  <c r="E72" i="8"/>
  <c r="G72" i="8"/>
  <c r="D73" i="8"/>
  <c r="E73" i="8"/>
  <c r="D74" i="8"/>
  <c r="F74" i="8" s="1"/>
  <c r="E74" i="8"/>
  <c r="G74" i="8"/>
  <c r="D75" i="8"/>
  <c r="E75" i="8"/>
  <c r="G75" i="8"/>
  <c r="D76" i="8"/>
  <c r="K76" i="8" s="1"/>
  <c r="E76" i="8"/>
  <c r="D77" i="8"/>
  <c r="H77" i="8" s="1"/>
  <c r="E77" i="8"/>
  <c r="G77" i="8"/>
  <c r="D78" i="8"/>
  <c r="E78" i="8"/>
  <c r="G78" i="8"/>
  <c r="D79" i="8"/>
  <c r="F79" i="8" s="1"/>
  <c r="E79" i="8"/>
  <c r="G79" i="8"/>
  <c r="D80" i="8"/>
  <c r="E80" i="8"/>
  <c r="G80" i="8"/>
  <c r="D81" i="8"/>
  <c r="F81" i="8" s="1"/>
  <c r="E81" i="8"/>
  <c r="D82" i="8"/>
  <c r="F82" i="8" s="1"/>
  <c r="E82" i="8"/>
  <c r="G82" i="8"/>
  <c r="D83" i="8"/>
  <c r="L83" i="8" s="1"/>
  <c r="E83" i="8"/>
  <c r="G83" i="8"/>
  <c r="D84" i="8"/>
  <c r="H84" i="8" s="1"/>
  <c r="E84" i="8"/>
  <c r="D85" i="8"/>
  <c r="H85" i="8"/>
  <c r="E85" i="8"/>
  <c r="G85" i="8"/>
  <c r="F85" i="8"/>
  <c r="J85" i="8"/>
  <c r="L85" i="8"/>
  <c r="D86" i="8"/>
  <c r="H86" i="8"/>
  <c r="E86" i="8"/>
  <c r="F86" i="8"/>
  <c r="G86" i="8"/>
  <c r="J86" i="8"/>
  <c r="K86" i="8"/>
  <c r="D87" i="8"/>
  <c r="F87" i="8"/>
  <c r="E87" i="8"/>
  <c r="G87" i="8"/>
  <c r="H87" i="8"/>
  <c r="L87" i="8"/>
  <c r="D88" i="8"/>
  <c r="H88" i="8"/>
  <c r="E88" i="8"/>
  <c r="G88" i="8"/>
  <c r="I88" i="8"/>
  <c r="D89" i="8"/>
  <c r="E89" i="8"/>
  <c r="K89" i="8"/>
  <c r="F89" i="8"/>
  <c r="H89" i="8"/>
  <c r="I89" i="8"/>
  <c r="J89" i="8"/>
  <c r="D90" i="8"/>
  <c r="E90" i="8"/>
  <c r="F90" i="8"/>
  <c r="G90" i="8"/>
  <c r="H90" i="8"/>
  <c r="I90" i="8"/>
  <c r="J90" i="8"/>
  <c r="K90" i="8"/>
  <c r="L90" i="8"/>
  <c r="D91" i="8"/>
  <c r="J91" i="8"/>
  <c r="E91" i="8"/>
  <c r="G91" i="8"/>
  <c r="L91" i="8"/>
  <c r="D92" i="8"/>
  <c r="F92" i="8"/>
  <c r="E92" i="8"/>
  <c r="K92" i="8"/>
  <c r="H92" i="8"/>
  <c r="I92" i="8"/>
  <c r="D93" i="8"/>
  <c r="H93" i="8"/>
  <c r="E93" i="8"/>
  <c r="G93" i="8"/>
  <c r="F93" i="8"/>
  <c r="J93" i="8"/>
  <c r="L93" i="8"/>
  <c r="D94" i="8"/>
  <c r="H94" i="8"/>
  <c r="E94" i="8"/>
  <c r="F94" i="8"/>
  <c r="G94" i="8"/>
  <c r="J94" i="8"/>
  <c r="K94" i="8"/>
  <c r="D95" i="8"/>
  <c r="F95" i="8"/>
  <c r="E95" i="8"/>
  <c r="G95" i="8"/>
  <c r="H95" i="8"/>
  <c r="L95" i="8"/>
  <c r="D96" i="8"/>
  <c r="H96" i="8"/>
  <c r="E96" i="8"/>
  <c r="G96" i="8"/>
  <c r="I96" i="8"/>
  <c r="D97" i="8"/>
  <c r="E97" i="8"/>
  <c r="K97" i="8"/>
  <c r="F97" i="8"/>
  <c r="H97" i="8"/>
  <c r="I97" i="8"/>
  <c r="J97" i="8"/>
  <c r="D98" i="8"/>
  <c r="E98" i="8"/>
  <c r="F98" i="8"/>
  <c r="G98" i="8"/>
  <c r="H98" i="8"/>
  <c r="I98" i="8"/>
  <c r="J98" i="8"/>
  <c r="K98" i="8"/>
  <c r="L98" i="8"/>
  <c r="D99" i="8"/>
  <c r="J99" i="8"/>
  <c r="E99" i="8"/>
  <c r="G99" i="8"/>
  <c r="L99" i="8"/>
  <c r="D100" i="8"/>
  <c r="F100" i="8"/>
  <c r="E100" i="8"/>
  <c r="K100" i="8"/>
  <c r="H100" i="8"/>
  <c r="I100" i="8"/>
  <c r="D101" i="8"/>
  <c r="H101" i="8"/>
  <c r="E101" i="8"/>
  <c r="G101" i="8"/>
  <c r="F101" i="8"/>
  <c r="J101" i="8"/>
  <c r="L101" i="8"/>
  <c r="D102" i="8"/>
  <c r="H102" i="8"/>
  <c r="E102" i="8"/>
  <c r="F102" i="8"/>
  <c r="G102" i="8"/>
  <c r="J102" i="8"/>
  <c r="K102" i="8"/>
  <c r="D103" i="8"/>
  <c r="F103" i="8"/>
  <c r="E103" i="8"/>
  <c r="G103" i="8"/>
  <c r="H103" i="8"/>
  <c r="L103" i="8"/>
  <c r="D104" i="8"/>
  <c r="H104" i="8"/>
  <c r="E104" i="8"/>
  <c r="G104" i="8"/>
  <c r="I104" i="8"/>
  <c r="D105" i="8"/>
  <c r="E105" i="8"/>
  <c r="K105" i="8"/>
  <c r="F105" i="8"/>
  <c r="H105" i="8"/>
  <c r="I105" i="8"/>
  <c r="J105" i="8"/>
  <c r="D106" i="8"/>
  <c r="E106" i="8"/>
  <c r="F106" i="8"/>
  <c r="G106" i="8"/>
  <c r="H106" i="8"/>
  <c r="I106" i="8"/>
  <c r="J106" i="8"/>
  <c r="K106" i="8"/>
  <c r="L106" i="8"/>
  <c r="D107" i="8"/>
  <c r="J107" i="8"/>
  <c r="E107" i="8"/>
  <c r="G107" i="8"/>
  <c r="L107" i="8"/>
  <c r="D108" i="8"/>
  <c r="F108" i="8"/>
  <c r="E108" i="8"/>
  <c r="K108" i="8"/>
  <c r="H108" i="8"/>
  <c r="I108" i="8"/>
  <c r="D109" i="8"/>
  <c r="H109" i="8"/>
  <c r="E109" i="8"/>
  <c r="G109" i="8"/>
  <c r="F109" i="8"/>
  <c r="J109" i="8"/>
  <c r="L109" i="8"/>
  <c r="D110" i="8"/>
  <c r="H110" i="8"/>
  <c r="E110" i="8"/>
  <c r="F110" i="8"/>
  <c r="G110" i="8"/>
  <c r="J110" i="8"/>
  <c r="K110" i="8"/>
  <c r="D111" i="8"/>
  <c r="F111" i="8"/>
  <c r="E111" i="8"/>
  <c r="G111" i="8"/>
  <c r="H111" i="8"/>
  <c r="L111" i="8"/>
  <c r="D112" i="8"/>
  <c r="H112" i="8"/>
  <c r="E112" i="8"/>
  <c r="G112" i="8"/>
  <c r="I112" i="8"/>
  <c r="D113" i="8"/>
  <c r="E113" i="8"/>
  <c r="K113" i="8"/>
  <c r="F113" i="8"/>
  <c r="H113" i="8"/>
  <c r="I113" i="8"/>
  <c r="J113" i="8"/>
  <c r="D114" i="8"/>
  <c r="E114" i="8"/>
  <c r="F114" i="8"/>
  <c r="G114" i="8"/>
  <c r="H114" i="8"/>
  <c r="I114" i="8"/>
  <c r="J114" i="8"/>
  <c r="K114" i="8"/>
  <c r="L114" i="8"/>
  <c r="D115" i="8"/>
  <c r="J115" i="8"/>
  <c r="E115" i="8"/>
  <c r="G115" i="8"/>
  <c r="L115" i="8"/>
  <c r="D116" i="8"/>
  <c r="F116" i="8"/>
  <c r="E116" i="8"/>
  <c r="K116" i="8"/>
  <c r="H116" i="8"/>
  <c r="I116" i="8"/>
  <c r="D117" i="8"/>
  <c r="H117" i="8"/>
  <c r="E117" i="8"/>
  <c r="G117" i="8"/>
  <c r="F117" i="8"/>
  <c r="J117" i="8"/>
  <c r="L117" i="8"/>
  <c r="D118" i="8"/>
  <c r="H118" i="8"/>
  <c r="E118" i="8"/>
  <c r="F118" i="8"/>
  <c r="G118" i="8"/>
  <c r="J118" i="8"/>
  <c r="K118" i="8"/>
  <c r="D119" i="8"/>
  <c r="F119" i="8"/>
  <c r="E119" i="8"/>
  <c r="G119" i="8"/>
  <c r="L119" i="8"/>
  <c r="D120" i="8"/>
  <c r="H120" i="8"/>
  <c r="E120" i="8"/>
  <c r="G120" i="8"/>
  <c r="I120" i="8"/>
  <c r="D121" i="8"/>
  <c r="E121" i="8"/>
  <c r="K121" i="8"/>
  <c r="F121" i="8"/>
  <c r="H121" i="8"/>
  <c r="I121" i="8"/>
  <c r="J121" i="8"/>
  <c r="D122" i="8"/>
  <c r="E122" i="8"/>
  <c r="F122" i="8"/>
  <c r="G122" i="8"/>
  <c r="H122" i="8"/>
  <c r="I122" i="8"/>
  <c r="J122" i="8"/>
  <c r="K122" i="8"/>
  <c r="L122" i="8"/>
  <c r="D123" i="8"/>
  <c r="J123" i="8"/>
  <c r="E123" i="8"/>
  <c r="G123" i="8"/>
  <c r="L123" i="8"/>
  <c r="D124" i="8"/>
  <c r="F124" i="8"/>
  <c r="E124" i="8"/>
  <c r="K124" i="8"/>
  <c r="H124" i="8"/>
  <c r="I124" i="8"/>
  <c r="D125" i="8"/>
  <c r="H125" i="8"/>
  <c r="E125" i="8"/>
  <c r="G125" i="8"/>
  <c r="F125" i="8"/>
  <c r="J125" i="8"/>
  <c r="L125" i="8"/>
  <c r="D126" i="8"/>
  <c r="H126" i="8"/>
  <c r="E126" i="8"/>
  <c r="F126" i="8"/>
  <c r="G126" i="8"/>
  <c r="J126" i="8"/>
  <c r="K126" i="8"/>
  <c r="D127" i="8"/>
  <c r="F127" i="8"/>
  <c r="E127" i="8"/>
  <c r="G127" i="8"/>
  <c r="L127" i="8"/>
  <c r="D128" i="8"/>
  <c r="H128" i="8"/>
  <c r="E128" i="8"/>
  <c r="G128" i="8"/>
  <c r="I128" i="8"/>
  <c r="D129" i="8"/>
  <c r="E129" i="8"/>
  <c r="K129" i="8"/>
  <c r="F129" i="8"/>
  <c r="H129" i="8"/>
  <c r="I129" i="8"/>
  <c r="J129" i="8"/>
  <c r="D130" i="8"/>
  <c r="E130" i="8"/>
  <c r="F130" i="8"/>
  <c r="G130" i="8"/>
  <c r="H130" i="8"/>
  <c r="I130" i="8"/>
  <c r="J130" i="8"/>
  <c r="K130" i="8"/>
  <c r="L130" i="8"/>
  <c r="D131" i="8"/>
  <c r="J131" i="8"/>
  <c r="E131" i="8"/>
  <c r="G131" i="8"/>
  <c r="H131" i="8"/>
  <c r="L131" i="8"/>
  <c r="D132" i="8"/>
  <c r="F132" i="8"/>
  <c r="E132" i="8"/>
  <c r="K132" i="8"/>
  <c r="H132" i="8"/>
  <c r="I132" i="8"/>
  <c r="D133" i="8"/>
  <c r="H133" i="8"/>
  <c r="E133" i="8"/>
  <c r="G133" i="8"/>
  <c r="F133" i="8"/>
  <c r="J133" i="8"/>
  <c r="L133" i="8"/>
  <c r="D134" i="8"/>
  <c r="H134" i="8"/>
  <c r="E134" i="8"/>
  <c r="F134" i="8"/>
  <c r="G134" i="8"/>
  <c r="J134" i="8"/>
  <c r="K134" i="8"/>
  <c r="D135" i="8"/>
  <c r="F135" i="8"/>
  <c r="E135" i="8"/>
  <c r="G135" i="8"/>
  <c r="L135" i="8"/>
  <c r="D136" i="8"/>
  <c r="H136" i="8"/>
  <c r="E136" i="8"/>
  <c r="G136" i="8"/>
  <c r="I136" i="8"/>
  <c r="D137" i="8"/>
  <c r="E137" i="8"/>
  <c r="K137" i="8"/>
  <c r="F137" i="8"/>
  <c r="H137" i="8"/>
  <c r="I137" i="8"/>
  <c r="J137" i="8"/>
  <c r="D138" i="8"/>
  <c r="E138" i="8"/>
  <c r="F138" i="8"/>
  <c r="G138" i="8"/>
  <c r="H138" i="8"/>
  <c r="I138" i="8"/>
  <c r="J138" i="8"/>
  <c r="K138" i="8"/>
  <c r="L138" i="8"/>
  <c r="D139" i="8"/>
  <c r="J139" i="8"/>
  <c r="E139" i="8"/>
  <c r="G139" i="8"/>
  <c r="H139" i="8"/>
  <c r="L139" i="8"/>
  <c r="D140" i="8"/>
  <c r="F140" i="8"/>
  <c r="E140" i="8"/>
  <c r="K140" i="8"/>
  <c r="H140" i="8"/>
  <c r="I140" i="8"/>
  <c r="D141" i="8"/>
  <c r="H141" i="8"/>
  <c r="E141" i="8"/>
  <c r="G141" i="8"/>
  <c r="F141" i="8"/>
  <c r="J141" i="8"/>
  <c r="L141" i="8"/>
  <c r="D142" i="8"/>
  <c r="H142" i="8"/>
  <c r="E142" i="8"/>
  <c r="F142" i="8"/>
  <c r="G142" i="8"/>
  <c r="J142" i="8"/>
  <c r="K142" i="8"/>
  <c r="D143" i="8"/>
  <c r="F143" i="8"/>
  <c r="E143" i="8"/>
  <c r="G143" i="8"/>
  <c r="L143" i="8"/>
  <c r="D144" i="8"/>
  <c r="H144" i="8"/>
  <c r="E144" i="8"/>
  <c r="G144" i="8"/>
  <c r="I144" i="8"/>
  <c r="D145" i="8"/>
  <c r="E145" i="8"/>
  <c r="K145" i="8"/>
  <c r="F145" i="8"/>
  <c r="H145" i="8"/>
  <c r="I145" i="8"/>
  <c r="J145" i="8"/>
  <c r="D146" i="8"/>
  <c r="E146" i="8"/>
  <c r="F146" i="8"/>
  <c r="G146" i="8"/>
  <c r="H146" i="8"/>
  <c r="I146" i="8"/>
  <c r="J146" i="8"/>
  <c r="K146" i="8"/>
  <c r="L146" i="8"/>
  <c r="D147" i="8"/>
  <c r="J147" i="8"/>
  <c r="E147" i="8"/>
  <c r="G147" i="8"/>
  <c r="H147" i="8"/>
  <c r="L147" i="8"/>
  <c r="D148" i="8"/>
  <c r="F148" i="8"/>
  <c r="E148" i="8"/>
  <c r="K148" i="8"/>
  <c r="H148" i="8"/>
  <c r="I148" i="8"/>
  <c r="D149" i="8"/>
  <c r="H149" i="8"/>
  <c r="E149" i="8"/>
  <c r="G149" i="8"/>
  <c r="F149" i="8"/>
  <c r="J149" i="8"/>
  <c r="L149" i="8"/>
  <c r="D150" i="8"/>
  <c r="H150" i="8"/>
  <c r="E150" i="8"/>
  <c r="F150" i="8"/>
  <c r="G150" i="8"/>
  <c r="J150" i="8"/>
  <c r="K150" i="8"/>
  <c r="D151" i="8"/>
  <c r="F151" i="8"/>
  <c r="E151" i="8"/>
  <c r="G151" i="8"/>
  <c r="L151" i="8"/>
  <c r="D152" i="8"/>
  <c r="H152" i="8"/>
  <c r="E152" i="8"/>
  <c r="G152" i="8"/>
  <c r="I152" i="8"/>
  <c r="D153" i="8"/>
  <c r="E153" i="8"/>
  <c r="K153" i="8"/>
  <c r="F153" i="8"/>
  <c r="H153" i="8"/>
  <c r="I153" i="8"/>
  <c r="J153" i="8"/>
  <c r="D154" i="8"/>
  <c r="E154" i="8"/>
  <c r="F154" i="8"/>
  <c r="G154" i="8"/>
  <c r="H154" i="8"/>
  <c r="I154" i="8"/>
  <c r="J154" i="8"/>
  <c r="K154" i="8"/>
  <c r="L154" i="8"/>
  <c r="D155" i="8"/>
  <c r="J155" i="8"/>
  <c r="E155" i="8"/>
  <c r="G155" i="8"/>
  <c r="H155" i="8"/>
  <c r="L155" i="8"/>
  <c r="D156" i="8"/>
  <c r="F156" i="8"/>
  <c r="E156" i="8"/>
  <c r="K156" i="8"/>
  <c r="H156" i="8"/>
  <c r="I156" i="8"/>
  <c r="D157" i="8"/>
  <c r="H157" i="8"/>
  <c r="E157" i="8"/>
  <c r="G157" i="8"/>
  <c r="F157" i="8"/>
  <c r="J157" i="8"/>
  <c r="L157" i="8"/>
  <c r="D158" i="8"/>
  <c r="H158" i="8"/>
  <c r="E158" i="8"/>
  <c r="F158" i="8"/>
  <c r="G158" i="8"/>
  <c r="J158" i="8"/>
  <c r="K158" i="8"/>
  <c r="D159" i="8"/>
  <c r="F159" i="8"/>
  <c r="E159" i="8"/>
  <c r="G159" i="8"/>
  <c r="L159" i="8"/>
  <c r="D160" i="8"/>
  <c r="H160" i="8"/>
  <c r="E160" i="8"/>
  <c r="G160" i="8"/>
  <c r="I160" i="8"/>
  <c r="D161" i="8"/>
  <c r="E161" i="8"/>
  <c r="K161" i="8"/>
  <c r="F161" i="8"/>
  <c r="H161" i="8"/>
  <c r="I161" i="8"/>
  <c r="J161" i="8"/>
  <c r="D162" i="8"/>
  <c r="E162" i="8"/>
  <c r="F162" i="8"/>
  <c r="G162" i="8"/>
  <c r="H162" i="8"/>
  <c r="I162" i="8"/>
  <c r="J162" i="8"/>
  <c r="K162" i="8"/>
  <c r="L162" i="8"/>
  <c r="D163" i="8"/>
  <c r="J163" i="8"/>
  <c r="E163" i="8"/>
  <c r="G163" i="8"/>
  <c r="H163" i="8"/>
  <c r="L163" i="8"/>
  <c r="D164" i="8"/>
  <c r="F164" i="8"/>
  <c r="E164" i="8"/>
  <c r="K164" i="8"/>
  <c r="H164" i="8"/>
  <c r="I164" i="8"/>
  <c r="D165" i="8"/>
  <c r="H165" i="8"/>
  <c r="E165" i="8"/>
  <c r="G165" i="8"/>
  <c r="F165" i="8"/>
  <c r="J165" i="8"/>
  <c r="L165" i="8"/>
  <c r="D166" i="8"/>
  <c r="H166" i="8"/>
  <c r="E166" i="8"/>
  <c r="F166" i="8"/>
  <c r="G166" i="8"/>
  <c r="J166" i="8"/>
  <c r="K166" i="8"/>
  <c r="D167" i="8"/>
  <c r="F167" i="8"/>
  <c r="E167" i="8"/>
  <c r="G167" i="8"/>
  <c r="L167" i="8"/>
  <c r="D168" i="8"/>
  <c r="H168" i="8"/>
  <c r="E168" i="8"/>
  <c r="G168" i="8"/>
  <c r="I168" i="8"/>
  <c r="D169" i="8"/>
  <c r="E169" i="8"/>
  <c r="K169" i="8"/>
  <c r="F169" i="8"/>
  <c r="H169" i="8"/>
  <c r="I169" i="8"/>
  <c r="J169" i="8"/>
  <c r="D170" i="8"/>
  <c r="E170" i="8"/>
  <c r="F170" i="8"/>
  <c r="G170" i="8"/>
  <c r="H170" i="8"/>
  <c r="I170" i="8"/>
  <c r="J170" i="8"/>
  <c r="K170" i="8"/>
  <c r="L170" i="8"/>
  <c r="D171" i="8"/>
  <c r="J171" i="8"/>
  <c r="E171" i="8"/>
  <c r="G171" i="8"/>
  <c r="H171" i="8"/>
  <c r="L171" i="8"/>
  <c r="D172" i="8"/>
  <c r="F172" i="8"/>
  <c r="E172" i="8"/>
  <c r="K172" i="8"/>
  <c r="H172" i="8"/>
  <c r="I172" i="8"/>
  <c r="D173" i="8"/>
  <c r="H173" i="8"/>
  <c r="E173" i="8"/>
  <c r="G173" i="8"/>
  <c r="F173" i="8"/>
  <c r="J173" i="8"/>
  <c r="L173" i="8"/>
  <c r="D174" i="8"/>
  <c r="H174" i="8"/>
  <c r="E174" i="8"/>
  <c r="F174" i="8"/>
  <c r="G174" i="8"/>
  <c r="J174" i="8"/>
  <c r="K174" i="8"/>
  <c r="D175" i="8"/>
  <c r="F175" i="8"/>
  <c r="E175" i="8"/>
  <c r="G175" i="8"/>
  <c r="L175" i="8"/>
  <c r="D176" i="8"/>
  <c r="H176" i="8"/>
  <c r="E176" i="8"/>
  <c r="G176" i="8"/>
  <c r="I176" i="8"/>
  <c r="D177" i="8"/>
  <c r="E177" i="8"/>
  <c r="K177" i="8"/>
  <c r="F177" i="8"/>
  <c r="H177" i="8"/>
  <c r="I177" i="8"/>
  <c r="J177" i="8"/>
  <c r="D178" i="8"/>
  <c r="E178" i="8"/>
  <c r="F178" i="8"/>
  <c r="G178" i="8"/>
  <c r="H178" i="8"/>
  <c r="I178" i="8"/>
  <c r="J178" i="8"/>
  <c r="K178" i="8"/>
  <c r="L178" i="8"/>
  <c r="D179" i="8"/>
  <c r="J179" i="8"/>
  <c r="E179" i="8"/>
  <c r="G179" i="8"/>
  <c r="H179" i="8"/>
  <c r="L179" i="8"/>
  <c r="D180" i="8"/>
  <c r="F180" i="8"/>
  <c r="E180" i="8"/>
  <c r="K180" i="8"/>
  <c r="H180" i="8"/>
  <c r="I180" i="8"/>
  <c r="D181" i="8"/>
  <c r="H181" i="8"/>
  <c r="E181" i="8"/>
  <c r="G181" i="8"/>
  <c r="F181" i="8"/>
  <c r="J181" i="8"/>
  <c r="L181" i="8"/>
  <c r="D182" i="8"/>
  <c r="H182" i="8"/>
  <c r="E182" i="8"/>
  <c r="F182" i="8"/>
  <c r="G182" i="8"/>
  <c r="J182" i="8"/>
  <c r="K182" i="8"/>
  <c r="D183" i="8"/>
  <c r="F183" i="8"/>
  <c r="E183" i="8"/>
  <c r="G183" i="8"/>
  <c r="L183" i="8"/>
  <c r="D184" i="8"/>
  <c r="H184" i="8"/>
  <c r="E184" i="8"/>
  <c r="G184" i="8"/>
  <c r="I184" i="8"/>
  <c r="D185" i="8"/>
  <c r="E185" i="8"/>
  <c r="K185" i="8"/>
  <c r="F185" i="8"/>
  <c r="H185" i="8"/>
  <c r="I185" i="8"/>
  <c r="J185" i="8"/>
  <c r="D186" i="8"/>
  <c r="E186" i="8"/>
  <c r="F186" i="8"/>
  <c r="G186" i="8"/>
  <c r="H186" i="8"/>
  <c r="I186" i="8"/>
  <c r="J186" i="8"/>
  <c r="K186" i="8"/>
  <c r="L186" i="8"/>
  <c r="D187" i="8"/>
  <c r="J187" i="8"/>
  <c r="E187" i="8"/>
  <c r="G187" i="8"/>
  <c r="H187" i="8"/>
  <c r="L187" i="8"/>
  <c r="D188" i="8"/>
  <c r="F188" i="8"/>
  <c r="E188" i="8"/>
  <c r="K188" i="8"/>
  <c r="H188" i="8"/>
  <c r="I188" i="8"/>
  <c r="D189" i="8"/>
  <c r="H189" i="8"/>
  <c r="E189" i="8"/>
  <c r="G189" i="8"/>
  <c r="F189" i="8"/>
  <c r="J189" i="8"/>
  <c r="L189" i="8"/>
  <c r="D190" i="8"/>
  <c r="H190" i="8"/>
  <c r="E190" i="8"/>
  <c r="F190" i="8"/>
  <c r="G190" i="8"/>
  <c r="J190" i="8"/>
  <c r="K190" i="8"/>
  <c r="D191" i="8"/>
  <c r="F191" i="8"/>
  <c r="E191" i="8"/>
  <c r="G191" i="8"/>
  <c r="L191" i="8"/>
  <c r="D192" i="8"/>
  <c r="H192" i="8"/>
  <c r="E192" i="8"/>
  <c r="G192" i="8"/>
  <c r="I192" i="8"/>
  <c r="D193" i="8"/>
  <c r="E193" i="8"/>
  <c r="K193" i="8"/>
  <c r="F193" i="8"/>
  <c r="H193" i="8"/>
  <c r="I193" i="8"/>
  <c r="J193" i="8"/>
  <c r="D194" i="8"/>
  <c r="E194" i="8"/>
  <c r="F194" i="8"/>
  <c r="G194" i="8"/>
  <c r="H194" i="8"/>
  <c r="I194" i="8"/>
  <c r="J194" i="8"/>
  <c r="K194" i="8"/>
  <c r="L194" i="8"/>
  <c r="D195" i="8"/>
  <c r="J195" i="8"/>
  <c r="E195" i="8"/>
  <c r="G195" i="8"/>
  <c r="H195" i="8"/>
  <c r="L195" i="8"/>
  <c r="D196" i="8"/>
  <c r="F196" i="8"/>
  <c r="E196" i="8"/>
  <c r="L196" i="8"/>
  <c r="H196" i="8"/>
  <c r="I196" i="8"/>
  <c r="D197" i="8"/>
  <c r="H197" i="8"/>
  <c r="E197" i="8"/>
  <c r="G197" i="8"/>
  <c r="F197" i="8"/>
  <c r="J197" i="8"/>
  <c r="D198" i="8"/>
  <c r="H198" i="8"/>
  <c r="E198" i="8"/>
  <c r="F198" i="8"/>
  <c r="G198" i="8"/>
  <c r="J198" i="8"/>
  <c r="K198" i="8"/>
  <c r="D199" i="8"/>
  <c r="H199" i="8"/>
  <c r="E199" i="8"/>
  <c r="G199" i="8"/>
  <c r="L199" i="8"/>
  <c r="D200" i="8"/>
  <c r="H200" i="8"/>
  <c r="E200" i="8"/>
  <c r="I200" i="8"/>
  <c r="D201" i="8"/>
  <c r="E201" i="8"/>
  <c r="K201" i="8"/>
  <c r="F201" i="8"/>
  <c r="H201" i="8"/>
  <c r="I201" i="8"/>
  <c r="J201" i="8"/>
  <c r="D202" i="8"/>
  <c r="E202" i="8"/>
  <c r="F202" i="8"/>
  <c r="G202" i="8"/>
  <c r="H202" i="8"/>
  <c r="I202" i="8"/>
  <c r="J202" i="8"/>
  <c r="K202" i="8"/>
  <c r="L202" i="8"/>
  <c r="D203" i="8"/>
  <c r="K203" i="8"/>
  <c r="E203" i="8"/>
  <c r="G203" i="8"/>
  <c r="H203" i="8"/>
  <c r="L203" i="8"/>
  <c r="D204" i="8"/>
  <c r="F204" i="8"/>
  <c r="E204" i="8"/>
  <c r="L204" i="8"/>
  <c r="H204" i="8"/>
  <c r="I204" i="8"/>
  <c r="D205" i="8"/>
  <c r="H205" i="8"/>
  <c r="E205" i="8"/>
  <c r="G205" i="8"/>
  <c r="F205" i="8"/>
  <c r="J205" i="8"/>
  <c r="D206" i="8"/>
  <c r="H206" i="8"/>
  <c r="E206" i="8"/>
  <c r="F206" i="8"/>
  <c r="G206" i="8"/>
  <c r="J206" i="8"/>
  <c r="K206" i="8"/>
  <c r="D207" i="8"/>
  <c r="H207" i="8"/>
  <c r="E207" i="8"/>
  <c r="G207" i="8"/>
  <c r="L207" i="8"/>
  <c r="D208" i="8"/>
  <c r="H208" i="8"/>
  <c r="E208" i="8"/>
  <c r="I208" i="8"/>
  <c r="D209" i="8"/>
  <c r="E209" i="8"/>
  <c r="K209" i="8"/>
  <c r="F209" i="8"/>
  <c r="H209" i="8"/>
  <c r="I209" i="8"/>
  <c r="J209" i="8"/>
  <c r="D210" i="8"/>
  <c r="E210" i="8"/>
  <c r="F210" i="8"/>
  <c r="G210" i="8"/>
  <c r="H210" i="8"/>
  <c r="I210" i="8"/>
  <c r="J210" i="8"/>
  <c r="K210" i="8"/>
  <c r="L210" i="8"/>
  <c r="D211" i="8"/>
  <c r="J211" i="8"/>
  <c r="E211" i="8"/>
  <c r="G211" i="8"/>
  <c r="H211" i="8"/>
  <c r="L211" i="8"/>
  <c r="D212" i="8"/>
  <c r="F212" i="8"/>
  <c r="E212" i="8"/>
  <c r="K212" i="8"/>
  <c r="H212" i="8"/>
  <c r="I212" i="8"/>
  <c r="D213" i="8"/>
  <c r="I213" i="8"/>
  <c r="E213" i="8"/>
  <c r="G213" i="8"/>
  <c r="F213" i="8"/>
  <c r="J213" i="8"/>
  <c r="L213" i="8"/>
  <c r="D214" i="8"/>
  <c r="H214" i="8"/>
  <c r="E214" i="8"/>
  <c r="F214" i="8"/>
  <c r="G214" i="8"/>
  <c r="J214" i="8"/>
  <c r="K214" i="8"/>
  <c r="D215" i="8"/>
  <c r="F215" i="8"/>
  <c r="E215" i="8"/>
  <c r="G215" i="8"/>
  <c r="L215" i="8"/>
  <c r="D216" i="8"/>
  <c r="H216" i="8"/>
  <c r="E216" i="8"/>
  <c r="G216" i="8"/>
  <c r="I216" i="8"/>
  <c r="D217" i="8"/>
  <c r="E217" i="8"/>
  <c r="K217" i="8"/>
  <c r="F217" i="8"/>
  <c r="H217" i="8"/>
  <c r="I217" i="8"/>
  <c r="J217" i="8"/>
  <c r="D218" i="8"/>
  <c r="E218" i="8"/>
  <c r="F218" i="8"/>
  <c r="G218" i="8"/>
  <c r="H218" i="8"/>
  <c r="I218" i="8"/>
  <c r="J218" i="8"/>
  <c r="K218" i="8"/>
  <c r="L218" i="8"/>
  <c r="D219" i="8"/>
  <c r="J219" i="8"/>
  <c r="E219" i="8"/>
  <c r="G219" i="8"/>
  <c r="H219" i="8"/>
  <c r="L219" i="8"/>
  <c r="D220" i="8"/>
  <c r="F220" i="8"/>
  <c r="E220" i="8"/>
  <c r="K220" i="8"/>
  <c r="H220" i="8"/>
  <c r="I220" i="8"/>
  <c r="D221" i="8"/>
  <c r="H221" i="8"/>
  <c r="E221" i="8"/>
  <c r="G221" i="8"/>
  <c r="F221" i="8"/>
  <c r="J221" i="8"/>
  <c r="L221" i="8"/>
  <c r="D222" i="8"/>
  <c r="H222" i="8"/>
  <c r="E222" i="8"/>
  <c r="F222" i="8"/>
  <c r="G222" i="8"/>
  <c r="J222" i="8"/>
  <c r="K222" i="8"/>
  <c r="D223" i="8"/>
  <c r="F223" i="8"/>
  <c r="E223" i="8"/>
  <c r="G223" i="8"/>
  <c r="L223" i="8"/>
  <c r="D224" i="8"/>
  <c r="H224" i="8"/>
  <c r="E224" i="8"/>
  <c r="I224" i="8"/>
  <c r="D225" i="8"/>
  <c r="E225" i="8"/>
  <c r="K225" i="8"/>
  <c r="F225" i="8"/>
  <c r="H225" i="8"/>
  <c r="I225" i="8"/>
  <c r="J225" i="8"/>
  <c r="D226" i="8"/>
  <c r="E226" i="8"/>
  <c r="F226" i="8"/>
  <c r="G226" i="8"/>
  <c r="H226" i="8"/>
  <c r="I226" i="8"/>
  <c r="J226" i="8"/>
  <c r="K226" i="8"/>
  <c r="L226" i="8"/>
  <c r="D227" i="8"/>
  <c r="K227" i="8"/>
  <c r="E227" i="8"/>
  <c r="G227" i="8"/>
  <c r="H227" i="8"/>
  <c r="L227" i="8"/>
  <c r="D228" i="8"/>
  <c r="F228" i="8"/>
  <c r="E228" i="8"/>
  <c r="L228" i="8"/>
  <c r="H228" i="8"/>
  <c r="I228" i="8"/>
  <c r="D229" i="8"/>
  <c r="H229" i="8"/>
  <c r="E229" i="8"/>
  <c r="G229" i="8"/>
  <c r="F229" i="8"/>
  <c r="J229" i="8"/>
  <c r="L229" i="8"/>
  <c r="D230" i="8"/>
  <c r="H230" i="8"/>
  <c r="E230" i="8"/>
  <c r="F230" i="8"/>
  <c r="G230" i="8"/>
  <c r="J230" i="8"/>
  <c r="K230" i="8"/>
  <c r="D231" i="8"/>
  <c r="H231" i="8"/>
  <c r="E231" i="8"/>
  <c r="G231" i="8"/>
  <c r="L231" i="8"/>
  <c r="D232" i="8"/>
  <c r="H232" i="8"/>
  <c r="E232" i="8"/>
  <c r="G232" i="8"/>
  <c r="I232" i="8"/>
  <c r="D233" i="8"/>
  <c r="E233" i="8"/>
  <c r="K233" i="8"/>
  <c r="F233" i="8"/>
  <c r="H233" i="8"/>
  <c r="I233" i="8"/>
  <c r="J233" i="8"/>
  <c r="D234" i="8"/>
  <c r="E234" i="8"/>
  <c r="F234" i="8"/>
  <c r="G234" i="8"/>
  <c r="H234" i="8"/>
  <c r="I234" i="8"/>
  <c r="J234" i="8"/>
  <c r="K234" i="8"/>
  <c r="L234" i="8"/>
  <c r="D235" i="8"/>
  <c r="K235" i="8"/>
  <c r="E235" i="8"/>
  <c r="G235" i="8"/>
  <c r="H235" i="8"/>
  <c r="D236" i="8"/>
  <c r="F236" i="8"/>
  <c r="E236" i="8"/>
  <c r="L236" i="8"/>
  <c r="H236" i="8"/>
  <c r="I236" i="8"/>
  <c r="D237" i="8"/>
  <c r="H237" i="8"/>
  <c r="E237" i="8"/>
  <c r="G237" i="8"/>
  <c r="F237" i="8"/>
  <c r="J237" i="8"/>
  <c r="L237" i="8"/>
  <c r="D238" i="8"/>
  <c r="H238" i="8"/>
  <c r="E238" i="8"/>
  <c r="F238" i="8"/>
  <c r="G238" i="8"/>
  <c r="J238" i="8"/>
  <c r="K238" i="8"/>
  <c r="D239" i="8"/>
  <c r="F239" i="8"/>
  <c r="E239" i="8"/>
  <c r="G239" i="8"/>
  <c r="D240" i="8"/>
  <c r="H240" i="8"/>
  <c r="E240" i="8"/>
  <c r="G240" i="8"/>
  <c r="I240" i="8"/>
  <c r="D241" i="8"/>
  <c r="E241" i="8"/>
  <c r="K241" i="8"/>
  <c r="F241" i="8"/>
  <c r="H241" i="8"/>
  <c r="I241" i="8"/>
  <c r="J241" i="8"/>
  <c r="D242" i="8"/>
  <c r="E242" i="8"/>
  <c r="F242" i="8"/>
  <c r="G242" i="8"/>
  <c r="H242" i="8"/>
  <c r="I242" i="8"/>
  <c r="J242" i="8"/>
  <c r="K242" i="8"/>
  <c r="L242" i="8"/>
  <c r="D243" i="8"/>
  <c r="K243" i="8"/>
  <c r="E243" i="8"/>
  <c r="G243" i="8"/>
  <c r="L243" i="8"/>
  <c r="D244" i="8"/>
  <c r="F244" i="8"/>
  <c r="E244" i="8"/>
  <c r="L244" i="8"/>
  <c r="H244" i="8"/>
  <c r="I244" i="8"/>
  <c r="D245" i="8"/>
  <c r="L245" i="8"/>
  <c r="E245" i="8"/>
  <c r="G245" i="8"/>
  <c r="F245" i="8"/>
  <c r="J245" i="8"/>
  <c r="D246" i="8"/>
  <c r="H246" i="8"/>
  <c r="E246" i="8"/>
  <c r="F246" i="8"/>
  <c r="G246" i="8"/>
  <c r="J246" i="8"/>
  <c r="K246" i="8"/>
  <c r="D247" i="8"/>
  <c r="F247" i="8"/>
  <c r="E247" i="8"/>
  <c r="G247" i="8"/>
  <c r="H247" i="8"/>
  <c r="D248" i="8"/>
  <c r="H248" i="8"/>
  <c r="E248" i="8"/>
  <c r="G248" i="8"/>
  <c r="I248" i="8"/>
  <c r="D249" i="8"/>
  <c r="E249" i="8"/>
  <c r="K249" i="8"/>
  <c r="F249" i="8"/>
  <c r="H249" i="8"/>
  <c r="I249" i="8"/>
  <c r="J249" i="8"/>
  <c r="D250" i="8"/>
  <c r="E250" i="8"/>
  <c r="F250" i="8"/>
  <c r="G250" i="8"/>
  <c r="H250" i="8"/>
  <c r="I250" i="8"/>
  <c r="J250" i="8"/>
  <c r="K250" i="8"/>
  <c r="L250" i="8"/>
  <c r="D251" i="8"/>
  <c r="J251" i="8"/>
  <c r="E251" i="8"/>
  <c r="G251" i="8"/>
  <c r="L251" i="8"/>
  <c r="D252" i="8"/>
  <c r="F252" i="8"/>
  <c r="E252" i="8"/>
  <c r="K252" i="8"/>
  <c r="H252" i="8"/>
  <c r="I252" i="8"/>
  <c r="D253" i="8"/>
  <c r="L253" i="8"/>
  <c r="E253" i="8"/>
  <c r="G253" i="8"/>
  <c r="F253" i="8"/>
  <c r="J253" i="8"/>
  <c r="D254" i="8"/>
  <c r="H254" i="8"/>
  <c r="E254" i="8"/>
  <c r="F254" i="8"/>
  <c r="G254" i="8"/>
  <c r="J254" i="8"/>
  <c r="K254" i="8"/>
  <c r="D255" i="8"/>
  <c r="F255" i="8"/>
  <c r="E255" i="8"/>
  <c r="G255" i="8"/>
  <c r="H255" i="8"/>
  <c r="L255" i="8"/>
  <c r="D256" i="8"/>
  <c r="H256" i="8"/>
  <c r="E256" i="8"/>
  <c r="G256" i="8"/>
  <c r="I256" i="8"/>
  <c r="D257" i="8"/>
  <c r="E257" i="8"/>
  <c r="K257" i="8"/>
  <c r="F257" i="8"/>
  <c r="H257" i="8"/>
  <c r="I257" i="8"/>
  <c r="J257" i="8"/>
  <c r="D258" i="8"/>
  <c r="E258" i="8"/>
  <c r="F258" i="8"/>
  <c r="G258" i="8"/>
  <c r="H258" i="8"/>
  <c r="I258" i="8"/>
  <c r="J258" i="8"/>
  <c r="K258" i="8"/>
  <c r="L258" i="8"/>
  <c r="D259" i="8"/>
  <c r="J259" i="8"/>
  <c r="E259" i="8"/>
  <c r="G259" i="8"/>
  <c r="D260" i="8"/>
  <c r="F260" i="8"/>
  <c r="E260" i="8"/>
  <c r="K260" i="8"/>
  <c r="H260" i="8"/>
  <c r="I260" i="8"/>
  <c r="D261" i="8"/>
  <c r="I261" i="8"/>
  <c r="E261" i="8"/>
  <c r="G261" i="8"/>
  <c r="F261" i="8"/>
  <c r="J261" i="8"/>
  <c r="L261" i="8"/>
  <c r="D262" i="8"/>
  <c r="H262" i="8"/>
  <c r="E262" i="8"/>
  <c r="F262" i="8"/>
  <c r="G262" i="8"/>
  <c r="J262" i="8"/>
  <c r="K262" i="8"/>
  <c r="D263" i="8"/>
  <c r="I263" i="8"/>
  <c r="E263" i="8"/>
  <c r="G263" i="8"/>
  <c r="H263" i="8"/>
  <c r="L263" i="8"/>
  <c r="D264" i="8"/>
  <c r="H264" i="8"/>
  <c r="E264" i="8"/>
  <c r="I264" i="8"/>
  <c r="D265" i="8"/>
  <c r="E265" i="8"/>
  <c r="K265" i="8"/>
  <c r="F265" i="8"/>
  <c r="H265" i="8"/>
  <c r="I265" i="8"/>
  <c r="J265" i="8"/>
  <c r="D266" i="8"/>
  <c r="E266" i="8"/>
  <c r="F266" i="8"/>
  <c r="G266" i="8"/>
  <c r="H266" i="8"/>
  <c r="I266" i="8"/>
  <c r="J266" i="8"/>
  <c r="K266" i="8"/>
  <c r="L266" i="8"/>
  <c r="D267" i="8"/>
  <c r="K267" i="8"/>
  <c r="E267" i="8"/>
  <c r="G267" i="8"/>
  <c r="L267" i="8"/>
  <c r="D268" i="8"/>
  <c r="F268" i="8"/>
  <c r="E268" i="8"/>
  <c r="L268" i="8"/>
  <c r="H268" i="8"/>
  <c r="I268" i="8"/>
  <c r="D269" i="8"/>
  <c r="H269" i="8"/>
  <c r="E269" i="8"/>
  <c r="G269" i="8"/>
  <c r="F269" i="8"/>
  <c r="J269" i="8"/>
  <c r="D270" i="8"/>
  <c r="H270" i="8"/>
  <c r="E270" i="8"/>
  <c r="F270" i="8"/>
  <c r="G270" i="8"/>
  <c r="J270" i="8"/>
  <c r="K270" i="8"/>
  <c r="D271" i="8"/>
  <c r="I271" i="8"/>
  <c r="E271" i="8"/>
  <c r="G271" i="8"/>
  <c r="H271" i="8"/>
  <c r="L271" i="8"/>
  <c r="D272" i="8"/>
  <c r="H272" i="8"/>
  <c r="E272" i="8"/>
  <c r="I272" i="8"/>
  <c r="D273" i="8"/>
  <c r="E273" i="8"/>
  <c r="K273" i="8"/>
  <c r="F273" i="8"/>
  <c r="H273" i="8"/>
  <c r="I273" i="8"/>
  <c r="J273" i="8"/>
  <c r="D274" i="8"/>
  <c r="E274" i="8"/>
  <c r="F274" i="8"/>
  <c r="G274" i="8"/>
  <c r="H274" i="8"/>
  <c r="I274" i="8"/>
  <c r="J274" i="8"/>
  <c r="K274" i="8"/>
  <c r="L274" i="8"/>
  <c r="D275" i="8"/>
  <c r="J275" i="8"/>
  <c r="E275" i="8"/>
  <c r="G275" i="8"/>
  <c r="D276" i="8"/>
  <c r="F276" i="8"/>
  <c r="E276" i="8"/>
  <c r="K276" i="8"/>
  <c r="H276" i="8"/>
  <c r="I276" i="8"/>
  <c r="D277" i="8"/>
  <c r="H277" i="8"/>
  <c r="E277" i="8"/>
  <c r="G277" i="8"/>
  <c r="F277" i="8"/>
  <c r="J277" i="8"/>
  <c r="L277" i="8"/>
  <c r="D278" i="8"/>
  <c r="H278" i="8"/>
  <c r="E278" i="8"/>
  <c r="F278" i="8"/>
  <c r="G278" i="8"/>
  <c r="J278" i="8"/>
  <c r="K278" i="8"/>
  <c r="D279" i="8"/>
  <c r="I279" i="8"/>
  <c r="E279" i="8"/>
  <c r="G279" i="8"/>
  <c r="H279" i="8"/>
  <c r="L279" i="8"/>
  <c r="D280" i="8"/>
  <c r="H280" i="8"/>
  <c r="E280" i="8"/>
  <c r="I280" i="8"/>
  <c r="D281" i="8"/>
  <c r="E281" i="8"/>
  <c r="K281" i="8"/>
  <c r="F281" i="8"/>
  <c r="H281" i="8"/>
  <c r="I281" i="8"/>
  <c r="J281" i="8"/>
  <c r="G615" i="6"/>
  <c r="G619" i="6"/>
  <c r="G623" i="6"/>
  <c r="G612" i="6"/>
  <c r="G538" i="3"/>
  <c r="J538" i="3" s="1"/>
  <c r="J539" i="6" s="1"/>
  <c r="G183" i="3"/>
  <c r="G268" i="3"/>
  <c r="I268" i="3" s="1"/>
  <c r="G297" i="3"/>
  <c r="G261" i="3"/>
  <c r="G170" i="3"/>
  <c r="J170" i="3"/>
  <c r="J170" i="6" s="1"/>
  <c r="G148" i="3"/>
  <c r="I401" i="3"/>
  <c r="I402" i="6" s="1"/>
  <c r="G278" i="3"/>
  <c r="G119" i="3"/>
  <c r="I119" i="3"/>
  <c r="I119" i="6" s="1"/>
  <c r="G103" i="3"/>
  <c r="J103" i="3" s="1"/>
  <c r="J103" i="6" s="1"/>
  <c r="I296" i="3"/>
  <c r="I296" i="6" s="1"/>
  <c r="G225" i="3"/>
  <c r="G92" i="3"/>
  <c r="I92" i="3"/>
  <c r="I92" i="6" s="1"/>
  <c r="G540" i="3"/>
  <c r="G202" i="3"/>
  <c r="I202" i="3"/>
  <c r="I202" i="6" s="1"/>
  <c r="G152" i="3"/>
  <c r="I152" i="3" s="1"/>
  <c r="I152" i="6"/>
  <c r="I78" i="3"/>
  <c r="I78" i="6" s="1"/>
  <c r="G333" i="3"/>
  <c r="G550" i="3"/>
  <c r="I550" i="3"/>
  <c r="I551" i="6" s="1"/>
  <c r="G336" i="3"/>
  <c r="I336" i="3"/>
  <c r="I336" i="6" s="1"/>
  <c r="G256" i="3"/>
  <c r="I256" i="3" s="1"/>
  <c r="I256" i="6" s="1"/>
  <c r="G69" i="3"/>
  <c r="I69" i="3"/>
  <c r="I69" i="6"/>
  <c r="G142" i="3"/>
  <c r="G108" i="3"/>
  <c r="G616" i="3"/>
  <c r="K616" i="3" s="1"/>
  <c r="K615" i="6" s="1"/>
  <c r="G134" i="3"/>
  <c r="I134" i="3" s="1"/>
  <c r="I134" i="6" s="1"/>
  <c r="J172" i="3"/>
  <c r="J172" i="6"/>
  <c r="G123" i="3"/>
  <c r="J123" i="3" s="1"/>
  <c r="J123" i="6" s="1"/>
  <c r="I283" i="3"/>
  <c r="I283" i="6" s="1"/>
  <c r="G158" i="3"/>
  <c r="J158" i="3" s="1"/>
  <c r="J158" i="6" s="1"/>
  <c r="G532" i="3"/>
  <c r="I532" i="3"/>
  <c r="I533" i="6"/>
  <c r="G327" i="3"/>
  <c r="I264" i="3"/>
  <c r="I264" i="6"/>
  <c r="G221" i="3"/>
  <c r="I221" i="3" s="1"/>
  <c r="I221" i="6" s="1"/>
  <c r="G151" i="3"/>
  <c r="G81" i="3"/>
  <c r="I81" i="3"/>
  <c r="I81" i="6"/>
  <c r="I70" i="3"/>
  <c r="I70" i="6"/>
  <c r="G483" i="3"/>
  <c r="I483" i="3"/>
  <c r="I484" i="6"/>
  <c r="G85" i="3"/>
  <c r="I85" i="3"/>
  <c r="I85" i="6" s="1"/>
  <c r="G79" i="3"/>
  <c r="I79" i="3" s="1"/>
  <c r="I79" i="6" s="1"/>
  <c r="G601" i="3"/>
  <c r="G593" i="3"/>
  <c r="G416" i="3"/>
  <c r="I416" i="3" s="1"/>
  <c r="I417" i="6" s="1"/>
  <c r="G60" i="3"/>
  <c r="I60" i="3"/>
  <c r="I60" i="6" s="1"/>
  <c r="G30" i="3"/>
  <c r="I30" i="3"/>
  <c r="I30" i="6" s="1"/>
  <c r="G22" i="3"/>
  <c r="I22" i="3"/>
  <c r="I22" i="6" s="1"/>
  <c r="G580" i="3"/>
  <c r="N12" i="8"/>
  <c r="F12" i="8"/>
  <c r="K12" i="8"/>
  <c r="C12" i="8"/>
  <c r="G280" i="8"/>
  <c r="F279" i="8"/>
  <c r="G272" i="8"/>
  <c r="F271" i="8"/>
  <c r="L269" i="8"/>
  <c r="K268" i="8"/>
  <c r="J267" i="8"/>
  <c r="G264" i="8"/>
  <c r="F263" i="8"/>
  <c r="K244" i="8"/>
  <c r="J243" i="8"/>
  <c r="K236" i="8"/>
  <c r="J235" i="8"/>
  <c r="F231" i="8"/>
  <c r="K228" i="8"/>
  <c r="J227" i="8"/>
  <c r="G224" i="8"/>
  <c r="G208" i="8"/>
  <c r="F207" i="8"/>
  <c r="L205" i="8"/>
  <c r="K204" i="8"/>
  <c r="J203" i="8"/>
  <c r="G200" i="8"/>
  <c r="F199" i="8"/>
  <c r="L197" i="8"/>
  <c r="K196" i="8"/>
  <c r="G281" i="8"/>
  <c r="F280" i="8"/>
  <c r="L278" i="8"/>
  <c r="K277" i="8"/>
  <c r="J276" i="8"/>
  <c r="I275" i="8"/>
  <c r="G273" i="8"/>
  <c r="F272" i="8"/>
  <c r="L270" i="8"/>
  <c r="K269" i="8"/>
  <c r="J268" i="8"/>
  <c r="I267" i="8"/>
  <c r="G265" i="8"/>
  <c r="F264" i="8"/>
  <c r="L262" i="8"/>
  <c r="K261" i="8"/>
  <c r="J260" i="8"/>
  <c r="I259" i="8"/>
  <c r="G257" i="8"/>
  <c r="F256" i="8"/>
  <c r="L254" i="8"/>
  <c r="K253" i="8"/>
  <c r="J252" i="8"/>
  <c r="I251" i="8"/>
  <c r="G249" i="8"/>
  <c r="F248" i="8"/>
  <c r="L246" i="8"/>
  <c r="K245" i="8"/>
  <c r="J244" i="8"/>
  <c r="I243" i="8"/>
  <c r="G241" i="8"/>
  <c r="F240" i="8"/>
  <c r="L238" i="8"/>
  <c r="K237" i="8"/>
  <c r="J236" i="8"/>
  <c r="I235" i="8"/>
  <c r="G233" i="8"/>
  <c r="F232" i="8"/>
  <c r="L230" i="8"/>
  <c r="K229" i="8"/>
  <c r="J228" i="8"/>
  <c r="I227" i="8"/>
  <c r="G225" i="8"/>
  <c r="F224" i="8"/>
  <c r="L222" i="8"/>
  <c r="K221" i="8"/>
  <c r="J220" i="8"/>
  <c r="I219" i="8"/>
  <c r="G217" i="8"/>
  <c r="F216" i="8"/>
  <c r="L214" i="8"/>
  <c r="K213" i="8"/>
  <c r="J212" i="8"/>
  <c r="I211" i="8"/>
  <c r="G209" i="8"/>
  <c r="F208" i="8"/>
  <c r="L206" i="8"/>
  <c r="K205" i="8"/>
  <c r="J204" i="8"/>
  <c r="I203" i="8"/>
  <c r="G201" i="8"/>
  <c r="F200" i="8"/>
  <c r="L198" i="8"/>
  <c r="K197" i="8"/>
  <c r="J196" i="8"/>
  <c r="I195" i="8"/>
  <c r="G193" i="8"/>
  <c r="F192" i="8"/>
  <c r="L190" i="8"/>
  <c r="K189" i="8"/>
  <c r="J188" i="8"/>
  <c r="I187" i="8"/>
  <c r="G185" i="8"/>
  <c r="F184" i="8"/>
  <c r="L182" i="8"/>
  <c r="K181" i="8"/>
  <c r="J180" i="8"/>
  <c r="I179" i="8"/>
  <c r="G177" i="8"/>
  <c r="F176" i="8"/>
  <c r="L174" i="8"/>
  <c r="K173" i="8"/>
  <c r="J172" i="8"/>
  <c r="I171" i="8"/>
  <c r="G169" i="8"/>
  <c r="F168" i="8"/>
  <c r="L166" i="8"/>
  <c r="K165" i="8"/>
  <c r="J164" i="8"/>
  <c r="I163" i="8"/>
  <c r="G161" i="8"/>
  <c r="F160" i="8"/>
  <c r="L158" i="8"/>
  <c r="K157" i="8"/>
  <c r="J156" i="8"/>
  <c r="I155" i="8"/>
  <c r="G153" i="8"/>
  <c r="F152" i="8"/>
  <c r="L150" i="8"/>
  <c r="K149" i="8"/>
  <c r="J148" i="8"/>
  <c r="I147" i="8"/>
  <c r="G145" i="8"/>
  <c r="F144" i="8"/>
  <c r="L142" i="8"/>
  <c r="K141" i="8"/>
  <c r="J140" i="8"/>
  <c r="I139" i="8"/>
  <c r="G137" i="8"/>
  <c r="F136" i="8"/>
  <c r="L134" i="8"/>
  <c r="K133" i="8"/>
  <c r="J132" i="8"/>
  <c r="I131" i="8"/>
  <c r="G129" i="8"/>
  <c r="F128" i="8"/>
  <c r="L126" i="8"/>
  <c r="K125" i="8"/>
  <c r="J124" i="8"/>
  <c r="I123" i="8"/>
  <c r="G121" i="8"/>
  <c r="F120" i="8"/>
  <c r="L118" i="8"/>
  <c r="K117" i="8"/>
  <c r="J116" i="8"/>
  <c r="I115" i="8"/>
  <c r="G113" i="8"/>
  <c r="F112" i="8"/>
  <c r="L110" i="8"/>
  <c r="K109" i="8"/>
  <c r="J108" i="8"/>
  <c r="I107" i="8"/>
  <c r="G105" i="8"/>
  <c r="F104" i="8"/>
  <c r="L102" i="8"/>
  <c r="K101" i="8"/>
  <c r="J100" i="8"/>
  <c r="I99" i="8"/>
  <c r="G97" i="8"/>
  <c r="F96" i="8"/>
  <c r="L94" i="8"/>
  <c r="K93" i="8"/>
  <c r="J92" i="8"/>
  <c r="I91" i="8"/>
  <c r="G89" i="8"/>
  <c r="F88" i="8"/>
  <c r="L86" i="8"/>
  <c r="K85" i="8"/>
  <c r="J84" i="8"/>
  <c r="I83" i="8"/>
  <c r="G81" i="8"/>
  <c r="L78" i="8"/>
  <c r="K77" i="8"/>
  <c r="J76" i="8"/>
  <c r="G73" i="8"/>
  <c r="J68" i="8"/>
  <c r="I67" i="8"/>
  <c r="G65" i="8"/>
  <c r="F64" i="8"/>
  <c r="I55" i="8"/>
  <c r="L53" i="8"/>
  <c r="G42" i="8"/>
  <c r="F38" i="8"/>
  <c r="G33" i="8"/>
  <c r="K30" i="8"/>
  <c r="K29" i="8"/>
  <c r="G25" i="8"/>
  <c r="L24" i="8"/>
  <c r="K21" i="8"/>
  <c r="P12" i="8"/>
  <c r="G334" i="11"/>
  <c r="K334" i="11"/>
  <c r="L329" i="11"/>
  <c r="L325" i="11"/>
  <c r="J321" i="11"/>
  <c r="F321" i="11"/>
  <c r="F317" i="11"/>
  <c r="J317" i="11"/>
  <c r="K314" i="11"/>
  <c r="L314" i="11"/>
  <c r="G314" i="11"/>
  <c r="K312" i="11"/>
  <c r="F310" i="11"/>
  <c r="L304" i="11"/>
  <c r="L296" i="11"/>
  <c r="L288" i="11"/>
  <c r="L280" i="11"/>
  <c r="L272" i="11"/>
  <c r="L264" i="11"/>
  <c r="G257" i="11"/>
  <c r="K257" i="11"/>
  <c r="N12" i="11"/>
  <c r="N13" i="11"/>
  <c r="F12" i="11"/>
  <c r="H267" i="8"/>
  <c r="H123" i="8"/>
  <c r="H115" i="8"/>
  <c r="H107" i="8"/>
  <c r="H99" i="8"/>
  <c r="H91" i="8"/>
  <c r="H83" i="8"/>
  <c r="H67" i="8"/>
  <c r="H55" i="8"/>
  <c r="K53" i="8"/>
  <c r="G40" i="8"/>
  <c r="H30" i="8"/>
  <c r="J29" i="8"/>
  <c r="F29" i="8"/>
  <c r="F25" i="8"/>
  <c r="J25" i="8"/>
  <c r="J24" i="8"/>
  <c r="G333" i="11"/>
  <c r="I329" i="11"/>
  <c r="K325" i="11"/>
  <c r="H312" i="11"/>
  <c r="G310" i="11"/>
  <c r="K310" i="11"/>
  <c r="L309" i="11"/>
  <c r="G309" i="11"/>
  <c r="K304" i="11"/>
  <c r="K296" i="11"/>
  <c r="K288" i="11"/>
  <c r="K280" i="11"/>
  <c r="K272" i="11"/>
  <c r="K264" i="11"/>
  <c r="H257" i="11"/>
  <c r="I257" i="11"/>
  <c r="J257" i="11"/>
  <c r="F257" i="11"/>
  <c r="F248" i="11"/>
  <c r="H248" i="11"/>
  <c r="I248" i="11"/>
  <c r="J248" i="11"/>
  <c r="K248" i="11"/>
  <c r="F240" i="11"/>
  <c r="H240" i="11"/>
  <c r="I240" i="11"/>
  <c r="J240" i="11"/>
  <c r="K240" i="11"/>
  <c r="M12" i="11"/>
  <c r="E12" i="11"/>
  <c r="H275" i="8"/>
  <c r="L239" i="8"/>
  <c r="K271" i="8"/>
  <c r="I269" i="8"/>
  <c r="I253" i="8"/>
  <c r="I237" i="8"/>
  <c r="I221" i="8"/>
  <c r="L216" i="8"/>
  <c r="K207" i="8"/>
  <c r="I197" i="8"/>
  <c r="L192" i="8"/>
  <c r="K191" i="8"/>
  <c r="L184" i="8"/>
  <c r="K183" i="8"/>
  <c r="I181" i="8"/>
  <c r="L176" i="8"/>
  <c r="K175" i="8"/>
  <c r="I173" i="8"/>
  <c r="L168" i="8"/>
  <c r="K167" i="8"/>
  <c r="I165" i="8"/>
  <c r="L160" i="8"/>
  <c r="K159" i="8"/>
  <c r="I157" i="8"/>
  <c r="L152" i="8"/>
  <c r="K151" i="8"/>
  <c r="I149" i="8"/>
  <c r="L144" i="8"/>
  <c r="K143" i="8"/>
  <c r="I141" i="8"/>
  <c r="L136" i="8"/>
  <c r="K135" i="8"/>
  <c r="I133" i="8"/>
  <c r="L128" i="8"/>
  <c r="K127" i="8"/>
  <c r="I125" i="8"/>
  <c r="L120" i="8"/>
  <c r="K119" i="8"/>
  <c r="I117" i="8"/>
  <c r="L112" i="8"/>
  <c r="K111" i="8"/>
  <c r="I109" i="8"/>
  <c r="L104" i="8"/>
  <c r="K103" i="8"/>
  <c r="I101" i="8"/>
  <c r="L96" i="8"/>
  <c r="K95" i="8"/>
  <c r="I93" i="8"/>
  <c r="L88" i="8"/>
  <c r="K87" i="8"/>
  <c r="I85" i="8"/>
  <c r="K79" i="8"/>
  <c r="I77" i="8"/>
  <c r="L64" i="8"/>
  <c r="L60" i="8"/>
  <c r="K57" i="8"/>
  <c r="J53" i="8"/>
  <c r="L47" i="8"/>
  <c r="F42" i="8"/>
  <c r="I24" i="8"/>
  <c r="L12" i="8"/>
  <c r="F333" i="11"/>
  <c r="J333" i="11"/>
  <c r="K330" i="11"/>
  <c r="L330" i="11"/>
  <c r="G330" i="11"/>
  <c r="K328" i="11"/>
  <c r="I325" i="11"/>
  <c r="K324" i="11"/>
  <c r="I320" i="11"/>
  <c r="J320" i="11"/>
  <c r="L318" i="11"/>
  <c r="F316" i="11"/>
  <c r="I316" i="11"/>
  <c r="K313" i="11"/>
  <c r="K311" i="11"/>
  <c r="H259" i="8"/>
  <c r="H251" i="8"/>
  <c r="I277" i="8"/>
  <c r="L272" i="8"/>
  <c r="L264" i="8"/>
  <c r="K263" i="8"/>
  <c r="L256" i="8"/>
  <c r="K255" i="8"/>
  <c r="I245" i="8"/>
  <c r="I229" i="8"/>
  <c r="K215" i="8"/>
  <c r="I205" i="8"/>
  <c r="L200" i="8"/>
  <c r="K199" i="8"/>
  <c r="I189" i="8"/>
  <c r="L281" i="8"/>
  <c r="K280" i="8"/>
  <c r="J279" i="8"/>
  <c r="I278" i="8"/>
  <c r="G276" i="8"/>
  <c r="F275" i="8"/>
  <c r="L273" i="8"/>
  <c r="K272" i="8"/>
  <c r="J271" i="8"/>
  <c r="I270" i="8"/>
  <c r="G268" i="8"/>
  <c r="F267" i="8"/>
  <c r="L265" i="8"/>
  <c r="K264" i="8"/>
  <c r="J263" i="8"/>
  <c r="I262" i="8"/>
  <c r="H261" i="8"/>
  <c r="G260" i="8"/>
  <c r="F259" i="8"/>
  <c r="L257" i="8"/>
  <c r="K256" i="8"/>
  <c r="J255" i="8"/>
  <c r="I254" i="8"/>
  <c r="H253" i="8"/>
  <c r="G252" i="8"/>
  <c r="F251" i="8"/>
  <c r="L249" i="8"/>
  <c r="K248" i="8"/>
  <c r="J247" i="8"/>
  <c r="I246" i="8"/>
  <c r="H245" i="8"/>
  <c r="G244" i="8"/>
  <c r="F243" i="8"/>
  <c r="L241" i="8"/>
  <c r="K240" i="8"/>
  <c r="J239" i="8"/>
  <c r="I238" i="8"/>
  <c r="G236" i="8"/>
  <c r="F235" i="8"/>
  <c r="L233" i="8"/>
  <c r="K232" i="8"/>
  <c r="J231" i="8"/>
  <c r="I230" i="8"/>
  <c r="G228" i="8"/>
  <c r="F227" i="8"/>
  <c r="L225" i="8"/>
  <c r="K224" i="8"/>
  <c r="J223" i="8"/>
  <c r="I222" i="8"/>
  <c r="G220" i="8"/>
  <c r="F219" i="8"/>
  <c r="L217" i="8"/>
  <c r="K216" i="8"/>
  <c r="J215" i="8"/>
  <c r="I214" i="8"/>
  <c r="H213" i="8"/>
  <c r="G212" i="8"/>
  <c r="F211" i="8"/>
  <c r="L209" i="8"/>
  <c r="K208" i="8"/>
  <c r="J207" i="8"/>
  <c r="I206" i="8"/>
  <c r="G204" i="8"/>
  <c r="F203" i="8"/>
  <c r="L201" i="8"/>
  <c r="K200" i="8"/>
  <c r="J199" i="8"/>
  <c r="I198" i="8"/>
  <c r="G196" i="8"/>
  <c r="F195" i="8"/>
  <c r="L193" i="8"/>
  <c r="K192" i="8"/>
  <c r="J191" i="8"/>
  <c r="I190" i="8"/>
  <c r="G188" i="8"/>
  <c r="F187" i="8"/>
  <c r="L185" i="8"/>
  <c r="K184" i="8"/>
  <c r="J183" i="8"/>
  <c r="I182" i="8"/>
  <c r="G180" i="8"/>
  <c r="F179" i="8"/>
  <c r="L177" i="8"/>
  <c r="K176" i="8"/>
  <c r="J175" i="8"/>
  <c r="I174" i="8"/>
  <c r="G172" i="8"/>
  <c r="F171" i="8"/>
  <c r="L169" i="8"/>
  <c r="K168" i="8"/>
  <c r="J167" i="8"/>
  <c r="I166" i="8"/>
  <c r="G164" i="8"/>
  <c r="F163" i="8"/>
  <c r="L161" i="8"/>
  <c r="K160" i="8"/>
  <c r="J159" i="8"/>
  <c r="I158" i="8"/>
  <c r="G156" i="8"/>
  <c r="F155" i="8"/>
  <c r="L153" i="8"/>
  <c r="K152" i="8"/>
  <c r="J151" i="8"/>
  <c r="I150" i="8"/>
  <c r="G148" i="8"/>
  <c r="F147" i="8"/>
  <c r="L145" i="8"/>
  <c r="K144" i="8"/>
  <c r="J143" i="8"/>
  <c r="I142" i="8"/>
  <c r="G140" i="8"/>
  <c r="F139" i="8"/>
  <c r="L137" i="8"/>
  <c r="K136" i="8"/>
  <c r="J135" i="8"/>
  <c r="I134" i="8"/>
  <c r="G132" i="8"/>
  <c r="F131" i="8"/>
  <c r="L129" i="8"/>
  <c r="K128" i="8"/>
  <c r="J127" i="8"/>
  <c r="I126" i="8"/>
  <c r="G124" i="8"/>
  <c r="F123" i="8"/>
  <c r="L121" i="8"/>
  <c r="K120" i="8"/>
  <c r="J119" i="8"/>
  <c r="I118" i="8"/>
  <c r="G116" i="8"/>
  <c r="F115" i="8"/>
  <c r="L113" i="8"/>
  <c r="K112" i="8"/>
  <c r="J111" i="8"/>
  <c r="I110" i="8"/>
  <c r="G108" i="8"/>
  <c r="F107" i="8"/>
  <c r="L105" i="8"/>
  <c r="K104" i="8"/>
  <c r="J103" i="8"/>
  <c r="I102" i="8"/>
  <c r="G100" i="8"/>
  <c r="F99" i="8"/>
  <c r="L97" i="8"/>
  <c r="K96" i="8"/>
  <c r="J95" i="8"/>
  <c r="I94" i="8"/>
  <c r="G92" i="8"/>
  <c r="F91" i="8"/>
  <c r="L89" i="8"/>
  <c r="K88" i="8"/>
  <c r="J87" i="8"/>
  <c r="I86" i="8"/>
  <c r="G84" i="8"/>
  <c r="F83" i="8"/>
  <c r="L81" i="8"/>
  <c r="J79" i="8"/>
  <c r="I78" i="8"/>
  <c r="G76" i="8"/>
  <c r="G68" i="8"/>
  <c r="F67" i="8"/>
  <c r="K64" i="8"/>
  <c r="K60" i="8"/>
  <c r="J57" i="8"/>
  <c r="F55" i="8"/>
  <c r="H53" i="8"/>
  <c r="L48" i="8"/>
  <c r="G48" i="8"/>
  <c r="J47" i="8"/>
  <c r="K44" i="8"/>
  <c r="L38" i="8"/>
  <c r="G37" i="8"/>
  <c r="G35" i="8"/>
  <c r="K31" i="8"/>
  <c r="F24" i="8"/>
  <c r="G326" i="11"/>
  <c r="K326" i="11"/>
  <c r="J324" i="11"/>
  <c r="L321" i="11"/>
  <c r="J318" i="11"/>
  <c r="L317" i="11"/>
  <c r="J313" i="11"/>
  <c r="F313" i="11"/>
  <c r="K308" i="11"/>
  <c r="F308" i="11"/>
  <c r="I308" i="11"/>
  <c r="L305" i="11"/>
  <c r="L297" i="11"/>
  <c r="L289" i="11"/>
  <c r="L281" i="11"/>
  <c r="L273" i="11"/>
  <c r="L265" i="11"/>
  <c r="L247" i="8"/>
  <c r="H243" i="8"/>
  <c r="L280" i="8"/>
  <c r="K279" i="8"/>
  <c r="L248" i="8"/>
  <c r="K247" i="8"/>
  <c r="L240" i="8"/>
  <c r="K239" i="8"/>
  <c r="L232" i="8"/>
  <c r="K231" i="8"/>
  <c r="L224" i="8"/>
  <c r="K223" i="8"/>
  <c r="L208" i="8"/>
  <c r="J280" i="8"/>
  <c r="J272" i="8"/>
  <c r="J264" i="8"/>
  <c r="J256" i="8"/>
  <c r="I255" i="8"/>
  <c r="J248" i="8"/>
  <c r="I247" i="8"/>
  <c r="J240" i="8"/>
  <c r="I239" i="8"/>
  <c r="J232" i="8"/>
  <c r="I231" i="8"/>
  <c r="J224" i="8"/>
  <c r="I223" i="8"/>
  <c r="J216" i="8"/>
  <c r="I215" i="8"/>
  <c r="J208" i="8"/>
  <c r="I207" i="8"/>
  <c r="J200" i="8"/>
  <c r="I199" i="8"/>
  <c r="J192" i="8"/>
  <c r="I191" i="8"/>
  <c r="J184" i="8"/>
  <c r="I183" i="8"/>
  <c r="J176" i="8"/>
  <c r="I175" i="8"/>
  <c r="J168" i="8"/>
  <c r="I167" i="8"/>
  <c r="J160" i="8"/>
  <c r="I159" i="8"/>
  <c r="J152" i="8"/>
  <c r="I151" i="8"/>
  <c r="J144" i="8"/>
  <c r="I143" i="8"/>
  <c r="J136" i="8"/>
  <c r="I135" i="8"/>
  <c r="J128" i="8"/>
  <c r="I127" i="8"/>
  <c r="J120" i="8"/>
  <c r="I119" i="8"/>
  <c r="J112" i="8"/>
  <c r="I111" i="8"/>
  <c r="J104" i="8"/>
  <c r="I103" i="8"/>
  <c r="J96" i="8"/>
  <c r="I95" i="8"/>
  <c r="J88" i="8"/>
  <c r="I87" i="8"/>
  <c r="I79" i="8"/>
  <c r="J72" i="8"/>
  <c r="J64" i="8"/>
  <c r="J60" i="8"/>
  <c r="K55" i="8"/>
  <c r="F50" i="8"/>
  <c r="I47" i="8"/>
  <c r="H43" i="8"/>
  <c r="F41" i="8"/>
  <c r="G39" i="8"/>
  <c r="K38" i="8"/>
  <c r="G32" i="8"/>
  <c r="L29" i="8"/>
  <c r="K28" i="8"/>
  <c r="G28" i="8"/>
  <c r="L25" i="8"/>
  <c r="G24" i="8"/>
  <c r="K24" i="8"/>
  <c r="G335" i="11"/>
  <c r="L334" i="11"/>
  <c r="F332" i="11"/>
  <c r="I332" i="11"/>
  <c r="K329" i="11"/>
  <c r="K327" i="11"/>
  <c r="G325" i="11"/>
  <c r="I321" i="11"/>
  <c r="L320" i="11"/>
  <c r="I318" i="11"/>
  <c r="L316" i="11"/>
  <c r="G303" i="11"/>
  <c r="L303" i="11"/>
  <c r="F302" i="11"/>
  <c r="H302" i="11"/>
  <c r="G295" i="11"/>
  <c r="L295" i="11"/>
  <c r="F294" i="11"/>
  <c r="H294" i="11"/>
  <c r="G287" i="11"/>
  <c r="L287" i="11"/>
  <c r="F286" i="11"/>
  <c r="H286" i="11"/>
  <c r="G279" i="11"/>
  <c r="L279" i="11"/>
  <c r="F278" i="11"/>
  <c r="H278" i="11"/>
  <c r="G271" i="11"/>
  <c r="L271" i="11"/>
  <c r="F270" i="11"/>
  <c r="H270" i="11"/>
  <c r="G263" i="11"/>
  <c r="L263" i="11"/>
  <c r="F262" i="11"/>
  <c r="H262" i="11"/>
  <c r="K258" i="11"/>
  <c r="L258" i="11"/>
  <c r="G258" i="11"/>
  <c r="G249" i="11"/>
  <c r="K249" i="11"/>
  <c r="L249" i="11"/>
  <c r="G241" i="11"/>
  <c r="K241" i="11"/>
  <c r="L241" i="11"/>
  <c r="G233" i="11"/>
  <c r="K233" i="11"/>
  <c r="L233" i="11"/>
  <c r="L235" i="8"/>
  <c r="H223" i="8"/>
  <c r="H215" i="8"/>
  <c r="H191" i="8"/>
  <c r="H183" i="8"/>
  <c r="H175" i="8"/>
  <c r="H167" i="8"/>
  <c r="H159" i="8"/>
  <c r="H151" i="8"/>
  <c r="H143" i="8"/>
  <c r="H135" i="8"/>
  <c r="H127" i="8"/>
  <c r="H119" i="8"/>
  <c r="I30" i="8"/>
  <c r="J30" i="8"/>
  <c r="J329" i="11"/>
  <c r="F329" i="11"/>
  <c r="F325" i="11"/>
  <c r="J325" i="11"/>
  <c r="K322" i="11"/>
  <c r="L322" i="11"/>
  <c r="G322" i="11"/>
  <c r="I312" i="11"/>
  <c r="J312" i="11"/>
  <c r="K305" i="11"/>
  <c r="H304" i="11"/>
  <c r="I304" i="11"/>
  <c r="J304" i="11"/>
  <c r="K297" i="11"/>
  <c r="H296" i="11"/>
  <c r="I296" i="11"/>
  <c r="J296" i="11"/>
  <c r="K289" i="11"/>
  <c r="H288" i="11"/>
  <c r="I288" i="11"/>
  <c r="J288" i="11"/>
  <c r="K281" i="11"/>
  <c r="H280" i="11"/>
  <c r="I280" i="11"/>
  <c r="J280" i="11"/>
  <c r="K273" i="11"/>
  <c r="H272" i="11"/>
  <c r="I272" i="11"/>
  <c r="J272" i="11"/>
  <c r="K265" i="11"/>
  <c r="H264" i="11"/>
  <c r="I264" i="11"/>
  <c r="J264" i="11"/>
  <c r="L275" i="8"/>
  <c r="L259" i="8"/>
  <c r="H239" i="8"/>
  <c r="L276" i="8"/>
  <c r="K275" i="8"/>
  <c r="L260" i="8"/>
  <c r="K259" i="8"/>
  <c r="L252" i="8"/>
  <c r="K251" i="8"/>
  <c r="L220" i="8"/>
  <c r="K219" i="8"/>
  <c r="L212" i="8"/>
  <c r="K211" i="8"/>
  <c r="K195" i="8"/>
  <c r="L188" i="8"/>
  <c r="K187" i="8"/>
  <c r="L180" i="8"/>
  <c r="K179" i="8"/>
  <c r="L172" i="8"/>
  <c r="K171" i="8"/>
  <c r="L164" i="8"/>
  <c r="K163" i="8"/>
  <c r="L156" i="8"/>
  <c r="K155" i="8"/>
  <c r="L148" i="8"/>
  <c r="K147" i="8"/>
  <c r="L140" i="8"/>
  <c r="K139" i="8"/>
  <c r="L132" i="8"/>
  <c r="K131" i="8"/>
  <c r="L124" i="8"/>
  <c r="K123" i="8"/>
  <c r="L116" i="8"/>
  <c r="K115" i="8"/>
  <c r="L108" i="8"/>
  <c r="K107" i="8"/>
  <c r="L100" i="8"/>
  <c r="K99" i="8"/>
  <c r="L92" i="8"/>
  <c r="K91" i="8"/>
  <c r="L84" i="8"/>
  <c r="K83" i="8"/>
  <c r="L76" i="8"/>
  <c r="K75" i="8"/>
  <c r="L68" i="8"/>
  <c r="K67" i="8"/>
  <c r="L55" i="8"/>
  <c r="G47" i="8"/>
  <c r="G43" i="8"/>
  <c r="H38" i="8"/>
  <c r="G31" i="8"/>
  <c r="H29" i="8"/>
  <c r="F26" i="8"/>
  <c r="I26" i="8"/>
  <c r="I25" i="8"/>
  <c r="G23" i="8"/>
  <c r="E12" i="8"/>
  <c r="I334" i="11"/>
  <c r="K333" i="11"/>
  <c r="H320" i="11"/>
  <c r="G318" i="11"/>
  <c r="K318" i="11"/>
  <c r="J316" i="11"/>
  <c r="L313" i="11"/>
  <c r="J310" i="11"/>
  <c r="K309" i="11"/>
  <c r="H305" i="11"/>
  <c r="I305" i="11"/>
  <c r="J305" i="11"/>
  <c r="F305" i="11"/>
  <c r="H297" i="11"/>
  <c r="I297" i="11"/>
  <c r="J297" i="11"/>
  <c r="F297" i="11"/>
  <c r="H289" i="11"/>
  <c r="I289" i="11"/>
  <c r="J289" i="11"/>
  <c r="F289" i="11"/>
  <c r="H281" i="11"/>
  <c r="I281" i="11"/>
  <c r="J281" i="11"/>
  <c r="F281" i="11"/>
  <c r="H273" i="11"/>
  <c r="I273" i="11"/>
  <c r="J273" i="11"/>
  <c r="F273" i="11"/>
  <c r="H265" i="11"/>
  <c r="I265" i="11"/>
  <c r="J265" i="11"/>
  <c r="F265" i="11"/>
  <c r="F256" i="11"/>
  <c r="H256" i="11"/>
  <c r="I256" i="11"/>
  <c r="J256" i="11"/>
  <c r="L248" i="11"/>
  <c r="L240" i="11"/>
  <c r="P12" i="11"/>
  <c r="H12" i="11"/>
  <c r="F60" i="8"/>
  <c r="G36" i="8"/>
  <c r="L30" i="8"/>
  <c r="F334" i="11"/>
  <c r="I328" i="11"/>
  <c r="J328" i="11"/>
  <c r="G327" i="11"/>
  <c r="F324" i="11"/>
  <c r="I324" i="11"/>
  <c r="K321" i="11"/>
  <c r="G317" i="11"/>
  <c r="L312" i="11"/>
  <c r="K306" i="11"/>
  <c r="L306" i="11"/>
  <c r="G306" i="11"/>
  <c r="K298" i="11"/>
  <c r="L298" i="11"/>
  <c r="G298" i="11"/>
  <c r="K290" i="11"/>
  <c r="L290" i="11"/>
  <c r="G290" i="11"/>
  <c r="K282" i="11"/>
  <c r="L282" i="11"/>
  <c r="G282" i="11"/>
  <c r="K274" i="11"/>
  <c r="L274" i="11"/>
  <c r="G274" i="11"/>
  <c r="K266" i="11"/>
  <c r="L266" i="11"/>
  <c r="G266" i="11"/>
  <c r="L257" i="11"/>
  <c r="J309" i="11"/>
  <c r="K302" i="11"/>
  <c r="J301" i="11"/>
  <c r="I300" i="11"/>
  <c r="K294" i="11"/>
  <c r="J293" i="11"/>
  <c r="I292" i="11"/>
  <c r="K286" i="11"/>
  <c r="J285" i="11"/>
  <c r="I284" i="11"/>
  <c r="K278" i="11"/>
  <c r="J277" i="11"/>
  <c r="I276" i="11"/>
  <c r="K270" i="11"/>
  <c r="J269" i="11"/>
  <c r="I268" i="11"/>
  <c r="K262" i="11"/>
  <c r="J261" i="11"/>
  <c r="I260" i="11"/>
  <c r="L255" i="11"/>
  <c r="K254" i="11"/>
  <c r="J253" i="11"/>
  <c r="I252" i="11"/>
  <c r="G250" i="11"/>
  <c r="F249" i="11"/>
  <c r="L247" i="11"/>
  <c r="K246" i="11"/>
  <c r="J245" i="11"/>
  <c r="I244" i="11"/>
  <c r="G242" i="11"/>
  <c r="F241" i="11"/>
  <c r="L239" i="11"/>
  <c r="K238" i="11"/>
  <c r="J237" i="11"/>
  <c r="I236" i="11"/>
  <c r="G234" i="11"/>
  <c r="F233" i="11"/>
  <c r="L231" i="11"/>
  <c r="K230" i="11"/>
  <c r="J229" i="11"/>
  <c r="I228" i="11"/>
  <c r="G226" i="11"/>
  <c r="F225" i="11"/>
  <c r="L223" i="11"/>
  <c r="K222" i="11"/>
  <c r="J221" i="11"/>
  <c r="I220" i="11"/>
  <c r="G218" i="11"/>
  <c r="F217" i="11"/>
  <c r="L215" i="11"/>
  <c r="K214" i="11"/>
  <c r="J213" i="11"/>
  <c r="I212" i="11"/>
  <c r="G210" i="11"/>
  <c r="F209" i="11"/>
  <c r="L207" i="11"/>
  <c r="K206" i="11"/>
  <c r="J205" i="11"/>
  <c r="I204" i="11"/>
  <c r="G202" i="11"/>
  <c r="F201" i="11"/>
  <c r="L199" i="11"/>
  <c r="K198" i="11"/>
  <c r="J197" i="11"/>
  <c r="I196" i="11"/>
  <c r="G194" i="11"/>
  <c r="F193" i="11"/>
  <c r="L191" i="11"/>
  <c r="K190" i="11"/>
  <c r="J189" i="11"/>
  <c r="I188" i="11"/>
  <c r="G186" i="11"/>
  <c r="F185" i="11"/>
  <c r="L183" i="11"/>
  <c r="K182" i="11"/>
  <c r="J181" i="11"/>
  <c r="I180" i="11"/>
  <c r="G178" i="11"/>
  <c r="F177" i="11"/>
  <c r="L175" i="11"/>
  <c r="K174" i="11"/>
  <c r="J173" i="11"/>
  <c r="I172" i="11"/>
  <c r="G170" i="11"/>
  <c r="F169" i="11"/>
  <c r="L167" i="11"/>
  <c r="K166" i="11"/>
  <c r="J165" i="11"/>
  <c r="I164" i="11"/>
  <c r="G162" i="11"/>
  <c r="F161" i="11"/>
  <c r="L159" i="11"/>
  <c r="K158" i="11"/>
  <c r="J157" i="11"/>
  <c r="I156" i="11"/>
  <c r="G154" i="11"/>
  <c r="F153" i="11"/>
  <c r="L151" i="11"/>
  <c r="K150" i="11"/>
  <c r="J149" i="11"/>
  <c r="I148" i="11"/>
  <c r="G146" i="11"/>
  <c r="F145" i="11"/>
  <c r="L143" i="11"/>
  <c r="K142" i="11"/>
  <c r="J141" i="11"/>
  <c r="I140" i="11"/>
  <c r="G138" i="11"/>
  <c r="F137" i="11"/>
  <c r="L135" i="11"/>
  <c r="K134" i="11"/>
  <c r="J133" i="11"/>
  <c r="I132" i="11"/>
  <c r="G130" i="11"/>
  <c r="F129" i="11"/>
  <c r="L127" i="11"/>
  <c r="K126" i="11"/>
  <c r="J125" i="11"/>
  <c r="I124" i="11"/>
  <c r="G122" i="11"/>
  <c r="F121" i="11"/>
  <c r="L119" i="11"/>
  <c r="K118" i="11"/>
  <c r="J117" i="11"/>
  <c r="I116" i="11"/>
  <c r="G114" i="11"/>
  <c r="F113" i="11"/>
  <c r="L111" i="11"/>
  <c r="K110" i="11"/>
  <c r="J109" i="11"/>
  <c r="I108" i="11"/>
  <c r="G106" i="11"/>
  <c r="F105" i="11"/>
  <c r="L103" i="11"/>
  <c r="K102" i="11"/>
  <c r="J101" i="11"/>
  <c r="I100" i="11"/>
  <c r="G98" i="11"/>
  <c r="K96" i="11"/>
  <c r="J93" i="11"/>
  <c r="F91" i="11"/>
  <c r="L90" i="11"/>
  <c r="F89" i="11"/>
  <c r="K88" i="11"/>
  <c r="F85" i="11"/>
  <c r="K84" i="11"/>
  <c r="G83" i="11"/>
  <c r="L82" i="11"/>
  <c r="G75" i="11"/>
  <c r="J73" i="11"/>
  <c r="G64" i="11"/>
  <c r="K60" i="11"/>
  <c r="G59" i="11"/>
  <c r="G48" i="11"/>
  <c r="J47" i="11"/>
  <c r="K44" i="11"/>
  <c r="G43" i="11"/>
  <c r="J41" i="11"/>
  <c r="F39" i="11"/>
  <c r="L481" i="4"/>
  <c r="G478" i="4"/>
  <c r="J475" i="4"/>
  <c r="F473" i="4"/>
  <c r="K471" i="4"/>
  <c r="F467" i="4"/>
  <c r="K458" i="4"/>
  <c r="L458" i="4"/>
  <c r="K457" i="4"/>
  <c r="G457" i="4"/>
  <c r="H456" i="4"/>
  <c r="I456" i="4"/>
  <c r="J456" i="4"/>
  <c r="F456" i="4"/>
  <c r="H455" i="4"/>
  <c r="I455" i="4"/>
  <c r="G446" i="4"/>
  <c r="L446" i="4"/>
  <c r="G438" i="4"/>
  <c r="L438" i="4"/>
  <c r="G430" i="4"/>
  <c r="L430" i="4"/>
  <c r="G422" i="4"/>
  <c r="L422" i="4"/>
  <c r="G414" i="4"/>
  <c r="L414" i="4"/>
  <c r="G406" i="4"/>
  <c r="L406" i="4"/>
  <c r="G398" i="4"/>
  <c r="L398" i="4"/>
  <c r="G390" i="4"/>
  <c r="L390" i="4"/>
  <c r="G382" i="4"/>
  <c r="L382" i="4"/>
  <c r="G374" i="4"/>
  <c r="L374" i="4"/>
  <c r="G366" i="4"/>
  <c r="L366" i="4"/>
  <c r="H345" i="4"/>
  <c r="I345" i="4"/>
  <c r="J345" i="4"/>
  <c r="F335" i="4"/>
  <c r="H335" i="4"/>
  <c r="I335" i="4"/>
  <c r="K335" i="4"/>
  <c r="F303" i="4"/>
  <c r="H303" i="4"/>
  <c r="I303" i="4"/>
  <c r="J303" i="4"/>
  <c r="K303" i="4"/>
  <c r="G272" i="4"/>
  <c r="K272" i="4"/>
  <c r="L272" i="4"/>
  <c r="F239" i="4"/>
  <c r="H239" i="4"/>
  <c r="I239" i="4"/>
  <c r="J239" i="4"/>
  <c r="K239" i="4"/>
  <c r="G166" i="4"/>
  <c r="K166" i="4"/>
  <c r="L166" i="4"/>
  <c r="H33" i="11"/>
  <c r="H21" i="11"/>
  <c r="J21" i="11"/>
  <c r="F21" i="11"/>
  <c r="L476" i="4"/>
  <c r="K473" i="4"/>
  <c r="G473" i="4"/>
  <c r="F461" i="4"/>
  <c r="K461" i="4"/>
  <c r="I457" i="4"/>
  <c r="J457" i="4"/>
  <c r="K450" i="4"/>
  <c r="L450" i="4"/>
  <c r="K449" i="4"/>
  <c r="G449" i="4"/>
  <c r="H448" i="4"/>
  <c r="I448" i="4"/>
  <c r="J448" i="4"/>
  <c r="F448" i="4"/>
  <c r="H447" i="4"/>
  <c r="I447" i="4"/>
  <c r="F445" i="4"/>
  <c r="I445" i="4"/>
  <c r="K445" i="4"/>
  <c r="F437" i="4"/>
  <c r="I437" i="4"/>
  <c r="K437" i="4"/>
  <c r="F429" i="4"/>
  <c r="I429" i="4"/>
  <c r="K429" i="4"/>
  <c r="F421" i="4"/>
  <c r="I421" i="4"/>
  <c r="K421" i="4"/>
  <c r="F413" i="4"/>
  <c r="I413" i="4"/>
  <c r="K413" i="4"/>
  <c r="F405" i="4"/>
  <c r="I405" i="4"/>
  <c r="K405" i="4"/>
  <c r="F397" i="4"/>
  <c r="I397" i="4"/>
  <c r="K397" i="4"/>
  <c r="F389" i="4"/>
  <c r="I389" i="4"/>
  <c r="K389" i="4"/>
  <c r="F381" i="4"/>
  <c r="I381" i="4"/>
  <c r="K381" i="4"/>
  <c r="F373" i="4"/>
  <c r="I373" i="4"/>
  <c r="K373" i="4"/>
  <c r="F365" i="4"/>
  <c r="I365" i="4"/>
  <c r="K365" i="4"/>
  <c r="H353" i="4"/>
  <c r="I353" i="4"/>
  <c r="J353" i="4"/>
  <c r="F343" i="4"/>
  <c r="H343" i="4"/>
  <c r="I343" i="4"/>
  <c r="K343" i="4"/>
  <c r="K338" i="4"/>
  <c r="L338" i="4"/>
  <c r="F311" i="4"/>
  <c r="H311" i="4"/>
  <c r="I311" i="4"/>
  <c r="J311" i="4"/>
  <c r="K311" i="4"/>
  <c r="G280" i="4"/>
  <c r="K280" i="4"/>
  <c r="L280" i="4"/>
  <c r="F247" i="4"/>
  <c r="H247" i="4"/>
  <c r="I247" i="4"/>
  <c r="J247" i="4"/>
  <c r="K247" i="4"/>
  <c r="G216" i="4"/>
  <c r="K216" i="4"/>
  <c r="L216" i="4"/>
  <c r="I208" i="4"/>
  <c r="F208" i="4"/>
  <c r="H208" i="4"/>
  <c r="J208" i="4"/>
  <c r="K208" i="4"/>
  <c r="L208" i="4"/>
  <c r="I144" i="4"/>
  <c r="F144" i="4"/>
  <c r="H144" i="4"/>
  <c r="J144" i="4"/>
  <c r="K144" i="4"/>
  <c r="L144" i="4"/>
  <c r="K232" i="11"/>
  <c r="L225" i="11"/>
  <c r="K224" i="11"/>
  <c r="L217" i="11"/>
  <c r="K216" i="11"/>
  <c r="L209" i="11"/>
  <c r="K208" i="11"/>
  <c r="L201" i="11"/>
  <c r="K200" i="11"/>
  <c r="L193" i="11"/>
  <c r="K192" i="11"/>
  <c r="L185" i="11"/>
  <c r="K184" i="11"/>
  <c r="L177" i="11"/>
  <c r="K176" i="11"/>
  <c r="L169" i="11"/>
  <c r="K168" i="11"/>
  <c r="L161" i="11"/>
  <c r="K160" i="11"/>
  <c r="L153" i="11"/>
  <c r="K152" i="11"/>
  <c r="L145" i="11"/>
  <c r="K144" i="11"/>
  <c r="L137" i="11"/>
  <c r="K136" i="11"/>
  <c r="L129" i="11"/>
  <c r="K128" i="11"/>
  <c r="L121" i="11"/>
  <c r="K120" i="11"/>
  <c r="L113" i="11"/>
  <c r="K112" i="11"/>
  <c r="L105" i="11"/>
  <c r="K104" i="11"/>
  <c r="L97" i="11"/>
  <c r="L87" i="11"/>
  <c r="L77" i="11"/>
  <c r="J74" i="11"/>
  <c r="L68" i="11"/>
  <c r="J58" i="11"/>
  <c r="H42" i="11"/>
  <c r="J42" i="11"/>
  <c r="F42" i="11"/>
  <c r="L482" i="4"/>
  <c r="H481" i="4"/>
  <c r="K480" i="4"/>
  <c r="K474" i="4"/>
  <c r="H471" i="4"/>
  <c r="L465" i="4"/>
  <c r="L463" i="4"/>
  <c r="F453" i="4"/>
  <c r="K453" i="4"/>
  <c r="I449" i="4"/>
  <c r="J449" i="4"/>
  <c r="H441" i="4"/>
  <c r="L440" i="4"/>
  <c r="H439" i="4"/>
  <c r="I439" i="4"/>
  <c r="K439" i="4"/>
  <c r="H433" i="4"/>
  <c r="L432" i="4"/>
  <c r="H431" i="4"/>
  <c r="I431" i="4"/>
  <c r="K431" i="4"/>
  <c r="H425" i="4"/>
  <c r="L424" i="4"/>
  <c r="H423" i="4"/>
  <c r="I423" i="4"/>
  <c r="K423" i="4"/>
  <c r="H417" i="4"/>
  <c r="L416" i="4"/>
  <c r="H415" i="4"/>
  <c r="I415" i="4"/>
  <c r="K415" i="4"/>
  <c r="H409" i="4"/>
  <c r="L408" i="4"/>
  <c r="H407" i="4"/>
  <c r="I407" i="4"/>
  <c r="K407" i="4"/>
  <c r="H401" i="4"/>
  <c r="L400" i="4"/>
  <c r="H399" i="4"/>
  <c r="I399" i="4"/>
  <c r="K399" i="4"/>
  <c r="H393" i="4"/>
  <c r="L392" i="4"/>
  <c r="H391" i="4"/>
  <c r="I391" i="4"/>
  <c r="K391" i="4"/>
  <c r="H385" i="4"/>
  <c r="L384" i="4"/>
  <c r="H383" i="4"/>
  <c r="I383" i="4"/>
  <c r="K383" i="4"/>
  <c r="H377" i="4"/>
  <c r="L376" i="4"/>
  <c r="H375" i="4"/>
  <c r="I375" i="4"/>
  <c r="K375" i="4"/>
  <c r="H369" i="4"/>
  <c r="L368" i="4"/>
  <c r="H367" i="4"/>
  <c r="I367" i="4"/>
  <c r="K367" i="4"/>
  <c r="H361" i="4"/>
  <c r="I361" i="4"/>
  <c r="J361" i="4"/>
  <c r="F351" i="4"/>
  <c r="H351" i="4"/>
  <c r="I351" i="4"/>
  <c r="K351" i="4"/>
  <c r="K346" i="4"/>
  <c r="L346" i="4"/>
  <c r="G336" i="4"/>
  <c r="L336" i="4"/>
  <c r="F319" i="4"/>
  <c r="H319" i="4"/>
  <c r="I319" i="4"/>
  <c r="J319" i="4"/>
  <c r="K319" i="4"/>
  <c r="G288" i="4"/>
  <c r="K288" i="4"/>
  <c r="L288" i="4"/>
  <c r="F255" i="4"/>
  <c r="H255" i="4"/>
  <c r="I255" i="4"/>
  <c r="J255" i="4"/>
  <c r="K255" i="4"/>
  <c r="G224" i="4"/>
  <c r="K224" i="4"/>
  <c r="L224" i="4"/>
  <c r="K157" i="4"/>
  <c r="L157" i="4"/>
  <c r="G157" i="4"/>
  <c r="G301" i="11"/>
  <c r="F300" i="11"/>
  <c r="G293" i="11"/>
  <c r="F292" i="11"/>
  <c r="G285" i="11"/>
  <c r="F284" i="11"/>
  <c r="G277" i="11"/>
  <c r="F276" i="11"/>
  <c r="G269" i="11"/>
  <c r="F268" i="11"/>
  <c r="G261" i="11"/>
  <c r="F260" i="11"/>
  <c r="H254" i="11"/>
  <c r="G253" i="11"/>
  <c r="F252" i="11"/>
  <c r="L250" i="11"/>
  <c r="H246" i="11"/>
  <c r="G245" i="11"/>
  <c r="F244" i="11"/>
  <c r="L242" i="11"/>
  <c r="H238" i="11"/>
  <c r="G237" i="11"/>
  <c r="F236" i="11"/>
  <c r="L234" i="11"/>
  <c r="J232" i="11"/>
  <c r="H230" i="11"/>
  <c r="G229" i="11"/>
  <c r="F228" i="11"/>
  <c r="L226" i="11"/>
  <c r="K225" i="11"/>
  <c r="J224" i="11"/>
  <c r="H222" i="11"/>
  <c r="G221" i="11"/>
  <c r="F220" i="11"/>
  <c r="L218" i="11"/>
  <c r="K217" i="11"/>
  <c r="J216" i="11"/>
  <c r="H214" i="11"/>
  <c r="G213" i="11"/>
  <c r="F212" i="11"/>
  <c r="L210" i="11"/>
  <c r="K209" i="11"/>
  <c r="J208" i="11"/>
  <c r="H206" i="11"/>
  <c r="G205" i="11"/>
  <c r="F204" i="11"/>
  <c r="L202" i="11"/>
  <c r="K201" i="11"/>
  <c r="J200" i="11"/>
  <c r="H198" i="11"/>
  <c r="G197" i="11"/>
  <c r="F196" i="11"/>
  <c r="L194" i="11"/>
  <c r="K193" i="11"/>
  <c r="J192" i="11"/>
  <c r="H190" i="11"/>
  <c r="G189" i="11"/>
  <c r="F188" i="11"/>
  <c r="L186" i="11"/>
  <c r="K185" i="11"/>
  <c r="J184" i="11"/>
  <c r="H182" i="11"/>
  <c r="G181" i="11"/>
  <c r="F180" i="11"/>
  <c r="L178" i="11"/>
  <c r="K177" i="11"/>
  <c r="J176" i="11"/>
  <c r="H174" i="11"/>
  <c r="G173" i="11"/>
  <c r="F172" i="11"/>
  <c r="L170" i="11"/>
  <c r="K169" i="11"/>
  <c r="J168" i="11"/>
  <c r="H166" i="11"/>
  <c r="G165" i="11"/>
  <c r="F164" i="11"/>
  <c r="L162" i="11"/>
  <c r="K161" i="11"/>
  <c r="J160" i="11"/>
  <c r="H158" i="11"/>
  <c r="G157" i="11"/>
  <c r="F156" i="11"/>
  <c r="L154" i="11"/>
  <c r="K153" i="11"/>
  <c r="J152" i="11"/>
  <c r="H150" i="11"/>
  <c r="G149" i="11"/>
  <c r="F148" i="11"/>
  <c r="L146" i="11"/>
  <c r="K145" i="11"/>
  <c r="J144" i="11"/>
  <c r="H142" i="11"/>
  <c r="G141" i="11"/>
  <c r="F140" i="11"/>
  <c r="L138" i="11"/>
  <c r="K137" i="11"/>
  <c r="J136" i="11"/>
  <c r="H134" i="11"/>
  <c r="G133" i="11"/>
  <c r="F132" i="11"/>
  <c r="L130" i="11"/>
  <c r="K129" i="11"/>
  <c r="J128" i="11"/>
  <c r="H126" i="11"/>
  <c r="G125" i="11"/>
  <c r="F124" i="11"/>
  <c r="L122" i="11"/>
  <c r="K121" i="11"/>
  <c r="J120" i="11"/>
  <c r="H118" i="11"/>
  <c r="G117" i="11"/>
  <c r="F116" i="11"/>
  <c r="L114" i="11"/>
  <c r="K113" i="11"/>
  <c r="J112" i="11"/>
  <c r="H110" i="11"/>
  <c r="G109" i="11"/>
  <c r="F108" i="11"/>
  <c r="L106" i="11"/>
  <c r="K105" i="11"/>
  <c r="J104" i="11"/>
  <c r="H102" i="11"/>
  <c r="G101" i="11"/>
  <c r="F100" i="11"/>
  <c r="L98" i="11"/>
  <c r="J94" i="11"/>
  <c r="L91" i="11"/>
  <c r="H90" i="11"/>
  <c r="K87" i="11"/>
  <c r="G86" i="11"/>
  <c r="L85" i="11"/>
  <c r="L81" i="11"/>
  <c r="J77" i="11"/>
  <c r="L71" i="11"/>
  <c r="H69" i="11"/>
  <c r="F67" i="11"/>
  <c r="F51" i="11"/>
  <c r="K49" i="11"/>
  <c r="F47" i="11"/>
  <c r="L39" i="11"/>
  <c r="L37" i="11"/>
  <c r="L36" i="11"/>
  <c r="H32" i="11"/>
  <c r="J32" i="11"/>
  <c r="F32" i="11"/>
  <c r="H28" i="11"/>
  <c r="J28" i="11"/>
  <c r="F28" i="11"/>
  <c r="H24" i="11"/>
  <c r="J24" i="11"/>
  <c r="F24" i="11"/>
  <c r="J483" i="4"/>
  <c r="F481" i="4"/>
  <c r="K479" i="4"/>
  <c r="K476" i="4"/>
  <c r="F475" i="4"/>
  <c r="H472" i="4"/>
  <c r="J472" i="4"/>
  <c r="F472" i="4"/>
  <c r="F471" i="4"/>
  <c r="J465" i="4"/>
  <c r="K463" i="4"/>
  <c r="L461" i="4"/>
  <c r="L455" i="4"/>
  <c r="F359" i="4"/>
  <c r="H359" i="4"/>
  <c r="I359" i="4"/>
  <c r="K359" i="4"/>
  <c r="K354" i="4"/>
  <c r="L354" i="4"/>
  <c r="G344" i="4"/>
  <c r="L344" i="4"/>
  <c r="F327" i="4"/>
  <c r="H327" i="4"/>
  <c r="I327" i="4"/>
  <c r="J327" i="4"/>
  <c r="K327" i="4"/>
  <c r="G296" i="4"/>
  <c r="K296" i="4"/>
  <c r="L296" i="4"/>
  <c r="F263" i="4"/>
  <c r="H263" i="4"/>
  <c r="I263" i="4"/>
  <c r="J263" i="4"/>
  <c r="K263" i="4"/>
  <c r="G232" i="4"/>
  <c r="K232" i="4"/>
  <c r="L232" i="4"/>
  <c r="L187" i="4"/>
  <c r="G187" i="4"/>
  <c r="K187" i="4"/>
  <c r="G184" i="4"/>
  <c r="K184" i="4"/>
  <c r="L184" i="4"/>
  <c r="F181" i="4"/>
  <c r="H181" i="4"/>
  <c r="I181" i="4"/>
  <c r="J181" i="4"/>
  <c r="K181" i="4"/>
  <c r="L181" i="4"/>
  <c r="G175" i="4"/>
  <c r="K175" i="4"/>
  <c r="L175" i="4"/>
  <c r="K250" i="11"/>
  <c r="J249" i="11"/>
  <c r="K242" i="11"/>
  <c r="J241" i="11"/>
  <c r="K234" i="11"/>
  <c r="J233" i="11"/>
  <c r="I232" i="11"/>
  <c r="K226" i="11"/>
  <c r="J225" i="11"/>
  <c r="I224" i="11"/>
  <c r="K218" i="11"/>
  <c r="J217" i="11"/>
  <c r="I216" i="11"/>
  <c r="K210" i="11"/>
  <c r="J209" i="11"/>
  <c r="I208" i="11"/>
  <c r="K202" i="11"/>
  <c r="J201" i="11"/>
  <c r="I200" i="11"/>
  <c r="K194" i="11"/>
  <c r="J193" i="11"/>
  <c r="I192" i="11"/>
  <c r="K186" i="11"/>
  <c r="J185" i="11"/>
  <c r="I184" i="11"/>
  <c r="K178" i="11"/>
  <c r="J177" i="11"/>
  <c r="I176" i="11"/>
  <c r="K170" i="11"/>
  <c r="J169" i="11"/>
  <c r="I168" i="11"/>
  <c r="K162" i="11"/>
  <c r="J161" i="11"/>
  <c r="I160" i="11"/>
  <c r="K154" i="11"/>
  <c r="J153" i="11"/>
  <c r="I152" i="11"/>
  <c r="K146" i="11"/>
  <c r="J145" i="11"/>
  <c r="I144" i="11"/>
  <c r="K138" i="11"/>
  <c r="J137" i="11"/>
  <c r="I136" i="11"/>
  <c r="K130" i="11"/>
  <c r="J129" i="11"/>
  <c r="I128" i="11"/>
  <c r="K122" i="11"/>
  <c r="J121" i="11"/>
  <c r="I120" i="11"/>
  <c r="K114" i="11"/>
  <c r="J113" i="11"/>
  <c r="I112" i="11"/>
  <c r="K106" i="11"/>
  <c r="J105" i="11"/>
  <c r="I104" i="11"/>
  <c r="K98" i="11"/>
  <c r="J97" i="11"/>
  <c r="F96" i="11"/>
  <c r="L95" i="11"/>
  <c r="J91" i="11"/>
  <c r="L89" i="11"/>
  <c r="J87" i="11"/>
  <c r="J85" i="11"/>
  <c r="K81" i="11"/>
  <c r="F80" i="11"/>
  <c r="H80" i="11"/>
  <c r="I77" i="11"/>
  <c r="G72" i="11"/>
  <c r="J71" i="11"/>
  <c r="K68" i="11"/>
  <c r="K67" i="11"/>
  <c r="G67" i="11"/>
  <c r="L59" i="11"/>
  <c r="G56" i="11"/>
  <c r="K51" i="11"/>
  <c r="G51" i="11"/>
  <c r="G40" i="11"/>
  <c r="J39" i="11"/>
  <c r="L21" i="11"/>
  <c r="K12" i="11"/>
  <c r="K13" i="11"/>
  <c r="C12" i="11"/>
  <c r="H483" i="4"/>
  <c r="K481" i="4"/>
  <c r="G481" i="4"/>
  <c r="J479" i="4"/>
  <c r="K475" i="4"/>
  <c r="L467" i="4"/>
  <c r="L466" i="4"/>
  <c r="H465" i="4"/>
  <c r="J463" i="4"/>
  <c r="J461" i="4"/>
  <c r="L456" i="4"/>
  <c r="K455" i="4"/>
  <c r="L453" i="4"/>
  <c r="L447" i="4"/>
  <c r="L445" i="4"/>
  <c r="L437" i="4"/>
  <c r="L429" i="4"/>
  <c r="L421" i="4"/>
  <c r="L413" i="4"/>
  <c r="L405" i="4"/>
  <c r="L397" i="4"/>
  <c r="L389" i="4"/>
  <c r="L381" i="4"/>
  <c r="L373" i="4"/>
  <c r="L365" i="4"/>
  <c r="K362" i="4"/>
  <c r="L362" i="4"/>
  <c r="G352" i="4"/>
  <c r="L352" i="4"/>
  <c r="L337" i="4"/>
  <c r="G304" i="4"/>
  <c r="K304" i="4"/>
  <c r="L304" i="4"/>
  <c r="F271" i="4"/>
  <c r="H271" i="4"/>
  <c r="I271" i="4"/>
  <c r="J271" i="4"/>
  <c r="K271" i="4"/>
  <c r="G240" i="4"/>
  <c r="K240" i="4"/>
  <c r="L240" i="4"/>
  <c r="I249" i="11"/>
  <c r="I241" i="11"/>
  <c r="I233" i="11"/>
  <c r="H232" i="11"/>
  <c r="I225" i="11"/>
  <c r="H224" i="11"/>
  <c r="I217" i="11"/>
  <c r="H216" i="11"/>
  <c r="I209" i="11"/>
  <c r="H208" i="11"/>
  <c r="I201" i="11"/>
  <c r="H200" i="11"/>
  <c r="I193" i="11"/>
  <c r="H192" i="11"/>
  <c r="I185" i="11"/>
  <c r="H184" i="11"/>
  <c r="I177" i="11"/>
  <c r="H176" i="11"/>
  <c r="I169" i="11"/>
  <c r="H168" i="11"/>
  <c r="I161" i="11"/>
  <c r="H160" i="11"/>
  <c r="I153" i="11"/>
  <c r="H152" i="11"/>
  <c r="I145" i="11"/>
  <c r="H144" i="11"/>
  <c r="I137" i="11"/>
  <c r="H136" i="11"/>
  <c r="I129" i="11"/>
  <c r="H128" i="11"/>
  <c r="I121" i="11"/>
  <c r="H120" i="11"/>
  <c r="I113" i="11"/>
  <c r="H112" i="11"/>
  <c r="I105" i="11"/>
  <c r="H104" i="11"/>
  <c r="H97" i="11"/>
  <c r="K95" i="11"/>
  <c r="I91" i="11"/>
  <c r="F90" i="11"/>
  <c r="K89" i="11"/>
  <c r="F88" i="11"/>
  <c r="H88" i="11"/>
  <c r="I87" i="11"/>
  <c r="I85" i="11"/>
  <c r="J81" i="11"/>
  <c r="H77" i="11"/>
  <c r="I71" i="11"/>
  <c r="K64" i="11"/>
  <c r="J59" i="11"/>
  <c r="K48" i="11"/>
  <c r="L42" i="11"/>
  <c r="I39" i="11"/>
  <c r="G35" i="11"/>
  <c r="F27" i="11"/>
  <c r="F23" i="11"/>
  <c r="K21" i="11"/>
  <c r="K478" i="4"/>
  <c r="L473" i="4"/>
  <c r="F465" i="4"/>
  <c r="I461" i="4"/>
  <c r="L457" i="4"/>
  <c r="K456" i="4"/>
  <c r="L448" i="4"/>
  <c r="K447" i="4"/>
  <c r="J445" i="4"/>
  <c r="K442" i="4"/>
  <c r="L442" i="4"/>
  <c r="I441" i="4"/>
  <c r="J441" i="4"/>
  <c r="J437" i="4"/>
  <c r="K434" i="4"/>
  <c r="L434" i="4"/>
  <c r="I433" i="4"/>
  <c r="J433" i="4"/>
  <c r="J429" i="4"/>
  <c r="K426" i="4"/>
  <c r="L426" i="4"/>
  <c r="I425" i="4"/>
  <c r="J425" i="4"/>
  <c r="J421" i="4"/>
  <c r="K418" i="4"/>
  <c r="L418" i="4"/>
  <c r="I417" i="4"/>
  <c r="J417" i="4"/>
  <c r="J413" i="4"/>
  <c r="K410" i="4"/>
  <c r="L410" i="4"/>
  <c r="I409" i="4"/>
  <c r="J409" i="4"/>
  <c r="J405" i="4"/>
  <c r="K402" i="4"/>
  <c r="L402" i="4"/>
  <c r="I401" i="4"/>
  <c r="J401" i="4"/>
  <c r="J397" i="4"/>
  <c r="K394" i="4"/>
  <c r="L394" i="4"/>
  <c r="I393" i="4"/>
  <c r="J393" i="4"/>
  <c r="J389" i="4"/>
  <c r="K386" i="4"/>
  <c r="L386" i="4"/>
  <c r="I385" i="4"/>
  <c r="J385" i="4"/>
  <c r="J381" i="4"/>
  <c r="K378" i="4"/>
  <c r="L378" i="4"/>
  <c r="I377" i="4"/>
  <c r="J377" i="4"/>
  <c r="J373" i="4"/>
  <c r="K370" i="4"/>
  <c r="L370" i="4"/>
  <c r="I369" i="4"/>
  <c r="J369" i="4"/>
  <c r="J365" i="4"/>
  <c r="G360" i="4"/>
  <c r="L360" i="4"/>
  <c r="G312" i="4"/>
  <c r="K312" i="4"/>
  <c r="L312" i="4"/>
  <c r="F279" i="4"/>
  <c r="H279" i="4"/>
  <c r="I279" i="4"/>
  <c r="J279" i="4"/>
  <c r="K279" i="4"/>
  <c r="G248" i="4"/>
  <c r="K248" i="4"/>
  <c r="L248" i="4"/>
  <c r="F215" i="4"/>
  <c r="H215" i="4"/>
  <c r="I215" i="4"/>
  <c r="J215" i="4"/>
  <c r="K215" i="4"/>
  <c r="H199" i="4"/>
  <c r="F199" i="4"/>
  <c r="I199" i="4"/>
  <c r="J199" i="4"/>
  <c r="K199" i="4"/>
  <c r="L199" i="4"/>
  <c r="F196" i="4"/>
  <c r="H196" i="4"/>
  <c r="I196" i="4"/>
  <c r="J196" i="4"/>
  <c r="K196" i="4"/>
  <c r="J153" i="4"/>
  <c r="F153" i="4"/>
  <c r="H153" i="4"/>
  <c r="I153" i="4"/>
  <c r="K153" i="4"/>
  <c r="L153" i="4"/>
  <c r="J89" i="11"/>
  <c r="H87" i="11"/>
  <c r="H85" i="11"/>
  <c r="L84" i="11"/>
  <c r="H82" i="11"/>
  <c r="J82" i="11"/>
  <c r="H81" i="11"/>
  <c r="H75" i="11"/>
  <c r="H71" i="11"/>
  <c r="L60" i="11"/>
  <c r="H55" i="11"/>
  <c r="L44" i="11"/>
  <c r="K42" i="11"/>
  <c r="H39" i="11"/>
  <c r="L32" i="11"/>
  <c r="L28" i="11"/>
  <c r="L24" i="11"/>
  <c r="I21" i="11"/>
  <c r="Q12" i="11"/>
  <c r="I12" i="11"/>
  <c r="F483" i="4"/>
  <c r="H480" i="4"/>
  <c r="J480" i="4"/>
  <c r="F480" i="4"/>
  <c r="J473" i="4"/>
  <c r="L472" i="4"/>
  <c r="L468" i="4"/>
  <c r="H467" i="4"/>
  <c r="K465" i="4"/>
  <c r="G465" i="4"/>
  <c r="G462" i="4"/>
  <c r="L462" i="4"/>
  <c r="H461" i="4"/>
  <c r="G458" i="4"/>
  <c r="H457" i="4"/>
  <c r="F455" i="4"/>
  <c r="I453" i="4"/>
  <c r="L449" i="4"/>
  <c r="K448" i="4"/>
  <c r="J447" i="4"/>
  <c r="H445" i="4"/>
  <c r="L439" i="4"/>
  <c r="H437" i="4"/>
  <c r="L431" i="4"/>
  <c r="H429" i="4"/>
  <c r="L423" i="4"/>
  <c r="H421" i="4"/>
  <c r="L415" i="4"/>
  <c r="H413" i="4"/>
  <c r="L407" i="4"/>
  <c r="H405" i="4"/>
  <c r="L399" i="4"/>
  <c r="H397" i="4"/>
  <c r="L391" i="4"/>
  <c r="H389" i="4"/>
  <c r="L383" i="4"/>
  <c r="H381" i="4"/>
  <c r="L375" i="4"/>
  <c r="H373" i="4"/>
  <c r="L367" i="4"/>
  <c r="H365" i="4"/>
  <c r="L353" i="4"/>
  <c r="F345" i="4"/>
  <c r="L343" i="4"/>
  <c r="J335" i="4"/>
  <c r="G320" i="4"/>
  <c r="K320" i="4"/>
  <c r="L320" i="4"/>
  <c r="L303" i="4"/>
  <c r="F287" i="4"/>
  <c r="H287" i="4"/>
  <c r="I287" i="4"/>
  <c r="J287" i="4"/>
  <c r="K287" i="4"/>
  <c r="G256" i="4"/>
  <c r="K256" i="4"/>
  <c r="L256" i="4"/>
  <c r="L239" i="4"/>
  <c r="F223" i="4"/>
  <c r="H223" i="4"/>
  <c r="I223" i="4"/>
  <c r="J223" i="4"/>
  <c r="K223" i="4"/>
  <c r="F190" i="4"/>
  <c r="H190" i="4"/>
  <c r="I190" i="4"/>
  <c r="J190" i="4"/>
  <c r="K190" i="4"/>
  <c r="L190" i="4"/>
  <c r="F97" i="11"/>
  <c r="G91" i="11"/>
  <c r="H89" i="11"/>
  <c r="F81" i="11"/>
  <c r="F77" i="11"/>
  <c r="F71" i="11"/>
  <c r="K69" i="11"/>
  <c r="I69" i="11"/>
  <c r="L46" i="11"/>
  <c r="I42" i="11"/>
  <c r="K32" i="11"/>
  <c r="H30" i="11"/>
  <c r="J30" i="11"/>
  <c r="F30" i="11"/>
  <c r="K28" i="11"/>
  <c r="H26" i="11"/>
  <c r="J26" i="11"/>
  <c r="F26" i="11"/>
  <c r="K24" i="11"/>
  <c r="J22" i="11"/>
  <c r="F22" i="11"/>
  <c r="G476" i="4"/>
  <c r="L474" i="4"/>
  <c r="H464" i="4"/>
  <c r="I464" i="4"/>
  <c r="J464" i="4"/>
  <c r="F464" i="4"/>
  <c r="H463" i="4"/>
  <c r="I463" i="4"/>
  <c r="F457" i="4"/>
  <c r="G454" i="4"/>
  <c r="L454" i="4"/>
  <c r="G450" i="4"/>
  <c r="F447" i="4"/>
  <c r="H337" i="4"/>
  <c r="I337" i="4"/>
  <c r="J337" i="4"/>
  <c r="G328" i="4"/>
  <c r="K328" i="4"/>
  <c r="L328" i="4"/>
  <c r="L311" i="4"/>
  <c r="F295" i="4"/>
  <c r="H295" i="4"/>
  <c r="I295" i="4"/>
  <c r="J295" i="4"/>
  <c r="K295" i="4"/>
  <c r="G264" i="4"/>
  <c r="K264" i="4"/>
  <c r="L264" i="4"/>
  <c r="L247" i="4"/>
  <c r="F231" i="4"/>
  <c r="H231" i="4"/>
  <c r="I231" i="4"/>
  <c r="J231" i="4"/>
  <c r="K231" i="4"/>
  <c r="K202" i="4"/>
  <c r="G202" i="4"/>
  <c r="L202" i="4"/>
  <c r="G193" i="4"/>
  <c r="K193" i="4"/>
  <c r="L193" i="4"/>
  <c r="F162" i="4"/>
  <c r="H162" i="4"/>
  <c r="I162" i="4"/>
  <c r="J162" i="4"/>
  <c r="L162" i="4"/>
  <c r="G441" i="4"/>
  <c r="F440" i="4"/>
  <c r="G433" i="4"/>
  <c r="F432" i="4"/>
  <c r="G425" i="4"/>
  <c r="F424" i="4"/>
  <c r="G417" i="4"/>
  <c r="F416" i="4"/>
  <c r="G409" i="4"/>
  <c r="F408" i="4"/>
  <c r="G401" i="4"/>
  <c r="F400" i="4"/>
  <c r="G393" i="4"/>
  <c r="F392" i="4"/>
  <c r="G385" i="4"/>
  <c r="F384" i="4"/>
  <c r="G377" i="4"/>
  <c r="F376" i="4"/>
  <c r="G369" i="4"/>
  <c r="F368" i="4"/>
  <c r="G361" i="4"/>
  <c r="F360" i="4"/>
  <c r="L358" i="4"/>
  <c r="K357" i="4"/>
  <c r="G353" i="4"/>
  <c r="F352" i="4"/>
  <c r="L350" i="4"/>
  <c r="K349" i="4"/>
  <c r="G345" i="4"/>
  <c r="F344" i="4"/>
  <c r="L342" i="4"/>
  <c r="K341" i="4"/>
  <c r="G337" i="4"/>
  <c r="F336" i="4"/>
  <c r="L334" i="4"/>
  <c r="K333" i="4"/>
  <c r="G329" i="4"/>
  <c r="F328" i="4"/>
  <c r="L326" i="4"/>
  <c r="K325" i="4"/>
  <c r="G321" i="4"/>
  <c r="F320" i="4"/>
  <c r="L318" i="4"/>
  <c r="K317" i="4"/>
  <c r="G313" i="4"/>
  <c r="F312" i="4"/>
  <c r="L310" i="4"/>
  <c r="K309" i="4"/>
  <c r="G305" i="4"/>
  <c r="F304" i="4"/>
  <c r="L302" i="4"/>
  <c r="K301" i="4"/>
  <c r="G297" i="4"/>
  <c r="F296" i="4"/>
  <c r="L294" i="4"/>
  <c r="K293" i="4"/>
  <c r="G289" i="4"/>
  <c r="F288" i="4"/>
  <c r="L286" i="4"/>
  <c r="K285" i="4"/>
  <c r="G281" i="4"/>
  <c r="F280" i="4"/>
  <c r="L278" i="4"/>
  <c r="K277" i="4"/>
  <c r="G273" i="4"/>
  <c r="F272" i="4"/>
  <c r="L270" i="4"/>
  <c r="K269" i="4"/>
  <c r="G265" i="4"/>
  <c r="F264" i="4"/>
  <c r="L262" i="4"/>
  <c r="K261" i="4"/>
  <c r="G257" i="4"/>
  <c r="F256" i="4"/>
  <c r="L254" i="4"/>
  <c r="K253" i="4"/>
  <c r="G249" i="4"/>
  <c r="F248" i="4"/>
  <c r="L246" i="4"/>
  <c r="K245" i="4"/>
  <c r="G241" i="4"/>
  <c r="F240" i="4"/>
  <c r="L238" i="4"/>
  <c r="K237" i="4"/>
  <c r="G233" i="4"/>
  <c r="F232" i="4"/>
  <c r="L230" i="4"/>
  <c r="K229" i="4"/>
  <c r="G225" i="4"/>
  <c r="F224" i="4"/>
  <c r="L222" i="4"/>
  <c r="K221" i="4"/>
  <c r="G217" i="4"/>
  <c r="F216" i="4"/>
  <c r="L214" i="4"/>
  <c r="K213" i="4"/>
  <c r="G209" i="4"/>
  <c r="H206" i="4"/>
  <c r="F202" i="4"/>
  <c r="L201" i="4"/>
  <c r="H200" i="4"/>
  <c r="K198" i="4"/>
  <c r="H197" i="4"/>
  <c r="F193" i="4"/>
  <c r="L192" i="4"/>
  <c r="K189" i="4"/>
  <c r="I185" i="4"/>
  <c r="F184" i="4"/>
  <c r="L183" i="4"/>
  <c r="K180" i="4"/>
  <c r="J176" i="4"/>
  <c r="F175" i="4"/>
  <c r="L174" i="4"/>
  <c r="F172" i="4"/>
  <c r="J167" i="4"/>
  <c r="F166" i="4"/>
  <c r="L165" i="4"/>
  <c r="I164" i="4"/>
  <c r="G163" i="4"/>
  <c r="K162" i="4"/>
  <c r="G160" i="4"/>
  <c r="J158" i="4"/>
  <c r="H154" i="4"/>
  <c r="K152" i="4"/>
  <c r="G151" i="4"/>
  <c r="J149" i="4"/>
  <c r="L146" i="4"/>
  <c r="H145" i="4"/>
  <c r="K143" i="4"/>
  <c r="H142" i="4"/>
  <c r="F138" i="4"/>
  <c r="L137" i="4"/>
  <c r="I133" i="4"/>
  <c r="L132" i="4"/>
  <c r="K130" i="4"/>
  <c r="L130" i="4"/>
  <c r="I129" i="4"/>
  <c r="I128" i="4"/>
  <c r="J128" i="4"/>
  <c r="G127" i="4"/>
  <c r="L126" i="4"/>
  <c r="J124" i="4"/>
  <c r="J118" i="4"/>
  <c r="H116" i="4"/>
  <c r="K113" i="4"/>
  <c r="F110" i="4"/>
  <c r="K109" i="4"/>
  <c r="H101" i="4"/>
  <c r="K76" i="4"/>
  <c r="G61" i="4"/>
  <c r="K61" i="4"/>
  <c r="G53" i="4"/>
  <c r="K53" i="4"/>
  <c r="F52" i="4"/>
  <c r="I52" i="4"/>
  <c r="J52" i="4"/>
  <c r="G45" i="4"/>
  <c r="F44" i="4"/>
  <c r="I44" i="4"/>
  <c r="J44" i="4"/>
  <c r="I40" i="4"/>
  <c r="Q12" i="4"/>
  <c r="I12" i="4"/>
  <c r="N12" i="4"/>
  <c r="N13" i="4"/>
  <c r="F341" i="2"/>
  <c r="H341" i="2"/>
  <c r="I341" i="2"/>
  <c r="J341" i="2"/>
  <c r="K341" i="2"/>
  <c r="H119" i="4"/>
  <c r="I119" i="4"/>
  <c r="G101" i="4"/>
  <c r="K101" i="4"/>
  <c r="H95" i="4"/>
  <c r="I95" i="4"/>
  <c r="G94" i="4"/>
  <c r="L94" i="4"/>
  <c r="G93" i="4"/>
  <c r="K93" i="4"/>
  <c r="K89" i="4"/>
  <c r="L89" i="4"/>
  <c r="G89" i="4"/>
  <c r="K88" i="4"/>
  <c r="F61" i="4"/>
  <c r="H61" i="4"/>
  <c r="J61" i="4"/>
  <c r="F53" i="4"/>
  <c r="H53" i="4"/>
  <c r="J53" i="4"/>
  <c r="J45" i="4"/>
  <c r="K41" i="4"/>
  <c r="L41" i="4"/>
  <c r="G41" i="4"/>
  <c r="F36" i="4"/>
  <c r="I36" i="4"/>
  <c r="J36" i="4"/>
  <c r="K36" i="4"/>
  <c r="P12" i="4"/>
  <c r="H12" i="4"/>
  <c r="F333" i="2"/>
  <c r="H333" i="2"/>
  <c r="I333" i="2"/>
  <c r="J333" i="2"/>
  <c r="K333" i="2"/>
  <c r="I357" i="4"/>
  <c r="I349" i="4"/>
  <c r="I341" i="4"/>
  <c r="I333" i="4"/>
  <c r="I325" i="4"/>
  <c r="I317" i="4"/>
  <c r="I309" i="4"/>
  <c r="I301" i="4"/>
  <c r="I293" i="4"/>
  <c r="I285" i="4"/>
  <c r="I277" i="4"/>
  <c r="I269" i="4"/>
  <c r="I261" i="4"/>
  <c r="I253" i="4"/>
  <c r="I245" i="4"/>
  <c r="I237" i="4"/>
  <c r="I229" i="4"/>
  <c r="I221" i="4"/>
  <c r="I213" i="4"/>
  <c r="K205" i="4"/>
  <c r="I201" i="4"/>
  <c r="J192" i="4"/>
  <c r="J183" i="4"/>
  <c r="I180" i="4"/>
  <c r="K178" i="4"/>
  <c r="K177" i="4"/>
  <c r="J174" i="4"/>
  <c r="G173" i="4"/>
  <c r="K168" i="4"/>
  <c r="J165" i="4"/>
  <c r="K159" i="4"/>
  <c r="K150" i="4"/>
  <c r="H149" i="4"/>
  <c r="I146" i="4"/>
  <c r="K141" i="4"/>
  <c r="I137" i="4"/>
  <c r="I136" i="4"/>
  <c r="J136" i="4"/>
  <c r="L134" i="4"/>
  <c r="J132" i="4"/>
  <c r="L128" i="4"/>
  <c r="H124" i="4"/>
  <c r="K121" i="4"/>
  <c r="K117" i="4"/>
  <c r="K111" i="4"/>
  <c r="I109" i="4"/>
  <c r="L108" i="4"/>
  <c r="K106" i="4"/>
  <c r="L106" i="4"/>
  <c r="I105" i="4"/>
  <c r="I104" i="4"/>
  <c r="J104" i="4"/>
  <c r="L102" i="4"/>
  <c r="L96" i="4"/>
  <c r="F93" i="4"/>
  <c r="H93" i="4"/>
  <c r="I88" i="4"/>
  <c r="J88" i="4"/>
  <c r="F88" i="4"/>
  <c r="H87" i="4"/>
  <c r="I87" i="4"/>
  <c r="J87" i="4"/>
  <c r="G86" i="4"/>
  <c r="L86" i="4"/>
  <c r="G85" i="4"/>
  <c r="K85" i="4"/>
  <c r="K81" i="4"/>
  <c r="L81" i="4"/>
  <c r="G81" i="4"/>
  <c r="G62" i="4"/>
  <c r="G54" i="4"/>
  <c r="L54" i="4"/>
  <c r="G46" i="4"/>
  <c r="K46" i="4"/>
  <c r="L46" i="4"/>
  <c r="G37" i="4"/>
  <c r="G31" i="4"/>
  <c r="K27" i="4"/>
  <c r="L27" i="4"/>
  <c r="G27" i="4"/>
  <c r="O12" i="4"/>
  <c r="G12" i="4"/>
  <c r="G13" i="4"/>
  <c r="F325" i="2"/>
  <c r="H325" i="2"/>
  <c r="I325" i="2"/>
  <c r="J325" i="2"/>
  <c r="K325" i="2"/>
  <c r="G12" i="2"/>
  <c r="G13" i="2"/>
  <c r="H229" i="4"/>
  <c r="H221" i="4"/>
  <c r="H213" i="4"/>
  <c r="H201" i="4"/>
  <c r="H192" i="4"/>
  <c r="I183" i="4"/>
  <c r="H180" i="4"/>
  <c r="I174" i="4"/>
  <c r="I165" i="4"/>
  <c r="H146" i="4"/>
  <c r="L138" i="4"/>
  <c r="H137" i="4"/>
  <c r="K134" i="4"/>
  <c r="I132" i="4"/>
  <c r="K128" i="4"/>
  <c r="H127" i="4"/>
  <c r="I127" i="4"/>
  <c r="L125" i="4"/>
  <c r="L119" i="4"/>
  <c r="J117" i="4"/>
  <c r="L113" i="4"/>
  <c r="J111" i="4"/>
  <c r="K108" i="4"/>
  <c r="H105" i="4"/>
  <c r="K102" i="4"/>
  <c r="K98" i="4"/>
  <c r="L98" i="4"/>
  <c r="K96" i="4"/>
  <c r="L95" i="4"/>
  <c r="F92" i="4"/>
  <c r="J92" i="4"/>
  <c r="F85" i="4"/>
  <c r="H85" i="4"/>
  <c r="F80" i="4"/>
  <c r="J79" i="4"/>
  <c r="G78" i="4"/>
  <c r="L78" i="4"/>
  <c r="G77" i="4"/>
  <c r="K73" i="4"/>
  <c r="L73" i="4"/>
  <c r="G73" i="4"/>
  <c r="G65" i="4"/>
  <c r="I64" i="4"/>
  <c r="J64" i="4"/>
  <c r="F64" i="4"/>
  <c r="K57" i="4"/>
  <c r="L57" i="4"/>
  <c r="G57" i="4"/>
  <c r="I56" i="4"/>
  <c r="K49" i="4"/>
  <c r="L49" i="4"/>
  <c r="G49" i="4"/>
  <c r="I28" i="4"/>
  <c r="J28" i="4"/>
  <c r="F28" i="4"/>
  <c r="L24" i="4"/>
  <c r="F12" i="4"/>
  <c r="G342" i="2"/>
  <c r="K342" i="2"/>
  <c r="L342" i="2"/>
  <c r="F317" i="2"/>
  <c r="H317" i="2"/>
  <c r="I317" i="2"/>
  <c r="J317" i="2"/>
  <c r="K317" i="2"/>
  <c r="H72" i="11"/>
  <c r="H64" i="11"/>
  <c r="H48" i="11"/>
  <c r="H40" i="11"/>
  <c r="H478" i="4"/>
  <c r="H470" i="4"/>
  <c r="H462" i="4"/>
  <c r="H454" i="4"/>
  <c r="H446" i="4"/>
  <c r="K441" i="4"/>
  <c r="J440" i="4"/>
  <c r="H438" i="4"/>
  <c r="K433" i="4"/>
  <c r="J432" i="4"/>
  <c r="H430" i="4"/>
  <c r="K425" i="4"/>
  <c r="J424" i="4"/>
  <c r="H422" i="4"/>
  <c r="K417" i="4"/>
  <c r="J416" i="4"/>
  <c r="H414" i="4"/>
  <c r="K409" i="4"/>
  <c r="J408" i="4"/>
  <c r="H406" i="4"/>
  <c r="K401" i="4"/>
  <c r="J400" i="4"/>
  <c r="H398" i="4"/>
  <c r="K393" i="4"/>
  <c r="J392" i="4"/>
  <c r="H390" i="4"/>
  <c r="K385" i="4"/>
  <c r="J384" i="4"/>
  <c r="H382" i="4"/>
  <c r="K377" i="4"/>
  <c r="J376" i="4"/>
  <c r="H374" i="4"/>
  <c r="K369" i="4"/>
  <c r="J368" i="4"/>
  <c r="H366" i="4"/>
  <c r="K361" i="4"/>
  <c r="J360" i="4"/>
  <c r="H358" i="4"/>
  <c r="K353" i="4"/>
  <c r="J352" i="4"/>
  <c r="H350" i="4"/>
  <c r="K345" i="4"/>
  <c r="J344" i="4"/>
  <c r="H342" i="4"/>
  <c r="K337" i="4"/>
  <c r="J336" i="4"/>
  <c r="H334" i="4"/>
  <c r="L330" i="4"/>
  <c r="K329" i="4"/>
  <c r="J328" i="4"/>
  <c r="H326" i="4"/>
  <c r="L322" i="4"/>
  <c r="K321" i="4"/>
  <c r="J320" i="4"/>
  <c r="H318" i="4"/>
  <c r="L314" i="4"/>
  <c r="K313" i="4"/>
  <c r="J312" i="4"/>
  <c r="H310" i="4"/>
  <c r="L306" i="4"/>
  <c r="K305" i="4"/>
  <c r="J304" i="4"/>
  <c r="H302" i="4"/>
  <c r="L298" i="4"/>
  <c r="K297" i="4"/>
  <c r="J296" i="4"/>
  <c r="H294" i="4"/>
  <c r="L290" i="4"/>
  <c r="K289" i="4"/>
  <c r="J288" i="4"/>
  <c r="H286" i="4"/>
  <c r="L282" i="4"/>
  <c r="K281" i="4"/>
  <c r="J280" i="4"/>
  <c r="H278" i="4"/>
  <c r="L274" i="4"/>
  <c r="K273" i="4"/>
  <c r="J272" i="4"/>
  <c r="H270" i="4"/>
  <c r="L266" i="4"/>
  <c r="K265" i="4"/>
  <c r="J264" i="4"/>
  <c r="H262" i="4"/>
  <c r="L258" i="4"/>
  <c r="K257" i="4"/>
  <c r="J256" i="4"/>
  <c r="H254" i="4"/>
  <c r="L250" i="4"/>
  <c r="K249" i="4"/>
  <c r="J248" i="4"/>
  <c r="H246" i="4"/>
  <c r="L242" i="4"/>
  <c r="K241" i="4"/>
  <c r="J240" i="4"/>
  <c r="H238" i="4"/>
  <c r="L234" i="4"/>
  <c r="K233" i="4"/>
  <c r="J232" i="4"/>
  <c r="H230" i="4"/>
  <c r="L226" i="4"/>
  <c r="K225" i="4"/>
  <c r="J224" i="4"/>
  <c r="H222" i="4"/>
  <c r="L218" i="4"/>
  <c r="K217" i="4"/>
  <c r="J216" i="4"/>
  <c r="H214" i="4"/>
  <c r="L210" i="4"/>
  <c r="L206" i="4"/>
  <c r="I205" i="4"/>
  <c r="J202" i="4"/>
  <c r="K194" i="4"/>
  <c r="H186" i="4"/>
  <c r="L178" i="4"/>
  <c r="H177" i="4"/>
  <c r="H174" i="4"/>
  <c r="J172" i="4"/>
  <c r="L169" i="4"/>
  <c r="H168" i="4"/>
  <c r="H165" i="4"/>
  <c r="K163" i="4"/>
  <c r="K148" i="4"/>
  <c r="L142" i="4"/>
  <c r="J138" i="4"/>
  <c r="L136" i="4"/>
  <c r="H132" i="4"/>
  <c r="K129" i="4"/>
  <c r="K125" i="4"/>
  <c r="K119" i="4"/>
  <c r="I117" i="4"/>
  <c r="L116" i="4"/>
  <c r="K114" i="4"/>
  <c r="L114" i="4"/>
  <c r="I113" i="4"/>
  <c r="I112" i="4"/>
  <c r="J112" i="4"/>
  <c r="L110" i="4"/>
  <c r="J108" i="4"/>
  <c r="L104" i="4"/>
  <c r="F100" i="4"/>
  <c r="J100" i="4"/>
  <c r="K95" i="4"/>
  <c r="F84" i="4"/>
  <c r="J84" i="4"/>
  <c r="F77" i="4"/>
  <c r="I72" i="4"/>
  <c r="H71" i="4"/>
  <c r="G70" i="4"/>
  <c r="G69" i="4"/>
  <c r="K69" i="4"/>
  <c r="G23" i="4"/>
  <c r="M12" i="4"/>
  <c r="E12" i="4"/>
  <c r="G334" i="2"/>
  <c r="K334" i="2"/>
  <c r="L334" i="2"/>
  <c r="F309" i="2"/>
  <c r="H309" i="2"/>
  <c r="I309" i="2"/>
  <c r="J309" i="2"/>
  <c r="K309" i="2"/>
  <c r="I440" i="4"/>
  <c r="I432" i="4"/>
  <c r="I424" i="4"/>
  <c r="I416" i="4"/>
  <c r="I408" i="4"/>
  <c r="I400" i="4"/>
  <c r="I392" i="4"/>
  <c r="I384" i="4"/>
  <c r="I376" i="4"/>
  <c r="I368" i="4"/>
  <c r="I360" i="4"/>
  <c r="I352" i="4"/>
  <c r="I344" i="4"/>
  <c r="I336" i="4"/>
  <c r="K330" i="4"/>
  <c r="J329" i="4"/>
  <c r="I328" i="4"/>
  <c r="K322" i="4"/>
  <c r="J321" i="4"/>
  <c r="I320" i="4"/>
  <c r="K314" i="4"/>
  <c r="J313" i="4"/>
  <c r="I312" i="4"/>
  <c r="K306" i="4"/>
  <c r="J305" i="4"/>
  <c r="I304" i="4"/>
  <c r="K298" i="4"/>
  <c r="J297" i="4"/>
  <c r="I296" i="4"/>
  <c r="K290" i="4"/>
  <c r="J289" i="4"/>
  <c r="I288" i="4"/>
  <c r="K282" i="4"/>
  <c r="J281" i="4"/>
  <c r="I280" i="4"/>
  <c r="K274" i="4"/>
  <c r="J273" i="4"/>
  <c r="I272" i="4"/>
  <c r="K266" i="4"/>
  <c r="J265" i="4"/>
  <c r="I264" i="4"/>
  <c r="K258" i="4"/>
  <c r="J257" i="4"/>
  <c r="I256" i="4"/>
  <c r="K250" i="4"/>
  <c r="J249" i="4"/>
  <c r="I248" i="4"/>
  <c r="K242" i="4"/>
  <c r="J241" i="4"/>
  <c r="I240" i="4"/>
  <c r="K234" i="4"/>
  <c r="J233" i="4"/>
  <c r="I232" i="4"/>
  <c r="K226" i="4"/>
  <c r="J225" i="4"/>
  <c r="I224" i="4"/>
  <c r="K218" i="4"/>
  <c r="J217" i="4"/>
  <c r="I216" i="4"/>
  <c r="K210" i="4"/>
  <c r="J209" i="4"/>
  <c r="K206" i="4"/>
  <c r="K203" i="4"/>
  <c r="F201" i="4"/>
  <c r="L200" i="4"/>
  <c r="K197" i="4"/>
  <c r="F192" i="4"/>
  <c r="L191" i="4"/>
  <c r="G186" i="4"/>
  <c r="F183" i="4"/>
  <c r="L182" i="4"/>
  <c r="J178" i="4"/>
  <c r="L173" i="4"/>
  <c r="G171" i="4"/>
  <c r="K169" i="4"/>
  <c r="K160" i="4"/>
  <c r="L154" i="4"/>
  <c r="K151" i="4"/>
  <c r="J148" i="4"/>
  <c r="L145" i="4"/>
  <c r="K142" i="4"/>
  <c r="K139" i="4"/>
  <c r="F137" i="4"/>
  <c r="K136" i="4"/>
  <c r="H135" i="4"/>
  <c r="I135" i="4"/>
  <c r="L133" i="4"/>
  <c r="L127" i="4"/>
  <c r="J125" i="4"/>
  <c r="L121" i="4"/>
  <c r="J119" i="4"/>
  <c r="H117" i="4"/>
  <c r="K116" i="4"/>
  <c r="H113" i="4"/>
  <c r="K110" i="4"/>
  <c r="I108" i="4"/>
  <c r="F105" i="4"/>
  <c r="K104" i="4"/>
  <c r="H103" i="4"/>
  <c r="I103" i="4"/>
  <c r="L101" i="4"/>
  <c r="K97" i="4"/>
  <c r="G97" i="4"/>
  <c r="J95" i="4"/>
  <c r="K94" i="4"/>
  <c r="L92" i="4"/>
  <c r="F76" i="4"/>
  <c r="J76" i="4"/>
  <c r="F69" i="4"/>
  <c r="H69" i="4"/>
  <c r="L36" i="4"/>
  <c r="L12" i="4"/>
  <c r="D12" i="4"/>
  <c r="G326" i="2"/>
  <c r="K326" i="2"/>
  <c r="L326" i="2"/>
  <c r="I329" i="4"/>
  <c r="I321" i="4"/>
  <c r="I313" i="4"/>
  <c r="I305" i="4"/>
  <c r="I297" i="4"/>
  <c r="I289" i="4"/>
  <c r="I281" i="4"/>
  <c r="I273" i="4"/>
  <c r="I265" i="4"/>
  <c r="I257" i="4"/>
  <c r="I249" i="4"/>
  <c r="I241" i="4"/>
  <c r="I233" i="4"/>
  <c r="J197" i="4"/>
  <c r="L194" i="4"/>
  <c r="H193" i="4"/>
  <c r="L185" i="4"/>
  <c r="H184" i="4"/>
  <c r="K182" i="4"/>
  <c r="K179" i="4"/>
  <c r="F177" i="4"/>
  <c r="I175" i="4"/>
  <c r="I169" i="4"/>
  <c r="F168" i="4"/>
  <c r="G162" i="4"/>
  <c r="J160" i="4"/>
  <c r="F159" i="4"/>
  <c r="L158" i="4"/>
  <c r="I157" i="4"/>
  <c r="G153" i="4"/>
  <c r="J151" i="4"/>
  <c r="G147" i="4"/>
  <c r="K146" i="4"/>
  <c r="K145" i="4"/>
  <c r="H136" i="4"/>
  <c r="F134" i="4"/>
  <c r="K133" i="4"/>
  <c r="G130" i="4"/>
  <c r="F128" i="4"/>
  <c r="I125" i="4"/>
  <c r="L124" i="4"/>
  <c r="K122" i="4"/>
  <c r="L122" i="4"/>
  <c r="I121" i="4"/>
  <c r="I120" i="4"/>
  <c r="J120" i="4"/>
  <c r="L118" i="4"/>
  <c r="J116" i="4"/>
  <c r="G113" i="4"/>
  <c r="L112" i="4"/>
  <c r="J110" i="4"/>
  <c r="H108" i="4"/>
  <c r="K105" i="4"/>
  <c r="H104" i="4"/>
  <c r="J101" i="4"/>
  <c r="L100" i="4"/>
  <c r="L93" i="4"/>
  <c r="K92" i="4"/>
  <c r="L88" i="4"/>
  <c r="K87" i="4"/>
  <c r="K86" i="4"/>
  <c r="L84" i="4"/>
  <c r="L79" i="4"/>
  <c r="J68" i="4"/>
  <c r="L61" i="4"/>
  <c r="L53" i="4"/>
  <c r="H36" i="4"/>
  <c r="L333" i="2"/>
  <c r="G318" i="2"/>
  <c r="K318" i="2"/>
  <c r="L318" i="2"/>
  <c r="G138" i="4"/>
  <c r="G136" i="4"/>
  <c r="H125" i="4"/>
  <c r="F119" i="4"/>
  <c r="F113" i="4"/>
  <c r="H111" i="4"/>
  <c r="I111" i="4"/>
  <c r="G104" i="4"/>
  <c r="I96" i="4"/>
  <c r="J96" i="4"/>
  <c r="F96" i="4"/>
  <c r="F95" i="4"/>
  <c r="I61" i="4"/>
  <c r="I53" i="4"/>
  <c r="F24" i="4"/>
  <c r="I24" i="4"/>
  <c r="J24" i="4"/>
  <c r="K24" i="4"/>
  <c r="G310" i="2"/>
  <c r="K310" i="2"/>
  <c r="L310" i="2"/>
  <c r="L302" i="2"/>
  <c r="K301" i="2"/>
  <c r="L294" i="2"/>
  <c r="K293" i="2"/>
  <c r="L286" i="2"/>
  <c r="K285" i="2"/>
  <c r="L278" i="2"/>
  <c r="K277" i="2"/>
  <c r="L270" i="2"/>
  <c r="K269" i="2"/>
  <c r="L256" i="2"/>
  <c r="H252" i="2"/>
  <c r="L247" i="2"/>
  <c r="H243" i="2"/>
  <c r="K119" i="2"/>
  <c r="L119" i="2"/>
  <c r="K117" i="2"/>
  <c r="H110" i="2"/>
  <c r="L101" i="2"/>
  <c r="K90" i="2"/>
  <c r="F90" i="2"/>
  <c r="K87" i="2"/>
  <c r="L87" i="2"/>
  <c r="G86" i="2"/>
  <c r="K86" i="2"/>
  <c r="F85" i="2"/>
  <c r="H85" i="2"/>
  <c r="I85" i="2"/>
  <c r="J85" i="2"/>
  <c r="H84" i="2"/>
  <c r="I84" i="2"/>
  <c r="H78" i="2"/>
  <c r="L69" i="2"/>
  <c r="K58" i="2"/>
  <c r="F58" i="2"/>
  <c r="K55" i="2"/>
  <c r="L55" i="2"/>
  <c r="G54" i="2"/>
  <c r="K54" i="2"/>
  <c r="F53" i="2"/>
  <c r="H53" i="2"/>
  <c r="I53" i="2"/>
  <c r="J53" i="2"/>
  <c r="H52" i="2"/>
  <c r="I52" i="2"/>
  <c r="H46" i="2"/>
  <c r="L37" i="2"/>
  <c r="F29" i="2"/>
  <c r="H29" i="2"/>
  <c r="I29" i="2"/>
  <c r="J29" i="2"/>
  <c r="L12" i="2"/>
  <c r="L13" i="2"/>
  <c r="I13" i="2"/>
  <c r="E12" i="2"/>
  <c r="L38" i="4"/>
  <c r="L30" i="4"/>
  <c r="G338" i="2"/>
  <c r="F337" i="2"/>
  <c r="L335" i="2"/>
  <c r="G330" i="2"/>
  <c r="F329" i="2"/>
  <c r="L327" i="2"/>
  <c r="G322" i="2"/>
  <c r="F321" i="2"/>
  <c r="L319" i="2"/>
  <c r="G314" i="2"/>
  <c r="F313" i="2"/>
  <c r="L311" i="2"/>
  <c r="G306" i="2"/>
  <c r="F305" i="2"/>
  <c r="L303" i="2"/>
  <c r="K302" i="2"/>
  <c r="J301" i="2"/>
  <c r="G298" i="2"/>
  <c r="F297" i="2"/>
  <c r="L295" i="2"/>
  <c r="K294" i="2"/>
  <c r="J293" i="2"/>
  <c r="G290" i="2"/>
  <c r="F289" i="2"/>
  <c r="L287" i="2"/>
  <c r="K286" i="2"/>
  <c r="J285" i="2"/>
  <c r="G282" i="2"/>
  <c r="F281" i="2"/>
  <c r="L279" i="2"/>
  <c r="K278" i="2"/>
  <c r="J277" i="2"/>
  <c r="G274" i="2"/>
  <c r="F273" i="2"/>
  <c r="L271" i="2"/>
  <c r="K270" i="2"/>
  <c r="J269" i="2"/>
  <c r="G266" i="2"/>
  <c r="F265" i="2"/>
  <c r="L263" i="2"/>
  <c r="F261" i="2"/>
  <c r="L260" i="2"/>
  <c r="F258" i="2"/>
  <c r="J256" i="2"/>
  <c r="F252" i="2"/>
  <c r="L251" i="2"/>
  <c r="G249" i="2"/>
  <c r="K248" i="2"/>
  <c r="K247" i="2"/>
  <c r="G246" i="2"/>
  <c r="G243" i="2"/>
  <c r="F240" i="2"/>
  <c r="F238" i="2"/>
  <c r="F232" i="2"/>
  <c r="F230" i="2"/>
  <c r="F224" i="2"/>
  <c r="F222" i="2"/>
  <c r="F216" i="2"/>
  <c r="F214" i="2"/>
  <c r="F208" i="2"/>
  <c r="F206" i="2"/>
  <c r="F200" i="2"/>
  <c r="F198" i="2"/>
  <c r="F192" i="2"/>
  <c r="F190" i="2"/>
  <c r="F184" i="2"/>
  <c r="F182" i="2"/>
  <c r="F176" i="2"/>
  <c r="F174" i="2"/>
  <c r="F168" i="2"/>
  <c r="F166" i="2"/>
  <c r="F160" i="2"/>
  <c r="F158" i="2"/>
  <c r="F152" i="2"/>
  <c r="F150" i="2"/>
  <c r="F144" i="2"/>
  <c r="F142" i="2"/>
  <c r="F136" i="2"/>
  <c r="F134" i="2"/>
  <c r="F128" i="2"/>
  <c r="F126" i="2"/>
  <c r="K116" i="2"/>
  <c r="L107" i="2"/>
  <c r="G107" i="2"/>
  <c r="K101" i="2"/>
  <c r="J100" i="2"/>
  <c r="I86" i="2"/>
  <c r="J86" i="2"/>
  <c r="L75" i="2"/>
  <c r="G75" i="2"/>
  <c r="K69" i="2"/>
  <c r="J68" i="2"/>
  <c r="I54" i="2"/>
  <c r="J54" i="2"/>
  <c r="L43" i="2"/>
  <c r="G43" i="2"/>
  <c r="K37" i="2"/>
  <c r="J36" i="2"/>
  <c r="G30" i="2"/>
  <c r="K30" i="2"/>
  <c r="P12" i="2"/>
  <c r="P13" i="2"/>
  <c r="H12" i="2"/>
  <c r="H13" i="2"/>
  <c r="K12" i="2"/>
  <c r="K13" i="2"/>
  <c r="K38" i="4"/>
  <c r="K30" i="4"/>
  <c r="J23" i="4"/>
  <c r="J342" i="2"/>
  <c r="K335" i="2"/>
  <c r="J334" i="2"/>
  <c r="K327" i="2"/>
  <c r="J326" i="2"/>
  <c r="K319" i="2"/>
  <c r="J318" i="2"/>
  <c r="K311" i="2"/>
  <c r="J310" i="2"/>
  <c r="K303" i="2"/>
  <c r="J302" i="2"/>
  <c r="I301" i="2"/>
  <c r="K295" i="2"/>
  <c r="J294" i="2"/>
  <c r="I293" i="2"/>
  <c r="K287" i="2"/>
  <c r="J286" i="2"/>
  <c r="I285" i="2"/>
  <c r="K279" i="2"/>
  <c r="J278" i="2"/>
  <c r="I277" i="2"/>
  <c r="K271" i="2"/>
  <c r="J270" i="2"/>
  <c r="I269" i="2"/>
  <c r="K263" i="2"/>
  <c r="K260" i="2"/>
  <c r="K257" i="2"/>
  <c r="I256" i="2"/>
  <c r="L254" i="2"/>
  <c r="K251" i="2"/>
  <c r="I247" i="2"/>
  <c r="L245" i="2"/>
  <c r="K240" i="2"/>
  <c r="K238" i="2"/>
  <c r="G235" i="2"/>
  <c r="K232" i="2"/>
  <c r="K230" i="2"/>
  <c r="G227" i="2"/>
  <c r="K224" i="2"/>
  <c r="K222" i="2"/>
  <c r="G219" i="2"/>
  <c r="K216" i="2"/>
  <c r="K214" i="2"/>
  <c r="G211" i="2"/>
  <c r="K208" i="2"/>
  <c r="K206" i="2"/>
  <c r="G203" i="2"/>
  <c r="K200" i="2"/>
  <c r="K198" i="2"/>
  <c r="G195" i="2"/>
  <c r="K192" i="2"/>
  <c r="K190" i="2"/>
  <c r="G187" i="2"/>
  <c r="K184" i="2"/>
  <c r="K182" i="2"/>
  <c r="G179" i="2"/>
  <c r="K176" i="2"/>
  <c r="K174" i="2"/>
  <c r="G171" i="2"/>
  <c r="K168" i="2"/>
  <c r="K166" i="2"/>
  <c r="G163" i="2"/>
  <c r="K160" i="2"/>
  <c r="K158" i="2"/>
  <c r="G155" i="2"/>
  <c r="K152" i="2"/>
  <c r="K150" i="2"/>
  <c r="G147" i="2"/>
  <c r="K144" i="2"/>
  <c r="K142" i="2"/>
  <c r="G139" i="2"/>
  <c r="K136" i="2"/>
  <c r="K134" i="2"/>
  <c r="G131" i="2"/>
  <c r="K128" i="2"/>
  <c r="K126" i="2"/>
  <c r="F123" i="2"/>
  <c r="H123" i="2"/>
  <c r="K118" i="2"/>
  <c r="K111" i="2"/>
  <c r="L111" i="2"/>
  <c r="G110" i="2"/>
  <c r="K110" i="2"/>
  <c r="F109" i="2"/>
  <c r="H109" i="2"/>
  <c r="I109" i="2"/>
  <c r="J109" i="2"/>
  <c r="H108" i="2"/>
  <c r="I108" i="2"/>
  <c r="L90" i="2"/>
  <c r="K82" i="2"/>
  <c r="F82" i="2"/>
  <c r="K79" i="2"/>
  <c r="L79" i="2"/>
  <c r="G78" i="2"/>
  <c r="K78" i="2"/>
  <c r="F77" i="2"/>
  <c r="H77" i="2"/>
  <c r="I77" i="2"/>
  <c r="J77" i="2"/>
  <c r="H76" i="2"/>
  <c r="I76" i="2"/>
  <c r="L58" i="2"/>
  <c r="K50" i="2"/>
  <c r="F50" i="2"/>
  <c r="K47" i="2"/>
  <c r="L47" i="2"/>
  <c r="G46" i="2"/>
  <c r="K46" i="2"/>
  <c r="F45" i="2"/>
  <c r="H45" i="2"/>
  <c r="I45" i="2"/>
  <c r="J45" i="2"/>
  <c r="H44" i="2"/>
  <c r="I44" i="2"/>
  <c r="F30" i="2"/>
  <c r="I30" i="2"/>
  <c r="J30" i="2"/>
  <c r="H301" i="2"/>
  <c r="H293" i="2"/>
  <c r="H285" i="2"/>
  <c r="H277" i="2"/>
  <c r="H269" i="2"/>
  <c r="H256" i="2"/>
  <c r="H247" i="2"/>
  <c r="I118" i="2"/>
  <c r="J118" i="2"/>
  <c r="I110" i="2"/>
  <c r="J110" i="2"/>
  <c r="L99" i="2"/>
  <c r="G99" i="2"/>
  <c r="L94" i="2"/>
  <c r="I78" i="2"/>
  <c r="J78" i="2"/>
  <c r="L67" i="2"/>
  <c r="G67" i="2"/>
  <c r="L62" i="2"/>
  <c r="I46" i="2"/>
  <c r="J46" i="2"/>
  <c r="L35" i="2"/>
  <c r="G35" i="2"/>
  <c r="G31" i="2"/>
  <c r="K31" i="2"/>
  <c r="L31" i="2"/>
  <c r="D12" i="2"/>
  <c r="D13" i="2"/>
  <c r="K64" i="4"/>
  <c r="J63" i="4"/>
  <c r="J55" i="4"/>
  <c r="J47" i="4"/>
  <c r="J29" i="4"/>
  <c r="K28" i="4"/>
  <c r="H23" i="4"/>
  <c r="J21" i="4"/>
  <c r="H342" i="2"/>
  <c r="L338" i="2"/>
  <c r="K337" i="2"/>
  <c r="J336" i="2"/>
  <c r="H334" i="2"/>
  <c r="L330" i="2"/>
  <c r="K329" i="2"/>
  <c r="J328" i="2"/>
  <c r="H326" i="2"/>
  <c r="L322" i="2"/>
  <c r="K321" i="2"/>
  <c r="J320" i="2"/>
  <c r="H318" i="2"/>
  <c r="L314" i="2"/>
  <c r="K313" i="2"/>
  <c r="J312" i="2"/>
  <c r="H310" i="2"/>
  <c r="L306" i="2"/>
  <c r="K305" i="2"/>
  <c r="J304" i="2"/>
  <c r="H302" i="2"/>
  <c r="L298" i="2"/>
  <c r="K297" i="2"/>
  <c r="J296" i="2"/>
  <c r="H294" i="2"/>
  <c r="L290" i="2"/>
  <c r="K289" i="2"/>
  <c r="J288" i="2"/>
  <c r="H286" i="2"/>
  <c r="L282" i="2"/>
  <c r="K281" i="2"/>
  <c r="J280" i="2"/>
  <c r="H278" i="2"/>
  <c r="L274" i="2"/>
  <c r="K273" i="2"/>
  <c r="J272" i="2"/>
  <c r="H270" i="2"/>
  <c r="L266" i="2"/>
  <c r="K265" i="2"/>
  <c r="J264" i="2"/>
  <c r="L261" i="2"/>
  <c r="I260" i="2"/>
  <c r="K258" i="2"/>
  <c r="L252" i="2"/>
  <c r="I251" i="2"/>
  <c r="J248" i="2"/>
  <c r="L243" i="2"/>
  <c r="L240" i="2"/>
  <c r="K236" i="2"/>
  <c r="F235" i="2"/>
  <c r="H235" i="2"/>
  <c r="L232" i="2"/>
  <c r="K228" i="2"/>
  <c r="F227" i="2"/>
  <c r="H227" i="2"/>
  <c r="L224" i="2"/>
  <c r="K220" i="2"/>
  <c r="F219" i="2"/>
  <c r="H219" i="2"/>
  <c r="L216" i="2"/>
  <c r="K212" i="2"/>
  <c r="F211" i="2"/>
  <c r="H211" i="2"/>
  <c r="L208" i="2"/>
  <c r="K204" i="2"/>
  <c r="F203" i="2"/>
  <c r="H203" i="2"/>
  <c r="L200" i="2"/>
  <c r="K196" i="2"/>
  <c r="F195" i="2"/>
  <c r="H195" i="2"/>
  <c r="L192" i="2"/>
  <c r="K188" i="2"/>
  <c r="F187" i="2"/>
  <c r="H187" i="2"/>
  <c r="L184" i="2"/>
  <c r="K180" i="2"/>
  <c r="F179" i="2"/>
  <c r="H179" i="2"/>
  <c r="L176" i="2"/>
  <c r="K172" i="2"/>
  <c r="F171" i="2"/>
  <c r="H171" i="2"/>
  <c r="L168" i="2"/>
  <c r="K164" i="2"/>
  <c r="F163" i="2"/>
  <c r="H163" i="2"/>
  <c r="L160" i="2"/>
  <c r="K156" i="2"/>
  <c r="F155" i="2"/>
  <c r="H155" i="2"/>
  <c r="L152" i="2"/>
  <c r="K148" i="2"/>
  <c r="F147" i="2"/>
  <c r="H147" i="2"/>
  <c r="L144" i="2"/>
  <c r="K140" i="2"/>
  <c r="F139" i="2"/>
  <c r="H139" i="2"/>
  <c r="L136" i="2"/>
  <c r="K132" i="2"/>
  <c r="F131" i="2"/>
  <c r="H131" i="2"/>
  <c r="L128" i="2"/>
  <c r="K124" i="2"/>
  <c r="H117" i="2"/>
  <c r="I117" i="2"/>
  <c r="J117" i="2"/>
  <c r="K106" i="2"/>
  <c r="F106" i="2"/>
  <c r="K103" i="2"/>
  <c r="L103" i="2"/>
  <c r="G102" i="2"/>
  <c r="K102" i="2"/>
  <c r="F101" i="2"/>
  <c r="H101" i="2"/>
  <c r="I101" i="2"/>
  <c r="J101" i="2"/>
  <c r="H100" i="2"/>
  <c r="I100" i="2"/>
  <c r="H94" i="2"/>
  <c r="I90" i="2"/>
  <c r="L85" i="2"/>
  <c r="K84" i="2"/>
  <c r="K74" i="2"/>
  <c r="F74" i="2"/>
  <c r="K71" i="2"/>
  <c r="L71" i="2"/>
  <c r="G70" i="2"/>
  <c r="K70" i="2"/>
  <c r="F69" i="2"/>
  <c r="H69" i="2"/>
  <c r="I69" i="2"/>
  <c r="J69" i="2"/>
  <c r="H68" i="2"/>
  <c r="I68" i="2"/>
  <c r="H62" i="2"/>
  <c r="I58" i="2"/>
  <c r="L53" i="2"/>
  <c r="K52" i="2"/>
  <c r="K42" i="2"/>
  <c r="F42" i="2"/>
  <c r="K39" i="2"/>
  <c r="L39" i="2"/>
  <c r="G38" i="2"/>
  <c r="K38" i="2"/>
  <c r="F37" i="2"/>
  <c r="H37" i="2"/>
  <c r="I37" i="2"/>
  <c r="J37" i="2"/>
  <c r="H36" i="2"/>
  <c r="I36" i="2"/>
  <c r="C12" i="2"/>
  <c r="C13" i="2"/>
  <c r="N12" i="2"/>
  <c r="L90" i="4"/>
  <c r="L66" i="4"/>
  <c r="I63" i="4"/>
  <c r="L58" i="4"/>
  <c r="I55" i="4"/>
  <c r="I47" i="4"/>
  <c r="L34" i="4"/>
  <c r="I29" i="4"/>
  <c r="L26" i="4"/>
  <c r="I21" i="4"/>
  <c r="L339" i="2"/>
  <c r="K338" i="2"/>
  <c r="J337" i="2"/>
  <c r="I336" i="2"/>
  <c r="L331" i="2"/>
  <c r="K330" i="2"/>
  <c r="J329" i="2"/>
  <c r="I328" i="2"/>
  <c r="L323" i="2"/>
  <c r="K322" i="2"/>
  <c r="J321" i="2"/>
  <c r="I320" i="2"/>
  <c r="L315" i="2"/>
  <c r="K314" i="2"/>
  <c r="J313" i="2"/>
  <c r="I312" i="2"/>
  <c r="L307" i="2"/>
  <c r="K306" i="2"/>
  <c r="J305" i="2"/>
  <c r="I304" i="2"/>
  <c r="L299" i="2"/>
  <c r="K298" i="2"/>
  <c r="J297" i="2"/>
  <c r="I296" i="2"/>
  <c r="L291" i="2"/>
  <c r="K290" i="2"/>
  <c r="J289" i="2"/>
  <c r="I288" i="2"/>
  <c r="L283" i="2"/>
  <c r="K282" i="2"/>
  <c r="J281" i="2"/>
  <c r="I280" i="2"/>
  <c r="L275" i="2"/>
  <c r="K274" i="2"/>
  <c r="J273" i="2"/>
  <c r="I272" i="2"/>
  <c r="L267" i="2"/>
  <c r="K266" i="2"/>
  <c r="J265" i="2"/>
  <c r="I264" i="2"/>
  <c r="H260" i="2"/>
  <c r="J258" i="2"/>
  <c r="L255" i="2"/>
  <c r="H254" i="2"/>
  <c r="K252" i="2"/>
  <c r="H251" i="2"/>
  <c r="K249" i="2"/>
  <c r="I248" i="2"/>
  <c r="F247" i="2"/>
  <c r="L246" i="2"/>
  <c r="I245" i="2"/>
  <c r="J240" i="2"/>
  <c r="L238" i="2"/>
  <c r="J236" i="2"/>
  <c r="J232" i="2"/>
  <c r="L230" i="2"/>
  <c r="J228" i="2"/>
  <c r="J224" i="2"/>
  <c r="L222" i="2"/>
  <c r="J220" i="2"/>
  <c r="J216" i="2"/>
  <c r="L214" i="2"/>
  <c r="J212" i="2"/>
  <c r="J208" i="2"/>
  <c r="L206" i="2"/>
  <c r="J204" i="2"/>
  <c r="J200" i="2"/>
  <c r="L198" i="2"/>
  <c r="J196" i="2"/>
  <c r="J192" i="2"/>
  <c r="L190" i="2"/>
  <c r="J188" i="2"/>
  <c r="J184" i="2"/>
  <c r="L182" i="2"/>
  <c r="J180" i="2"/>
  <c r="J176" i="2"/>
  <c r="L174" i="2"/>
  <c r="J172" i="2"/>
  <c r="J168" i="2"/>
  <c r="L166" i="2"/>
  <c r="J164" i="2"/>
  <c r="J160" i="2"/>
  <c r="L158" i="2"/>
  <c r="J156" i="2"/>
  <c r="J152" i="2"/>
  <c r="L150" i="2"/>
  <c r="J148" i="2"/>
  <c r="J144" i="2"/>
  <c r="L142" i="2"/>
  <c r="J140" i="2"/>
  <c r="J136" i="2"/>
  <c r="L134" i="2"/>
  <c r="J132" i="2"/>
  <c r="J128" i="2"/>
  <c r="L126" i="2"/>
  <c r="J124" i="2"/>
  <c r="L123" i="2"/>
  <c r="H116" i="2"/>
  <c r="I116" i="2"/>
  <c r="I114" i="2"/>
  <c r="L108" i="2"/>
  <c r="I102" i="2"/>
  <c r="J102" i="2"/>
  <c r="L91" i="2"/>
  <c r="G91" i="2"/>
  <c r="H90" i="2"/>
  <c r="L86" i="2"/>
  <c r="K85" i="2"/>
  <c r="J84" i="2"/>
  <c r="J82" i="2"/>
  <c r="L76" i="2"/>
  <c r="I70" i="2"/>
  <c r="J70" i="2"/>
  <c r="L59" i="2"/>
  <c r="G59" i="2"/>
  <c r="H58" i="2"/>
  <c r="L54" i="2"/>
  <c r="K53" i="2"/>
  <c r="J52" i="2"/>
  <c r="J50" i="2"/>
  <c r="L44" i="2"/>
  <c r="I38" i="2"/>
  <c r="J38" i="2"/>
  <c r="K29" i="2"/>
  <c r="J261" i="2"/>
  <c r="G257" i="2"/>
  <c r="K256" i="2"/>
  <c r="K255" i="2"/>
  <c r="J243" i="2"/>
  <c r="L239" i="2"/>
  <c r="J238" i="2"/>
  <c r="H237" i="2"/>
  <c r="J237" i="2"/>
  <c r="H236" i="2"/>
  <c r="L231" i="2"/>
  <c r="J230" i="2"/>
  <c r="H229" i="2"/>
  <c r="J229" i="2"/>
  <c r="H228" i="2"/>
  <c r="L223" i="2"/>
  <c r="J222" i="2"/>
  <c r="H221" i="2"/>
  <c r="J221" i="2"/>
  <c r="H220" i="2"/>
  <c r="L215" i="2"/>
  <c r="J214" i="2"/>
  <c r="H213" i="2"/>
  <c r="J213" i="2"/>
  <c r="H212" i="2"/>
  <c r="L207" i="2"/>
  <c r="J206" i="2"/>
  <c r="H205" i="2"/>
  <c r="J205" i="2"/>
  <c r="H204" i="2"/>
  <c r="L199" i="2"/>
  <c r="J198" i="2"/>
  <c r="H197" i="2"/>
  <c r="J197" i="2"/>
  <c r="H196" i="2"/>
  <c r="L191" i="2"/>
  <c r="J190" i="2"/>
  <c r="H189" i="2"/>
  <c r="J189" i="2"/>
  <c r="H188" i="2"/>
  <c r="L183" i="2"/>
  <c r="J182" i="2"/>
  <c r="H181" i="2"/>
  <c r="J181" i="2"/>
  <c r="H180" i="2"/>
  <c r="L175" i="2"/>
  <c r="J174" i="2"/>
  <c r="H173" i="2"/>
  <c r="J173" i="2"/>
  <c r="H172" i="2"/>
  <c r="L167" i="2"/>
  <c r="J166" i="2"/>
  <c r="H165" i="2"/>
  <c r="J165" i="2"/>
  <c r="H164" i="2"/>
  <c r="L159" i="2"/>
  <c r="J158" i="2"/>
  <c r="H157" i="2"/>
  <c r="J157" i="2"/>
  <c r="H156" i="2"/>
  <c r="L151" i="2"/>
  <c r="J150" i="2"/>
  <c r="H149" i="2"/>
  <c r="J149" i="2"/>
  <c r="H148" i="2"/>
  <c r="L143" i="2"/>
  <c r="J142" i="2"/>
  <c r="H141" i="2"/>
  <c r="J141" i="2"/>
  <c r="H140" i="2"/>
  <c r="L135" i="2"/>
  <c r="J134" i="2"/>
  <c r="H133" i="2"/>
  <c r="J133" i="2"/>
  <c r="H132" i="2"/>
  <c r="L127" i="2"/>
  <c r="J126" i="2"/>
  <c r="H125" i="2"/>
  <c r="J125" i="2"/>
  <c r="H124" i="2"/>
  <c r="K123" i="2"/>
  <c r="L122" i="2"/>
  <c r="G119" i="2"/>
  <c r="L118" i="2"/>
  <c r="F115" i="2"/>
  <c r="H115" i="2"/>
  <c r="H114" i="2"/>
  <c r="L109" i="2"/>
  <c r="K108" i="2"/>
  <c r="K107" i="2"/>
  <c r="L106" i="2"/>
  <c r="K98" i="2"/>
  <c r="F98" i="2"/>
  <c r="K95" i="2"/>
  <c r="L95" i="2"/>
  <c r="G94" i="2"/>
  <c r="K94" i="2"/>
  <c r="F93" i="2"/>
  <c r="H93" i="2"/>
  <c r="I93" i="2"/>
  <c r="J93" i="2"/>
  <c r="H92" i="2"/>
  <c r="I92" i="2"/>
  <c r="G87" i="2"/>
  <c r="H86" i="2"/>
  <c r="F84" i="2"/>
  <c r="I82" i="2"/>
  <c r="L77" i="2"/>
  <c r="K76" i="2"/>
  <c r="K75" i="2"/>
  <c r="L74" i="2"/>
  <c r="K66" i="2"/>
  <c r="F66" i="2"/>
  <c r="K63" i="2"/>
  <c r="L63" i="2"/>
  <c r="G62" i="2"/>
  <c r="K62" i="2"/>
  <c r="F61" i="2"/>
  <c r="H61" i="2"/>
  <c r="I61" i="2"/>
  <c r="J61" i="2"/>
  <c r="H60" i="2"/>
  <c r="I60" i="2"/>
  <c r="G55" i="2"/>
  <c r="H54" i="2"/>
  <c r="F52" i="2"/>
  <c r="I50" i="2"/>
  <c r="L45" i="2"/>
  <c r="K44" i="2"/>
  <c r="K43" i="2"/>
  <c r="L42" i="2"/>
  <c r="K34" i="2"/>
  <c r="F34" i="2"/>
  <c r="I94" i="2"/>
  <c r="J94" i="2"/>
  <c r="L83" i="2"/>
  <c r="G83" i="2"/>
  <c r="I62" i="2"/>
  <c r="J62" i="2"/>
  <c r="L51" i="2"/>
  <c r="G51" i="2"/>
  <c r="J12" i="2"/>
  <c r="J13" i="2"/>
  <c r="O12" i="2"/>
  <c r="O13" i="2"/>
  <c r="G314" i="16"/>
  <c r="P314" i="16"/>
  <c r="S314" i="16" s="1"/>
  <c r="U314" i="16" s="1"/>
  <c r="G310" i="16"/>
  <c r="P310" i="16"/>
  <c r="G306" i="16"/>
  <c r="P306" i="16"/>
  <c r="G289" i="16"/>
  <c r="P289" i="16"/>
  <c r="K255" i="16"/>
  <c r="G240" i="16"/>
  <c r="P240" i="16"/>
  <c r="G183" i="16"/>
  <c r="P183" i="16"/>
  <c r="G179" i="16"/>
  <c r="P179" i="16"/>
  <c r="K175" i="16"/>
  <c r="K172" i="16"/>
  <c r="H107" i="2"/>
  <c r="H99" i="2"/>
  <c r="H91" i="2"/>
  <c r="H83" i="2"/>
  <c r="H75" i="2"/>
  <c r="H67" i="2"/>
  <c r="H59" i="2"/>
  <c r="H51" i="2"/>
  <c r="H43" i="2"/>
  <c r="H35" i="2"/>
  <c r="I28" i="2"/>
  <c r="I27" i="2"/>
  <c r="I26" i="2"/>
  <c r="I25" i="2"/>
  <c r="I24" i="2"/>
  <c r="I23" i="2"/>
  <c r="I22" i="2"/>
  <c r="K211" i="16"/>
  <c r="G208" i="16"/>
  <c r="P208" i="16"/>
  <c r="S208" i="16" s="1"/>
  <c r="U208" i="16" s="1"/>
  <c r="K202" i="16"/>
  <c r="K188" i="16"/>
  <c r="G129" i="16"/>
  <c r="P129" i="16"/>
  <c r="S129" i="16" s="1"/>
  <c r="U129" i="16" s="1"/>
  <c r="G116" i="16"/>
  <c r="P116" i="16"/>
  <c r="V116" i="16" s="1"/>
  <c r="P113" i="16"/>
  <c r="S113" i="16" s="1"/>
  <c r="U113" i="16" s="1"/>
  <c r="G113" i="16"/>
  <c r="P108" i="16"/>
  <c r="G108" i="16"/>
  <c r="K81" i="16"/>
  <c r="G317" i="16"/>
  <c r="P317" i="16"/>
  <c r="G313" i="16"/>
  <c r="P313" i="16"/>
  <c r="G309" i="16"/>
  <c r="P309" i="16"/>
  <c r="G305" i="16"/>
  <c r="P305" i="16"/>
  <c r="S305" i="16" s="1"/>
  <c r="U305" i="16" s="1"/>
  <c r="G292" i="16"/>
  <c r="P292" i="16"/>
  <c r="L286" i="16"/>
  <c r="K239" i="16"/>
  <c r="G205" i="16"/>
  <c r="P205" i="16"/>
  <c r="G195" i="16"/>
  <c r="P195" i="16"/>
  <c r="S195" i="16" s="1"/>
  <c r="U195" i="16" s="1"/>
  <c r="G182" i="16"/>
  <c r="P182" i="16"/>
  <c r="S182" i="16" s="1"/>
  <c r="U182" i="16" s="1"/>
  <c r="N125" i="16"/>
  <c r="K96" i="16"/>
  <c r="P90" i="16"/>
  <c r="S90" i="16" s="1"/>
  <c r="U90" i="16" s="1"/>
  <c r="G90" i="16"/>
  <c r="G254" i="16"/>
  <c r="P254" i="16"/>
  <c r="G214" i="16"/>
  <c r="P214" i="16"/>
  <c r="S214" i="16" s="1"/>
  <c r="U214" i="16" s="1"/>
  <c r="G171" i="16"/>
  <c r="P171" i="16"/>
  <c r="S171" i="16" s="1"/>
  <c r="U171" i="16" s="1"/>
  <c r="G134" i="16"/>
  <c r="P134" i="16"/>
  <c r="S134" i="16" s="1"/>
  <c r="U134" i="16" s="1"/>
  <c r="G115" i="16"/>
  <c r="P115" i="16"/>
  <c r="S115" i="16" s="1"/>
  <c r="U115" i="16" s="1"/>
  <c r="P83" i="16"/>
  <c r="G83" i="16"/>
  <c r="G316" i="16"/>
  <c r="P316" i="16"/>
  <c r="S316" i="16" s="1"/>
  <c r="U316" i="16" s="1"/>
  <c r="G312" i="16"/>
  <c r="P312" i="16"/>
  <c r="G308" i="16"/>
  <c r="P308" i="16"/>
  <c r="S308" i="16" s="1"/>
  <c r="U308" i="16" s="1"/>
  <c r="G304" i="16"/>
  <c r="P304" i="16"/>
  <c r="S304" i="16" s="1"/>
  <c r="U304" i="16" s="1"/>
  <c r="P291" i="16"/>
  <c r="G291" i="16"/>
  <c r="G210" i="16"/>
  <c r="P210" i="16"/>
  <c r="K204" i="16"/>
  <c r="G201" i="16"/>
  <c r="P201" i="16"/>
  <c r="S201" i="16" s="1"/>
  <c r="U201" i="16" s="1"/>
  <c r="K194" i="16"/>
  <c r="K187" i="16"/>
  <c r="G181" i="16"/>
  <c r="P181" i="16"/>
  <c r="G150" i="16"/>
  <c r="P150" i="16"/>
  <c r="S150" i="16" s="1"/>
  <c r="U150" i="16" s="1"/>
  <c r="G100" i="16"/>
  <c r="P100" i="16"/>
  <c r="S100" i="16" s="1"/>
  <c r="U100" i="16" s="1"/>
  <c r="G73" i="16"/>
  <c r="P73" i="16"/>
  <c r="K241" i="16"/>
  <c r="G238" i="16"/>
  <c r="P238" i="16"/>
  <c r="S238" i="16" s="1"/>
  <c r="U238" i="16" s="1"/>
  <c r="G219" i="16"/>
  <c r="P219" i="16"/>
  <c r="S219" i="16" s="1"/>
  <c r="U219" i="16" s="1"/>
  <c r="P197" i="16"/>
  <c r="S197" i="16" s="1"/>
  <c r="U197" i="16" s="1"/>
  <c r="G197" i="16"/>
  <c r="V184" i="16"/>
  <c r="K184" i="16"/>
  <c r="K170" i="16"/>
  <c r="G92" i="16"/>
  <c r="P92" i="16"/>
  <c r="P315" i="16"/>
  <c r="G315" i="16"/>
  <c r="P311" i="16"/>
  <c r="S311" i="16" s="1"/>
  <c r="U311" i="16" s="1"/>
  <c r="G311" i="16"/>
  <c r="P307" i="16"/>
  <c r="S307" i="16" s="1"/>
  <c r="U307" i="16" s="1"/>
  <c r="G307" i="16"/>
  <c r="P303" i="16"/>
  <c r="G303" i="16"/>
  <c r="P297" i="16"/>
  <c r="G297" i="16"/>
  <c r="G290" i="16"/>
  <c r="P290" i="16"/>
  <c r="K209" i="16"/>
  <c r="P180" i="16"/>
  <c r="G180" i="16"/>
  <c r="G176" i="16"/>
  <c r="P176" i="16"/>
  <c r="G173" i="16"/>
  <c r="P173" i="16"/>
  <c r="G167" i="16"/>
  <c r="P167" i="16"/>
  <c r="N141" i="16"/>
  <c r="P127" i="16"/>
  <c r="G127" i="16"/>
  <c r="N114" i="16"/>
  <c r="N109" i="16"/>
  <c r="K287" i="16"/>
  <c r="S221" i="16"/>
  <c r="U221" i="16"/>
  <c r="K218" i="16"/>
  <c r="K206" i="16"/>
  <c r="G203" i="16"/>
  <c r="P203" i="16"/>
  <c r="S203" i="16" s="1"/>
  <c r="U203" i="16" s="1"/>
  <c r="K196" i="16"/>
  <c r="G193" i="16"/>
  <c r="P193" i="16"/>
  <c r="G189" i="16"/>
  <c r="P189" i="16"/>
  <c r="S189" i="16" s="1"/>
  <c r="U189" i="16" s="1"/>
  <c r="G186" i="16"/>
  <c r="P186" i="16"/>
  <c r="S186" i="16" s="1"/>
  <c r="U186" i="16" s="1"/>
  <c r="G301" i="16"/>
  <c r="P255" i="16"/>
  <c r="S255" i="16" s="1"/>
  <c r="U255" i="16" s="1"/>
  <c r="G221" i="16"/>
  <c r="G207" i="16"/>
  <c r="G198" i="16"/>
  <c r="P196" i="16"/>
  <c r="V196" i="16" s="1"/>
  <c r="G185" i="16"/>
  <c r="G162" i="16"/>
  <c r="G133" i="16"/>
  <c r="G128" i="16"/>
  <c r="G99" i="16"/>
  <c r="N94" i="16"/>
  <c r="G88" i="16"/>
  <c r="G78" i="16"/>
  <c r="P78" i="16"/>
  <c r="G74" i="16"/>
  <c r="P74" i="16"/>
  <c r="G68" i="16"/>
  <c r="P68" i="16"/>
  <c r="G61" i="16"/>
  <c r="P61" i="16"/>
  <c r="S61" i="16" s="1"/>
  <c r="U61" i="16" s="1"/>
  <c r="P58" i="16"/>
  <c r="S58" i="16" s="1"/>
  <c r="U58" i="16" s="1"/>
  <c r="G58" i="16"/>
  <c r="P49" i="16"/>
  <c r="G49" i="16"/>
  <c r="N46" i="16"/>
  <c r="G243" i="5"/>
  <c r="Z243" i="5"/>
  <c r="G232" i="5"/>
  <c r="Z232" i="5"/>
  <c r="J223" i="5"/>
  <c r="G211" i="5"/>
  <c r="Z211" i="5"/>
  <c r="G200" i="5"/>
  <c r="Z200" i="5"/>
  <c r="J191" i="5"/>
  <c r="G91" i="16"/>
  <c r="P91" i="16"/>
  <c r="K86" i="16"/>
  <c r="P76" i="16"/>
  <c r="S76" i="16" s="1"/>
  <c r="U76" i="16" s="1"/>
  <c r="G76" i="16"/>
  <c r="G52" i="16"/>
  <c r="P52" i="16"/>
  <c r="G36" i="16"/>
  <c r="P36" i="16"/>
  <c r="S36" i="16" s="1"/>
  <c r="U36" i="16" s="1"/>
  <c r="K251" i="5"/>
  <c r="K249" i="5"/>
  <c r="G246" i="5"/>
  <c r="Z246" i="5"/>
  <c r="G237" i="5"/>
  <c r="Z237" i="5"/>
  <c r="J228" i="5"/>
  <c r="J217" i="5"/>
  <c r="G214" i="5"/>
  <c r="Z214" i="5"/>
  <c r="G205" i="5"/>
  <c r="Z205" i="5"/>
  <c r="K196" i="5"/>
  <c r="Z182" i="5"/>
  <c r="G182" i="5"/>
  <c r="J179" i="5"/>
  <c r="J176" i="5"/>
  <c r="P241" i="16"/>
  <c r="V241" i="16" s="1"/>
  <c r="P211" i="16"/>
  <c r="S211" i="16" s="1"/>
  <c r="U211" i="16" s="1"/>
  <c r="P204" i="16"/>
  <c r="P194" i="16"/>
  <c r="S194" i="16" s="1"/>
  <c r="U194" i="16" s="1"/>
  <c r="P188" i="16"/>
  <c r="S188" i="16" s="1"/>
  <c r="U188" i="16" s="1"/>
  <c r="P172" i="16"/>
  <c r="S172" i="16" s="1"/>
  <c r="U172" i="16" s="1"/>
  <c r="K111" i="16"/>
  <c r="K106" i="16"/>
  <c r="P96" i="16"/>
  <c r="S96" i="16" s="1"/>
  <c r="U96" i="16" s="1"/>
  <c r="K95" i="16"/>
  <c r="G89" i="16"/>
  <c r="P79" i="16"/>
  <c r="S79" i="16" s="1"/>
  <c r="U79" i="16" s="1"/>
  <c r="K65" i="16"/>
  <c r="V63" i="16"/>
  <c r="K63" i="16"/>
  <c r="V55" i="16"/>
  <c r="K55" i="16"/>
  <c r="G48" i="16"/>
  <c r="P48" i="16"/>
  <c r="S48" i="16" s="1"/>
  <c r="U48" i="16" s="1"/>
  <c r="K254" i="5"/>
  <c r="G240" i="5"/>
  <c r="Z240" i="5"/>
  <c r="J231" i="5"/>
  <c r="G219" i="5"/>
  <c r="Z219" i="5"/>
  <c r="G208" i="5"/>
  <c r="Z208" i="5"/>
  <c r="K199" i="5"/>
  <c r="P286" i="16"/>
  <c r="S286" i="16" s="1"/>
  <c r="U286" i="16" s="1"/>
  <c r="P187" i="16"/>
  <c r="S187" i="16" s="1"/>
  <c r="U187" i="16" s="1"/>
  <c r="V112" i="16"/>
  <c r="P109" i="16"/>
  <c r="S109" i="16" s="1"/>
  <c r="U109" i="16" s="1"/>
  <c r="P87" i="16"/>
  <c r="S87" i="16" s="1"/>
  <c r="U87" i="16" s="1"/>
  <c r="G84" i="16"/>
  <c r="P84" i="16"/>
  <c r="S84" i="16" s="1"/>
  <c r="U84" i="16" s="1"/>
  <c r="N79" i="16"/>
  <c r="G77" i="16"/>
  <c r="P69" i="16"/>
  <c r="V69" i="16" s="1"/>
  <c r="S69" i="16"/>
  <c r="U69" i="16" s="1"/>
  <c r="G60" i="16"/>
  <c r="P60" i="16"/>
  <c r="V57" i="16"/>
  <c r="K57" i="16"/>
  <c r="G51" i="16"/>
  <c r="P51" i="16"/>
  <c r="K35" i="16"/>
  <c r="G245" i="5"/>
  <c r="Z245" i="5"/>
  <c r="J236" i="5"/>
  <c r="J225" i="5"/>
  <c r="G222" i="5"/>
  <c r="Z222" i="5"/>
  <c r="G213" i="5"/>
  <c r="Z213" i="5"/>
  <c r="J204" i="5"/>
  <c r="J193" i="5"/>
  <c r="G190" i="5"/>
  <c r="Z190" i="5"/>
  <c r="J181" i="5"/>
  <c r="P239" i="16"/>
  <c r="S239" i="16" s="1"/>
  <c r="U239" i="16" s="1"/>
  <c r="P218" i="16"/>
  <c r="S218" i="16"/>
  <c r="U218" i="16" s="1"/>
  <c r="P209" i="16"/>
  <c r="V209" i="16" s="1"/>
  <c r="P202" i="16"/>
  <c r="S202" i="16" s="1"/>
  <c r="U202" i="16" s="1"/>
  <c r="P175" i="16"/>
  <c r="S175" i="16" s="1"/>
  <c r="U175" i="16" s="1"/>
  <c r="P170" i="16"/>
  <c r="S170" i="16" s="1"/>
  <c r="U170" i="16" s="1"/>
  <c r="P141" i="16"/>
  <c r="S141" i="16" s="1"/>
  <c r="U141" i="16" s="1"/>
  <c r="R132" i="16"/>
  <c r="P125" i="16"/>
  <c r="S125" i="16" s="1"/>
  <c r="U125" i="16" s="1"/>
  <c r="P102" i="16"/>
  <c r="S102" i="16" s="1"/>
  <c r="U102" i="16" s="1"/>
  <c r="K97" i="16"/>
  <c r="G82" i="16"/>
  <c r="S82" i="16"/>
  <c r="U82" i="16" s="1"/>
  <c r="G71" i="16"/>
  <c r="K69" i="16"/>
  <c r="G67" i="16"/>
  <c r="P67" i="16"/>
  <c r="S67" i="16" s="1"/>
  <c r="U67" i="16" s="1"/>
  <c r="G44" i="16"/>
  <c r="P44" i="16"/>
  <c r="S44" i="16" s="1"/>
  <c r="U44" i="16" s="1"/>
  <c r="G248" i="5"/>
  <c r="Z248" i="5"/>
  <c r="J239" i="5"/>
  <c r="G227" i="5"/>
  <c r="Z227" i="5"/>
  <c r="G216" i="5"/>
  <c r="Z216" i="5"/>
  <c r="K207" i="5"/>
  <c r="G195" i="5"/>
  <c r="Z195" i="5"/>
  <c r="J175" i="5"/>
  <c r="N102" i="16"/>
  <c r="P80" i="16"/>
  <c r="S80" i="16" s="1"/>
  <c r="U80" i="16" s="1"/>
  <c r="S71" i="16"/>
  <c r="U71" i="16" s="1"/>
  <c r="G62" i="16"/>
  <c r="P62" i="16"/>
  <c r="S62" i="16" s="1"/>
  <c r="U62" i="16" s="1"/>
  <c r="G54" i="16"/>
  <c r="P54" i="16"/>
  <c r="N47" i="16"/>
  <c r="N38" i="16"/>
  <c r="K28" i="16"/>
  <c r="G253" i="5"/>
  <c r="Z253" i="5"/>
  <c r="K244" i="5"/>
  <c r="J233" i="5"/>
  <c r="G230" i="5"/>
  <c r="Z230" i="5"/>
  <c r="G221" i="5"/>
  <c r="Z221" i="5"/>
  <c r="J212" i="5"/>
  <c r="J201" i="5"/>
  <c r="G198" i="5"/>
  <c r="Z198" i="5"/>
  <c r="G189" i="5"/>
  <c r="Z189" i="5"/>
  <c r="P103" i="16"/>
  <c r="G98" i="16"/>
  <c r="G93" i="16"/>
  <c r="G85" i="16"/>
  <c r="P85" i="16"/>
  <c r="S85" i="16" s="1"/>
  <c r="U85" i="16" s="1"/>
  <c r="G59" i="16"/>
  <c r="P59" i="16"/>
  <c r="N43" i="16"/>
  <c r="K247" i="5"/>
  <c r="G235" i="5"/>
  <c r="Z235" i="5"/>
  <c r="G224" i="5"/>
  <c r="Z224" i="5"/>
  <c r="J215" i="5"/>
  <c r="G203" i="5"/>
  <c r="Z203" i="5"/>
  <c r="G192" i="5"/>
  <c r="Z192" i="5"/>
  <c r="J183" i="5"/>
  <c r="K72" i="16"/>
  <c r="P70" i="16"/>
  <c r="G66" i="16"/>
  <c r="P66" i="16"/>
  <c r="P64" i="16"/>
  <c r="S64" i="16" s="1"/>
  <c r="U64" i="16" s="1"/>
  <c r="G64" i="16"/>
  <c r="G56" i="16"/>
  <c r="P56" i="16"/>
  <c r="S56" i="16" s="1"/>
  <c r="U56" i="16" s="1"/>
  <c r="G53" i="16"/>
  <c r="P53" i="16"/>
  <c r="S53" i="16" s="1"/>
  <c r="U53" i="16" s="1"/>
  <c r="N27" i="16"/>
  <c r="G252" i="5"/>
  <c r="Z252" i="5"/>
  <c r="K241" i="5"/>
  <c r="G238" i="5"/>
  <c r="Z238" i="5"/>
  <c r="G229" i="5"/>
  <c r="Z229" i="5"/>
  <c r="J220" i="5"/>
  <c r="J209" i="5"/>
  <c r="G206" i="5"/>
  <c r="Z206" i="5"/>
  <c r="G197" i="5"/>
  <c r="Z197" i="5"/>
  <c r="G50" i="16"/>
  <c r="D7" i="16"/>
  <c r="Z249" i="5"/>
  <c r="K242" i="5"/>
  <c r="Z241" i="5"/>
  <c r="J234" i="5"/>
  <c r="Z233" i="5"/>
  <c r="K226" i="5"/>
  <c r="Z225" i="5"/>
  <c r="K218" i="5"/>
  <c r="Z217" i="5"/>
  <c r="J210" i="5"/>
  <c r="Z209" i="5"/>
  <c r="J202" i="5"/>
  <c r="Z201" i="5"/>
  <c r="J194" i="5"/>
  <c r="Z193" i="5"/>
  <c r="G186" i="5"/>
  <c r="Z186" i="5"/>
  <c r="Z183" i="5"/>
  <c r="Z181" i="5"/>
  <c r="Z179" i="5"/>
  <c r="G168" i="5"/>
  <c r="Z168" i="5"/>
  <c r="J157" i="5"/>
  <c r="Z147" i="5"/>
  <c r="G147" i="5"/>
  <c r="Z142" i="5"/>
  <c r="G142" i="5"/>
  <c r="G126" i="5"/>
  <c r="Z126" i="5"/>
  <c r="Z111" i="5"/>
  <c r="G111" i="5"/>
  <c r="G178" i="5"/>
  <c r="Z178" i="5"/>
  <c r="Z165" i="5"/>
  <c r="G165" i="5"/>
  <c r="Z159" i="5"/>
  <c r="G159" i="5"/>
  <c r="Z139" i="5"/>
  <c r="G139" i="5"/>
  <c r="G134" i="5"/>
  <c r="Z134" i="5"/>
  <c r="G129" i="5"/>
  <c r="Z129" i="5"/>
  <c r="Z123" i="5"/>
  <c r="G123" i="5"/>
  <c r="Z114" i="5"/>
  <c r="G114" i="5"/>
  <c r="P46" i="16"/>
  <c r="S46" i="16" s="1"/>
  <c r="U46" i="16" s="1"/>
  <c r="E42" i="16"/>
  <c r="F42" i="16"/>
  <c r="G40" i="16"/>
  <c r="S40" i="16"/>
  <c r="U40" i="16" s="1"/>
  <c r="P38" i="16"/>
  <c r="S38" i="16" s="1"/>
  <c r="U38" i="16" s="1"/>
  <c r="E34" i="16"/>
  <c r="F34" i="16"/>
  <c r="P30" i="16"/>
  <c r="S30" i="16" s="1"/>
  <c r="U30" i="16" s="1"/>
  <c r="E26" i="16"/>
  <c r="F26" i="16"/>
  <c r="G26" i="16"/>
  <c r="P22" i="16"/>
  <c r="Z188" i="5"/>
  <c r="G180" i="5"/>
  <c r="Z180" i="5"/>
  <c r="G162" i="5"/>
  <c r="Z162" i="5"/>
  <c r="J154" i="5"/>
  <c r="J152" i="5"/>
  <c r="J136" i="5"/>
  <c r="J131" i="5"/>
  <c r="G120" i="5"/>
  <c r="Z120" i="5"/>
  <c r="P45" i="16"/>
  <c r="E41" i="16"/>
  <c r="F41" i="16"/>
  <c r="P37" i="16"/>
  <c r="E33" i="16"/>
  <c r="F33" i="16"/>
  <c r="G31" i="16"/>
  <c r="P29" i="16"/>
  <c r="E25" i="16"/>
  <c r="F25" i="16"/>
  <c r="P21" i="16"/>
  <c r="S21" i="16" s="1"/>
  <c r="U21" i="16" s="1"/>
  <c r="Z251" i="5"/>
  <c r="Z244" i="5"/>
  <c r="Z236" i="5"/>
  <c r="Z228" i="5"/>
  <c r="Z220" i="5"/>
  <c r="Z212" i="5"/>
  <c r="Z204" i="5"/>
  <c r="Z196" i="5"/>
  <c r="J170" i="5"/>
  <c r="Z164" i="5"/>
  <c r="G164" i="5"/>
  <c r="J144" i="5"/>
  <c r="Z138" i="5"/>
  <c r="G138" i="5"/>
  <c r="Z133" i="5"/>
  <c r="G133" i="5"/>
  <c r="J128" i="5"/>
  <c r="Z122" i="5"/>
  <c r="G122" i="5"/>
  <c r="Z116" i="5"/>
  <c r="G116" i="5"/>
  <c r="E32" i="16"/>
  <c r="F32" i="16"/>
  <c r="P32" i="16"/>
  <c r="G30" i="16"/>
  <c r="P28" i="16"/>
  <c r="S28" i="16" s="1"/>
  <c r="U28" i="16" s="1"/>
  <c r="E24" i="16"/>
  <c r="F24" i="16"/>
  <c r="P24" i="16"/>
  <c r="J187" i="5"/>
  <c r="J173" i="5"/>
  <c r="Z161" i="5"/>
  <c r="G161" i="5"/>
  <c r="J158" i="5"/>
  <c r="J156" i="5"/>
  <c r="G149" i="5"/>
  <c r="Z149" i="5"/>
  <c r="Z119" i="5"/>
  <c r="G119" i="5"/>
  <c r="G45" i="16"/>
  <c r="P43" i="16"/>
  <c r="E39" i="16"/>
  <c r="F39" i="16"/>
  <c r="P39" i="16"/>
  <c r="G37" i="16"/>
  <c r="P35" i="16"/>
  <c r="E31" i="16"/>
  <c r="F31" i="16"/>
  <c r="P31" i="16"/>
  <c r="G29" i="16"/>
  <c r="P27" i="16"/>
  <c r="S27" i="16" s="1"/>
  <c r="U27" i="16" s="1"/>
  <c r="E23" i="16"/>
  <c r="F23" i="16"/>
  <c r="P23" i="16"/>
  <c r="G21" i="16"/>
  <c r="G185" i="5"/>
  <c r="Z185" i="5"/>
  <c r="G177" i="5"/>
  <c r="Z177" i="5"/>
  <c r="G172" i="5"/>
  <c r="Z172" i="5"/>
  <c r="Z151" i="5"/>
  <c r="G151" i="5"/>
  <c r="E22" i="16"/>
  <c r="F22" i="16"/>
  <c r="D16" i="16"/>
  <c r="D19" i="16" s="1"/>
  <c r="Z254" i="5"/>
  <c r="Z247" i="5"/>
  <c r="Z239" i="5"/>
  <c r="Z231" i="5"/>
  <c r="Z223" i="5"/>
  <c r="Z215" i="5"/>
  <c r="Z207" i="5"/>
  <c r="Z199" i="5"/>
  <c r="Z191" i="5"/>
  <c r="G171" i="5"/>
  <c r="Z171" i="5"/>
  <c r="G169" i="5"/>
  <c r="Z169" i="5"/>
  <c r="J160" i="5"/>
  <c r="J153" i="5"/>
  <c r="Z148" i="5"/>
  <c r="G148" i="5"/>
  <c r="G143" i="5"/>
  <c r="Z143" i="5"/>
  <c r="J135" i="5"/>
  <c r="J130" i="5"/>
  <c r="G127" i="5"/>
  <c r="Z127" i="5"/>
  <c r="J115" i="5"/>
  <c r="G112" i="5"/>
  <c r="Z112" i="5"/>
  <c r="G174" i="5"/>
  <c r="Z174" i="5"/>
  <c r="G166" i="5"/>
  <c r="Z166" i="5"/>
  <c r="Z155" i="5"/>
  <c r="G155" i="5"/>
  <c r="J145" i="5"/>
  <c r="G140" i="5"/>
  <c r="Z140" i="5"/>
  <c r="G124" i="5"/>
  <c r="Z124" i="5"/>
  <c r="G106" i="5"/>
  <c r="Z106" i="5"/>
  <c r="Z103" i="5"/>
  <c r="G103" i="5"/>
  <c r="J167" i="5"/>
  <c r="J163" i="5"/>
  <c r="J150" i="5"/>
  <c r="J146" i="5"/>
  <c r="Z145" i="5"/>
  <c r="J141" i="5"/>
  <c r="J137" i="5"/>
  <c r="Z136" i="5"/>
  <c r="J132" i="5"/>
  <c r="Z131" i="5"/>
  <c r="J125" i="5"/>
  <c r="J121" i="5"/>
  <c r="G118" i="5"/>
  <c r="G98" i="5"/>
  <c r="G95" i="5"/>
  <c r="G90" i="5"/>
  <c r="Z87" i="5"/>
  <c r="G87" i="5"/>
  <c r="G86" i="5"/>
  <c r="Z79" i="5"/>
  <c r="G79" i="5"/>
  <c r="Z70" i="5"/>
  <c r="G70" i="5"/>
  <c r="Z67" i="5"/>
  <c r="G67" i="5"/>
  <c r="G36" i="5"/>
  <c r="Z36" i="5"/>
  <c r="Z101" i="5"/>
  <c r="G101" i="5"/>
  <c r="Z93" i="5"/>
  <c r="G93" i="5"/>
  <c r="J81" i="5"/>
  <c r="G74" i="5"/>
  <c r="Z74" i="5"/>
  <c r="J69" i="5"/>
  <c r="O69" i="5"/>
  <c r="Z68" i="5"/>
  <c r="G68" i="5"/>
  <c r="G63" i="5"/>
  <c r="Z63" i="5"/>
  <c r="J38" i="5"/>
  <c r="G24" i="5"/>
  <c r="Z24" i="5"/>
  <c r="J96" i="5"/>
  <c r="J88" i="5"/>
  <c r="Z85" i="5"/>
  <c r="G85" i="5"/>
  <c r="J82" i="5"/>
  <c r="Z78" i="5"/>
  <c r="G76" i="5"/>
  <c r="Z76" i="5"/>
  <c r="J73" i="5"/>
  <c r="G43" i="5"/>
  <c r="Z43" i="5"/>
  <c r="G117" i="5"/>
  <c r="J84" i="5"/>
  <c r="J56" i="5"/>
  <c r="Z54" i="5"/>
  <c r="G54" i="5"/>
  <c r="J40" i="5"/>
  <c r="G32" i="5"/>
  <c r="Z32" i="5"/>
  <c r="Z26" i="5"/>
  <c r="G26" i="5"/>
  <c r="Z170" i="5"/>
  <c r="Z160" i="5"/>
  <c r="Z128" i="5"/>
  <c r="J113" i="5"/>
  <c r="G110" i="5"/>
  <c r="Z105" i="5"/>
  <c r="G105" i="5"/>
  <c r="G102" i="5"/>
  <c r="G99" i="5"/>
  <c r="G94" i="5"/>
  <c r="G91" i="5"/>
  <c r="J78" i="5"/>
  <c r="J72" i="5"/>
  <c r="Z60" i="5"/>
  <c r="G60" i="5"/>
  <c r="Z51" i="5"/>
  <c r="G51" i="5"/>
  <c r="J34" i="5"/>
  <c r="Z97" i="5"/>
  <c r="G97" i="5"/>
  <c r="Z89" i="5"/>
  <c r="G89" i="5"/>
  <c r="G48" i="5"/>
  <c r="Z48" i="5"/>
  <c r="J100" i="5"/>
  <c r="J92" i="5"/>
  <c r="Z83" i="5"/>
  <c r="G83" i="5"/>
  <c r="G61" i="5"/>
  <c r="Z61" i="5"/>
  <c r="G607" i="6"/>
  <c r="G109" i="5"/>
  <c r="Z62" i="5"/>
  <c r="G62" i="5"/>
  <c r="G59" i="5"/>
  <c r="Z56" i="5"/>
  <c r="Z40" i="5"/>
  <c r="Z38" i="5"/>
  <c r="Z34" i="5"/>
  <c r="AB14" i="5"/>
  <c r="AB17" i="5"/>
  <c r="AB12" i="5"/>
  <c r="AY10" i="5"/>
  <c r="AY5" i="5"/>
  <c r="AY8" i="5"/>
  <c r="AY11" i="5"/>
  <c r="AY22" i="5"/>
  <c r="AY27" i="5"/>
  <c r="AY12" i="5"/>
  <c r="AY13" i="5"/>
  <c r="AY14" i="5"/>
  <c r="AY15" i="5"/>
  <c r="AY23" i="5"/>
  <c r="AY24" i="5"/>
  <c r="AY31" i="5"/>
  <c r="AY35" i="5"/>
  <c r="AY44" i="5"/>
  <c r="AY25" i="5"/>
  <c r="AY26" i="5"/>
  <c r="AY41" i="5"/>
  <c r="AY49" i="5"/>
  <c r="AY52" i="5"/>
  <c r="AY60" i="5"/>
  <c r="AY16" i="5"/>
  <c r="AY17" i="5"/>
  <c r="AY30" i="5"/>
  <c r="AY34" i="5"/>
  <c r="AY38" i="5"/>
  <c r="AY46" i="5"/>
  <c r="D11" i="5"/>
  <c r="AY28" i="5"/>
  <c r="AY29" i="5"/>
  <c r="AY43" i="5"/>
  <c r="AY51" i="5"/>
  <c r="AY54" i="5"/>
  <c r="AY62" i="5"/>
  <c r="Z53" i="5"/>
  <c r="Z50" i="5"/>
  <c r="G600" i="6"/>
  <c r="G578" i="6"/>
  <c r="G539" i="6"/>
  <c r="G515" i="6"/>
  <c r="J58" i="5"/>
  <c r="AB16" i="5"/>
  <c r="AB18" i="5"/>
  <c r="AY7" i="5"/>
  <c r="Z72" i="5"/>
  <c r="G49" i="5"/>
  <c r="G597" i="6"/>
  <c r="G527" i="6"/>
  <c r="G57" i="5"/>
  <c r="Z39" i="5"/>
  <c r="G39" i="5"/>
  <c r="G37" i="5"/>
  <c r="G35" i="5"/>
  <c r="Z35" i="5"/>
  <c r="G33" i="5"/>
  <c r="G31" i="5"/>
  <c r="Z31" i="5"/>
  <c r="Z29" i="5"/>
  <c r="G29" i="5"/>
  <c r="G604" i="6"/>
  <c r="G543" i="6"/>
  <c r="Z77" i="5"/>
  <c r="Z73" i="5"/>
  <c r="G64" i="5"/>
  <c r="G599" i="6"/>
  <c r="G588" i="6"/>
  <c r="G519" i="6"/>
  <c r="J53" i="5"/>
  <c r="J50" i="5"/>
  <c r="Z47" i="5"/>
  <c r="G47" i="5"/>
  <c r="J45" i="5"/>
  <c r="Z42" i="5"/>
  <c r="G42" i="5"/>
  <c r="J27" i="5"/>
  <c r="AY3" i="5"/>
  <c r="G608" i="6"/>
  <c r="G531" i="6"/>
  <c r="G598" i="6"/>
  <c r="G596" i="6"/>
  <c r="G581" i="6"/>
  <c r="G554" i="6"/>
  <c r="G535" i="6"/>
  <c r="G540" i="6"/>
  <c r="G503" i="6"/>
  <c r="G499" i="6"/>
  <c r="G426" i="6"/>
  <c r="G418" i="6"/>
  <c r="P408" i="6"/>
  <c r="G408" i="6"/>
  <c r="G362" i="6"/>
  <c r="G356" i="6"/>
  <c r="G326" i="6"/>
  <c r="G323" i="6"/>
  <c r="G320" i="6"/>
  <c r="G311" i="6"/>
  <c r="G283" i="6"/>
  <c r="G555" i="6"/>
  <c r="G551" i="6"/>
  <c r="G524" i="6"/>
  <c r="G510" i="6"/>
  <c r="P508" i="6"/>
  <c r="G508" i="6"/>
  <c r="G496" i="6"/>
  <c r="G492" i="6"/>
  <c r="G479" i="6"/>
  <c r="G475" i="6"/>
  <c r="G453" i="6"/>
  <c r="G397" i="6"/>
  <c r="G386" i="6"/>
  <c r="G373" i="6"/>
  <c r="G336" i="6"/>
  <c r="G279" i="6"/>
  <c r="G536" i="6"/>
  <c r="G477" i="6"/>
  <c r="G473" i="6"/>
  <c r="G425" i="6"/>
  <c r="G417" i="6"/>
  <c r="G380" i="6"/>
  <c r="P380" i="6"/>
  <c r="V380" i="6" s="1"/>
  <c r="G376" i="6"/>
  <c r="G358" i="6"/>
  <c r="G355" i="6"/>
  <c r="G349" i="6"/>
  <c r="G345" i="6"/>
  <c r="G297" i="6"/>
  <c r="Z52" i="5"/>
  <c r="Z22" i="5"/>
  <c r="G573" i="6"/>
  <c r="G520" i="6"/>
  <c r="G495" i="6"/>
  <c r="G491" i="6"/>
  <c r="G488" i="6"/>
  <c r="G481" i="6"/>
  <c r="G442" i="6"/>
  <c r="G370" i="6"/>
  <c r="P364" i="6"/>
  <c r="V364" i="6" s="1"/>
  <c r="G364" i="6"/>
  <c r="G335" i="6"/>
  <c r="AD2" i="5"/>
  <c r="AB15" i="5"/>
  <c r="F7" i="5"/>
  <c r="F8" i="5"/>
  <c r="P561" i="6"/>
  <c r="S561" i="6" s="1"/>
  <c r="U561" i="6" s="1"/>
  <c r="G516" i="6"/>
  <c r="G504" i="6"/>
  <c r="G428" i="6"/>
  <c r="G424" i="6"/>
  <c r="P424" i="6"/>
  <c r="G396" i="6"/>
  <c r="G392" i="6"/>
  <c r="G388" i="6"/>
  <c r="G375" i="6"/>
  <c r="G354" i="6"/>
  <c r="G331" i="6"/>
  <c r="G290" i="6"/>
  <c r="P290" i="6"/>
  <c r="D7" i="5"/>
  <c r="E21" i="5"/>
  <c r="F21" i="5"/>
  <c r="G23" i="5"/>
  <c r="G28" i="5"/>
  <c r="G571" i="6"/>
  <c r="P567" i="6"/>
  <c r="P566" i="6"/>
  <c r="G564" i="6"/>
  <c r="G548" i="6"/>
  <c r="G532" i="6"/>
  <c r="G487" i="6"/>
  <c r="G480" i="6"/>
  <c r="G476" i="6"/>
  <c r="G413" i="6"/>
  <c r="G406" i="6"/>
  <c r="P382" i="6"/>
  <c r="S382" i="6" s="1"/>
  <c r="U382" i="6"/>
  <c r="G382" i="6"/>
  <c r="G369" i="6"/>
  <c r="G316" i="6"/>
  <c r="G303" i="6"/>
  <c r="P303" i="6"/>
  <c r="S303" i="6" s="1"/>
  <c r="U303" i="6" s="1"/>
  <c r="G512" i="6"/>
  <c r="G507" i="6"/>
  <c r="G484" i="6"/>
  <c r="G409" i="6"/>
  <c r="G402" i="6"/>
  <c r="G391" i="6"/>
  <c r="G378" i="6"/>
  <c r="P378" i="6"/>
  <c r="S378" i="6" s="1"/>
  <c r="U378" i="6" s="1"/>
  <c r="P363" i="6"/>
  <c r="G363" i="6"/>
  <c r="G327" i="6"/>
  <c r="G312" i="6"/>
  <c r="G562" i="6"/>
  <c r="P545" i="6"/>
  <c r="G544" i="6"/>
  <c r="G528" i="6"/>
  <c r="G415" i="6"/>
  <c r="P415" i="6"/>
  <c r="G368" i="6"/>
  <c r="G353" i="6"/>
  <c r="G333" i="6"/>
  <c r="G269" i="6"/>
  <c r="P269" i="6"/>
  <c r="G231" i="6"/>
  <c r="G196" i="6"/>
  <c r="G181" i="6"/>
  <c r="G136" i="6"/>
  <c r="P136" i="6"/>
  <c r="G117" i="6"/>
  <c r="G104" i="6"/>
  <c r="G340" i="6"/>
  <c r="P338" i="6"/>
  <c r="P337" i="6"/>
  <c r="S337" i="6" s="1"/>
  <c r="U337" i="6" s="1"/>
  <c r="G319" i="6"/>
  <c r="G271" i="6"/>
  <c r="P250" i="6"/>
  <c r="V250" i="6" s="1"/>
  <c r="G250" i="6"/>
  <c r="G244" i="6"/>
  <c r="G241" i="6"/>
  <c r="G171" i="6"/>
  <c r="P171" i="6"/>
  <c r="G156" i="6"/>
  <c r="G151" i="6"/>
  <c r="G101" i="6"/>
  <c r="G82" i="6"/>
  <c r="P82" i="6"/>
  <c r="P462" i="6"/>
  <c r="S462" i="6" s="1"/>
  <c r="U462" i="6" s="1"/>
  <c r="G268" i="6"/>
  <c r="G230" i="6"/>
  <c r="P230" i="6"/>
  <c r="G188" i="6"/>
  <c r="G180" i="6"/>
  <c r="G163" i="6"/>
  <c r="G146" i="6"/>
  <c r="P146" i="6"/>
  <c r="G98" i="6"/>
  <c r="R210" i="6"/>
  <c r="G155" i="6"/>
  <c r="P155" i="6"/>
  <c r="G150" i="6"/>
  <c r="G229" i="6"/>
  <c r="G179" i="6"/>
  <c r="G170" i="6"/>
  <c r="P170" i="6"/>
  <c r="G162" i="6"/>
  <c r="G145" i="6"/>
  <c r="G100" i="6"/>
  <c r="P324" i="6"/>
  <c r="S324" i="6" s="1"/>
  <c r="U324" i="6" s="1"/>
  <c r="G322" i="6"/>
  <c r="G278" i="6"/>
  <c r="P267" i="6"/>
  <c r="S267" i="6" s="1"/>
  <c r="U267" i="6" s="1"/>
  <c r="G267" i="6"/>
  <c r="G247" i="6"/>
  <c r="G185" i="6"/>
  <c r="G174" i="6"/>
  <c r="G159" i="6"/>
  <c r="P159" i="6"/>
  <c r="G149" i="6"/>
  <c r="G137" i="6"/>
  <c r="G105" i="6"/>
  <c r="P342" i="6"/>
  <c r="V342" i="6" s="1"/>
  <c r="P294" i="6"/>
  <c r="G272" i="6"/>
  <c r="G169" i="6"/>
  <c r="G134" i="6"/>
  <c r="P134" i="6"/>
  <c r="G118" i="6"/>
  <c r="G94" i="6"/>
  <c r="G86" i="6"/>
  <c r="G346" i="6"/>
  <c r="G341" i="6"/>
  <c r="G332" i="6"/>
  <c r="G299" i="6"/>
  <c r="G206" i="6"/>
  <c r="G184" i="6"/>
  <c r="G166" i="6"/>
  <c r="G133" i="6"/>
  <c r="G120" i="6"/>
  <c r="G97" i="6"/>
  <c r="P83" i="6"/>
  <c r="G73" i="6"/>
  <c r="G70" i="6"/>
  <c r="G66" i="6"/>
  <c r="G38" i="6"/>
  <c r="P38" i="6"/>
  <c r="S38" i="6" s="1"/>
  <c r="U38" i="6" s="1"/>
  <c r="K271" i="9"/>
  <c r="R271" i="9"/>
  <c r="K265" i="9"/>
  <c r="G254" i="9"/>
  <c r="R254" i="9"/>
  <c r="P254" i="9"/>
  <c r="G244" i="9"/>
  <c r="P244" i="9"/>
  <c r="G215" i="9"/>
  <c r="P215" i="9"/>
  <c r="P212" i="9"/>
  <c r="G212" i="9"/>
  <c r="G209" i="9"/>
  <c r="P209" i="9"/>
  <c r="G203" i="9"/>
  <c r="P203" i="9"/>
  <c r="G200" i="9"/>
  <c r="K200" i="9"/>
  <c r="P200" i="9"/>
  <c r="R197" i="9"/>
  <c r="G188" i="9"/>
  <c r="P188" i="9"/>
  <c r="P173" i="9"/>
  <c r="G173" i="9"/>
  <c r="P161" i="9"/>
  <c r="G161" i="9"/>
  <c r="G154" i="9"/>
  <c r="P154" i="9"/>
  <c r="G146" i="9"/>
  <c r="P146" i="9"/>
  <c r="K143" i="9"/>
  <c r="R143" i="9"/>
  <c r="P134" i="9"/>
  <c r="G134" i="9"/>
  <c r="G99" i="9"/>
  <c r="P99" i="9"/>
  <c r="G93" i="9"/>
  <c r="P93" i="9"/>
  <c r="G225" i="6"/>
  <c r="G204" i="6"/>
  <c r="G200" i="6"/>
  <c r="G194" i="6"/>
  <c r="G183" i="6"/>
  <c r="G178" i="6"/>
  <c r="G168" i="6"/>
  <c r="G161" i="6"/>
  <c r="G154" i="6"/>
  <c r="G131" i="6"/>
  <c r="P128" i="6"/>
  <c r="G121" i="6"/>
  <c r="G119" i="6"/>
  <c r="G103" i="6"/>
  <c r="G95" i="6"/>
  <c r="P91" i="6"/>
  <c r="P85" i="6"/>
  <c r="S85" i="6" s="1"/>
  <c r="U85" i="6" s="1"/>
  <c r="G78" i="6"/>
  <c r="G68" i="6"/>
  <c r="G57" i="6"/>
  <c r="P57" i="6"/>
  <c r="S57" i="6" s="1"/>
  <c r="U57" i="6" s="1"/>
  <c r="G51" i="6"/>
  <c r="G262" i="9"/>
  <c r="P262" i="9"/>
  <c r="G250" i="9"/>
  <c r="P250" i="9"/>
  <c r="G247" i="9"/>
  <c r="P247" i="9"/>
  <c r="G235" i="9"/>
  <c r="P235" i="9"/>
  <c r="G221" i="9"/>
  <c r="P221" i="9"/>
  <c r="G218" i="9"/>
  <c r="P218" i="9"/>
  <c r="G194" i="9"/>
  <c r="P194" i="9"/>
  <c r="K179" i="9"/>
  <c r="R179" i="9"/>
  <c r="G176" i="9"/>
  <c r="P176" i="9"/>
  <c r="G166" i="9"/>
  <c r="P166" i="9"/>
  <c r="R163" i="9"/>
  <c r="P157" i="9"/>
  <c r="G157" i="9"/>
  <c r="P138" i="9"/>
  <c r="G138" i="9"/>
  <c r="P123" i="9"/>
  <c r="G123" i="9"/>
  <c r="P112" i="9"/>
  <c r="G112" i="9"/>
  <c r="K63" i="9"/>
  <c r="G37" i="6"/>
  <c r="L273" i="9"/>
  <c r="G253" i="9"/>
  <c r="P253" i="9"/>
  <c r="G211" i="9"/>
  <c r="P211" i="9"/>
  <c r="G182" i="9"/>
  <c r="P182" i="9"/>
  <c r="G172" i="9"/>
  <c r="P172" i="9"/>
  <c r="P169" i="9"/>
  <c r="G169" i="9"/>
  <c r="G160" i="9"/>
  <c r="P160" i="9"/>
  <c r="K145" i="9"/>
  <c r="R145" i="9"/>
  <c r="G133" i="9"/>
  <c r="P133" i="9"/>
  <c r="P109" i="9"/>
  <c r="G109" i="9"/>
  <c r="G98" i="9"/>
  <c r="P98" i="9"/>
  <c r="K77" i="9"/>
  <c r="R77" i="9"/>
  <c r="N21" i="9"/>
  <c r="R21" i="9"/>
  <c r="G107" i="6"/>
  <c r="G76" i="6"/>
  <c r="G50" i="6"/>
  <c r="P50" i="6"/>
  <c r="P41" i="6"/>
  <c r="S41" i="6" s="1"/>
  <c r="U41" i="6" s="1"/>
  <c r="G270" i="9"/>
  <c r="P270" i="9"/>
  <c r="G264" i="9"/>
  <c r="P264" i="9"/>
  <c r="R261" i="9"/>
  <c r="K249" i="9"/>
  <c r="R237" i="9"/>
  <c r="G229" i="9"/>
  <c r="P229" i="9"/>
  <c r="P220" i="9"/>
  <c r="G220" i="9"/>
  <c r="K214" i="9"/>
  <c r="R214" i="9"/>
  <c r="K199" i="9"/>
  <c r="R199" i="9"/>
  <c r="G156" i="9"/>
  <c r="P156" i="9"/>
  <c r="K153" i="9"/>
  <c r="R153" i="9"/>
  <c r="G127" i="9"/>
  <c r="P127" i="9"/>
  <c r="G106" i="9"/>
  <c r="P106" i="9"/>
  <c r="K71" i="9"/>
  <c r="P135" i="6"/>
  <c r="S135" i="6" s="1"/>
  <c r="U135" i="6"/>
  <c r="P267" i="9"/>
  <c r="G267" i="9"/>
  <c r="R252" i="9"/>
  <c r="G205" i="9"/>
  <c r="P205" i="9"/>
  <c r="P196" i="9"/>
  <c r="G196" i="9"/>
  <c r="R196" i="9"/>
  <c r="G190" i="9"/>
  <c r="P190" i="9"/>
  <c r="P181" i="9"/>
  <c r="G181" i="9"/>
  <c r="G168" i="9"/>
  <c r="P168" i="9"/>
  <c r="K165" i="9"/>
  <c r="R165" i="9"/>
  <c r="K159" i="9"/>
  <c r="R159" i="9"/>
  <c r="K137" i="9"/>
  <c r="R137" i="9"/>
  <c r="R135" i="9"/>
  <c r="P132" i="9"/>
  <c r="G132" i="9"/>
  <c r="P205" i="6"/>
  <c r="S205" i="6" s="1"/>
  <c r="U205" i="6" s="1"/>
  <c r="G80" i="6"/>
  <c r="G74" i="6"/>
  <c r="G272" i="9"/>
  <c r="P272" i="9"/>
  <c r="R269" i="9"/>
  <c r="P228" i="9"/>
  <c r="G228" i="9"/>
  <c r="G225" i="9"/>
  <c r="P225" i="9"/>
  <c r="K155" i="9"/>
  <c r="G150" i="9"/>
  <c r="P150" i="9"/>
  <c r="G144" i="9"/>
  <c r="P144" i="9"/>
  <c r="K129" i="9"/>
  <c r="G76" i="9"/>
  <c r="P76" i="9"/>
  <c r="N39" i="9"/>
  <c r="R39" i="9"/>
  <c r="G72" i="6"/>
  <c r="P72" i="6"/>
  <c r="V72" i="6" s="1"/>
  <c r="G61" i="6"/>
  <c r="G266" i="9"/>
  <c r="P266" i="9"/>
  <c r="K263" i="9"/>
  <c r="R263" i="9"/>
  <c r="P260" i="9"/>
  <c r="G260" i="9"/>
  <c r="G255" i="9"/>
  <c r="R255" i="9"/>
  <c r="P255" i="9"/>
  <c r="P245" i="9"/>
  <c r="G245" i="9"/>
  <c r="G242" i="9"/>
  <c r="P242" i="9"/>
  <c r="G239" i="9"/>
  <c r="P239" i="9"/>
  <c r="P216" i="9"/>
  <c r="G216" i="9"/>
  <c r="G213" i="9"/>
  <c r="P213" i="9"/>
  <c r="P204" i="9"/>
  <c r="G204" i="9"/>
  <c r="G201" i="9"/>
  <c r="P201" i="9"/>
  <c r="G198" i="9"/>
  <c r="P198" i="9"/>
  <c r="P189" i="9"/>
  <c r="G189" i="9"/>
  <c r="G186" i="9"/>
  <c r="P186" i="9"/>
  <c r="G180" i="9"/>
  <c r="P180" i="9"/>
  <c r="G174" i="9"/>
  <c r="P174" i="9"/>
  <c r="K167" i="9"/>
  <c r="R167" i="9"/>
  <c r="P147" i="9"/>
  <c r="G147" i="9"/>
  <c r="G118" i="9"/>
  <c r="P118" i="9"/>
  <c r="G99" i="6"/>
  <c r="P53" i="6"/>
  <c r="V53" i="6" s="1"/>
  <c r="G53" i="6"/>
  <c r="G49" i="6"/>
  <c r="R257" i="9"/>
  <c r="P251" i="9"/>
  <c r="G251" i="9"/>
  <c r="G236" i="9"/>
  <c r="P236" i="9"/>
  <c r="G233" i="9"/>
  <c r="P233" i="9"/>
  <c r="G227" i="9"/>
  <c r="P227" i="9"/>
  <c r="G192" i="9"/>
  <c r="P192" i="9"/>
  <c r="P177" i="9"/>
  <c r="G177" i="9"/>
  <c r="G164" i="9"/>
  <c r="P164" i="9"/>
  <c r="G158" i="9"/>
  <c r="P158" i="9"/>
  <c r="R149" i="9"/>
  <c r="P141" i="9"/>
  <c r="G141" i="9"/>
  <c r="P121" i="9"/>
  <c r="G121" i="9"/>
  <c r="G35" i="6"/>
  <c r="P261" i="9"/>
  <c r="P252" i="9"/>
  <c r="P246" i="9"/>
  <c r="R246" i="9"/>
  <c r="P240" i="9"/>
  <c r="P231" i="9"/>
  <c r="P223" i="9"/>
  <c r="P217" i="9"/>
  <c r="R217" i="9"/>
  <c r="P207" i="9"/>
  <c r="P184" i="9"/>
  <c r="P178" i="9"/>
  <c r="P170" i="9"/>
  <c r="P152" i="9"/>
  <c r="P128" i="9"/>
  <c r="P119" i="9"/>
  <c r="P104" i="9"/>
  <c r="P90" i="9"/>
  <c r="R81" i="9"/>
  <c r="P67" i="9"/>
  <c r="G67" i="9"/>
  <c r="P52" i="9"/>
  <c r="R52" i="9"/>
  <c r="G50" i="9"/>
  <c r="P50" i="9"/>
  <c r="G48" i="9"/>
  <c r="P48" i="9"/>
  <c r="P36" i="9"/>
  <c r="G36" i="9"/>
  <c r="P31" i="9"/>
  <c r="G31" i="9"/>
  <c r="G222" i="12"/>
  <c r="I222" i="12"/>
  <c r="G200" i="12"/>
  <c r="I200" i="12"/>
  <c r="G177" i="12"/>
  <c r="I177" i="12"/>
  <c r="G174" i="12"/>
  <c r="I174" i="12"/>
  <c r="G161" i="12"/>
  <c r="I161" i="12"/>
  <c r="Y9" i="6"/>
  <c r="Y6" i="6"/>
  <c r="K269" i="9"/>
  <c r="G268" i="9"/>
  <c r="G256" i="9"/>
  <c r="K197" i="9"/>
  <c r="K163" i="9"/>
  <c r="G162" i="9"/>
  <c r="K149" i="9"/>
  <c r="G148" i="9"/>
  <c r="K142" i="9"/>
  <c r="K135" i="9"/>
  <c r="P126" i="9"/>
  <c r="G117" i="9"/>
  <c r="G115" i="9"/>
  <c r="P94" i="9"/>
  <c r="P92" i="9"/>
  <c r="G83" i="9"/>
  <c r="P60" i="9"/>
  <c r="R60" i="9"/>
  <c r="K58" i="9"/>
  <c r="R58" i="9"/>
  <c r="K52" i="9"/>
  <c r="P43" i="9"/>
  <c r="G43" i="9"/>
  <c r="G26" i="9"/>
  <c r="P26" i="9"/>
  <c r="D16" i="9"/>
  <c r="D19" i="9"/>
  <c r="D15" i="9"/>
  <c r="C19" i="9"/>
  <c r="P21" i="9"/>
  <c r="G208" i="12"/>
  <c r="I208" i="12"/>
  <c r="P208" i="12"/>
  <c r="R208" i="12" s="1"/>
  <c r="G184" i="12"/>
  <c r="I184" i="12"/>
  <c r="G181" i="12"/>
  <c r="I181" i="12"/>
  <c r="G169" i="12"/>
  <c r="I169" i="12"/>
  <c r="G19" i="6"/>
  <c r="G72" i="9"/>
  <c r="P72" i="9"/>
  <c r="K66" i="9"/>
  <c r="R66" i="9"/>
  <c r="K60" i="9"/>
  <c r="G56" i="9"/>
  <c r="P56" i="9"/>
  <c r="G54" i="9"/>
  <c r="P54" i="9"/>
  <c r="R45" i="9"/>
  <c r="N45" i="9"/>
  <c r="G38" i="9"/>
  <c r="P38" i="9"/>
  <c r="G216" i="12"/>
  <c r="I216" i="12"/>
  <c r="G196" i="12"/>
  <c r="I196" i="12"/>
  <c r="G125" i="12"/>
  <c r="H125" i="12"/>
  <c r="P36" i="6"/>
  <c r="Y11" i="6"/>
  <c r="P258" i="9"/>
  <c r="R258" i="9"/>
  <c r="P248" i="9"/>
  <c r="R248" i="9"/>
  <c r="P241" i="9"/>
  <c r="P238" i="9"/>
  <c r="P232" i="9"/>
  <c r="P224" i="9"/>
  <c r="P208" i="9"/>
  <c r="P191" i="9"/>
  <c r="P185" i="9"/>
  <c r="P175" i="9"/>
  <c r="P171" i="9"/>
  <c r="P129" i="9"/>
  <c r="R129" i="9"/>
  <c r="P107" i="9"/>
  <c r="P97" i="9"/>
  <c r="P77" i="9"/>
  <c r="G70" i="9"/>
  <c r="P70" i="9"/>
  <c r="R68" i="9"/>
  <c r="K68" i="9"/>
  <c r="G64" i="9"/>
  <c r="P64" i="9"/>
  <c r="G62" i="9"/>
  <c r="P62" i="9"/>
  <c r="N47" i="9"/>
  <c r="R47" i="9"/>
  <c r="G42" i="9"/>
  <c r="P42" i="9"/>
  <c r="G40" i="9"/>
  <c r="P40" i="9"/>
  <c r="G22" i="9"/>
  <c r="P22" i="9"/>
  <c r="G204" i="12"/>
  <c r="I204" i="12"/>
  <c r="G166" i="12"/>
  <c r="I166" i="12"/>
  <c r="P166" i="12"/>
  <c r="G152" i="12"/>
  <c r="H152" i="12"/>
  <c r="G146" i="12"/>
  <c r="H146" i="12"/>
  <c r="G136" i="12"/>
  <c r="I136" i="12"/>
  <c r="G133" i="12"/>
  <c r="H133" i="12"/>
  <c r="G130" i="12"/>
  <c r="H130" i="12"/>
  <c r="P273" i="9"/>
  <c r="R273" i="9"/>
  <c r="P265" i="9"/>
  <c r="R265" i="9"/>
  <c r="P249" i="9"/>
  <c r="R249" i="9"/>
  <c r="P195" i="9"/>
  <c r="P167" i="9"/>
  <c r="P159" i="9"/>
  <c r="P155" i="9"/>
  <c r="R155" i="9"/>
  <c r="P145" i="9"/>
  <c r="P120" i="9"/>
  <c r="G103" i="9"/>
  <c r="G89" i="9"/>
  <c r="G75" i="9"/>
  <c r="R65" i="9"/>
  <c r="R41" i="9"/>
  <c r="P32" i="9"/>
  <c r="G32" i="9"/>
  <c r="G30" i="9"/>
  <c r="P30" i="9"/>
  <c r="G212" i="12"/>
  <c r="I212" i="12"/>
  <c r="G195" i="12"/>
  <c r="I195" i="12"/>
  <c r="P71" i="9"/>
  <c r="R71" i="9"/>
  <c r="R69" i="9"/>
  <c r="P63" i="9"/>
  <c r="R63" i="9"/>
  <c r="K55" i="9"/>
  <c r="R55" i="9"/>
  <c r="R53" i="9"/>
  <c r="K53" i="9"/>
  <c r="P44" i="9"/>
  <c r="G44" i="9"/>
  <c r="R37" i="9"/>
  <c r="N37" i="9"/>
  <c r="P220" i="12"/>
  <c r="R220" i="12" s="1"/>
  <c r="G220" i="12"/>
  <c r="I220" i="12"/>
  <c r="G203" i="12"/>
  <c r="I203" i="12"/>
  <c r="G198" i="12"/>
  <c r="I198" i="12"/>
  <c r="P198" i="12"/>
  <c r="R198" i="12" s="1"/>
  <c r="G165" i="12"/>
  <c r="H165" i="12"/>
  <c r="G145" i="12"/>
  <c r="I145" i="12"/>
  <c r="G120" i="12"/>
  <c r="H120" i="12"/>
  <c r="H18" i="12"/>
  <c r="R84" i="9"/>
  <c r="K84" i="9"/>
  <c r="R80" i="9"/>
  <c r="K80" i="9"/>
  <c r="K78" i="9"/>
  <c r="P65" i="9"/>
  <c r="G61" i="9"/>
  <c r="P51" i="9"/>
  <c r="G51" i="9"/>
  <c r="P25" i="9"/>
  <c r="G25" i="9"/>
  <c r="G211" i="12"/>
  <c r="I211" i="12"/>
  <c r="P211" i="12"/>
  <c r="R211" i="12" s="1"/>
  <c r="G206" i="12"/>
  <c r="I206" i="12"/>
  <c r="G162" i="12"/>
  <c r="I162" i="12"/>
  <c r="G154" i="12"/>
  <c r="H154" i="12"/>
  <c r="G112" i="12"/>
  <c r="I112" i="12"/>
  <c r="Y18" i="6"/>
  <c r="Y12" i="6"/>
  <c r="G88" i="9"/>
  <c r="P88" i="9"/>
  <c r="G86" i="9"/>
  <c r="P86" i="9"/>
  <c r="P59" i="9"/>
  <c r="G59" i="9"/>
  <c r="G46" i="9"/>
  <c r="P46" i="9"/>
  <c r="G34" i="9"/>
  <c r="P34" i="9"/>
  <c r="G23" i="9"/>
  <c r="P23" i="9"/>
  <c r="G219" i="12"/>
  <c r="G214" i="12"/>
  <c r="I214" i="12"/>
  <c r="G192" i="12"/>
  <c r="I192" i="12"/>
  <c r="P192" i="12"/>
  <c r="R192" i="12" s="1"/>
  <c r="G189" i="12"/>
  <c r="I189" i="12"/>
  <c r="G182" i="12"/>
  <c r="I182" i="12"/>
  <c r="G150" i="12"/>
  <c r="H150" i="12"/>
  <c r="G144" i="12"/>
  <c r="I144" i="12"/>
  <c r="P245" i="12"/>
  <c r="R245" i="12" s="1"/>
  <c r="P237" i="12"/>
  <c r="R237" i="12" s="1"/>
  <c r="P230" i="12"/>
  <c r="R230" i="12" s="1"/>
  <c r="P224" i="12"/>
  <c r="R224" i="12" s="1"/>
  <c r="G110" i="12"/>
  <c r="I110" i="12"/>
  <c r="H18" i="10"/>
  <c r="G24" i="9"/>
  <c r="G221" i="12"/>
  <c r="I221" i="12"/>
  <c r="G213" i="12"/>
  <c r="I213" i="12"/>
  <c r="G205" i="12"/>
  <c r="I205" i="12"/>
  <c r="G197" i="12"/>
  <c r="I197" i="12"/>
  <c r="P191" i="12"/>
  <c r="R191" i="12" s="1"/>
  <c r="G185" i="12"/>
  <c r="H185" i="12"/>
  <c r="G180" i="12"/>
  <c r="I180" i="12"/>
  <c r="I171" i="12"/>
  <c r="G170" i="12"/>
  <c r="I170" i="12"/>
  <c r="G160" i="12"/>
  <c r="H160" i="12"/>
  <c r="H156" i="12"/>
  <c r="G131" i="12"/>
  <c r="H131" i="12"/>
  <c r="G121" i="12"/>
  <c r="H121" i="12"/>
  <c r="I114" i="12"/>
  <c r="G199" i="10"/>
  <c r="I199" i="10"/>
  <c r="P199" i="10"/>
  <c r="R199" i="10" s="1"/>
  <c r="P191" i="10"/>
  <c r="G191" i="10"/>
  <c r="I191" i="10"/>
  <c r="P201" i="12"/>
  <c r="R201" i="12" s="1"/>
  <c r="P128" i="12"/>
  <c r="R128" i="12" s="1"/>
  <c r="Y3" i="12"/>
  <c r="Y11" i="12"/>
  <c r="Y20" i="12"/>
  <c r="Y17" i="12"/>
  <c r="P87" i="12"/>
  <c r="R87" i="12" s="1"/>
  <c r="P143" i="12"/>
  <c r="R143" i="12" s="1"/>
  <c r="P32" i="12"/>
  <c r="R32" i="12" s="1"/>
  <c r="P46" i="12"/>
  <c r="R46" i="12" s="1"/>
  <c r="P109" i="12"/>
  <c r="R109" i="12" s="1"/>
  <c r="P59" i="12"/>
  <c r="R59" i="12" s="1"/>
  <c r="Y19" i="12"/>
  <c r="P82" i="12"/>
  <c r="R82" i="12" s="1"/>
  <c r="P35" i="9"/>
  <c r="P29" i="9"/>
  <c r="P149" i="12"/>
  <c r="R149" i="12" s="1"/>
  <c r="R161" i="10"/>
  <c r="R139" i="10"/>
  <c r="D16" i="12"/>
  <c r="D19" i="12" s="1"/>
  <c r="P211" i="10"/>
  <c r="R211" i="10" s="1"/>
  <c r="P197" i="10"/>
  <c r="R197" i="10" s="1"/>
  <c r="P175" i="10"/>
  <c r="R175" i="10" s="1"/>
  <c r="P159" i="10"/>
  <c r="R159" i="10" s="1"/>
  <c r="P143" i="10"/>
  <c r="R143" i="10"/>
  <c r="P127" i="10"/>
  <c r="R127" i="10" s="1"/>
  <c r="P111" i="10"/>
  <c r="R111" i="10" s="1"/>
  <c r="P95" i="10"/>
  <c r="R95" i="10" s="1"/>
  <c r="P79" i="10"/>
  <c r="R79" i="10" s="1"/>
  <c r="G250" i="7"/>
  <c r="R250" i="7"/>
  <c r="P250" i="7"/>
  <c r="G227" i="7"/>
  <c r="P227" i="7"/>
  <c r="G211" i="7"/>
  <c r="P211" i="7"/>
  <c r="G197" i="7"/>
  <c r="N197" i="7"/>
  <c r="P197" i="7"/>
  <c r="G167" i="7"/>
  <c r="P167" i="7"/>
  <c r="K165" i="7"/>
  <c r="R165" i="7"/>
  <c r="R145" i="7"/>
  <c r="P62" i="7"/>
  <c r="G62" i="7"/>
  <c r="G244" i="7"/>
  <c r="P244" i="7"/>
  <c r="G235" i="7"/>
  <c r="P235" i="7"/>
  <c r="R219" i="7"/>
  <c r="N219" i="7"/>
  <c r="K216" i="7"/>
  <c r="G205" i="7"/>
  <c r="P205" i="7"/>
  <c r="G202" i="7"/>
  <c r="K202" i="7"/>
  <c r="P202" i="7"/>
  <c r="P189" i="7"/>
  <c r="G189" i="7"/>
  <c r="K147" i="7"/>
  <c r="R147" i="7"/>
  <c r="G22" i="7"/>
  <c r="P22" i="7"/>
  <c r="K619" i="3"/>
  <c r="K618" i="6" s="1"/>
  <c r="P21" i="10"/>
  <c r="R21" i="10" s="1"/>
  <c r="P25" i="10"/>
  <c r="R25" i="10" s="1"/>
  <c r="P31" i="10"/>
  <c r="R31" i="10" s="1"/>
  <c r="P30" i="10"/>
  <c r="R30" i="10" s="1"/>
  <c r="P38" i="10"/>
  <c r="R38" i="10"/>
  <c r="P46" i="10"/>
  <c r="R46" i="10" s="1"/>
  <c r="P54" i="10"/>
  <c r="R54" i="10" s="1"/>
  <c r="P62" i="10"/>
  <c r="R62" i="10" s="1"/>
  <c r="P70" i="10"/>
  <c r="R70" i="10" s="1"/>
  <c r="P78" i="10"/>
  <c r="R78" i="10" s="1"/>
  <c r="P86" i="10"/>
  <c r="R86" i="10" s="1"/>
  <c r="P94" i="10"/>
  <c r="R94" i="10" s="1"/>
  <c r="P102" i="10"/>
  <c r="R102" i="10" s="1"/>
  <c r="P110" i="10"/>
  <c r="R110" i="10" s="1"/>
  <c r="P118" i="10"/>
  <c r="R118" i="10" s="1"/>
  <c r="P126" i="10"/>
  <c r="R126" i="10" s="1"/>
  <c r="P134" i="10"/>
  <c r="R134" i="10" s="1"/>
  <c r="P142" i="10"/>
  <c r="R142" i="10" s="1"/>
  <c r="P150" i="10"/>
  <c r="R150" i="10" s="1"/>
  <c r="P158" i="10"/>
  <c r="R158" i="10" s="1"/>
  <c r="P166" i="10"/>
  <c r="R166" i="10" s="1"/>
  <c r="P174" i="10"/>
  <c r="R174" i="10" s="1"/>
  <c r="P182" i="10"/>
  <c r="R182" i="10" s="1"/>
  <c r="P190" i="10"/>
  <c r="R190" i="10" s="1"/>
  <c r="P198" i="10"/>
  <c r="R198" i="10" s="1"/>
  <c r="P206" i="10"/>
  <c r="R206" i="10" s="1"/>
  <c r="P214" i="10"/>
  <c r="R214" i="10" s="1"/>
  <c r="P24" i="10"/>
  <c r="R24" i="10"/>
  <c r="P29" i="10"/>
  <c r="R29" i="10" s="1"/>
  <c r="P37" i="10"/>
  <c r="R37" i="10" s="1"/>
  <c r="P45" i="10"/>
  <c r="R45" i="10" s="1"/>
  <c r="P53" i="10"/>
  <c r="R53" i="10" s="1"/>
  <c r="P61" i="10"/>
  <c r="R61" i="10" s="1"/>
  <c r="P28" i="10"/>
  <c r="R28" i="10" s="1"/>
  <c r="P36" i="10"/>
  <c r="R36" i="10" s="1"/>
  <c r="P44" i="10"/>
  <c r="R44" i="10" s="1"/>
  <c r="P52" i="10"/>
  <c r="R52" i="10" s="1"/>
  <c r="P60" i="10"/>
  <c r="R60" i="10" s="1"/>
  <c r="P68" i="10"/>
  <c r="R68" i="10" s="1"/>
  <c r="P76" i="10"/>
  <c r="R76" i="10" s="1"/>
  <c r="P84" i="10"/>
  <c r="R84" i="10" s="1"/>
  <c r="P92" i="10"/>
  <c r="R92" i="10" s="1"/>
  <c r="P100" i="10"/>
  <c r="R100" i="10" s="1"/>
  <c r="P108" i="10"/>
  <c r="R108" i="10" s="1"/>
  <c r="P116" i="10"/>
  <c r="R116" i="10" s="1"/>
  <c r="P124" i="10"/>
  <c r="R124" i="10" s="1"/>
  <c r="P132" i="10"/>
  <c r="R132" i="10" s="1"/>
  <c r="P140" i="10"/>
  <c r="R140" i="10" s="1"/>
  <c r="P148" i="10"/>
  <c r="R148" i="10" s="1"/>
  <c r="P156" i="10"/>
  <c r="R156" i="10" s="1"/>
  <c r="P164" i="10"/>
  <c r="R164" i="10" s="1"/>
  <c r="P172" i="10"/>
  <c r="R172" i="10" s="1"/>
  <c r="P180" i="10"/>
  <c r="R180" i="10" s="1"/>
  <c r="P188" i="10"/>
  <c r="R188" i="10" s="1"/>
  <c r="P196" i="10"/>
  <c r="R196" i="10" s="1"/>
  <c r="P204" i="10"/>
  <c r="R204" i="10" s="1"/>
  <c r="P212" i="10"/>
  <c r="R212" i="10" s="1"/>
  <c r="P34" i="10"/>
  <c r="R34" i="10" s="1"/>
  <c r="P42" i="10"/>
  <c r="R42" i="10" s="1"/>
  <c r="P50" i="10"/>
  <c r="R50" i="10" s="1"/>
  <c r="P58" i="10"/>
  <c r="R58" i="10" s="1"/>
  <c r="P66" i="10"/>
  <c r="R66" i="10" s="1"/>
  <c r="P74" i="10"/>
  <c r="R74" i="10" s="1"/>
  <c r="P82" i="10"/>
  <c r="R82" i="10" s="1"/>
  <c r="P90" i="10"/>
  <c r="R90" i="10" s="1"/>
  <c r="P98" i="10"/>
  <c r="R98" i="10" s="1"/>
  <c r="P106" i="10"/>
  <c r="R106" i="10" s="1"/>
  <c r="P114" i="10"/>
  <c r="R114" i="10" s="1"/>
  <c r="P122" i="10"/>
  <c r="R122" i="10" s="1"/>
  <c r="P130" i="10"/>
  <c r="R130" i="10" s="1"/>
  <c r="P138" i="10"/>
  <c r="R138" i="10" s="1"/>
  <c r="P146" i="10"/>
  <c r="R146" i="10"/>
  <c r="P154" i="10"/>
  <c r="R154" i="10" s="1"/>
  <c r="P162" i="10"/>
  <c r="R162" i="10" s="1"/>
  <c r="P170" i="10"/>
  <c r="R170" i="10" s="1"/>
  <c r="P178" i="10"/>
  <c r="R178" i="10" s="1"/>
  <c r="P186" i="10"/>
  <c r="R186" i="10" s="1"/>
  <c r="P32" i="10"/>
  <c r="R32" i="10" s="1"/>
  <c r="P40" i="10"/>
  <c r="R40" i="10" s="1"/>
  <c r="P48" i="10"/>
  <c r="R48" i="10" s="1"/>
  <c r="P56" i="10"/>
  <c r="R56" i="10" s="1"/>
  <c r="P64" i="10"/>
  <c r="R64" i="10" s="1"/>
  <c r="P72" i="10"/>
  <c r="R72" i="10" s="1"/>
  <c r="P80" i="10"/>
  <c r="R80" i="10" s="1"/>
  <c r="P88" i="10"/>
  <c r="R88" i="10" s="1"/>
  <c r="P96" i="10"/>
  <c r="R96" i="10" s="1"/>
  <c r="P104" i="10"/>
  <c r="R104" i="10" s="1"/>
  <c r="P112" i="10"/>
  <c r="R112" i="10" s="1"/>
  <c r="P120" i="10"/>
  <c r="R120" i="10" s="1"/>
  <c r="P128" i="10"/>
  <c r="R128" i="10" s="1"/>
  <c r="P136" i="10"/>
  <c r="R136" i="10" s="1"/>
  <c r="P144" i="10"/>
  <c r="R144" i="10" s="1"/>
  <c r="P152" i="10"/>
  <c r="R152" i="10" s="1"/>
  <c r="P160" i="10"/>
  <c r="R160" i="10" s="1"/>
  <c r="P168" i="10"/>
  <c r="R168" i="10" s="1"/>
  <c r="P176" i="10"/>
  <c r="R176" i="10" s="1"/>
  <c r="P184" i="10"/>
  <c r="R184" i="10" s="1"/>
  <c r="P192" i="10"/>
  <c r="R192" i="10" s="1"/>
  <c r="P200" i="10"/>
  <c r="R200" i="10" s="1"/>
  <c r="P208" i="10"/>
  <c r="R208" i="10" s="1"/>
  <c r="P216" i="10"/>
  <c r="R216" i="10" s="1"/>
  <c r="P217" i="10"/>
  <c r="R217" i="10" s="1"/>
  <c r="P218" i="10"/>
  <c r="R218" i="10" s="1"/>
  <c r="P219" i="10"/>
  <c r="R219" i="10" s="1"/>
  <c r="P220" i="10"/>
  <c r="R220" i="10" s="1"/>
  <c r="P221" i="10"/>
  <c r="R221" i="10" s="1"/>
  <c r="P222" i="10"/>
  <c r="R222" i="10" s="1"/>
  <c r="P223" i="10"/>
  <c r="R223" i="10" s="1"/>
  <c r="P224" i="10"/>
  <c r="R224" i="10" s="1"/>
  <c r="P225" i="10"/>
  <c r="R225" i="10" s="1"/>
  <c r="P226" i="10"/>
  <c r="R226" i="10" s="1"/>
  <c r="P227" i="10"/>
  <c r="R227" i="10" s="1"/>
  <c r="P228" i="10"/>
  <c r="R228" i="10" s="1"/>
  <c r="P229" i="10"/>
  <c r="R229" i="10" s="1"/>
  <c r="P230" i="10"/>
  <c r="R230" i="10" s="1"/>
  <c r="P231" i="10"/>
  <c r="R231" i="10" s="1"/>
  <c r="P232" i="10"/>
  <c r="R232" i="10" s="1"/>
  <c r="P233" i="10"/>
  <c r="R233" i="10" s="1"/>
  <c r="P234" i="10"/>
  <c r="R234" i="10" s="1"/>
  <c r="P235" i="10"/>
  <c r="R235" i="10" s="1"/>
  <c r="P236" i="10"/>
  <c r="R236" i="10" s="1"/>
  <c r="P237" i="10"/>
  <c r="R237" i="10" s="1"/>
  <c r="P238" i="10"/>
  <c r="R238" i="10" s="1"/>
  <c r="P239" i="10"/>
  <c r="R239" i="10" s="1"/>
  <c r="P240" i="10"/>
  <c r="R240" i="10" s="1"/>
  <c r="P241" i="10"/>
  <c r="R241" i="10" s="1"/>
  <c r="P242" i="10"/>
  <c r="R242" i="10" s="1"/>
  <c r="P243" i="10"/>
  <c r="R243" i="10" s="1"/>
  <c r="P244" i="10"/>
  <c r="R244" i="10" s="1"/>
  <c r="P245" i="10"/>
  <c r="R245" i="10" s="1"/>
  <c r="P246" i="10"/>
  <c r="R246" i="10" s="1"/>
  <c r="P247" i="10"/>
  <c r="R247" i="10" s="1"/>
  <c r="P248" i="10"/>
  <c r="R248" i="10" s="1"/>
  <c r="P249" i="10"/>
  <c r="R249" i="10" s="1"/>
  <c r="P250" i="10"/>
  <c r="R250" i="10" s="1"/>
  <c r="P251" i="10"/>
  <c r="R251" i="10"/>
  <c r="P252" i="10"/>
  <c r="R252" i="10" s="1"/>
  <c r="P253" i="10"/>
  <c r="R253" i="10" s="1"/>
  <c r="G249" i="7"/>
  <c r="P249" i="7"/>
  <c r="G238" i="7"/>
  <c r="P238" i="7"/>
  <c r="G213" i="7"/>
  <c r="P213" i="7"/>
  <c r="R199" i="7"/>
  <c r="P150" i="7"/>
  <c r="G150" i="7"/>
  <c r="G144" i="7"/>
  <c r="P144" i="7"/>
  <c r="P123" i="7"/>
  <c r="G123" i="7"/>
  <c r="G110" i="7"/>
  <c r="P110" i="7"/>
  <c r="G88" i="7"/>
  <c r="P88" i="7"/>
  <c r="K69" i="7"/>
  <c r="R69" i="7"/>
  <c r="P201" i="10"/>
  <c r="R201" i="10" s="1"/>
  <c r="G229" i="7"/>
  <c r="P229" i="7"/>
  <c r="G221" i="7"/>
  <c r="P221" i="7"/>
  <c r="K201" i="7"/>
  <c r="P191" i="7"/>
  <c r="G191" i="7"/>
  <c r="P180" i="7"/>
  <c r="K59" i="7"/>
  <c r="R59" i="7"/>
  <c r="K53" i="7"/>
  <c r="R53" i="7"/>
  <c r="N43" i="7"/>
  <c r="R43" i="7"/>
  <c r="P215" i="10"/>
  <c r="R215" i="10" s="1"/>
  <c r="P210" i="10"/>
  <c r="R210" i="10" s="1"/>
  <c r="P183" i="10"/>
  <c r="R183" i="10" s="1"/>
  <c r="P167" i="10"/>
  <c r="R167" i="10" s="1"/>
  <c r="P151" i="10"/>
  <c r="R151" i="10" s="1"/>
  <c r="P135" i="10"/>
  <c r="R135" i="10" s="1"/>
  <c r="P119" i="10"/>
  <c r="R119" i="10" s="1"/>
  <c r="P103" i="10"/>
  <c r="R103" i="10" s="1"/>
  <c r="P87" i="10"/>
  <c r="R87" i="10"/>
  <c r="P71" i="10"/>
  <c r="R71" i="10" s="1"/>
  <c r="G246" i="7"/>
  <c r="P246" i="7"/>
  <c r="P218" i="7"/>
  <c r="G218" i="7"/>
  <c r="G207" i="7"/>
  <c r="P207" i="7"/>
  <c r="K171" i="7"/>
  <c r="P149" i="7"/>
  <c r="G149" i="7"/>
  <c r="G140" i="7"/>
  <c r="P140" i="7"/>
  <c r="P114" i="7"/>
  <c r="G114" i="7"/>
  <c r="P82" i="7"/>
  <c r="G82" i="7"/>
  <c r="N34" i="7"/>
  <c r="P202" i="10"/>
  <c r="R202" i="10" s="1"/>
  <c r="P101" i="10"/>
  <c r="R101" i="10" s="1"/>
  <c r="P85" i="10"/>
  <c r="R85" i="10" s="1"/>
  <c r="P69" i="10"/>
  <c r="R69" i="10" s="1"/>
  <c r="P33" i="10"/>
  <c r="R33" i="10" s="1"/>
  <c r="P251" i="7"/>
  <c r="G251" i="7"/>
  <c r="G231" i="7"/>
  <c r="P228" i="7"/>
  <c r="G228" i="7"/>
  <c r="R215" i="7"/>
  <c r="K215" i="7"/>
  <c r="P198" i="7"/>
  <c r="G198" i="7"/>
  <c r="G156" i="7"/>
  <c r="P156" i="7"/>
  <c r="K143" i="7"/>
  <c r="R143" i="7"/>
  <c r="P134" i="7"/>
  <c r="G134" i="7"/>
  <c r="R125" i="7"/>
  <c r="P101" i="7"/>
  <c r="G101" i="7"/>
  <c r="P96" i="7"/>
  <c r="G96" i="7"/>
  <c r="K87" i="7"/>
  <c r="R87" i="7"/>
  <c r="D16" i="10"/>
  <c r="D19" i="10" s="1"/>
  <c r="R247" i="7"/>
  <c r="P245" i="7"/>
  <c r="G245" i="7"/>
  <c r="P236" i="7"/>
  <c r="G236" i="7"/>
  <c r="G225" i="7"/>
  <c r="P225" i="7"/>
  <c r="P206" i="7"/>
  <c r="G206" i="7"/>
  <c r="P193" i="7"/>
  <c r="G193" i="7"/>
  <c r="G182" i="7"/>
  <c r="P182" i="7"/>
  <c r="K179" i="7"/>
  <c r="R179" i="7"/>
  <c r="G158" i="7"/>
  <c r="P158" i="7"/>
  <c r="G71" i="7"/>
  <c r="P71" i="7"/>
  <c r="P68" i="7"/>
  <c r="G68" i="7"/>
  <c r="D15" i="10"/>
  <c r="C19" i="10" s="1"/>
  <c r="G242" i="7"/>
  <c r="P242" i="7"/>
  <c r="G233" i="7"/>
  <c r="P233" i="7"/>
  <c r="G217" i="7"/>
  <c r="P217" i="7"/>
  <c r="P214" i="7"/>
  <c r="G214" i="7"/>
  <c r="G203" i="7"/>
  <c r="P203" i="7"/>
  <c r="R200" i="7"/>
  <c r="K200" i="7"/>
  <c r="K139" i="7"/>
  <c r="R139" i="7"/>
  <c r="K133" i="7"/>
  <c r="G116" i="7"/>
  <c r="P116" i="7"/>
  <c r="P108" i="7"/>
  <c r="G108" i="7"/>
  <c r="K79" i="7"/>
  <c r="R79" i="7"/>
  <c r="G55" i="7"/>
  <c r="P55" i="7"/>
  <c r="P52" i="7"/>
  <c r="G52" i="7"/>
  <c r="P199" i="7"/>
  <c r="G162" i="7"/>
  <c r="P162" i="7"/>
  <c r="R135" i="7"/>
  <c r="P125" i="7"/>
  <c r="G30" i="7"/>
  <c r="P30" i="7"/>
  <c r="P216" i="7"/>
  <c r="R216" i="7"/>
  <c r="P201" i="7"/>
  <c r="R201" i="7"/>
  <c r="P186" i="7"/>
  <c r="R176" i="7"/>
  <c r="P168" i="7"/>
  <c r="R168" i="7"/>
  <c r="K145" i="7"/>
  <c r="P141" i="7"/>
  <c r="P137" i="7"/>
  <c r="G131" i="7"/>
  <c r="G129" i="7"/>
  <c r="G120" i="7"/>
  <c r="P120" i="7"/>
  <c r="R113" i="7"/>
  <c r="G98" i="7"/>
  <c r="P98" i="7"/>
  <c r="G91" i="7"/>
  <c r="P89" i="7"/>
  <c r="R81" i="7"/>
  <c r="P80" i="7"/>
  <c r="G80" i="7"/>
  <c r="K67" i="7"/>
  <c r="R67" i="7"/>
  <c r="R61" i="7"/>
  <c r="P60" i="7"/>
  <c r="G60" i="7"/>
  <c r="N51" i="7"/>
  <c r="R51" i="7"/>
  <c r="P43" i="7"/>
  <c r="G39" i="7"/>
  <c r="P39" i="7"/>
  <c r="N25" i="7"/>
  <c r="R25" i="7"/>
  <c r="G570" i="3"/>
  <c r="R196" i="7"/>
  <c r="G178" i="7"/>
  <c r="P178" i="7"/>
  <c r="G174" i="7"/>
  <c r="P174" i="7"/>
  <c r="G170" i="7"/>
  <c r="P170" i="7"/>
  <c r="K168" i="7"/>
  <c r="K163" i="7"/>
  <c r="R163" i="7"/>
  <c r="P133" i="7"/>
  <c r="R133" i="7"/>
  <c r="P122" i="7"/>
  <c r="P83" i="7"/>
  <c r="R83" i="7"/>
  <c r="G78" i="7"/>
  <c r="P78" i="7"/>
  <c r="G74" i="7"/>
  <c r="P74" i="7"/>
  <c r="K72" i="7"/>
  <c r="R72" i="7"/>
  <c r="G65" i="7"/>
  <c r="P63" i="7"/>
  <c r="R63" i="7"/>
  <c r="G58" i="7"/>
  <c r="P58" i="7"/>
  <c r="K56" i="7"/>
  <c r="R56" i="7"/>
  <c r="G49" i="7"/>
  <c r="G41" i="7"/>
  <c r="G27" i="7"/>
  <c r="P27" i="7"/>
  <c r="K598" i="3"/>
  <c r="K598" i="6" s="1"/>
  <c r="J540" i="3"/>
  <c r="J541" i="6" s="1"/>
  <c r="P248" i="7"/>
  <c r="R248" i="7"/>
  <c r="G192" i="7"/>
  <c r="R166" i="7"/>
  <c r="G161" i="7"/>
  <c r="G159" i="7"/>
  <c r="R151" i="7"/>
  <c r="P146" i="7"/>
  <c r="R146" i="7"/>
  <c r="G126" i="7"/>
  <c r="P126" i="7"/>
  <c r="P124" i="7"/>
  <c r="G115" i="7"/>
  <c r="G109" i="7"/>
  <c r="P102" i="7"/>
  <c r="G93" i="7"/>
  <c r="G70" i="7"/>
  <c r="G54" i="7"/>
  <c r="G38" i="7"/>
  <c r="P38" i="7"/>
  <c r="G31" i="7"/>
  <c r="G29" i="7"/>
  <c r="P29" i="7"/>
  <c r="D16" i="7"/>
  <c r="D19" i="7"/>
  <c r="G21" i="7"/>
  <c r="D15" i="7"/>
  <c r="C19" i="7"/>
  <c r="P21" i="7"/>
  <c r="J509" i="3"/>
  <c r="J510" i="6" s="1"/>
  <c r="P230" i="7"/>
  <c r="P222" i="7"/>
  <c r="P208" i="7"/>
  <c r="P181" i="7"/>
  <c r="R181" i="7"/>
  <c r="P179" i="7"/>
  <c r="P171" i="7"/>
  <c r="R171" i="7"/>
  <c r="P155" i="7"/>
  <c r="R155" i="7"/>
  <c r="G148" i="7"/>
  <c r="P148" i="7"/>
  <c r="K146" i="7"/>
  <c r="P128" i="7"/>
  <c r="P79" i="7"/>
  <c r="R77" i="7"/>
  <c r="R73" i="7"/>
  <c r="P59" i="7"/>
  <c r="R57" i="7"/>
  <c r="K597" i="6"/>
  <c r="G195" i="7"/>
  <c r="G185" i="7"/>
  <c r="G183" i="7"/>
  <c r="P177" i="7"/>
  <c r="G175" i="7"/>
  <c r="P173" i="7"/>
  <c r="G136" i="7"/>
  <c r="G106" i="7"/>
  <c r="P106" i="7"/>
  <c r="P90" i="7"/>
  <c r="P84" i="7"/>
  <c r="G75" i="7"/>
  <c r="P64" i="7"/>
  <c r="G48" i="7"/>
  <c r="P48" i="7"/>
  <c r="G46" i="7"/>
  <c r="P46" i="7"/>
  <c r="G40" i="7"/>
  <c r="P40" i="7"/>
  <c r="G26" i="7"/>
  <c r="P26" i="7"/>
  <c r="G564" i="3"/>
  <c r="J490" i="6"/>
  <c r="P164" i="7"/>
  <c r="G164" i="7"/>
  <c r="G142" i="7"/>
  <c r="P142" i="7"/>
  <c r="G138" i="7"/>
  <c r="P138" i="7"/>
  <c r="G132" i="7"/>
  <c r="P132" i="7"/>
  <c r="P130" i="7"/>
  <c r="G130" i="7"/>
  <c r="G92" i="7"/>
  <c r="P92" i="7"/>
  <c r="G86" i="7"/>
  <c r="P86" i="7"/>
  <c r="J84" i="7"/>
  <c r="R84" i="7"/>
  <c r="G66" i="7"/>
  <c r="P66" i="7"/>
  <c r="K64" i="7"/>
  <c r="R64" i="7"/>
  <c r="G50" i="7"/>
  <c r="P50" i="7"/>
  <c r="P44" i="7"/>
  <c r="G44" i="7"/>
  <c r="G42" i="7"/>
  <c r="P42" i="7"/>
  <c r="G35" i="7"/>
  <c r="P35" i="7"/>
  <c r="G613" i="3"/>
  <c r="I557" i="3"/>
  <c r="I558" i="6" s="1"/>
  <c r="G36" i="7"/>
  <c r="G32" i="7"/>
  <c r="U27" i="7"/>
  <c r="G24" i="7"/>
  <c r="U15" i="7"/>
  <c r="U13" i="7"/>
  <c r="U8" i="7"/>
  <c r="U4" i="7"/>
  <c r="G552" i="3"/>
  <c r="G537" i="3"/>
  <c r="U28" i="7"/>
  <c r="U26" i="7"/>
  <c r="U19" i="7"/>
  <c r="U17" i="7"/>
  <c r="G575" i="3"/>
  <c r="G530" i="3"/>
  <c r="J489" i="6"/>
  <c r="G365" i="3"/>
  <c r="G311" i="3"/>
  <c r="G290" i="3"/>
  <c r="P34" i="7"/>
  <c r="R34" i="7"/>
  <c r="U29" i="7"/>
  <c r="U25" i="7"/>
  <c r="U12" i="7"/>
  <c r="U10" i="7"/>
  <c r="U7" i="7"/>
  <c r="U3" i="7"/>
  <c r="J548" i="3"/>
  <c r="J549" i="6" s="1"/>
  <c r="G519" i="3"/>
  <c r="I479" i="6"/>
  <c r="I474" i="6"/>
  <c r="U30" i="7"/>
  <c r="P28" i="7"/>
  <c r="U24" i="7"/>
  <c r="G556" i="3"/>
  <c r="G513" i="3"/>
  <c r="G497" i="3"/>
  <c r="G491" i="3"/>
  <c r="J491" i="3" s="1"/>
  <c r="J492" i="6" s="1"/>
  <c r="G453" i="3"/>
  <c r="I391" i="3"/>
  <c r="I392" i="6" s="1"/>
  <c r="G255" i="3"/>
  <c r="U23" i="7"/>
  <c r="U16" i="7"/>
  <c r="U14" i="7"/>
  <c r="U9" i="7"/>
  <c r="U6" i="7"/>
  <c r="U2" i="7"/>
  <c r="J564" i="6"/>
  <c r="I560" i="6"/>
  <c r="G545" i="3"/>
  <c r="G498" i="3"/>
  <c r="G468" i="3"/>
  <c r="I274" i="3"/>
  <c r="I274" i="6"/>
  <c r="U22" i="7"/>
  <c r="U18" i="7"/>
  <c r="G500" i="3"/>
  <c r="G494" i="3"/>
  <c r="G486" i="3"/>
  <c r="G424" i="3"/>
  <c r="G417" i="3"/>
  <c r="I417" i="3" s="1"/>
  <c r="I418" i="6" s="1"/>
  <c r="G319" i="3"/>
  <c r="I304" i="3"/>
  <c r="I304" i="6" s="1"/>
  <c r="U21" i="7"/>
  <c r="U11" i="7"/>
  <c r="G587" i="3"/>
  <c r="G569" i="3"/>
  <c r="G549" i="3"/>
  <c r="G526" i="3"/>
  <c r="G492" i="3"/>
  <c r="G477" i="3"/>
  <c r="I291" i="3"/>
  <c r="I291" i="6" s="1"/>
  <c r="I567" i="3"/>
  <c r="I568" i="6" s="1"/>
  <c r="G516" i="3"/>
  <c r="G501" i="3"/>
  <c r="G390" i="3"/>
  <c r="G427" i="3"/>
  <c r="I340" i="3"/>
  <c r="I340" i="6" s="1"/>
  <c r="G279" i="3"/>
  <c r="I277" i="3"/>
  <c r="I277" i="6"/>
  <c r="G269" i="3"/>
  <c r="G267" i="3"/>
  <c r="G229" i="3"/>
  <c r="I207" i="3"/>
  <c r="I207" i="6" s="1"/>
  <c r="G196" i="3"/>
  <c r="G185" i="3"/>
  <c r="K602" i="3"/>
  <c r="K601" i="6"/>
  <c r="G345" i="3"/>
  <c r="I324" i="3"/>
  <c r="I324" i="6" s="1"/>
  <c r="G289" i="3"/>
  <c r="G270" i="3"/>
  <c r="I268" i="6"/>
  <c r="G247" i="3"/>
  <c r="G245" i="3"/>
  <c r="G220" i="3"/>
  <c r="I220" i="3" s="1"/>
  <c r="I220" i="6" s="1"/>
  <c r="G135" i="3"/>
  <c r="G280" i="3"/>
  <c r="G249" i="3"/>
  <c r="I246" i="3"/>
  <c r="I246" i="6"/>
  <c r="G230" i="3"/>
  <c r="G131" i="3"/>
  <c r="G423" i="3"/>
  <c r="I423" i="3" s="1"/>
  <c r="I424" i="6" s="1"/>
  <c r="G328" i="3"/>
  <c r="G316" i="3"/>
  <c r="G314" i="3"/>
  <c r="G272" i="3"/>
  <c r="G215" i="3"/>
  <c r="I161" i="3"/>
  <c r="I161" i="6"/>
  <c r="G133" i="3"/>
  <c r="G68" i="3"/>
  <c r="G364" i="3"/>
  <c r="G317" i="3"/>
  <c r="I315" i="6"/>
  <c r="G308" i="3"/>
  <c r="I292" i="3"/>
  <c r="I292" i="6" s="1"/>
  <c r="G250" i="3"/>
  <c r="G223" i="3"/>
  <c r="J109" i="3"/>
  <c r="J109" i="6"/>
  <c r="J589" i="3"/>
  <c r="J590" i="6" s="1"/>
  <c r="G331" i="3"/>
  <c r="G309" i="3"/>
  <c r="I307" i="6"/>
  <c r="I151" i="3"/>
  <c r="I151" i="6" s="1"/>
  <c r="I130" i="3"/>
  <c r="I130" i="6"/>
  <c r="G114" i="3"/>
  <c r="G97" i="3"/>
  <c r="I77" i="3"/>
  <c r="I77" i="6" s="1"/>
  <c r="G407" i="3"/>
  <c r="G318" i="3"/>
  <c r="I318" i="3" s="1"/>
  <c r="I318" i="6" s="1"/>
  <c r="I294" i="3"/>
  <c r="I294" i="6" s="1"/>
  <c r="G286" i="3"/>
  <c r="G284" i="3"/>
  <c r="G232" i="3"/>
  <c r="I225" i="3"/>
  <c r="I225" i="6"/>
  <c r="G128" i="3"/>
  <c r="G84" i="3"/>
  <c r="I84" i="3" s="1"/>
  <c r="I84" i="6" s="1"/>
  <c r="G310" i="3"/>
  <c r="G287" i="3"/>
  <c r="I285" i="3"/>
  <c r="I285" i="6" s="1"/>
  <c r="I93" i="3"/>
  <c r="I93" i="6" s="1"/>
  <c r="G132" i="3"/>
  <c r="G82" i="3"/>
  <c r="I80" i="3"/>
  <c r="I80" i="6"/>
  <c r="G73" i="3"/>
  <c r="G71" i="3"/>
  <c r="I56" i="3"/>
  <c r="I56" i="6" s="1"/>
  <c r="G51" i="3"/>
  <c r="G590" i="3"/>
  <c r="G370" i="3"/>
  <c r="G353" i="3"/>
  <c r="J353" i="3" s="1"/>
  <c r="J354" i="6" s="1"/>
  <c r="J333" i="3"/>
  <c r="J333" i="6" s="1"/>
  <c r="G322" i="3"/>
  <c r="J322" i="3" s="1"/>
  <c r="J322" i="6" s="1"/>
  <c r="G91" i="3"/>
  <c r="G74" i="3"/>
  <c r="I72" i="3"/>
  <c r="I72" i="6" s="1"/>
  <c r="G36" i="3"/>
  <c r="G25" i="3"/>
  <c r="I25" i="3" s="1"/>
  <c r="I25" i="6" s="1"/>
  <c r="J593" i="3"/>
  <c r="J594" i="6"/>
  <c r="J588" i="3"/>
  <c r="J589" i="6" s="1"/>
  <c r="G434" i="3"/>
  <c r="G414" i="3"/>
  <c r="G373" i="3"/>
  <c r="J373" i="3" s="1"/>
  <c r="G356" i="3"/>
  <c r="J356" i="3" s="1"/>
  <c r="J357" i="6" s="1"/>
  <c r="G338" i="3"/>
  <c r="G83" i="3"/>
  <c r="G64" i="3"/>
  <c r="I58" i="3"/>
  <c r="I58" i="6" s="1"/>
  <c r="G21" i="3"/>
  <c r="G603" i="3"/>
  <c r="K580" i="3"/>
  <c r="K581" i="6" s="1"/>
  <c r="J369" i="3"/>
  <c r="J370" i="6"/>
  <c r="G366" i="3"/>
  <c r="J342" i="3"/>
  <c r="J342" i="6"/>
  <c r="J203" i="3"/>
  <c r="J203" i="6" s="1"/>
  <c r="J200" i="3"/>
  <c r="J200" i="6"/>
  <c r="J186" i="3"/>
  <c r="J186" i="6" s="1"/>
  <c r="G75" i="3"/>
  <c r="K610" i="3"/>
  <c r="K609" i="6" s="1"/>
  <c r="K601" i="3"/>
  <c r="K600" i="6"/>
  <c r="G591" i="3"/>
  <c r="G523" i="3"/>
  <c r="G517" i="3"/>
  <c r="G379" i="3"/>
  <c r="G372" i="3"/>
  <c r="J355" i="3"/>
  <c r="J356" i="6" s="1"/>
  <c r="G335" i="3"/>
  <c r="G332" i="3"/>
  <c r="J332" i="3" s="1"/>
  <c r="G112" i="3"/>
  <c r="G95" i="3"/>
  <c r="I94" i="3"/>
  <c r="I94" i="6"/>
  <c r="G67" i="3"/>
  <c r="J43" i="3"/>
  <c r="J43" i="6"/>
  <c r="G40" i="3"/>
  <c r="G34" i="3"/>
  <c r="G26" i="3"/>
  <c r="G499" i="3"/>
  <c r="G375" i="3"/>
  <c r="G363" i="3"/>
  <c r="G358" i="3"/>
  <c r="J344" i="3"/>
  <c r="J344" i="6"/>
  <c r="G271" i="3"/>
  <c r="G184" i="3"/>
  <c r="G604" i="3"/>
  <c r="G594" i="3"/>
  <c r="G566" i="3"/>
  <c r="J520" i="3"/>
  <c r="J521" i="6"/>
  <c r="G503" i="3"/>
  <c r="G368" i="3"/>
  <c r="J334" i="3"/>
  <c r="J334" i="6"/>
  <c r="J206" i="3"/>
  <c r="J206" i="6" s="1"/>
  <c r="G89" i="3"/>
  <c r="G87" i="3"/>
  <c r="I87" i="3" s="1"/>
  <c r="I87" i="6" s="1"/>
  <c r="G31" i="3"/>
  <c r="G23" i="3"/>
  <c r="G592" i="3"/>
  <c r="J592" i="3" s="1"/>
  <c r="G412" i="3"/>
  <c r="G387" i="3"/>
  <c r="G384" i="3"/>
  <c r="J374" i="3"/>
  <c r="J375" i="6"/>
  <c r="J357" i="3"/>
  <c r="J358" i="6"/>
  <c r="G354" i="3"/>
  <c r="J173" i="3"/>
  <c r="J173" i="6"/>
  <c r="G90" i="3"/>
  <c r="I88" i="3"/>
  <c r="I88" i="6"/>
  <c r="G35" i="3"/>
  <c r="G32" i="3"/>
  <c r="G24" i="3"/>
  <c r="G612" i="3"/>
  <c r="J415" i="3"/>
  <c r="J416" i="6" s="1"/>
  <c r="J367" i="3"/>
  <c r="J368" i="6"/>
  <c r="J339" i="3"/>
  <c r="J339" i="6" s="1"/>
  <c r="G205" i="3"/>
  <c r="J181" i="3"/>
  <c r="J181" i="6" s="1"/>
  <c r="G300" i="3"/>
  <c r="G299" i="3"/>
  <c r="G187" i="3"/>
  <c r="J183" i="3"/>
  <c r="J183" i="6" s="1"/>
  <c r="G168" i="3"/>
  <c r="G160" i="3"/>
  <c r="G156" i="3"/>
  <c r="G138" i="3"/>
  <c r="G435" i="3"/>
  <c r="G413" i="3"/>
  <c r="G385" i="3"/>
  <c r="J385" i="3" s="1"/>
  <c r="J386" i="6" s="1"/>
  <c r="G371" i="3"/>
  <c r="J212" i="3"/>
  <c r="J212" i="6" s="1"/>
  <c r="G165" i="3"/>
  <c r="I154" i="3"/>
  <c r="I154" i="6"/>
  <c r="J150" i="3"/>
  <c r="J150" i="6"/>
  <c r="J142" i="3"/>
  <c r="J142" i="6"/>
  <c r="G210" i="3"/>
  <c r="V210" i="3"/>
  <c r="J179" i="3"/>
  <c r="J179" i="6"/>
  <c r="J163" i="3"/>
  <c r="J163" i="6"/>
  <c r="J144" i="3"/>
  <c r="J144" i="6"/>
  <c r="J167" i="3"/>
  <c r="J167" i="6" s="1"/>
  <c r="K137" i="3"/>
  <c r="J122" i="3"/>
  <c r="J122" i="6"/>
  <c r="J323" i="3"/>
  <c r="J323" i="6" s="1"/>
  <c r="G227" i="3"/>
  <c r="G197" i="3"/>
  <c r="G149" i="3"/>
  <c r="J297" i="3"/>
  <c r="J297" i="6"/>
  <c r="J261" i="3"/>
  <c r="J261" i="6"/>
  <c r="J189" i="3"/>
  <c r="J189" i="6"/>
  <c r="J169" i="3"/>
  <c r="J169" i="6"/>
  <c r="G164" i="3"/>
  <c r="G117" i="3"/>
  <c r="G106" i="3"/>
  <c r="G343" i="3"/>
  <c r="G211" i="3"/>
  <c r="G180" i="3"/>
  <c r="G178" i="3"/>
  <c r="G162" i="3"/>
  <c r="G157" i="3"/>
  <c r="G147" i="3"/>
  <c r="J145" i="3"/>
  <c r="J145" i="6"/>
  <c r="G143" i="3"/>
  <c r="G141" i="3"/>
  <c r="J241" i="3"/>
  <c r="J241" i="6"/>
  <c r="G174" i="3"/>
  <c r="J166" i="3"/>
  <c r="J166" i="6" s="1"/>
  <c r="G171" i="3"/>
  <c r="J171" i="3" s="1"/>
  <c r="J171" i="6" s="1"/>
  <c r="I120" i="3"/>
  <c r="I120" i="6"/>
  <c r="G66" i="3"/>
  <c r="I48" i="3"/>
  <c r="I48" i="6" s="1"/>
  <c r="G234" i="1"/>
  <c r="P234" i="1"/>
  <c r="S234" i="1" s="1"/>
  <c r="G105" i="3"/>
  <c r="J105" i="3" s="1"/>
  <c r="J105" i="6" s="1"/>
  <c r="G54" i="3"/>
  <c r="J101" i="3"/>
  <c r="J101" i="6" s="1"/>
  <c r="J63" i="3"/>
  <c r="J63" i="6" s="1"/>
  <c r="G61" i="3"/>
  <c r="G50" i="3"/>
  <c r="S19" i="3"/>
  <c r="G233" i="1"/>
  <c r="K233" i="1"/>
  <c r="G155" i="3"/>
  <c r="G153" i="3"/>
  <c r="G116" i="3"/>
  <c r="G107" i="3"/>
  <c r="G41" i="3"/>
  <c r="J41" i="3" s="1"/>
  <c r="J41" i="6" s="1"/>
  <c r="G236" i="1"/>
  <c r="G220" i="1"/>
  <c r="G118" i="3"/>
  <c r="J108" i="3"/>
  <c r="J108" i="6" s="1"/>
  <c r="G53" i="3"/>
  <c r="I53" i="3" s="1"/>
  <c r="I53" i="6" s="1"/>
  <c r="G47" i="3"/>
  <c r="G232" i="1"/>
  <c r="G229" i="1"/>
  <c r="P223" i="1"/>
  <c r="S223" i="1" s="1"/>
  <c r="G223" i="1"/>
  <c r="I223" i="1"/>
  <c r="G99" i="3"/>
  <c r="G239" i="1"/>
  <c r="K239" i="1"/>
  <c r="G159" i="3"/>
  <c r="G59" i="3"/>
  <c r="G38" i="3"/>
  <c r="G222" i="1"/>
  <c r="K222" i="1"/>
  <c r="G203" i="1"/>
  <c r="J203" i="1"/>
  <c r="J140" i="3"/>
  <c r="J140" i="6" s="1"/>
  <c r="O140" i="3"/>
  <c r="G110" i="3"/>
  <c r="J102" i="3"/>
  <c r="J102" i="6"/>
  <c r="G62" i="3"/>
  <c r="G44" i="3"/>
  <c r="J44" i="3" s="1"/>
  <c r="J44" i="6" s="1"/>
  <c r="E42" i="3"/>
  <c r="F42" i="3" s="1"/>
  <c r="G42" i="3" s="1"/>
  <c r="J42" i="3" s="1"/>
  <c r="J42" i="6" s="1"/>
  <c r="E37" i="3"/>
  <c r="F37" i="3"/>
  <c r="G37" i="3" s="1"/>
  <c r="G241" i="1"/>
  <c r="K241" i="1"/>
  <c r="G240" i="1"/>
  <c r="K240" i="1"/>
  <c r="G238" i="1"/>
  <c r="G237" i="1"/>
  <c r="K237" i="1"/>
  <c r="G235" i="1"/>
  <c r="G231" i="1"/>
  <c r="G195" i="1"/>
  <c r="J195" i="1"/>
  <c r="G154" i="1"/>
  <c r="K154" i="1"/>
  <c r="G247" i="1"/>
  <c r="K247" i="1"/>
  <c r="G228" i="1"/>
  <c r="K228" i="1"/>
  <c r="G227" i="1"/>
  <c r="K227" i="1"/>
  <c r="G224" i="1"/>
  <c r="K224" i="1"/>
  <c r="G182" i="1"/>
  <c r="I182" i="1"/>
  <c r="G179" i="1"/>
  <c r="J179" i="1"/>
  <c r="G166" i="1"/>
  <c r="J166" i="1"/>
  <c r="G245" i="1"/>
  <c r="K245" i="1"/>
  <c r="G191" i="1"/>
  <c r="K191" i="1"/>
  <c r="G172" i="1"/>
  <c r="N172" i="1"/>
  <c r="E49" i="3"/>
  <c r="F49" i="3" s="1"/>
  <c r="E45" i="3"/>
  <c r="F45" i="3" s="1"/>
  <c r="G45" i="3" s="1"/>
  <c r="J45" i="3" s="1"/>
  <c r="J45" i="6" s="1"/>
  <c r="E39" i="3"/>
  <c r="F39" i="3"/>
  <c r="G39" i="3" s="1"/>
  <c r="J39" i="3" s="1"/>
  <c r="J39" i="6" s="1"/>
  <c r="G213" i="1"/>
  <c r="G209" i="1"/>
  <c r="G205" i="1"/>
  <c r="I55" i="3"/>
  <c r="I55" i="6" s="1"/>
  <c r="P199" i="1"/>
  <c r="G199" i="1"/>
  <c r="J199" i="1"/>
  <c r="K174" i="1"/>
  <c r="P206" i="1"/>
  <c r="S206" i="1" s="1"/>
  <c r="U206" i="1" s="1"/>
  <c r="G187" i="1"/>
  <c r="J187" i="1"/>
  <c r="G145" i="1"/>
  <c r="K145" i="1"/>
  <c r="G141" i="1"/>
  <c r="K141" i="1"/>
  <c r="G137" i="1"/>
  <c r="K137" i="1"/>
  <c r="G109" i="1"/>
  <c r="K109" i="1"/>
  <c r="G84" i="1"/>
  <c r="J84" i="1"/>
  <c r="G156" i="1"/>
  <c r="K156" i="1"/>
  <c r="P121" i="1"/>
  <c r="S121" i="1" s="1"/>
  <c r="G121" i="1"/>
  <c r="K121" i="1"/>
  <c r="G111" i="1"/>
  <c r="K111" i="1"/>
  <c r="G152" i="1"/>
  <c r="I152" i="1"/>
  <c r="G177" i="1"/>
  <c r="P176" i="1"/>
  <c r="S176" i="1" s="1"/>
  <c r="G155" i="1"/>
  <c r="J155" i="1"/>
  <c r="G148" i="1"/>
  <c r="I148" i="1"/>
  <c r="G113" i="1"/>
  <c r="K113" i="1"/>
  <c r="G88" i="1"/>
  <c r="K88" i="1"/>
  <c r="G60" i="1"/>
  <c r="K60" i="1"/>
  <c r="G151" i="1"/>
  <c r="J151" i="1"/>
  <c r="G125" i="1"/>
  <c r="K125" i="1"/>
  <c r="G129" i="1"/>
  <c r="J129" i="1"/>
  <c r="G115" i="1"/>
  <c r="G72" i="1"/>
  <c r="J72" i="1"/>
  <c r="P72" i="1"/>
  <c r="S72" i="1" s="1"/>
  <c r="G65" i="1"/>
  <c r="J65" i="1"/>
  <c r="P65" i="1"/>
  <c r="S65" i="1" s="1"/>
  <c r="G158" i="1"/>
  <c r="J158" i="1"/>
  <c r="G147" i="1"/>
  <c r="P143" i="1"/>
  <c r="G143" i="1"/>
  <c r="K143" i="1"/>
  <c r="P139" i="1"/>
  <c r="G139" i="1"/>
  <c r="K139" i="1"/>
  <c r="G135" i="1"/>
  <c r="I135" i="1"/>
  <c r="G133" i="1"/>
  <c r="K133" i="1"/>
  <c r="G117" i="1"/>
  <c r="K117" i="1"/>
  <c r="P102" i="1"/>
  <c r="S102" i="1" s="1"/>
  <c r="V102" i="1" s="1"/>
  <c r="G102" i="1"/>
  <c r="J102" i="1"/>
  <c r="G131" i="1"/>
  <c r="G127" i="1"/>
  <c r="G123" i="1"/>
  <c r="G119" i="1"/>
  <c r="G114" i="1"/>
  <c r="K114" i="1"/>
  <c r="G110" i="1"/>
  <c r="K110" i="1"/>
  <c r="P107" i="1"/>
  <c r="S107" i="1" s="1"/>
  <c r="V107" i="1" s="1"/>
  <c r="G98" i="1"/>
  <c r="J98" i="1"/>
  <c r="G75" i="1"/>
  <c r="J75" i="1"/>
  <c r="G73" i="1"/>
  <c r="J73" i="1"/>
  <c r="G101" i="1"/>
  <c r="J101" i="1"/>
  <c r="G96" i="1"/>
  <c r="J96" i="1"/>
  <c r="G92" i="1"/>
  <c r="J92" i="1"/>
  <c r="G67" i="1"/>
  <c r="J67" i="1"/>
  <c r="G83" i="1"/>
  <c r="J83" i="1"/>
  <c r="G81" i="1"/>
  <c r="J81" i="1"/>
  <c r="G112" i="1"/>
  <c r="G108" i="1"/>
  <c r="K100" i="1"/>
  <c r="G91" i="1"/>
  <c r="J91" i="1"/>
  <c r="G89" i="1"/>
  <c r="J89" i="1"/>
  <c r="P89" i="1"/>
  <c r="G56" i="1"/>
  <c r="K56" i="1"/>
  <c r="P56" i="1"/>
  <c r="S56" i="1" s="1"/>
  <c r="G105" i="1"/>
  <c r="K105" i="1"/>
  <c r="G97" i="1"/>
  <c r="J97" i="1"/>
  <c r="G80" i="1"/>
  <c r="J80" i="1"/>
  <c r="G76" i="1"/>
  <c r="J76" i="1"/>
  <c r="P76" i="1"/>
  <c r="S76" i="1" s="1"/>
  <c r="U76" i="1" s="1"/>
  <c r="P77" i="1"/>
  <c r="S77" i="1" s="1"/>
  <c r="U77" i="1" s="1"/>
  <c r="G95" i="1"/>
  <c r="J95" i="1"/>
  <c r="G87" i="1"/>
  <c r="J87" i="1"/>
  <c r="G79" i="1"/>
  <c r="J79" i="1"/>
  <c r="G71" i="1"/>
  <c r="K71" i="1"/>
  <c r="P71" i="1"/>
  <c r="S71" i="1" s="1"/>
  <c r="G68" i="1"/>
  <c r="J68" i="1"/>
  <c r="P68" i="1"/>
  <c r="S68" i="1" s="1"/>
  <c r="G64" i="1"/>
  <c r="J64" i="1"/>
  <c r="G63" i="1"/>
  <c r="J63" i="1"/>
  <c r="G52" i="1"/>
  <c r="K52" i="1"/>
  <c r="D16" i="1"/>
  <c r="D19" i="1" s="1"/>
  <c r="P44" i="1"/>
  <c r="S44" i="1" s="1"/>
  <c r="P32" i="1"/>
  <c r="S32" i="1" s="1"/>
  <c r="G21" i="1"/>
  <c r="K21" i="1"/>
  <c r="P51" i="1"/>
  <c r="S51" i="1" s="1"/>
  <c r="P35" i="1"/>
  <c r="S35" i="1" s="1"/>
  <c r="G24" i="1"/>
  <c r="K24" i="1"/>
  <c r="P58" i="1"/>
  <c r="S58" i="1" s="1"/>
  <c r="U58" i="1" s="1"/>
  <c r="P46" i="1"/>
  <c r="S46" i="1" s="1"/>
  <c r="P22" i="1"/>
  <c r="S22" i="1" s="1"/>
  <c r="V22" i="1" s="1"/>
  <c r="P45" i="1"/>
  <c r="S45" i="1" s="1"/>
  <c r="I278" i="3"/>
  <c r="I278" i="6"/>
  <c r="I325" i="3"/>
  <c r="I325" i="6" s="1"/>
  <c r="I228" i="3"/>
  <c r="I228" i="6" s="1"/>
  <c r="I327" i="3"/>
  <c r="I327" i="6" s="1"/>
  <c r="J148" i="3"/>
  <c r="J148" i="6"/>
  <c r="I313" i="3"/>
  <c r="I313" i="6" s="1"/>
  <c r="BL20" i="5"/>
  <c r="U102" i="1"/>
  <c r="J205" i="1"/>
  <c r="J184" i="3"/>
  <c r="J184" i="6"/>
  <c r="I351" i="3"/>
  <c r="I352" i="6" s="1"/>
  <c r="J543" i="3"/>
  <c r="J544" i="6" s="1"/>
  <c r="I319" i="3"/>
  <c r="I319" i="6" s="1"/>
  <c r="I486" i="3"/>
  <c r="I487" i="6" s="1"/>
  <c r="J513" i="3"/>
  <c r="J514" i="6"/>
  <c r="I510" i="3"/>
  <c r="I511" i="6"/>
  <c r="K178" i="7"/>
  <c r="R178" i="7"/>
  <c r="J153" i="3"/>
  <c r="J153" i="6" s="1"/>
  <c r="J141" i="3"/>
  <c r="J141" i="6" s="1"/>
  <c r="J157" i="3"/>
  <c r="J157" i="6" s="1"/>
  <c r="J211" i="3"/>
  <c r="J211" i="6" s="1"/>
  <c r="J164" i="3"/>
  <c r="J164" i="6" s="1"/>
  <c r="J197" i="3"/>
  <c r="J197" i="6"/>
  <c r="J413" i="3"/>
  <c r="J414" i="6"/>
  <c r="J299" i="3"/>
  <c r="J299" i="6"/>
  <c r="K612" i="3"/>
  <c r="K611" i="6" s="1"/>
  <c r="J593" i="6"/>
  <c r="I566" i="3"/>
  <c r="I567" i="6"/>
  <c r="I67" i="3"/>
  <c r="I67" i="6"/>
  <c r="J332" i="6"/>
  <c r="J379" i="3"/>
  <c r="J380" i="6" s="1"/>
  <c r="J591" i="3"/>
  <c r="J592" i="6" s="1"/>
  <c r="K603" i="3"/>
  <c r="K602" i="6" s="1"/>
  <c r="J374" i="6"/>
  <c r="I33" i="3"/>
  <c r="I33" i="6" s="1"/>
  <c r="I51" i="3"/>
  <c r="I51" i="6"/>
  <c r="I217" i="6"/>
  <c r="I306" i="3"/>
  <c r="I306" i="6" s="1"/>
  <c r="I289" i="3"/>
  <c r="I289" i="6" s="1"/>
  <c r="I390" i="3"/>
  <c r="I391" i="6" s="1"/>
  <c r="I516" i="3"/>
  <c r="I517" i="6"/>
  <c r="I515" i="3"/>
  <c r="I516" i="6" s="1"/>
  <c r="I361" i="3"/>
  <c r="I362" i="6" s="1"/>
  <c r="I468" i="3"/>
  <c r="I469" i="6" s="1"/>
  <c r="K532" i="6"/>
  <c r="I255" i="3"/>
  <c r="I255" i="6"/>
  <c r="I290" i="3"/>
  <c r="I290" i="6"/>
  <c r="K530" i="3"/>
  <c r="K531" i="6"/>
  <c r="I472" i="3"/>
  <c r="I473" i="6"/>
  <c r="I506" i="3"/>
  <c r="I507" i="6" s="1"/>
  <c r="K537" i="3"/>
  <c r="K538" i="6"/>
  <c r="J575" i="6"/>
  <c r="K620" i="3"/>
  <c r="K619" i="6" s="1"/>
  <c r="K74" i="7"/>
  <c r="R74" i="7"/>
  <c r="R71" i="7"/>
  <c r="K71" i="7"/>
  <c r="R198" i="7"/>
  <c r="R82" i="7"/>
  <c r="K82" i="7"/>
  <c r="R24" i="9"/>
  <c r="N24" i="9"/>
  <c r="R166" i="12"/>
  <c r="R40" i="9"/>
  <c r="N40" i="9"/>
  <c r="R64" i="9"/>
  <c r="K64" i="9"/>
  <c r="N43" i="9"/>
  <c r="R43" i="9"/>
  <c r="N50" i="9"/>
  <c r="R50" i="9"/>
  <c r="R164" i="9"/>
  <c r="K164" i="9"/>
  <c r="K168" i="9"/>
  <c r="R168" i="9"/>
  <c r="K138" i="9"/>
  <c r="R138" i="9"/>
  <c r="K176" i="9"/>
  <c r="R176" i="9"/>
  <c r="R262" i="9"/>
  <c r="K262" i="9"/>
  <c r="K146" i="9"/>
  <c r="R146" i="9"/>
  <c r="V38" i="6"/>
  <c r="S364" i="6"/>
  <c r="U364" i="6" s="1"/>
  <c r="J31" i="5"/>
  <c r="AU64" i="5"/>
  <c r="BL32" i="5"/>
  <c r="AU40" i="5"/>
  <c r="BL59" i="5"/>
  <c r="AU29" i="5"/>
  <c r="BL3" i="5"/>
  <c r="W3" i="5"/>
  <c r="W9" i="5"/>
  <c r="W12" i="5"/>
  <c r="W19" i="5"/>
  <c r="W20" i="5"/>
  <c r="W23" i="5"/>
  <c r="P29" i="5"/>
  <c r="R29" i="5" s="1"/>
  <c r="T29" i="5" s="1"/>
  <c r="W17" i="5"/>
  <c r="P25" i="5"/>
  <c r="P33" i="5"/>
  <c r="R33" i="5" s="1"/>
  <c r="T33" i="5" s="1"/>
  <c r="P37" i="5"/>
  <c r="R37" i="5"/>
  <c r="T37" i="5" s="1"/>
  <c r="P43" i="5"/>
  <c r="R43" i="5" s="1"/>
  <c r="T43" i="5" s="1"/>
  <c r="W18" i="5"/>
  <c r="W21" i="5"/>
  <c r="P26" i="5"/>
  <c r="R26" i="5" s="1"/>
  <c r="T26" i="5" s="1"/>
  <c r="W31" i="5"/>
  <c r="W35" i="5"/>
  <c r="P40" i="5"/>
  <c r="P48" i="5"/>
  <c r="P59" i="5"/>
  <c r="R59" i="5" s="1"/>
  <c r="T59" i="5" s="1"/>
  <c r="W4" i="5"/>
  <c r="W5" i="5"/>
  <c r="W6" i="5"/>
  <c r="W22" i="5"/>
  <c r="P27" i="5"/>
  <c r="P28" i="5"/>
  <c r="P32" i="5"/>
  <c r="P36" i="5"/>
  <c r="P45" i="5"/>
  <c r="AC45" i="5" s="1"/>
  <c r="P56" i="5"/>
  <c r="W2" i="5"/>
  <c r="W7" i="5"/>
  <c r="W10" i="5"/>
  <c r="W30" i="5"/>
  <c r="W34" i="5"/>
  <c r="W38" i="5"/>
  <c r="P42" i="5"/>
  <c r="P50" i="5"/>
  <c r="P53" i="5"/>
  <c r="AC53" i="5" s="1"/>
  <c r="P61" i="5"/>
  <c r="W16" i="5"/>
  <c r="P22" i="5"/>
  <c r="W29" i="5"/>
  <c r="W32" i="5"/>
  <c r="W36" i="5"/>
  <c r="P65" i="5"/>
  <c r="P63" i="5"/>
  <c r="R63" i="5" s="1"/>
  <c r="T63" i="5" s="1"/>
  <c r="P71" i="5"/>
  <c r="P75" i="5"/>
  <c r="P81" i="5"/>
  <c r="P84" i="5"/>
  <c r="P21" i="5"/>
  <c r="R21" i="5" s="1"/>
  <c r="P24" i="5"/>
  <c r="W25" i="5"/>
  <c r="P44" i="5"/>
  <c r="P47" i="5"/>
  <c r="R47" i="5"/>
  <c r="T47" i="5" s="1"/>
  <c r="P60" i="5"/>
  <c r="P78" i="5"/>
  <c r="W28" i="5"/>
  <c r="P46" i="5"/>
  <c r="P64" i="5"/>
  <c r="R64" i="5" s="1"/>
  <c r="T64" i="5" s="1"/>
  <c r="P70" i="5"/>
  <c r="R70" i="5" s="1"/>
  <c r="T70" i="5" s="1"/>
  <c r="P74" i="5"/>
  <c r="R74" i="5" s="1"/>
  <c r="T74" i="5" s="1"/>
  <c r="W8" i="5"/>
  <c r="W24" i="5"/>
  <c r="P31" i="5"/>
  <c r="P35" i="5"/>
  <c r="AC35" i="5" s="1"/>
  <c r="P39" i="5"/>
  <c r="AC39" i="5" s="1"/>
  <c r="P41" i="5"/>
  <c r="R41" i="5" s="1"/>
  <c r="T41" i="5" s="1"/>
  <c r="P80" i="5"/>
  <c r="W11" i="5"/>
  <c r="P23" i="5"/>
  <c r="R23" i="5"/>
  <c r="T23" i="5" s="1"/>
  <c r="W27" i="5"/>
  <c r="P30" i="5"/>
  <c r="P34" i="5"/>
  <c r="R34" i="5" s="1"/>
  <c r="T34" i="5" s="1"/>
  <c r="P38" i="5"/>
  <c r="AF38" i="5" s="1"/>
  <c r="P55" i="5"/>
  <c r="P57" i="5"/>
  <c r="R57" i="5" s="1"/>
  <c r="T57" i="5" s="1"/>
  <c r="P73" i="5"/>
  <c r="P77" i="5"/>
  <c r="P86" i="5"/>
  <c r="R86" i="5" s="1"/>
  <c r="T86" i="5" s="1"/>
  <c r="P90" i="5"/>
  <c r="R90" i="5" s="1"/>
  <c r="T90" i="5" s="1"/>
  <c r="P94" i="5"/>
  <c r="R94" i="5" s="1"/>
  <c r="T94" i="5" s="1"/>
  <c r="P98" i="5"/>
  <c r="R98" i="5" s="1"/>
  <c r="T98" i="5" s="1"/>
  <c r="P102" i="5"/>
  <c r="R102" i="5" s="1"/>
  <c r="T102" i="5" s="1"/>
  <c r="P106" i="5"/>
  <c r="R106" i="5"/>
  <c r="T106" i="5" s="1"/>
  <c r="W13" i="5"/>
  <c r="W14" i="5"/>
  <c r="D15" i="5"/>
  <c r="C19" i="5" s="1"/>
  <c r="P49" i="5"/>
  <c r="AF49" i="5" s="1"/>
  <c r="P52" i="5"/>
  <c r="P58" i="5"/>
  <c r="P62" i="5"/>
  <c r="R62" i="5"/>
  <c r="T62" i="5" s="1"/>
  <c r="P82" i="5"/>
  <c r="W15" i="5"/>
  <c r="W26" i="5"/>
  <c r="W33" i="5"/>
  <c r="W37" i="5"/>
  <c r="P51" i="5"/>
  <c r="U51" i="5" s="1"/>
  <c r="P54" i="5"/>
  <c r="R54" i="5" s="1"/>
  <c r="T54" i="5" s="1"/>
  <c r="P67" i="5"/>
  <c r="P79" i="5"/>
  <c r="R79" i="5" s="1"/>
  <c r="T79" i="5" s="1"/>
  <c r="P87" i="5"/>
  <c r="R87" i="5" s="1"/>
  <c r="T87" i="5" s="1"/>
  <c r="P95" i="5"/>
  <c r="R95" i="5" s="1"/>
  <c r="T95" i="5" s="1"/>
  <c r="P107" i="5"/>
  <c r="P108" i="5"/>
  <c r="P118" i="5"/>
  <c r="P121" i="5"/>
  <c r="P126" i="5"/>
  <c r="R126" i="5" s="1"/>
  <c r="T126" i="5" s="1"/>
  <c r="P132" i="5"/>
  <c r="R132" i="5" s="1"/>
  <c r="T132" i="5" s="1"/>
  <c r="P137" i="5"/>
  <c r="P141" i="5"/>
  <c r="P146" i="5"/>
  <c r="P163" i="5"/>
  <c r="P168" i="5"/>
  <c r="P66" i="5"/>
  <c r="R66" i="5" s="1"/>
  <c r="T66" i="5" s="1"/>
  <c r="P115" i="5"/>
  <c r="R115" i="5" s="1"/>
  <c r="T115" i="5" s="1"/>
  <c r="P125" i="5"/>
  <c r="P150" i="5"/>
  <c r="P154" i="5"/>
  <c r="P158" i="5"/>
  <c r="P167" i="5"/>
  <c r="P175" i="5"/>
  <c r="R175" i="5" s="1"/>
  <c r="T175" i="5" s="1"/>
  <c r="P183" i="5"/>
  <c r="R183" i="5" s="1"/>
  <c r="T183" i="5" s="1"/>
  <c r="P83" i="5"/>
  <c r="R83" i="5" s="1"/>
  <c r="T83" i="5" s="1"/>
  <c r="P92" i="5"/>
  <c r="P100" i="5"/>
  <c r="P104" i="5"/>
  <c r="P109" i="5"/>
  <c r="P112" i="5"/>
  <c r="P120" i="5"/>
  <c r="P124" i="5"/>
  <c r="P131" i="5"/>
  <c r="P136" i="5"/>
  <c r="P140" i="5"/>
  <c r="U140" i="5" s="1"/>
  <c r="P145" i="5"/>
  <c r="P149" i="5"/>
  <c r="AC149" i="5" s="1"/>
  <c r="P162" i="5"/>
  <c r="P166" i="5"/>
  <c r="AF166" i="5" s="1"/>
  <c r="P89" i="5"/>
  <c r="P97" i="5"/>
  <c r="R97" i="5" s="1"/>
  <c r="T97" i="5" s="1"/>
  <c r="P130" i="5"/>
  <c r="P135" i="5"/>
  <c r="P144" i="5"/>
  <c r="P153" i="5"/>
  <c r="P157" i="5"/>
  <c r="P173" i="5"/>
  <c r="P181" i="5"/>
  <c r="R181" i="5" s="1"/>
  <c r="T181" i="5" s="1"/>
  <c r="P72" i="5"/>
  <c r="AC72" i="5" s="1"/>
  <c r="P91" i="5"/>
  <c r="R91" i="5" s="1"/>
  <c r="T91" i="5" s="1"/>
  <c r="P99" i="5"/>
  <c r="AF99" i="5" s="1"/>
  <c r="P110" i="5"/>
  <c r="R110" i="5" s="1"/>
  <c r="T110" i="5" s="1"/>
  <c r="P113" i="5"/>
  <c r="P116" i="5"/>
  <c r="AC116" i="5" s="1"/>
  <c r="R116" i="5"/>
  <c r="T116" i="5" s="1"/>
  <c r="P119" i="5"/>
  <c r="P123" i="5"/>
  <c r="R123" i="5" s="1"/>
  <c r="T123" i="5" s="1"/>
  <c r="P139" i="5"/>
  <c r="P148" i="5"/>
  <c r="P161" i="5"/>
  <c r="R161" i="5" s="1"/>
  <c r="T161" i="5" s="1"/>
  <c r="P165" i="5"/>
  <c r="P172" i="5"/>
  <c r="P180" i="5"/>
  <c r="P188" i="5"/>
  <c r="R188" i="5" s="1"/>
  <c r="T188" i="5" s="1"/>
  <c r="P103" i="5"/>
  <c r="R103" i="5" s="1"/>
  <c r="T103" i="5" s="1"/>
  <c r="P105" i="5"/>
  <c r="U105" i="5" s="1"/>
  <c r="P129" i="5"/>
  <c r="AF129" i="5" s="1"/>
  <c r="P134" i="5"/>
  <c r="R134" i="5" s="1"/>
  <c r="T134" i="5" s="1"/>
  <c r="P143" i="5"/>
  <c r="P152" i="5"/>
  <c r="U152" i="5" s="1"/>
  <c r="P156" i="5"/>
  <c r="P171" i="5"/>
  <c r="U171" i="5" s="1"/>
  <c r="P76" i="5"/>
  <c r="R76" i="5" s="1"/>
  <c r="T76" i="5" s="1"/>
  <c r="P85" i="5"/>
  <c r="P88" i="5"/>
  <c r="P96" i="5"/>
  <c r="P114" i="5"/>
  <c r="P117" i="5"/>
  <c r="R117" i="5" s="1"/>
  <c r="T117" i="5" s="1"/>
  <c r="P122" i="5"/>
  <c r="P128" i="5"/>
  <c r="P133" i="5"/>
  <c r="R133" i="5" s="1"/>
  <c r="T133" i="5" s="1"/>
  <c r="P138" i="5"/>
  <c r="P142" i="5"/>
  <c r="AC142" i="5" s="1"/>
  <c r="P147" i="5"/>
  <c r="AC147" i="5" s="1"/>
  <c r="P160" i="5"/>
  <c r="P164" i="5"/>
  <c r="U164" i="5" s="1"/>
  <c r="P170" i="5"/>
  <c r="AC170" i="5" s="1"/>
  <c r="P68" i="5"/>
  <c r="P69" i="5"/>
  <c r="R69" i="5" s="1"/>
  <c r="T69" i="5" s="1"/>
  <c r="P93" i="5"/>
  <c r="P101" i="5"/>
  <c r="AF101" i="5" s="1"/>
  <c r="P111" i="5"/>
  <c r="P127" i="5"/>
  <c r="P151" i="5"/>
  <c r="R151" i="5" s="1"/>
  <c r="T151" i="5" s="1"/>
  <c r="P155" i="5"/>
  <c r="R155" i="5" s="1"/>
  <c r="T155" i="5" s="1"/>
  <c r="P159" i="5"/>
  <c r="R159" i="5" s="1"/>
  <c r="T159" i="5" s="1"/>
  <c r="P169" i="5"/>
  <c r="U169" i="5" s="1"/>
  <c r="P177" i="5"/>
  <c r="AF177" i="5" s="1"/>
  <c r="P178" i="5"/>
  <c r="AF178" i="5" s="1"/>
  <c r="P195" i="5"/>
  <c r="R195" i="5" s="1"/>
  <c r="T195" i="5" s="1"/>
  <c r="P203" i="5"/>
  <c r="AF203" i="5" s="1"/>
  <c r="P211" i="5"/>
  <c r="P219" i="5"/>
  <c r="P227" i="5"/>
  <c r="U227" i="5" s="1"/>
  <c r="P235" i="5"/>
  <c r="AF235" i="5" s="1"/>
  <c r="P243" i="5"/>
  <c r="U243" i="5" s="1"/>
  <c r="P250" i="5"/>
  <c r="P184" i="5"/>
  <c r="P186" i="5"/>
  <c r="AC186" i="5" s="1"/>
  <c r="P194" i="5"/>
  <c r="P202" i="5"/>
  <c r="AF202" i="5" s="1"/>
  <c r="P210" i="5"/>
  <c r="U210" i="5" s="1"/>
  <c r="P218" i="5"/>
  <c r="P226" i="5"/>
  <c r="P234" i="5"/>
  <c r="P242" i="5"/>
  <c r="P174" i="5"/>
  <c r="U174" i="5" s="1"/>
  <c r="P193" i="5"/>
  <c r="P201" i="5"/>
  <c r="R201" i="5" s="1"/>
  <c r="T201" i="5" s="1"/>
  <c r="P209" i="5"/>
  <c r="AC209" i="5" s="1"/>
  <c r="P217" i="5"/>
  <c r="P225" i="5"/>
  <c r="P233" i="5"/>
  <c r="P241" i="5"/>
  <c r="P249" i="5"/>
  <c r="P179" i="5"/>
  <c r="P192" i="5"/>
  <c r="AC192" i="5" s="1"/>
  <c r="P200" i="5"/>
  <c r="R200" i="5" s="1"/>
  <c r="T200" i="5" s="1"/>
  <c r="P208" i="5"/>
  <c r="AF208" i="5" s="1"/>
  <c r="P216" i="5"/>
  <c r="P224" i="5"/>
  <c r="P232" i="5"/>
  <c r="P240" i="5"/>
  <c r="P248" i="5"/>
  <c r="R248" i="5"/>
  <c r="T248" i="5" s="1"/>
  <c r="P176" i="5"/>
  <c r="AF176" i="5" s="1"/>
  <c r="P187" i="5"/>
  <c r="P191" i="5"/>
  <c r="AF191" i="5" s="1"/>
  <c r="P199" i="5"/>
  <c r="P207" i="5"/>
  <c r="P215" i="5"/>
  <c r="P223" i="5"/>
  <c r="P231" i="5"/>
  <c r="R231" i="5" s="1"/>
  <c r="T231" i="5" s="1"/>
  <c r="P239" i="5"/>
  <c r="R239" i="5" s="1"/>
  <c r="T239" i="5" s="1"/>
  <c r="P247" i="5"/>
  <c r="P254" i="5"/>
  <c r="AF254" i="5" s="1"/>
  <c r="P185" i="5"/>
  <c r="P190" i="5"/>
  <c r="U190" i="5" s="1"/>
  <c r="P198" i="5"/>
  <c r="R198" i="5" s="1"/>
  <c r="T198" i="5" s="1"/>
  <c r="P206" i="5"/>
  <c r="AF206" i="5" s="1"/>
  <c r="P214" i="5"/>
  <c r="AF214" i="5" s="1"/>
  <c r="P222" i="5"/>
  <c r="R222" i="5" s="1"/>
  <c r="T222" i="5" s="1"/>
  <c r="P230" i="5"/>
  <c r="P238" i="5"/>
  <c r="U238" i="5" s="1"/>
  <c r="P246" i="5"/>
  <c r="P253" i="5"/>
  <c r="P189" i="5"/>
  <c r="P197" i="5"/>
  <c r="R197" i="5" s="1"/>
  <c r="T197" i="5" s="1"/>
  <c r="P205" i="5"/>
  <c r="U205" i="5" s="1"/>
  <c r="P213" i="5"/>
  <c r="P221" i="5"/>
  <c r="P229" i="5"/>
  <c r="P237" i="5"/>
  <c r="R237" i="5" s="1"/>
  <c r="T237" i="5" s="1"/>
  <c r="P245" i="5"/>
  <c r="R245" i="5" s="1"/>
  <c r="T245" i="5" s="1"/>
  <c r="P252" i="5"/>
  <c r="U252" i="5" s="1"/>
  <c r="P182" i="5"/>
  <c r="R182" i="5" s="1"/>
  <c r="T182" i="5" s="1"/>
  <c r="P196" i="5"/>
  <c r="P204" i="5"/>
  <c r="AF204" i="5" s="1"/>
  <c r="P212" i="5"/>
  <c r="P220" i="5"/>
  <c r="AC220" i="5" s="1"/>
  <c r="P228" i="5"/>
  <c r="P236" i="5"/>
  <c r="P244" i="5"/>
  <c r="U244" i="5" s="1"/>
  <c r="P251" i="5"/>
  <c r="R251" i="5" s="1"/>
  <c r="T251" i="5" s="1"/>
  <c r="J48" i="5"/>
  <c r="AF102" i="5"/>
  <c r="J102" i="5"/>
  <c r="AC102" i="5"/>
  <c r="J24" i="5"/>
  <c r="AC24" i="5"/>
  <c r="J112" i="5"/>
  <c r="J177" i="5"/>
  <c r="S29" i="16"/>
  <c r="U29" i="16" s="1"/>
  <c r="G24" i="16"/>
  <c r="J129" i="5"/>
  <c r="J165" i="5"/>
  <c r="J229" i="5"/>
  <c r="AC229" i="5"/>
  <c r="J224" i="5"/>
  <c r="N93" i="16"/>
  <c r="J221" i="5"/>
  <c r="AC221" i="5"/>
  <c r="V38" i="16"/>
  <c r="J216" i="5"/>
  <c r="K67" i="16"/>
  <c r="V67" i="16"/>
  <c r="P26" i="16"/>
  <c r="N60" i="16"/>
  <c r="K84" i="16"/>
  <c r="V84" i="16"/>
  <c r="N133" i="16"/>
  <c r="K301" i="16"/>
  <c r="K127" i="16"/>
  <c r="S176" i="16"/>
  <c r="U176" i="16" s="1"/>
  <c r="S290" i="16"/>
  <c r="U290" i="16" s="1"/>
  <c r="V311" i="16"/>
  <c r="K311" i="16"/>
  <c r="K238" i="16"/>
  <c r="V238" i="16"/>
  <c r="V150" i="16"/>
  <c r="K150" i="16"/>
  <c r="K201" i="16"/>
  <c r="V201" i="16"/>
  <c r="K304" i="16"/>
  <c r="V304" i="16"/>
  <c r="S83" i="16"/>
  <c r="U83" i="16" s="1"/>
  <c r="V171" i="16"/>
  <c r="K171" i="16"/>
  <c r="V195" i="16"/>
  <c r="K195" i="16"/>
  <c r="S292" i="16"/>
  <c r="U292" i="16" s="1"/>
  <c r="S317" i="16"/>
  <c r="U317" i="16" s="1"/>
  <c r="S116" i="16"/>
  <c r="U116" i="16" s="1"/>
  <c r="S240" i="16"/>
  <c r="U240" i="16" s="1"/>
  <c r="S310" i="16"/>
  <c r="U310" i="16" s="1"/>
  <c r="J143" i="3"/>
  <c r="J143" i="6" s="1"/>
  <c r="J300" i="3"/>
  <c r="J300" i="6"/>
  <c r="I425" i="3"/>
  <c r="I426" i="6" s="1"/>
  <c r="J525" i="3"/>
  <c r="J526" i="6" s="1"/>
  <c r="I535" i="3"/>
  <c r="I536" i="6" s="1"/>
  <c r="R52" i="7"/>
  <c r="K52" i="7"/>
  <c r="R34" i="9"/>
  <c r="N34" i="9"/>
  <c r="R61" i="9"/>
  <c r="K61" i="9"/>
  <c r="R56" i="9"/>
  <c r="K56" i="9"/>
  <c r="R162" i="9"/>
  <c r="K162" i="9"/>
  <c r="N31" i="9"/>
  <c r="R31" i="9"/>
  <c r="K177" i="9"/>
  <c r="R177" i="9"/>
  <c r="K245" i="9"/>
  <c r="R245" i="9"/>
  <c r="K156" i="9"/>
  <c r="R156" i="9"/>
  <c r="K264" i="9"/>
  <c r="R264" i="9"/>
  <c r="AC33" i="5"/>
  <c r="AF33" i="5"/>
  <c r="J33" i="5"/>
  <c r="U33" i="5"/>
  <c r="BL39" i="5"/>
  <c r="BL41" i="5"/>
  <c r="AU44" i="5"/>
  <c r="BL46" i="5"/>
  <c r="BL56" i="5"/>
  <c r="AU57" i="5"/>
  <c r="BL60" i="5"/>
  <c r="AU72" i="5"/>
  <c r="AU76" i="5"/>
  <c r="AU79" i="5"/>
  <c r="AU85" i="5"/>
  <c r="AU89" i="5"/>
  <c r="AU93" i="5"/>
  <c r="AU97" i="5"/>
  <c r="AU101" i="5"/>
  <c r="AU23" i="5"/>
  <c r="BL31" i="5"/>
  <c r="AU32" i="5"/>
  <c r="BL35" i="5"/>
  <c r="AU36" i="5"/>
  <c r="AU39" i="5"/>
  <c r="AU41" i="5"/>
  <c r="AU50" i="5"/>
  <c r="BL51" i="5"/>
  <c r="AU53" i="5"/>
  <c r="BL54" i="5"/>
  <c r="AU58" i="5"/>
  <c r="BL71" i="5"/>
  <c r="BL75" i="5"/>
  <c r="BL81" i="5"/>
  <c r="BL28" i="5"/>
  <c r="BL30" i="5"/>
  <c r="AU31" i="5"/>
  <c r="BL34" i="5"/>
  <c r="AU35" i="5"/>
  <c r="BL38" i="5"/>
  <c r="BL66" i="5"/>
  <c r="BL67" i="5"/>
  <c r="BL68" i="5"/>
  <c r="AU71" i="5"/>
  <c r="AU75" i="5"/>
  <c r="BL78" i="5"/>
  <c r="AU81" i="5"/>
  <c r="AU84" i="5"/>
  <c r="AU88" i="5"/>
  <c r="AU92" i="5"/>
  <c r="AU96" i="5"/>
  <c r="AU100" i="5"/>
  <c r="AU104" i="5"/>
  <c r="AU22" i="5"/>
  <c r="BL57" i="5"/>
  <c r="AU59" i="5"/>
  <c r="BL64" i="5"/>
  <c r="BL65" i="5"/>
  <c r="BL70" i="5"/>
  <c r="BL74" i="5"/>
  <c r="BL58" i="5"/>
  <c r="AU63" i="5"/>
  <c r="AU70" i="5"/>
  <c r="AU74" i="5"/>
  <c r="BL80" i="5"/>
  <c r="AU83" i="5"/>
  <c r="AU87" i="5"/>
  <c r="AU91" i="5"/>
  <c r="AU95" i="5"/>
  <c r="AU99" i="5"/>
  <c r="AU103" i="5"/>
  <c r="AU107" i="5"/>
  <c r="AU111" i="5"/>
  <c r="AU115" i="5"/>
  <c r="BL15" i="5"/>
  <c r="AU21" i="5"/>
  <c r="BL27" i="5"/>
  <c r="AU60" i="5"/>
  <c r="BL62" i="5"/>
  <c r="AU66" i="5"/>
  <c r="AU67" i="5"/>
  <c r="AU68" i="5"/>
  <c r="BL73" i="5"/>
  <c r="BL77" i="5"/>
  <c r="AU80" i="5"/>
  <c r="BL16" i="5"/>
  <c r="AU24" i="5"/>
  <c r="AU42" i="5"/>
  <c r="BL47" i="5"/>
  <c r="AU49" i="5"/>
  <c r="AU52" i="5"/>
  <c r="AU55" i="5"/>
  <c r="AU61" i="5"/>
  <c r="AU65" i="5"/>
  <c r="BL69" i="5"/>
  <c r="AU73" i="5"/>
  <c r="AU77" i="5"/>
  <c r="BL82" i="5"/>
  <c r="AU86" i="5"/>
  <c r="AU90" i="5"/>
  <c r="AU94" i="5"/>
  <c r="AU98" i="5"/>
  <c r="BL17" i="5"/>
  <c r="BL26" i="5"/>
  <c r="BL44" i="5"/>
  <c r="AU47" i="5"/>
  <c r="BL49" i="5"/>
  <c r="BL52" i="5"/>
  <c r="BL55" i="5"/>
  <c r="AU109" i="5"/>
  <c r="AU112" i="5"/>
  <c r="AU127" i="5"/>
  <c r="AU151" i="5"/>
  <c r="AU155" i="5"/>
  <c r="AU159" i="5"/>
  <c r="AU169" i="5"/>
  <c r="AU102" i="5"/>
  <c r="AU121" i="5"/>
  <c r="AU126" i="5"/>
  <c r="AU132" i="5"/>
  <c r="AU137" i="5"/>
  <c r="AU141" i="5"/>
  <c r="AU146" i="5"/>
  <c r="AU163" i="5"/>
  <c r="AU168" i="5"/>
  <c r="AU176" i="5"/>
  <c r="AU184" i="5"/>
  <c r="BL76" i="5"/>
  <c r="AU78" i="5"/>
  <c r="AU110" i="5"/>
  <c r="AU113" i="5"/>
  <c r="AU116" i="5"/>
  <c r="AU125" i="5"/>
  <c r="AU150" i="5"/>
  <c r="AU154" i="5"/>
  <c r="AU158" i="5"/>
  <c r="AU167" i="5"/>
  <c r="BL72" i="5"/>
  <c r="AU106" i="5"/>
  <c r="AU120" i="5"/>
  <c r="AU124" i="5"/>
  <c r="AU131" i="5"/>
  <c r="AU136" i="5"/>
  <c r="AU140" i="5"/>
  <c r="AU145" i="5"/>
  <c r="AU149" i="5"/>
  <c r="AU162" i="5"/>
  <c r="AU166" i="5"/>
  <c r="AU174" i="5"/>
  <c r="AU182" i="5"/>
  <c r="BL63" i="5"/>
  <c r="AU69" i="5"/>
  <c r="BL79" i="5"/>
  <c r="AU82" i="5"/>
  <c r="AU114" i="5"/>
  <c r="AU117" i="5"/>
  <c r="AU130" i="5"/>
  <c r="AU135" i="5"/>
  <c r="AU144" i="5"/>
  <c r="AU153" i="5"/>
  <c r="AU157" i="5"/>
  <c r="AU173" i="5"/>
  <c r="AU181" i="5"/>
  <c r="AU105" i="5"/>
  <c r="AU119" i="5"/>
  <c r="AU123" i="5"/>
  <c r="AU139" i="5"/>
  <c r="AU148" i="5"/>
  <c r="AU161" i="5"/>
  <c r="AU165" i="5"/>
  <c r="AU172" i="5"/>
  <c r="AU108" i="5"/>
  <c r="AU129" i="5"/>
  <c r="AU134" i="5"/>
  <c r="AU143" i="5"/>
  <c r="AU152" i="5"/>
  <c r="AU156" i="5"/>
  <c r="AU118" i="5"/>
  <c r="AU122" i="5"/>
  <c r="AU128" i="5"/>
  <c r="AU133" i="5"/>
  <c r="AU138" i="5"/>
  <c r="AU142" i="5"/>
  <c r="AU147" i="5"/>
  <c r="AU160" i="5"/>
  <c r="AU164" i="5"/>
  <c r="AU170" i="5"/>
  <c r="AU171" i="5"/>
  <c r="AU175" i="5"/>
  <c r="AU178" i="5"/>
  <c r="AU188" i="5"/>
  <c r="AU196" i="5"/>
  <c r="AU204" i="5"/>
  <c r="AU212" i="5"/>
  <c r="AU220" i="5"/>
  <c r="AU228" i="5"/>
  <c r="AU236" i="5"/>
  <c r="AU244" i="5"/>
  <c r="AU251" i="5"/>
  <c r="AU186" i="5"/>
  <c r="AU195" i="5"/>
  <c r="AU203" i="5"/>
  <c r="AU211" i="5"/>
  <c r="AU219" i="5"/>
  <c r="AU227" i="5"/>
  <c r="AU235" i="5"/>
  <c r="AU243" i="5"/>
  <c r="AU250" i="5"/>
  <c r="AU194" i="5"/>
  <c r="AU202" i="5"/>
  <c r="AU210" i="5"/>
  <c r="AU218" i="5"/>
  <c r="AU226" i="5"/>
  <c r="AU234" i="5"/>
  <c r="AU242" i="5"/>
  <c r="AU179" i="5"/>
  <c r="AU193" i="5"/>
  <c r="AU201" i="5"/>
  <c r="AU209" i="5"/>
  <c r="AU217" i="5"/>
  <c r="AU225" i="5"/>
  <c r="AU233" i="5"/>
  <c r="AU241" i="5"/>
  <c r="AU249" i="5"/>
  <c r="AU177" i="5"/>
  <c r="AU183" i="5"/>
  <c r="AU187" i="5"/>
  <c r="AU192" i="5"/>
  <c r="AU200" i="5"/>
  <c r="AU208" i="5"/>
  <c r="AU216" i="5"/>
  <c r="AU224" i="5"/>
  <c r="AU232" i="5"/>
  <c r="AU240" i="5"/>
  <c r="AU248" i="5"/>
  <c r="AU185" i="5"/>
  <c r="AU191" i="5"/>
  <c r="AU199" i="5"/>
  <c r="AU207" i="5"/>
  <c r="AU215" i="5"/>
  <c r="AU223" i="5"/>
  <c r="AU231" i="5"/>
  <c r="AU239" i="5"/>
  <c r="AU247" i="5"/>
  <c r="AU254" i="5"/>
  <c r="AU180" i="5"/>
  <c r="AU190" i="5"/>
  <c r="AU198" i="5"/>
  <c r="AU206" i="5"/>
  <c r="AU214" i="5"/>
  <c r="AU222" i="5"/>
  <c r="AU230" i="5"/>
  <c r="AU238" i="5"/>
  <c r="AU246" i="5"/>
  <c r="AU253" i="5"/>
  <c r="AU189" i="5"/>
  <c r="AU197" i="5"/>
  <c r="AU205" i="5"/>
  <c r="AU213" i="5"/>
  <c r="AU221" i="5"/>
  <c r="AU229" i="5"/>
  <c r="AU237" i="5"/>
  <c r="AU245" i="5"/>
  <c r="AU252" i="5"/>
  <c r="BL61" i="5"/>
  <c r="BL24" i="5"/>
  <c r="AU37" i="5"/>
  <c r="AU54" i="5"/>
  <c r="AU28" i="5"/>
  <c r="AU46" i="5"/>
  <c r="BL6" i="5"/>
  <c r="J51" i="5"/>
  <c r="AC105" i="5"/>
  <c r="J105" i="5"/>
  <c r="J32" i="5"/>
  <c r="AC54" i="5"/>
  <c r="J54" i="5"/>
  <c r="J63" i="5"/>
  <c r="AF63" i="5"/>
  <c r="AC63" i="5"/>
  <c r="J93" i="5"/>
  <c r="J36" i="5"/>
  <c r="J166" i="5"/>
  <c r="V29" i="16"/>
  <c r="K29" i="16"/>
  <c r="J149" i="5"/>
  <c r="AF149" i="5"/>
  <c r="U161" i="5"/>
  <c r="J161" i="5"/>
  <c r="AC161" i="5"/>
  <c r="AF116" i="5"/>
  <c r="J116" i="5"/>
  <c r="V31" i="16"/>
  <c r="N31" i="16"/>
  <c r="N26" i="16"/>
  <c r="U147" i="5"/>
  <c r="J147" i="5"/>
  <c r="N50" i="16"/>
  <c r="K53" i="16"/>
  <c r="N98" i="16"/>
  <c r="K208" i="5"/>
  <c r="AC208" i="5"/>
  <c r="K246" i="5"/>
  <c r="K243" i="5"/>
  <c r="N78" i="16"/>
  <c r="K162" i="16"/>
  <c r="V162" i="16"/>
  <c r="V176" i="16"/>
  <c r="K176" i="16"/>
  <c r="V290" i="16"/>
  <c r="K290" i="16"/>
  <c r="K292" i="16"/>
  <c r="V292" i="16"/>
  <c r="V317" i="16"/>
  <c r="L317" i="16"/>
  <c r="V240" i="16"/>
  <c r="K240" i="16"/>
  <c r="V310" i="16"/>
  <c r="K310" i="16"/>
  <c r="J66" i="3"/>
  <c r="J66" i="6" s="1"/>
  <c r="J435" i="3"/>
  <c r="J436" i="6" s="1"/>
  <c r="J368" i="3"/>
  <c r="J369" i="6" s="1"/>
  <c r="J34" i="3"/>
  <c r="J34" i="6"/>
  <c r="H21" i="3"/>
  <c r="H21" i="6" s="1"/>
  <c r="J590" i="3"/>
  <c r="J591" i="6" s="1"/>
  <c r="I135" i="3"/>
  <c r="I135" i="6" s="1"/>
  <c r="J86" i="7"/>
  <c r="R86" i="7"/>
  <c r="N26" i="7"/>
  <c r="R26" i="7"/>
  <c r="J209" i="1"/>
  <c r="J62" i="3"/>
  <c r="J62" i="6"/>
  <c r="J174" i="3"/>
  <c r="J174" i="6"/>
  <c r="J162" i="3"/>
  <c r="J162" i="6" s="1"/>
  <c r="J343" i="3"/>
  <c r="J343" i="6" s="1"/>
  <c r="J156" i="3"/>
  <c r="J156" i="6" s="1"/>
  <c r="J384" i="3"/>
  <c r="J385" i="6"/>
  <c r="I23" i="3"/>
  <c r="I23" i="6" s="1"/>
  <c r="J594" i="3"/>
  <c r="J595" i="6" s="1"/>
  <c r="J271" i="3"/>
  <c r="J271" i="6" s="1"/>
  <c r="J375" i="3"/>
  <c r="J376" i="6"/>
  <c r="J335" i="3"/>
  <c r="J335" i="6" s="1"/>
  <c r="J366" i="3"/>
  <c r="J367" i="6" s="1"/>
  <c r="J36" i="3"/>
  <c r="J36" i="6" s="1"/>
  <c r="I82" i="3"/>
  <c r="I82" i="6" s="1"/>
  <c r="I128" i="3"/>
  <c r="I128" i="6" s="1"/>
  <c r="I232" i="3"/>
  <c r="I232" i="6" s="1"/>
  <c r="I407" i="3"/>
  <c r="I408" i="6"/>
  <c r="I114" i="3"/>
  <c r="I114" i="6" s="1"/>
  <c r="I250" i="3"/>
  <c r="I250" i="6" s="1"/>
  <c r="I215" i="3"/>
  <c r="I215" i="6" s="1"/>
  <c r="I230" i="3"/>
  <c r="I230" i="6"/>
  <c r="I229" i="3"/>
  <c r="I229" i="6" s="1"/>
  <c r="I427" i="3"/>
  <c r="I428" i="6" s="1"/>
  <c r="J526" i="3"/>
  <c r="J527" i="6" s="1"/>
  <c r="J549" i="3"/>
  <c r="J550" i="6"/>
  <c r="I500" i="3"/>
  <c r="I501" i="6" s="1"/>
  <c r="I281" i="3"/>
  <c r="I281" i="6" s="1"/>
  <c r="I311" i="3"/>
  <c r="I311" i="6"/>
  <c r="R24" i="7"/>
  <c r="N24" i="7"/>
  <c r="K161" i="7"/>
  <c r="R161" i="7"/>
  <c r="K58" i="7"/>
  <c r="R58" i="7"/>
  <c r="K78" i="7"/>
  <c r="R78" i="7"/>
  <c r="R158" i="7"/>
  <c r="K158" i="7"/>
  <c r="R134" i="7"/>
  <c r="K134" i="7"/>
  <c r="R32" i="9"/>
  <c r="N32" i="9"/>
  <c r="N42" i="9"/>
  <c r="R42" i="9"/>
  <c r="K67" i="9"/>
  <c r="R67" i="9"/>
  <c r="K141" i="9"/>
  <c r="R141" i="9"/>
  <c r="R213" i="9"/>
  <c r="K213" i="9"/>
  <c r="L272" i="9"/>
  <c r="R272" i="9"/>
  <c r="K160" i="9"/>
  <c r="R160" i="9"/>
  <c r="R235" i="9"/>
  <c r="K154" i="9"/>
  <c r="R154" i="9"/>
  <c r="I137" i="6"/>
  <c r="J42" i="5"/>
  <c r="U57" i="5"/>
  <c r="J57" i="5"/>
  <c r="AU25" i="5"/>
  <c r="AU56" i="5"/>
  <c r="BL23" i="5"/>
  <c r="AU33" i="5"/>
  <c r="AU51" i="5"/>
  <c r="AU27" i="5"/>
  <c r="BL43" i="5"/>
  <c r="BL25" i="5"/>
  <c r="AC59" i="5"/>
  <c r="J59" i="5"/>
  <c r="AF59" i="5"/>
  <c r="U59" i="5"/>
  <c r="J117" i="5"/>
  <c r="AF86" i="5"/>
  <c r="J86" i="5"/>
  <c r="AC86" i="5"/>
  <c r="J106" i="5"/>
  <c r="AC106" i="5"/>
  <c r="J169" i="5"/>
  <c r="J185" i="5"/>
  <c r="S31" i="16"/>
  <c r="U31" i="16" s="1"/>
  <c r="AF164" i="5"/>
  <c r="J164" i="5"/>
  <c r="P33" i="16"/>
  <c r="G33" i="16"/>
  <c r="J114" i="5"/>
  <c r="AF134" i="5"/>
  <c r="U134" i="5"/>
  <c r="J134" i="5"/>
  <c r="AC134" i="5"/>
  <c r="J235" i="5"/>
  <c r="S103" i="16"/>
  <c r="U103" i="16" s="1"/>
  <c r="V103" i="16"/>
  <c r="K227" i="5"/>
  <c r="J190" i="5"/>
  <c r="J205" i="5"/>
  <c r="N36" i="16"/>
  <c r="V36" i="16"/>
  <c r="V61" i="16"/>
  <c r="K61" i="16"/>
  <c r="K185" i="16"/>
  <c r="V141" i="16"/>
  <c r="K180" i="16"/>
  <c r="V297" i="16"/>
  <c r="K297" i="16"/>
  <c r="V315" i="16"/>
  <c r="L315" i="16"/>
  <c r="K181" i="16"/>
  <c r="K308" i="16"/>
  <c r="V308" i="16"/>
  <c r="K208" i="16"/>
  <c r="V208" i="16"/>
  <c r="J165" i="3"/>
  <c r="J165" i="6" s="1"/>
  <c r="I24" i="3"/>
  <c r="I24" i="6"/>
  <c r="J414" i="3"/>
  <c r="J415" i="6"/>
  <c r="I308" i="3"/>
  <c r="I308" i="6"/>
  <c r="I280" i="3"/>
  <c r="I280" i="6" s="1"/>
  <c r="N50" i="7"/>
  <c r="R50" i="7"/>
  <c r="K624" i="3"/>
  <c r="K623" i="6" s="1"/>
  <c r="S139" i="1"/>
  <c r="U139" i="1" s="1"/>
  <c r="K108" i="1"/>
  <c r="I220" i="1"/>
  <c r="J50" i="3"/>
  <c r="J50" i="6"/>
  <c r="J106" i="3"/>
  <c r="J106" i="6" s="1"/>
  <c r="J40" i="3"/>
  <c r="J40" i="6"/>
  <c r="I287" i="3"/>
  <c r="I287" i="6"/>
  <c r="I301" i="3"/>
  <c r="I301" i="6" s="1"/>
  <c r="I309" i="3"/>
  <c r="I309" i="6"/>
  <c r="I328" i="3"/>
  <c r="I328" i="6"/>
  <c r="I185" i="3"/>
  <c r="I185" i="6"/>
  <c r="I279" i="3"/>
  <c r="I279" i="6" s="1"/>
  <c r="I485" i="3"/>
  <c r="I486" i="6"/>
  <c r="J539" i="3"/>
  <c r="J540" i="6"/>
  <c r="J453" i="3"/>
  <c r="J454" i="6" s="1"/>
  <c r="I497" i="3"/>
  <c r="I498" i="6"/>
  <c r="I480" i="3"/>
  <c r="I481" i="6"/>
  <c r="I519" i="3"/>
  <c r="I520" i="6"/>
  <c r="J575" i="3"/>
  <c r="J576" i="6" s="1"/>
  <c r="J512" i="3"/>
  <c r="J513" i="6"/>
  <c r="I581" i="3"/>
  <c r="I582" i="6"/>
  <c r="J560" i="3"/>
  <c r="J561" i="6"/>
  <c r="K142" i="7"/>
  <c r="R142" i="7"/>
  <c r="N40" i="7"/>
  <c r="R40" i="7"/>
  <c r="N31" i="7"/>
  <c r="R31" i="7"/>
  <c r="K170" i="7"/>
  <c r="R170" i="7"/>
  <c r="N39" i="7"/>
  <c r="R39" i="7"/>
  <c r="R191" i="10"/>
  <c r="R46" i="9"/>
  <c r="N46" i="9"/>
  <c r="R38" i="9"/>
  <c r="N38" i="9"/>
  <c r="R36" i="9"/>
  <c r="N36" i="9"/>
  <c r="K251" i="9"/>
  <c r="R251" i="9"/>
  <c r="N216" i="9"/>
  <c r="R216" i="9"/>
  <c r="K266" i="9"/>
  <c r="R266" i="9"/>
  <c r="R76" i="9"/>
  <c r="K76" i="9"/>
  <c r="K267" i="9"/>
  <c r="R267" i="9"/>
  <c r="R270" i="9"/>
  <c r="K270" i="9"/>
  <c r="K169" i="9"/>
  <c r="R169" i="9"/>
  <c r="R134" i="9"/>
  <c r="K134" i="9"/>
  <c r="K161" i="9"/>
  <c r="R161" i="9"/>
  <c r="J35" i="5"/>
  <c r="U49" i="5"/>
  <c r="J49" i="5"/>
  <c r="BL53" i="5"/>
  <c r="BL14" i="5"/>
  <c r="BL22" i="5"/>
  <c r="BL48" i="5"/>
  <c r="BL21" i="5"/>
  <c r="AU38" i="5"/>
  <c r="BL12" i="5"/>
  <c r="J89" i="5"/>
  <c r="J60" i="5"/>
  <c r="J101" i="5"/>
  <c r="AC101" i="5"/>
  <c r="J67" i="5"/>
  <c r="J87" i="5"/>
  <c r="AC87" i="5"/>
  <c r="J118" i="5"/>
  <c r="U118" i="5"/>
  <c r="AC118" i="5"/>
  <c r="AF174" i="5"/>
  <c r="J174" i="5"/>
  <c r="J127" i="5"/>
  <c r="AF151" i="5"/>
  <c r="U151" i="5"/>
  <c r="J151" i="5"/>
  <c r="AC151" i="5"/>
  <c r="G22" i="16"/>
  <c r="J122" i="5"/>
  <c r="S37" i="16"/>
  <c r="U37" i="16" s="1"/>
  <c r="J120" i="5"/>
  <c r="AF120" i="5"/>
  <c r="U120" i="5"/>
  <c r="J162" i="5"/>
  <c r="AF162" i="5"/>
  <c r="G32" i="16"/>
  <c r="U139" i="5"/>
  <c r="J139" i="5"/>
  <c r="AF111" i="5"/>
  <c r="J111" i="5"/>
  <c r="J238" i="5"/>
  <c r="V56" i="16"/>
  <c r="K56" i="16"/>
  <c r="V80" i="16"/>
  <c r="AF230" i="5"/>
  <c r="U230" i="5"/>
  <c r="J230" i="5"/>
  <c r="V87" i="16"/>
  <c r="K248" i="5"/>
  <c r="AC248" i="5"/>
  <c r="AF248" i="5"/>
  <c r="U248" i="5"/>
  <c r="V71" i="16"/>
  <c r="O71" i="16"/>
  <c r="J213" i="5"/>
  <c r="S51" i="16"/>
  <c r="U51" i="16" s="1"/>
  <c r="J219" i="5"/>
  <c r="S52" i="16"/>
  <c r="U52" i="16" s="1"/>
  <c r="K91" i="16"/>
  <c r="S68" i="16"/>
  <c r="U68" i="16" s="1"/>
  <c r="K88" i="16"/>
  <c r="K186" i="16"/>
  <c r="V186" i="16"/>
  <c r="V203" i="16"/>
  <c r="K203" i="16"/>
  <c r="S297" i="16"/>
  <c r="U297" i="16" s="1"/>
  <c r="S315" i="16"/>
  <c r="U315" i="16" s="1"/>
  <c r="V197" i="16"/>
  <c r="K197" i="16"/>
  <c r="S73" i="16"/>
  <c r="U73" i="16" s="1"/>
  <c r="S210" i="16"/>
  <c r="U210" i="16" s="1"/>
  <c r="V115" i="16"/>
  <c r="V214" i="16"/>
  <c r="K214" i="16"/>
  <c r="V125" i="16"/>
  <c r="K205" i="16"/>
  <c r="V305" i="16"/>
  <c r="K305" i="16"/>
  <c r="N129" i="16"/>
  <c r="V129" i="16"/>
  <c r="V255" i="16"/>
  <c r="V314" i="16"/>
  <c r="L314" i="16"/>
  <c r="I75" i="3"/>
  <c r="I75" i="6" s="1"/>
  <c r="I364" i="3"/>
  <c r="I365" i="6" s="1"/>
  <c r="J494" i="3"/>
  <c r="J495" i="6" s="1"/>
  <c r="I521" i="3"/>
  <c r="I522" i="6"/>
  <c r="K138" i="7"/>
  <c r="R138" i="7"/>
  <c r="U72" i="1"/>
  <c r="V72" i="1"/>
  <c r="U68" i="1"/>
  <c r="V68" i="1"/>
  <c r="U56" i="1"/>
  <c r="V56" i="1"/>
  <c r="S199" i="1"/>
  <c r="V199" i="1" s="1"/>
  <c r="N213" i="1"/>
  <c r="N112" i="1"/>
  <c r="N119" i="1"/>
  <c r="S143" i="1"/>
  <c r="J38" i="3"/>
  <c r="J38" i="6"/>
  <c r="J99" i="3"/>
  <c r="J99" i="6"/>
  <c r="I47" i="3"/>
  <c r="I47" i="6"/>
  <c r="J107" i="3"/>
  <c r="J107" i="6"/>
  <c r="J149" i="3"/>
  <c r="J149" i="6" s="1"/>
  <c r="J138" i="3"/>
  <c r="J138" i="6" s="1"/>
  <c r="J160" i="3"/>
  <c r="J160" i="6"/>
  <c r="J187" i="3"/>
  <c r="J187" i="6" s="1"/>
  <c r="I32" i="3"/>
  <c r="I32" i="6" s="1"/>
  <c r="J354" i="3"/>
  <c r="J355" i="6" s="1"/>
  <c r="J387" i="3"/>
  <c r="J388" i="6"/>
  <c r="J503" i="3"/>
  <c r="J504" i="6" s="1"/>
  <c r="K604" i="3"/>
  <c r="K603" i="6" s="1"/>
  <c r="I499" i="3"/>
  <c r="I500" i="6" s="1"/>
  <c r="I95" i="3"/>
  <c r="I95" i="6"/>
  <c r="J517" i="3"/>
  <c r="J518" i="6" s="1"/>
  <c r="J338" i="3"/>
  <c r="J338" i="6" s="1"/>
  <c r="J434" i="3"/>
  <c r="J435" i="6" s="1"/>
  <c r="K605" i="3"/>
  <c r="K604" i="6" s="1"/>
  <c r="I71" i="3"/>
  <c r="I71" i="6" s="1"/>
  <c r="I132" i="3"/>
  <c r="I132" i="6"/>
  <c r="I270" i="3"/>
  <c r="I270" i="6" s="1"/>
  <c r="J487" i="3"/>
  <c r="J488" i="6" s="1"/>
  <c r="I529" i="3"/>
  <c r="I530" i="6"/>
  <c r="J569" i="3"/>
  <c r="J570" i="6"/>
  <c r="I504" i="3"/>
  <c r="I505" i="6" s="1"/>
  <c r="J365" i="3"/>
  <c r="J366" i="6"/>
  <c r="J490" i="3"/>
  <c r="J491" i="6"/>
  <c r="J552" i="3"/>
  <c r="J553" i="6" s="1"/>
  <c r="R32" i="7"/>
  <c r="N32" i="7"/>
  <c r="R130" i="7"/>
  <c r="K130" i="7"/>
  <c r="R164" i="7"/>
  <c r="K164" i="7"/>
  <c r="K564" i="3"/>
  <c r="K565" i="6" s="1"/>
  <c r="R192" i="7"/>
  <c r="N192" i="7"/>
  <c r="N27" i="7"/>
  <c r="R27" i="7"/>
  <c r="K65" i="7"/>
  <c r="R65" i="7"/>
  <c r="I570" i="3"/>
  <c r="I571" i="6" s="1"/>
  <c r="R80" i="7"/>
  <c r="K80" i="7"/>
  <c r="R55" i="7"/>
  <c r="K55" i="7"/>
  <c r="N218" i="7"/>
  <c r="R218" i="7"/>
  <c r="K59" i="9"/>
  <c r="R59" i="9"/>
  <c r="K70" i="9"/>
  <c r="R70" i="9"/>
  <c r="R256" i="9"/>
  <c r="K256" i="9"/>
  <c r="R174" i="9"/>
  <c r="J174" i="9"/>
  <c r="R198" i="9"/>
  <c r="K198" i="9"/>
  <c r="R190" i="9"/>
  <c r="N190" i="9"/>
  <c r="R253" i="9"/>
  <c r="R112" i="9"/>
  <c r="K112" i="9"/>
  <c r="N194" i="9"/>
  <c r="R194" i="9"/>
  <c r="R247" i="9"/>
  <c r="K247" i="9"/>
  <c r="V57" i="6"/>
  <c r="V382" i="6"/>
  <c r="J28" i="5"/>
  <c r="S380" i="6"/>
  <c r="U380" i="6" s="1"/>
  <c r="U47" i="5"/>
  <c r="J47" i="5"/>
  <c r="AF47" i="5"/>
  <c r="AC47" i="5"/>
  <c r="J64" i="5"/>
  <c r="J37" i="5"/>
  <c r="BL50" i="5"/>
  <c r="BL13" i="5"/>
  <c r="BL19" i="5"/>
  <c r="AU43" i="5"/>
  <c r="BL10" i="5"/>
  <c r="AU34" i="5"/>
  <c r="BL9" i="5"/>
  <c r="AC61" i="5"/>
  <c r="J61" i="5"/>
  <c r="J91" i="5"/>
  <c r="AF91" i="5"/>
  <c r="AC91" i="5"/>
  <c r="U91" i="5"/>
  <c r="AF68" i="5"/>
  <c r="J68" i="5"/>
  <c r="J124" i="5"/>
  <c r="AF124" i="5"/>
  <c r="J171" i="5"/>
  <c r="V37" i="16"/>
  <c r="N37" i="16"/>
  <c r="J119" i="5"/>
  <c r="AF119" i="5"/>
  <c r="S24" i="16"/>
  <c r="U24" i="16" s="1"/>
  <c r="G39" i="16"/>
  <c r="S39" i="16"/>
  <c r="U39" i="16" s="1"/>
  <c r="P34" i="16"/>
  <c r="V34" i="16" s="1"/>
  <c r="G34" i="16"/>
  <c r="J123" i="5"/>
  <c r="AC123" i="5"/>
  <c r="J197" i="5"/>
  <c r="K252" i="5"/>
  <c r="AC252" i="5"/>
  <c r="V64" i="16"/>
  <c r="N64" i="16"/>
  <c r="S59" i="16"/>
  <c r="U59" i="16" s="1"/>
  <c r="J189" i="5"/>
  <c r="U253" i="5"/>
  <c r="K253" i="5"/>
  <c r="S54" i="16"/>
  <c r="U54" i="16" s="1"/>
  <c r="K51" i="16"/>
  <c r="V51" i="16"/>
  <c r="N77" i="16"/>
  <c r="K240" i="5"/>
  <c r="U240" i="5"/>
  <c r="K52" i="16"/>
  <c r="V52" i="16"/>
  <c r="K200" i="5"/>
  <c r="V68" i="16"/>
  <c r="H68" i="16"/>
  <c r="K198" i="16"/>
  <c r="V109" i="16"/>
  <c r="S167" i="16"/>
  <c r="U167" i="16" s="1"/>
  <c r="K303" i="16"/>
  <c r="S92" i="16"/>
  <c r="U92" i="16" s="1"/>
  <c r="N73" i="16"/>
  <c r="V73" i="16"/>
  <c r="V187" i="16"/>
  <c r="V210" i="16"/>
  <c r="K210" i="16"/>
  <c r="K312" i="16"/>
  <c r="S254" i="16"/>
  <c r="U254" i="16" s="1"/>
  <c r="V239" i="16"/>
  <c r="N108" i="16"/>
  <c r="V211" i="16"/>
  <c r="S179" i="16"/>
  <c r="U179" i="16" s="1"/>
  <c r="S289" i="16"/>
  <c r="U289" i="16" s="1"/>
  <c r="J155" i="3"/>
  <c r="J155" i="6" s="1"/>
  <c r="I89" i="3"/>
  <c r="I89" i="6"/>
  <c r="I64" i="3"/>
  <c r="I64" i="6"/>
  <c r="I91" i="3"/>
  <c r="I91" i="6"/>
  <c r="U22" i="1"/>
  <c r="K123" i="1"/>
  <c r="G49" i="3"/>
  <c r="J61" i="3"/>
  <c r="J61" i="6"/>
  <c r="J54" i="3"/>
  <c r="J54" i="6" s="1"/>
  <c r="J178" i="3"/>
  <c r="J178" i="6" s="1"/>
  <c r="J168" i="3"/>
  <c r="J168" i="6"/>
  <c r="J205" i="3"/>
  <c r="J205" i="6"/>
  <c r="I31" i="3"/>
  <c r="I31" i="6" s="1"/>
  <c r="J372" i="3"/>
  <c r="J373" i="6" s="1"/>
  <c r="I83" i="3"/>
  <c r="I83" i="6"/>
  <c r="I73" i="3"/>
  <c r="I73" i="6"/>
  <c r="I194" i="3"/>
  <c r="I194" i="6" s="1"/>
  <c r="I310" i="3"/>
  <c r="I310" i="6" s="1"/>
  <c r="I284" i="3"/>
  <c r="I284" i="6"/>
  <c r="I331" i="3"/>
  <c r="I331" i="6"/>
  <c r="I133" i="3"/>
  <c r="I133" i="6" s="1"/>
  <c r="I314" i="3"/>
  <c r="I314" i="6" s="1"/>
  <c r="I131" i="3"/>
  <c r="I131" i="6"/>
  <c r="I196" i="3"/>
  <c r="I196" i="6"/>
  <c r="I267" i="3"/>
  <c r="I267" i="6" s="1"/>
  <c r="J461" i="3"/>
  <c r="J462" i="6" s="1"/>
  <c r="J501" i="3"/>
  <c r="J502" i="6"/>
  <c r="K582" i="3"/>
  <c r="K583" i="6"/>
  <c r="I505" i="3"/>
  <c r="I506" i="6" s="1"/>
  <c r="I498" i="3"/>
  <c r="I499" i="6" s="1"/>
  <c r="J542" i="3"/>
  <c r="J543" i="6"/>
  <c r="I502" i="3"/>
  <c r="I503" i="6"/>
  <c r="J495" i="3"/>
  <c r="J496" i="6" s="1"/>
  <c r="I518" i="3"/>
  <c r="I519" i="6" s="1"/>
  <c r="R36" i="7"/>
  <c r="N36" i="7"/>
  <c r="R42" i="7"/>
  <c r="N42" i="7"/>
  <c r="H66" i="7"/>
  <c r="R66" i="7"/>
  <c r="R46" i="7"/>
  <c r="N46" i="7"/>
  <c r="K148" i="7"/>
  <c r="R148" i="7"/>
  <c r="R38" i="7"/>
  <c r="N38" i="7"/>
  <c r="N41" i="7"/>
  <c r="R41" i="7"/>
  <c r="K174" i="7"/>
  <c r="R174" i="7"/>
  <c r="R68" i="7"/>
  <c r="K68" i="7"/>
  <c r="R96" i="7"/>
  <c r="K96" i="7"/>
  <c r="R167" i="7"/>
  <c r="K167" i="7"/>
  <c r="I219" i="12"/>
  <c r="N25" i="9"/>
  <c r="R25" i="9"/>
  <c r="R268" i="9"/>
  <c r="K268" i="9"/>
  <c r="AF23" i="5"/>
  <c r="J23" i="5"/>
  <c r="BL18" i="5"/>
  <c r="J29" i="5"/>
  <c r="AC29" i="5"/>
  <c r="AF29" i="5"/>
  <c r="U29" i="5"/>
  <c r="J39" i="5"/>
  <c r="AF39" i="5"/>
  <c r="AU45" i="5"/>
  <c r="BL11" i="5"/>
  <c r="BL8" i="5"/>
  <c r="BL40" i="5"/>
  <c r="BL7" i="5"/>
  <c r="AU30" i="5"/>
  <c r="J109" i="5"/>
  <c r="AF109" i="5"/>
  <c r="J97" i="5"/>
  <c r="AC97" i="5"/>
  <c r="AF94" i="5"/>
  <c r="J94" i="5"/>
  <c r="J110" i="5"/>
  <c r="U110" i="5"/>
  <c r="AC110" i="5"/>
  <c r="AF110" i="5"/>
  <c r="J70" i="5"/>
  <c r="AF90" i="5"/>
  <c r="J90" i="5"/>
  <c r="AC90" i="5"/>
  <c r="U90" i="5"/>
  <c r="AF143" i="5"/>
  <c r="H143" i="5"/>
  <c r="D15" i="16"/>
  <c r="C19" i="16" s="1"/>
  <c r="AF133" i="5"/>
  <c r="U133" i="5"/>
  <c r="J133" i="5"/>
  <c r="AC133" i="5"/>
  <c r="P41" i="16"/>
  <c r="V41" i="16" s="1"/>
  <c r="G41" i="16"/>
  <c r="J180" i="5"/>
  <c r="J178" i="5"/>
  <c r="J186" i="5"/>
  <c r="U186" i="5"/>
  <c r="J192" i="5"/>
  <c r="N59" i="16"/>
  <c r="V59" i="16"/>
  <c r="V28" i="16"/>
  <c r="V54" i="16"/>
  <c r="K54" i="16"/>
  <c r="V102" i="16"/>
  <c r="N44" i="16"/>
  <c r="V44" i="16"/>
  <c r="V82" i="16"/>
  <c r="K82" i="16"/>
  <c r="J214" i="5"/>
  <c r="V49" i="16"/>
  <c r="N49" i="16"/>
  <c r="K207" i="16"/>
  <c r="V189" i="16"/>
  <c r="K189" i="16"/>
  <c r="K167" i="16"/>
  <c r="V167" i="16"/>
  <c r="N92" i="16"/>
  <c r="V92" i="16"/>
  <c r="V291" i="16"/>
  <c r="K291" i="16"/>
  <c r="V254" i="16"/>
  <c r="K254" i="16"/>
  <c r="K309" i="16"/>
  <c r="V179" i="16"/>
  <c r="K179" i="16"/>
  <c r="V289" i="16"/>
  <c r="K289" i="16"/>
  <c r="J227" i="3"/>
  <c r="J227" i="6"/>
  <c r="S89" i="1"/>
  <c r="V89" i="1" s="1"/>
  <c r="N127" i="1"/>
  <c r="J110" i="3"/>
  <c r="J110" i="6"/>
  <c r="J59" i="3"/>
  <c r="J59" i="6" s="1"/>
  <c r="J159" i="3"/>
  <c r="J159" i="6"/>
  <c r="J118" i="3"/>
  <c r="J118" i="6"/>
  <c r="J116" i="3"/>
  <c r="J116" i="6"/>
  <c r="J147" i="3"/>
  <c r="J147" i="6"/>
  <c r="J180" i="3"/>
  <c r="J180" i="6"/>
  <c r="J117" i="3"/>
  <c r="J117" i="6"/>
  <c r="J371" i="3"/>
  <c r="J372" i="6" s="1"/>
  <c r="I35" i="3"/>
  <c r="I35" i="6"/>
  <c r="J412" i="3"/>
  <c r="J413" i="6"/>
  <c r="J358" i="3"/>
  <c r="J359" i="6"/>
  <c r="I26" i="3"/>
  <c r="I26" i="6" s="1"/>
  <c r="I112" i="3"/>
  <c r="I112" i="6"/>
  <c r="J523" i="3"/>
  <c r="J524" i="6"/>
  <c r="J370" i="3"/>
  <c r="J371" i="6" s="1"/>
  <c r="I286" i="3"/>
  <c r="I286" i="6"/>
  <c r="I223" i="3"/>
  <c r="I223" i="6"/>
  <c r="I317" i="3"/>
  <c r="I317" i="6" s="1"/>
  <c r="I272" i="3"/>
  <c r="I272" i="6"/>
  <c r="I316" i="3"/>
  <c r="I316" i="6"/>
  <c r="I245" i="3"/>
  <c r="I245" i="6" s="1"/>
  <c r="I269" i="3"/>
  <c r="I269" i="6"/>
  <c r="I474" i="3"/>
  <c r="I475" i="6"/>
  <c r="J492" i="3"/>
  <c r="J493" i="6"/>
  <c r="J587" i="3"/>
  <c r="J588" i="6" s="1"/>
  <c r="I424" i="3"/>
  <c r="I425" i="6"/>
  <c r="K545" i="3"/>
  <c r="K546" i="6"/>
  <c r="J556" i="3"/>
  <c r="J557" i="6"/>
  <c r="K613" i="3"/>
  <c r="K612" i="6" s="1"/>
  <c r="R44" i="7"/>
  <c r="N44" i="7"/>
  <c r="R136" i="7"/>
  <c r="K136" i="7"/>
  <c r="R54" i="7"/>
  <c r="K54" i="7"/>
  <c r="K615" i="3"/>
  <c r="K614" i="6" s="1"/>
  <c r="K49" i="7"/>
  <c r="R49" i="7"/>
  <c r="K149" i="7"/>
  <c r="R149" i="7"/>
  <c r="R22" i="7"/>
  <c r="N22" i="7"/>
  <c r="R22" i="9"/>
  <c r="N22" i="9"/>
  <c r="K62" i="9"/>
  <c r="R62" i="9"/>
  <c r="R48" i="9"/>
  <c r="K48" i="9"/>
  <c r="R239" i="9"/>
  <c r="K260" i="9"/>
  <c r="R260" i="9"/>
  <c r="K132" i="9"/>
  <c r="R132" i="9"/>
  <c r="K133" i="9"/>
  <c r="R133" i="9"/>
  <c r="K172" i="9"/>
  <c r="R172" i="9"/>
  <c r="K166" i="9"/>
  <c r="R166" i="9"/>
  <c r="K250" i="9"/>
  <c r="R250" i="9"/>
  <c r="S250" i="6"/>
  <c r="U250" i="6" s="1"/>
  <c r="V324" i="6"/>
  <c r="V378" i="6"/>
  <c r="G21" i="5"/>
  <c r="Z21" i="5"/>
  <c r="BL42" i="5"/>
  <c r="AU48" i="5"/>
  <c r="BL2" i="5"/>
  <c r="BL37" i="5"/>
  <c r="BL5" i="5"/>
  <c r="BL29" i="5"/>
  <c r="J26" i="5"/>
  <c r="AC26" i="5"/>
  <c r="AF26" i="5"/>
  <c r="U26" i="5"/>
  <c r="AC43" i="5"/>
  <c r="AF43" i="5"/>
  <c r="J43" i="5"/>
  <c r="U43" i="5"/>
  <c r="J74" i="5"/>
  <c r="AC74" i="5"/>
  <c r="U74" i="5"/>
  <c r="J95" i="5"/>
  <c r="AF95" i="5"/>
  <c r="U95" i="5"/>
  <c r="J140" i="5"/>
  <c r="AC140" i="5"/>
  <c r="J155" i="5"/>
  <c r="J148" i="5"/>
  <c r="AF148" i="5"/>
  <c r="J172" i="5"/>
  <c r="V21" i="16"/>
  <c r="N21" i="16"/>
  <c r="V30" i="16"/>
  <c r="K30" i="16"/>
  <c r="G23" i="16"/>
  <c r="S45" i="16"/>
  <c r="U45" i="16" s="1"/>
  <c r="V40" i="16"/>
  <c r="N40" i="16"/>
  <c r="AF159" i="5"/>
  <c r="U159" i="5"/>
  <c r="J159" i="5"/>
  <c r="AC159" i="5"/>
  <c r="J126" i="5"/>
  <c r="AC168" i="5"/>
  <c r="J168" i="5"/>
  <c r="V27" i="16"/>
  <c r="S66" i="16"/>
  <c r="U66" i="16"/>
  <c r="AF222" i="5"/>
  <c r="U222" i="5"/>
  <c r="J222" i="5"/>
  <c r="AC222" i="5"/>
  <c r="V79" i="16"/>
  <c r="V48" i="16"/>
  <c r="K48" i="16"/>
  <c r="N89" i="16"/>
  <c r="AF237" i="5"/>
  <c r="U237" i="5"/>
  <c r="J237" i="5"/>
  <c r="AC237" i="5"/>
  <c r="V76" i="16"/>
  <c r="N76" i="16"/>
  <c r="J211" i="5"/>
  <c r="S49" i="16"/>
  <c r="U49" i="16" s="1"/>
  <c r="S74" i="16"/>
  <c r="U74" i="16" s="1"/>
  <c r="N99" i="16"/>
  <c r="K221" i="16"/>
  <c r="V221" i="16"/>
  <c r="S193" i="16"/>
  <c r="U193" i="16" s="1"/>
  <c r="V218" i="16"/>
  <c r="S173" i="16"/>
  <c r="U173" i="16" s="1"/>
  <c r="V307" i="16"/>
  <c r="K307" i="16"/>
  <c r="V219" i="16"/>
  <c r="K219" i="16"/>
  <c r="V100" i="16"/>
  <c r="N100" i="16"/>
  <c r="V194" i="16"/>
  <c r="S291" i="16"/>
  <c r="U291" i="16" s="1"/>
  <c r="L316" i="16"/>
  <c r="V316" i="16"/>
  <c r="N134" i="16"/>
  <c r="V134" i="16"/>
  <c r="V182" i="16"/>
  <c r="K182" i="16"/>
  <c r="S313" i="16"/>
  <c r="U313" i="16" s="1"/>
  <c r="V113" i="16"/>
  <c r="N113" i="16"/>
  <c r="V188" i="16"/>
  <c r="S183" i="16"/>
  <c r="U183" i="16" s="1"/>
  <c r="S306" i="16"/>
  <c r="U306" i="16" s="1"/>
  <c r="U32" i="1"/>
  <c r="V32" i="1"/>
  <c r="K131" i="1"/>
  <c r="K177" i="1"/>
  <c r="V206" i="1"/>
  <c r="U223" i="1"/>
  <c r="V223" i="1"/>
  <c r="I90" i="3"/>
  <c r="I90" i="6" s="1"/>
  <c r="J363" i="3"/>
  <c r="J364" i="6" s="1"/>
  <c r="I74" i="3"/>
  <c r="I74" i="6" s="1"/>
  <c r="I97" i="3"/>
  <c r="I97" i="6"/>
  <c r="I68" i="3"/>
  <c r="I68" i="6" s="1"/>
  <c r="J460" i="3"/>
  <c r="J461" i="6" s="1"/>
  <c r="I249" i="3"/>
  <c r="I249" i="6" s="1"/>
  <c r="I247" i="3"/>
  <c r="I247" i="6"/>
  <c r="J345" i="3"/>
  <c r="J345" i="6" s="1"/>
  <c r="I302" i="3"/>
  <c r="I302" i="6" s="1"/>
  <c r="I477" i="3"/>
  <c r="I478" i="6" s="1"/>
  <c r="K606" i="3"/>
  <c r="K605" i="6"/>
  <c r="K48" i="7"/>
  <c r="R48" i="7"/>
  <c r="R21" i="7"/>
  <c r="N21" i="7"/>
  <c r="R70" i="7"/>
  <c r="K70" i="7"/>
  <c r="R60" i="7"/>
  <c r="K60" i="7"/>
  <c r="K162" i="7"/>
  <c r="R162" i="7"/>
  <c r="K156" i="7"/>
  <c r="R156" i="7"/>
  <c r="K251" i="7"/>
  <c r="R251" i="7"/>
  <c r="N221" i="7"/>
  <c r="R221" i="7"/>
  <c r="R150" i="7"/>
  <c r="K150" i="7"/>
  <c r="K249" i="7"/>
  <c r="R249" i="7"/>
  <c r="R62" i="7"/>
  <c r="K62" i="7"/>
  <c r="R23" i="9"/>
  <c r="N23" i="9"/>
  <c r="R86" i="9"/>
  <c r="K86" i="9"/>
  <c r="K51" i="9"/>
  <c r="R51" i="9"/>
  <c r="R44" i="9"/>
  <c r="N44" i="9"/>
  <c r="R54" i="9"/>
  <c r="K54" i="9"/>
  <c r="R72" i="9"/>
  <c r="K72" i="9"/>
  <c r="N26" i="9"/>
  <c r="R26" i="9"/>
  <c r="R148" i="9"/>
  <c r="K148" i="9"/>
  <c r="K147" i="9"/>
  <c r="R147" i="9"/>
  <c r="K144" i="9"/>
  <c r="R144" i="9"/>
  <c r="BL36" i="5"/>
  <c r="BL45" i="5"/>
  <c r="AU62" i="5"/>
  <c r="BL33" i="5"/>
  <c r="BL4" i="5"/>
  <c r="AU26" i="5"/>
  <c r="AF62" i="5"/>
  <c r="U62" i="5"/>
  <c r="J62" i="5"/>
  <c r="AC62" i="5"/>
  <c r="J83" i="5"/>
  <c r="U83" i="5"/>
  <c r="AC83" i="5"/>
  <c r="J99" i="5"/>
  <c r="AC99" i="5"/>
  <c r="AF76" i="5"/>
  <c r="J76" i="5"/>
  <c r="U76" i="5"/>
  <c r="AC76" i="5"/>
  <c r="AF85" i="5"/>
  <c r="J85" i="5"/>
  <c r="AF79" i="5"/>
  <c r="J79" i="5"/>
  <c r="U79" i="5"/>
  <c r="AC79" i="5"/>
  <c r="J98" i="5"/>
  <c r="AC98" i="5"/>
  <c r="J103" i="5"/>
  <c r="U103" i="5"/>
  <c r="AC103" i="5"/>
  <c r="AF103" i="5"/>
  <c r="S23" i="16"/>
  <c r="U23" i="16" s="1"/>
  <c r="V45" i="16"/>
  <c r="N45" i="16"/>
  <c r="S32" i="16"/>
  <c r="U32" i="16" s="1"/>
  <c r="J138" i="5"/>
  <c r="P25" i="16"/>
  <c r="V25" i="16" s="1"/>
  <c r="G25" i="16"/>
  <c r="S22" i="16"/>
  <c r="U22" i="16" s="1"/>
  <c r="P42" i="16"/>
  <c r="G42" i="16"/>
  <c r="AF142" i="5"/>
  <c r="J142" i="5"/>
  <c r="J206" i="5"/>
  <c r="K66" i="16"/>
  <c r="V66" i="16"/>
  <c r="AC203" i="5"/>
  <c r="U203" i="5"/>
  <c r="J203" i="5"/>
  <c r="V85" i="16"/>
  <c r="K85" i="16"/>
  <c r="AF198" i="5"/>
  <c r="U198" i="5"/>
  <c r="J198" i="5"/>
  <c r="AC198" i="5"/>
  <c r="V62" i="16"/>
  <c r="K62" i="16"/>
  <c r="AC195" i="5"/>
  <c r="AF195" i="5"/>
  <c r="U195" i="5"/>
  <c r="K195" i="5"/>
  <c r="AF245" i="5"/>
  <c r="U245" i="5"/>
  <c r="K245" i="5"/>
  <c r="AC245" i="5"/>
  <c r="J182" i="5"/>
  <c r="J232" i="5"/>
  <c r="U232" i="5"/>
  <c r="K58" i="16"/>
  <c r="V58" i="16"/>
  <c r="V74" i="16"/>
  <c r="N74" i="16"/>
  <c r="N128" i="16"/>
  <c r="V193" i="16"/>
  <c r="K193" i="16"/>
  <c r="V173" i="16"/>
  <c r="K173" i="16"/>
  <c r="N83" i="16"/>
  <c r="V83" i="16"/>
  <c r="K90" i="16"/>
  <c r="V90" i="16"/>
  <c r="V313" i="16"/>
  <c r="K313" i="16"/>
  <c r="V202" i="16"/>
  <c r="S162" i="16"/>
  <c r="U162" i="16" s="1"/>
  <c r="V183" i="16"/>
  <c r="K183" i="16"/>
  <c r="V306" i="16"/>
  <c r="K306" i="16"/>
  <c r="BK45" i="5"/>
  <c r="BJ45" i="5"/>
  <c r="BI45" i="5"/>
  <c r="BH45" i="5"/>
  <c r="BG45" i="5"/>
  <c r="BF45" i="5"/>
  <c r="BE45" i="5"/>
  <c r="BD45" i="5"/>
  <c r="BC45" i="5"/>
  <c r="N25" i="16"/>
  <c r="AT45" i="5"/>
  <c r="AS45" i="5"/>
  <c r="AR45" i="5"/>
  <c r="AQ45" i="5"/>
  <c r="AP45" i="5"/>
  <c r="AO45" i="5"/>
  <c r="AN45" i="5"/>
  <c r="AM45" i="5"/>
  <c r="AL45" i="5"/>
  <c r="AT43" i="5"/>
  <c r="AS43" i="5"/>
  <c r="AR43" i="5"/>
  <c r="AQ43" i="5"/>
  <c r="AP43" i="5"/>
  <c r="AO43" i="5"/>
  <c r="AN43" i="5"/>
  <c r="AM43" i="5"/>
  <c r="AL43" i="5"/>
  <c r="S25" i="16"/>
  <c r="U25" i="16" s="1"/>
  <c r="V23" i="16"/>
  <c r="N23" i="16"/>
  <c r="BK42" i="5"/>
  <c r="BJ42" i="5"/>
  <c r="BI42" i="5"/>
  <c r="BH42" i="5"/>
  <c r="BG42" i="5"/>
  <c r="BF42" i="5"/>
  <c r="BE42" i="5"/>
  <c r="BD42" i="5"/>
  <c r="BC42" i="5"/>
  <c r="BK19" i="5"/>
  <c r="BJ19" i="5"/>
  <c r="BI19" i="5"/>
  <c r="BH19" i="5"/>
  <c r="BG19" i="5"/>
  <c r="BF19" i="5"/>
  <c r="BE19" i="5"/>
  <c r="BD19" i="5"/>
  <c r="BC19" i="5"/>
  <c r="BK48" i="5"/>
  <c r="BJ48" i="5"/>
  <c r="BI48" i="5"/>
  <c r="BH48" i="5"/>
  <c r="BG48" i="5"/>
  <c r="BF48" i="5"/>
  <c r="BE48" i="5"/>
  <c r="BD48" i="5"/>
  <c r="BC48" i="5"/>
  <c r="BJ23" i="5"/>
  <c r="BI23" i="5"/>
  <c r="BH23" i="5"/>
  <c r="BG23" i="5"/>
  <c r="BF23" i="5"/>
  <c r="BE23" i="5"/>
  <c r="BD23" i="5"/>
  <c r="BC23" i="5"/>
  <c r="BK23" i="5"/>
  <c r="U116" i="5"/>
  <c r="AT28" i="5"/>
  <c r="AS28" i="5"/>
  <c r="AR28" i="5"/>
  <c r="AQ28" i="5"/>
  <c r="AP28" i="5"/>
  <c r="AO28" i="5"/>
  <c r="AN28" i="5"/>
  <c r="AM28" i="5"/>
  <c r="AL28" i="5"/>
  <c r="AT229" i="5"/>
  <c r="AS229" i="5"/>
  <c r="AR229" i="5"/>
  <c r="AQ229" i="5"/>
  <c r="AP229" i="5"/>
  <c r="AO229" i="5"/>
  <c r="AN229" i="5"/>
  <c r="AM229" i="5"/>
  <c r="AL229" i="5"/>
  <c r="AS238" i="5"/>
  <c r="AR238" i="5"/>
  <c r="AQ238" i="5"/>
  <c r="AP238" i="5"/>
  <c r="AO238" i="5"/>
  <c r="AN238" i="5"/>
  <c r="AM238" i="5"/>
  <c r="AL238" i="5"/>
  <c r="AT238" i="5"/>
  <c r="AT254" i="5"/>
  <c r="AS254" i="5"/>
  <c r="AR254" i="5"/>
  <c r="AQ254" i="5"/>
  <c r="AP254" i="5"/>
  <c r="AO254" i="5"/>
  <c r="AN254" i="5"/>
  <c r="AM254" i="5"/>
  <c r="AL254" i="5"/>
  <c r="AT191" i="5"/>
  <c r="AS191" i="5"/>
  <c r="AR191" i="5"/>
  <c r="AQ191" i="5"/>
  <c r="AP191" i="5"/>
  <c r="AO191" i="5"/>
  <c r="AN191" i="5"/>
  <c r="AM191" i="5"/>
  <c r="AL191" i="5"/>
  <c r="AT200" i="5"/>
  <c r="AS200" i="5"/>
  <c r="AR200" i="5"/>
  <c r="AQ200" i="5"/>
  <c r="AP200" i="5"/>
  <c r="AO200" i="5"/>
  <c r="AN200" i="5"/>
  <c r="AM200" i="5"/>
  <c r="AL200" i="5"/>
  <c r="AR225" i="5"/>
  <c r="AQ225" i="5"/>
  <c r="AP225" i="5"/>
  <c r="AO225" i="5"/>
  <c r="AN225" i="5"/>
  <c r="AM225" i="5"/>
  <c r="AL225" i="5"/>
  <c r="AS225" i="5"/>
  <c r="AT225" i="5"/>
  <c r="AT226" i="5"/>
  <c r="AS226" i="5"/>
  <c r="AR226" i="5"/>
  <c r="AQ226" i="5"/>
  <c r="AP226" i="5"/>
  <c r="AO226" i="5"/>
  <c r="AN226" i="5"/>
  <c r="AM226" i="5"/>
  <c r="AL226" i="5"/>
  <c r="AT227" i="5"/>
  <c r="AS227" i="5"/>
  <c r="AR227" i="5"/>
  <c r="AQ227" i="5"/>
  <c r="AP227" i="5"/>
  <c r="AO227" i="5"/>
  <c r="AN227" i="5"/>
  <c r="AM227" i="5"/>
  <c r="AL227" i="5"/>
  <c r="AT236" i="5"/>
  <c r="AS236" i="5"/>
  <c r="AR236" i="5"/>
  <c r="AQ236" i="5"/>
  <c r="AP236" i="5"/>
  <c r="AO236" i="5"/>
  <c r="AN236" i="5"/>
  <c r="AM236" i="5"/>
  <c r="AL236" i="5"/>
  <c r="AT175" i="5"/>
  <c r="AS175" i="5"/>
  <c r="AR175" i="5"/>
  <c r="AQ175" i="5"/>
  <c r="AP175" i="5"/>
  <c r="AO175" i="5"/>
  <c r="AN175" i="5"/>
  <c r="AM175" i="5"/>
  <c r="AL175" i="5"/>
  <c r="AS133" i="5"/>
  <c r="AR133" i="5"/>
  <c r="AQ133" i="5"/>
  <c r="AP133" i="5"/>
  <c r="AO133" i="5"/>
  <c r="AN133" i="5"/>
  <c r="AM133" i="5"/>
  <c r="AL133" i="5"/>
  <c r="AT133" i="5"/>
  <c r="AT129" i="5"/>
  <c r="AS129" i="5"/>
  <c r="AR129" i="5"/>
  <c r="AQ129" i="5"/>
  <c r="AP129" i="5"/>
  <c r="AO129" i="5"/>
  <c r="AN129" i="5"/>
  <c r="AM129" i="5"/>
  <c r="AL129" i="5"/>
  <c r="AS119" i="5"/>
  <c r="AR119" i="5"/>
  <c r="AQ119" i="5"/>
  <c r="AP119" i="5"/>
  <c r="AO119" i="5"/>
  <c r="AN119" i="5"/>
  <c r="AM119" i="5"/>
  <c r="AL119" i="5"/>
  <c r="AT119" i="5"/>
  <c r="AT130" i="5"/>
  <c r="AS130" i="5"/>
  <c r="AR130" i="5"/>
  <c r="AQ130" i="5"/>
  <c r="AP130" i="5"/>
  <c r="AO130" i="5"/>
  <c r="AN130" i="5"/>
  <c r="AM130" i="5"/>
  <c r="AL130" i="5"/>
  <c r="AS174" i="5"/>
  <c r="AR174" i="5"/>
  <c r="AQ174" i="5"/>
  <c r="AP174" i="5"/>
  <c r="AO174" i="5"/>
  <c r="AN174" i="5"/>
  <c r="AM174" i="5"/>
  <c r="AL174" i="5"/>
  <c r="AT174" i="5"/>
  <c r="AT124" i="5"/>
  <c r="AS124" i="5"/>
  <c r="AR124" i="5"/>
  <c r="AQ124" i="5"/>
  <c r="AP124" i="5"/>
  <c r="AO124" i="5"/>
  <c r="AN124" i="5"/>
  <c r="AM124" i="5"/>
  <c r="AL124" i="5"/>
  <c r="AS125" i="5"/>
  <c r="AT125" i="5"/>
  <c r="AR125" i="5"/>
  <c r="AQ125" i="5"/>
  <c r="AP125" i="5"/>
  <c r="AO125" i="5"/>
  <c r="AN125" i="5"/>
  <c r="AM125" i="5"/>
  <c r="AL125" i="5"/>
  <c r="AT168" i="5"/>
  <c r="AS168" i="5"/>
  <c r="AR168" i="5"/>
  <c r="AQ168" i="5"/>
  <c r="AP168" i="5"/>
  <c r="AO168" i="5"/>
  <c r="AN168" i="5"/>
  <c r="AM168" i="5"/>
  <c r="AL168" i="5"/>
  <c r="AS102" i="5"/>
  <c r="AR102" i="5"/>
  <c r="AQ102" i="5"/>
  <c r="AP102" i="5"/>
  <c r="AO102" i="5"/>
  <c r="AN102" i="5"/>
  <c r="AM102" i="5"/>
  <c r="AL102" i="5"/>
  <c r="AT102" i="5"/>
  <c r="BK55" i="5"/>
  <c r="BJ55" i="5"/>
  <c r="BI55" i="5"/>
  <c r="BH55" i="5"/>
  <c r="BG55" i="5"/>
  <c r="BF55" i="5"/>
  <c r="BE55" i="5"/>
  <c r="BD55" i="5"/>
  <c r="BC55" i="5"/>
  <c r="AT94" i="5"/>
  <c r="AS94" i="5"/>
  <c r="AR94" i="5"/>
  <c r="AQ94" i="5"/>
  <c r="AP94" i="5"/>
  <c r="AO94" i="5"/>
  <c r="AN94" i="5"/>
  <c r="AM94" i="5"/>
  <c r="AL94" i="5"/>
  <c r="AT61" i="5"/>
  <c r="AS61" i="5"/>
  <c r="AR61" i="5"/>
  <c r="AQ61" i="5"/>
  <c r="AP61" i="5"/>
  <c r="AO61" i="5"/>
  <c r="AN61" i="5"/>
  <c r="AM61" i="5"/>
  <c r="AL61" i="5"/>
  <c r="AT80" i="5"/>
  <c r="AS80" i="5"/>
  <c r="AR80" i="5"/>
  <c r="AQ80" i="5"/>
  <c r="AP80" i="5"/>
  <c r="AO80" i="5"/>
  <c r="AN80" i="5"/>
  <c r="AM80" i="5"/>
  <c r="AL80" i="5"/>
  <c r="BK27" i="5"/>
  <c r="BJ27" i="5"/>
  <c r="BI27" i="5"/>
  <c r="BH27" i="5"/>
  <c r="BG27" i="5"/>
  <c r="BF27" i="5"/>
  <c r="BE27" i="5"/>
  <c r="BD27" i="5"/>
  <c r="BC27" i="5"/>
  <c r="AT95" i="5"/>
  <c r="AS95" i="5"/>
  <c r="AR95" i="5"/>
  <c r="AQ95" i="5"/>
  <c r="AP95" i="5"/>
  <c r="AO95" i="5"/>
  <c r="AN95" i="5"/>
  <c r="AM95" i="5"/>
  <c r="AL95" i="5"/>
  <c r="BI58" i="5"/>
  <c r="BH58" i="5"/>
  <c r="BG58" i="5"/>
  <c r="BF58" i="5"/>
  <c r="BE58" i="5"/>
  <c r="BD58" i="5"/>
  <c r="BC58" i="5"/>
  <c r="BK58" i="5"/>
  <c r="BJ58" i="5"/>
  <c r="AT104" i="5"/>
  <c r="AS104" i="5"/>
  <c r="AR104" i="5"/>
  <c r="AQ104" i="5"/>
  <c r="AP104" i="5"/>
  <c r="AO104" i="5"/>
  <c r="AN104" i="5"/>
  <c r="AM104" i="5"/>
  <c r="AL104" i="5"/>
  <c r="AT75" i="5"/>
  <c r="AS75" i="5"/>
  <c r="AR75" i="5"/>
  <c r="AQ75" i="5"/>
  <c r="AP75" i="5"/>
  <c r="AO75" i="5"/>
  <c r="AN75" i="5"/>
  <c r="AM75" i="5"/>
  <c r="AL75" i="5"/>
  <c r="AR31" i="5"/>
  <c r="AQ31" i="5"/>
  <c r="AP31" i="5"/>
  <c r="AO31" i="5"/>
  <c r="AN31" i="5"/>
  <c r="AM31" i="5"/>
  <c r="AL31" i="5"/>
  <c r="AS31" i="5"/>
  <c r="AT31" i="5"/>
  <c r="AT53" i="5"/>
  <c r="AS53" i="5"/>
  <c r="AR53" i="5"/>
  <c r="AQ53" i="5"/>
  <c r="AP53" i="5"/>
  <c r="AO53" i="5"/>
  <c r="AN53" i="5"/>
  <c r="AM53" i="5"/>
  <c r="AL53" i="5"/>
  <c r="BK31" i="5"/>
  <c r="BJ31" i="5"/>
  <c r="BI31" i="5"/>
  <c r="BH31" i="5"/>
  <c r="BG31" i="5"/>
  <c r="BF31" i="5"/>
  <c r="BE31" i="5"/>
  <c r="BD31" i="5"/>
  <c r="BC31" i="5"/>
  <c r="AT76" i="5"/>
  <c r="AS76" i="5"/>
  <c r="AR76" i="5"/>
  <c r="AQ76" i="5"/>
  <c r="AP76" i="5"/>
  <c r="AO76" i="5"/>
  <c r="AN76" i="5"/>
  <c r="AM76" i="5"/>
  <c r="AL76" i="5"/>
  <c r="BK39" i="5"/>
  <c r="BJ39" i="5"/>
  <c r="BI39" i="5"/>
  <c r="BH39" i="5"/>
  <c r="BG39" i="5"/>
  <c r="BF39" i="5"/>
  <c r="BE39" i="5"/>
  <c r="BD39" i="5"/>
  <c r="BC39" i="5"/>
  <c r="AC129" i="5"/>
  <c r="U112" i="5"/>
  <c r="R220" i="5"/>
  <c r="T220" i="5" s="1"/>
  <c r="AF220" i="5"/>
  <c r="U220" i="5"/>
  <c r="U254" i="5"/>
  <c r="R191" i="5"/>
  <c r="T191" i="5" s="1"/>
  <c r="U191" i="5"/>
  <c r="R217" i="5"/>
  <c r="T217" i="5" s="1"/>
  <c r="AF217" i="5"/>
  <c r="U217" i="5"/>
  <c r="AC217" i="5"/>
  <c r="R218" i="5"/>
  <c r="T218" i="5" s="1"/>
  <c r="AC218" i="5"/>
  <c r="U218" i="5"/>
  <c r="AF218" i="5"/>
  <c r="AC183" i="5"/>
  <c r="AF183" i="5"/>
  <c r="U58" i="5"/>
  <c r="R46" i="5"/>
  <c r="T46" i="5" s="1"/>
  <c r="AC46" i="5"/>
  <c r="AF46" i="5"/>
  <c r="U46" i="5"/>
  <c r="BJ32" i="5"/>
  <c r="BI32" i="5"/>
  <c r="BH32" i="5"/>
  <c r="BG32" i="5"/>
  <c r="BF32" i="5"/>
  <c r="BE32" i="5"/>
  <c r="BD32" i="5"/>
  <c r="BC32" i="5"/>
  <c r="BK32" i="5"/>
  <c r="AF31" i="5"/>
  <c r="BK22" i="5"/>
  <c r="BJ22" i="5"/>
  <c r="BI22" i="5"/>
  <c r="BH22" i="5"/>
  <c r="BG22" i="5"/>
  <c r="BF22" i="5"/>
  <c r="BE22" i="5"/>
  <c r="BD22" i="5"/>
  <c r="BC22" i="5"/>
  <c r="AT56" i="5"/>
  <c r="AS56" i="5"/>
  <c r="AR56" i="5"/>
  <c r="AQ56" i="5"/>
  <c r="AP56" i="5"/>
  <c r="AO56" i="5"/>
  <c r="AN56" i="5"/>
  <c r="AM56" i="5"/>
  <c r="AL56" i="5"/>
  <c r="AS54" i="5"/>
  <c r="AR54" i="5"/>
  <c r="AQ54" i="5"/>
  <c r="AP54" i="5"/>
  <c r="AO54" i="5"/>
  <c r="AN54" i="5"/>
  <c r="AM54" i="5"/>
  <c r="AL54" i="5"/>
  <c r="AT54" i="5"/>
  <c r="AT221" i="5"/>
  <c r="AS221" i="5"/>
  <c r="AR221" i="5"/>
  <c r="AQ221" i="5"/>
  <c r="AP221" i="5"/>
  <c r="AO221" i="5"/>
  <c r="AN221" i="5"/>
  <c r="AM221" i="5"/>
  <c r="AL221" i="5"/>
  <c r="AT230" i="5"/>
  <c r="AS230" i="5"/>
  <c r="AR230" i="5"/>
  <c r="AQ230" i="5"/>
  <c r="AP230" i="5"/>
  <c r="AO230" i="5"/>
  <c r="AN230" i="5"/>
  <c r="AM230" i="5"/>
  <c r="AL230" i="5"/>
  <c r="AT247" i="5"/>
  <c r="AS247" i="5"/>
  <c r="AR247" i="5"/>
  <c r="AQ247" i="5"/>
  <c r="AP247" i="5"/>
  <c r="AO247" i="5"/>
  <c r="AN247" i="5"/>
  <c r="AM247" i="5"/>
  <c r="AL247" i="5"/>
  <c r="AS185" i="5"/>
  <c r="AR185" i="5"/>
  <c r="AQ185" i="5"/>
  <c r="AP185" i="5"/>
  <c r="AO185" i="5"/>
  <c r="AN185" i="5"/>
  <c r="AM185" i="5"/>
  <c r="AL185" i="5"/>
  <c r="AT185" i="5"/>
  <c r="AS192" i="5"/>
  <c r="AR192" i="5"/>
  <c r="AQ192" i="5"/>
  <c r="AP192" i="5"/>
  <c r="AO192" i="5"/>
  <c r="AN192" i="5"/>
  <c r="AM192" i="5"/>
  <c r="AL192" i="5"/>
  <c r="AT192" i="5"/>
  <c r="AT217" i="5"/>
  <c r="AS217" i="5"/>
  <c r="AR217" i="5"/>
  <c r="AQ217" i="5"/>
  <c r="AP217" i="5"/>
  <c r="AO217" i="5"/>
  <c r="AN217" i="5"/>
  <c r="AM217" i="5"/>
  <c r="AL217" i="5"/>
  <c r="AS218" i="5"/>
  <c r="AR218" i="5"/>
  <c r="AQ218" i="5"/>
  <c r="AP218" i="5"/>
  <c r="AO218" i="5"/>
  <c r="AN218" i="5"/>
  <c r="AM218" i="5"/>
  <c r="AL218" i="5"/>
  <c r="AT218" i="5"/>
  <c r="AT219" i="5"/>
  <c r="AS219" i="5"/>
  <c r="AR219" i="5"/>
  <c r="AQ219" i="5"/>
  <c r="AP219" i="5"/>
  <c r="AO219" i="5"/>
  <c r="AN219" i="5"/>
  <c r="AM219" i="5"/>
  <c r="AL219" i="5"/>
  <c r="AT228" i="5"/>
  <c r="AS228" i="5"/>
  <c r="AR228" i="5"/>
  <c r="AQ228" i="5"/>
  <c r="AP228" i="5"/>
  <c r="AO228" i="5"/>
  <c r="AN228" i="5"/>
  <c r="AM228" i="5"/>
  <c r="AL228" i="5"/>
  <c r="AS171" i="5"/>
  <c r="AR171" i="5"/>
  <c r="AQ171" i="5"/>
  <c r="AP171" i="5"/>
  <c r="AO171" i="5"/>
  <c r="AN171" i="5"/>
  <c r="AM171" i="5"/>
  <c r="AL171" i="5"/>
  <c r="AT171" i="5"/>
  <c r="AT128" i="5"/>
  <c r="AS128" i="5"/>
  <c r="AR128" i="5"/>
  <c r="AQ128" i="5"/>
  <c r="AP128" i="5"/>
  <c r="AO128" i="5"/>
  <c r="AN128" i="5"/>
  <c r="AM128" i="5"/>
  <c r="AL128" i="5"/>
  <c r="AS108" i="5"/>
  <c r="AR108" i="5"/>
  <c r="AQ108" i="5"/>
  <c r="AP108" i="5"/>
  <c r="AO108" i="5"/>
  <c r="AN108" i="5"/>
  <c r="AM108" i="5"/>
  <c r="AL108" i="5"/>
  <c r="AT108" i="5"/>
  <c r="AT105" i="5"/>
  <c r="AS105" i="5"/>
  <c r="AR105" i="5"/>
  <c r="AQ105" i="5"/>
  <c r="AP105" i="5"/>
  <c r="AO105" i="5"/>
  <c r="AN105" i="5"/>
  <c r="AM105" i="5"/>
  <c r="AL105" i="5"/>
  <c r="AS117" i="5"/>
  <c r="AR117" i="5"/>
  <c r="AQ117" i="5"/>
  <c r="AP117" i="5"/>
  <c r="AO117" i="5"/>
  <c r="AN117" i="5"/>
  <c r="AM117" i="5"/>
  <c r="AL117" i="5"/>
  <c r="AT117" i="5"/>
  <c r="AT166" i="5"/>
  <c r="AS166" i="5"/>
  <c r="AR166" i="5"/>
  <c r="AQ166" i="5"/>
  <c r="AP166" i="5"/>
  <c r="AO166" i="5"/>
  <c r="AN166" i="5"/>
  <c r="AM166" i="5"/>
  <c r="AL166" i="5"/>
  <c r="AS120" i="5"/>
  <c r="AR120" i="5"/>
  <c r="AQ120" i="5"/>
  <c r="AP120" i="5"/>
  <c r="AO120" i="5"/>
  <c r="AN120" i="5"/>
  <c r="AM120" i="5"/>
  <c r="AL120" i="5"/>
  <c r="AT120" i="5"/>
  <c r="AT116" i="5"/>
  <c r="AS116" i="5"/>
  <c r="AR116" i="5"/>
  <c r="AQ116" i="5"/>
  <c r="AP116" i="5"/>
  <c r="AO116" i="5"/>
  <c r="AN116" i="5"/>
  <c r="AM116" i="5"/>
  <c r="AL116" i="5"/>
  <c r="AT163" i="5"/>
  <c r="AS163" i="5"/>
  <c r="AR163" i="5"/>
  <c r="AQ163" i="5"/>
  <c r="AP163" i="5"/>
  <c r="AO163" i="5"/>
  <c r="AN163" i="5"/>
  <c r="AM163" i="5"/>
  <c r="AL163" i="5"/>
  <c r="AT169" i="5"/>
  <c r="AS169" i="5"/>
  <c r="AR169" i="5"/>
  <c r="AQ169" i="5"/>
  <c r="AP169" i="5"/>
  <c r="AO169" i="5"/>
  <c r="AN169" i="5"/>
  <c r="AM169" i="5"/>
  <c r="AL169" i="5"/>
  <c r="BJ52" i="5"/>
  <c r="BI52" i="5"/>
  <c r="BH52" i="5"/>
  <c r="BG52" i="5"/>
  <c r="BF52" i="5"/>
  <c r="BE52" i="5"/>
  <c r="BD52" i="5"/>
  <c r="BC52" i="5"/>
  <c r="BK52" i="5"/>
  <c r="AS90" i="5"/>
  <c r="AR90" i="5"/>
  <c r="AQ90" i="5"/>
  <c r="AP90" i="5"/>
  <c r="AO90" i="5"/>
  <c r="AN90" i="5"/>
  <c r="AM90" i="5"/>
  <c r="AL90" i="5"/>
  <c r="AT90" i="5"/>
  <c r="AT55" i="5"/>
  <c r="AS55" i="5"/>
  <c r="AR55" i="5"/>
  <c r="AQ55" i="5"/>
  <c r="AP55" i="5"/>
  <c r="AO55" i="5"/>
  <c r="AN55" i="5"/>
  <c r="AM55" i="5"/>
  <c r="AL55" i="5"/>
  <c r="BK77" i="5"/>
  <c r="BJ77" i="5"/>
  <c r="BI77" i="5"/>
  <c r="BH77" i="5"/>
  <c r="BG77" i="5"/>
  <c r="BF77" i="5"/>
  <c r="BE77" i="5"/>
  <c r="BD77" i="5"/>
  <c r="BC77" i="5"/>
  <c r="AT21" i="5"/>
  <c r="AS21" i="5"/>
  <c r="AR21" i="5"/>
  <c r="AQ21" i="5"/>
  <c r="AP21" i="5"/>
  <c r="AO21" i="5"/>
  <c r="AN21" i="5"/>
  <c r="AM21" i="5"/>
  <c r="AL21" i="5"/>
  <c r="AT91" i="5"/>
  <c r="AS91" i="5"/>
  <c r="AR91" i="5"/>
  <c r="AQ91" i="5"/>
  <c r="AP91" i="5"/>
  <c r="AO91" i="5"/>
  <c r="AN91" i="5"/>
  <c r="AM91" i="5"/>
  <c r="AL91" i="5"/>
  <c r="BK74" i="5"/>
  <c r="BJ74" i="5"/>
  <c r="BI74" i="5"/>
  <c r="BH74" i="5"/>
  <c r="BG74" i="5"/>
  <c r="BF74" i="5"/>
  <c r="BE74" i="5"/>
  <c r="BD74" i="5"/>
  <c r="BC74" i="5"/>
  <c r="AS100" i="5"/>
  <c r="AR100" i="5"/>
  <c r="AQ100" i="5"/>
  <c r="AP100" i="5"/>
  <c r="AO100" i="5"/>
  <c r="AN100" i="5"/>
  <c r="AM100" i="5"/>
  <c r="AL100" i="5"/>
  <c r="AT100" i="5"/>
  <c r="AT71" i="5"/>
  <c r="AS71" i="5"/>
  <c r="AR71" i="5"/>
  <c r="AQ71" i="5"/>
  <c r="AP71" i="5"/>
  <c r="AO71" i="5"/>
  <c r="AN71" i="5"/>
  <c r="AM71" i="5"/>
  <c r="AL71" i="5"/>
  <c r="BK30" i="5"/>
  <c r="BJ30" i="5"/>
  <c r="BI30" i="5"/>
  <c r="BH30" i="5"/>
  <c r="BG30" i="5"/>
  <c r="BF30" i="5"/>
  <c r="BE30" i="5"/>
  <c r="BD30" i="5"/>
  <c r="BC30" i="5"/>
  <c r="BK51" i="5"/>
  <c r="BJ51" i="5"/>
  <c r="BI51" i="5"/>
  <c r="BH51" i="5"/>
  <c r="BG51" i="5"/>
  <c r="BF51" i="5"/>
  <c r="BE51" i="5"/>
  <c r="BD51" i="5"/>
  <c r="BC51" i="5"/>
  <c r="AT23" i="5"/>
  <c r="AS23" i="5"/>
  <c r="AR23" i="5"/>
  <c r="AQ23" i="5"/>
  <c r="AP23" i="5"/>
  <c r="AO23" i="5"/>
  <c r="AN23" i="5"/>
  <c r="AM23" i="5"/>
  <c r="AL23" i="5"/>
  <c r="AS72" i="5"/>
  <c r="AR72" i="5"/>
  <c r="AQ72" i="5"/>
  <c r="AP72" i="5"/>
  <c r="AO72" i="5"/>
  <c r="AN72" i="5"/>
  <c r="AM72" i="5"/>
  <c r="AL72" i="5"/>
  <c r="AT72" i="5"/>
  <c r="R212" i="5"/>
  <c r="T212" i="5" s="1"/>
  <c r="AC212" i="5"/>
  <c r="AF212" i="5"/>
  <c r="U212" i="5"/>
  <c r="AC187" i="5"/>
  <c r="R209" i="5"/>
  <c r="T209" i="5" s="1"/>
  <c r="AF209" i="5"/>
  <c r="R128" i="5"/>
  <c r="T128" i="5" s="1"/>
  <c r="AC128" i="5"/>
  <c r="AF128" i="5"/>
  <c r="U128" i="5"/>
  <c r="AF188" i="5"/>
  <c r="U188" i="5"/>
  <c r="R173" i="5"/>
  <c r="T173" i="5" s="1"/>
  <c r="AC173" i="5"/>
  <c r="AF173" i="5"/>
  <c r="U173" i="5"/>
  <c r="U52" i="5"/>
  <c r="AF52" i="5"/>
  <c r="AF34" i="5"/>
  <c r="AC34" i="5"/>
  <c r="U84" i="5"/>
  <c r="AT64" i="5"/>
  <c r="AS64" i="5"/>
  <c r="AR64" i="5"/>
  <c r="AQ64" i="5"/>
  <c r="AP64" i="5"/>
  <c r="AO64" i="5"/>
  <c r="AN64" i="5"/>
  <c r="AM64" i="5"/>
  <c r="AL64" i="5"/>
  <c r="U31" i="5"/>
  <c r="AT26" i="5"/>
  <c r="AS26" i="5"/>
  <c r="AR26" i="5"/>
  <c r="AQ26" i="5"/>
  <c r="AP26" i="5"/>
  <c r="AO26" i="5"/>
  <c r="AN26" i="5"/>
  <c r="AM26" i="5"/>
  <c r="AL26" i="5"/>
  <c r="AT30" i="5"/>
  <c r="AS30" i="5"/>
  <c r="AR30" i="5"/>
  <c r="AQ30" i="5"/>
  <c r="AP30" i="5"/>
  <c r="AO30" i="5"/>
  <c r="AN30" i="5"/>
  <c r="AM30" i="5"/>
  <c r="AL30" i="5"/>
  <c r="I49" i="3"/>
  <c r="I49" i="6" s="1"/>
  <c r="N34" i="16"/>
  <c r="BK50" i="5"/>
  <c r="BJ50" i="5"/>
  <c r="BI50" i="5"/>
  <c r="BH50" i="5"/>
  <c r="BG50" i="5"/>
  <c r="BF50" i="5"/>
  <c r="BE50" i="5"/>
  <c r="BD50" i="5"/>
  <c r="BC50" i="5"/>
  <c r="BJ14" i="5"/>
  <c r="BI14" i="5"/>
  <c r="BH14" i="5"/>
  <c r="BG14" i="5"/>
  <c r="BF14" i="5"/>
  <c r="BE14" i="5"/>
  <c r="BD14" i="5"/>
  <c r="BC14" i="5"/>
  <c r="BK14" i="5"/>
  <c r="AT37" i="5"/>
  <c r="AS37" i="5"/>
  <c r="AR37" i="5"/>
  <c r="AQ37" i="5"/>
  <c r="AP37" i="5"/>
  <c r="AO37" i="5"/>
  <c r="AN37" i="5"/>
  <c r="AM37" i="5"/>
  <c r="AL37" i="5"/>
  <c r="AR213" i="5"/>
  <c r="AQ213" i="5"/>
  <c r="AP213" i="5"/>
  <c r="AO213" i="5"/>
  <c r="AN213" i="5"/>
  <c r="AM213" i="5"/>
  <c r="AL213" i="5"/>
  <c r="AS213" i="5"/>
  <c r="AT213" i="5"/>
  <c r="AT222" i="5"/>
  <c r="AS222" i="5"/>
  <c r="AR222" i="5"/>
  <c r="AQ222" i="5"/>
  <c r="AP222" i="5"/>
  <c r="AO222" i="5"/>
  <c r="AN222" i="5"/>
  <c r="AM222" i="5"/>
  <c r="AL222" i="5"/>
  <c r="AT239" i="5"/>
  <c r="AS239" i="5"/>
  <c r="AR239" i="5"/>
  <c r="AQ239" i="5"/>
  <c r="AP239" i="5"/>
  <c r="AO239" i="5"/>
  <c r="AN239" i="5"/>
  <c r="AM239" i="5"/>
  <c r="AL239" i="5"/>
  <c r="AS248" i="5"/>
  <c r="AR248" i="5"/>
  <c r="AQ248" i="5"/>
  <c r="AP248" i="5"/>
  <c r="AO248" i="5"/>
  <c r="AN248" i="5"/>
  <c r="AM248" i="5"/>
  <c r="AL248" i="5"/>
  <c r="AT248" i="5"/>
  <c r="AT187" i="5"/>
  <c r="AS187" i="5"/>
  <c r="AR187" i="5"/>
  <c r="AQ187" i="5"/>
  <c r="AP187" i="5"/>
  <c r="AO187" i="5"/>
  <c r="AN187" i="5"/>
  <c r="AM187" i="5"/>
  <c r="AL187" i="5"/>
  <c r="AS209" i="5"/>
  <c r="AR209" i="5"/>
  <c r="AQ209" i="5"/>
  <c r="AP209" i="5"/>
  <c r="AO209" i="5"/>
  <c r="AN209" i="5"/>
  <c r="AM209" i="5"/>
  <c r="AL209" i="5"/>
  <c r="AT209" i="5"/>
  <c r="AT210" i="5"/>
  <c r="AS210" i="5"/>
  <c r="AR210" i="5"/>
  <c r="AQ210" i="5"/>
  <c r="AP210" i="5"/>
  <c r="AO210" i="5"/>
  <c r="AN210" i="5"/>
  <c r="AM210" i="5"/>
  <c r="AL210" i="5"/>
  <c r="AT211" i="5"/>
  <c r="AS211" i="5"/>
  <c r="AR211" i="5"/>
  <c r="AQ211" i="5"/>
  <c r="AP211" i="5"/>
  <c r="AO211" i="5"/>
  <c r="AN211" i="5"/>
  <c r="AM211" i="5"/>
  <c r="AL211" i="5"/>
  <c r="AR220" i="5"/>
  <c r="AQ220" i="5"/>
  <c r="AP220" i="5"/>
  <c r="AO220" i="5"/>
  <c r="AN220" i="5"/>
  <c r="AM220" i="5"/>
  <c r="AL220" i="5"/>
  <c r="AS220" i="5"/>
  <c r="AT220" i="5"/>
  <c r="AS170" i="5"/>
  <c r="AR170" i="5"/>
  <c r="AQ170" i="5"/>
  <c r="AP170" i="5"/>
  <c r="AO170" i="5"/>
  <c r="AN170" i="5"/>
  <c r="AM170" i="5"/>
  <c r="AL170" i="5"/>
  <c r="AT170" i="5"/>
  <c r="AT122" i="5"/>
  <c r="AS122" i="5"/>
  <c r="AR122" i="5"/>
  <c r="AQ122" i="5"/>
  <c r="AP122" i="5"/>
  <c r="AO122" i="5"/>
  <c r="AN122" i="5"/>
  <c r="AM122" i="5"/>
  <c r="AL122" i="5"/>
  <c r="AS172" i="5"/>
  <c r="AR172" i="5"/>
  <c r="AQ172" i="5"/>
  <c r="AP172" i="5"/>
  <c r="AO172" i="5"/>
  <c r="AN172" i="5"/>
  <c r="AM172" i="5"/>
  <c r="AL172" i="5"/>
  <c r="AT172" i="5"/>
  <c r="AT181" i="5"/>
  <c r="AS181" i="5"/>
  <c r="AR181" i="5"/>
  <c r="AQ181" i="5"/>
  <c r="AP181" i="5"/>
  <c r="AO181" i="5"/>
  <c r="AN181" i="5"/>
  <c r="AM181" i="5"/>
  <c r="AL181" i="5"/>
  <c r="AS114" i="5"/>
  <c r="AR114" i="5"/>
  <c r="AQ114" i="5"/>
  <c r="AP114" i="5"/>
  <c r="AO114" i="5"/>
  <c r="AN114" i="5"/>
  <c r="AM114" i="5"/>
  <c r="AL114" i="5"/>
  <c r="AT114" i="5"/>
  <c r="AT162" i="5"/>
  <c r="AS162" i="5"/>
  <c r="AR162" i="5"/>
  <c r="AQ162" i="5"/>
  <c r="AP162" i="5"/>
  <c r="AO162" i="5"/>
  <c r="AN162" i="5"/>
  <c r="AM162" i="5"/>
  <c r="AL162" i="5"/>
  <c r="AT106" i="5"/>
  <c r="AS106" i="5"/>
  <c r="AR106" i="5"/>
  <c r="AQ106" i="5"/>
  <c r="AP106" i="5"/>
  <c r="AO106" i="5"/>
  <c r="AN106" i="5"/>
  <c r="AM106" i="5"/>
  <c r="AL106" i="5"/>
  <c r="AT113" i="5"/>
  <c r="AS113" i="5"/>
  <c r="AR113" i="5"/>
  <c r="AQ113" i="5"/>
  <c r="AP113" i="5"/>
  <c r="AO113" i="5"/>
  <c r="AN113" i="5"/>
  <c r="AM113" i="5"/>
  <c r="AL113" i="5"/>
  <c r="AT146" i="5"/>
  <c r="AS146" i="5"/>
  <c r="AR146" i="5"/>
  <c r="AQ146" i="5"/>
  <c r="AP146" i="5"/>
  <c r="AO146" i="5"/>
  <c r="AN146" i="5"/>
  <c r="AM146" i="5"/>
  <c r="AL146" i="5"/>
  <c r="AT159" i="5"/>
  <c r="AS159" i="5"/>
  <c r="AR159" i="5"/>
  <c r="AQ159" i="5"/>
  <c r="AP159" i="5"/>
  <c r="AO159" i="5"/>
  <c r="AN159" i="5"/>
  <c r="AM159" i="5"/>
  <c r="AL159" i="5"/>
  <c r="BK49" i="5"/>
  <c r="BJ49" i="5"/>
  <c r="BI49" i="5"/>
  <c r="BH49" i="5"/>
  <c r="BG49" i="5"/>
  <c r="BF49" i="5"/>
  <c r="BE49" i="5"/>
  <c r="BD49" i="5"/>
  <c r="BC49" i="5"/>
  <c r="AS86" i="5"/>
  <c r="AR86" i="5"/>
  <c r="AQ86" i="5"/>
  <c r="AP86" i="5"/>
  <c r="AO86" i="5"/>
  <c r="AN86" i="5"/>
  <c r="AM86" i="5"/>
  <c r="AL86" i="5"/>
  <c r="AT86" i="5"/>
  <c r="AT52" i="5"/>
  <c r="AS52" i="5"/>
  <c r="AR52" i="5"/>
  <c r="AQ52" i="5"/>
  <c r="AP52" i="5"/>
  <c r="AO52" i="5"/>
  <c r="AN52" i="5"/>
  <c r="AM52" i="5"/>
  <c r="AL52" i="5"/>
  <c r="BI73" i="5"/>
  <c r="BH73" i="5"/>
  <c r="BG73" i="5"/>
  <c r="BF73" i="5"/>
  <c r="BE73" i="5"/>
  <c r="BD73" i="5"/>
  <c r="BC73" i="5"/>
  <c r="BJ73" i="5"/>
  <c r="BK73" i="5"/>
  <c r="BJ15" i="5"/>
  <c r="BI15" i="5"/>
  <c r="BH15" i="5"/>
  <c r="BG15" i="5"/>
  <c r="BF15" i="5"/>
  <c r="BE15" i="5"/>
  <c r="BD15" i="5"/>
  <c r="BC15" i="5"/>
  <c r="BK15" i="5"/>
  <c r="AT87" i="5"/>
  <c r="AS87" i="5"/>
  <c r="AR87" i="5"/>
  <c r="AQ87" i="5"/>
  <c r="AP87" i="5"/>
  <c r="AO87" i="5"/>
  <c r="AN87" i="5"/>
  <c r="AM87" i="5"/>
  <c r="AL87" i="5"/>
  <c r="BK70" i="5"/>
  <c r="BJ70" i="5"/>
  <c r="BI70" i="5"/>
  <c r="BH70" i="5"/>
  <c r="BG70" i="5"/>
  <c r="BF70" i="5"/>
  <c r="BE70" i="5"/>
  <c r="BD70" i="5"/>
  <c r="BC70" i="5"/>
  <c r="AT96" i="5"/>
  <c r="AS96" i="5"/>
  <c r="AR96" i="5"/>
  <c r="AQ96" i="5"/>
  <c r="AP96" i="5"/>
  <c r="AO96" i="5"/>
  <c r="AN96" i="5"/>
  <c r="AM96" i="5"/>
  <c r="AL96" i="5"/>
  <c r="BK68" i="5"/>
  <c r="BJ68" i="5"/>
  <c r="BI68" i="5"/>
  <c r="BH68" i="5"/>
  <c r="BG68" i="5"/>
  <c r="BF68" i="5"/>
  <c r="BE68" i="5"/>
  <c r="BD68" i="5"/>
  <c r="BC68" i="5"/>
  <c r="BK28" i="5"/>
  <c r="BJ28" i="5"/>
  <c r="BI28" i="5"/>
  <c r="BH28" i="5"/>
  <c r="BG28" i="5"/>
  <c r="BF28" i="5"/>
  <c r="BE28" i="5"/>
  <c r="BD28" i="5"/>
  <c r="BC28" i="5"/>
  <c r="AS50" i="5"/>
  <c r="AR50" i="5"/>
  <c r="AQ50" i="5"/>
  <c r="AP50" i="5"/>
  <c r="AO50" i="5"/>
  <c r="AN50" i="5"/>
  <c r="AM50" i="5"/>
  <c r="AL50" i="5"/>
  <c r="AT50" i="5"/>
  <c r="AT101" i="5"/>
  <c r="AS101" i="5"/>
  <c r="AR101" i="5"/>
  <c r="AQ101" i="5"/>
  <c r="AP101" i="5"/>
  <c r="AO101" i="5"/>
  <c r="AN101" i="5"/>
  <c r="AM101" i="5"/>
  <c r="AL101" i="5"/>
  <c r="BK60" i="5"/>
  <c r="BJ60" i="5"/>
  <c r="BI60" i="5"/>
  <c r="BH60" i="5"/>
  <c r="BG60" i="5"/>
  <c r="BF60" i="5"/>
  <c r="BE60" i="5"/>
  <c r="BD60" i="5"/>
  <c r="BC60" i="5"/>
  <c r="R204" i="5"/>
  <c r="T204" i="5" s="1"/>
  <c r="U204" i="5"/>
  <c r="U239" i="5"/>
  <c r="R176" i="5"/>
  <c r="T176" i="5" s="1"/>
  <c r="U176" i="5"/>
  <c r="U201" i="5"/>
  <c r="R202" i="5"/>
  <c r="T202" i="5" s="1"/>
  <c r="R170" i="5"/>
  <c r="T170" i="5" s="1"/>
  <c r="AF170" i="5"/>
  <c r="U170" i="5"/>
  <c r="R156" i="5"/>
  <c r="T156" i="5" s="1"/>
  <c r="AC156" i="5"/>
  <c r="AF156" i="5"/>
  <c r="U156" i="5"/>
  <c r="AC157" i="5"/>
  <c r="U167" i="5"/>
  <c r="AC163" i="5"/>
  <c r="R108" i="5"/>
  <c r="T108" i="5" s="1"/>
  <c r="AF108" i="5"/>
  <c r="U108" i="5"/>
  <c r="AC108" i="5"/>
  <c r="R30" i="5"/>
  <c r="T30" i="5" s="1"/>
  <c r="AC30" i="5"/>
  <c r="U30" i="5"/>
  <c r="AF30" i="5"/>
  <c r="R78" i="5"/>
  <c r="T78" i="5" s="1"/>
  <c r="AC78" i="5"/>
  <c r="AF78" i="5"/>
  <c r="U78" i="5"/>
  <c r="R81" i="5"/>
  <c r="T81" i="5" s="1"/>
  <c r="AC81" i="5"/>
  <c r="AF81" i="5"/>
  <c r="U81" i="5"/>
  <c r="R40" i="5"/>
  <c r="T40" i="5" s="1"/>
  <c r="AC40" i="5"/>
  <c r="AF40" i="5"/>
  <c r="U40" i="5"/>
  <c r="BK18" i="5"/>
  <c r="BJ18" i="5"/>
  <c r="BI18" i="5"/>
  <c r="BH18" i="5"/>
  <c r="BG18" i="5"/>
  <c r="BF18" i="5"/>
  <c r="BE18" i="5"/>
  <c r="BD18" i="5"/>
  <c r="BC18" i="5"/>
  <c r="BK4" i="5"/>
  <c r="BJ4" i="5"/>
  <c r="BI4" i="5"/>
  <c r="BH4" i="5"/>
  <c r="BG4" i="5"/>
  <c r="BF4" i="5"/>
  <c r="BE4" i="5"/>
  <c r="BD4" i="5"/>
  <c r="BC4" i="5"/>
  <c r="BK29" i="5"/>
  <c r="BI29" i="5"/>
  <c r="BH29" i="5"/>
  <c r="BG29" i="5"/>
  <c r="BF29" i="5"/>
  <c r="BE29" i="5"/>
  <c r="BD29" i="5"/>
  <c r="BC29" i="5"/>
  <c r="BJ29" i="5"/>
  <c r="N41" i="16"/>
  <c r="BJ53" i="5"/>
  <c r="BI53" i="5"/>
  <c r="BH53" i="5"/>
  <c r="BG53" i="5"/>
  <c r="BF53" i="5"/>
  <c r="BE53" i="5"/>
  <c r="BD53" i="5"/>
  <c r="BC53" i="5"/>
  <c r="BK53" i="5"/>
  <c r="BK25" i="5"/>
  <c r="BJ25" i="5"/>
  <c r="BI25" i="5"/>
  <c r="BH25" i="5"/>
  <c r="BG25" i="5"/>
  <c r="BF25" i="5"/>
  <c r="BE25" i="5"/>
  <c r="BD25" i="5"/>
  <c r="BC25" i="5"/>
  <c r="AT25" i="5"/>
  <c r="AS25" i="5"/>
  <c r="AR25" i="5"/>
  <c r="AQ25" i="5"/>
  <c r="AP25" i="5"/>
  <c r="AO25" i="5"/>
  <c r="AN25" i="5"/>
  <c r="AM25" i="5"/>
  <c r="AL25" i="5"/>
  <c r="BJ24" i="5"/>
  <c r="BI24" i="5"/>
  <c r="BH24" i="5"/>
  <c r="BG24" i="5"/>
  <c r="BF24" i="5"/>
  <c r="BE24" i="5"/>
  <c r="BD24" i="5"/>
  <c r="BC24" i="5"/>
  <c r="BK24" i="5"/>
  <c r="AT205" i="5"/>
  <c r="AS205" i="5"/>
  <c r="AR205" i="5"/>
  <c r="AQ205" i="5"/>
  <c r="AP205" i="5"/>
  <c r="AO205" i="5"/>
  <c r="AN205" i="5"/>
  <c r="AM205" i="5"/>
  <c r="AL205" i="5"/>
  <c r="AT214" i="5"/>
  <c r="AS214" i="5"/>
  <c r="AR214" i="5"/>
  <c r="AQ214" i="5"/>
  <c r="AP214" i="5"/>
  <c r="AO214" i="5"/>
  <c r="AN214" i="5"/>
  <c r="AM214" i="5"/>
  <c r="AL214" i="5"/>
  <c r="AS231" i="5"/>
  <c r="AR231" i="5"/>
  <c r="AQ231" i="5"/>
  <c r="AP231" i="5"/>
  <c r="AO231" i="5"/>
  <c r="AN231" i="5"/>
  <c r="AM231" i="5"/>
  <c r="AL231" i="5"/>
  <c r="AT231" i="5"/>
  <c r="AT240" i="5"/>
  <c r="AS240" i="5"/>
  <c r="AR240" i="5"/>
  <c r="AQ240" i="5"/>
  <c r="AP240" i="5"/>
  <c r="AO240" i="5"/>
  <c r="AN240" i="5"/>
  <c r="AM240" i="5"/>
  <c r="AL240" i="5"/>
  <c r="AT183" i="5"/>
  <c r="AS183" i="5"/>
  <c r="AR183" i="5"/>
  <c r="AQ183" i="5"/>
  <c r="AP183" i="5"/>
  <c r="AO183" i="5"/>
  <c r="AN183" i="5"/>
  <c r="AM183" i="5"/>
  <c r="AL183" i="5"/>
  <c r="AS201" i="5"/>
  <c r="AR201" i="5"/>
  <c r="AQ201" i="5"/>
  <c r="AP201" i="5"/>
  <c r="AO201" i="5"/>
  <c r="AN201" i="5"/>
  <c r="AM201" i="5"/>
  <c r="AL201" i="5"/>
  <c r="AT201" i="5"/>
  <c r="AS202" i="5"/>
  <c r="AT202" i="5"/>
  <c r="AR202" i="5"/>
  <c r="AQ202" i="5"/>
  <c r="AP202" i="5"/>
  <c r="AO202" i="5"/>
  <c r="AN202" i="5"/>
  <c r="AM202" i="5"/>
  <c r="AL202" i="5"/>
  <c r="AT203" i="5"/>
  <c r="AS203" i="5"/>
  <c r="AR203" i="5"/>
  <c r="AQ203" i="5"/>
  <c r="AP203" i="5"/>
  <c r="AO203" i="5"/>
  <c r="AN203" i="5"/>
  <c r="AM203" i="5"/>
  <c r="AL203" i="5"/>
  <c r="AT212" i="5"/>
  <c r="AS212" i="5"/>
  <c r="AR212" i="5"/>
  <c r="AQ212" i="5"/>
  <c r="AP212" i="5"/>
  <c r="AO212" i="5"/>
  <c r="AN212" i="5"/>
  <c r="AM212" i="5"/>
  <c r="AL212" i="5"/>
  <c r="AS164" i="5"/>
  <c r="AR164" i="5"/>
  <c r="AQ164" i="5"/>
  <c r="AP164" i="5"/>
  <c r="AO164" i="5"/>
  <c r="AN164" i="5"/>
  <c r="AM164" i="5"/>
  <c r="AL164" i="5"/>
  <c r="AT164" i="5"/>
  <c r="AT118" i="5"/>
  <c r="AS118" i="5"/>
  <c r="AR118" i="5"/>
  <c r="AQ118" i="5"/>
  <c r="AP118" i="5"/>
  <c r="AO118" i="5"/>
  <c r="AN118" i="5"/>
  <c r="AM118" i="5"/>
  <c r="AL118" i="5"/>
  <c r="AT165" i="5"/>
  <c r="AS165" i="5"/>
  <c r="AR165" i="5"/>
  <c r="AQ165" i="5"/>
  <c r="AP165" i="5"/>
  <c r="AO165" i="5"/>
  <c r="AN165" i="5"/>
  <c r="AM165" i="5"/>
  <c r="AL165" i="5"/>
  <c r="AR173" i="5"/>
  <c r="AT173" i="5"/>
  <c r="AQ173" i="5"/>
  <c r="AP173" i="5"/>
  <c r="AO173" i="5"/>
  <c r="AN173" i="5"/>
  <c r="AM173" i="5"/>
  <c r="AL173" i="5"/>
  <c r="AS173" i="5"/>
  <c r="AT82" i="5"/>
  <c r="AS82" i="5"/>
  <c r="AR82" i="5"/>
  <c r="AQ82" i="5"/>
  <c r="AP82" i="5"/>
  <c r="AO82" i="5"/>
  <c r="AN82" i="5"/>
  <c r="AM82" i="5"/>
  <c r="AL82" i="5"/>
  <c r="AT149" i="5"/>
  <c r="AS149" i="5"/>
  <c r="AR149" i="5"/>
  <c r="AQ149" i="5"/>
  <c r="AP149" i="5"/>
  <c r="AO149" i="5"/>
  <c r="AN149" i="5"/>
  <c r="AM149" i="5"/>
  <c r="AL149" i="5"/>
  <c r="BK72" i="5"/>
  <c r="BJ72" i="5"/>
  <c r="BI72" i="5"/>
  <c r="BH72" i="5"/>
  <c r="BG72" i="5"/>
  <c r="BF72" i="5"/>
  <c r="BE72" i="5"/>
  <c r="BD72" i="5"/>
  <c r="BC72" i="5"/>
  <c r="AS110" i="5"/>
  <c r="AR110" i="5"/>
  <c r="AQ110" i="5"/>
  <c r="AP110" i="5"/>
  <c r="AO110" i="5"/>
  <c r="AN110" i="5"/>
  <c r="AM110" i="5"/>
  <c r="AL110" i="5"/>
  <c r="AT110" i="5"/>
  <c r="AT141" i="5"/>
  <c r="AS141" i="5"/>
  <c r="AR141" i="5"/>
  <c r="AQ141" i="5"/>
  <c r="AP141" i="5"/>
  <c r="AO141" i="5"/>
  <c r="AN141" i="5"/>
  <c r="AM141" i="5"/>
  <c r="AL141" i="5"/>
  <c r="AT155" i="5"/>
  <c r="AS155" i="5"/>
  <c r="AR155" i="5"/>
  <c r="AQ155" i="5"/>
  <c r="AP155" i="5"/>
  <c r="AO155" i="5"/>
  <c r="AN155" i="5"/>
  <c r="AM155" i="5"/>
  <c r="AL155" i="5"/>
  <c r="AS47" i="5"/>
  <c r="AR47" i="5"/>
  <c r="AQ47" i="5"/>
  <c r="AP47" i="5"/>
  <c r="AO47" i="5"/>
  <c r="AN47" i="5"/>
  <c r="AM47" i="5"/>
  <c r="AL47" i="5"/>
  <c r="AT47" i="5"/>
  <c r="BK82" i="5"/>
  <c r="BJ82" i="5"/>
  <c r="BI82" i="5"/>
  <c r="BH82" i="5"/>
  <c r="BG82" i="5"/>
  <c r="BF82" i="5"/>
  <c r="BE82" i="5"/>
  <c r="BD82" i="5"/>
  <c r="BC82" i="5"/>
  <c r="AT49" i="5"/>
  <c r="AS49" i="5"/>
  <c r="AR49" i="5"/>
  <c r="AQ49" i="5"/>
  <c r="AP49" i="5"/>
  <c r="AO49" i="5"/>
  <c r="AN49" i="5"/>
  <c r="AM49" i="5"/>
  <c r="AL49" i="5"/>
  <c r="AT68" i="5"/>
  <c r="AS68" i="5"/>
  <c r="AR68" i="5"/>
  <c r="AQ68" i="5"/>
  <c r="AP68" i="5"/>
  <c r="AO68" i="5"/>
  <c r="AN68" i="5"/>
  <c r="AM68" i="5"/>
  <c r="AL68" i="5"/>
  <c r="AT115" i="5"/>
  <c r="AS115" i="5"/>
  <c r="AR115" i="5"/>
  <c r="AQ115" i="5"/>
  <c r="AP115" i="5"/>
  <c r="AO115" i="5"/>
  <c r="AN115" i="5"/>
  <c r="AM115" i="5"/>
  <c r="AL115" i="5"/>
  <c r="AR83" i="5"/>
  <c r="AQ83" i="5"/>
  <c r="AP83" i="5"/>
  <c r="AO83" i="5"/>
  <c r="AN83" i="5"/>
  <c r="AM83" i="5"/>
  <c r="AL83" i="5"/>
  <c r="AS83" i="5"/>
  <c r="AT83" i="5"/>
  <c r="BJ65" i="5"/>
  <c r="BI65" i="5"/>
  <c r="BH65" i="5"/>
  <c r="BG65" i="5"/>
  <c r="BF65" i="5"/>
  <c r="BE65" i="5"/>
  <c r="BD65" i="5"/>
  <c r="BC65" i="5"/>
  <c r="BK65" i="5"/>
  <c r="AT92" i="5"/>
  <c r="AS92" i="5"/>
  <c r="AR92" i="5"/>
  <c r="AQ92" i="5"/>
  <c r="AP92" i="5"/>
  <c r="AO92" i="5"/>
  <c r="AN92" i="5"/>
  <c r="AM92" i="5"/>
  <c r="AL92" i="5"/>
  <c r="BK67" i="5"/>
  <c r="BJ67" i="5"/>
  <c r="BI67" i="5"/>
  <c r="BH67" i="5"/>
  <c r="BG67" i="5"/>
  <c r="BF67" i="5"/>
  <c r="BE67" i="5"/>
  <c r="BD67" i="5"/>
  <c r="BC67" i="5"/>
  <c r="BK81" i="5"/>
  <c r="BJ81" i="5"/>
  <c r="BI81" i="5"/>
  <c r="BH81" i="5"/>
  <c r="BG81" i="5"/>
  <c r="BF81" i="5"/>
  <c r="BE81" i="5"/>
  <c r="BD81" i="5"/>
  <c r="BC81" i="5"/>
  <c r="AT41" i="5"/>
  <c r="AS41" i="5"/>
  <c r="AR41" i="5"/>
  <c r="AQ41" i="5"/>
  <c r="AP41" i="5"/>
  <c r="AO41" i="5"/>
  <c r="AN41" i="5"/>
  <c r="AM41" i="5"/>
  <c r="AL41" i="5"/>
  <c r="AT97" i="5"/>
  <c r="AS97" i="5"/>
  <c r="AR97" i="5"/>
  <c r="AQ97" i="5"/>
  <c r="AP97" i="5"/>
  <c r="AO97" i="5"/>
  <c r="AN97" i="5"/>
  <c r="AM97" i="5"/>
  <c r="AL97" i="5"/>
  <c r="AT57" i="5"/>
  <c r="AS57" i="5"/>
  <c r="AR57" i="5"/>
  <c r="AQ57" i="5"/>
  <c r="AP57" i="5"/>
  <c r="AO57" i="5"/>
  <c r="AN57" i="5"/>
  <c r="AM57" i="5"/>
  <c r="AL57" i="5"/>
  <c r="R196" i="5"/>
  <c r="T196" i="5" s="1"/>
  <c r="AF196" i="5"/>
  <c r="U196" i="5"/>
  <c r="AC196" i="5"/>
  <c r="R179" i="5"/>
  <c r="T179" i="5" s="1"/>
  <c r="U179" i="5"/>
  <c r="AC179" i="5"/>
  <c r="AF179" i="5"/>
  <c r="R193" i="5"/>
  <c r="T193" i="5" s="1"/>
  <c r="AC193" i="5"/>
  <c r="AF193" i="5"/>
  <c r="U193" i="5"/>
  <c r="R194" i="5"/>
  <c r="T194" i="5" s="1"/>
  <c r="U194" i="5"/>
  <c r="AF194" i="5"/>
  <c r="AC194" i="5"/>
  <c r="R152" i="5"/>
  <c r="T152" i="5" s="1"/>
  <c r="U113" i="5"/>
  <c r="R153" i="5"/>
  <c r="T153" i="5" s="1"/>
  <c r="AC153" i="5"/>
  <c r="AF153" i="5"/>
  <c r="U153" i="5"/>
  <c r="R158" i="5"/>
  <c r="T158" i="5" s="1"/>
  <c r="AC158" i="5"/>
  <c r="AF158" i="5"/>
  <c r="U158" i="5"/>
  <c r="R146" i="5"/>
  <c r="T146" i="5" s="1"/>
  <c r="AF146" i="5"/>
  <c r="AC146" i="5"/>
  <c r="U146" i="5"/>
  <c r="R107" i="5"/>
  <c r="T107" i="5"/>
  <c r="U107" i="5"/>
  <c r="AF107" i="5"/>
  <c r="AC107" i="5"/>
  <c r="AF75" i="5"/>
  <c r="R27" i="5"/>
  <c r="T27" i="5" s="1"/>
  <c r="U27" i="5"/>
  <c r="AF27" i="5"/>
  <c r="AC27" i="5"/>
  <c r="R25" i="5"/>
  <c r="T25" i="5" s="1"/>
  <c r="AC25" i="5"/>
  <c r="AF25" i="5"/>
  <c r="U25" i="5"/>
  <c r="V65" i="1"/>
  <c r="U65" i="1"/>
  <c r="BK13" i="5"/>
  <c r="BJ13" i="5"/>
  <c r="BI13" i="5"/>
  <c r="BH13" i="5"/>
  <c r="BG13" i="5"/>
  <c r="BF13" i="5"/>
  <c r="BE13" i="5"/>
  <c r="BD13" i="5"/>
  <c r="BC13" i="5"/>
  <c r="BK33" i="5"/>
  <c r="BI33" i="5"/>
  <c r="BH33" i="5"/>
  <c r="BG33" i="5"/>
  <c r="BF33" i="5"/>
  <c r="BE33" i="5"/>
  <c r="BD33" i="5"/>
  <c r="BC33" i="5"/>
  <c r="BJ33" i="5"/>
  <c r="BK7" i="5"/>
  <c r="BJ7" i="5"/>
  <c r="BI7" i="5"/>
  <c r="BH7" i="5"/>
  <c r="BG7" i="5"/>
  <c r="BF7" i="5"/>
  <c r="BE7" i="5"/>
  <c r="BD7" i="5"/>
  <c r="BC7" i="5"/>
  <c r="N42" i="16"/>
  <c r="AT62" i="5"/>
  <c r="AS62" i="5"/>
  <c r="AR62" i="5"/>
  <c r="AQ62" i="5"/>
  <c r="AP62" i="5"/>
  <c r="AO62" i="5"/>
  <c r="AN62" i="5"/>
  <c r="AM62" i="5"/>
  <c r="AL62" i="5"/>
  <c r="G19" i="16"/>
  <c r="BK5" i="5"/>
  <c r="BJ5" i="5"/>
  <c r="BI5" i="5"/>
  <c r="BH5" i="5"/>
  <c r="BG5" i="5"/>
  <c r="BF5" i="5"/>
  <c r="BE5" i="5"/>
  <c r="BD5" i="5"/>
  <c r="BC5" i="5"/>
  <c r="BK40" i="5"/>
  <c r="BJ40" i="5"/>
  <c r="BI40" i="5"/>
  <c r="BH40" i="5"/>
  <c r="BG40" i="5"/>
  <c r="BF40" i="5"/>
  <c r="BE40" i="5"/>
  <c r="BD40" i="5"/>
  <c r="BC40" i="5"/>
  <c r="BK9" i="5"/>
  <c r="BJ9" i="5"/>
  <c r="BI9" i="5"/>
  <c r="BH9" i="5"/>
  <c r="BG9" i="5"/>
  <c r="BF9" i="5"/>
  <c r="BE9" i="5"/>
  <c r="BD9" i="5"/>
  <c r="BC9" i="5"/>
  <c r="V32" i="16"/>
  <c r="N32" i="16"/>
  <c r="K33" i="16"/>
  <c r="BJ43" i="5"/>
  <c r="BI43" i="5"/>
  <c r="BH43" i="5"/>
  <c r="BG43" i="5"/>
  <c r="BF43" i="5"/>
  <c r="BE43" i="5"/>
  <c r="BD43" i="5"/>
  <c r="BC43" i="5"/>
  <c r="BK43" i="5"/>
  <c r="AF246" i="5"/>
  <c r="BK61" i="5"/>
  <c r="BJ61" i="5"/>
  <c r="BI61" i="5"/>
  <c r="BH61" i="5"/>
  <c r="BG61" i="5"/>
  <c r="BF61" i="5"/>
  <c r="BE61" i="5"/>
  <c r="BD61" i="5"/>
  <c r="BC61" i="5"/>
  <c r="AR197" i="5"/>
  <c r="AQ197" i="5"/>
  <c r="AP197" i="5"/>
  <c r="AO197" i="5"/>
  <c r="AN197" i="5"/>
  <c r="AM197" i="5"/>
  <c r="AL197" i="5"/>
  <c r="AS197" i="5"/>
  <c r="AT197" i="5"/>
  <c r="AT206" i="5"/>
  <c r="AS206" i="5"/>
  <c r="AR206" i="5"/>
  <c r="AQ206" i="5"/>
  <c r="AP206" i="5"/>
  <c r="AO206" i="5"/>
  <c r="AN206" i="5"/>
  <c r="AM206" i="5"/>
  <c r="AL206" i="5"/>
  <c r="AT223" i="5"/>
  <c r="AS223" i="5"/>
  <c r="AR223" i="5"/>
  <c r="AQ223" i="5"/>
  <c r="AP223" i="5"/>
  <c r="AO223" i="5"/>
  <c r="AN223" i="5"/>
  <c r="AM223" i="5"/>
  <c r="AL223" i="5"/>
  <c r="AS232" i="5"/>
  <c r="AR232" i="5"/>
  <c r="AQ232" i="5"/>
  <c r="AP232" i="5"/>
  <c r="AO232" i="5"/>
  <c r="AN232" i="5"/>
  <c r="AM232" i="5"/>
  <c r="AL232" i="5"/>
  <c r="AT232" i="5"/>
  <c r="AT177" i="5"/>
  <c r="AS177" i="5"/>
  <c r="AR177" i="5"/>
  <c r="AQ177" i="5"/>
  <c r="AP177" i="5"/>
  <c r="AO177" i="5"/>
  <c r="AN177" i="5"/>
  <c r="AM177" i="5"/>
  <c r="AL177" i="5"/>
  <c r="AS193" i="5"/>
  <c r="AR193" i="5"/>
  <c r="AQ193" i="5"/>
  <c r="AP193" i="5"/>
  <c r="AO193" i="5"/>
  <c r="AN193" i="5"/>
  <c r="AM193" i="5"/>
  <c r="AL193" i="5"/>
  <c r="AT193" i="5"/>
  <c r="AT194" i="5"/>
  <c r="AS194" i="5"/>
  <c r="AR194" i="5"/>
  <c r="AQ194" i="5"/>
  <c r="AP194" i="5"/>
  <c r="AO194" i="5"/>
  <c r="AN194" i="5"/>
  <c r="AM194" i="5"/>
  <c r="AL194" i="5"/>
  <c r="AT195" i="5"/>
  <c r="AS195" i="5"/>
  <c r="AR195" i="5"/>
  <c r="AQ195" i="5"/>
  <c r="AP195" i="5"/>
  <c r="AO195" i="5"/>
  <c r="AN195" i="5"/>
  <c r="AM195" i="5"/>
  <c r="AL195" i="5"/>
  <c r="AR204" i="5"/>
  <c r="AQ204" i="5"/>
  <c r="AP204" i="5"/>
  <c r="AO204" i="5"/>
  <c r="AN204" i="5"/>
  <c r="AM204" i="5"/>
  <c r="AL204" i="5"/>
  <c r="AS204" i="5"/>
  <c r="AT204" i="5"/>
  <c r="AS160" i="5"/>
  <c r="AR160" i="5"/>
  <c r="AQ160" i="5"/>
  <c r="AP160" i="5"/>
  <c r="AO160" i="5"/>
  <c r="AN160" i="5"/>
  <c r="AM160" i="5"/>
  <c r="AL160" i="5"/>
  <c r="AT160" i="5"/>
  <c r="AT156" i="5"/>
  <c r="AS156" i="5"/>
  <c r="AR156" i="5"/>
  <c r="AQ156" i="5"/>
  <c r="AP156" i="5"/>
  <c r="AO156" i="5"/>
  <c r="AN156" i="5"/>
  <c r="AM156" i="5"/>
  <c r="AL156" i="5"/>
  <c r="AT161" i="5"/>
  <c r="AS161" i="5"/>
  <c r="AR161" i="5"/>
  <c r="AQ161" i="5"/>
  <c r="AP161" i="5"/>
  <c r="AO161" i="5"/>
  <c r="AN161" i="5"/>
  <c r="AM161" i="5"/>
  <c r="AL161" i="5"/>
  <c r="AT157" i="5"/>
  <c r="AS157" i="5"/>
  <c r="AR157" i="5"/>
  <c r="AQ157" i="5"/>
  <c r="AP157" i="5"/>
  <c r="AO157" i="5"/>
  <c r="AN157" i="5"/>
  <c r="AM157" i="5"/>
  <c r="AL157" i="5"/>
  <c r="BJ79" i="5"/>
  <c r="BI79" i="5"/>
  <c r="BH79" i="5"/>
  <c r="BG79" i="5"/>
  <c r="BF79" i="5"/>
  <c r="BE79" i="5"/>
  <c r="BD79" i="5"/>
  <c r="BC79" i="5"/>
  <c r="BK79" i="5"/>
  <c r="AT145" i="5"/>
  <c r="AS145" i="5"/>
  <c r="AR145" i="5"/>
  <c r="AQ145" i="5"/>
  <c r="AP145" i="5"/>
  <c r="AO145" i="5"/>
  <c r="AN145" i="5"/>
  <c r="AM145" i="5"/>
  <c r="AL145" i="5"/>
  <c r="AT167" i="5"/>
  <c r="AS167" i="5"/>
  <c r="AR167" i="5"/>
  <c r="AQ167" i="5"/>
  <c r="AP167" i="5"/>
  <c r="AO167" i="5"/>
  <c r="AN167" i="5"/>
  <c r="AM167" i="5"/>
  <c r="AL167" i="5"/>
  <c r="AT78" i="5"/>
  <c r="AS78" i="5"/>
  <c r="AR78" i="5"/>
  <c r="AQ78" i="5"/>
  <c r="AP78" i="5"/>
  <c r="AO78" i="5"/>
  <c r="AN78" i="5"/>
  <c r="AM78" i="5"/>
  <c r="AL78" i="5"/>
  <c r="AT137" i="5"/>
  <c r="AR137" i="5"/>
  <c r="AQ137" i="5"/>
  <c r="AP137" i="5"/>
  <c r="AO137" i="5"/>
  <c r="AN137" i="5"/>
  <c r="AM137" i="5"/>
  <c r="AL137" i="5"/>
  <c r="AS137" i="5"/>
  <c r="AT151" i="5"/>
  <c r="AS151" i="5"/>
  <c r="AR151" i="5"/>
  <c r="AQ151" i="5"/>
  <c r="AP151" i="5"/>
  <c r="AO151" i="5"/>
  <c r="AN151" i="5"/>
  <c r="AM151" i="5"/>
  <c r="AL151" i="5"/>
  <c r="BK44" i="5"/>
  <c r="BJ44" i="5"/>
  <c r="BI44" i="5"/>
  <c r="BH44" i="5"/>
  <c r="BG44" i="5"/>
  <c r="BF44" i="5"/>
  <c r="BE44" i="5"/>
  <c r="BD44" i="5"/>
  <c r="BC44" i="5"/>
  <c r="AS77" i="5"/>
  <c r="AR77" i="5"/>
  <c r="AQ77" i="5"/>
  <c r="AP77" i="5"/>
  <c r="AO77" i="5"/>
  <c r="AN77" i="5"/>
  <c r="AM77" i="5"/>
  <c r="AL77" i="5"/>
  <c r="AT77" i="5"/>
  <c r="BI47" i="5"/>
  <c r="BH47" i="5"/>
  <c r="BG47" i="5"/>
  <c r="BF47" i="5"/>
  <c r="BE47" i="5"/>
  <c r="BD47" i="5"/>
  <c r="BC47" i="5"/>
  <c r="BJ47" i="5"/>
  <c r="BK47" i="5"/>
  <c r="AT67" i="5"/>
  <c r="AS67" i="5"/>
  <c r="AR67" i="5"/>
  <c r="AQ67" i="5"/>
  <c r="AP67" i="5"/>
  <c r="AO67" i="5"/>
  <c r="AN67" i="5"/>
  <c r="AM67" i="5"/>
  <c r="AL67" i="5"/>
  <c r="AR111" i="5"/>
  <c r="AQ111" i="5"/>
  <c r="AP111" i="5"/>
  <c r="AO111" i="5"/>
  <c r="AN111" i="5"/>
  <c r="AM111" i="5"/>
  <c r="AL111" i="5"/>
  <c r="AS111" i="5"/>
  <c r="AT111" i="5"/>
  <c r="BJ80" i="5"/>
  <c r="BI80" i="5"/>
  <c r="BH80" i="5"/>
  <c r="BG80" i="5"/>
  <c r="BF80" i="5"/>
  <c r="BE80" i="5"/>
  <c r="BD80" i="5"/>
  <c r="BC80" i="5"/>
  <c r="BK80" i="5"/>
  <c r="BK64" i="5"/>
  <c r="BJ64" i="5"/>
  <c r="BI64" i="5"/>
  <c r="BH64" i="5"/>
  <c r="BG64" i="5"/>
  <c r="BF64" i="5"/>
  <c r="BE64" i="5"/>
  <c r="BD64" i="5"/>
  <c r="BC64" i="5"/>
  <c r="AT88" i="5"/>
  <c r="AS88" i="5"/>
  <c r="AR88" i="5"/>
  <c r="AQ88" i="5"/>
  <c r="AP88" i="5"/>
  <c r="AO88" i="5"/>
  <c r="AN88" i="5"/>
  <c r="AM88" i="5"/>
  <c r="AL88" i="5"/>
  <c r="BK66" i="5"/>
  <c r="BJ66" i="5"/>
  <c r="BI66" i="5"/>
  <c r="BH66" i="5"/>
  <c r="BG66" i="5"/>
  <c r="BF66" i="5"/>
  <c r="BE66" i="5"/>
  <c r="BD66" i="5"/>
  <c r="BC66" i="5"/>
  <c r="BK75" i="5"/>
  <c r="BJ75" i="5"/>
  <c r="BI75" i="5"/>
  <c r="BH75" i="5"/>
  <c r="BG75" i="5"/>
  <c r="BF75" i="5"/>
  <c r="BE75" i="5"/>
  <c r="BD75" i="5"/>
  <c r="BC75" i="5"/>
  <c r="AT39" i="5"/>
  <c r="AS39" i="5"/>
  <c r="AR39" i="5"/>
  <c r="AQ39" i="5"/>
  <c r="AP39" i="5"/>
  <c r="AO39" i="5"/>
  <c r="AN39" i="5"/>
  <c r="AM39" i="5"/>
  <c r="AL39" i="5"/>
  <c r="AT93" i="5"/>
  <c r="AS93" i="5"/>
  <c r="AR93" i="5"/>
  <c r="AQ93" i="5"/>
  <c r="AP93" i="5"/>
  <c r="AO93" i="5"/>
  <c r="AN93" i="5"/>
  <c r="AM93" i="5"/>
  <c r="AL93" i="5"/>
  <c r="BK56" i="5"/>
  <c r="BJ56" i="5"/>
  <c r="BI56" i="5"/>
  <c r="BH56" i="5"/>
  <c r="BG56" i="5"/>
  <c r="BF56" i="5"/>
  <c r="BE56" i="5"/>
  <c r="BD56" i="5"/>
  <c r="BC56" i="5"/>
  <c r="U24" i="5"/>
  <c r="U102" i="5"/>
  <c r="U48" i="5"/>
  <c r="AC251" i="5"/>
  <c r="R223" i="5"/>
  <c r="T223" i="5" s="1"/>
  <c r="AF223" i="5"/>
  <c r="U223" i="5"/>
  <c r="AC223" i="5"/>
  <c r="U249" i="5"/>
  <c r="AF144" i="5"/>
  <c r="R145" i="5"/>
  <c r="T145" i="5" s="1"/>
  <c r="U145" i="5"/>
  <c r="AC145" i="5"/>
  <c r="AF145" i="5"/>
  <c r="AC104" i="5"/>
  <c r="R104" i="5"/>
  <c r="T104" i="5" s="1"/>
  <c r="AF104" i="5"/>
  <c r="U104" i="5"/>
  <c r="R141" i="5"/>
  <c r="T141" i="5" s="1"/>
  <c r="U141" i="5"/>
  <c r="AF141" i="5"/>
  <c r="AC141" i="5"/>
  <c r="R77" i="5"/>
  <c r="T77" i="5" s="1"/>
  <c r="AF77" i="5"/>
  <c r="U77" i="5"/>
  <c r="AC77" i="5"/>
  <c r="R71" i="5"/>
  <c r="T71" i="5"/>
  <c r="AC71" i="5"/>
  <c r="AF71" i="5"/>
  <c r="U71" i="5"/>
  <c r="BK3" i="5"/>
  <c r="BJ3" i="5"/>
  <c r="BI3" i="5"/>
  <c r="BH3" i="5"/>
  <c r="BG3" i="5"/>
  <c r="BF3" i="5"/>
  <c r="BE3" i="5"/>
  <c r="BD3" i="5"/>
  <c r="BC3" i="5"/>
  <c r="BK37" i="5"/>
  <c r="BJ37" i="5"/>
  <c r="BI37" i="5"/>
  <c r="BH37" i="5"/>
  <c r="BG37" i="5"/>
  <c r="BF37" i="5"/>
  <c r="BE37" i="5"/>
  <c r="BD37" i="5"/>
  <c r="BC37" i="5"/>
  <c r="V39" i="16"/>
  <c r="N39" i="16"/>
  <c r="AT34" i="5"/>
  <c r="AS34" i="5"/>
  <c r="AR34" i="5"/>
  <c r="AQ34" i="5"/>
  <c r="AP34" i="5"/>
  <c r="AO34" i="5"/>
  <c r="AN34" i="5"/>
  <c r="AM34" i="5"/>
  <c r="AL34" i="5"/>
  <c r="BJ12" i="5"/>
  <c r="BI12" i="5"/>
  <c r="BH12" i="5"/>
  <c r="BG12" i="5"/>
  <c r="BF12" i="5"/>
  <c r="BE12" i="5"/>
  <c r="BD12" i="5"/>
  <c r="BC12" i="5"/>
  <c r="BK12" i="5"/>
  <c r="AT27" i="5"/>
  <c r="AS27" i="5"/>
  <c r="AR27" i="5"/>
  <c r="AQ27" i="5"/>
  <c r="AP27" i="5"/>
  <c r="AO27" i="5"/>
  <c r="AN27" i="5"/>
  <c r="AM27" i="5"/>
  <c r="AL27" i="5"/>
  <c r="AT252" i="5"/>
  <c r="AS252" i="5"/>
  <c r="AR252" i="5"/>
  <c r="AQ252" i="5"/>
  <c r="AP252" i="5"/>
  <c r="AO252" i="5"/>
  <c r="AN252" i="5"/>
  <c r="AM252" i="5"/>
  <c r="AL252" i="5"/>
  <c r="AT189" i="5"/>
  <c r="AS189" i="5"/>
  <c r="AR189" i="5"/>
  <c r="AQ189" i="5"/>
  <c r="AP189" i="5"/>
  <c r="AO189" i="5"/>
  <c r="AN189" i="5"/>
  <c r="AM189" i="5"/>
  <c r="AL189" i="5"/>
  <c r="AT198" i="5"/>
  <c r="AS198" i="5"/>
  <c r="AR198" i="5"/>
  <c r="AQ198" i="5"/>
  <c r="AP198" i="5"/>
  <c r="AO198" i="5"/>
  <c r="AN198" i="5"/>
  <c r="AM198" i="5"/>
  <c r="AL198" i="5"/>
  <c r="AT215" i="5"/>
  <c r="AS215" i="5"/>
  <c r="AR215" i="5"/>
  <c r="AQ215" i="5"/>
  <c r="AP215" i="5"/>
  <c r="AO215" i="5"/>
  <c r="AN215" i="5"/>
  <c r="AM215" i="5"/>
  <c r="AL215" i="5"/>
  <c r="AS224" i="5"/>
  <c r="AR224" i="5"/>
  <c r="AQ224" i="5"/>
  <c r="AP224" i="5"/>
  <c r="AO224" i="5"/>
  <c r="AN224" i="5"/>
  <c r="AM224" i="5"/>
  <c r="AL224" i="5"/>
  <c r="AT224" i="5"/>
  <c r="AT249" i="5"/>
  <c r="AS249" i="5"/>
  <c r="AR249" i="5"/>
  <c r="AQ249" i="5"/>
  <c r="AP249" i="5"/>
  <c r="AO249" i="5"/>
  <c r="AN249" i="5"/>
  <c r="AM249" i="5"/>
  <c r="AL249" i="5"/>
  <c r="AT179" i="5"/>
  <c r="AS179" i="5"/>
  <c r="AR179" i="5"/>
  <c r="AQ179" i="5"/>
  <c r="AP179" i="5"/>
  <c r="AO179" i="5"/>
  <c r="AN179" i="5"/>
  <c r="AM179" i="5"/>
  <c r="AL179" i="5"/>
  <c r="AT250" i="5"/>
  <c r="AR250" i="5"/>
  <c r="AQ250" i="5"/>
  <c r="AP250" i="5"/>
  <c r="AO250" i="5"/>
  <c r="AN250" i="5"/>
  <c r="AM250" i="5"/>
  <c r="AL250" i="5"/>
  <c r="AS250" i="5"/>
  <c r="AT186" i="5"/>
  <c r="AS186" i="5"/>
  <c r="AR186" i="5"/>
  <c r="AQ186" i="5"/>
  <c r="AP186" i="5"/>
  <c r="AO186" i="5"/>
  <c r="AN186" i="5"/>
  <c r="AM186" i="5"/>
  <c r="AL186" i="5"/>
  <c r="AT196" i="5"/>
  <c r="AS196" i="5"/>
  <c r="AR196" i="5"/>
  <c r="AQ196" i="5"/>
  <c r="AP196" i="5"/>
  <c r="AO196" i="5"/>
  <c r="AN196" i="5"/>
  <c r="AM196" i="5"/>
  <c r="AL196" i="5"/>
  <c r="AT147" i="5"/>
  <c r="AS147" i="5"/>
  <c r="AR147" i="5"/>
  <c r="AQ147" i="5"/>
  <c r="AP147" i="5"/>
  <c r="AO147" i="5"/>
  <c r="AN147" i="5"/>
  <c r="AM147" i="5"/>
  <c r="AL147" i="5"/>
  <c r="AS152" i="5"/>
  <c r="AR152" i="5"/>
  <c r="AQ152" i="5"/>
  <c r="AP152" i="5"/>
  <c r="AO152" i="5"/>
  <c r="AN152" i="5"/>
  <c r="AM152" i="5"/>
  <c r="AL152" i="5"/>
  <c r="AT152" i="5"/>
  <c r="AR148" i="5"/>
  <c r="AQ148" i="5"/>
  <c r="AP148" i="5"/>
  <c r="AO148" i="5"/>
  <c r="AN148" i="5"/>
  <c r="AM148" i="5"/>
  <c r="AL148" i="5"/>
  <c r="AS148" i="5"/>
  <c r="AT148" i="5"/>
  <c r="AT153" i="5"/>
  <c r="AS153" i="5"/>
  <c r="AR153" i="5"/>
  <c r="AQ153" i="5"/>
  <c r="AP153" i="5"/>
  <c r="AO153" i="5"/>
  <c r="AN153" i="5"/>
  <c r="AM153" i="5"/>
  <c r="AL153" i="5"/>
  <c r="AR69" i="5"/>
  <c r="AQ69" i="5"/>
  <c r="AP69" i="5"/>
  <c r="AO69" i="5"/>
  <c r="AN69" i="5"/>
  <c r="AM69" i="5"/>
  <c r="AL69" i="5"/>
  <c r="AS69" i="5"/>
  <c r="AT69" i="5"/>
  <c r="AT140" i="5"/>
  <c r="AS140" i="5"/>
  <c r="AR140" i="5"/>
  <c r="AQ140" i="5"/>
  <c r="AP140" i="5"/>
  <c r="AO140" i="5"/>
  <c r="AN140" i="5"/>
  <c r="AM140" i="5"/>
  <c r="AL140" i="5"/>
  <c r="AT158" i="5"/>
  <c r="AS158" i="5"/>
  <c r="AR158" i="5"/>
  <c r="AQ158" i="5"/>
  <c r="AP158" i="5"/>
  <c r="AO158" i="5"/>
  <c r="AN158" i="5"/>
  <c r="AM158" i="5"/>
  <c r="AL158" i="5"/>
  <c r="BK76" i="5"/>
  <c r="BJ76" i="5"/>
  <c r="BI76" i="5"/>
  <c r="BH76" i="5"/>
  <c r="BG76" i="5"/>
  <c r="BF76" i="5"/>
  <c r="BE76" i="5"/>
  <c r="BD76" i="5"/>
  <c r="BC76" i="5"/>
  <c r="AT132" i="5"/>
  <c r="AS132" i="5"/>
  <c r="AR132" i="5"/>
  <c r="AQ132" i="5"/>
  <c r="AP132" i="5"/>
  <c r="AO132" i="5"/>
  <c r="AN132" i="5"/>
  <c r="AM132" i="5"/>
  <c r="AL132" i="5"/>
  <c r="AT127" i="5"/>
  <c r="AS127" i="5"/>
  <c r="AR127" i="5"/>
  <c r="AQ127" i="5"/>
  <c r="AP127" i="5"/>
  <c r="AO127" i="5"/>
  <c r="AN127" i="5"/>
  <c r="AM127" i="5"/>
  <c r="AL127" i="5"/>
  <c r="BH26" i="5"/>
  <c r="BG26" i="5"/>
  <c r="BF26" i="5"/>
  <c r="BE26" i="5"/>
  <c r="BD26" i="5"/>
  <c r="BC26" i="5"/>
  <c r="BI26" i="5"/>
  <c r="BJ26" i="5"/>
  <c r="BK26" i="5"/>
  <c r="AR73" i="5"/>
  <c r="AQ73" i="5"/>
  <c r="AP73" i="5"/>
  <c r="AO73" i="5"/>
  <c r="AN73" i="5"/>
  <c r="AM73" i="5"/>
  <c r="AL73" i="5"/>
  <c r="AS73" i="5"/>
  <c r="AT73" i="5"/>
  <c r="AT42" i="5"/>
  <c r="AS42" i="5"/>
  <c r="AR42" i="5"/>
  <c r="AQ42" i="5"/>
  <c r="AP42" i="5"/>
  <c r="AO42" i="5"/>
  <c r="AN42" i="5"/>
  <c r="AM42" i="5"/>
  <c r="AL42" i="5"/>
  <c r="AT66" i="5"/>
  <c r="AS66" i="5"/>
  <c r="AR66" i="5"/>
  <c r="AQ66" i="5"/>
  <c r="AP66" i="5"/>
  <c r="AO66" i="5"/>
  <c r="AN66" i="5"/>
  <c r="AM66" i="5"/>
  <c r="AL66" i="5"/>
  <c r="AT107" i="5"/>
  <c r="AS107" i="5"/>
  <c r="AR107" i="5"/>
  <c r="AQ107" i="5"/>
  <c r="AP107" i="5"/>
  <c r="AO107" i="5"/>
  <c r="AN107" i="5"/>
  <c r="AM107" i="5"/>
  <c r="AL107" i="5"/>
  <c r="AS74" i="5"/>
  <c r="AR74" i="5"/>
  <c r="AQ74" i="5"/>
  <c r="AP74" i="5"/>
  <c r="AO74" i="5"/>
  <c r="AN74" i="5"/>
  <c r="AM74" i="5"/>
  <c r="AL74" i="5"/>
  <c r="AT74" i="5"/>
  <c r="AT59" i="5"/>
  <c r="AS59" i="5"/>
  <c r="AR59" i="5"/>
  <c r="AQ59" i="5"/>
  <c r="AP59" i="5"/>
  <c r="AO59" i="5"/>
  <c r="AN59" i="5"/>
  <c r="AM59" i="5"/>
  <c r="AL59" i="5"/>
  <c r="AT84" i="5"/>
  <c r="AS84" i="5"/>
  <c r="AR84" i="5"/>
  <c r="AQ84" i="5"/>
  <c r="AP84" i="5"/>
  <c r="AO84" i="5"/>
  <c r="AN84" i="5"/>
  <c r="AM84" i="5"/>
  <c r="AL84" i="5"/>
  <c r="BK38" i="5"/>
  <c r="BJ38" i="5"/>
  <c r="BI38" i="5"/>
  <c r="BH38" i="5"/>
  <c r="BG38" i="5"/>
  <c r="BF38" i="5"/>
  <c r="BE38" i="5"/>
  <c r="BD38" i="5"/>
  <c r="BC38" i="5"/>
  <c r="BK71" i="5"/>
  <c r="BJ71" i="5"/>
  <c r="BI71" i="5"/>
  <c r="BH71" i="5"/>
  <c r="BG71" i="5"/>
  <c r="BF71" i="5"/>
  <c r="BE71" i="5"/>
  <c r="BD71" i="5"/>
  <c r="BC71" i="5"/>
  <c r="AT36" i="5"/>
  <c r="AS36" i="5"/>
  <c r="AR36" i="5"/>
  <c r="AQ36" i="5"/>
  <c r="AP36" i="5"/>
  <c r="AO36" i="5"/>
  <c r="AN36" i="5"/>
  <c r="AM36" i="5"/>
  <c r="AL36" i="5"/>
  <c r="AT89" i="5"/>
  <c r="AS89" i="5"/>
  <c r="AR89" i="5"/>
  <c r="AQ89" i="5"/>
  <c r="AP89" i="5"/>
  <c r="AO89" i="5"/>
  <c r="AN89" i="5"/>
  <c r="AM89" i="5"/>
  <c r="AL89" i="5"/>
  <c r="BK46" i="5"/>
  <c r="BJ46" i="5"/>
  <c r="BI46" i="5"/>
  <c r="BH46" i="5"/>
  <c r="BG46" i="5"/>
  <c r="BF46" i="5"/>
  <c r="BE46" i="5"/>
  <c r="BD46" i="5"/>
  <c r="BC46" i="5"/>
  <c r="V24" i="16"/>
  <c r="N24" i="16"/>
  <c r="R215" i="5"/>
  <c r="T215" i="5" s="1"/>
  <c r="U215" i="5"/>
  <c r="AC215" i="5"/>
  <c r="AF215" i="5"/>
  <c r="R241" i="5"/>
  <c r="T241" i="5" s="1"/>
  <c r="AF241" i="5"/>
  <c r="U241" i="5"/>
  <c r="AC241" i="5"/>
  <c r="R242" i="5"/>
  <c r="T242" i="5" s="1"/>
  <c r="U242" i="5"/>
  <c r="AC242" i="5"/>
  <c r="AF242" i="5"/>
  <c r="R96" i="5"/>
  <c r="T96" i="5" s="1"/>
  <c r="AF96" i="5"/>
  <c r="U96" i="5"/>
  <c r="AC96" i="5"/>
  <c r="R135" i="5"/>
  <c r="T135" i="5" s="1"/>
  <c r="AF135" i="5"/>
  <c r="U135" i="5"/>
  <c r="AC135" i="5"/>
  <c r="U100" i="5"/>
  <c r="R150" i="5"/>
  <c r="T150" i="5" s="1"/>
  <c r="U150" i="5"/>
  <c r="AC150" i="5"/>
  <c r="AF150" i="5"/>
  <c r="R137" i="5"/>
  <c r="T137" i="5" s="1"/>
  <c r="U137" i="5"/>
  <c r="AF137" i="5"/>
  <c r="AC137" i="5"/>
  <c r="R44" i="5"/>
  <c r="T44" i="5" s="1"/>
  <c r="AC44" i="5"/>
  <c r="U44" i="5"/>
  <c r="AF44" i="5"/>
  <c r="R53" i="5"/>
  <c r="T53" i="5" s="1"/>
  <c r="U53" i="5"/>
  <c r="AS29" i="5"/>
  <c r="AR29" i="5"/>
  <c r="AQ29" i="5"/>
  <c r="AP29" i="5"/>
  <c r="AO29" i="5"/>
  <c r="AN29" i="5"/>
  <c r="AM29" i="5"/>
  <c r="AL29" i="5"/>
  <c r="AT29" i="5"/>
  <c r="BK20" i="5"/>
  <c r="BJ20" i="5"/>
  <c r="BI20" i="5"/>
  <c r="BH20" i="5"/>
  <c r="BG20" i="5"/>
  <c r="BF20" i="5"/>
  <c r="BE20" i="5"/>
  <c r="BD20" i="5"/>
  <c r="BC20" i="5"/>
  <c r="BJ8" i="5"/>
  <c r="BK8" i="5"/>
  <c r="BI8" i="5"/>
  <c r="BH8" i="5"/>
  <c r="BG8" i="5"/>
  <c r="BF8" i="5"/>
  <c r="BE8" i="5"/>
  <c r="BD8" i="5"/>
  <c r="BC8" i="5"/>
  <c r="BK36" i="5"/>
  <c r="BJ36" i="5"/>
  <c r="BI36" i="5"/>
  <c r="BH36" i="5"/>
  <c r="BG36" i="5"/>
  <c r="BF36" i="5"/>
  <c r="BE36" i="5"/>
  <c r="BD36" i="5"/>
  <c r="BC36" i="5"/>
  <c r="BJ2" i="5"/>
  <c r="BI2" i="5"/>
  <c r="BH2" i="5"/>
  <c r="BG2" i="5"/>
  <c r="BF2" i="5"/>
  <c r="BE2" i="5"/>
  <c r="BD2" i="5"/>
  <c r="BC2" i="5"/>
  <c r="BK2" i="5"/>
  <c r="U21" i="5"/>
  <c r="G19" i="5"/>
  <c r="H21" i="5"/>
  <c r="AF21" i="5"/>
  <c r="AC21" i="5"/>
  <c r="BK11" i="5"/>
  <c r="BJ11" i="5"/>
  <c r="BI11" i="5"/>
  <c r="BH11" i="5"/>
  <c r="BG11" i="5"/>
  <c r="BF11" i="5"/>
  <c r="BE11" i="5"/>
  <c r="BD11" i="5"/>
  <c r="BC11" i="5"/>
  <c r="BK10" i="5"/>
  <c r="BJ10" i="5"/>
  <c r="BI10" i="5"/>
  <c r="BH10" i="5"/>
  <c r="BG10" i="5"/>
  <c r="BF10" i="5"/>
  <c r="BE10" i="5"/>
  <c r="BD10" i="5"/>
  <c r="BC10" i="5"/>
  <c r="V22" i="16"/>
  <c r="N22" i="16"/>
  <c r="AT38" i="5"/>
  <c r="AS38" i="5"/>
  <c r="AR38" i="5"/>
  <c r="AQ38" i="5"/>
  <c r="AP38" i="5"/>
  <c r="AO38" i="5"/>
  <c r="AN38" i="5"/>
  <c r="AM38" i="5"/>
  <c r="AL38" i="5"/>
  <c r="AS51" i="5"/>
  <c r="AR51" i="5"/>
  <c r="AQ51" i="5"/>
  <c r="AP51" i="5"/>
  <c r="AO51" i="5"/>
  <c r="AN51" i="5"/>
  <c r="AM51" i="5"/>
  <c r="AL51" i="5"/>
  <c r="AT51" i="5"/>
  <c r="BJ6" i="5"/>
  <c r="BK6" i="5"/>
  <c r="BI6" i="5"/>
  <c r="BH6" i="5"/>
  <c r="BG6" i="5"/>
  <c r="BF6" i="5"/>
  <c r="BE6" i="5"/>
  <c r="BD6" i="5"/>
  <c r="BC6" i="5"/>
  <c r="AT245" i="5"/>
  <c r="AS245" i="5"/>
  <c r="AR245" i="5"/>
  <c r="AQ245" i="5"/>
  <c r="AP245" i="5"/>
  <c r="AO245" i="5"/>
  <c r="AN245" i="5"/>
  <c r="AM245" i="5"/>
  <c r="AL245" i="5"/>
  <c r="AS253" i="5"/>
  <c r="AR253" i="5"/>
  <c r="AQ253" i="5"/>
  <c r="AP253" i="5"/>
  <c r="AO253" i="5"/>
  <c r="AN253" i="5"/>
  <c r="AM253" i="5"/>
  <c r="AL253" i="5"/>
  <c r="AT253" i="5"/>
  <c r="AT190" i="5"/>
  <c r="AS190" i="5"/>
  <c r="AR190" i="5"/>
  <c r="AQ190" i="5"/>
  <c r="AP190" i="5"/>
  <c r="AO190" i="5"/>
  <c r="AN190" i="5"/>
  <c r="AM190" i="5"/>
  <c r="AL190" i="5"/>
  <c r="AS207" i="5"/>
  <c r="AR207" i="5"/>
  <c r="AQ207" i="5"/>
  <c r="AP207" i="5"/>
  <c r="AO207" i="5"/>
  <c r="AN207" i="5"/>
  <c r="AM207" i="5"/>
  <c r="AL207" i="5"/>
  <c r="AT207" i="5"/>
  <c r="AT216" i="5"/>
  <c r="AS216" i="5"/>
  <c r="AR216" i="5"/>
  <c r="AQ216" i="5"/>
  <c r="AP216" i="5"/>
  <c r="AO216" i="5"/>
  <c r="AN216" i="5"/>
  <c r="AM216" i="5"/>
  <c r="AL216" i="5"/>
  <c r="AR241" i="5"/>
  <c r="AS241" i="5"/>
  <c r="AT241" i="5"/>
  <c r="AP241" i="5"/>
  <c r="AO241" i="5"/>
  <c r="AN241" i="5"/>
  <c r="AM241" i="5"/>
  <c r="AL241" i="5"/>
  <c r="AQ241" i="5"/>
  <c r="AT242" i="5"/>
  <c r="AS242" i="5"/>
  <c r="AR242" i="5"/>
  <c r="AQ242" i="5"/>
  <c r="AP242" i="5"/>
  <c r="AO242" i="5"/>
  <c r="AN242" i="5"/>
  <c r="AM242" i="5"/>
  <c r="AL242" i="5"/>
  <c r="AT243" i="5"/>
  <c r="AS243" i="5"/>
  <c r="AR243" i="5"/>
  <c r="AQ243" i="5"/>
  <c r="AP243" i="5"/>
  <c r="AO243" i="5"/>
  <c r="AN243" i="5"/>
  <c r="AM243" i="5"/>
  <c r="AL243" i="5"/>
  <c r="AT251" i="5"/>
  <c r="AS251" i="5"/>
  <c r="AR251" i="5"/>
  <c r="AQ251" i="5"/>
  <c r="AP251" i="5"/>
  <c r="AO251" i="5"/>
  <c r="AN251" i="5"/>
  <c r="AM251" i="5"/>
  <c r="AL251" i="5"/>
  <c r="AR188" i="5"/>
  <c r="AQ188" i="5"/>
  <c r="AP188" i="5"/>
  <c r="AO188" i="5"/>
  <c r="AN188" i="5"/>
  <c r="AM188" i="5"/>
  <c r="AL188" i="5"/>
  <c r="AS188" i="5"/>
  <c r="AT188" i="5"/>
  <c r="AS142" i="5"/>
  <c r="AR142" i="5"/>
  <c r="AQ142" i="5"/>
  <c r="AP142" i="5"/>
  <c r="AO142" i="5"/>
  <c r="AN142" i="5"/>
  <c r="AM142" i="5"/>
  <c r="AL142" i="5"/>
  <c r="AT142" i="5"/>
  <c r="AR143" i="5"/>
  <c r="AQ143" i="5"/>
  <c r="AP143" i="5"/>
  <c r="AO143" i="5"/>
  <c r="AN143" i="5"/>
  <c r="AM143" i="5"/>
  <c r="AL143" i="5"/>
  <c r="AS143" i="5"/>
  <c r="AT143" i="5"/>
  <c r="AT139" i="5"/>
  <c r="AS139" i="5"/>
  <c r="AR139" i="5"/>
  <c r="AQ139" i="5"/>
  <c r="AP139" i="5"/>
  <c r="AO139" i="5"/>
  <c r="AN139" i="5"/>
  <c r="AM139" i="5"/>
  <c r="AL139" i="5"/>
  <c r="AT144" i="5"/>
  <c r="AS144" i="5"/>
  <c r="AR144" i="5"/>
  <c r="AQ144" i="5"/>
  <c r="AP144" i="5"/>
  <c r="AO144" i="5"/>
  <c r="AN144" i="5"/>
  <c r="AM144" i="5"/>
  <c r="AL144" i="5"/>
  <c r="BK63" i="5"/>
  <c r="BJ63" i="5"/>
  <c r="BI63" i="5"/>
  <c r="BH63" i="5"/>
  <c r="BG63" i="5"/>
  <c r="BF63" i="5"/>
  <c r="BE63" i="5"/>
  <c r="BD63" i="5"/>
  <c r="BC63" i="5"/>
  <c r="AT136" i="5"/>
  <c r="AS136" i="5"/>
  <c r="AR136" i="5"/>
  <c r="AQ136" i="5"/>
  <c r="AP136" i="5"/>
  <c r="AO136" i="5"/>
  <c r="AN136" i="5"/>
  <c r="AM136" i="5"/>
  <c r="AL136" i="5"/>
  <c r="AS154" i="5"/>
  <c r="AR154" i="5"/>
  <c r="AQ154" i="5"/>
  <c r="AP154" i="5"/>
  <c r="AO154" i="5"/>
  <c r="AN154" i="5"/>
  <c r="AM154" i="5"/>
  <c r="AL154" i="5"/>
  <c r="AT154" i="5"/>
  <c r="AS184" i="5"/>
  <c r="AR184" i="5"/>
  <c r="AQ184" i="5"/>
  <c r="AP184" i="5"/>
  <c r="AO184" i="5"/>
  <c r="AN184" i="5"/>
  <c r="AM184" i="5"/>
  <c r="AL184" i="5"/>
  <c r="AT184" i="5"/>
  <c r="AT126" i="5"/>
  <c r="AS126" i="5"/>
  <c r="AR126" i="5"/>
  <c r="AQ126" i="5"/>
  <c r="AP126" i="5"/>
  <c r="AO126" i="5"/>
  <c r="AN126" i="5"/>
  <c r="AM126" i="5"/>
  <c r="AL126" i="5"/>
  <c r="AT112" i="5"/>
  <c r="AS112" i="5"/>
  <c r="AR112" i="5"/>
  <c r="AQ112" i="5"/>
  <c r="AP112" i="5"/>
  <c r="AO112" i="5"/>
  <c r="AN112" i="5"/>
  <c r="AM112" i="5"/>
  <c r="AL112" i="5"/>
  <c r="BI17" i="5"/>
  <c r="BH17" i="5"/>
  <c r="BG17" i="5"/>
  <c r="BF17" i="5"/>
  <c r="BE17" i="5"/>
  <c r="BD17" i="5"/>
  <c r="BC17" i="5"/>
  <c r="BJ17" i="5"/>
  <c r="BK17" i="5"/>
  <c r="BK69" i="5"/>
  <c r="BJ69" i="5"/>
  <c r="BI69" i="5"/>
  <c r="BH69" i="5"/>
  <c r="BG69" i="5"/>
  <c r="BF69" i="5"/>
  <c r="BE69" i="5"/>
  <c r="BD69" i="5"/>
  <c r="BC69" i="5"/>
  <c r="AT24" i="5"/>
  <c r="AS24" i="5"/>
  <c r="AR24" i="5"/>
  <c r="AQ24" i="5"/>
  <c r="AP24" i="5"/>
  <c r="AO24" i="5"/>
  <c r="AN24" i="5"/>
  <c r="AM24" i="5"/>
  <c r="AL24" i="5"/>
  <c r="BK62" i="5"/>
  <c r="BJ62" i="5"/>
  <c r="BI62" i="5"/>
  <c r="BH62" i="5"/>
  <c r="BG62" i="5"/>
  <c r="BF62" i="5"/>
  <c r="BE62" i="5"/>
  <c r="BD62" i="5"/>
  <c r="BC62" i="5"/>
  <c r="AS103" i="5"/>
  <c r="AR103" i="5"/>
  <c r="AQ103" i="5"/>
  <c r="AP103" i="5"/>
  <c r="AO103" i="5"/>
  <c r="AN103" i="5"/>
  <c r="AM103" i="5"/>
  <c r="AL103" i="5"/>
  <c r="AT103" i="5"/>
  <c r="AR70" i="5"/>
  <c r="AQ70" i="5"/>
  <c r="AP70" i="5"/>
  <c r="AO70" i="5"/>
  <c r="AN70" i="5"/>
  <c r="AM70" i="5"/>
  <c r="AL70" i="5"/>
  <c r="AS70" i="5"/>
  <c r="AT70" i="5"/>
  <c r="BI57" i="5"/>
  <c r="BH57" i="5"/>
  <c r="BG57" i="5"/>
  <c r="BF57" i="5"/>
  <c r="BE57" i="5"/>
  <c r="BD57" i="5"/>
  <c r="BC57" i="5"/>
  <c r="BJ57" i="5"/>
  <c r="BK57" i="5"/>
  <c r="AT81" i="5"/>
  <c r="AS81" i="5"/>
  <c r="AR81" i="5"/>
  <c r="AQ81" i="5"/>
  <c r="AP81" i="5"/>
  <c r="AO81" i="5"/>
  <c r="AN81" i="5"/>
  <c r="AM81" i="5"/>
  <c r="AL81" i="5"/>
  <c r="AS35" i="5"/>
  <c r="AR35" i="5"/>
  <c r="AQ35" i="5"/>
  <c r="AP35" i="5"/>
  <c r="AO35" i="5"/>
  <c r="AN35" i="5"/>
  <c r="AM35" i="5"/>
  <c r="AL35" i="5"/>
  <c r="AT35" i="5"/>
  <c r="AT58" i="5"/>
  <c r="AS58" i="5"/>
  <c r="AR58" i="5"/>
  <c r="AQ58" i="5"/>
  <c r="AP58" i="5"/>
  <c r="AO58" i="5"/>
  <c r="AN58" i="5"/>
  <c r="AM58" i="5"/>
  <c r="AL58" i="5"/>
  <c r="BK35" i="5"/>
  <c r="BJ35" i="5"/>
  <c r="BI35" i="5"/>
  <c r="BH35" i="5"/>
  <c r="BG35" i="5"/>
  <c r="BF35" i="5"/>
  <c r="BE35" i="5"/>
  <c r="BD35" i="5"/>
  <c r="BC35" i="5"/>
  <c r="AT85" i="5"/>
  <c r="AS85" i="5"/>
  <c r="AR85" i="5"/>
  <c r="AQ85" i="5"/>
  <c r="AP85" i="5"/>
  <c r="AO85" i="5"/>
  <c r="AN85" i="5"/>
  <c r="AM85" i="5"/>
  <c r="AL85" i="5"/>
  <c r="AT44" i="5"/>
  <c r="AS44" i="5"/>
  <c r="AR44" i="5"/>
  <c r="AQ44" i="5"/>
  <c r="AP44" i="5"/>
  <c r="AO44" i="5"/>
  <c r="AN44" i="5"/>
  <c r="AM44" i="5"/>
  <c r="AL44" i="5"/>
  <c r="R236" i="5"/>
  <c r="T236" i="5" s="1"/>
  <c r="AC236" i="5"/>
  <c r="AF236" i="5"/>
  <c r="U236" i="5"/>
  <c r="R207" i="5"/>
  <c r="T207" i="5" s="1"/>
  <c r="U207" i="5"/>
  <c r="AC207" i="5"/>
  <c r="AF207" i="5"/>
  <c r="R233" i="5"/>
  <c r="T233" i="5" s="1"/>
  <c r="U233" i="5"/>
  <c r="R250" i="5"/>
  <c r="T250" i="5" s="1"/>
  <c r="AC250" i="5"/>
  <c r="U250" i="5"/>
  <c r="AF250" i="5"/>
  <c r="R88" i="5"/>
  <c r="T88" i="5" s="1"/>
  <c r="AC88" i="5"/>
  <c r="AF88" i="5"/>
  <c r="U88" i="5"/>
  <c r="R130" i="5"/>
  <c r="T130" i="5" s="1"/>
  <c r="AF130" i="5"/>
  <c r="U130" i="5"/>
  <c r="AC130" i="5"/>
  <c r="R136" i="5"/>
  <c r="T136" i="5" s="1"/>
  <c r="AC136" i="5"/>
  <c r="AF136" i="5"/>
  <c r="U136" i="5"/>
  <c r="R92" i="5"/>
  <c r="T92" i="5" s="1"/>
  <c r="AC92" i="5"/>
  <c r="AF92" i="5"/>
  <c r="U92" i="5"/>
  <c r="R125" i="5"/>
  <c r="T125" i="5" s="1"/>
  <c r="AC125" i="5"/>
  <c r="U125" i="5"/>
  <c r="AF125" i="5"/>
  <c r="AC132" i="5"/>
  <c r="AF132" i="5"/>
  <c r="R82" i="5"/>
  <c r="T82" i="5" s="1"/>
  <c r="AF82" i="5"/>
  <c r="U82" i="5"/>
  <c r="AC82" i="5"/>
  <c r="R80" i="5"/>
  <c r="T80" i="5" s="1"/>
  <c r="U80" i="5"/>
  <c r="AC80" i="5"/>
  <c r="AF80" i="5"/>
  <c r="R65" i="5"/>
  <c r="T65" i="5"/>
  <c r="AF65" i="5"/>
  <c r="AC65" i="5"/>
  <c r="U65" i="5"/>
  <c r="AF50" i="5"/>
  <c r="R50" i="5"/>
  <c r="T50" i="5" s="1"/>
  <c r="AC50" i="5"/>
  <c r="U50" i="5"/>
  <c r="R56" i="5"/>
  <c r="T56" i="5" s="1"/>
  <c r="BK59" i="5"/>
  <c r="BJ59" i="5"/>
  <c r="BI59" i="5"/>
  <c r="BH59" i="5"/>
  <c r="BG59" i="5"/>
  <c r="BF59" i="5"/>
  <c r="BE59" i="5"/>
  <c r="BD59" i="5"/>
  <c r="BC59" i="5"/>
  <c r="AT48" i="5"/>
  <c r="AS48" i="5"/>
  <c r="AR48" i="5"/>
  <c r="AQ48" i="5"/>
  <c r="AP48" i="5"/>
  <c r="AO48" i="5"/>
  <c r="AN48" i="5"/>
  <c r="AM48" i="5"/>
  <c r="AL48" i="5"/>
  <c r="U234" i="1"/>
  <c r="V234" i="1"/>
  <c r="BK21" i="5"/>
  <c r="BJ21" i="5"/>
  <c r="BI21" i="5"/>
  <c r="BH21" i="5"/>
  <c r="BG21" i="5"/>
  <c r="BF21" i="5"/>
  <c r="BE21" i="5"/>
  <c r="BD21" i="5"/>
  <c r="BC21" i="5"/>
  <c r="AT33" i="5"/>
  <c r="AS33" i="5"/>
  <c r="AR33" i="5"/>
  <c r="AQ33" i="5"/>
  <c r="AP33" i="5"/>
  <c r="AO33" i="5"/>
  <c r="AN33" i="5"/>
  <c r="AM33" i="5"/>
  <c r="AL33" i="5"/>
  <c r="AF161" i="5"/>
  <c r="AT46" i="5"/>
  <c r="AR46" i="5"/>
  <c r="AQ46" i="5"/>
  <c r="AP46" i="5"/>
  <c r="AO46" i="5"/>
  <c r="AN46" i="5"/>
  <c r="AM46" i="5"/>
  <c r="AL46" i="5"/>
  <c r="AS46" i="5"/>
  <c r="AT237" i="5"/>
  <c r="AS237" i="5"/>
  <c r="AR237" i="5"/>
  <c r="AQ237" i="5"/>
  <c r="AP237" i="5"/>
  <c r="AO237" i="5"/>
  <c r="AN237" i="5"/>
  <c r="AM237" i="5"/>
  <c r="AL237" i="5"/>
  <c r="AS246" i="5"/>
  <c r="AR246" i="5"/>
  <c r="AQ246" i="5"/>
  <c r="AP246" i="5"/>
  <c r="AO246" i="5"/>
  <c r="AN246" i="5"/>
  <c r="AM246" i="5"/>
  <c r="AL246" i="5"/>
  <c r="AT246" i="5"/>
  <c r="AS180" i="5"/>
  <c r="AR180" i="5"/>
  <c r="AQ180" i="5"/>
  <c r="AP180" i="5"/>
  <c r="AO180" i="5"/>
  <c r="AN180" i="5"/>
  <c r="AM180" i="5"/>
  <c r="AL180" i="5"/>
  <c r="AT180" i="5"/>
  <c r="AT199" i="5"/>
  <c r="AS199" i="5"/>
  <c r="AR199" i="5"/>
  <c r="AQ199" i="5"/>
  <c r="AP199" i="5"/>
  <c r="AO199" i="5"/>
  <c r="AN199" i="5"/>
  <c r="AM199" i="5"/>
  <c r="AL199" i="5"/>
  <c r="AS208" i="5"/>
  <c r="AR208" i="5"/>
  <c r="AQ208" i="5"/>
  <c r="AP208" i="5"/>
  <c r="AO208" i="5"/>
  <c r="AN208" i="5"/>
  <c r="AM208" i="5"/>
  <c r="AL208" i="5"/>
  <c r="AT208" i="5"/>
  <c r="AT233" i="5"/>
  <c r="AS233" i="5"/>
  <c r="AR233" i="5"/>
  <c r="AQ233" i="5"/>
  <c r="AP233" i="5"/>
  <c r="AO233" i="5"/>
  <c r="AN233" i="5"/>
  <c r="AM233" i="5"/>
  <c r="AL233" i="5"/>
  <c r="AT234" i="5"/>
  <c r="AS234" i="5"/>
  <c r="AR234" i="5"/>
  <c r="AQ234" i="5"/>
  <c r="AP234" i="5"/>
  <c r="AO234" i="5"/>
  <c r="AN234" i="5"/>
  <c r="AM234" i="5"/>
  <c r="AL234" i="5"/>
  <c r="AT235" i="5"/>
  <c r="AR235" i="5"/>
  <c r="AQ235" i="5"/>
  <c r="AP235" i="5"/>
  <c r="AO235" i="5"/>
  <c r="AN235" i="5"/>
  <c r="AM235" i="5"/>
  <c r="AL235" i="5"/>
  <c r="AS235" i="5"/>
  <c r="AT244" i="5"/>
  <c r="AS244" i="5"/>
  <c r="AR244" i="5"/>
  <c r="AQ244" i="5"/>
  <c r="AP244" i="5"/>
  <c r="AO244" i="5"/>
  <c r="AN244" i="5"/>
  <c r="AM244" i="5"/>
  <c r="AL244" i="5"/>
  <c r="AT178" i="5"/>
  <c r="AS178" i="5"/>
  <c r="AR178" i="5"/>
  <c r="AQ178" i="5"/>
  <c r="AP178" i="5"/>
  <c r="AO178" i="5"/>
  <c r="AN178" i="5"/>
  <c r="AM178" i="5"/>
  <c r="AL178" i="5"/>
  <c r="AS138" i="5"/>
  <c r="AR138" i="5"/>
  <c r="AQ138" i="5"/>
  <c r="AP138" i="5"/>
  <c r="AO138" i="5"/>
  <c r="AN138" i="5"/>
  <c r="AM138" i="5"/>
  <c r="AL138" i="5"/>
  <c r="AT138" i="5"/>
  <c r="AS134" i="5"/>
  <c r="AR134" i="5"/>
  <c r="AQ134" i="5"/>
  <c r="AP134" i="5"/>
  <c r="AO134" i="5"/>
  <c r="AN134" i="5"/>
  <c r="AM134" i="5"/>
  <c r="AL134" i="5"/>
  <c r="AT134" i="5"/>
  <c r="AR123" i="5"/>
  <c r="AQ123" i="5"/>
  <c r="AP123" i="5"/>
  <c r="AO123" i="5"/>
  <c r="AN123" i="5"/>
  <c r="AM123" i="5"/>
  <c r="AL123" i="5"/>
  <c r="AS123" i="5"/>
  <c r="AT123" i="5"/>
  <c r="AT135" i="5"/>
  <c r="AS135" i="5"/>
  <c r="AR135" i="5"/>
  <c r="AQ135" i="5"/>
  <c r="AP135" i="5"/>
  <c r="AO135" i="5"/>
  <c r="AN135" i="5"/>
  <c r="AM135" i="5"/>
  <c r="AL135" i="5"/>
  <c r="AT182" i="5"/>
  <c r="AS182" i="5"/>
  <c r="AR182" i="5"/>
  <c r="AQ182" i="5"/>
  <c r="AP182" i="5"/>
  <c r="AO182" i="5"/>
  <c r="AN182" i="5"/>
  <c r="AM182" i="5"/>
  <c r="AL182" i="5"/>
  <c r="AT131" i="5"/>
  <c r="AS131" i="5"/>
  <c r="AR131" i="5"/>
  <c r="AQ131" i="5"/>
  <c r="AP131" i="5"/>
  <c r="AO131" i="5"/>
  <c r="AN131" i="5"/>
  <c r="AM131" i="5"/>
  <c r="AL131" i="5"/>
  <c r="AT150" i="5"/>
  <c r="AS150" i="5"/>
  <c r="AR150" i="5"/>
  <c r="AQ150" i="5"/>
  <c r="AP150" i="5"/>
  <c r="AO150" i="5"/>
  <c r="AN150" i="5"/>
  <c r="AM150" i="5"/>
  <c r="AL150" i="5"/>
  <c r="AT176" i="5"/>
  <c r="AS176" i="5"/>
  <c r="AR176" i="5"/>
  <c r="AQ176" i="5"/>
  <c r="AP176" i="5"/>
  <c r="AO176" i="5"/>
  <c r="AN176" i="5"/>
  <c r="AM176" i="5"/>
  <c r="AL176" i="5"/>
  <c r="AT121" i="5"/>
  <c r="AS121" i="5"/>
  <c r="AR121" i="5"/>
  <c r="AQ121" i="5"/>
  <c r="AP121" i="5"/>
  <c r="AO121" i="5"/>
  <c r="AN121" i="5"/>
  <c r="AM121" i="5"/>
  <c r="AL121" i="5"/>
  <c r="AT109" i="5"/>
  <c r="AS109" i="5"/>
  <c r="AR109" i="5"/>
  <c r="AQ109" i="5"/>
  <c r="AP109" i="5"/>
  <c r="AO109" i="5"/>
  <c r="AN109" i="5"/>
  <c r="AM109" i="5"/>
  <c r="AL109" i="5"/>
  <c r="AS98" i="5"/>
  <c r="AR98" i="5"/>
  <c r="AQ98" i="5"/>
  <c r="AP98" i="5"/>
  <c r="AO98" i="5"/>
  <c r="AN98" i="5"/>
  <c r="AM98" i="5"/>
  <c r="AL98" i="5"/>
  <c r="AT98" i="5"/>
  <c r="AT65" i="5"/>
  <c r="AS65" i="5"/>
  <c r="AR65" i="5"/>
  <c r="AQ65" i="5"/>
  <c r="AP65" i="5"/>
  <c r="AO65" i="5"/>
  <c r="AN65" i="5"/>
  <c r="AM65" i="5"/>
  <c r="AL65" i="5"/>
  <c r="BJ16" i="5"/>
  <c r="BI16" i="5"/>
  <c r="BH16" i="5"/>
  <c r="BG16" i="5"/>
  <c r="BF16" i="5"/>
  <c r="BE16" i="5"/>
  <c r="BD16" i="5"/>
  <c r="BC16" i="5"/>
  <c r="BK16" i="5"/>
  <c r="AS60" i="5"/>
  <c r="AR60" i="5"/>
  <c r="AQ60" i="5"/>
  <c r="AP60" i="5"/>
  <c r="AO60" i="5"/>
  <c r="AN60" i="5"/>
  <c r="AM60" i="5"/>
  <c r="AL60" i="5"/>
  <c r="AT60" i="5"/>
  <c r="AT99" i="5"/>
  <c r="AS99" i="5"/>
  <c r="AR99" i="5"/>
  <c r="AQ99" i="5"/>
  <c r="AP99" i="5"/>
  <c r="AO99" i="5"/>
  <c r="AN99" i="5"/>
  <c r="AM99" i="5"/>
  <c r="AL99" i="5"/>
  <c r="AS63" i="5"/>
  <c r="AR63" i="5"/>
  <c r="AQ63" i="5"/>
  <c r="AP63" i="5"/>
  <c r="AO63" i="5"/>
  <c r="AN63" i="5"/>
  <c r="AM63" i="5"/>
  <c r="AL63" i="5"/>
  <c r="AT63" i="5"/>
  <c r="AR22" i="5"/>
  <c r="AQ22" i="5"/>
  <c r="AP22" i="5"/>
  <c r="AO22" i="5"/>
  <c r="AN22" i="5"/>
  <c r="AM22" i="5"/>
  <c r="AL22" i="5"/>
  <c r="AS22" i="5"/>
  <c r="AT22" i="5"/>
  <c r="BK78" i="5"/>
  <c r="BJ78" i="5"/>
  <c r="BI78" i="5"/>
  <c r="BH78" i="5"/>
  <c r="BG78" i="5"/>
  <c r="BF78" i="5"/>
  <c r="BE78" i="5"/>
  <c r="BD78" i="5"/>
  <c r="BC78" i="5"/>
  <c r="BK34" i="5"/>
  <c r="BJ34" i="5"/>
  <c r="BI34" i="5"/>
  <c r="BH34" i="5"/>
  <c r="BG34" i="5"/>
  <c r="BF34" i="5"/>
  <c r="BE34" i="5"/>
  <c r="BD34" i="5"/>
  <c r="BC34" i="5"/>
  <c r="BK54" i="5"/>
  <c r="BJ54" i="5"/>
  <c r="BI54" i="5"/>
  <c r="BH54" i="5"/>
  <c r="BG54" i="5"/>
  <c r="BF54" i="5"/>
  <c r="BE54" i="5"/>
  <c r="BD54" i="5"/>
  <c r="BC54" i="5"/>
  <c r="AT32" i="5"/>
  <c r="AS32" i="5"/>
  <c r="AR32" i="5"/>
  <c r="AQ32" i="5"/>
  <c r="AP32" i="5"/>
  <c r="AO32" i="5"/>
  <c r="AN32" i="5"/>
  <c r="AM32" i="5"/>
  <c r="AL32" i="5"/>
  <c r="AS79" i="5"/>
  <c r="AR79" i="5"/>
  <c r="AQ79" i="5"/>
  <c r="AP79" i="5"/>
  <c r="AO79" i="5"/>
  <c r="AN79" i="5"/>
  <c r="AM79" i="5"/>
  <c r="AL79" i="5"/>
  <c r="AT79" i="5"/>
  <c r="BK41" i="5"/>
  <c r="BJ41" i="5"/>
  <c r="BI41" i="5"/>
  <c r="BH41" i="5"/>
  <c r="BG41" i="5"/>
  <c r="BF41" i="5"/>
  <c r="BE41" i="5"/>
  <c r="BD41" i="5"/>
  <c r="BC41" i="5"/>
  <c r="U228" i="5"/>
  <c r="R225" i="5"/>
  <c r="T225" i="5" s="1"/>
  <c r="U225" i="5"/>
  <c r="AC225" i="5"/>
  <c r="AF225" i="5"/>
  <c r="R226" i="5"/>
  <c r="T226" i="5" s="1"/>
  <c r="AF226" i="5"/>
  <c r="U226" i="5"/>
  <c r="AC226" i="5"/>
  <c r="R72" i="5"/>
  <c r="T72" i="5" s="1"/>
  <c r="U72" i="5"/>
  <c r="U115" i="5"/>
  <c r="AC55" i="5"/>
  <c r="AF55" i="5"/>
  <c r="R55" i="5"/>
  <c r="T55" i="5" s="1"/>
  <c r="U55" i="5"/>
  <c r="U41" i="5"/>
  <c r="U45" i="5"/>
  <c r="AS40" i="5"/>
  <c r="AR40" i="5"/>
  <c r="AQ40" i="5"/>
  <c r="AP40" i="5"/>
  <c r="AO40" i="5"/>
  <c r="AN40" i="5"/>
  <c r="AM40" i="5"/>
  <c r="AL40" i="5"/>
  <c r="AT40" i="5"/>
  <c r="AI138" i="5"/>
  <c r="AH138" i="5"/>
  <c r="AJ138" i="5"/>
  <c r="AK138" i="5"/>
  <c r="BA57" i="5"/>
  <c r="BB57" i="5"/>
  <c r="BA38" i="5"/>
  <c r="AZ38" i="5"/>
  <c r="AX38" i="5"/>
  <c r="BB38" i="5"/>
  <c r="BB41" i="5"/>
  <c r="BA41" i="5"/>
  <c r="AZ41" i="5"/>
  <c r="AX41" i="5"/>
  <c r="BB16" i="5"/>
  <c r="BA16" i="5"/>
  <c r="AJ131" i="5"/>
  <c r="AK131" i="5"/>
  <c r="AI131" i="5"/>
  <c r="AH131" i="5"/>
  <c r="AJ233" i="5"/>
  <c r="AK233" i="5"/>
  <c r="AI233" i="5"/>
  <c r="AH233" i="5"/>
  <c r="AI237" i="5"/>
  <c r="AH237" i="5"/>
  <c r="AJ237" i="5"/>
  <c r="AK237" i="5"/>
  <c r="AJ44" i="5"/>
  <c r="AK44" i="5"/>
  <c r="AI44" i="5"/>
  <c r="AJ24" i="5"/>
  <c r="AI24" i="5"/>
  <c r="AH24" i="5"/>
  <c r="AK24" i="5"/>
  <c r="AI184" i="5"/>
  <c r="AH184" i="5"/>
  <c r="AJ184" i="5"/>
  <c r="AK184" i="5"/>
  <c r="AI243" i="5"/>
  <c r="AH243" i="5"/>
  <c r="AJ243" i="5"/>
  <c r="AK243" i="5"/>
  <c r="AJ51" i="5"/>
  <c r="AK51" i="5"/>
  <c r="AI51" i="5"/>
  <c r="BB2" i="5"/>
  <c r="BA2" i="5"/>
  <c r="AZ2" i="5"/>
  <c r="AX2" i="5"/>
  <c r="AJ42" i="5"/>
  <c r="AI42" i="5"/>
  <c r="AK42" i="5"/>
  <c r="AI127" i="5"/>
  <c r="AH127" i="5"/>
  <c r="AJ127" i="5"/>
  <c r="AK127" i="5"/>
  <c r="AI153" i="5"/>
  <c r="AJ153" i="5"/>
  <c r="AK153" i="5"/>
  <c r="AI186" i="5"/>
  <c r="AH186" i="5"/>
  <c r="AJ186" i="5"/>
  <c r="AK186" i="5"/>
  <c r="AI224" i="5"/>
  <c r="AH224" i="5"/>
  <c r="AJ224" i="5"/>
  <c r="AK224" i="5"/>
  <c r="BB3" i="5"/>
  <c r="BA3" i="5"/>
  <c r="AZ3" i="5"/>
  <c r="AX3" i="5"/>
  <c r="BA75" i="5"/>
  <c r="AZ75" i="5"/>
  <c r="AX75" i="5"/>
  <c r="BB75" i="5"/>
  <c r="AI111" i="5"/>
  <c r="AH111" i="5"/>
  <c r="AJ111" i="5"/>
  <c r="AK111" i="5"/>
  <c r="AI151" i="5"/>
  <c r="AJ151" i="5"/>
  <c r="AK151" i="5"/>
  <c r="BA79" i="5"/>
  <c r="AZ79" i="5"/>
  <c r="AX79" i="5"/>
  <c r="BB79" i="5"/>
  <c r="AI204" i="5"/>
  <c r="AH204" i="5"/>
  <c r="AJ204" i="5"/>
  <c r="AK204" i="5"/>
  <c r="AI232" i="5"/>
  <c r="AJ232" i="5"/>
  <c r="AK232" i="5"/>
  <c r="BA40" i="5"/>
  <c r="AZ40" i="5"/>
  <c r="AX40" i="5"/>
  <c r="BB40" i="5"/>
  <c r="BA67" i="5"/>
  <c r="AZ67" i="5"/>
  <c r="AX67" i="5"/>
  <c r="BB67" i="5"/>
  <c r="AI115" i="5"/>
  <c r="AJ115" i="5"/>
  <c r="AK115" i="5"/>
  <c r="AK202" i="5"/>
  <c r="AI202" i="5"/>
  <c r="AH202" i="5"/>
  <c r="AJ202" i="5"/>
  <c r="AI231" i="5"/>
  <c r="AH231" i="5"/>
  <c r="AJ231" i="5"/>
  <c r="AK231" i="5"/>
  <c r="BB53" i="5"/>
  <c r="BA53" i="5"/>
  <c r="AZ53" i="5"/>
  <c r="AX53" i="5"/>
  <c r="BA68" i="5"/>
  <c r="BB68" i="5"/>
  <c r="BA73" i="5"/>
  <c r="BB73" i="5"/>
  <c r="AK106" i="5"/>
  <c r="AI106" i="5"/>
  <c r="AJ106" i="5"/>
  <c r="BB14" i="5"/>
  <c r="BA14" i="5"/>
  <c r="AZ14" i="5"/>
  <c r="AX14" i="5"/>
  <c r="AI72" i="5"/>
  <c r="AH72" i="5"/>
  <c r="AJ72" i="5"/>
  <c r="AK72" i="5"/>
  <c r="AI91" i="5"/>
  <c r="AH91" i="5"/>
  <c r="AK91" i="5"/>
  <c r="AJ91" i="5"/>
  <c r="AI169" i="5"/>
  <c r="AJ169" i="5"/>
  <c r="AK169" i="5"/>
  <c r="AI117" i="5"/>
  <c r="AJ117" i="5"/>
  <c r="AK117" i="5"/>
  <c r="AI219" i="5"/>
  <c r="AJ219" i="5"/>
  <c r="AK219" i="5"/>
  <c r="AI247" i="5"/>
  <c r="AJ247" i="5"/>
  <c r="AK247" i="5"/>
  <c r="BB22" i="5"/>
  <c r="BA22" i="5"/>
  <c r="AI76" i="5"/>
  <c r="AJ76" i="5"/>
  <c r="AK76" i="5"/>
  <c r="BB55" i="5"/>
  <c r="BA55" i="5"/>
  <c r="AZ55" i="5"/>
  <c r="AX55" i="5"/>
  <c r="AI133" i="5"/>
  <c r="AJ133" i="5"/>
  <c r="AK133" i="5"/>
  <c r="AJ225" i="5"/>
  <c r="AK225" i="5"/>
  <c r="AI225" i="5"/>
  <c r="AH225" i="5"/>
  <c r="BB42" i="5"/>
  <c r="BA42" i="5"/>
  <c r="AZ42" i="5"/>
  <c r="AX42" i="5"/>
  <c r="AI43" i="5"/>
  <c r="AJ43" i="5"/>
  <c r="AK43" i="5"/>
  <c r="AI215" i="5"/>
  <c r="AH215" i="5"/>
  <c r="AJ215" i="5"/>
  <c r="AK215" i="5"/>
  <c r="AI65" i="5"/>
  <c r="AJ65" i="5"/>
  <c r="AK65" i="5"/>
  <c r="AI143" i="5"/>
  <c r="AH143" i="5"/>
  <c r="AJ143" i="5"/>
  <c r="AK143" i="5"/>
  <c r="BB36" i="5"/>
  <c r="BA36" i="5"/>
  <c r="AZ36" i="5"/>
  <c r="AX36" i="5"/>
  <c r="AI67" i="5"/>
  <c r="AJ67" i="5"/>
  <c r="AK67" i="5"/>
  <c r="BB7" i="5"/>
  <c r="BA7" i="5"/>
  <c r="AI214" i="5"/>
  <c r="AH214" i="5"/>
  <c r="AJ214" i="5"/>
  <c r="AK214" i="5"/>
  <c r="AJ209" i="5"/>
  <c r="AK209" i="5"/>
  <c r="AI209" i="5"/>
  <c r="AJ21" i="5"/>
  <c r="AI21" i="5"/>
  <c r="AK21" i="5"/>
  <c r="AI105" i="5"/>
  <c r="AJ105" i="5"/>
  <c r="AK105" i="5"/>
  <c r="AI230" i="5"/>
  <c r="AH230" i="5"/>
  <c r="AJ230" i="5"/>
  <c r="AK230" i="5"/>
  <c r="BB31" i="5"/>
  <c r="BA31" i="5"/>
  <c r="AI200" i="5"/>
  <c r="AJ200" i="5"/>
  <c r="AK200" i="5"/>
  <c r="AJ45" i="5"/>
  <c r="AI45" i="5"/>
  <c r="AK45" i="5"/>
  <c r="AI79" i="5"/>
  <c r="AH79" i="5"/>
  <c r="AJ79" i="5"/>
  <c r="AK79" i="5"/>
  <c r="AI135" i="5"/>
  <c r="AH135" i="5"/>
  <c r="AJ135" i="5"/>
  <c r="AK135" i="5"/>
  <c r="AI178" i="5"/>
  <c r="AJ178" i="5"/>
  <c r="AK178" i="5"/>
  <c r="AI208" i="5"/>
  <c r="AJ208" i="5"/>
  <c r="AK208" i="5"/>
  <c r="AI46" i="5"/>
  <c r="AH46" i="5"/>
  <c r="AJ46" i="5"/>
  <c r="AK46" i="5"/>
  <c r="BB35" i="5"/>
  <c r="BA35" i="5"/>
  <c r="AZ35" i="5"/>
  <c r="AX35" i="5"/>
  <c r="AK154" i="5"/>
  <c r="AI154" i="5"/>
  <c r="AH154" i="5"/>
  <c r="AJ154" i="5"/>
  <c r="AI190" i="5"/>
  <c r="AH190" i="5"/>
  <c r="AJ190" i="5"/>
  <c r="AK190" i="5"/>
  <c r="BB8" i="5"/>
  <c r="BA8" i="5"/>
  <c r="AZ8" i="5"/>
  <c r="AX8" i="5"/>
  <c r="AK84" i="5"/>
  <c r="AI84" i="5"/>
  <c r="AH84" i="5"/>
  <c r="AJ84" i="5"/>
  <c r="BA76" i="5"/>
  <c r="AZ76" i="5"/>
  <c r="AX76" i="5"/>
  <c r="BB76" i="5"/>
  <c r="AI198" i="5"/>
  <c r="AJ198" i="5"/>
  <c r="AK198" i="5"/>
  <c r="BB12" i="5"/>
  <c r="BA12" i="5"/>
  <c r="AZ12" i="5"/>
  <c r="AX12" i="5"/>
  <c r="AK88" i="5"/>
  <c r="AI88" i="5"/>
  <c r="AH88" i="5"/>
  <c r="AJ88" i="5"/>
  <c r="AI137" i="5"/>
  <c r="AJ137" i="5"/>
  <c r="AK137" i="5"/>
  <c r="AI161" i="5"/>
  <c r="AJ161" i="5"/>
  <c r="AK161" i="5"/>
  <c r="AI206" i="5"/>
  <c r="AH206" i="5"/>
  <c r="AJ206" i="5"/>
  <c r="AK206" i="5"/>
  <c r="BA43" i="5"/>
  <c r="BB43" i="5"/>
  <c r="BB5" i="5"/>
  <c r="BA5" i="5"/>
  <c r="AZ5" i="5"/>
  <c r="AX5" i="5"/>
  <c r="AK92" i="5"/>
  <c r="AI92" i="5"/>
  <c r="AH92" i="5"/>
  <c r="AJ92" i="5"/>
  <c r="AJ49" i="5"/>
  <c r="AK49" i="5"/>
  <c r="AI49" i="5"/>
  <c r="AH49" i="5"/>
  <c r="AI165" i="5"/>
  <c r="AJ165" i="5"/>
  <c r="AK165" i="5"/>
  <c r="AI205" i="5"/>
  <c r="AH205" i="5"/>
  <c r="AJ205" i="5"/>
  <c r="AK205" i="5"/>
  <c r="BA70" i="5"/>
  <c r="BB70" i="5"/>
  <c r="AJ187" i="5"/>
  <c r="AK187" i="5"/>
  <c r="AI187" i="5"/>
  <c r="AH187" i="5"/>
  <c r="AI37" i="5"/>
  <c r="AH37" i="5"/>
  <c r="AJ37" i="5"/>
  <c r="AK37" i="5"/>
  <c r="BA51" i="5"/>
  <c r="BB51" i="5"/>
  <c r="BA77" i="5"/>
  <c r="BB77" i="5"/>
  <c r="AK218" i="5"/>
  <c r="AI218" i="5"/>
  <c r="AH218" i="5"/>
  <c r="AJ218" i="5"/>
  <c r="AI221" i="5"/>
  <c r="AJ221" i="5"/>
  <c r="AK221" i="5"/>
  <c r="AJ53" i="5"/>
  <c r="AI53" i="5"/>
  <c r="AH53" i="5"/>
  <c r="AK53" i="5"/>
  <c r="BB58" i="5"/>
  <c r="BA58" i="5"/>
  <c r="AI102" i="5"/>
  <c r="AK102" i="5"/>
  <c r="AJ102" i="5"/>
  <c r="AI236" i="5"/>
  <c r="AJ236" i="5"/>
  <c r="AK236" i="5"/>
  <c r="AI191" i="5"/>
  <c r="AH191" i="5"/>
  <c r="AJ191" i="5"/>
  <c r="AK191" i="5"/>
  <c r="AI48" i="5"/>
  <c r="AJ48" i="5"/>
  <c r="AK48" i="5"/>
  <c r="AK242" i="5"/>
  <c r="AI242" i="5"/>
  <c r="AH242" i="5"/>
  <c r="AJ242" i="5"/>
  <c r="AI34" i="5"/>
  <c r="AJ34" i="5"/>
  <c r="AK34" i="5"/>
  <c r="AI68" i="5"/>
  <c r="AH68" i="5"/>
  <c r="AJ68" i="5"/>
  <c r="AK68" i="5"/>
  <c r="AJ52" i="5"/>
  <c r="AK52" i="5"/>
  <c r="AI52" i="5"/>
  <c r="AJ175" i="5"/>
  <c r="AI175" i="5"/>
  <c r="AH175" i="5"/>
  <c r="AK175" i="5"/>
  <c r="AJ63" i="5"/>
  <c r="AI63" i="5"/>
  <c r="AH63" i="5"/>
  <c r="AK63" i="5"/>
  <c r="AI244" i="5"/>
  <c r="AH244" i="5"/>
  <c r="AJ244" i="5"/>
  <c r="AK244" i="5"/>
  <c r="AJ58" i="5"/>
  <c r="AK58" i="5"/>
  <c r="AI58" i="5"/>
  <c r="AI142" i="5"/>
  <c r="AH142" i="5"/>
  <c r="AJ142" i="5"/>
  <c r="AK142" i="5"/>
  <c r="AJ241" i="5"/>
  <c r="AK241" i="5"/>
  <c r="AI241" i="5"/>
  <c r="AH241" i="5"/>
  <c r="AI59" i="5"/>
  <c r="AH59" i="5"/>
  <c r="AJ59" i="5"/>
  <c r="AK59" i="5"/>
  <c r="AI73" i="5"/>
  <c r="AH73" i="5"/>
  <c r="AJ73" i="5"/>
  <c r="AK73" i="5"/>
  <c r="AK158" i="5"/>
  <c r="AI158" i="5"/>
  <c r="AJ158" i="5"/>
  <c r="AI148" i="5"/>
  <c r="AJ148" i="5"/>
  <c r="AK148" i="5"/>
  <c r="AI250" i="5"/>
  <c r="AH250" i="5"/>
  <c r="AJ250" i="5"/>
  <c r="AK250" i="5"/>
  <c r="AI189" i="5"/>
  <c r="AJ189" i="5"/>
  <c r="AK189" i="5"/>
  <c r="BA64" i="5"/>
  <c r="AZ64" i="5"/>
  <c r="AX64" i="5"/>
  <c r="BB64" i="5"/>
  <c r="AI156" i="5"/>
  <c r="AH156" i="5"/>
  <c r="AJ156" i="5"/>
  <c r="AK156" i="5"/>
  <c r="AK194" i="5"/>
  <c r="AI194" i="5"/>
  <c r="AH194" i="5"/>
  <c r="AJ194" i="5"/>
  <c r="AK57" i="5"/>
  <c r="AI57" i="5"/>
  <c r="AH57" i="5"/>
  <c r="AJ57" i="5"/>
  <c r="BB82" i="5"/>
  <c r="BA82" i="5"/>
  <c r="AZ82" i="5"/>
  <c r="AX82" i="5"/>
  <c r="BA72" i="5"/>
  <c r="BB72" i="5"/>
  <c r="AK118" i="5"/>
  <c r="AI118" i="5"/>
  <c r="AH118" i="5"/>
  <c r="AJ118" i="5"/>
  <c r="BA29" i="5"/>
  <c r="AZ29" i="5"/>
  <c r="AX29" i="5"/>
  <c r="BB29" i="5"/>
  <c r="BB60" i="5"/>
  <c r="BA60" i="5"/>
  <c r="AZ60" i="5"/>
  <c r="AX60" i="5"/>
  <c r="AI87" i="5"/>
  <c r="AH87" i="5"/>
  <c r="AK87" i="5"/>
  <c r="AJ87" i="5"/>
  <c r="AI86" i="5"/>
  <c r="AH86" i="5"/>
  <c r="AK86" i="5"/>
  <c r="AJ86" i="5"/>
  <c r="AK114" i="5"/>
  <c r="AI114" i="5"/>
  <c r="AJ114" i="5"/>
  <c r="BA30" i="5"/>
  <c r="BB30" i="5"/>
  <c r="AJ55" i="5"/>
  <c r="AK55" i="5"/>
  <c r="AI55" i="5"/>
  <c r="AJ116" i="5"/>
  <c r="AK116" i="5"/>
  <c r="AI116" i="5"/>
  <c r="AH116" i="5"/>
  <c r="AI108" i="5"/>
  <c r="AJ108" i="5"/>
  <c r="AK108" i="5"/>
  <c r="AJ217" i="5"/>
  <c r="AK217" i="5"/>
  <c r="AI217" i="5"/>
  <c r="AH217" i="5"/>
  <c r="AI95" i="5"/>
  <c r="AH95" i="5"/>
  <c r="AK95" i="5"/>
  <c r="AJ95" i="5"/>
  <c r="AI168" i="5"/>
  <c r="AH168" i="5"/>
  <c r="AJ168" i="5"/>
  <c r="AK168" i="5"/>
  <c r="AI130" i="5"/>
  <c r="AJ130" i="5"/>
  <c r="AK130" i="5"/>
  <c r="AI227" i="5"/>
  <c r="AH227" i="5"/>
  <c r="AJ227" i="5"/>
  <c r="AK227" i="5"/>
  <c r="AI254" i="5"/>
  <c r="AH254" i="5"/>
  <c r="AJ254" i="5"/>
  <c r="AK254" i="5"/>
  <c r="AI207" i="5"/>
  <c r="AJ207" i="5"/>
  <c r="AK207" i="5"/>
  <c r="AI132" i="5"/>
  <c r="AJ132" i="5"/>
  <c r="AK132" i="5"/>
  <c r="AI157" i="5"/>
  <c r="AH157" i="5"/>
  <c r="AJ157" i="5"/>
  <c r="AK157" i="5"/>
  <c r="BB13" i="5"/>
  <c r="BA13" i="5"/>
  <c r="AZ13" i="5"/>
  <c r="AX13" i="5"/>
  <c r="AK96" i="5"/>
  <c r="AI96" i="5"/>
  <c r="AH96" i="5"/>
  <c r="AJ96" i="5"/>
  <c r="AI213" i="5"/>
  <c r="AH213" i="5"/>
  <c r="AJ213" i="5"/>
  <c r="AK213" i="5"/>
  <c r="AK174" i="5"/>
  <c r="AI174" i="5"/>
  <c r="AH174" i="5"/>
  <c r="AJ174" i="5"/>
  <c r="AJ32" i="5"/>
  <c r="AI32" i="5"/>
  <c r="AK32" i="5"/>
  <c r="AI98" i="5"/>
  <c r="AK98" i="5"/>
  <c r="AJ98" i="5"/>
  <c r="AI199" i="5"/>
  <c r="AH199" i="5"/>
  <c r="AJ199" i="5"/>
  <c r="AK199" i="5"/>
  <c r="AJ136" i="5"/>
  <c r="AK136" i="5"/>
  <c r="AI136" i="5"/>
  <c r="BA54" i="5"/>
  <c r="BB54" i="5"/>
  <c r="AI99" i="5"/>
  <c r="AH99" i="5"/>
  <c r="AK99" i="5"/>
  <c r="AJ99" i="5"/>
  <c r="AI109" i="5"/>
  <c r="AH109" i="5"/>
  <c r="AJ109" i="5"/>
  <c r="AK109" i="5"/>
  <c r="AI70" i="5"/>
  <c r="AJ70" i="5"/>
  <c r="AK70" i="5"/>
  <c r="BA17" i="5"/>
  <c r="BB17" i="5"/>
  <c r="BB63" i="5"/>
  <c r="BA63" i="5"/>
  <c r="AI253" i="5"/>
  <c r="AJ253" i="5"/>
  <c r="AK253" i="5"/>
  <c r="BB10" i="5"/>
  <c r="BA10" i="5"/>
  <c r="BA46" i="5"/>
  <c r="AZ46" i="5"/>
  <c r="AX46" i="5"/>
  <c r="BB46" i="5"/>
  <c r="AJ140" i="5"/>
  <c r="AK140" i="5"/>
  <c r="AI140" i="5"/>
  <c r="AH140" i="5"/>
  <c r="AI252" i="5"/>
  <c r="AJ252" i="5"/>
  <c r="AK252" i="5"/>
  <c r="BA37" i="5"/>
  <c r="AZ37" i="5"/>
  <c r="AX37" i="5"/>
  <c r="BB37" i="5"/>
  <c r="BA56" i="5"/>
  <c r="AZ56" i="5"/>
  <c r="AX56" i="5"/>
  <c r="BB56" i="5"/>
  <c r="BB47" i="5"/>
  <c r="BA47" i="5"/>
  <c r="AZ47" i="5"/>
  <c r="AX47" i="5"/>
  <c r="AJ78" i="5"/>
  <c r="AK78" i="5"/>
  <c r="AI78" i="5"/>
  <c r="AI97" i="5"/>
  <c r="AH97" i="5"/>
  <c r="AJ97" i="5"/>
  <c r="AK97" i="5"/>
  <c r="BA65" i="5"/>
  <c r="BB65" i="5"/>
  <c r="AJ149" i="5"/>
  <c r="AK149" i="5"/>
  <c r="AI149" i="5"/>
  <c r="AJ201" i="5"/>
  <c r="AK201" i="5"/>
  <c r="AI201" i="5"/>
  <c r="BB24" i="5"/>
  <c r="BA24" i="5"/>
  <c r="AZ24" i="5"/>
  <c r="AX24" i="5"/>
  <c r="AI101" i="5"/>
  <c r="AH101" i="5"/>
  <c r="AJ101" i="5"/>
  <c r="AK101" i="5"/>
  <c r="BB49" i="5"/>
  <c r="BA49" i="5"/>
  <c r="AJ181" i="5"/>
  <c r="AI181" i="5"/>
  <c r="AH181" i="5"/>
  <c r="AK181" i="5"/>
  <c r="AI220" i="5"/>
  <c r="AH220" i="5"/>
  <c r="AJ220" i="5"/>
  <c r="AK220" i="5"/>
  <c r="AI248" i="5"/>
  <c r="AH248" i="5"/>
  <c r="AJ248" i="5"/>
  <c r="AK248" i="5"/>
  <c r="AI30" i="5"/>
  <c r="AJ30" i="5"/>
  <c r="AK30" i="5"/>
  <c r="AK71" i="5"/>
  <c r="AI71" i="5"/>
  <c r="AH71" i="5"/>
  <c r="AJ71" i="5"/>
  <c r="AI128" i="5"/>
  <c r="AH128" i="5"/>
  <c r="AJ128" i="5"/>
  <c r="AK128" i="5"/>
  <c r="AJ54" i="5"/>
  <c r="AK54" i="5"/>
  <c r="AI54" i="5"/>
  <c r="BB27" i="5"/>
  <c r="BA27" i="5"/>
  <c r="AK125" i="5"/>
  <c r="AI125" i="5"/>
  <c r="AJ125" i="5"/>
  <c r="BB45" i="5"/>
  <c r="BA45" i="5"/>
  <c r="AZ45" i="5"/>
  <c r="AX45" i="5"/>
  <c r="AJ22" i="5"/>
  <c r="AK22" i="5"/>
  <c r="AI22" i="5"/>
  <c r="AH22" i="5"/>
  <c r="BA69" i="5"/>
  <c r="AZ69" i="5"/>
  <c r="AX69" i="5"/>
  <c r="BB69" i="5"/>
  <c r="AI38" i="5"/>
  <c r="AJ38" i="5"/>
  <c r="AK38" i="5"/>
  <c r="BB66" i="5"/>
  <c r="BA66" i="5"/>
  <c r="AZ66" i="5"/>
  <c r="AX66" i="5"/>
  <c r="AI223" i="5"/>
  <c r="AH223" i="5"/>
  <c r="AJ223" i="5"/>
  <c r="AK223" i="5"/>
  <c r="AK110" i="5"/>
  <c r="AI110" i="5"/>
  <c r="AJ110" i="5"/>
  <c r="AI170" i="5"/>
  <c r="AJ170" i="5"/>
  <c r="AK170" i="5"/>
  <c r="AI163" i="5"/>
  <c r="AH163" i="5"/>
  <c r="AJ163" i="5"/>
  <c r="AK163" i="5"/>
  <c r="BA34" i="5"/>
  <c r="BB34" i="5"/>
  <c r="AI121" i="5"/>
  <c r="AJ121" i="5"/>
  <c r="AK121" i="5"/>
  <c r="AI123" i="5"/>
  <c r="AH123" i="5"/>
  <c r="AJ123" i="5"/>
  <c r="AK123" i="5"/>
  <c r="AI235" i="5"/>
  <c r="AJ235" i="5"/>
  <c r="AK235" i="5"/>
  <c r="AI180" i="5"/>
  <c r="AH180" i="5"/>
  <c r="AK180" i="5"/>
  <c r="AJ180" i="5"/>
  <c r="AI33" i="5"/>
  <c r="AJ33" i="5"/>
  <c r="AK33" i="5"/>
  <c r="AJ35" i="5"/>
  <c r="AK35" i="5"/>
  <c r="AI35" i="5"/>
  <c r="AI112" i="5"/>
  <c r="AH112" i="5"/>
  <c r="AJ112" i="5"/>
  <c r="AK112" i="5"/>
  <c r="AI144" i="5"/>
  <c r="AJ144" i="5"/>
  <c r="AK144" i="5"/>
  <c r="AI245" i="5"/>
  <c r="AJ245" i="5"/>
  <c r="AK245" i="5"/>
  <c r="AJ29" i="5"/>
  <c r="AI29" i="5"/>
  <c r="AK29" i="5"/>
  <c r="AI89" i="5"/>
  <c r="AJ89" i="5"/>
  <c r="AK89" i="5"/>
  <c r="AI74" i="5"/>
  <c r="AH74" i="5"/>
  <c r="AJ74" i="5"/>
  <c r="AK74" i="5"/>
  <c r="AI152" i="5"/>
  <c r="AJ152" i="5"/>
  <c r="AK152" i="5"/>
  <c r="AJ179" i="5"/>
  <c r="AK179" i="5"/>
  <c r="AI179" i="5"/>
  <c r="AI27" i="5"/>
  <c r="AH27" i="5"/>
  <c r="AJ27" i="5"/>
  <c r="AK27" i="5"/>
  <c r="BA80" i="5"/>
  <c r="BB80" i="5"/>
  <c r="AK167" i="5"/>
  <c r="AI167" i="5"/>
  <c r="AJ167" i="5"/>
  <c r="AI160" i="5"/>
  <c r="AH160" i="5"/>
  <c r="AJ160" i="5"/>
  <c r="AK160" i="5"/>
  <c r="AJ193" i="5"/>
  <c r="AK193" i="5"/>
  <c r="AI193" i="5"/>
  <c r="AH193" i="5"/>
  <c r="AI197" i="5"/>
  <c r="AJ197" i="5"/>
  <c r="AK197" i="5"/>
  <c r="BB9" i="5"/>
  <c r="BA9" i="5"/>
  <c r="BA33" i="5"/>
  <c r="BB33" i="5"/>
  <c r="AJ41" i="5"/>
  <c r="AK41" i="5"/>
  <c r="AI41" i="5"/>
  <c r="AJ47" i="5"/>
  <c r="AK47" i="5"/>
  <c r="AI47" i="5"/>
  <c r="AJ82" i="5"/>
  <c r="AK82" i="5"/>
  <c r="AI82" i="5"/>
  <c r="AH82" i="5"/>
  <c r="AI164" i="5"/>
  <c r="AJ164" i="5"/>
  <c r="AK164" i="5"/>
  <c r="AI183" i="5"/>
  <c r="AH183" i="5"/>
  <c r="AJ183" i="5"/>
  <c r="AK183" i="5"/>
  <c r="AK25" i="5"/>
  <c r="AI25" i="5"/>
  <c r="AH25" i="5"/>
  <c r="AJ25" i="5"/>
  <c r="BB4" i="5"/>
  <c r="BA4" i="5"/>
  <c r="BB15" i="5"/>
  <c r="BA15" i="5"/>
  <c r="AI159" i="5"/>
  <c r="AJ159" i="5"/>
  <c r="AK159" i="5"/>
  <c r="AI211" i="5"/>
  <c r="AJ211" i="5"/>
  <c r="AK211" i="5"/>
  <c r="AI239" i="5"/>
  <c r="AH239" i="5"/>
  <c r="AJ239" i="5"/>
  <c r="AK239" i="5"/>
  <c r="BB50" i="5"/>
  <c r="BA50" i="5"/>
  <c r="AZ50" i="5"/>
  <c r="AX50" i="5"/>
  <c r="AI90" i="5"/>
  <c r="AK90" i="5"/>
  <c r="AJ90" i="5"/>
  <c r="AJ120" i="5"/>
  <c r="AK120" i="5"/>
  <c r="AI120" i="5"/>
  <c r="AH120" i="5"/>
  <c r="AI192" i="5"/>
  <c r="AJ192" i="5"/>
  <c r="AK192" i="5"/>
  <c r="AI56" i="5"/>
  <c r="AH56" i="5"/>
  <c r="AJ56" i="5"/>
  <c r="AK56" i="5"/>
  <c r="AJ31" i="5"/>
  <c r="AK31" i="5"/>
  <c r="AI31" i="5"/>
  <c r="AH31" i="5"/>
  <c r="AI80" i="5"/>
  <c r="AH80" i="5"/>
  <c r="AJ80" i="5"/>
  <c r="AK80" i="5"/>
  <c r="AI119" i="5"/>
  <c r="AH119" i="5"/>
  <c r="AJ119" i="5"/>
  <c r="AK119" i="5"/>
  <c r="AK226" i="5"/>
  <c r="AI226" i="5"/>
  <c r="AJ226" i="5"/>
  <c r="AI238" i="5"/>
  <c r="AJ238" i="5"/>
  <c r="AK238" i="5"/>
  <c r="BB19" i="5"/>
  <c r="BA19" i="5"/>
  <c r="AJ162" i="5"/>
  <c r="AK162" i="5"/>
  <c r="AI162" i="5"/>
  <c r="AH162" i="5"/>
  <c r="BB78" i="5"/>
  <c r="BA78" i="5"/>
  <c r="AZ78" i="5"/>
  <c r="AX78" i="5"/>
  <c r="AJ60" i="5"/>
  <c r="AK60" i="5"/>
  <c r="AI60" i="5"/>
  <c r="AK81" i="5"/>
  <c r="AI81" i="5"/>
  <c r="AJ81" i="5"/>
  <c r="AI126" i="5"/>
  <c r="AJ126" i="5"/>
  <c r="AK126" i="5"/>
  <c r="AI139" i="5"/>
  <c r="AH139" i="5"/>
  <c r="AJ139" i="5"/>
  <c r="AK139" i="5"/>
  <c r="AI188" i="5"/>
  <c r="AJ188" i="5"/>
  <c r="AK188" i="5"/>
  <c r="BB6" i="5"/>
  <c r="BA6" i="5"/>
  <c r="AJ36" i="5"/>
  <c r="AI36" i="5"/>
  <c r="AK36" i="5"/>
  <c r="AI107" i="5"/>
  <c r="AJ107" i="5"/>
  <c r="AK107" i="5"/>
  <c r="AI147" i="5"/>
  <c r="AH147" i="5"/>
  <c r="AJ147" i="5"/>
  <c r="AK147" i="5"/>
  <c r="AJ249" i="5"/>
  <c r="AK249" i="5"/>
  <c r="AI249" i="5"/>
  <c r="AH249" i="5"/>
  <c r="AI93" i="5"/>
  <c r="AH93" i="5"/>
  <c r="AJ93" i="5"/>
  <c r="AK93" i="5"/>
  <c r="AI77" i="5"/>
  <c r="AH77" i="5"/>
  <c r="AK77" i="5"/>
  <c r="AJ77" i="5"/>
  <c r="AJ145" i="5"/>
  <c r="AK145" i="5"/>
  <c r="AI145" i="5"/>
  <c r="AH145" i="5"/>
  <c r="AI177" i="5"/>
  <c r="AJ177" i="5"/>
  <c r="AK177" i="5"/>
  <c r="BB61" i="5"/>
  <c r="BA61" i="5"/>
  <c r="AI62" i="5"/>
  <c r="AJ62" i="5"/>
  <c r="AK62" i="5"/>
  <c r="AI155" i="5"/>
  <c r="AJ155" i="5"/>
  <c r="AK155" i="5"/>
  <c r="AI212" i="5"/>
  <c r="AH212" i="5"/>
  <c r="AJ212" i="5"/>
  <c r="AK212" i="5"/>
  <c r="AI240" i="5"/>
  <c r="AJ240" i="5"/>
  <c r="AK240" i="5"/>
  <c r="BB25" i="5"/>
  <c r="BA25" i="5"/>
  <c r="AJ50" i="5"/>
  <c r="AI50" i="5"/>
  <c r="AK50" i="5"/>
  <c r="AI146" i="5"/>
  <c r="AJ146" i="5"/>
  <c r="AK146" i="5"/>
  <c r="AI172" i="5"/>
  <c r="AH172" i="5"/>
  <c r="AJ172" i="5"/>
  <c r="AK172" i="5"/>
  <c r="AI222" i="5"/>
  <c r="AJ222" i="5"/>
  <c r="AK222" i="5"/>
  <c r="AI64" i="5"/>
  <c r="AH64" i="5"/>
  <c r="AJ64" i="5"/>
  <c r="AK64" i="5"/>
  <c r="AK100" i="5"/>
  <c r="AI100" i="5"/>
  <c r="AH100" i="5"/>
  <c r="AJ100" i="5"/>
  <c r="AJ166" i="5"/>
  <c r="AK166" i="5"/>
  <c r="AI166" i="5"/>
  <c r="AH166" i="5"/>
  <c r="AI171" i="5"/>
  <c r="AJ171" i="5"/>
  <c r="AK171" i="5"/>
  <c r="AK75" i="5"/>
  <c r="AI75" i="5"/>
  <c r="AJ75" i="5"/>
  <c r="AJ61" i="5"/>
  <c r="AI61" i="5"/>
  <c r="AH61" i="5"/>
  <c r="AK61" i="5"/>
  <c r="AI129" i="5"/>
  <c r="AH129" i="5"/>
  <c r="AJ129" i="5"/>
  <c r="AK129" i="5"/>
  <c r="AI229" i="5"/>
  <c r="AJ229" i="5"/>
  <c r="AK229" i="5"/>
  <c r="BB23" i="5"/>
  <c r="BA23" i="5"/>
  <c r="AK182" i="5"/>
  <c r="AI182" i="5"/>
  <c r="AH182" i="5"/>
  <c r="AJ182" i="5"/>
  <c r="AI85" i="5"/>
  <c r="AJ85" i="5"/>
  <c r="AK85" i="5"/>
  <c r="AI195" i="5"/>
  <c r="AH195" i="5"/>
  <c r="AJ195" i="5"/>
  <c r="AK195" i="5"/>
  <c r="AJ23" i="5"/>
  <c r="AK23" i="5"/>
  <c r="AI23" i="5"/>
  <c r="AK176" i="5"/>
  <c r="AI176" i="5"/>
  <c r="AJ176" i="5"/>
  <c r="BB21" i="5"/>
  <c r="BA21" i="5"/>
  <c r="AZ21" i="5"/>
  <c r="AX21" i="5"/>
  <c r="AK103" i="5"/>
  <c r="AI103" i="5"/>
  <c r="AH103" i="5"/>
  <c r="AJ103" i="5"/>
  <c r="AI40" i="5"/>
  <c r="AJ40" i="5"/>
  <c r="AK40" i="5"/>
  <c r="AK150" i="5"/>
  <c r="AI150" i="5"/>
  <c r="AH150" i="5"/>
  <c r="AJ150" i="5"/>
  <c r="AI134" i="5"/>
  <c r="AH134" i="5"/>
  <c r="AJ134" i="5"/>
  <c r="AK134" i="5"/>
  <c r="AK234" i="5"/>
  <c r="AI234" i="5"/>
  <c r="AH234" i="5"/>
  <c r="AJ234" i="5"/>
  <c r="AI246" i="5"/>
  <c r="AH246" i="5"/>
  <c r="AJ246" i="5"/>
  <c r="AK246" i="5"/>
  <c r="BA59" i="5"/>
  <c r="BB59" i="5"/>
  <c r="BA62" i="5"/>
  <c r="BB62" i="5"/>
  <c r="AI251" i="5"/>
  <c r="AJ251" i="5"/>
  <c r="AK251" i="5"/>
  <c r="AI216" i="5"/>
  <c r="AH216" i="5"/>
  <c r="AJ216" i="5"/>
  <c r="AK216" i="5"/>
  <c r="BB11" i="5"/>
  <c r="BA11" i="5"/>
  <c r="AZ11" i="5"/>
  <c r="AX11" i="5"/>
  <c r="BA20" i="5"/>
  <c r="BB20" i="5"/>
  <c r="BA71" i="5"/>
  <c r="AZ71" i="5"/>
  <c r="AX71" i="5"/>
  <c r="BB71" i="5"/>
  <c r="AJ66" i="5"/>
  <c r="AK66" i="5"/>
  <c r="AI66" i="5"/>
  <c r="AH66" i="5"/>
  <c r="BB26" i="5"/>
  <c r="BA26" i="5"/>
  <c r="AI69" i="5"/>
  <c r="AH69" i="5"/>
  <c r="AJ69" i="5"/>
  <c r="AK69" i="5"/>
  <c r="AI196" i="5"/>
  <c r="AJ196" i="5"/>
  <c r="AK196" i="5"/>
  <c r="AJ39" i="5"/>
  <c r="AI39" i="5"/>
  <c r="AK39" i="5"/>
  <c r="BB44" i="5"/>
  <c r="BA44" i="5"/>
  <c r="BA81" i="5"/>
  <c r="AZ81" i="5"/>
  <c r="AX81" i="5"/>
  <c r="BB81" i="5"/>
  <c r="AI83" i="5"/>
  <c r="AJ83" i="5"/>
  <c r="AK83" i="5"/>
  <c r="AI141" i="5"/>
  <c r="AH141" i="5"/>
  <c r="AJ141" i="5"/>
  <c r="AK141" i="5"/>
  <c r="AJ173" i="5"/>
  <c r="AI173" i="5"/>
  <c r="AK173" i="5"/>
  <c r="AI203" i="5"/>
  <c r="AJ203" i="5"/>
  <c r="AK203" i="5"/>
  <c r="BB18" i="5"/>
  <c r="BA18" i="5"/>
  <c r="AZ18" i="5"/>
  <c r="AX18" i="5"/>
  <c r="BB28" i="5"/>
  <c r="BA28" i="5"/>
  <c r="AI113" i="5"/>
  <c r="AJ113" i="5"/>
  <c r="AK113" i="5"/>
  <c r="AI122" i="5"/>
  <c r="AH122" i="5"/>
  <c r="AJ122" i="5"/>
  <c r="AK122" i="5"/>
  <c r="AK210" i="5"/>
  <c r="AI210" i="5"/>
  <c r="AJ210" i="5"/>
  <c r="AI26" i="5"/>
  <c r="AH26" i="5"/>
  <c r="AJ26" i="5"/>
  <c r="AK26" i="5"/>
  <c r="BA74" i="5"/>
  <c r="BB74" i="5"/>
  <c r="BB52" i="5"/>
  <c r="BA52" i="5"/>
  <c r="AI228" i="5"/>
  <c r="AJ228" i="5"/>
  <c r="AK228" i="5"/>
  <c r="AI185" i="5"/>
  <c r="AH185" i="5"/>
  <c r="AJ185" i="5"/>
  <c r="AK185" i="5"/>
  <c r="BB32" i="5"/>
  <c r="BA32" i="5"/>
  <c r="BB39" i="5"/>
  <c r="BA39" i="5"/>
  <c r="AZ39" i="5"/>
  <c r="AX39" i="5"/>
  <c r="AI104" i="5"/>
  <c r="AJ104" i="5"/>
  <c r="AK104" i="5"/>
  <c r="AI94" i="5"/>
  <c r="AH94" i="5"/>
  <c r="AK94" i="5"/>
  <c r="AJ94" i="5"/>
  <c r="AJ124" i="5"/>
  <c r="AK124" i="5"/>
  <c r="AI124" i="5"/>
  <c r="AH124" i="5"/>
  <c r="AJ28" i="5"/>
  <c r="AI28" i="5"/>
  <c r="AK28" i="5"/>
  <c r="BA48" i="5"/>
  <c r="AZ48" i="5"/>
  <c r="AX48" i="5"/>
  <c r="BB48" i="5"/>
  <c r="T21" i="5"/>
  <c r="AH228" i="5"/>
  <c r="AH113" i="5"/>
  <c r="AH83" i="5"/>
  <c r="AH196" i="5"/>
  <c r="AZ59" i="5"/>
  <c r="AX59" i="5"/>
  <c r="AH23" i="5"/>
  <c r="AH85" i="5"/>
  <c r="AH229" i="5"/>
  <c r="AH75" i="5"/>
  <c r="AH222" i="5"/>
  <c r="AH50" i="5"/>
  <c r="AZ61" i="5"/>
  <c r="AX61" i="5"/>
  <c r="AH36" i="5"/>
  <c r="AH60" i="5"/>
  <c r="AZ19" i="5"/>
  <c r="AX19" i="5"/>
  <c r="AZ15" i="5"/>
  <c r="AX15" i="5"/>
  <c r="AH47" i="5"/>
  <c r="AZ9" i="5"/>
  <c r="AX9" i="5"/>
  <c r="AH152" i="5"/>
  <c r="AH29" i="5"/>
  <c r="AH33" i="5"/>
  <c r="AH125" i="5"/>
  <c r="AH201" i="5"/>
  <c r="AH253" i="5"/>
  <c r="AH136" i="5"/>
  <c r="AH98" i="5"/>
  <c r="AH130" i="5"/>
  <c r="AH55" i="5"/>
  <c r="AH52" i="5"/>
  <c r="AH34" i="5"/>
  <c r="AZ58" i="5"/>
  <c r="AX58" i="5"/>
  <c r="AH200" i="5"/>
  <c r="AH105" i="5"/>
  <c r="AH232" i="5"/>
  <c r="AH151" i="5"/>
  <c r="AH153" i="5"/>
  <c r="AZ57" i="5"/>
  <c r="AX57" i="5"/>
  <c r="AZ32" i="5"/>
  <c r="AX32" i="5"/>
  <c r="AZ52" i="5"/>
  <c r="AX52" i="5"/>
  <c r="AH210" i="5"/>
  <c r="AZ28" i="5"/>
  <c r="AX28" i="5"/>
  <c r="AH173" i="5"/>
  <c r="AZ44" i="5"/>
  <c r="AX44" i="5"/>
  <c r="AA216" i="5"/>
  <c r="AB216" i="5"/>
  <c r="AB134" i="5"/>
  <c r="AA134" i="5"/>
  <c r="AB103" i="5"/>
  <c r="AA103" i="5"/>
  <c r="AA100" i="5"/>
  <c r="AB100" i="5"/>
  <c r="AB212" i="5"/>
  <c r="AA212" i="5"/>
  <c r="AA139" i="5"/>
  <c r="AB139" i="5"/>
  <c r="AB239" i="5"/>
  <c r="AA239" i="5"/>
  <c r="AB183" i="5"/>
  <c r="AA183" i="5"/>
  <c r="AA123" i="5"/>
  <c r="AB123" i="5"/>
  <c r="AA163" i="5"/>
  <c r="AB163" i="5"/>
  <c r="AB128" i="5"/>
  <c r="AA128" i="5"/>
  <c r="AZ49" i="5"/>
  <c r="AX49" i="5"/>
  <c r="AZ63" i="5"/>
  <c r="AX63" i="5"/>
  <c r="AA213" i="5"/>
  <c r="AB213" i="5"/>
  <c r="AB157" i="5"/>
  <c r="AA157" i="5"/>
  <c r="AB156" i="5"/>
  <c r="AA156" i="5"/>
  <c r="AA250" i="5"/>
  <c r="AB250" i="5"/>
  <c r="AB244" i="5"/>
  <c r="AA244" i="5"/>
  <c r="AB191" i="5"/>
  <c r="AA191" i="5"/>
  <c r="AB218" i="5"/>
  <c r="AA218" i="5"/>
  <c r="AA37" i="5"/>
  <c r="AB37" i="5"/>
  <c r="AA205" i="5"/>
  <c r="AB205" i="5"/>
  <c r="AA92" i="5"/>
  <c r="AB92" i="5"/>
  <c r="AA206" i="5"/>
  <c r="AB206" i="5"/>
  <c r="AA88" i="5"/>
  <c r="AB88" i="5"/>
  <c r="AA190" i="5"/>
  <c r="AB190" i="5"/>
  <c r="AA46" i="5"/>
  <c r="AB46" i="5"/>
  <c r="AZ31" i="5"/>
  <c r="AX31" i="5"/>
  <c r="AB214" i="5"/>
  <c r="AA214" i="5"/>
  <c r="AB215" i="5"/>
  <c r="AA215" i="5"/>
  <c r="AH76" i="5"/>
  <c r="AH219" i="5"/>
  <c r="AH106" i="5"/>
  <c r="AH115" i="5"/>
  <c r="AH51" i="5"/>
  <c r="AB184" i="5"/>
  <c r="AA184" i="5"/>
  <c r="AZ16" i="5"/>
  <c r="AX16" i="5"/>
  <c r="AA182" i="5"/>
  <c r="AB182" i="5"/>
  <c r="AZ25" i="5"/>
  <c r="AX25" i="5"/>
  <c r="AB77" i="5"/>
  <c r="AA77" i="5"/>
  <c r="AZ6" i="5"/>
  <c r="AX6" i="5"/>
  <c r="AB119" i="5"/>
  <c r="AA119" i="5"/>
  <c r="AZ4" i="5"/>
  <c r="AX4" i="5"/>
  <c r="AB160" i="5"/>
  <c r="AA160" i="5"/>
  <c r="AB27" i="5"/>
  <c r="AA27" i="5"/>
  <c r="AB112" i="5"/>
  <c r="AA112" i="5"/>
  <c r="AB223" i="5"/>
  <c r="AA223" i="5"/>
  <c r="AB22" i="5"/>
  <c r="AA22" i="5"/>
  <c r="AZ27" i="5"/>
  <c r="AX27" i="5"/>
  <c r="AA248" i="5"/>
  <c r="AB248" i="5"/>
  <c r="AB97" i="5"/>
  <c r="AA97" i="5"/>
  <c r="AA109" i="5"/>
  <c r="AB109" i="5"/>
  <c r="AH32" i="5"/>
  <c r="AB254" i="5"/>
  <c r="AA254" i="5"/>
  <c r="AA86" i="5"/>
  <c r="AB86" i="5"/>
  <c r="AA57" i="5"/>
  <c r="AB57" i="5"/>
  <c r="AB73" i="5"/>
  <c r="AA73" i="5"/>
  <c r="AA242" i="5"/>
  <c r="AB242" i="5"/>
  <c r="AA187" i="5"/>
  <c r="AB187" i="5"/>
  <c r="AA135" i="5"/>
  <c r="AB135" i="5"/>
  <c r="AH21" i="5"/>
  <c r="AZ7" i="5"/>
  <c r="AX7" i="5"/>
  <c r="AZ22" i="5"/>
  <c r="AX22" i="5"/>
  <c r="AA91" i="5"/>
  <c r="AB91" i="5"/>
  <c r="AA224" i="5"/>
  <c r="AB224" i="5"/>
  <c r="AA237" i="5"/>
  <c r="AB237" i="5"/>
  <c r="AA94" i="5"/>
  <c r="AB94" i="5"/>
  <c r="AA69" i="5"/>
  <c r="AB69" i="5"/>
  <c r="AA246" i="5"/>
  <c r="AB246" i="5"/>
  <c r="AB150" i="5"/>
  <c r="AA150" i="5"/>
  <c r="AA129" i="5"/>
  <c r="AB129" i="5"/>
  <c r="AB172" i="5"/>
  <c r="AA172" i="5"/>
  <c r="AB147" i="5"/>
  <c r="AA147" i="5"/>
  <c r="AB56" i="5"/>
  <c r="AA56" i="5"/>
  <c r="AH41" i="5"/>
  <c r="AH179" i="5"/>
  <c r="AA74" i="5"/>
  <c r="AB74" i="5"/>
  <c r="AH35" i="5"/>
  <c r="AA180" i="5"/>
  <c r="AB180" i="5"/>
  <c r="AA71" i="5"/>
  <c r="AB71" i="5"/>
  <c r="AH149" i="5"/>
  <c r="AH78" i="5"/>
  <c r="AA96" i="5"/>
  <c r="AB96" i="5"/>
  <c r="AA168" i="5"/>
  <c r="AB168" i="5"/>
  <c r="AA118" i="5"/>
  <c r="AB118" i="5"/>
  <c r="AA142" i="5"/>
  <c r="AB142" i="5"/>
  <c r="AA63" i="5"/>
  <c r="AB63" i="5"/>
  <c r="AB53" i="5"/>
  <c r="AA53" i="5"/>
  <c r="AA84" i="5"/>
  <c r="AB84" i="5"/>
  <c r="AB154" i="5"/>
  <c r="AA154" i="5"/>
  <c r="AA143" i="5"/>
  <c r="AB143" i="5"/>
  <c r="AB231" i="5"/>
  <c r="AA231" i="5"/>
  <c r="AB204" i="5"/>
  <c r="AA204" i="5"/>
  <c r="AB111" i="5"/>
  <c r="AA111" i="5"/>
  <c r="AA127" i="5"/>
  <c r="AB127" i="5"/>
  <c r="AB24" i="5"/>
  <c r="AA24" i="5"/>
  <c r="AB233" i="5"/>
  <c r="AA233" i="5"/>
  <c r="AA138" i="5"/>
  <c r="AB138" i="5"/>
  <c r="AH28" i="5"/>
  <c r="AZ74" i="5"/>
  <c r="AX74" i="5"/>
  <c r="AH39" i="5"/>
  <c r="AZ26" i="5"/>
  <c r="AX26" i="5"/>
  <c r="AZ20" i="5"/>
  <c r="AX20" i="5"/>
  <c r="AH251" i="5"/>
  <c r="AZ23" i="5"/>
  <c r="AX23" i="5"/>
  <c r="AH171" i="5"/>
  <c r="AH155" i="5"/>
  <c r="AH177" i="5"/>
  <c r="AH126" i="5"/>
  <c r="AH238" i="5"/>
  <c r="AH90" i="5"/>
  <c r="AH211" i="5"/>
  <c r="AH164" i="5"/>
  <c r="AH197" i="5"/>
  <c r="AH167" i="5"/>
  <c r="AH245" i="5"/>
  <c r="AH121" i="5"/>
  <c r="AH170" i="5"/>
  <c r="AH54" i="5"/>
  <c r="AZ10" i="5"/>
  <c r="AX10" i="5"/>
  <c r="AZ17" i="5"/>
  <c r="AX17" i="5"/>
  <c r="AH132" i="5"/>
  <c r="AH108" i="5"/>
  <c r="AZ30" i="5"/>
  <c r="AX30" i="5"/>
  <c r="AH148" i="5"/>
  <c r="AH58" i="5"/>
  <c r="AH236" i="5"/>
  <c r="AZ77" i="5"/>
  <c r="AX77" i="5"/>
  <c r="AH165" i="5"/>
  <c r="AH161" i="5"/>
  <c r="AH208" i="5"/>
  <c r="AH45" i="5"/>
  <c r="AH209" i="5"/>
  <c r="AH43" i="5"/>
  <c r="AH133" i="5"/>
  <c r="AH117" i="5"/>
  <c r="AZ73" i="5"/>
  <c r="AX73" i="5"/>
  <c r="AA185" i="5"/>
  <c r="AB185" i="5"/>
  <c r="AA122" i="5"/>
  <c r="AB122" i="5"/>
  <c r="AA141" i="5"/>
  <c r="AB141" i="5"/>
  <c r="AB234" i="5"/>
  <c r="AA234" i="5"/>
  <c r="AA195" i="5"/>
  <c r="AB195" i="5"/>
  <c r="AA61" i="5"/>
  <c r="AB61" i="5"/>
  <c r="AA166" i="5"/>
  <c r="AB166" i="5"/>
  <c r="AA64" i="5"/>
  <c r="AB64" i="5"/>
  <c r="AB145" i="5"/>
  <c r="AA145" i="5"/>
  <c r="AA93" i="5"/>
  <c r="AB93" i="5"/>
  <c r="AA162" i="5"/>
  <c r="AB162" i="5"/>
  <c r="AA80" i="5"/>
  <c r="AB80" i="5"/>
  <c r="AB25" i="5"/>
  <c r="AA25" i="5"/>
  <c r="AB82" i="5"/>
  <c r="AA82" i="5"/>
  <c r="AB193" i="5"/>
  <c r="AA193" i="5"/>
  <c r="AB220" i="5"/>
  <c r="AA220" i="5"/>
  <c r="AA101" i="5"/>
  <c r="AB101" i="5"/>
  <c r="AA99" i="5"/>
  <c r="AB99" i="5"/>
  <c r="AB199" i="5"/>
  <c r="AA199" i="5"/>
  <c r="AA174" i="5"/>
  <c r="AB174" i="5"/>
  <c r="AA227" i="5"/>
  <c r="AB227" i="5"/>
  <c r="AB116" i="5"/>
  <c r="AA116" i="5"/>
  <c r="AB87" i="5"/>
  <c r="AA87" i="5"/>
  <c r="AA194" i="5"/>
  <c r="AB194" i="5"/>
  <c r="AA59" i="5"/>
  <c r="AB59" i="5"/>
  <c r="AB68" i="5"/>
  <c r="AA68" i="5"/>
  <c r="AA49" i="5"/>
  <c r="AB49" i="5"/>
  <c r="AB79" i="5"/>
  <c r="AA79" i="5"/>
  <c r="AA230" i="5"/>
  <c r="AB230" i="5"/>
  <c r="AB72" i="5"/>
  <c r="AA72" i="5"/>
  <c r="AA202" i="5"/>
  <c r="AB202" i="5"/>
  <c r="AB186" i="5"/>
  <c r="AA186" i="5"/>
  <c r="AH42" i="5"/>
  <c r="AH44" i="5"/>
  <c r="AA124" i="5"/>
  <c r="AB124" i="5"/>
  <c r="AH104" i="5"/>
  <c r="AA66" i="5"/>
  <c r="AB66" i="5"/>
  <c r="AZ62" i="5"/>
  <c r="AX62" i="5"/>
  <c r="AH176" i="5"/>
  <c r="AH146" i="5"/>
  <c r="AH240" i="5"/>
  <c r="AB249" i="5"/>
  <c r="AA249" i="5"/>
  <c r="AH107" i="5"/>
  <c r="AH188" i="5"/>
  <c r="AH81" i="5"/>
  <c r="AH226" i="5"/>
  <c r="AB31" i="5"/>
  <c r="AA31" i="5"/>
  <c r="AH192" i="5"/>
  <c r="AH89" i="5"/>
  <c r="AH235" i="5"/>
  <c r="AZ34" i="5"/>
  <c r="AX34" i="5"/>
  <c r="AH110" i="5"/>
  <c r="AH252" i="5"/>
  <c r="AA95" i="5"/>
  <c r="AB95" i="5"/>
  <c r="AH114" i="5"/>
  <c r="AZ72" i="5"/>
  <c r="AX72" i="5"/>
  <c r="AH189" i="5"/>
  <c r="AH158" i="5"/>
  <c r="AB241" i="5"/>
  <c r="AA241" i="5"/>
  <c r="AB175" i="5"/>
  <c r="AA175" i="5"/>
  <c r="AH48" i="5"/>
  <c r="AZ51" i="5"/>
  <c r="AX51" i="5"/>
  <c r="AZ70" i="5"/>
  <c r="AX70" i="5"/>
  <c r="AZ43" i="5"/>
  <c r="AX43" i="5"/>
  <c r="AH67" i="5"/>
  <c r="AH65" i="5"/>
  <c r="AH247" i="5"/>
  <c r="AZ68" i="5"/>
  <c r="AX68" i="5"/>
  <c r="AB243" i="5"/>
  <c r="AA243" i="5"/>
  <c r="AB131" i="5"/>
  <c r="AA131" i="5"/>
  <c r="AB26" i="5"/>
  <c r="AA26" i="5"/>
  <c r="AH203" i="5"/>
  <c r="AH40" i="5"/>
  <c r="AH62" i="5"/>
  <c r="AA120" i="5"/>
  <c r="AB120" i="5"/>
  <c r="AH159" i="5"/>
  <c r="AZ33" i="5"/>
  <c r="AX33" i="5"/>
  <c r="AZ80" i="5"/>
  <c r="AX80" i="5"/>
  <c r="AH144" i="5"/>
  <c r="AH38" i="5"/>
  <c r="AH30" i="5"/>
  <c r="AB181" i="5"/>
  <c r="AA181" i="5"/>
  <c r="AZ65" i="5"/>
  <c r="AX65" i="5"/>
  <c r="AA140" i="5"/>
  <c r="AB140" i="5"/>
  <c r="AH70" i="5"/>
  <c r="AZ54" i="5"/>
  <c r="AX54" i="5"/>
  <c r="AH207" i="5"/>
  <c r="AB217" i="5"/>
  <c r="AA217" i="5"/>
  <c r="AH102" i="5"/>
  <c r="AH221" i="5"/>
  <c r="AH137" i="5"/>
  <c r="AH198" i="5"/>
  <c r="AH178" i="5"/>
  <c r="AB225" i="5"/>
  <c r="AA225" i="5"/>
  <c r="AH169" i="5"/>
  <c r="AB198" i="5"/>
  <c r="AA198" i="5"/>
  <c r="AB221" i="5"/>
  <c r="AA221" i="5"/>
  <c r="AA102" i="5"/>
  <c r="AB102" i="5"/>
  <c r="AB159" i="5"/>
  <c r="AA159" i="5"/>
  <c r="AA110" i="5"/>
  <c r="AB110" i="5"/>
  <c r="AA81" i="5"/>
  <c r="AB81" i="5"/>
  <c r="AB44" i="5"/>
  <c r="AA44" i="5"/>
  <c r="AD87" i="5"/>
  <c r="AE87" i="5"/>
  <c r="AD199" i="5"/>
  <c r="AE199" i="5"/>
  <c r="AD193" i="5"/>
  <c r="AE193" i="5"/>
  <c r="AA58" i="5"/>
  <c r="AB58" i="5"/>
  <c r="AB170" i="5"/>
  <c r="AA170" i="5"/>
  <c r="AB238" i="5"/>
  <c r="AA238" i="5"/>
  <c r="AA41" i="5"/>
  <c r="AB41" i="5"/>
  <c r="AD129" i="5"/>
  <c r="AE129" i="5"/>
  <c r="AE94" i="5"/>
  <c r="AD94" i="5"/>
  <c r="AD224" i="5"/>
  <c r="AE224" i="5"/>
  <c r="AD242" i="5"/>
  <c r="AE242" i="5"/>
  <c r="AB115" i="5"/>
  <c r="AA115" i="5"/>
  <c r="AD244" i="5"/>
  <c r="AE244" i="5"/>
  <c r="AD212" i="5"/>
  <c r="AE212" i="5"/>
  <c r="AA98" i="5"/>
  <c r="AB98" i="5"/>
  <c r="AB222" i="5"/>
  <c r="AA222" i="5"/>
  <c r="AA113" i="5"/>
  <c r="AB113" i="5"/>
  <c r="AB247" i="5"/>
  <c r="AA247" i="5"/>
  <c r="AB158" i="5"/>
  <c r="AA158" i="5"/>
  <c r="AB188" i="5"/>
  <c r="AA188" i="5"/>
  <c r="AA42" i="5"/>
  <c r="AB42" i="5"/>
  <c r="AE230" i="5"/>
  <c r="AD230" i="5"/>
  <c r="AE49" i="5"/>
  <c r="AD49" i="5"/>
  <c r="AE162" i="5"/>
  <c r="AD162" i="5"/>
  <c r="AD166" i="5"/>
  <c r="AE166" i="5"/>
  <c r="AE141" i="5"/>
  <c r="AD141" i="5"/>
  <c r="AB148" i="5"/>
  <c r="AA148" i="5"/>
  <c r="AA121" i="5"/>
  <c r="AB121" i="5"/>
  <c r="AB126" i="5"/>
  <c r="AA126" i="5"/>
  <c r="AB39" i="5"/>
  <c r="AA39" i="5"/>
  <c r="AD127" i="5"/>
  <c r="AE127" i="5"/>
  <c r="AD143" i="5"/>
  <c r="AE143" i="5"/>
  <c r="AD84" i="5"/>
  <c r="AE84" i="5"/>
  <c r="AD118" i="5"/>
  <c r="AE118" i="5"/>
  <c r="AD71" i="5"/>
  <c r="AE71" i="5"/>
  <c r="AD56" i="5"/>
  <c r="AE56" i="5"/>
  <c r="AE150" i="5"/>
  <c r="AD150" i="5"/>
  <c r="AE73" i="5"/>
  <c r="AD73" i="5"/>
  <c r="AA32" i="5"/>
  <c r="AB32" i="5"/>
  <c r="AD22" i="5"/>
  <c r="AE22" i="5"/>
  <c r="AE160" i="5"/>
  <c r="AD160" i="5"/>
  <c r="AB106" i="5"/>
  <c r="AA106" i="5"/>
  <c r="AD190" i="5"/>
  <c r="AE190" i="5"/>
  <c r="AD205" i="5"/>
  <c r="AE205" i="5"/>
  <c r="AD213" i="5"/>
  <c r="AE213" i="5"/>
  <c r="AD123" i="5"/>
  <c r="AE123" i="5"/>
  <c r="AE216" i="5"/>
  <c r="AD216" i="5"/>
  <c r="AB153" i="5"/>
  <c r="AA153" i="5"/>
  <c r="AB136" i="5"/>
  <c r="AA136" i="5"/>
  <c r="AB47" i="5"/>
  <c r="AA47" i="5"/>
  <c r="AA75" i="5"/>
  <c r="AB75" i="5"/>
  <c r="AB228" i="5"/>
  <c r="AA228" i="5"/>
  <c r="AB65" i="5"/>
  <c r="AA65" i="5"/>
  <c r="AB189" i="5"/>
  <c r="AA189" i="5"/>
  <c r="AB235" i="5"/>
  <c r="AA235" i="5"/>
  <c r="AB107" i="5"/>
  <c r="AA107" i="5"/>
  <c r="AD66" i="5"/>
  <c r="AE66" i="5"/>
  <c r="AE186" i="5"/>
  <c r="AD186" i="5"/>
  <c r="AD68" i="5"/>
  <c r="AE68" i="5"/>
  <c r="AD116" i="5"/>
  <c r="AE116" i="5"/>
  <c r="AD82" i="5"/>
  <c r="AE82" i="5"/>
  <c r="AA117" i="5"/>
  <c r="AB117" i="5"/>
  <c r="AB245" i="5"/>
  <c r="AA245" i="5"/>
  <c r="AA177" i="5"/>
  <c r="AB177" i="5"/>
  <c r="AD111" i="5"/>
  <c r="AE111" i="5"/>
  <c r="AE53" i="5"/>
  <c r="AD53" i="5"/>
  <c r="AD91" i="5"/>
  <c r="AE91" i="5"/>
  <c r="AA219" i="5"/>
  <c r="AB219" i="5"/>
  <c r="AD183" i="5"/>
  <c r="AE183" i="5"/>
  <c r="AA151" i="5"/>
  <c r="AB151" i="5"/>
  <c r="AA253" i="5"/>
  <c r="AB253" i="5"/>
  <c r="AA229" i="5"/>
  <c r="AB229" i="5"/>
  <c r="AD120" i="5"/>
  <c r="AE120" i="5"/>
  <c r="AB207" i="5"/>
  <c r="AA207" i="5"/>
  <c r="AB67" i="5"/>
  <c r="AA67" i="5"/>
  <c r="AB89" i="5"/>
  <c r="AA89" i="5"/>
  <c r="AD249" i="5"/>
  <c r="AE249" i="5"/>
  <c r="AA104" i="5"/>
  <c r="AB104" i="5"/>
  <c r="AE99" i="5"/>
  <c r="AD99" i="5"/>
  <c r="AE93" i="5"/>
  <c r="AD93" i="5"/>
  <c r="AE61" i="5"/>
  <c r="AD61" i="5"/>
  <c r="AD122" i="5"/>
  <c r="AE122" i="5"/>
  <c r="AA133" i="5"/>
  <c r="AB133" i="5"/>
  <c r="AA208" i="5"/>
  <c r="AB208" i="5"/>
  <c r="AB108" i="5"/>
  <c r="AA108" i="5"/>
  <c r="AB167" i="5"/>
  <c r="AA167" i="5"/>
  <c r="AB155" i="5"/>
  <c r="AA155" i="5"/>
  <c r="AA28" i="5"/>
  <c r="AB28" i="5"/>
  <c r="AD138" i="5"/>
  <c r="AE138" i="5"/>
  <c r="AD168" i="5"/>
  <c r="AE168" i="5"/>
  <c r="AE180" i="5"/>
  <c r="AD180" i="5"/>
  <c r="AE147" i="5"/>
  <c r="AD147" i="5"/>
  <c r="AD109" i="5"/>
  <c r="AE109" i="5"/>
  <c r="AD223" i="5"/>
  <c r="AE223" i="5"/>
  <c r="AE182" i="5"/>
  <c r="AD182" i="5"/>
  <c r="AB76" i="5"/>
  <c r="AA76" i="5"/>
  <c r="AE88" i="5"/>
  <c r="AD88" i="5"/>
  <c r="AE37" i="5"/>
  <c r="AD37" i="5"/>
  <c r="AD250" i="5"/>
  <c r="AE250" i="5"/>
  <c r="AE100" i="5"/>
  <c r="AD100" i="5"/>
  <c r="AB173" i="5"/>
  <c r="AA173" i="5"/>
  <c r="AB232" i="5"/>
  <c r="AA232" i="5"/>
  <c r="AB201" i="5"/>
  <c r="AA201" i="5"/>
  <c r="AB85" i="5"/>
  <c r="AA85" i="5"/>
  <c r="AD181" i="5"/>
  <c r="AE181" i="5"/>
  <c r="AA30" i="5"/>
  <c r="AB30" i="5"/>
  <c r="AB62" i="5"/>
  <c r="AA62" i="5"/>
  <c r="AA169" i="5"/>
  <c r="AB169" i="5"/>
  <c r="AA178" i="5"/>
  <c r="AB178" i="5"/>
  <c r="AB38" i="5"/>
  <c r="AA38" i="5"/>
  <c r="AB40" i="5"/>
  <c r="AA40" i="5"/>
  <c r="AD131" i="5"/>
  <c r="AE131" i="5"/>
  <c r="AA48" i="5"/>
  <c r="AB48" i="5"/>
  <c r="AA114" i="5"/>
  <c r="AB114" i="5"/>
  <c r="AA192" i="5"/>
  <c r="AB192" i="5"/>
  <c r="AD25" i="5"/>
  <c r="AE25" i="5"/>
  <c r="AD145" i="5"/>
  <c r="AE145" i="5"/>
  <c r="AA43" i="5"/>
  <c r="AB43" i="5"/>
  <c r="AA161" i="5"/>
  <c r="AB161" i="5"/>
  <c r="AA132" i="5"/>
  <c r="AB132" i="5"/>
  <c r="AA197" i="5"/>
  <c r="AB197" i="5"/>
  <c r="AB171" i="5"/>
  <c r="AA171" i="5"/>
  <c r="AD233" i="5"/>
  <c r="AE233" i="5"/>
  <c r="AE204" i="5"/>
  <c r="AD204" i="5"/>
  <c r="AA35" i="5"/>
  <c r="AB35" i="5"/>
  <c r="AD246" i="5"/>
  <c r="AE246" i="5"/>
  <c r="AD135" i="5"/>
  <c r="AE135" i="5"/>
  <c r="AD57" i="5"/>
  <c r="AE57" i="5"/>
  <c r="AE97" i="5"/>
  <c r="AD97" i="5"/>
  <c r="AE119" i="5"/>
  <c r="AD119" i="5"/>
  <c r="AD215" i="5"/>
  <c r="AE215" i="5"/>
  <c r="AE218" i="5"/>
  <c r="AD218" i="5"/>
  <c r="AD156" i="5"/>
  <c r="AE156" i="5"/>
  <c r="AD128" i="5"/>
  <c r="AE128" i="5"/>
  <c r="AD239" i="5"/>
  <c r="AE239" i="5"/>
  <c r="AD103" i="5"/>
  <c r="AE103" i="5"/>
  <c r="AB105" i="5"/>
  <c r="AA105" i="5"/>
  <c r="AB34" i="5"/>
  <c r="AA34" i="5"/>
  <c r="AA125" i="5"/>
  <c r="AB125" i="5"/>
  <c r="AB60" i="5"/>
  <c r="AA60" i="5"/>
  <c r="AA23" i="5"/>
  <c r="AB23" i="5"/>
  <c r="AB144" i="5"/>
  <c r="AA144" i="5"/>
  <c r="AE175" i="5"/>
  <c r="AD175" i="5"/>
  <c r="AD31" i="5"/>
  <c r="AE31" i="5"/>
  <c r="AB240" i="5"/>
  <c r="AA240" i="5"/>
  <c r="AD124" i="5"/>
  <c r="AE124" i="5"/>
  <c r="AD202" i="5"/>
  <c r="AE202" i="5"/>
  <c r="AD59" i="5"/>
  <c r="AE59" i="5"/>
  <c r="AD227" i="5"/>
  <c r="AE227" i="5"/>
  <c r="AE101" i="5"/>
  <c r="AD101" i="5"/>
  <c r="AE195" i="5"/>
  <c r="AD195" i="5"/>
  <c r="AE185" i="5"/>
  <c r="AD185" i="5"/>
  <c r="AB209" i="5"/>
  <c r="AA209" i="5"/>
  <c r="AB165" i="5"/>
  <c r="AA165" i="5"/>
  <c r="AA164" i="5"/>
  <c r="AB164" i="5"/>
  <c r="AD63" i="5"/>
  <c r="AE63" i="5"/>
  <c r="AD96" i="5"/>
  <c r="AE96" i="5"/>
  <c r="AD172" i="5"/>
  <c r="AE172" i="5"/>
  <c r="AB21" i="5"/>
  <c r="AA21" i="5"/>
  <c r="AD112" i="5"/>
  <c r="AE112" i="5"/>
  <c r="AE184" i="5"/>
  <c r="AD184" i="5"/>
  <c r="AD206" i="5"/>
  <c r="AE206" i="5"/>
  <c r="AA210" i="5"/>
  <c r="AB210" i="5"/>
  <c r="AA200" i="5"/>
  <c r="AB200" i="5"/>
  <c r="AB52" i="5"/>
  <c r="AA52" i="5"/>
  <c r="AA33" i="5"/>
  <c r="AB33" i="5"/>
  <c r="AA36" i="5"/>
  <c r="AB36" i="5"/>
  <c r="AD217" i="5"/>
  <c r="AE217" i="5"/>
  <c r="AB70" i="5"/>
  <c r="AA70" i="5"/>
  <c r="AD243" i="5"/>
  <c r="AE243" i="5"/>
  <c r="AD95" i="5"/>
  <c r="AE95" i="5"/>
  <c r="AA146" i="5"/>
  <c r="AB146" i="5"/>
  <c r="AD72" i="5"/>
  <c r="AE72" i="5"/>
  <c r="AE79" i="5"/>
  <c r="AD79" i="5"/>
  <c r="AD220" i="5"/>
  <c r="AE220" i="5"/>
  <c r="AD234" i="5"/>
  <c r="AE234" i="5"/>
  <c r="AB45" i="5"/>
  <c r="AA45" i="5"/>
  <c r="AA211" i="5"/>
  <c r="AB211" i="5"/>
  <c r="AB251" i="5"/>
  <c r="AA251" i="5"/>
  <c r="AD24" i="5"/>
  <c r="AE24" i="5"/>
  <c r="AD231" i="5"/>
  <c r="AE231" i="5"/>
  <c r="AD154" i="5"/>
  <c r="AE154" i="5"/>
  <c r="AB78" i="5"/>
  <c r="AA78" i="5"/>
  <c r="AD74" i="5"/>
  <c r="AE74" i="5"/>
  <c r="AE69" i="5"/>
  <c r="AD69" i="5"/>
  <c r="AE237" i="5"/>
  <c r="AD237" i="5"/>
  <c r="AE187" i="5"/>
  <c r="AD187" i="5"/>
  <c r="AD86" i="5"/>
  <c r="AE86" i="5"/>
  <c r="AD214" i="5"/>
  <c r="AE214" i="5"/>
  <c r="AD191" i="5"/>
  <c r="AE191" i="5"/>
  <c r="AD157" i="5"/>
  <c r="AE157" i="5"/>
  <c r="AD134" i="5"/>
  <c r="AE134" i="5"/>
  <c r="AB55" i="5"/>
  <c r="AA55" i="5"/>
  <c r="AB29" i="5"/>
  <c r="AA29" i="5"/>
  <c r="AB196" i="5"/>
  <c r="AA196" i="5"/>
  <c r="AD225" i="5"/>
  <c r="AE225" i="5"/>
  <c r="AA203" i="5"/>
  <c r="AB203" i="5"/>
  <c r="AA137" i="5"/>
  <c r="AB137" i="5"/>
  <c r="AD26" i="5"/>
  <c r="AE26" i="5"/>
  <c r="AE140" i="5"/>
  <c r="AD140" i="5"/>
  <c r="AD241" i="5"/>
  <c r="AE241" i="5"/>
  <c r="AB252" i="5"/>
  <c r="AA252" i="5"/>
  <c r="AB226" i="5"/>
  <c r="AA226" i="5"/>
  <c r="AA176" i="5"/>
  <c r="AB176" i="5"/>
  <c r="AD194" i="5"/>
  <c r="AE194" i="5"/>
  <c r="AD174" i="5"/>
  <c r="AE174" i="5"/>
  <c r="AE80" i="5"/>
  <c r="AD80" i="5"/>
  <c r="AD64" i="5"/>
  <c r="AE64" i="5"/>
  <c r="AB236" i="5"/>
  <c r="AA236" i="5"/>
  <c r="AA54" i="5"/>
  <c r="AB54" i="5"/>
  <c r="AA90" i="5"/>
  <c r="AB90" i="5"/>
  <c r="AD142" i="5"/>
  <c r="AE142" i="5"/>
  <c r="AB149" i="5"/>
  <c r="AA149" i="5"/>
  <c r="AB179" i="5"/>
  <c r="AA179" i="5"/>
  <c r="AD254" i="5"/>
  <c r="AE254" i="5"/>
  <c r="AE248" i="5"/>
  <c r="AD248" i="5"/>
  <c r="AE27" i="5"/>
  <c r="AD27" i="5"/>
  <c r="AE77" i="5"/>
  <c r="AD77" i="5"/>
  <c r="AB51" i="5"/>
  <c r="AA51" i="5"/>
  <c r="AD46" i="5"/>
  <c r="AE46" i="5"/>
  <c r="AE92" i="5"/>
  <c r="AD92" i="5"/>
  <c r="AE163" i="5"/>
  <c r="AD163" i="5"/>
  <c r="AD139" i="5"/>
  <c r="AE139" i="5"/>
  <c r="AA130" i="5"/>
  <c r="AB130" i="5"/>
  <c r="AB152" i="5"/>
  <c r="AA152" i="5"/>
  <c r="AB50" i="5"/>
  <c r="AA50" i="5"/>
  <c r="AA83" i="5"/>
  <c r="AB83" i="5"/>
  <c r="AD83" i="5"/>
  <c r="AE83" i="5"/>
  <c r="AE104" i="5"/>
  <c r="AD104" i="5"/>
  <c r="AD42" i="5"/>
  <c r="AE42" i="5"/>
  <c r="AD50" i="5"/>
  <c r="AE50" i="5"/>
  <c r="AD149" i="5"/>
  <c r="AE149" i="5"/>
  <c r="AD236" i="5"/>
  <c r="AE236" i="5"/>
  <c r="AD196" i="5"/>
  <c r="AE196" i="5"/>
  <c r="AD78" i="5"/>
  <c r="AE78" i="5"/>
  <c r="AD251" i="5"/>
  <c r="AE251" i="5"/>
  <c r="AD144" i="5"/>
  <c r="AE144" i="5"/>
  <c r="AD34" i="5"/>
  <c r="AE34" i="5"/>
  <c r="AE171" i="5"/>
  <c r="AD171" i="5"/>
  <c r="AD40" i="5"/>
  <c r="AE40" i="5"/>
  <c r="AD232" i="5"/>
  <c r="AE232" i="5"/>
  <c r="AD228" i="5"/>
  <c r="AE228" i="5"/>
  <c r="AD153" i="5"/>
  <c r="AE153" i="5"/>
  <c r="AE188" i="5"/>
  <c r="AD188" i="5"/>
  <c r="AD238" i="5"/>
  <c r="AE238" i="5"/>
  <c r="AE198" i="5"/>
  <c r="AD198" i="5"/>
  <c r="AD54" i="5"/>
  <c r="AE54" i="5"/>
  <c r="AD36" i="5"/>
  <c r="AE36" i="5"/>
  <c r="AD210" i="5"/>
  <c r="AE210" i="5"/>
  <c r="AD43" i="5"/>
  <c r="AE43" i="5"/>
  <c r="AE28" i="5"/>
  <c r="AD28" i="5"/>
  <c r="AD208" i="5"/>
  <c r="AE208" i="5"/>
  <c r="AE133" i="5"/>
  <c r="AD133" i="5"/>
  <c r="AE177" i="5"/>
  <c r="AD177" i="5"/>
  <c r="AE121" i="5"/>
  <c r="AD121" i="5"/>
  <c r="AD200" i="5"/>
  <c r="AE200" i="5"/>
  <c r="AE30" i="5"/>
  <c r="AD30" i="5"/>
  <c r="AE253" i="5"/>
  <c r="AD253" i="5"/>
  <c r="AE98" i="5"/>
  <c r="AD98" i="5"/>
  <c r="AD152" i="5"/>
  <c r="AE152" i="5"/>
  <c r="AD29" i="5"/>
  <c r="AE29" i="5"/>
  <c r="AD21" i="5"/>
  <c r="AE21" i="5"/>
  <c r="AE105" i="5"/>
  <c r="AD105" i="5"/>
  <c r="AD38" i="5"/>
  <c r="AE38" i="5"/>
  <c r="AD173" i="5"/>
  <c r="AE173" i="5"/>
  <c r="AD155" i="5"/>
  <c r="AE155" i="5"/>
  <c r="AE89" i="5"/>
  <c r="AD89" i="5"/>
  <c r="AD245" i="5"/>
  <c r="AE245" i="5"/>
  <c r="AD107" i="5"/>
  <c r="AE107" i="5"/>
  <c r="AE148" i="5"/>
  <c r="AD148" i="5"/>
  <c r="AD158" i="5"/>
  <c r="AE158" i="5"/>
  <c r="AD170" i="5"/>
  <c r="AE170" i="5"/>
  <c r="AD44" i="5"/>
  <c r="AE44" i="5"/>
  <c r="AE159" i="5"/>
  <c r="AD159" i="5"/>
  <c r="AD221" i="5"/>
  <c r="AE221" i="5"/>
  <c r="AE125" i="5"/>
  <c r="AD125" i="5"/>
  <c r="AD161" i="5"/>
  <c r="AE161" i="5"/>
  <c r="AD117" i="5"/>
  <c r="AE117" i="5"/>
  <c r="AD33" i="5"/>
  <c r="AE33" i="5"/>
  <c r="AD164" i="5"/>
  <c r="AE164" i="5"/>
  <c r="AE23" i="5"/>
  <c r="AD23" i="5"/>
  <c r="AE197" i="5"/>
  <c r="AD197" i="5"/>
  <c r="AD192" i="5"/>
  <c r="AE192" i="5"/>
  <c r="AD151" i="5"/>
  <c r="AE151" i="5"/>
  <c r="AE75" i="5"/>
  <c r="AD75" i="5"/>
  <c r="AD32" i="5"/>
  <c r="AE32" i="5"/>
  <c r="AE113" i="5"/>
  <c r="AD113" i="5"/>
  <c r="AE137" i="5"/>
  <c r="AD137" i="5"/>
  <c r="AD169" i="5"/>
  <c r="AE169" i="5"/>
  <c r="AD219" i="5"/>
  <c r="AE219" i="5"/>
  <c r="AE41" i="5"/>
  <c r="AD41" i="5"/>
  <c r="AD110" i="5"/>
  <c r="AE110" i="5"/>
  <c r="AE226" i="5"/>
  <c r="AD226" i="5"/>
  <c r="AD55" i="5"/>
  <c r="AE55" i="5"/>
  <c r="AE45" i="5"/>
  <c r="AD45" i="5"/>
  <c r="AD70" i="5"/>
  <c r="AE70" i="5"/>
  <c r="AE52" i="5"/>
  <c r="AD52" i="5"/>
  <c r="AD165" i="5"/>
  <c r="AE165" i="5"/>
  <c r="AD240" i="5"/>
  <c r="AE240" i="5"/>
  <c r="AE60" i="5"/>
  <c r="AD60" i="5"/>
  <c r="AE62" i="5"/>
  <c r="AD62" i="5"/>
  <c r="AD85" i="5"/>
  <c r="AE85" i="5"/>
  <c r="AD167" i="5"/>
  <c r="AE167" i="5"/>
  <c r="AD67" i="5"/>
  <c r="AE67" i="5"/>
  <c r="AD207" i="5"/>
  <c r="AE207" i="5"/>
  <c r="AD235" i="5"/>
  <c r="AE235" i="5"/>
  <c r="AD47" i="5"/>
  <c r="AE47" i="5"/>
  <c r="AE106" i="5"/>
  <c r="AD106" i="5"/>
  <c r="AD39" i="5"/>
  <c r="AE39" i="5"/>
  <c r="AD247" i="5"/>
  <c r="AE247" i="5"/>
  <c r="AD222" i="5"/>
  <c r="AE222" i="5"/>
  <c r="AE146" i="5"/>
  <c r="AD146" i="5"/>
  <c r="AE211" i="5"/>
  <c r="AD211" i="5"/>
  <c r="AD130" i="5"/>
  <c r="AE130" i="5"/>
  <c r="AE90" i="5"/>
  <c r="AD90" i="5"/>
  <c r="AE203" i="5"/>
  <c r="AD203" i="5"/>
  <c r="AD35" i="5"/>
  <c r="AE35" i="5"/>
  <c r="AE132" i="5"/>
  <c r="AD132" i="5"/>
  <c r="AD114" i="5"/>
  <c r="AE114" i="5"/>
  <c r="AD178" i="5"/>
  <c r="AE178" i="5"/>
  <c r="AD229" i="5"/>
  <c r="AE229" i="5"/>
  <c r="AD58" i="5"/>
  <c r="AE58" i="5"/>
  <c r="AD81" i="5"/>
  <c r="AE81" i="5"/>
  <c r="AD102" i="5"/>
  <c r="AE102" i="5"/>
  <c r="AD48" i="5"/>
  <c r="AE48" i="5"/>
  <c r="AD176" i="5"/>
  <c r="AE176" i="5"/>
  <c r="AD51" i="5"/>
  <c r="AE51" i="5"/>
  <c r="AD179" i="5"/>
  <c r="AE179" i="5"/>
  <c r="AE252" i="5"/>
  <c r="AD252" i="5"/>
  <c r="AD209" i="5"/>
  <c r="AE209" i="5"/>
  <c r="AD201" i="5"/>
  <c r="AE201" i="5"/>
  <c r="AE76" i="5"/>
  <c r="AD76" i="5"/>
  <c r="AE108" i="5"/>
  <c r="AD108" i="5"/>
  <c r="AD189" i="5"/>
  <c r="AE189" i="5"/>
  <c r="AD65" i="5"/>
  <c r="AE65" i="5"/>
  <c r="AD136" i="5"/>
  <c r="AE136" i="5"/>
  <c r="AD126" i="5"/>
  <c r="AE126" i="5"/>
  <c r="AD115" i="5"/>
  <c r="AE115" i="5"/>
  <c r="AC11" i="5"/>
  <c r="C11" i="16"/>
  <c r="I18" i="2"/>
  <c r="C12" i="10"/>
  <c r="C12" i="5"/>
  <c r="C18" i="4"/>
  <c r="C12" i="1"/>
  <c r="C11" i="1"/>
  <c r="C12" i="9"/>
  <c r="G18" i="4"/>
  <c r="D18" i="2"/>
  <c r="C11" i="7"/>
  <c r="C11" i="10"/>
  <c r="C12" i="7"/>
  <c r="C12" i="12"/>
  <c r="C11" i="5"/>
  <c r="C12" i="16"/>
  <c r="G18" i="2"/>
  <c r="C11" i="12"/>
  <c r="C11" i="9"/>
  <c r="C18" i="2"/>
  <c r="S424" i="6" l="1"/>
  <c r="U424" i="6" s="1"/>
  <c r="V424" i="6"/>
  <c r="S77" i="16"/>
  <c r="U77" i="16" s="1"/>
  <c r="V77" i="16"/>
  <c r="J62" i="8"/>
  <c r="L62" i="8"/>
  <c r="I62" i="8"/>
  <c r="K43" i="8"/>
  <c r="I43" i="8"/>
  <c r="K33" i="8"/>
  <c r="L33" i="8"/>
  <c r="H33" i="8"/>
  <c r="P55" i="3"/>
  <c r="P332" i="3"/>
  <c r="R332" i="3" s="1"/>
  <c r="T332" i="3" s="1"/>
  <c r="P62" i="3"/>
  <c r="Y26" i="3"/>
  <c r="P36" i="3"/>
  <c r="P61" i="3"/>
  <c r="Y28" i="3"/>
  <c r="P161" i="3"/>
  <c r="V159" i="6"/>
  <c r="S159" i="6"/>
  <c r="U159" i="6" s="1"/>
  <c r="F59" i="8"/>
  <c r="H59" i="8"/>
  <c r="L59" i="8"/>
  <c r="K59" i="8"/>
  <c r="I54" i="8"/>
  <c r="H54" i="8"/>
  <c r="K54" i="8"/>
  <c r="L54" i="8"/>
  <c r="F54" i="8"/>
  <c r="H43" i="4"/>
  <c r="K43" i="4"/>
  <c r="F37" i="4"/>
  <c r="J37" i="4"/>
  <c r="K37" i="4"/>
  <c r="H37" i="4"/>
  <c r="L37" i="4"/>
  <c r="J46" i="8"/>
  <c r="H46" i="8"/>
  <c r="R48" i="5"/>
  <c r="T48" i="5" s="1"/>
  <c r="AC48" i="5"/>
  <c r="AF48" i="5"/>
  <c r="S83" i="6"/>
  <c r="U83" i="6" s="1"/>
  <c r="V83" i="6"/>
  <c r="S136" i="6"/>
  <c r="U136" i="6" s="1"/>
  <c r="V136" i="6"/>
  <c r="S60" i="16"/>
  <c r="U60" i="16" s="1"/>
  <c r="V60" i="16"/>
  <c r="V78" i="16"/>
  <c r="S78" i="16"/>
  <c r="U78" i="16" s="1"/>
  <c r="S127" i="16"/>
  <c r="U127" i="16" s="1"/>
  <c r="V127" i="16"/>
  <c r="S303" i="16"/>
  <c r="U303" i="16" s="1"/>
  <c r="V303" i="16"/>
  <c r="S312" i="16"/>
  <c r="U312" i="16" s="1"/>
  <c r="V312" i="16"/>
  <c r="S205" i="16"/>
  <c r="U205" i="16" s="1"/>
  <c r="V205" i="16"/>
  <c r="V309" i="16"/>
  <c r="S309" i="16"/>
  <c r="U309" i="16" s="1"/>
  <c r="S108" i="16"/>
  <c r="U108" i="16" s="1"/>
  <c r="V108" i="16"/>
  <c r="H62" i="8"/>
  <c r="J75" i="8"/>
  <c r="H75" i="8"/>
  <c r="F75" i="8"/>
  <c r="I75" i="8"/>
  <c r="H72" i="8"/>
  <c r="L72" i="8"/>
  <c r="K72" i="8"/>
  <c r="F72" i="8"/>
  <c r="F13" i="11"/>
  <c r="C13" i="11"/>
  <c r="J13" i="11"/>
  <c r="L13" i="11"/>
  <c r="E13" i="11"/>
  <c r="I13" i="11"/>
  <c r="H80" i="4"/>
  <c r="K80" i="4"/>
  <c r="I80" i="4"/>
  <c r="J80" i="4"/>
  <c r="H77" i="4"/>
  <c r="K77" i="4"/>
  <c r="J54" i="4"/>
  <c r="I54" i="4"/>
  <c r="K54" i="4"/>
  <c r="K48" i="4"/>
  <c r="I48" i="4"/>
  <c r="J48" i="4"/>
  <c r="F48" i="4"/>
  <c r="L45" i="4"/>
  <c r="K45" i="4"/>
  <c r="F45" i="4"/>
  <c r="H45" i="4"/>
  <c r="I45" i="4"/>
  <c r="S82" i="6"/>
  <c r="U82" i="6" s="1"/>
  <c r="V82" i="6"/>
  <c r="H36" i="8"/>
  <c r="F36" i="8"/>
  <c r="L36" i="8"/>
  <c r="V303" i="6"/>
  <c r="R28" i="5"/>
  <c r="T28" i="5" s="1"/>
  <c r="AC28" i="5"/>
  <c r="U28" i="5"/>
  <c r="AF28" i="5"/>
  <c r="AC37" i="5"/>
  <c r="AF37" i="5"/>
  <c r="U37" i="5"/>
  <c r="S36" i="6"/>
  <c r="U36" i="6" s="1"/>
  <c r="V36" i="6"/>
  <c r="S155" i="6"/>
  <c r="U155" i="6" s="1"/>
  <c r="V155" i="6"/>
  <c r="S91" i="16"/>
  <c r="U91" i="16" s="1"/>
  <c r="V91" i="16"/>
  <c r="S180" i="16"/>
  <c r="U180" i="16" s="1"/>
  <c r="V180" i="16"/>
  <c r="S181" i="16"/>
  <c r="U181" i="16" s="1"/>
  <c r="V181" i="16"/>
  <c r="I33" i="8"/>
  <c r="J33" i="8"/>
  <c r="L27" i="11"/>
  <c r="K27" i="11"/>
  <c r="H27" i="11"/>
  <c r="J27" i="11"/>
  <c r="V508" i="6"/>
  <c r="S508" i="6"/>
  <c r="U508" i="6" s="1"/>
  <c r="H70" i="11"/>
  <c r="L70" i="11"/>
  <c r="S134" i="6"/>
  <c r="U134" i="6" s="1"/>
  <c r="V134" i="6"/>
  <c r="I13" i="8"/>
  <c r="O13" i="8"/>
  <c r="S34" i="16"/>
  <c r="U34" i="16" s="1"/>
  <c r="U67" i="5"/>
  <c r="AF67" i="5"/>
  <c r="U23" i="5"/>
  <c r="AC23" i="5"/>
  <c r="S230" i="6"/>
  <c r="U230" i="6" s="1"/>
  <c r="V230" i="6"/>
  <c r="S415" i="6"/>
  <c r="U415" i="6" s="1"/>
  <c r="V415" i="6"/>
  <c r="V408" i="6"/>
  <c r="S408" i="6"/>
  <c r="U408" i="6" s="1"/>
  <c r="I36" i="8"/>
  <c r="F33" i="8"/>
  <c r="J40" i="11"/>
  <c r="I40" i="11"/>
  <c r="S269" i="6"/>
  <c r="U269" i="6" s="1"/>
  <c r="V269" i="6"/>
  <c r="L53" i="11"/>
  <c r="H53" i="11"/>
  <c r="K53" i="11"/>
  <c r="H70" i="4"/>
  <c r="K70" i="4"/>
  <c r="L70" i="4"/>
  <c r="S545" i="6"/>
  <c r="U545" i="6" s="1"/>
  <c r="V545" i="6"/>
  <c r="K70" i="8"/>
  <c r="J70" i="8"/>
  <c r="I70" i="8"/>
  <c r="L70" i="8"/>
  <c r="L75" i="4"/>
  <c r="K75" i="4"/>
  <c r="V267" i="6"/>
  <c r="R68" i="5"/>
  <c r="T68" i="5" s="1"/>
  <c r="U68" i="5"/>
  <c r="AC68" i="5"/>
  <c r="R119" i="5"/>
  <c r="T119" i="5" s="1"/>
  <c r="AC119" i="5"/>
  <c r="R124" i="5"/>
  <c r="T124" i="5" s="1"/>
  <c r="U124" i="5"/>
  <c r="AF106" i="5"/>
  <c r="U106" i="5"/>
  <c r="U35" i="1"/>
  <c r="V35" i="1"/>
  <c r="S50" i="6"/>
  <c r="U50" i="6" s="1"/>
  <c r="V50" i="6"/>
  <c r="V363" i="6"/>
  <c r="S363" i="6"/>
  <c r="U363" i="6" s="1"/>
  <c r="I37" i="11"/>
  <c r="K37" i="11"/>
  <c r="F37" i="11"/>
  <c r="H37" i="11"/>
  <c r="J37" i="11"/>
  <c r="I34" i="11"/>
  <c r="H34" i="11"/>
  <c r="J34" i="11"/>
  <c r="F34" i="11"/>
  <c r="I68" i="4"/>
  <c r="K68" i="4"/>
  <c r="F68" i="4"/>
  <c r="P525" i="6"/>
  <c r="P534" i="6"/>
  <c r="P563" i="6"/>
  <c r="P593" i="6"/>
  <c r="V593" i="6" s="1"/>
  <c r="P515" i="6"/>
  <c r="P397" i="6"/>
  <c r="P488" i="6"/>
  <c r="P517" i="6"/>
  <c r="P513" i="6"/>
  <c r="P409" i="6"/>
  <c r="P368" i="6"/>
  <c r="P231" i="6"/>
  <c r="P117" i="6"/>
  <c r="P156" i="6"/>
  <c r="P455" i="6"/>
  <c r="P188" i="6"/>
  <c r="P98" i="6"/>
  <c r="P150" i="6"/>
  <c r="P162" i="6"/>
  <c r="P298" i="6"/>
  <c r="P247" i="6"/>
  <c r="P149" i="6"/>
  <c r="P280" i="6"/>
  <c r="V280" i="6" s="1"/>
  <c r="P166" i="6"/>
  <c r="P125" i="6"/>
  <c r="P84" i="6"/>
  <c r="S84" i="6" s="1"/>
  <c r="U84" i="6" s="1"/>
  <c r="P51" i="6"/>
  <c r="P37" i="6"/>
  <c r="P276" i="6"/>
  <c r="P61" i="6"/>
  <c r="P144" i="6"/>
  <c r="Y2" i="6"/>
  <c r="Y5" i="6"/>
  <c r="Y8" i="6"/>
  <c r="Y10" i="6"/>
  <c r="P559" i="6"/>
  <c r="P527" i="6"/>
  <c r="P540" i="6"/>
  <c r="P603" i="6"/>
  <c r="P396" i="6"/>
  <c r="P375" i="6"/>
  <c r="P369" i="6"/>
  <c r="P544" i="6"/>
  <c r="P315" i="6"/>
  <c r="P366" i="6"/>
  <c r="V366" i="6" s="1"/>
  <c r="P416" i="6"/>
  <c r="P229" i="6"/>
  <c r="P145" i="6"/>
  <c r="P118" i="6"/>
  <c r="P70" i="6"/>
  <c r="P255" i="6"/>
  <c r="P80" i="6"/>
  <c r="P132" i="6"/>
  <c r="P44" i="6"/>
  <c r="S44" i="6" s="1"/>
  <c r="U44" i="6" s="1"/>
  <c r="Y19" i="6"/>
  <c r="D16" i="6"/>
  <c r="D19" i="6" s="1"/>
  <c r="Y4" i="6"/>
  <c r="Y7" i="6"/>
  <c r="P372" i="6"/>
  <c r="P405" i="6"/>
  <c r="P452" i="6"/>
  <c r="P454" i="6"/>
  <c r="P522" i="6"/>
  <c r="P326" i="6"/>
  <c r="P492" i="6"/>
  <c r="P425" i="6"/>
  <c r="P358" i="6"/>
  <c r="P560" i="6"/>
  <c r="P481" i="6"/>
  <c r="P335" i="6"/>
  <c r="P516" i="6"/>
  <c r="P548" i="6"/>
  <c r="P413" i="6"/>
  <c r="P512" i="6"/>
  <c r="P402" i="6"/>
  <c r="P327" i="6"/>
  <c r="P353" i="6"/>
  <c r="P196" i="6"/>
  <c r="V196" i="6" s="1"/>
  <c r="P104" i="6"/>
  <c r="P306" i="6"/>
  <c r="P244" i="6"/>
  <c r="P151" i="6"/>
  <c r="P180" i="6"/>
  <c r="P334" i="6"/>
  <c r="P293" i="6"/>
  <c r="P272" i="6"/>
  <c r="P299" i="6"/>
  <c r="P130" i="6"/>
  <c r="P78" i="6"/>
  <c r="P220" i="6"/>
  <c r="Y16" i="6"/>
  <c r="P55" i="6"/>
  <c r="P390" i="6"/>
  <c r="P403" i="6"/>
  <c r="P450" i="6"/>
  <c r="P590" i="6"/>
  <c r="P600" i="6"/>
  <c r="P596" i="6"/>
  <c r="P373" i="6"/>
  <c r="P354" i="6"/>
  <c r="P507" i="6"/>
  <c r="P391" i="6"/>
  <c r="P374" i="6"/>
  <c r="P305" i="6"/>
  <c r="P241" i="6"/>
  <c r="P268" i="6"/>
  <c r="P210" i="6"/>
  <c r="V210" i="6" s="1"/>
  <c r="P179" i="6"/>
  <c r="P100" i="6"/>
  <c r="S100" i="6" s="1"/>
  <c r="U100" i="6" s="1"/>
  <c r="P292" i="6"/>
  <c r="V292" i="6" s="1"/>
  <c r="P185" i="6"/>
  <c r="P137" i="6"/>
  <c r="P94" i="6"/>
  <c r="P122" i="6"/>
  <c r="P66" i="6"/>
  <c r="P74" i="6"/>
  <c r="P48" i="6"/>
  <c r="P448" i="6"/>
  <c r="P502" i="6"/>
  <c r="P601" i="6"/>
  <c r="P519" i="6"/>
  <c r="P323" i="6"/>
  <c r="P547" i="6"/>
  <c r="P520" i="6"/>
  <c r="P428" i="6"/>
  <c r="P392" i="6"/>
  <c r="P331" i="6"/>
  <c r="P532" i="6"/>
  <c r="P316" i="6"/>
  <c r="P528" i="6"/>
  <c r="P333" i="6"/>
  <c r="P181" i="6"/>
  <c r="P367" i="6"/>
  <c r="S367" i="6" s="1"/>
  <c r="U367" i="6" s="1"/>
  <c r="P101" i="6"/>
  <c r="P163" i="6"/>
  <c r="P291" i="6"/>
  <c r="P169" i="6"/>
  <c r="P206" i="6"/>
  <c r="P47" i="6"/>
  <c r="P68" i="6"/>
  <c r="P76" i="6"/>
  <c r="P217" i="6"/>
  <c r="S217" i="6" s="1"/>
  <c r="U217" i="6" s="1"/>
  <c r="P96" i="6"/>
  <c r="P33" i="6"/>
  <c r="S33" i="6" s="1"/>
  <c r="U33" i="6" s="1"/>
  <c r="P42" i="6"/>
  <c r="P23" i="6"/>
  <c r="P446" i="6"/>
  <c r="P578" i="6"/>
  <c r="P581" i="6"/>
  <c r="P370" i="6"/>
  <c r="P388" i="6"/>
  <c r="P523" i="6"/>
  <c r="P406" i="6"/>
  <c r="P484" i="6"/>
  <c r="P312" i="6"/>
  <c r="P271" i="6"/>
  <c r="P343" i="6"/>
  <c r="P174" i="6"/>
  <c r="V174" i="6" s="1"/>
  <c r="P105" i="6"/>
  <c r="P86" i="6"/>
  <c r="P184" i="6"/>
  <c r="P92" i="6"/>
  <c r="P214" i="6"/>
  <c r="P59" i="6"/>
  <c r="Y14" i="6"/>
  <c r="P60" i="6"/>
  <c r="V60" i="6" s="1"/>
  <c r="Y17" i="6"/>
  <c r="P21" i="6"/>
  <c r="S567" i="6"/>
  <c r="U567" i="6" s="1"/>
  <c r="V567" i="6"/>
  <c r="U182" i="5"/>
  <c r="R122" i="5"/>
  <c r="T122" i="5" s="1"/>
  <c r="AF122" i="5"/>
  <c r="AC122" i="5"/>
  <c r="R120" i="5"/>
  <c r="T120" i="5" s="1"/>
  <c r="AC120" i="5"/>
  <c r="R168" i="5"/>
  <c r="T168" i="5" s="1"/>
  <c r="AF168" i="5"/>
  <c r="U168" i="5"/>
  <c r="R118" i="5"/>
  <c r="T118" i="5" s="1"/>
  <c r="AF118" i="5"/>
  <c r="S338" i="6"/>
  <c r="U338" i="6" s="1"/>
  <c r="V338" i="6"/>
  <c r="V290" i="6"/>
  <c r="S290" i="6"/>
  <c r="U290" i="6" s="1"/>
  <c r="K83" i="11"/>
  <c r="H83" i="11"/>
  <c r="L83" i="11"/>
  <c r="I65" i="11"/>
  <c r="K65" i="11"/>
  <c r="I62" i="11"/>
  <c r="L62" i="11"/>
  <c r="I59" i="11"/>
  <c r="K59" i="11"/>
  <c r="H59" i="11"/>
  <c r="F59" i="11"/>
  <c r="J44" i="11"/>
  <c r="I69" i="4"/>
  <c r="K55" i="4"/>
  <c r="P640" i="6"/>
  <c r="H79" i="8"/>
  <c r="H81" i="4"/>
  <c r="I57" i="4"/>
  <c r="H33" i="4"/>
  <c r="I27" i="4"/>
  <c r="P145" i="10"/>
  <c r="R145" i="10" s="1"/>
  <c r="P131" i="10"/>
  <c r="R131" i="10" s="1"/>
  <c r="P51" i="10"/>
  <c r="R51" i="10" s="1"/>
  <c r="P185" i="10"/>
  <c r="R185" i="10" s="1"/>
  <c r="P171" i="10"/>
  <c r="R171" i="10" s="1"/>
  <c r="P99" i="10"/>
  <c r="R99" i="10" s="1"/>
  <c r="U20" i="7"/>
  <c r="I30" i="11"/>
  <c r="U51" i="1"/>
  <c r="V51" i="1"/>
  <c r="I40" i="8"/>
  <c r="H40" i="8"/>
  <c r="L40" i="8"/>
  <c r="K40" i="8"/>
  <c r="F65" i="4"/>
  <c r="J65" i="4"/>
  <c r="K65" i="4"/>
  <c r="L65" i="4"/>
  <c r="J62" i="4"/>
  <c r="K62" i="4"/>
  <c r="L62" i="4"/>
  <c r="L50" i="11"/>
  <c r="H50" i="11"/>
  <c r="J50" i="11"/>
  <c r="K50" i="11"/>
  <c r="F50" i="11"/>
  <c r="AF41" i="5"/>
  <c r="AF115" i="5"/>
  <c r="U132" i="5"/>
  <c r="AF53" i="5"/>
  <c r="U251" i="5"/>
  <c r="AF201" i="5"/>
  <c r="AF239" i="5"/>
  <c r="U34" i="5"/>
  <c r="AC188" i="5"/>
  <c r="AF210" i="5"/>
  <c r="V76" i="1"/>
  <c r="U183" i="5"/>
  <c r="AF98" i="5"/>
  <c r="AF83" i="5"/>
  <c r="AC95" i="5"/>
  <c r="U97" i="5"/>
  <c r="V205" i="6"/>
  <c r="U123" i="5"/>
  <c r="AC124" i="5"/>
  <c r="U64" i="5"/>
  <c r="U87" i="5"/>
  <c r="H72" i="4"/>
  <c r="J72" i="4"/>
  <c r="F72" i="4"/>
  <c r="L72" i="4"/>
  <c r="K72" i="4"/>
  <c r="AC41" i="5"/>
  <c r="AC115" i="5"/>
  <c r="AF251" i="5"/>
  <c r="AF152" i="5"/>
  <c r="U231" i="5"/>
  <c r="AC201" i="5"/>
  <c r="AC239" i="5"/>
  <c r="AC210" i="5"/>
  <c r="AF182" i="5"/>
  <c r="AF186" i="5"/>
  <c r="V41" i="6"/>
  <c r="V46" i="16"/>
  <c r="AC197" i="5"/>
  <c r="U119" i="5"/>
  <c r="AF64" i="5"/>
  <c r="U107" i="1"/>
  <c r="U122" i="5"/>
  <c r="AF87" i="5"/>
  <c r="V85" i="6"/>
  <c r="AC117" i="5"/>
  <c r="U63" i="5"/>
  <c r="R190" i="5"/>
  <c r="T190" i="5" s="1"/>
  <c r="R186" i="5"/>
  <c r="T186" i="5" s="1"/>
  <c r="R67" i="5"/>
  <c r="T67" i="5" s="1"/>
  <c r="S520" i="6"/>
  <c r="U520" i="6" s="1"/>
  <c r="V520" i="6"/>
  <c r="H61" i="11"/>
  <c r="K61" i="11"/>
  <c r="F61" i="11"/>
  <c r="I61" i="11"/>
  <c r="L58" i="11"/>
  <c r="K58" i="11"/>
  <c r="K55" i="11"/>
  <c r="L55" i="11"/>
  <c r="J55" i="11"/>
  <c r="I55" i="11"/>
  <c r="F55" i="11"/>
  <c r="K74" i="4"/>
  <c r="L74" i="4"/>
  <c r="J74" i="4"/>
  <c r="H32" i="4"/>
  <c r="F32" i="4"/>
  <c r="I32" i="4"/>
  <c r="J32" i="4"/>
  <c r="K32" i="4"/>
  <c r="P126" i="1"/>
  <c r="S126" i="1" s="1"/>
  <c r="P163" i="1"/>
  <c r="S163" i="1" s="1"/>
  <c r="P213" i="1"/>
  <c r="S213" i="1" s="1"/>
  <c r="P215" i="1"/>
  <c r="S215" i="1" s="1"/>
  <c r="P232" i="1"/>
  <c r="S232" i="1" s="1"/>
  <c r="P239" i="1"/>
  <c r="S239" i="1" s="1"/>
  <c r="P222" i="1"/>
  <c r="S222" i="1" s="1"/>
  <c r="P172" i="1"/>
  <c r="S172" i="1" s="1"/>
  <c r="P137" i="1"/>
  <c r="S137" i="1" s="1"/>
  <c r="P84" i="1"/>
  <c r="S84" i="1" s="1"/>
  <c r="P111" i="1"/>
  <c r="S111" i="1" s="1"/>
  <c r="P165" i="1"/>
  <c r="S165" i="1" s="1"/>
  <c r="P115" i="1"/>
  <c r="S115" i="1" s="1"/>
  <c r="P98" i="1"/>
  <c r="S98" i="1" s="1"/>
  <c r="P73" i="1"/>
  <c r="S73" i="1" s="1"/>
  <c r="P83" i="1"/>
  <c r="S83" i="1" s="1"/>
  <c r="D15" i="1"/>
  <c r="C19" i="1" s="1"/>
  <c r="P52" i="1"/>
  <c r="S52" i="1" s="1"/>
  <c r="P28" i="1"/>
  <c r="S28" i="1" s="1"/>
  <c r="P47" i="1"/>
  <c r="S47" i="1" s="1"/>
  <c r="P61" i="1"/>
  <c r="S61" i="1" s="1"/>
  <c r="P37" i="1"/>
  <c r="S37" i="1" s="1"/>
  <c r="P236" i="1"/>
  <c r="S236" i="1" s="1"/>
  <c r="P203" i="1"/>
  <c r="S203" i="1" s="1"/>
  <c r="P173" i="1"/>
  <c r="S173" i="1" s="1"/>
  <c r="P245" i="1"/>
  <c r="S245" i="1" s="1"/>
  <c r="P214" i="1"/>
  <c r="S214" i="1" s="1"/>
  <c r="P200" i="1"/>
  <c r="S200" i="1" s="1"/>
  <c r="P156" i="1"/>
  <c r="S156" i="1" s="1"/>
  <c r="P125" i="1"/>
  <c r="S125" i="1" s="1"/>
  <c r="P117" i="1"/>
  <c r="S117" i="1" s="1"/>
  <c r="P91" i="1"/>
  <c r="S91" i="1" s="1"/>
  <c r="P106" i="1"/>
  <c r="S106" i="1" s="1"/>
  <c r="P80" i="1"/>
  <c r="S80" i="1" s="1"/>
  <c r="P79" i="1"/>
  <c r="S79" i="1" s="1"/>
  <c r="P23" i="1"/>
  <c r="S23" i="1" s="1"/>
  <c r="P42" i="1"/>
  <c r="S42" i="1" s="1"/>
  <c r="P57" i="1"/>
  <c r="S57" i="1" s="1"/>
  <c r="U57" i="1" s="1"/>
  <c r="P33" i="1"/>
  <c r="S33" i="1" s="1"/>
  <c r="V33" i="1" s="1"/>
  <c r="P174" i="1"/>
  <c r="S174" i="1" s="1"/>
  <c r="P233" i="1"/>
  <c r="S233" i="1" s="1"/>
  <c r="P246" i="1"/>
  <c r="S246" i="1" s="1"/>
  <c r="U246" i="1" s="1"/>
  <c r="P154" i="1"/>
  <c r="S154" i="1" s="1"/>
  <c r="P179" i="1"/>
  <c r="S179" i="1" s="1"/>
  <c r="P218" i="1"/>
  <c r="S218" i="1" s="1"/>
  <c r="P145" i="1"/>
  <c r="S145" i="1" s="1"/>
  <c r="P147" i="1"/>
  <c r="S147" i="1" s="1"/>
  <c r="P135" i="1"/>
  <c r="S135" i="1" s="1"/>
  <c r="P92" i="1"/>
  <c r="S92" i="1" s="1"/>
  <c r="P95" i="1"/>
  <c r="S95" i="1" s="1"/>
  <c r="P64" i="1"/>
  <c r="S64" i="1" s="1"/>
  <c r="P48" i="1"/>
  <c r="S48" i="1" s="1"/>
  <c r="U48" i="1" s="1"/>
  <c r="P24" i="1"/>
  <c r="S24" i="1" s="1"/>
  <c r="P43" i="1"/>
  <c r="S43" i="1" s="1"/>
  <c r="P38" i="1"/>
  <c r="S38" i="1" s="1"/>
  <c r="U38" i="1" s="1"/>
  <c r="P53" i="1"/>
  <c r="S53" i="1" s="1"/>
  <c r="P29" i="1"/>
  <c r="S29" i="1" s="1"/>
  <c r="P220" i="1"/>
  <c r="S220" i="1" s="1"/>
  <c r="P229" i="1"/>
  <c r="S229" i="1" s="1"/>
  <c r="P191" i="1"/>
  <c r="S191" i="1" s="1"/>
  <c r="P210" i="1"/>
  <c r="S210" i="1" s="1"/>
  <c r="P109" i="1"/>
  <c r="S109" i="1" s="1"/>
  <c r="P152" i="1"/>
  <c r="S152" i="1" s="1"/>
  <c r="V152" i="1" s="1"/>
  <c r="P148" i="1"/>
  <c r="S148" i="1" s="1"/>
  <c r="P88" i="1"/>
  <c r="S88" i="1" s="1"/>
  <c r="P101" i="1"/>
  <c r="S101" i="1" s="1"/>
  <c r="U101" i="1" s="1"/>
  <c r="P81" i="1"/>
  <c r="S81" i="1" s="1"/>
  <c r="P39" i="1"/>
  <c r="S39" i="1" s="1"/>
  <c r="P62" i="1"/>
  <c r="S62" i="1" s="1"/>
  <c r="P34" i="1"/>
  <c r="S34" i="1" s="1"/>
  <c r="P49" i="1"/>
  <c r="S49" i="1" s="1"/>
  <c r="P25" i="1"/>
  <c r="S25" i="1" s="1"/>
  <c r="P226" i="1"/>
  <c r="S226" i="1" s="1"/>
  <c r="U226" i="1" s="1"/>
  <c r="P182" i="1"/>
  <c r="S182" i="1" s="1"/>
  <c r="P166" i="1"/>
  <c r="S166" i="1" s="1"/>
  <c r="P192" i="1"/>
  <c r="S192" i="1" s="1"/>
  <c r="P141" i="1"/>
  <c r="S141" i="1" s="1"/>
  <c r="P129" i="1"/>
  <c r="S129" i="1" s="1"/>
  <c r="P133" i="1"/>
  <c r="S133" i="1" s="1"/>
  <c r="P75" i="1"/>
  <c r="S75" i="1" s="1"/>
  <c r="U75" i="1" s="1"/>
  <c r="P67" i="1"/>
  <c r="S67" i="1" s="1"/>
  <c r="P93" i="1"/>
  <c r="S93" i="1" s="1"/>
  <c r="P63" i="1"/>
  <c r="S63" i="1" s="1"/>
  <c r="P40" i="1"/>
  <c r="S40" i="1" s="1"/>
  <c r="P59" i="1"/>
  <c r="S59" i="1" s="1"/>
  <c r="P31" i="1"/>
  <c r="S31" i="1" s="1"/>
  <c r="P54" i="1"/>
  <c r="S54" i="1" s="1"/>
  <c r="V54" i="1" s="1"/>
  <c r="P30" i="1"/>
  <c r="S30" i="1" s="1"/>
  <c r="P195" i="1"/>
  <c r="S195" i="1" s="1"/>
  <c r="P248" i="1"/>
  <c r="S248" i="1" s="1"/>
  <c r="P242" i="1"/>
  <c r="S242" i="1" s="1"/>
  <c r="P187" i="1"/>
  <c r="S187" i="1" s="1"/>
  <c r="P113" i="1"/>
  <c r="S113" i="1" s="1"/>
  <c r="P60" i="1"/>
  <c r="S60" i="1" s="1"/>
  <c r="P96" i="1"/>
  <c r="S96" i="1" s="1"/>
  <c r="P97" i="1"/>
  <c r="S97" i="1" s="1"/>
  <c r="P85" i="1"/>
  <c r="S85" i="1" s="1"/>
  <c r="P87" i="1"/>
  <c r="S87" i="1" s="1"/>
  <c r="P36" i="1"/>
  <c r="S36" i="1" s="1"/>
  <c r="P55" i="1"/>
  <c r="S55" i="1" s="1"/>
  <c r="P27" i="1"/>
  <c r="S27" i="1" s="1"/>
  <c r="V27" i="1" s="1"/>
  <c r="P50" i="1"/>
  <c r="S50" i="1" s="1"/>
  <c r="P26" i="1"/>
  <c r="S26" i="1" s="1"/>
  <c r="P41" i="1"/>
  <c r="S41" i="1" s="1"/>
  <c r="V139" i="1"/>
  <c r="S41" i="16"/>
  <c r="U41" i="16" s="1"/>
  <c r="AC152" i="5"/>
  <c r="AF231" i="5"/>
  <c r="U202" i="5"/>
  <c r="R210" i="5"/>
  <c r="T210" i="5" s="1"/>
  <c r="U66" i="5"/>
  <c r="U181" i="5"/>
  <c r="U126" i="5"/>
  <c r="S72" i="6"/>
  <c r="U72" i="6" s="1"/>
  <c r="U178" i="5"/>
  <c r="AF97" i="5"/>
  <c r="U200" i="5"/>
  <c r="AC64" i="5"/>
  <c r="V53" i="16"/>
  <c r="AF72" i="5"/>
  <c r="AC231" i="5"/>
  <c r="AC202" i="5"/>
  <c r="AC176" i="5"/>
  <c r="AC204" i="5"/>
  <c r="U209" i="5"/>
  <c r="AC66" i="5"/>
  <c r="AC182" i="5"/>
  <c r="U99" i="5"/>
  <c r="AF126" i="5"/>
  <c r="U70" i="5"/>
  <c r="U94" i="5"/>
  <c r="AF200" i="5"/>
  <c r="U197" i="5"/>
  <c r="V462" i="6"/>
  <c r="V77" i="1"/>
  <c r="AC67" i="5"/>
  <c r="AC190" i="5"/>
  <c r="AC235" i="5"/>
  <c r="AC164" i="5"/>
  <c r="U117" i="5"/>
  <c r="R203" i="5"/>
  <c r="T203" i="5" s="1"/>
  <c r="R164" i="5"/>
  <c r="T164" i="5" s="1"/>
  <c r="R99" i="5"/>
  <c r="T99" i="5" s="1"/>
  <c r="I66" i="11"/>
  <c r="H66" i="11"/>
  <c r="J66" i="11"/>
  <c r="F66" i="11"/>
  <c r="I23" i="11"/>
  <c r="H23" i="11"/>
  <c r="J23" i="11"/>
  <c r="AF70" i="5"/>
  <c r="AC94" i="5"/>
  <c r="AC200" i="5"/>
  <c r="AF197" i="5"/>
  <c r="AF117" i="5"/>
  <c r="AF243" i="5"/>
  <c r="AF66" i="5"/>
  <c r="AC126" i="5"/>
  <c r="AF192" i="5"/>
  <c r="U199" i="1"/>
  <c r="AC191" i="5"/>
  <c r="U142" i="5"/>
  <c r="U98" i="5"/>
  <c r="AF74" i="5"/>
  <c r="AC70" i="5"/>
  <c r="AF123" i="5"/>
  <c r="AF190" i="5"/>
  <c r="R243" i="5"/>
  <c r="T243" i="5" s="1"/>
  <c r="V231" i="6"/>
  <c r="S231" i="6"/>
  <c r="U231" i="6" s="1"/>
  <c r="P200" i="12"/>
  <c r="R200" i="12" s="1"/>
  <c r="P184" i="12"/>
  <c r="R184" i="12" s="1"/>
  <c r="P169" i="12"/>
  <c r="R169" i="12" s="1"/>
  <c r="P125" i="12"/>
  <c r="R125" i="12" s="1"/>
  <c r="P136" i="12"/>
  <c r="R136" i="12" s="1"/>
  <c r="P219" i="12"/>
  <c r="R219" i="12" s="1"/>
  <c r="P257" i="12"/>
  <c r="R257" i="12" s="1"/>
  <c r="P250" i="12"/>
  <c r="R250" i="12" s="1"/>
  <c r="P244" i="12"/>
  <c r="R244" i="12" s="1"/>
  <c r="P236" i="12"/>
  <c r="R236" i="12" s="1"/>
  <c r="P229" i="12"/>
  <c r="R229" i="12" s="1"/>
  <c r="P223" i="12"/>
  <c r="R223" i="12" s="1"/>
  <c r="P186" i="12"/>
  <c r="R186" i="12" s="1"/>
  <c r="P193" i="12"/>
  <c r="R193" i="12" s="1"/>
  <c r="Y9" i="12"/>
  <c r="P25" i="12"/>
  <c r="P23" i="12"/>
  <c r="P22" i="12"/>
  <c r="P95" i="12"/>
  <c r="R95" i="12" s="1"/>
  <c r="P151" i="12"/>
  <c r="R151" i="12" s="1"/>
  <c r="P43" i="12"/>
  <c r="R43" i="12" s="1"/>
  <c r="P94" i="12"/>
  <c r="R94" i="12" s="1"/>
  <c r="P53" i="12"/>
  <c r="R53" i="12" s="1"/>
  <c r="P117" i="12"/>
  <c r="R117" i="12" s="1"/>
  <c r="P67" i="12"/>
  <c r="R67" i="12" s="1"/>
  <c r="Y24" i="12"/>
  <c r="P90" i="12"/>
  <c r="R90" i="12" s="1"/>
  <c r="P113" i="12"/>
  <c r="R113" i="12" s="1"/>
  <c r="P76" i="12"/>
  <c r="R76" i="12" s="1"/>
  <c r="P56" i="12"/>
  <c r="R56" i="12" s="1"/>
  <c r="P161" i="12"/>
  <c r="R161" i="12" s="1"/>
  <c r="P212" i="12"/>
  <c r="R212" i="12" s="1"/>
  <c r="P154" i="12"/>
  <c r="R154" i="12" s="1"/>
  <c r="P256" i="12"/>
  <c r="R256" i="12" s="1"/>
  <c r="P243" i="12"/>
  <c r="R243" i="12" s="1"/>
  <c r="P235" i="12"/>
  <c r="R235" i="12" s="1"/>
  <c r="P228" i="12"/>
  <c r="R228" i="12" s="1"/>
  <c r="P190" i="12"/>
  <c r="R190" i="12" s="1"/>
  <c r="P207" i="12"/>
  <c r="R207" i="12" s="1"/>
  <c r="P97" i="12"/>
  <c r="R97" i="12" s="1"/>
  <c r="P24" i="12"/>
  <c r="P163" i="12"/>
  <c r="R163" i="12" s="1"/>
  <c r="P64" i="12"/>
  <c r="R64" i="12" s="1"/>
  <c r="P21" i="12"/>
  <c r="Y27" i="12"/>
  <c r="P30" i="12"/>
  <c r="R30" i="12" s="1"/>
  <c r="P36" i="12"/>
  <c r="R36" i="12" s="1"/>
  <c r="P159" i="12"/>
  <c r="R159" i="12" s="1"/>
  <c r="P61" i="12"/>
  <c r="R61" i="12" s="1"/>
  <c r="Y5" i="12"/>
  <c r="P75" i="12"/>
  <c r="R75" i="12" s="1"/>
  <c r="P27" i="12"/>
  <c r="P98" i="12"/>
  <c r="R98" i="12" s="1"/>
  <c r="P105" i="12"/>
  <c r="R105" i="12" s="1"/>
  <c r="P68" i="12"/>
  <c r="R68" i="12" s="1"/>
  <c r="Y18" i="12"/>
  <c r="P218" i="12"/>
  <c r="R218" i="12" s="1"/>
  <c r="P216" i="12"/>
  <c r="R216" i="12" s="1"/>
  <c r="P204" i="12"/>
  <c r="R204" i="12" s="1"/>
  <c r="P152" i="12"/>
  <c r="R152" i="12" s="1"/>
  <c r="P165" i="12"/>
  <c r="R165" i="12" s="1"/>
  <c r="P189" i="12"/>
  <c r="R189" i="12" s="1"/>
  <c r="P255" i="12"/>
  <c r="R255" i="12" s="1"/>
  <c r="P249" i="12"/>
  <c r="R249" i="12" s="1"/>
  <c r="P242" i="12"/>
  <c r="R242" i="12" s="1"/>
  <c r="P234" i="12"/>
  <c r="R234" i="12" s="1"/>
  <c r="P227" i="12"/>
  <c r="R227" i="12" s="1"/>
  <c r="P141" i="12"/>
  <c r="R141" i="12" s="1"/>
  <c r="P153" i="12"/>
  <c r="R153" i="12" s="1"/>
  <c r="P48" i="12"/>
  <c r="R48" i="12" s="1"/>
  <c r="Y23" i="12"/>
  <c r="P33" i="12"/>
  <c r="R33" i="12" s="1"/>
  <c r="P44" i="12"/>
  <c r="R44" i="12" s="1"/>
  <c r="P47" i="12"/>
  <c r="R47" i="12" s="1"/>
  <c r="P103" i="12"/>
  <c r="R103" i="12" s="1"/>
  <c r="P167" i="12"/>
  <c r="R167" i="12" s="1"/>
  <c r="P54" i="12"/>
  <c r="R54" i="12" s="1"/>
  <c r="Y2" i="12"/>
  <c r="P69" i="12"/>
  <c r="R69" i="12" s="1"/>
  <c r="Y15" i="12"/>
  <c r="P83" i="12"/>
  <c r="R83" i="12" s="1"/>
  <c r="P34" i="12"/>
  <c r="R34" i="12" s="1"/>
  <c r="P106" i="12"/>
  <c r="R106" i="12" s="1"/>
  <c r="P96" i="12"/>
  <c r="R96" i="12" s="1"/>
  <c r="P52" i="12"/>
  <c r="R52" i="12" s="1"/>
  <c r="Y4" i="12"/>
  <c r="P177" i="12"/>
  <c r="R177" i="12" s="1"/>
  <c r="P196" i="12"/>
  <c r="R196" i="12" s="1"/>
  <c r="P133" i="12"/>
  <c r="R133" i="12" s="1"/>
  <c r="P145" i="12"/>
  <c r="R145" i="12" s="1"/>
  <c r="P206" i="12"/>
  <c r="R206" i="12" s="1"/>
  <c r="P214" i="12"/>
  <c r="R214" i="12" s="1"/>
  <c r="P144" i="12"/>
  <c r="R144" i="12" s="1"/>
  <c r="P254" i="12"/>
  <c r="R254" i="12" s="1"/>
  <c r="P241" i="12"/>
  <c r="R241" i="12" s="1"/>
  <c r="P233" i="12"/>
  <c r="R233" i="12" s="1"/>
  <c r="P126" i="12"/>
  <c r="R126" i="12" s="1"/>
  <c r="P89" i="12"/>
  <c r="R89" i="12" s="1"/>
  <c r="P148" i="12"/>
  <c r="R148" i="12" s="1"/>
  <c r="P29" i="12"/>
  <c r="R29" i="12" s="1"/>
  <c r="P41" i="12"/>
  <c r="R41" i="12" s="1"/>
  <c r="P49" i="12"/>
  <c r="R49" i="12" s="1"/>
  <c r="P55" i="12"/>
  <c r="R55" i="12" s="1"/>
  <c r="P111" i="12"/>
  <c r="R111" i="12" s="1"/>
  <c r="P175" i="12"/>
  <c r="R175" i="12" s="1"/>
  <c r="P62" i="12"/>
  <c r="R62" i="12" s="1"/>
  <c r="Y14" i="12"/>
  <c r="P77" i="12"/>
  <c r="R77" i="12" s="1"/>
  <c r="Y21" i="12"/>
  <c r="P91" i="12"/>
  <c r="R91" i="12" s="1"/>
  <c r="P50" i="12"/>
  <c r="R50" i="12" s="1"/>
  <c r="P92" i="12"/>
  <c r="R92" i="12" s="1"/>
  <c r="P42" i="12"/>
  <c r="R42" i="12" s="1"/>
  <c r="P130" i="12"/>
  <c r="R130" i="12" s="1"/>
  <c r="P203" i="12"/>
  <c r="R203" i="12" s="1"/>
  <c r="P112" i="12"/>
  <c r="R112" i="12" s="1"/>
  <c r="P259" i="12"/>
  <c r="R259" i="12" s="1"/>
  <c r="P253" i="12"/>
  <c r="R253" i="12" s="1"/>
  <c r="P248" i="12"/>
  <c r="R248" i="12" s="1"/>
  <c r="P240" i="12"/>
  <c r="R240" i="12" s="1"/>
  <c r="P226" i="12"/>
  <c r="R226" i="12" s="1"/>
  <c r="P199" i="12"/>
  <c r="R199" i="12" s="1"/>
  <c r="P81" i="12"/>
  <c r="R81" i="12" s="1"/>
  <c r="P173" i="12"/>
  <c r="R173" i="12" s="1"/>
  <c r="P37" i="12"/>
  <c r="R37" i="12" s="1"/>
  <c r="Y8" i="12"/>
  <c r="P57" i="12"/>
  <c r="R57" i="12" s="1"/>
  <c r="P63" i="12"/>
  <c r="R63" i="12" s="1"/>
  <c r="P119" i="12"/>
  <c r="R119" i="12" s="1"/>
  <c r="P183" i="12"/>
  <c r="R183" i="12" s="1"/>
  <c r="P70" i="12"/>
  <c r="R70" i="12" s="1"/>
  <c r="Y22" i="12"/>
  <c r="P85" i="12"/>
  <c r="R85" i="12" s="1"/>
  <c r="P31" i="12"/>
  <c r="R31" i="12" s="1"/>
  <c r="P99" i="12"/>
  <c r="R99" i="12" s="1"/>
  <c r="P58" i="12"/>
  <c r="R58" i="12" s="1"/>
  <c r="P88" i="12"/>
  <c r="R88" i="12" s="1"/>
  <c r="P40" i="12"/>
  <c r="R40" i="12" s="1"/>
  <c r="P222" i="12"/>
  <c r="R222" i="12" s="1"/>
  <c r="P181" i="12"/>
  <c r="R181" i="12" s="1"/>
  <c r="P146" i="12"/>
  <c r="R146" i="12" s="1"/>
  <c r="P182" i="12"/>
  <c r="R182" i="12" s="1"/>
  <c r="P252" i="12"/>
  <c r="R252" i="12" s="1"/>
  <c r="P247" i="12"/>
  <c r="R247" i="12" s="1"/>
  <c r="P239" i="12"/>
  <c r="R239" i="12" s="1"/>
  <c r="P232" i="12"/>
  <c r="R232" i="12" s="1"/>
  <c r="P215" i="12"/>
  <c r="R215" i="12" s="1"/>
  <c r="P176" i="12"/>
  <c r="R176" i="12" s="1"/>
  <c r="D15" i="12"/>
  <c r="C19" i="12" s="1"/>
  <c r="P217" i="12"/>
  <c r="R217" i="12" s="1"/>
  <c r="P138" i="12"/>
  <c r="R138" i="12" s="1"/>
  <c r="P158" i="12"/>
  <c r="R158" i="12" s="1"/>
  <c r="P45" i="12"/>
  <c r="R45" i="12" s="1"/>
  <c r="Y12" i="12"/>
  <c r="P65" i="12"/>
  <c r="R65" i="12" s="1"/>
  <c r="P71" i="12"/>
  <c r="R71" i="12" s="1"/>
  <c r="P127" i="12"/>
  <c r="R127" i="12" s="1"/>
  <c r="Y10" i="12"/>
  <c r="P78" i="12"/>
  <c r="R78" i="12" s="1"/>
  <c r="P28" i="12"/>
  <c r="R28" i="12" s="1"/>
  <c r="P93" i="12"/>
  <c r="R93" i="12" s="1"/>
  <c r="P38" i="12"/>
  <c r="R38" i="12" s="1"/>
  <c r="P107" i="12"/>
  <c r="R107" i="12" s="1"/>
  <c r="P66" i="12"/>
  <c r="R66" i="12" s="1"/>
  <c r="P84" i="12"/>
  <c r="R84" i="12" s="1"/>
  <c r="P104" i="12"/>
  <c r="R104" i="12" s="1"/>
  <c r="P174" i="12"/>
  <c r="R174" i="12" s="1"/>
  <c r="P195" i="12"/>
  <c r="R195" i="12" s="1"/>
  <c r="P120" i="12"/>
  <c r="R120" i="12" s="1"/>
  <c r="P162" i="12"/>
  <c r="R162" i="12" s="1"/>
  <c r="P150" i="12"/>
  <c r="R150" i="12" s="1"/>
  <c r="P258" i="12"/>
  <c r="R258" i="12" s="1"/>
  <c r="P251" i="12"/>
  <c r="R251" i="12" s="1"/>
  <c r="P246" i="12"/>
  <c r="R246" i="12" s="1"/>
  <c r="P238" i="12"/>
  <c r="R238" i="12" s="1"/>
  <c r="P231" i="12"/>
  <c r="R231" i="12" s="1"/>
  <c r="P225" i="12"/>
  <c r="R225" i="12" s="1"/>
  <c r="P108" i="12"/>
  <c r="R108" i="12" s="1"/>
  <c r="P209" i="12"/>
  <c r="R209" i="12" s="1"/>
  <c r="P100" i="12"/>
  <c r="R100" i="12" s="1"/>
  <c r="Y7" i="12"/>
  <c r="Y16" i="12"/>
  <c r="Y13" i="12"/>
  <c r="P79" i="12"/>
  <c r="R79" i="12" s="1"/>
  <c r="P135" i="12"/>
  <c r="R135" i="12" s="1"/>
  <c r="Y26" i="12"/>
  <c r="P86" i="12"/>
  <c r="R86" i="12" s="1"/>
  <c r="P39" i="12"/>
  <c r="R39" i="12" s="1"/>
  <c r="P101" i="12"/>
  <c r="R101" i="12" s="1"/>
  <c r="P51" i="12"/>
  <c r="R51" i="12" s="1"/>
  <c r="Y6" i="12"/>
  <c r="P74" i="12"/>
  <c r="R74" i="12" s="1"/>
  <c r="P80" i="12"/>
  <c r="R80" i="12" s="1"/>
  <c r="Y25" i="12"/>
  <c r="V100" i="6"/>
  <c r="F52" i="8"/>
  <c r="J36" i="8"/>
  <c r="J65" i="11"/>
  <c r="F49" i="11"/>
  <c r="I73" i="4"/>
  <c r="P637" i="6"/>
  <c r="S637" i="6" s="1"/>
  <c r="U637" i="6" s="1"/>
  <c r="P641" i="3"/>
  <c r="S209" i="16"/>
  <c r="U209" i="16" s="1"/>
  <c r="F84" i="8"/>
  <c r="I76" i="8"/>
  <c r="I68" i="8"/>
  <c r="L46" i="8"/>
  <c r="J44" i="8"/>
  <c r="K41" i="8"/>
  <c r="J72" i="11"/>
  <c r="F75" i="4"/>
  <c r="L55" i="4"/>
  <c r="L43" i="4"/>
  <c r="L33" i="4"/>
  <c r="H27" i="4"/>
  <c r="P641" i="6"/>
  <c r="V641" i="6" s="1"/>
  <c r="V637" i="6"/>
  <c r="P637" i="3"/>
  <c r="J53" i="11"/>
  <c r="H41" i="11"/>
  <c r="L26" i="11"/>
  <c r="H68" i="4"/>
  <c r="L52" i="8"/>
  <c r="J38" i="8"/>
  <c r="F49" i="4"/>
  <c r="J83" i="8"/>
  <c r="I59" i="8"/>
  <c r="K52" i="8"/>
  <c r="F46" i="11"/>
  <c r="J46" i="4"/>
  <c r="F13" i="2"/>
  <c r="P638" i="6"/>
  <c r="S638" i="6" s="1"/>
  <c r="U638" i="6" s="1"/>
  <c r="I52" i="8"/>
  <c r="P142" i="12"/>
  <c r="R142" i="12" s="1"/>
  <c r="P642" i="6"/>
  <c r="S642" i="6" s="1"/>
  <c r="U642" i="6" s="1"/>
  <c r="G19" i="3"/>
  <c r="J37" i="3"/>
  <c r="J37" i="6" s="1"/>
  <c r="R36" i="3"/>
  <c r="T36" i="3" s="1"/>
  <c r="R62" i="3"/>
  <c r="T62" i="3" s="1"/>
  <c r="K620" i="6"/>
  <c r="K621" i="6"/>
  <c r="G636" i="3"/>
  <c r="K636" i="3" s="1"/>
  <c r="P636" i="3"/>
  <c r="P640" i="3"/>
  <c r="R640" i="3" s="1"/>
  <c r="T640" i="3" s="1"/>
  <c r="K640" i="3"/>
  <c r="K642" i="3"/>
  <c r="G639" i="3"/>
  <c r="P639" i="3"/>
  <c r="K638" i="3"/>
  <c r="G635" i="3"/>
  <c r="P635" i="3"/>
  <c r="R635" i="3" s="1"/>
  <c r="T635" i="3" s="1"/>
  <c r="G641" i="3"/>
  <c r="G637" i="3"/>
  <c r="R637" i="3" s="1"/>
  <c r="T637" i="3" s="1"/>
  <c r="P642" i="3"/>
  <c r="R642" i="3" s="1"/>
  <c r="T642" i="3" s="1"/>
  <c r="P638" i="3"/>
  <c r="R638" i="3" s="1"/>
  <c r="T638" i="3" s="1"/>
  <c r="V640" i="6"/>
  <c r="S640" i="6"/>
  <c r="U640" i="6" s="1"/>
  <c r="V638" i="6"/>
  <c r="S641" i="6"/>
  <c r="U641" i="6" s="1"/>
  <c r="G636" i="6"/>
  <c r="P636" i="6"/>
  <c r="S636" i="6" s="1"/>
  <c r="U636" i="6" s="1"/>
  <c r="P643" i="6"/>
  <c r="S643" i="6" s="1"/>
  <c r="U643" i="6" s="1"/>
  <c r="P639" i="6"/>
  <c r="S639" i="6" s="1"/>
  <c r="U639" i="6" s="1"/>
  <c r="R161" i="3"/>
  <c r="T161" i="3" s="1"/>
  <c r="U161" i="3"/>
  <c r="P628" i="3"/>
  <c r="R628" i="3" s="1"/>
  <c r="T628" i="3" s="1"/>
  <c r="P292" i="3"/>
  <c r="P296" i="3"/>
  <c r="P597" i="3"/>
  <c r="P28" i="3"/>
  <c r="P146" i="3"/>
  <c r="P580" i="3"/>
  <c r="P588" i="3"/>
  <c r="P313" i="3"/>
  <c r="P183" i="3"/>
  <c r="P92" i="3"/>
  <c r="P142" i="3"/>
  <c r="P616" i="3"/>
  <c r="P134" i="3"/>
  <c r="P532" i="3"/>
  <c r="P315" i="3"/>
  <c r="P340" i="3"/>
  <c r="U340" i="3" s="1"/>
  <c r="P144" i="3"/>
  <c r="P452" i="3"/>
  <c r="P401" i="3"/>
  <c r="P567" i="3"/>
  <c r="P396" i="3"/>
  <c r="P202" i="3"/>
  <c r="P98" i="3"/>
  <c r="P108" i="3"/>
  <c r="P441" i="3"/>
  <c r="P283" i="3"/>
  <c r="P337" i="3"/>
  <c r="P65" i="3"/>
  <c r="P324" i="3"/>
  <c r="R324" i="3" s="1"/>
  <c r="T324" i="3" s="1"/>
  <c r="P268" i="3"/>
  <c r="P170" i="3"/>
  <c r="P278" i="3"/>
  <c r="P103" i="3"/>
  <c r="P152" i="3"/>
  <c r="P546" i="3"/>
  <c r="P336" i="3"/>
  <c r="P69" i="3"/>
  <c r="P221" i="3"/>
  <c r="P326" i="3"/>
  <c r="P554" i="3"/>
  <c r="P312" i="3"/>
  <c r="P347" i="3"/>
  <c r="P587" i="3"/>
  <c r="P538" i="3"/>
  <c r="P119" i="3"/>
  <c r="P540" i="3"/>
  <c r="P256" i="3"/>
  <c r="P298" i="3"/>
  <c r="P548" i="3"/>
  <c r="P304" i="3"/>
  <c r="P80" i="3"/>
  <c r="P297" i="3"/>
  <c r="P214" i="3"/>
  <c r="P285" i="3"/>
  <c r="P225" i="3"/>
  <c r="P121" i="3"/>
  <c r="P507" i="3"/>
  <c r="P56" i="3"/>
  <c r="P158" i="3"/>
  <c r="P327" i="3"/>
  <c r="P151" i="3"/>
  <c r="P125" i="3"/>
  <c r="P137" i="3"/>
  <c r="P448" i="3"/>
  <c r="P148" i="3"/>
  <c r="P405" i="3"/>
  <c r="P275" i="3"/>
  <c r="P333" i="3"/>
  <c r="P145" i="3"/>
  <c r="P228" i="3"/>
  <c r="P122" i="3"/>
  <c r="P511" i="3"/>
  <c r="P136" i="3"/>
  <c r="P617" i="3"/>
  <c r="P365" i="3"/>
  <c r="P519" i="3"/>
  <c r="P476" i="3"/>
  <c r="P531" i="3"/>
  <c r="U531" i="3" s="1"/>
  <c r="P549" i="3"/>
  <c r="P303" i="3"/>
  <c r="P289" i="3"/>
  <c r="P352" i="3"/>
  <c r="P272" i="3"/>
  <c r="P391" i="3"/>
  <c r="U391" i="3" s="1"/>
  <c r="P595" i="3"/>
  <c r="P589" i="3"/>
  <c r="R589" i="3" s="1"/>
  <c r="T589" i="3" s="1"/>
  <c r="P499" i="3"/>
  <c r="P31" i="3"/>
  <c r="P387" i="3"/>
  <c r="P354" i="3"/>
  <c r="P35" i="3"/>
  <c r="P522" i="3"/>
  <c r="U522" i="3" s="1"/>
  <c r="P187" i="3"/>
  <c r="P160" i="3"/>
  <c r="P334" i="3"/>
  <c r="P339" i="3"/>
  <c r="U339" i="3" s="1"/>
  <c r="P374" i="3"/>
  <c r="P174" i="3"/>
  <c r="Y5" i="3"/>
  <c r="P63" i="3"/>
  <c r="Y4" i="3"/>
  <c r="P37" i="3"/>
  <c r="P570" i="3"/>
  <c r="P560" i="3"/>
  <c r="P577" i="3"/>
  <c r="P506" i="3"/>
  <c r="R506" i="3" s="1"/>
  <c r="T506" i="3" s="1"/>
  <c r="P557" i="3"/>
  <c r="P513" i="3"/>
  <c r="P255" i="3"/>
  <c r="P596" i="3"/>
  <c r="P572" i="3"/>
  <c r="P494" i="3"/>
  <c r="P526" i="3"/>
  <c r="P454" i="3"/>
  <c r="P516" i="3"/>
  <c r="P390" i="3"/>
  <c r="P133" i="3"/>
  <c r="P309" i="3"/>
  <c r="P91" i="3"/>
  <c r="P33" i="3"/>
  <c r="P356" i="3"/>
  <c r="P64" i="3"/>
  <c r="P130" i="3"/>
  <c r="P29" i="3"/>
  <c r="P46" i="3"/>
  <c r="P566" i="3"/>
  <c r="U566" i="3" s="1"/>
  <c r="P367" i="3"/>
  <c r="P189" i="3"/>
  <c r="P241" i="3"/>
  <c r="P143" i="3"/>
  <c r="P54" i="3"/>
  <c r="P123" i="3"/>
  <c r="P537" i="3"/>
  <c r="P495" i="3"/>
  <c r="P614" i="3"/>
  <c r="P311" i="3"/>
  <c r="P510" i="3"/>
  <c r="P626" i="3"/>
  <c r="P504" i="3"/>
  <c r="P453" i="3"/>
  <c r="P302" i="3"/>
  <c r="P196" i="3"/>
  <c r="P231" i="3"/>
  <c r="P218" i="3"/>
  <c r="P310" i="3"/>
  <c r="P434" i="3"/>
  <c r="P523" i="3"/>
  <c r="P40" i="3"/>
  <c r="P23" i="3"/>
  <c r="P384" i="3"/>
  <c r="P32" i="3"/>
  <c r="R32" i="3" s="1"/>
  <c r="T32" i="3" s="1"/>
  <c r="P156" i="3"/>
  <c r="P355" i="3"/>
  <c r="P164" i="3"/>
  <c r="P162" i="3"/>
  <c r="P50" i="3"/>
  <c r="P110" i="3"/>
  <c r="P44" i="3"/>
  <c r="P52" i="3"/>
  <c r="Y8" i="3"/>
  <c r="Y29" i="3"/>
  <c r="P528" i="3"/>
  <c r="P535" i="3"/>
  <c r="P565" i="3"/>
  <c r="P576" i="3"/>
  <c r="P518" i="3"/>
  <c r="P621" i="3"/>
  <c r="P607" i="3"/>
  <c r="P586" i="3"/>
  <c r="P521" i="3"/>
  <c r="P486" i="3"/>
  <c r="P424" i="3"/>
  <c r="P319" i="3"/>
  <c r="P625" i="3"/>
  <c r="P362" i="3"/>
  <c r="P608" i="3"/>
  <c r="P619" i="3"/>
  <c r="P290" i="3"/>
  <c r="P541" i="3"/>
  <c r="P502" i="3"/>
  <c r="P618" i="3"/>
  <c r="R618" i="3" s="1"/>
  <c r="T618" i="3" s="1"/>
  <c r="P281" i="3"/>
  <c r="P533" i="3"/>
  <c r="P487" i="3"/>
  <c r="P474" i="3"/>
  <c r="P185" i="3"/>
  <c r="P291" i="3"/>
  <c r="P443" i="3"/>
  <c r="P318" i="3"/>
  <c r="P128" i="3"/>
  <c r="P287" i="3"/>
  <c r="P590" i="3"/>
  <c r="P21" i="3"/>
  <c r="P517" i="3"/>
  <c r="P335" i="3"/>
  <c r="P34" i="3"/>
  <c r="P363" i="3"/>
  <c r="P184" i="3"/>
  <c r="P415" i="3"/>
  <c r="P90" i="3"/>
  <c r="P24" i="3"/>
  <c r="P139" i="3"/>
  <c r="P180" i="3"/>
  <c r="P157" i="3"/>
  <c r="P141" i="3"/>
  <c r="P47" i="3"/>
  <c r="Y6" i="3"/>
  <c r="P48" i="3"/>
  <c r="Y40" i="3"/>
  <c r="Y22" i="3"/>
  <c r="P261" i="3"/>
  <c r="P512" i="3"/>
  <c r="P622" i="3"/>
  <c r="P609" i="3"/>
  <c r="P480" i="3"/>
  <c r="P500" i="3"/>
  <c r="P552" i="3"/>
  <c r="P536" i="3"/>
  <c r="U536" i="3" s="1"/>
  <c r="P489" i="3"/>
  <c r="P600" i="3"/>
  <c r="P468" i="3"/>
  <c r="P501" i="3"/>
  <c r="P215" i="3"/>
  <c r="P58" i="3"/>
  <c r="P370" i="3"/>
  <c r="P322" i="3"/>
  <c r="P414" i="3"/>
  <c r="P96" i="3"/>
  <c r="P603" i="3"/>
  <c r="P93" i="3"/>
  <c r="P591" i="3"/>
  <c r="U591" i="3" s="1"/>
  <c r="P503" i="3"/>
  <c r="P612" i="3"/>
  <c r="P150" i="3"/>
  <c r="P117" i="3"/>
  <c r="P113" i="3"/>
  <c r="Y15" i="3"/>
  <c r="Y3" i="3"/>
  <c r="Y11" i="3"/>
  <c r="Y21" i="3"/>
  <c r="P45" i="3"/>
  <c r="P615" i="3"/>
  <c r="P490" i="3"/>
  <c r="P598" i="3"/>
  <c r="P545" i="3"/>
  <c r="P505" i="3"/>
  <c r="P320" i="3"/>
  <c r="P114" i="3"/>
  <c r="P353" i="3"/>
  <c r="P76" i="3"/>
  <c r="P26" i="3"/>
  <c r="P602" i="3"/>
  <c r="P341" i="3"/>
  <c r="U341" i="3" s="1"/>
  <c r="P149" i="3"/>
  <c r="P106" i="3"/>
  <c r="P111" i="3"/>
  <c r="P99" i="3"/>
  <c r="P102" i="3"/>
  <c r="R102" i="3" s="1"/>
  <c r="T102" i="3" s="1"/>
  <c r="Y9" i="3"/>
  <c r="Y2" i="3"/>
  <c r="P620" i="3"/>
  <c r="P525" i="3"/>
  <c r="P585" i="3"/>
  <c r="P230" i="3"/>
  <c r="P307" i="3"/>
  <c r="P294" i="3"/>
  <c r="P217" i="3"/>
  <c r="P97" i="3"/>
  <c r="P301" i="3"/>
  <c r="P82" i="3"/>
  <c r="P25" i="3"/>
  <c r="P83" i="3"/>
  <c r="P368" i="3"/>
  <c r="R368" i="3" s="1"/>
  <c r="T368" i="3" s="1"/>
  <c r="P181" i="3"/>
  <c r="P138" i="3"/>
  <c r="P173" i="3"/>
  <c r="P342" i="3"/>
  <c r="R342" i="3" s="1"/>
  <c r="T342" i="3" s="1"/>
  <c r="P39" i="3"/>
  <c r="P564" i="3"/>
  <c r="P611" i="3"/>
  <c r="P472" i="3"/>
  <c r="P575" i="3"/>
  <c r="P584" i="3"/>
  <c r="P417" i="3"/>
  <c r="P461" i="3"/>
  <c r="P273" i="3"/>
  <c r="P74" i="3"/>
  <c r="P373" i="3"/>
  <c r="P75" i="3"/>
  <c r="P67" i="3"/>
  <c r="R67" i="3" s="1"/>
  <c r="T67" i="3" s="1"/>
  <c r="P271" i="3"/>
  <c r="P594" i="3"/>
  <c r="P72" i="3"/>
  <c r="P168" i="3"/>
  <c r="P179" i="3"/>
  <c r="P369" i="3"/>
  <c r="P124" i="3"/>
  <c r="P147" i="3"/>
  <c r="P107" i="3"/>
  <c r="P118" i="3"/>
  <c r="Y38" i="3"/>
  <c r="Y18" i="3"/>
  <c r="P101" i="3"/>
  <c r="P305" i="3"/>
  <c r="P613" i="3"/>
  <c r="P599" i="3"/>
  <c r="P361" i="3"/>
  <c r="P529" i="3"/>
  <c r="P246" i="3"/>
  <c r="P280" i="3"/>
  <c r="P131" i="3"/>
  <c r="P328" i="3"/>
  <c r="P317" i="3"/>
  <c r="P375" i="3"/>
  <c r="P357" i="3"/>
  <c r="P41" i="3"/>
  <c r="P59" i="3"/>
  <c r="Y31" i="3"/>
  <c r="Y13" i="3"/>
  <c r="Y33" i="3"/>
  <c r="Y36" i="3"/>
  <c r="P553" i="3"/>
  <c r="P491" i="3"/>
  <c r="P498" i="3"/>
  <c r="P377" i="3"/>
  <c r="P279" i="3"/>
  <c r="P229" i="3"/>
  <c r="P249" i="3"/>
  <c r="P408" i="3"/>
  <c r="U408" i="3" s="1"/>
  <c r="P250" i="3"/>
  <c r="R250" i="3" s="1"/>
  <c r="T250" i="3" s="1"/>
  <c r="P84" i="3"/>
  <c r="P366" i="3"/>
  <c r="P372" i="3"/>
  <c r="P77" i="3"/>
  <c r="P412" i="3"/>
  <c r="P206" i="3"/>
  <c r="P140" i="3"/>
  <c r="P38" i="3"/>
  <c r="Y27" i="3"/>
  <c r="P42" i="3"/>
  <c r="R45" i="5"/>
  <c r="T45" i="5" s="1"/>
  <c r="U89" i="1"/>
  <c r="AF238" i="5"/>
  <c r="AC57" i="5"/>
  <c r="R31" i="5"/>
  <c r="T31" i="5" s="1"/>
  <c r="AC31" i="5"/>
  <c r="R24" i="5"/>
  <c r="T24" i="5" s="1"/>
  <c r="AF24" i="5"/>
  <c r="Y17" i="3"/>
  <c r="U218" i="1"/>
  <c r="V218" i="1"/>
  <c r="P358" i="3"/>
  <c r="P331" i="3"/>
  <c r="AF69" i="5"/>
  <c r="U36" i="3"/>
  <c r="AC42" i="5"/>
  <c r="U42" i="5"/>
  <c r="R42" i="5"/>
  <c r="T42" i="5" s="1"/>
  <c r="U55" i="3"/>
  <c r="R55" i="3"/>
  <c r="T55" i="3" s="1"/>
  <c r="S402" i="6"/>
  <c r="U402" i="6" s="1"/>
  <c r="V402" i="6"/>
  <c r="U69" i="5"/>
  <c r="V58" i="1"/>
  <c r="AF42" i="5"/>
  <c r="R230" i="5"/>
  <c r="T230" i="5" s="1"/>
  <c r="AC230" i="5"/>
  <c r="P205" i="3"/>
  <c r="P604" i="3"/>
  <c r="P395" i="3"/>
  <c r="S170" i="6"/>
  <c r="U170" i="6" s="1"/>
  <c r="V170" i="6"/>
  <c r="V146" i="6"/>
  <c r="S146" i="6"/>
  <c r="U146" i="6" s="1"/>
  <c r="S171" i="6"/>
  <c r="U171" i="6" s="1"/>
  <c r="V171" i="6"/>
  <c r="P550" i="3"/>
  <c r="AC69" i="5"/>
  <c r="AC155" i="5"/>
  <c r="P49" i="3"/>
  <c r="R51" i="5"/>
  <c r="T51" i="5" s="1"/>
  <c r="AC51" i="5"/>
  <c r="AF51" i="5"/>
  <c r="Y25" i="3"/>
  <c r="Y10" i="3"/>
  <c r="P88" i="3"/>
  <c r="P338" i="3"/>
  <c r="P68" i="3"/>
  <c r="P530" i="3"/>
  <c r="AC175" i="5"/>
  <c r="V246" i="1"/>
  <c r="P210" i="3"/>
  <c r="P212" i="3"/>
  <c r="P277" i="3"/>
  <c r="P624" i="3"/>
  <c r="AF45" i="5"/>
  <c r="U175" i="5"/>
  <c r="U155" i="5"/>
  <c r="U62" i="3"/>
  <c r="R101" i="5"/>
  <c r="T101" i="5" s="1"/>
  <c r="U101" i="5"/>
  <c r="R49" i="5"/>
  <c r="T49" i="5" s="1"/>
  <c r="AC49" i="5"/>
  <c r="Y23" i="3"/>
  <c r="P53" i="3"/>
  <c r="P166" i="3"/>
  <c r="P154" i="3"/>
  <c r="P379" i="3"/>
  <c r="AF175" i="5"/>
  <c r="AF155" i="5"/>
  <c r="AF57" i="5"/>
  <c r="AF165" i="5"/>
  <c r="U165" i="5"/>
  <c r="P135" i="3"/>
  <c r="P270" i="3"/>
  <c r="P561" i="3"/>
  <c r="AC243" i="5"/>
  <c r="U54" i="5"/>
  <c r="H71" i="8"/>
  <c r="F71" i="8"/>
  <c r="I71" i="8"/>
  <c r="L71" i="8"/>
  <c r="K71" i="8"/>
  <c r="J71" i="8"/>
  <c r="I39" i="8"/>
  <c r="F39" i="8"/>
  <c r="H39" i="8"/>
  <c r="K39" i="8"/>
  <c r="J39" i="8"/>
  <c r="L39" i="8"/>
  <c r="K52" i="11"/>
  <c r="L52" i="11"/>
  <c r="H67" i="4"/>
  <c r="J67" i="4"/>
  <c r="V48" i="6"/>
  <c r="S48" i="6"/>
  <c r="U48" i="6" s="1"/>
  <c r="S590" i="6"/>
  <c r="U590" i="6" s="1"/>
  <c r="V590" i="6"/>
  <c r="U86" i="5"/>
  <c r="AF105" i="5"/>
  <c r="J73" i="8"/>
  <c r="H73" i="8"/>
  <c r="I73" i="8"/>
  <c r="L73" i="8"/>
  <c r="K31" i="11"/>
  <c r="L31" i="11"/>
  <c r="I31" i="11"/>
  <c r="H31" i="11"/>
  <c r="J31" i="11"/>
  <c r="F31" i="11"/>
  <c r="H29" i="11"/>
  <c r="L29" i="11"/>
  <c r="J29" i="11"/>
  <c r="F29" i="11"/>
  <c r="I29" i="11"/>
  <c r="K29" i="11"/>
  <c r="J13" i="8"/>
  <c r="D13" i="8"/>
  <c r="G13" i="8"/>
  <c r="K13" i="8"/>
  <c r="H54" i="11"/>
  <c r="L54" i="11"/>
  <c r="J54" i="11"/>
  <c r="K54" i="11"/>
  <c r="K71" i="4"/>
  <c r="I71" i="4"/>
  <c r="F71" i="4"/>
  <c r="J71" i="4"/>
  <c r="F31" i="4"/>
  <c r="K31" i="4"/>
  <c r="L31" i="4"/>
  <c r="H31" i="4"/>
  <c r="J31" i="4"/>
  <c r="V372" i="6"/>
  <c r="S372" i="6"/>
  <c r="U372" i="6" s="1"/>
  <c r="F56" i="11"/>
  <c r="L56" i="11"/>
  <c r="I56" i="11"/>
  <c r="J56" i="11"/>
  <c r="K56" i="11"/>
  <c r="F65" i="8"/>
  <c r="K65" i="8"/>
  <c r="L65" i="8"/>
  <c r="J65" i="8"/>
  <c r="H51" i="8"/>
  <c r="K51" i="8"/>
  <c r="F51" i="8"/>
  <c r="I51" i="8"/>
  <c r="L51" i="8"/>
  <c r="J51" i="8"/>
  <c r="H32" i="8"/>
  <c r="J32" i="8"/>
  <c r="L32" i="8"/>
  <c r="I32" i="8"/>
  <c r="K32" i="8"/>
  <c r="F32" i="8"/>
  <c r="H36" i="11"/>
  <c r="F36" i="11"/>
  <c r="K36" i="11"/>
  <c r="Y15" i="6"/>
  <c r="P164" i="6"/>
  <c r="P213" i="6"/>
  <c r="P234" i="6"/>
  <c r="P236" i="6"/>
  <c r="P238" i="6"/>
  <c r="P240" i="6"/>
  <c r="P256" i="6"/>
  <c r="P348" i="6"/>
  <c r="P384" i="6"/>
  <c r="P399" i="6"/>
  <c r="P401" i="6"/>
  <c r="P435" i="6"/>
  <c r="P443" i="6"/>
  <c r="P456" i="6"/>
  <c r="P458" i="6"/>
  <c r="P460" i="6"/>
  <c r="P487" i="6"/>
  <c r="P489" i="6"/>
  <c r="V489" i="6" s="1"/>
  <c r="P518" i="6"/>
  <c r="P546" i="6"/>
  <c r="P551" i="6"/>
  <c r="P553" i="6"/>
  <c r="P569" i="6"/>
  <c r="P571" i="6"/>
  <c r="P573" i="6"/>
  <c r="P610" i="6"/>
  <c r="P543" i="6"/>
  <c r="P588" i="6"/>
  <c r="P283" i="6"/>
  <c r="P479" i="6"/>
  <c r="P349" i="6"/>
  <c r="P245" i="6"/>
  <c r="V245" i="6" s="1"/>
  <c r="P252" i="6"/>
  <c r="P360" i="6"/>
  <c r="P393" i="6"/>
  <c r="P395" i="6"/>
  <c r="P410" i="6"/>
  <c r="P412" i="6"/>
  <c r="P414" i="6"/>
  <c r="P437" i="6"/>
  <c r="P439" i="6"/>
  <c r="P441" i="6"/>
  <c r="P464" i="6"/>
  <c r="P466" i="6"/>
  <c r="P468" i="6"/>
  <c r="P476" i="6"/>
  <c r="P480" i="6"/>
  <c r="P482" i="6"/>
  <c r="V482" i="6" s="1"/>
  <c r="P491" i="6"/>
  <c r="P493" i="6"/>
  <c r="P497" i="6"/>
  <c r="P510" i="6"/>
  <c r="P514" i="6"/>
  <c r="P529" i="6"/>
  <c r="P533" i="6"/>
  <c r="P538" i="6"/>
  <c r="P542" i="6"/>
  <c r="P580" i="6"/>
  <c r="P592" i="6"/>
  <c r="P595" i="6"/>
  <c r="P605" i="6"/>
  <c r="P612" i="6"/>
  <c r="P304" i="6"/>
  <c r="P321" i="6"/>
  <c r="P330" i="6"/>
  <c r="P339" i="6"/>
  <c r="S339" i="6" s="1"/>
  <c r="U339" i="6" s="1"/>
  <c r="P371" i="6"/>
  <c r="P419" i="6"/>
  <c r="P421" i="6"/>
  <c r="P423" i="6"/>
  <c r="P430" i="6"/>
  <c r="P432" i="6"/>
  <c r="P434" i="6"/>
  <c r="P470" i="6"/>
  <c r="P472" i="6"/>
  <c r="P474" i="6"/>
  <c r="P478" i="6"/>
  <c r="P495" i="6"/>
  <c r="P555" i="6"/>
  <c r="P577" i="6"/>
  <c r="P589" i="6"/>
  <c r="S589" i="6" s="1"/>
  <c r="U589" i="6" s="1"/>
  <c r="P609" i="6"/>
  <c r="P615" i="6"/>
  <c r="P625" i="6"/>
  <c r="P597" i="6"/>
  <c r="P531" i="6"/>
  <c r="P362" i="6"/>
  <c r="P587" i="6"/>
  <c r="P496" i="6"/>
  <c r="P475" i="6"/>
  <c r="P477" i="6"/>
  <c r="P376" i="6"/>
  <c r="P576" i="6"/>
  <c r="P521" i="6"/>
  <c r="P582" i="6"/>
  <c r="P277" i="6"/>
  <c r="S277" i="6" s="1"/>
  <c r="U277" i="6" s="1"/>
  <c r="P389" i="6"/>
  <c r="P404" i="6"/>
  <c r="P445" i="6"/>
  <c r="P447" i="6"/>
  <c r="P449" i="6"/>
  <c r="P451" i="6"/>
  <c r="P501" i="6"/>
  <c r="P506" i="6"/>
  <c r="P550" i="6"/>
  <c r="P558" i="6"/>
  <c r="P562" i="6"/>
  <c r="P564" i="6"/>
  <c r="P568" i="6"/>
  <c r="P584" i="6"/>
  <c r="P594" i="6"/>
  <c r="P621" i="6"/>
  <c r="P554" i="6"/>
  <c r="P503" i="6"/>
  <c r="P426" i="6"/>
  <c r="P585" i="6"/>
  <c r="P524" i="6"/>
  <c r="P386" i="6"/>
  <c r="P279" i="6"/>
  <c r="P417" i="6"/>
  <c r="P575" i="6"/>
  <c r="P442" i="6"/>
  <c r="Y26" i="6"/>
  <c r="P216" i="6"/>
  <c r="P233" i="6"/>
  <c r="P235" i="6"/>
  <c r="P237" i="6"/>
  <c r="P239" i="6"/>
  <c r="P262" i="6"/>
  <c r="P365" i="6"/>
  <c r="P383" i="6"/>
  <c r="P387" i="6"/>
  <c r="P398" i="6"/>
  <c r="P400" i="6"/>
  <c r="P444" i="6"/>
  <c r="P457" i="6"/>
  <c r="P459" i="6"/>
  <c r="P486" i="6"/>
  <c r="P505" i="6"/>
  <c r="P526" i="6"/>
  <c r="P537" i="6"/>
  <c r="P552" i="6"/>
  <c r="P557" i="6"/>
  <c r="P572" i="6"/>
  <c r="P583" i="6"/>
  <c r="P586" i="6"/>
  <c r="P591" i="6"/>
  <c r="P602" i="6"/>
  <c r="P619" i="6"/>
  <c r="P617" i="6"/>
  <c r="P539" i="6"/>
  <c r="P535" i="6"/>
  <c r="V535" i="6" s="1"/>
  <c r="P356" i="6"/>
  <c r="P320" i="6"/>
  <c r="P453" i="6"/>
  <c r="P570" i="6"/>
  <c r="P473" i="6"/>
  <c r="P345" i="6"/>
  <c r="P565" i="6"/>
  <c r="P504" i="6"/>
  <c r="P126" i="6"/>
  <c r="P222" i="6"/>
  <c r="P359" i="6"/>
  <c r="P361" i="6"/>
  <c r="P381" i="6"/>
  <c r="P385" i="6"/>
  <c r="P394" i="6"/>
  <c r="P411" i="6"/>
  <c r="P436" i="6"/>
  <c r="P438" i="6"/>
  <c r="P440" i="6"/>
  <c r="P461" i="6"/>
  <c r="P463" i="6"/>
  <c r="P465" i="6"/>
  <c r="P467" i="6"/>
  <c r="P483" i="6"/>
  <c r="P490" i="6"/>
  <c r="P498" i="6"/>
  <c r="P509" i="6"/>
  <c r="P530" i="6"/>
  <c r="P541" i="6"/>
  <c r="P579" i="6"/>
  <c r="P606" i="6"/>
  <c r="P607" i="6"/>
  <c r="P604" i="6"/>
  <c r="P608" i="6"/>
  <c r="P598" i="6"/>
  <c r="P418" i="6"/>
  <c r="P177" i="6"/>
  <c r="P189" i="6"/>
  <c r="P208" i="6"/>
  <c r="P218" i="6"/>
  <c r="P270" i="6"/>
  <c r="P286" i="6"/>
  <c r="V286" i="6" s="1"/>
  <c r="P322" i="6"/>
  <c r="P340" i="6"/>
  <c r="P379" i="6"/>
  <c r="P407" i="6"/>
  <c r="P420" i="6"/>
  <c r="P422" i="6"/>
  <c r="P429" i="6"/>
  <c r="P431" i="6"/>
  <c r="P433" i="6"/>
  <c r="P469" i="6"/>
  <c r="V469" i="6" s="1"/>
  <c r="P471" i="6"/>
  <c r="P485" i="6"/>
  <c r="P494" i="6"/>
  <c r="V494" i="6" s="1"/>
  <c r="P500" i="6"/>
  <c r="P511" i="6"/>
  <c r="P549" i="6"/>
  <c r="P556" i="6"/>
  <c r="P574" i="6"/>
  <c r="P611" i="6"/>
  <c r="P623" i="6"/>
  <c r="P613" i="6"/>
  <c r="P599" i="6"/>
  <c r="P499" i="6"/>
  <c r="P311" i="6"/>
  <c r="P336" i="6"/>
  <c r="P536" i="6"/>
  <c r="P355" i="6"/>
  <c r="P297" i="6"/>
  <c r="S280" i="6"/>
  <c r="U280" i="6" s="1"/>
  <c r="S366" i="6"/>
  <c r="U366" i="6" s="1"/>
  <c r="H80" i="8"/>
  <c r="F80" i="8"/>
  <c r="L80" i="8"/>
  <c r="I80" i="8"/>
  <c r="K80" i="8"/>
  <c r="J80" i="8"/>
  <c r="F79" i="4"/>
  <c r="K79" i="4"/>
  <c r="H79" i="4"/>
  <c r="I79" i="4"/>
  <c r="H42" i="4"/>
  <c r="K42" i="4"/>
  <c r="L42" i="4"/>
  <c r="V35" i="16"/>
  <c r="S35" i="16"/>
  <c r="U35" i="16" s="1"/>
  <c r="L37" i="8"/>
  <c r="I37" i="8"/>
  <c r="J37" i="8"/>
  <c r="K37" i="8"/>
  <c r="J76" i="11"/>
  <c r="L76" i="11"/>
  <c r="I76" i="11"/>
  <c r="I43" i="11"/>
  <c r="F43" i="11"/>
  <c r="H43" i="11"/>
  <c r="L43" i="11"/>
  <c r="K43" i="11"/>
  <c r="J22" i="4"/>
  <c r="L22" i="4"/>
  <c r="K22" i="4"/>
  <c r="F22" i="4"/>
  <c r="I22" i="4"/>
  <c r="H69" i="8"/>
  <c r="K69" i="8"/>
  <c r="F69" i="8"/>
  <c r="I69" i="8"/>
  <c r="L42" i="8"/>
  <c r="I42" i="8"/>
  <c r="J42" i="8"/>
  <c r="F57" i="8"/>
  <c r="F40" i="8"/>
  <c r="K27" i="8"/>
  <c r="P113" i="10"/>
  <c r="R113" i="10" s="1"/>
  <c r="P22" i="10"/>
  <c r="R22" i="10" s="1"/>
  <c r="K81" i="8"/>
  <c r="H68" i="8"/>
  <c r="I53" i="8"/>
  <c r="H47" i="8"/>
  <c r="F44" i="8"/>
  <c r="J41" i="8"/>
  <c r="K36" i="8"/>
  <c r="I27" i="8"/>
  <c r="F70" i="11"/>
  <c r="L65" i="11"/>
  <c r="K23" i="11"/>
  <c r="K84" i="4"/>
  <c r="F78" i="4"/>
  <c r="F74" i="4"/>
  <c r="F30" i="4"/>
  <c r="K21" i="4"/>
  <c r="H84" i="4"/>
  <c r="J75" i="4"/>
  <c r="L63" i="4"/>
  <c r="I46" i="4"/>
  <c r="K44" i="4"/>
  <c r="F35" i="4"/>
  <c r="P81" i="10"/>
  <c r="R81" i="10" s="1"/>
  <c r="K58" i="8"/>
  <c r="F27" i="8"/>
  <c r="K72" i="11"/>
  <c r="J69" i="11"/>
  <c r="F53" i="11"/>
  <c r="J48" i="11"/>
  <c r="I65" i="4"/>
  <c r="I37" i="4"/>
  <c r="I33" i="4"/>
  <c r="I84" i="8"/>
  <c r="F76" i="8"/>
  <c r="J54" i="8"/>
  <c r="H41" i="8"/>
  <c r="K62" i="11"/>
  <c r="L23" i="11"/>
  <c r="K84" i="8"/>
  <c r="L82" i="8"/>
  <c r="H78" i="11"/>
  <c r="L73" i="11"/>
  <c r="J70" i="11"/>
  <c r="K66" i="11"/>
  <c r="H62" i="11"/>
  <c r="I60" i="11"/>
  <c r="J34" i="4"/>
  <c r="P123" i="10"/>
  <c r="R123" i="10" s="1"/>
  <c r="P55" i="10"/>
  <c r="R55" i="10" s="1"/>
  <c r="J48" i="8"/>
  <c r="I46" i="8"/>
  <c r="L44" i="8"/>
  <c r="J40" i="8"/>
  <c r="K73" i="11"/>
  <c r="I70" i="11"/>
  <c r="J64" i="11"/>
  <c r="L49" i="11"/>
  <c r="F62" i="4"/>
  <c r="K59" i="4"/>
  <c r="F57" i="4"/>
  <c r="P129" i="10"/>
  <c r="R129" i="10" s="1"/>
  <c r="P47" i="10"/>
  <c r="R47" i="10" s="1"/>
  <c r="P159" i="3"/>
  <c r="U233" i="1"/>
  <c r="V233" i="1"/>
  <c r="U143" i="1"/>
  <c r="V143" i="1"/>
  <c r="V33" i="16"/>
  <c r="S33" i="16"/>
  <c r="U33" i="16" s="1"/>
  <c r="R127" i="5"/>
  <c r="T127" i="5" s="1"/>
  <c r="AF127" i="5"/>
  <c r="U127" i="5"/>
  <c r="AC127" i="5"/>
  <c r="AC58" i="5"/>
  <c r="R58" i="5"/>
  <c r="T58" i="5" s="1"/>
  <c r="AF58" i="5"/>
  <c r="U46" i="1"/>
  <c r="V46" i="1"/>
  <c r="U28" i="1"/>
  <c r="V28" i="1"/>
  <c r="U152" i="1"/>
  <c r="AC166" i="5"/>
  <c r="AC177" i="5"/>
  <c r="U177" i="5"/>
  <c r="R177" i="5"/>
  <c r="T177" i="5" s="1"/>
  <c r="U85" i="5"/>
  <c r="AC85" i="5"/>
  <c r="R85" i="5"/>
  <c r="T85" i="5" s="1"/>
  <c r="R148" i="5"/>
  <c r="T148" i="5" s="1"/>
  <c r="U148" i="5"/>
  <c r="AC148" i="5"/>
  <c r="R113" i="5"/>
  <c r="T113" i="5" s="1"/>
  <c r="AF113" i="5"/>
  <c r="AC113" i="5"/>
  <c r="R157" i="5"/>
  <c r="T157" i="5" s="1"/>
  <c r="AF157" i="5"/>
  <c r="U157" i="5"/>
  <c r="R73" i="5"/>
  <c r="T73" i="5" s="1"/>
  <c r="AF73" i="5"/>
  <c r="U73" i="5"/>
  <c r="AC73" i="5"/>
  <c r="R221" i="5"/>
  <c r="T221" i="5" s="1"/>
  <c r="AF221" i="5"/>
  <c r="R249" i="5"/>
  <c r="T249" i="5" s="1"/>
  <c r="AC249" i="5"/>
  <c r="AF249" i="5"/>
  <c r="R174" i="5"/>
  <c r="T174" i="5" s="1"/>
  <c r="AC174" i="5"/>
  <c r="R219" i="5"/>
  <c r="T219" i="5" s="1"/>
  <c r="AC219" i="5"/>
  <c r="AF219" i="5"/>
  <c r="U219" i="5"/>
  <c r="AC56" i="5"/>
  <c r="AF56" i="5"/>
  <c r="U56" i="5"/>
  <c r="R522" i="3"/>
  <c r="T522" i="3" s="1"/>
  <c r="R391" i="3"/>
  <c r="T391" i="3" s="1"/>
  <c r="R549" i="3"/>
  <c r="T549" i="3" s="1"/>
  <c r="U549" i="3"/>
  <c r="V101" i="1"/>
  <c r="AF213" i="5"/>
  <c r="U213" i="5"/>
  <c r="R213" i="5"/>
  <c r="T213" i="5" s="1"/>
  <c r="AC213" i="5"/>
  <c r="AC211" i="5"/>
  <c r="AF211" i="5"/>
  <c r="U211" i="5"/>
  <c r="R211" i="5"/>
  <c r="T211" i="5" s="1"/>
  <c r="AF160" i="5"/>
  <c r="U160" i="5"/>
  <c r="AC160" i="5"/>
  <c r="R160" i="5"/>
  <c r="T160" i="5" s="1"/>
  <c r="R144" i="5"/>
  <c r="T144" i="5" s="1"/>
  <c r="AC144" i="5"/>
  <c r="U144" i="5"/>
  <c r="R109" i="5"/>
  <c r="T109" i="5" s="1"/>
  <c r="U109" i="5"/>
  <c r="AC109" i="5"/>
  <c r="AC167" i="5"/>
  <c r="AF167" i="5"/>
  <c r="R167" i="5"/>
  <c r="T167" i="5" s="1"/>
  <c r="U121" i="5"/>
  <c r="AC121" i="5"/>
  <c r="R84" i="5"/>
  <c r="T84" i="5" s="1"/>
  <c r="AC84" i="5"/>
  <c r="AF84" i="5"/>
  <c r="R61" i="3"/>
  <c r="T61" i="3" s="1"/>
  <c r="U61" i="3"/>
  <c r="V565" i="6"/>
  <c r="S565" i="6"/>
  <c r="U565" i="6" s="1"/>
  <c r="S535" i="6"/>
  <c r="U535" i="6" s="1"/>
  <c r="S539" i="6"/>
  <c r="U539" i="6" s="1"/>
  <c r="V539" i="6"/>
  <c r="U221" i="5"/>
  <c r="U199" i="5"/>
  <c r="AC199" i="5"/>
  <c r="AF199" i="5"/>
  <c r="R199" i="5"/>
  <c r="T199" i="5" s="1"/>
  <c r="R224" i="5"/>
  <c r="T224" i="5" s="1"/>
  <c r="AC224" i="5"/>
  <c r="AF224" i="5"/>
  <c r="U224" i="5"/>
  <c r="AC233" i="5"/>
  <c r="AF233" i="5"/>
  <c r="R234" i="5"/>
  <c r="T234" i="5" s="1"/>
  <c r="AF234" i="5"/>
  <c r="U234" i="5"/>
  <c r="AC234" i="5"/>
  <c r="AF184" i="5"/>
  <c r="U184" i="5"/>
  <c r="AC184" i="5"/>
  <c r="R184" i="5"/>
  <c r="T184" i="5" s="1"/>
  <c r="R93" i="5"/>
  <c r="T93" i="5" s="1"/>
  <c r="AC93" i="5"/>
  <c r="U93" i="5"/>
  <c r="AF93" i="5"/>
  <c r="AF147" i="5"/>
  <c r="R147" i="5"/>
  <c r="T147" i="5" s="1"/>
  <c r="R163" i="5"/>
  <c r="T163" i="5" s="1"/>
  <c r="U163" i="5"/>
  <c r="AF163" i="5"/>
  <c r="R60" i="5"/>
  <c r="T60" i="5" s="1"/>
  <c r="AF60" i="5"/>
  <c r="AC60" i="5"/>
  <c r="U60" i="5"/>
  <c r="AC36" i="5"/>
  <c r="AF36" i="5"/>
  <c r="V176" i="1"/>
  <c r="U176" i="1"/>
  <c r="U214" i="1"/>
  <c r="V214" i="1"/>
  <c r="R206" i="3"/>
  <c r="T206" i="3" s="1"/>
  <c r="U206" i="3"/>
  <c r="R591" i="3"/>
  <c r="T591" i="3" s="1"/>
  <c r="U217" i="3"/>
  <c r="R217" i="3"/>
  <c r="T217" i="3" s="1"/>
  <c r="V91" i="6"/>
  <c r="S91" i="6"/>
  <c r="U91" i="6" s="1"/>
  <c r="V26" i="16"/>
  <c r="S26" i="16"/>
  <c r="U26" i="16" s="1"/>
  <c r="R244" i="5"/>
  <c r="T244" i="5" s="1"/>
  <c r="AF244" i="5"/>
  <c r="AC244" i="5"/>
  <c r="AC216" i="5"/>
  <c r="AF216" i="5"/>
  <c r="U216" i="5"/>
  <c r="R216" i="5"/>
  <c r="T216" i="5" s="1"/>
  <c r="AC180" i="5"/>
  <c r="U180" i="5"/>
  <c r="AF180" i="5"/>
  <c r="R180" i="5"/>
  <c r="T180" i="5" s="1"/>
  <c r="R140" i="5"/>
  <c r="T140" i="5" s="1"/>
  <c r="AF140" i="5"/>
  <c r="R100" i="5"/>
  <c r="T100" i="5" s="1"/>
  <c r="AC100" i="5"/>
  <c r="AF100" i="5"/>
  <c r="R154" i="5"/>
  <c r="T154" i="5" s="1"/>
  <c r="AC154" i="5"/>
  <c r="AF154" i="5"/>
  <c r="U154" i="5"/>
  <c r="AC75" i="5"/>
  <c r="R75" i="5"/>
  <c r="T75" i="5" s="1"/>
  <c r="U75" i="5"/>
  <c r="R22" i="5"/>
  <c r="T22" i="5" s="1"/>
  <c r="U22" i="5"/>
  <c r="AF22" i="5"/>
  <c r="AC22" i="5"/>
  <c r="U113" i="1"/>
  <c r="V113" i="1"/>
  <c r="S42" i="16"/>
  <c r="U42" i="16" s="1"/>
  <c r="V42" i="16"/>
  <c r="V213" i="1"/>
  <c r="U213" i="1"/>
  <c r="AF252" i="5"/>
  <c r="R252" i="5"/>
  <c r="T252" i="5" s="1"/>
  <c r="R214" i="5"/>
  <c r="T214" i="5" s="1"/>
  <c r="U214" i="5"/>
  <c r="AC214" i="5"/>
  <c r="R247" i="5"/>
  <c r="T247" i="5" s="1"/>
  <c r="AC247" i="5"/>
  <c r="AF247" i="5"/>
  <c r="U247" i="5"/>
  <c r="U187" i="5"/>
  <c r="AF187" i="5"/>
  <c r="R187" i="5"/>
  <c r="T187" i="5" s="1"/>
  <c r="R143" i="5"/>
  <c r="T143" i="5" s="1"/>
  <c r="AC143" i="5"/>
  <c r="U143" i="5"/>
  <c r="U44" i="1"/>
  <c r="V44" i="1"/>
  <c r="U67" i="1"/>
  <c r="V67" i="1"/>
  <c r="V121" i="1"/>
  <c r="U121" i="1"/>
  <c r="U141" i="1"/>
  <c r="V141" i="1"/>
  <c r="R228" i="5"/>
  <c r="T228" i="5" s="1"/>
  <c r="AC228" i="5"/>
  <c r="AF228" i="5"/>
  <c r="R189" i="5"/>
  <c r="T189" i="5" s="1"/>
  <c r="AF189" i="5"/>
  <c r="U189" i="5"/>
  <c r="AC189" i="5"/>
  <c r="R206" i="5"/>
  <c r="T206" i="5" s="1"/>
  <c r="AC206" i="5"/>
  <c r="U206" i="5"/>
  <c r="R131" i="5"/>
  <c r="T131" i="5" s="1"/>
  <c r="AF131" i="5"/>
  <c r="U131" i="5"/>
  <c r="AC131" i="5"/>
  <c r="AC169" i="5"/>
  <c r="U208" i="5"/>
  <c r="AF54" i="5"/>
  <c r="R341" i="3"/>
  <c r="T341" i="3" s="1"/>
  <c r="U612" i="3"/>
  <c r="R612" i="3"/>
  <c r="T612" i="3" s="1"/>
  <c r="R289" i="3"/>
  <c r="T289" i="3" s="1"/>
  <c r="U289" i="3"/>
  <c r="V477" i="6"/>
  <c r="S477" i="6"/>
  <c r="U477" i="6" s="1"/>
  <c r="AF169" i="5"/>
  <c r="U149" i="5"/>
  <c r="R208" i="5"/>
  <c r="T208" i="5" s="1"/>
  <c r="R169" i="5"/>
  <c r="T169" i="5" s="1"/>
  <c r="R142" i="5"/>
  <c r="T142" i="5" s="1"/>
  <c r="R105" i="5"/>
  <c r="T105" i="5" s="1"/>
  <c r="R149" i="5"/>
  <c r="T149" i="5" s="1"/>
  <c r="V45" i="1"/>
  <c r="U45" i="1"/>
  <c r="R408" i="3"/>
  <c r="T408" i="3" s="1"/>
  <c r="R611" i="3"/>
  <c r="T611" i="3" s="1"/>
  <c r="U611" i="3"/>
  <c r="H63" i="8"/>
  <c r="K63" i="8"/>
  <c r="I63" i="8"/>
  <c r="L63" i="8"/>
  <c r="F63" i="8"/>
  <c r="J63" i="8"/>
  <c r="K49" i="8"/>
  <c r="F49" i="8"/>
  <c r="H49" i="8"/>
  <c r="J49" i="8"/>
  <c r="I49" i="8"/>
  <c r="I45" i="8"/>
  <c r="F45" i="8"/>
  <c r="K45" i="8"/>
  <c r="H45" i="8"/>
  <c r="J45" i="8"/>
  <c r="L45" i="8"/>
  <c r="K25" i="11"/>
  <c r="I25" i="11"/>
  <c r="L25" i="11"/>
  <c r="H25" i="11"/>
  <c r="J25" i="11"/>
  <c r="F25" i="11"/>
  <c r="L60" i="4"/>
  <c r="H60" i="4"/>
  <c r="F60" i="4"/>
  <c r="K60" i="4"/>
  <c r="I60" i="4"/>
  <c r="J60" i="4"/>
  <c r="S491" i="6"/>
  <c r="U491" i="6" s="1"/>
  <c r="V491" i="6"/>
  <c r="S53" i="6"/>
  <c r="U53" i="6" s="1"/>
  <c r="V368" i="6"/>
  <c r="S368" i="6"/>
  <c r="U368" i="6" s="1"/>
  <c r="L33" i="11"/>
  <c r="K33" i="11"/>
  <c r="I33" i="11"/>
  <c r="J33" i="11"/>
  <c r="F33" i="11"/>
  <c r="F50" i="4"/>
  <c r="L50" i="4"/>
  <c r="H50" i="4"/>
  <c r="I50" i="4"/>
  <c r="J50" i="4"/>
  <c r="K50" i="4"/>
  <c r="S206" i="16"/>
  <c r="U206" i="16" s="1"/>
  <c r="V206" i="16"/>
  <c r="S107" i="16"/>
  <c r="U107" i="16" s="1"/>
  <c r="V107" i="16"/>
  <c r="S47" i="16"/>
  <c r="U47" i="16" s="1"/>
  <c r="V47" i="16"/>
  <c r="V601" i="6"/>
  <c r="S601" i="6"/>
  <c r="U601" i="6" s="1"/>
  <c r="U189" i="3"/>
  <c r="R189" i="3"/>
  <c r="T189" i="3" s="1"/>
  <c r="U618" i="3"/>
  <c r="S294" i="6"/>
  <c r="U294" i="6" s="1"/>
  <c r="V294" i="6"/>
  <c r="R339" i="3"/>
  <c r="T339" i="3" s="1"/>
  <c r="S128" i="6"/>
  <c r="U128" i="6" s="1"/>
  <c r="V128" i="6"/>
  <c r="S342" i="6"/>
  <c r="U342" i="6" s="1"/>
  <c r="H34" i="8"/>
  <c r="F34" i="8"/>
  <c r="I34" i="8"/>
  <c r="J35" i="11"/>
  <c r="L35" i="11"/>
  <c r="I35" i="11"/>
  <c r="H35" i="11"/>
  <c r="K35" i="11"/>
  <c r="F35" i="11"/>
  <c r="K23" i="4"/>
  <c r="L23" i="4"/>
  <c r="V530" i="6"/>
  <c r="S530" i="6"/>
  <c r="U530" i="6" s="1"/>
  <c r="V33" i="6"/>
  <c r="V135" i="6"/>
  <c r="V204" i="16"/>
  <c r="S204" i="16"/>
  <c r="U204" i="16" s="1"/>
  <c r="H66" i="4"/>
  <c r="J66" i="4"/>
  <c r="F66" i="4"/>
  <c r="V513" i="6"/>
  <c r="S513" i="6"/>
  <c r="U513" i="6" s="1"/>
  <c r="H23" i="8"/>
  <c r="F23" i="8"/>
  <c r="J23" i="8"/>
  <c r="K23" i="8"/>
  <c r="L23" i="8"/>
  <c r="I21" i="8"/>
  <c r="L21" i="8"/>
  <c r="H21" i="8"/>
  <c r="J21" i="8"/>
  <c r="F21" i="8"/>
  <c r="I63" i="11"/>
  <c r="H63" i="11"/>
  <c r="F63" i="11"/>
  <c r="J63" i="11"/>
  <c r="H56" i="4"/>
  <c r="K56" i="4"/>
  <c r="J56" i="4"/>
  <c r="F56" i="4"/>
  <c r="V84" i="6"/>
  <c r="S293" i="6"/>
  <c r="U293" i="6" s="1"/>
  <c r="V293" i="6"/>
  <c r="I74" i="11"/>
  <c r="L74" i="11"/>
  <c r="H74" i="11"/>
  <c r="K74" i="11"/>
  <c r="F74" i="11"/>
  <c r="H82" i="4"/>
  <c r="L82" i="4"/>
  <c r="F51" i="4"/>
  <c r="H51" i="4"/>
  <c r="I51" i="4"/>
  <c r="J51" i="4"/>
  <c r="L51" i="4"/>
  <c r="H40" i="4"/>
  <c r="J40" i="4"/>
  <c r="F40" i="4"/>
  <c r="K40" i="4"/>
  <c r="L13" i="4"/>
  <c r="J13" i="4"/>
  <c r="Q13" i="4"/>
  <c r="M13" i="4"/>
  <c r="P13" i="4"/>
  <c r="D13" i="4"/>
  <c r="I13" i="4"/>
  <c r="O13" i="4"/>
  <c r="F13" i="4"/>
  <c r="E13" i="4"/>
  <c r="H13" i="4"/>
  <c r="S196" i="16"/>
  <c r="U196" i="16" s="1"/>
  <c r="V172" i="16"/>
  <c r="I74" i="8"/>
  <c r="F73" i="8"/>
  <c r="L69" i="8"/>
  <c r="L66" i="8"/>
  <c r="H57" i="8"/>
  <c r="J52" i="8"/>
  <c r="J84" i="11"/>
  <c r="I83" i="11"/>
  <c r="J68" i="11"/>
  <c r="I67" i="11"/>
  <c r="F65" i="11"/>
  <c r="L61" i="11"/>
  <c r="F48" i="11"/>
  <c r="F44" i="11"/>
  <c r="I27" i="11"/>
  <c r="K67" i="4"/>
  <c r="I62" i="4"/>
  <c r="J35" i="4"/>
  <c r="P628" i="6"/>
  <c r="S628" i="6" s="1"/>
  <c r="U628" i="6" s="1"/>
  <c r="J81" i="8"/>
  <c r="L79" i="8"/>
  <c r="L75" i="8"/>
  <c r="H74" i="8"/>
  <c r="K73" i="8"/>
  <c r="J69" i="8"/>
  <c r="K66" i="8"/>
  <c r="I64" i="8"/>
  <c r="F46" i="8"/>
  <c r="F84" i="11"/>
  <c r="L80" i="11"/>
  <c r="K78" i="11"/>
  <c r="F68" i="11"/>
  <c r="J51" i="11"/>
  <c r="J70" i="4"/>
  <c r="L68" i="4"/>
  <c r="F43" i="4"/>
  <c r="F42" i="4"/>
  <c r="S469" i="6"/>
  <c r="U469" i="6" s="1"/>
  <c r="P318" i="6"/>
  <c r="P147" i="6"/>
  <c r="P62" i="6"/>
  <c r="P205" i="10"/>
  <c r="R205" i="10" s="1"/>
  <c r="P194" i="10"/>
  <c r="R194" i="10" s="1"/>
  <c r="P181" i="10"/>
  <c r="R181" i="10" s="1"/>
  <c r="P149" i="10"/>
  <c r="R149" i="10" s="1"/>
  <c r="P137" i="10"/>
  <c r="R137" i="10" s="1"/>
  <c r="P133" i="10"/>
  <c r="R133" i="10" s="1"/>
  <c r="P121" i="10"/>
  <c r="R121" i="10" s="1"/>
  <c r="P117" i="10"/>
  <c r="R117" i="10" s="1"/>
  <c r="P97" i="10"/>
  <c r="R97" i="10" s="1"/>
  <c r="P75" i="10"/>
  <c r="R75" i="10" s="1"/>
  <c r="U5" i="7"/>
  <c r="P351" i="3"/>
  <c r="P112" i="3"/>
  <c r="P95" i="3"/>
  <c r="P459" i="3"/>
  <c r="P380" i="3"/>
  <c r="P378" i="3"/>
  <c r="P224" i="3"/>
  <c r="P216" i="1"/>
  <c r="S216" i="1" s="1"/>
  <c r="P131" i="1"/>
  <c r="S131" i="1" s="1"/>
  <c r="P632" i="3"/>
  <c r="R632" i="3" s="1"/>
  <c r="T632" i="3" s="1"/>
  <c r="H60" i="8"/>
  <c r="H58" i="8"/>
  <c r="K48" i="8"/>
  <c r="J27" i="8"/>
  <c r="K26" i="8"/>
  <c r="I51" i="11"/>
  <c r="L34" i="11"/>
  <c r="I81" i="4"/>
  <c r="F67" i="4"/>
  <c r="K63" i="4"/>
  <c r="H57" i="4"/>
  <c r="H49" i="4"/>
  <c r="F47" i="4"/>
  <c r="K33" i="4"/>
  <c r="P357" i="6"/>
  <c r="P328" i="6"/>
  <c r="P300" i="6"/>
  <c r="P266" i="6"/>
  <c r="P264" i="6"/>
  <c r="P242" i="6"/>
  <c r="P232" i="6"/>
  <c r="P228" i="6"/>
  <c r="P65" i="6"/>
  <c r="P139" i="12"/>
  <c r="R139" i="12" s="1"/>
  <c r="P195" i="10"/>
  <c r="R195" i="10" s="1"/>
  <c r="P189" i="10"/>
  <c r="R189" i="10" s="1"/>
  <c r="P179" i="10"/>
  <c r="R179" i="10" s="1"/>
  <c r="P173" i="10"/>
  <c r="R173" i="10" s="1"/>
  <c r="P163" i="10"/>
  <c r="R163" i="10" s="1"/>
  <c r="P157" i="10"/>
  <c r="R157" i="10" s="1"/>
  <c r="P147" i="10"/>
  <c r="R147" i="10" s="1"/>
  <c r="P141" i="10"/>
  <c r="R141" i="10" s="1"/>
  <c r="P125" i="10"/>
  <c r="R125" i="10" s="1"/>
  <c r="P115" i="10"/>
  <c r="R115" i="10" s="1"/>
  <c r="P59" i="10"/>
  <c r="R59" i="10" s="1"/>
  <c r="P471" i="3"/>
  <c r="P295" i="3"/>
  <c r="S494" i="6"/>
  <c r="U494" i="6" s="1"/>
  <c r="S482" i="6"/>
  <c r="U482" i="6" s="1"/>
  <c r="P352" i="6"/>
  <c r="P248" i="6"/>
  <c r="P219" i="6"/>
  <c r="P197" i="12"/>
  <c r="R197" i="12" s="1"/>
  <c r="P213" i="10"/>
  <c r="R213" i="10" s="1"/>
  <c r="P203" i="10"/>
  <c r="R203" i="10" s="1"/>
  <c r="P65" i="10"/>
  <c r="R65" i="10" s="1"/>
  <c r="P276" i="3"/>
  <c r="P551" i="3"/>
  <c r="P462" i="3"/>
  <c r="Y19" i="3"/>
  <c r="P237" i="1"/>
  <c r="S237" i="1" s="1"/>
  <c r="P144" i="1"/>
  <c r="S144" i="1" s="1"/>
  <c r="V286" i="16"/>
  <c r="R340" i="3"/>
  <c r="T340" i="3" s="1"/>
  <c r="K82" i="8"/>
  <c r="L74" i="8"/>
  <c r="J59" i="8"/>
  <c r="K56" i="8"/>
  <c r="K46" i="8"/>
  <c r="I44" i="8"/>
  <c r="H37" i="8"/>
  <c r="J83" i="11"/>
  <c r="F78" i="11"/>
  <c r="H73" i="11"/>
  <c r="K70" i="11"/>
  <c r="J67" i="11"/>
  <c r="J60" i="11"/>
  <c r="K47" i="11"/>
  <c r="K34" i="11"/>
  <c r="J43" i="4"/>
  <c r="J42" i="4"/>
  <c r="H41" i="4"/>
  <c r="S593" i="6"/>
  <c r="U593" i="6" s="1"/>
  <c r="V589" i="6"/>
  <c r="P377" i="6"/>
  <c r="P313" i="6"/>
  <c r="P309" i="6"/>
  <c r="V309" i="6" s="1"/>
  <c r="P289" i="6"/>
  <c r="V277" i="6"/>
  <c r="P113" i="6"/>
  <c r="S113" i="6" s="1"/>
  <c r="U113" i="6" s="1"/>
  <c r="P109" i="6"/>
  <c r="P24" i="6"/>
  <c r="P423" i="3"/>
  <c r="P104" i="3"/>
  <c r="P247" i="1"/>
  <c r="S247" i="1" s="1"/>
  <c r="P190" i="1"/>
  <c r="S190" i="1" s="1"/>
  <c r="P185" i="1"/>
  <c r="S185" i="1" s="1"/>
  <c r="P140" i="1"/>
  <c r="S140" i="1" s="1"/>
  <c r="P644" i="3"/>
  <c r="R644" i="3" s="1"/>
  <c r="T644" i="3" s="1"/>
  <c r="S241" i="16"/>
  <c r="U241" i="16" s="1"/>
  <c r="K74" i="8"/>
  <c r="H63" i="4"/>
  <c r="F55" i="4"/>
  <c r="K52" i="4"/>
  <c r="I43" i="4"/>
  <c r="I42" i="4"/>
  <c r="U644" i="3"/>
  <c r="U628" i="3"/>
  <c r="J74" i="8"/>
  <c r="L57" i="8"/>
  <c r="K35" i="4"/>
  <c r="P347" i="6"/>
  <c r="P346" i="6"/>
  <c r="P325" i="6"/>
  <c r="P281" i="6"/>
  <c r="P254" i="6"/>
  <c r="S245" i="6"/>
  <c r="U245" i="6" s="1"/>
  <c r="P73" i="6"/>
  <c r="P207" i="10"/>
  <c r="R207" i="10" s="1"/>
  <c r="P187" i="10"/>
  <c r="R187" i="10" s="1"/>
  <c r="P155" i="10"/>
  <c r="R155" i="10" s="1"/>
  <c r="P105" i="10"/>
  <c r="R105" i="10" s="1"/>
  <c r="P23" i="10"/>
  <c r="R23" i="10" s="1"/>
  <c r="P556" i="3"/>
  <c r="P460" i="3"/>
  <c r="P555" i="3"/>
  <c r="P442" i="3"/>
  <c r="P203" i="3"/>
  <c r="P155" i="1"/>
  <c r="S155" i="1" s="1"/>
  <c r="P632" i="6"/>
  <c r="S632" i="6" s="1"/>
  <c r="U632" i="6" s="1"/>
  <c r="P633" i="6"/>
  <c r="G633" i="6"/>
  <c r="P629" i="6"/>
  <c r="G629" i="6"/>
  <c r="G627" i="6"/>
  <c r="P627" i="6"/>
  <c r="P635" i="6"/>
  <c r="S635" i="6" s="1"/>
  <c r="U635" i="6" s="1"/>
  <c r="P631" i="6"/>
  <c r="S631" i="6" s="1"/>
  <c r="U631" i="6" s="1"/>
  <c r="P634" i="6"/>
  <c r="S634" i="6" s="1"/>
  <c r="U634" i="6" s="1"/>
  <c r="P630" i="6"/>
  <c r="S630" i="6" s="1"/>
  <c r="U630" i="6" s="1"/>
  <c r="P629" i="3"/>
  <c r="G629" i="3"/>
  <c r="K634" i="3"/>
  <c r="K633" i="6" s="1"/>
  <c r="G631" i="3"/>
  <c r="P631" i="3"/>
  <c r="R631" i="3" s="1"/>
  <c r="T631" i="3" s="1"/>
  <c r="P633" i="3"/>
  <c r="G633" i="3"/>
  <c r="K630" i="3"/>
  <c r="K629" i="6" s="1"/>
  <c r="G643" i="3"/>
  <c r="P643" i="3"/>
  <c r="R643" i="3" s="1"/>
  <c r="T643" i="3" s="1"/>
  <c r="G627" i="3"/>
  <c r="D16" i="3"/>
  <c r="D19" i="3" s="1"/>
  <c r="D15" i="3"/>
  <c r="C19" i="3" s="1"/>
  <c r="P627" i="3"/>
  <c r="K644" i="3"/>
  <c r="K635" i="6" s="1"/>
  <c r="K632" i="3"/>
  <c r="K631" i="6" s="1"/>
  <c r="K628" i="3"/>
  <c r="P634" i="3"/>
  <c r="R634" i="3" s="1"/>
  <c r="T634" i="3" s="1"/>
  <c r="P630" i="3"/>
  <c r="R630" i="3" s="1"/>
  <c r="T630" i="3" s="1"/>
  <c r="G626" i="6"/>
  <c r="D15" i="6"/>
  <c r="C19" i="6" s="1"/>
  <c r="O216" i="1"/>
  <c r="O214" i="1"/>
  <c r="O247" i="1"/>
  <c r="O246" i="1"/>
  <c r="O223" i="1"/>
  <c r="O222" i="1"/>
  <c r="O241" i="1"/>
  <c r="O225" i="1"/>
  <c r="C15" i="1"/>
  <c r="C18" i="1" s="1"/>
  <c r="O230" i="1"/>
  <c r="O233" i="1"/>
  <c r="O226" i="1"/>
  <c r="O240" i="1"/>
  <c r="O243" i="1"/>
  <c r="O231" i="1"/>
  <c r="O245" i="1"/>
  <c r="O212" i="1"/>
  <c r="O232" i="1"/>
  <c r="O227" i="1"/>
  <c r="O239" i="1"/>
  <c r="O238" i="1"/>
  <c r="O234" i="1"/>
  <c r="O224" i="1"/>
  <c r="O242" i="1"/>
  <c r="O236" i="1"/>
  <c r="O248" i="1"/>
  <c r="O229" i="1"/>
  <c r="O237" i="1"/>
  <c r="O228" i="1"/>
  <c r="O235" i="1"/>
  <c r="O244" i="1"/>
  <c r="C16" i="1"/>
  <c r="D18" i="1" s="1"/>
  <c r="C16" i="9"/>
  <c r="D18" i="9" s="1"/>
  <c r="C16" i="16"/>
  <c r="D18" i="16" s="1"/>
  <c r="O227" i="12"/>
  <c r="O235" i="12"/>
  <c r="O243" i="12"/>
  <c r="O251" i="12"/>
  <c r="O259" i="12"/>
  <c r="O228" i="12"/>
  <c r="O236" i="12"/>
  <c r="O244" i="12"/>
  <c r="O252" i="12"/>
  <c r="O224" i="12"/>
  <c r="O232" i="12"/>
  <c r="O240" i="12"/>
  <c r="O248" i="12"/>
  <c r="O256" i="12"/>
  <c r="O226" i="12"/>
  <c r="O239" i="12"/>
  <c r="O253" i="12"/>
  <c r="O230" i="12"/>
  <c r="O242" i="12"/>
  <c r="O255" i="12"/>
  <c r="O231" i="12"/>
  <c r="O245" i="12"/>
  <c r="O257" i="12"/>
  <c r="O234" i="12"/>
  <c r="O247" i="12"/>
  <c r="O223" i="12"/>
  <c r="O237" i="12"/>
  <c r="O249" i="12"/>
  <c r="O229" i="12"/>
  <c r="O233" i="12"/>
  <c r="O250" i="12"/>
  <c r="C15" i="12"/>
  <c r="C18" i="12" s="1"/>
  <c r="O225" i="12"/>
  <c r="O238" i="12"/>
  <c r="O241" i="12"/>
  <c r="O246" i="12"/>
  <c r="O254" i="12"/>
  <c r="O258" i="12"/>
  <c r="C16" i="5"/>
  <c r="D18" i="5" s="1"/>
  <c r="C16" i="7"/>
  <c r="D18" i="7" s="1"/>
  <c r="O250" i="7"/>
  <c r="O251" i="7"/>
  <c r="O247" i="7"/>
  <c r="C15" i="7"/>
  <c r="C18" i="7" s="1"/>
  <c r="O241" i="7"/>
  <c r="O248" i="7"/>
  <c r="O237" i="7"/>
  <c r="O239" i="7"/>
  <c r="O249" i="7"/>
  <c r="C16" i="12"/>
  <c r="D18" i="12" s="1"/>
  <c r="O75" i="16"/>
  <c r="O298" i="16"/>
  <c r="O181" i="16"/>
  <c r="O187" i="16"/>
  <c r="O313" i="16"/>
  <c r="O290" i="16"/>
  <c r="C15" i="16"/>
  <c r="O77" i="16"/>
  <c r="O64" i="16"/>
  <c r="O307" i="16"/>
  <c r="O293" i="16"/>
  <c r="O176" i="16"/>
  <c r="O287" i="16"/>
  <c r="O310" i="16"/>
  <c r="O73" i="16"/>
  <c r="O76" i="16"/>
  <c r="O311" i="16"/>
  <c r="O300" i="16"/>
  <c r="O182" i="16"/>
  <c r="O288" i="16"/>
  <c r="O314" i="16"/>
  <c r="O78" i="16"/>
  <c r="O280" i="16"/>
  <c r="O296" i="16"/>
  <c r="O308" i="16"/>
  <c r="O295" i="16"/>
  <c r="O179" i="16"/>
  <c r="O206" i="16"/>
  <c r="O74" i="16"/>
  <c r="O291" i="16"/>
  <c r="O301" i="16"/>
  <c r="O312" i="16"/>
  <c r="O305" i="16"/>
  <c r="O189" i="16"/>
  <c r="O278" i="16"/>
  <c r="O69" i="16"/>
  <c r="O304" i="16"/>
  <c r="O306" i="16"/>
  <c r="O79" i="16"/>
  <c r="O316" i="16"/>
  <c r="O184" i="16"/>
  <c r="O315" i="16"/>
  <c r="O317" i="16"/>
  <c r="O302" i="16"/>
  <c r="O292" i="16"/>
  <c r="O286" i="16"/>
  <c r="O289" i="16"/>
  <c r="O83" i="16"/>
  <c r="O309" i="16"/>
  <c r="O180" i="16"/>
  <c r="O299" i="16"/>
  <c r="O297" i="16"/>
  <c r="O276" i="16"/>
  <c r="O303" i="16"/>
  <c r="O294" i="16"/>
  <c r="C16" i="10"/>
  <c r="D18" i="10" s="1"/>
  <c r="O227" i="10"/>
  <c r="O237" i="10"/>
  <c r="O223" i="10"/>
  <c r="O225" i="10"/>
  <c r="O244" i="10"/>
  <c r="O235" i="10"/>
  <c r="O245" i="10"/>
  <c r="O231" i="10"/>
  <c r="O233" i="10"/>
  <c r="O252" i="10"/>
  <c r="C15" i="10"/>
  <c r="C18" i="10" s="1"/>
  <c r="O232" i="10"/>
  <c r="O234" i="10"/>
  <c r="O228" i="10"/>
  <c r="O230" i="10"/>
  <c r="O243" i="10"/>
  <c r="O242" i="10"/>
  <c r="O249" i="10"/>
  <c r="O224" i="10"/>
  <c r="O239" i="10"/>
  <c r="O238" i="10"/>
  <c r="O221" i="10"/>
  <c r="O247" i="10"/>
  <c r="O246" i="10"/>
  <c r="O253" i="10"/>
  <c r="O236" i="10"/>
  <c r="O248" i="10"/>
  <c r="O218" i="10"/>
  <c r="O217" i="10"/>
  <c r="O219" i="10"/>
  <c r="O240" i="10"/>
  <c r="O251" i="10"/>
  <c r="O220" i="10"/>
  <c r="O229" i="10"/>
  <c r="O226" i="10"/>
  <c r="O250" i="10"/>
  <c r="O241" i="10"/>
  <c r="O222" i="10"/>
  <c r="O21" i="5"/>
  <c r="O72" i="5"/>
  <c r="O145" i="5"/>
  <c r="O171" i="5"/>
  <c r="O126" i="5"/>
  <c r="O210" i="5"/>
  <c r="O217" i="5"/>
  <c r="O208" i="5"/>
  <c r="O199" i="5"/>
  <c r="O173" i="5"/>
  <c r="O222" i="5"/>
  <c r="O213" i="5"/>
  <c r="O212" i="5"/>
  <c r="O203" i="5"/>
  <c r="O74" i="5"/>
  <c r="O76" i="5"/>
  <c r="O174" i="5"/>
  <c r="O179" i="5"/>
  <c r="O168" i="5"/>
  <c r="O218" i="5"/>
  <c r="O225" i="5"/>
  <c r="O216" i="5"/>
  <c r="O207" i="5"/>
  <c r="O177" i="5"/>
  <c r="O230" i="5"/>
  <c r="O221" i="5"/>
  <c r="O220" i="5"/>
  <c r="O211" i="5"/>
  <c r="O67" i="5"/>
  <c r="O77" i="5"/>
  <c r="O167" i="5"/>
  <c r="O129" i="5"/>
  <c r="O170" i="5"/>
  <c r="O188" i="5"/>
  <c r="O193" i="5"/>
  <c r="O181" i="5"/>
  <c r="O248" i="5"/>
  <c r="O239" i="5"/>
  <c r="O198" i="5"/>
  <c r="O189" i="5"/>
  <c r="O252" i="5"/>
  <c r="O251" i="5"/>
  <c r="O243" i="5"/>
  <c r="O75" i="5"/>
  <c r="O150" i="5"/>
  <c r="O187" i="5"/>
  <c r="O194" i="5"/>
  <c r="O241" i="5"/>
  <c r="O191" i="5"/>
  <c r="O190" i="5"/>
  <c r="O229" i="5"/>
  <c r="O178" i="5"/>
  <c r="O30" i="5"/>
  <c r="O136" i="5"/>
  <c r="O160" i="5"/>
  <c r="O226" i="5"/>
  <c r="O192" i="5"/>
  <c r="O223" i="5"/>
  <c r="O214" i="5"/>
  <c r="O245" i="5"/>
  <c r="O219" i="5"/>
  <c r="O73" i="5"/>
  <c r="O182" i="5"/>
  <c r="O127" i="5"/>
  <c r="O234" i="5"/>
  <c r="O200" i="5"/>
  <c r="O231" i="5"/>
  <c r="O238" i="5"/>
  <c r="O196" i="5"/>
  <c r="O227" i="5"/>
  <c r="O52" i="5"/>
  <c r="O180" i="5"/>
  <c r="O176" i="5"/>
  <c r="O201" i="5"/>
  <c r="O232" i="5"/>
  <c r="O254" i="5"/>
  <c r="O253" i="5"/>
  <c r="O228" i="5"/>
  <c r="O250" i="5"/>
  <c r="O27" i="5"/>
  <c r="O22" i="5"/>
  <c r="O134" i="5"/>
  <c r="O184" i="5"/>
  <c r="O209" i="5"/>
  <c r="O240" i="5"/>
  <c r="O183" i="5"/>
  <c r="O197" i="5"/>
  <c r="O236" i="5"/>
  <c r="O128" i="5"/>
  <c r="O175" i="5"/>
  <c r="O204" i="5"/>
  <c r="O71" i="5"/>
  <c r="O169" i="5"/>
  <c r="O215" i="5"/>
  <c r="O244" i="5"/>
  <c r="O131" i="5"/>
  <c r="O233" i="5"/>
  <c r="O246" i="5"/>
  <c r="O125" i="5"/>
  <c r="O247" i="5"/>
  <c r="O172" i="5"/>
  <c r="O185" i="5"/>
  <c r="O143" i="5"/>
  <c r="O206" i="5"/>
  <c r="O186" i="5"/>
  <c r="O205" i="5"/>
  <c r="O202" i="5"/>
  <c r="O237" i="5"/>
  <c r="O242" i="5"/>
  <c r="O195" i="5"/>
  <c r="O23" i="5"/>
  <c r="O249" i="5"/>
  <c r="O235" i="5"/>
  <c r="C15" i="5"/>
  <c r="O224" i="5"/>
  <c r="C15" i="9"/>
  <c r="C18" i="9" s="1"/>
  <c r="V71" i="1"/>
  <c r="U71" i="1"/>
  <c r="R138" i="5"/>
  <c r="T138" i="5" s="1"/>
  <c r="AC138" i="5"/>
  <c r="AF138" i="5"/>
  <c r="U138" i="5"/>
  <c r="R114" i="5"/>
  <c r="T114" i="5" s="1"/>
  <c r="U114" i="5"/>
  <c r="AC114" i="5"/>
  <c r="AF114" i="5"/>
  <c r="U38" i="5"/>
  <c r="R38" i="5"/>
  <c r="T38" i="5" s="1"/>
  <c r="AC38" i="5"/>
  <c r="R240" i="5"/>
  <c r="T240" i="5" s="1"/>
  <c r="AC240" i="5"/>
  <c r="AF240" i="5"/>
  <c r="AF181" i="5"/>
  <c r="AC181" i="5"/>
  <c r="AC232" i="5"/>
  <c r="R232" i="5"/>
  <c r="T232" i="5" s="1"/>
  <c r="AF232" i="5"/>
  <c r="AC227" i="5"/>
  <c r="R227" i="5"/>
  <c r="T227" i="5" s="1"/>
  <c r="AF227" i="5"/>
  <c r="U89" i="5"/>
  <c r="AC89" i="5"/>
  <c r="R89" i="5"/>
  <c r="T89" i="5" s="1"/>
  <c r="AF89" i="5"/>
  <c r="R112" i="5"/>
  <c r="T112" i="5" s="1"/>
  <c r="AF112" i="5"/>
  <c r="AC112" i="5"/>
  <c r="R185" i="5"/>
  <c r="T185" i="5" s="1"/>
  <c r="U185" i="5"/>
  <c r="AC185" i="5"/>
  <c r="AF185" i="5"/>
  <c r="AC139" i="5"/>
  <c r="AF139" i="5"/>
  <c r="R139" i="5"/>
  <c r="T139" i="5" s="1"/>
  <c r="R162" i="5"/>
  <c r="T162" i="5" s="1"/>
  <c r="U162" i="5"/>
  <c r="AC162" i="5"/>
  <c r="R246" i="5"/>
  <c r="T246" i="5" s="1"/>
  <c r="U246" i="5"/>
  <c r="AC246" i="5"/>
  <c r="R172" i="5"/>
  <c r="T172" i="5" s="1"/>
  <c r="AF172" i="5"/>
  <c r="AC172" i="5"/>
  <c r="U172" i="5"/>
  <c r="AC52" i="5"/>
  <c r="R52" i="5"/>
  <c r="T52" i="5" s="1"/>
  <c r="R253" i="5"/>
  <c r="T253" i="5" s="1"/>
  <c r="AC253" i="5"/>
  <c r="AF253" i="5"/>
  <c r="R91" i="3"/>
  <c r="T91" i="3" s="1"/>
  <c r="U91" i="3"/>
  <c r="R537" i="3"/>
  <c r="T537" i="3" s="1"/>
  <c r="U537" i="3"/>
  <c r="R39" i="5"/>
  <c r="T39" i="5" s="1"/>
  <c r="U39" i="5"/>
  <c r="V226" i="1"/>
  <c r="R205" i="5"/>
  <c r="T205" i="5" s="1"/>
  <c r="AC205" i="5"/>
  <c r="AF205" i="5"/>
  <c r="R238" i="5"/>
  <c r="T238" i="5" s="1"/>
  <c r="AC238" i="5"/>
  <c r="R254" i="5"/>
  <c r="T254" i="5" s="1"/>
  <c r="AC254" i="5"/>
  <c r="R192" i="5"/>
  <c r="T192" i="5" s="1"/>
  <c r="U192" i="5"/>
  <c r="U235" i="5"/>
  <c r="R235" i="5"/>
  <c r="T235" i="5" s="1"/>
  <c r="R111" i="5"/>
  <c r="T111" i="5" s="1"/>
  <c r="U111" i="5"/>
  <c r="AC111" i="5"/>
  <c r="R121" i="5"/>
  <c r="T121" i="5" s="1"/>
  <c r="AF121" i="5"/>
  <c r="R35" i="5"/>
  <c r="T35" i="5" s="1"/>
  <c r="U35" i="5"/>
  <c r="AF35" i="5"/>
  <c r="U63" i="1"/>
  <c r="V63" i="1"/>
  <c r="R171" i="5"/>
  <c r="T171" i="5" s="1"/>
  <c r="AC171" i="5"/>
  <c r="AF171" i="5"/>
  <c r="R129" i="5"/>
  <c r="T129" i="5" s="1"/>
  <c r="U129" i="5"/>
  <c r="V34" i="1"/>
  <c r="U34" i="1"/>
  <c r="V57" i="1"/>
  <c r="V48" i="1"/>
  <c r="U27" i="1"/>
  <c r="R229" i="5"/>
  <c r="T229" i="5" s="1"/>
  <c r="U229" i="5"/>
  <c r="R178" i="5"/>
  <c r="T178" i="5" s="1"/>
  <c r="AC178" i="5"/>
  <c r="R32" i="5"/>
  <c r="AF32" i="5"/>
  <c r="AC32" i="5"/>
  <c r="U32" i="5"/>
  <c r="V175" i="16"/>
  <c r="AF229" i="5"/>
  <c r="R165" i="5"/>
  <c r="T165" i="5" s="1"/>
  <c r="AC165" i="5"/>
  <c r="R61" i="5"/>
  <c r="T61" i="5" s="1"/>
  <c r="AF61" i="5"/>
  <c r="U61" i="5"/>
  <c r="V173" i="1"/>
  <c r="U173" i="1"/>
  <c r="U166" i="5"/>
  <c r="R166" i="5"/>
  <c r="T166" i="5" s="1"/>
  <c r="U32" i="3"/>
  <c r="R320" i="3"/>
  <c r="T320" i="3" s="1"/>
  <c r="U320" i="3"/>
  <c r="R36" i="5"/>
  <c r="T36" i="5" s="1"/>
  <c r="U36" i="5"/>
  <c r="U67" i="3"/>
  <c r="U368" i="3"/>
  <c r="R58" i="3"/>
  <c r="T58" i="3" s="1"/>
  <c r="U58" i="3"/>
  <c r="R96" i="3"/>
  <c r="T96" i="3" s="1"/>
  <c r="U96" i="3"/>
  <c r="S255" i="6"/>
  <c r="U255" i="6" s="1"/>
  <c r="V255" i="6"/>
  <c r="S130" i="6"/>
  <c r="U130" i="6" s="1"/>
  <c r="V130" i="6"/>
  <c r="S621" i="6"/>
  <c r="U621" i="6" s="1"/>
  <c r="V621" i="6"/>
  <c r="V315" i="6"/>
  <c r="S315" i="6"/>
  <c r="U315" i="6" s="1"/>
  <c r="S43" i="16"/>
  <c r="U43" i="16" s="1"/>
  <c r="V43" i="16"/>
  <c r="I57" i="11"/>
  <c r="F57" i="11"/>
  <c r="H57" i="11"/>
  <c r="K57" i="11"/>
  <c r="L57" i="11"/>
  <c r="J57" i="11"/>
  <c r="V126" i="6"/>
  <c r="S126" i="6"/>
  <c r="U126" i="6" s="1"/>
  <c r="S566" i="6"/>
  <c r="U566" i="6" s="1"/>
  <c r="V566" i="6"/>
  <c r="V70" i="16"/>
  <c r="S70" i="16"/>
  <c r="U70" i="16" s="1"/>
  <c r="V337" i="6"/>
  <c r="V576" i="6"/>
  <c r="S576" i="6"/>
  <c r="U576" i="6" s="1"/>
  <c r="V367" i="6"/>
  <c r="L77" i="4"/>
  <c r="I77" i="4"/>
  <c r="J77" i="4"/>
  <c r="H39" i="4"/>
  <c r="F39" i="4"/>
  <c r="K39" i="4"/>
  <c r="L39" i="4"/>
  <c r="I39" i="4"/>
  <c r="V170" i="16"/>
  <c r="H50" i="8"/>
  <c r="J50" i="8"/>
  <c r="K50" i="8"/>
  <c r="L50" i="8"/>
  <c r="I50" i="8"/>
  <c r="F22" i="8"/>
  <c r="K22" i="8"/>
  <c r="L22" i="8"/>
  <c r="H22" i="8"/>
  <c r="J22" i="8"/>
  <c r="N13" i="8"/>
  <c r="B15" i="8"/>
  <c r="P13" i="8"/>
  <c r="F13" i="8"/>
  <c r="H13" i="8"/>
  <c r="Q13" i="8"/>
  <c r="L13" i="8"/>
  <c r="C13" i="8"/>
  <c r="M13" i="8"/>
  <c r="E13" i="8"/>
  <c r="I58" i="11"/>
  <c r="H58" i="11"/>
  <c r="F58" i="11"/>
  <c r="F45" i="11"/>
  <c r="H45" i="11"/>
  <c r="J45" i="11"/>
  <c r="L45" i="11"/>
  <c r="K45" i="11"/>
  <c r="I45" i="11"/>
  <c r="F38" i="11"/>
  <c r="H38" i="11"/>
  <c r="I38" i="11"/>
  <c r="J38" i="11"/>
  <c r="K38" i="11"/>
  <c r="L38" i="11"/>
  <c r="I22" i="11"/>
  <c r="K22" i="11"/>
  <c r="L22" i="11"/>
  <c r="H22" i="11"/>
  <c r="O13" i="11"/>
  <c r="B15" i="11"/>
  <c r="D13" i="11"/>
  <c r="G13" i="11"/>
  <c r="P13" i="11"/>
  <c r="H13" i="11"/>
  <c r="M13" i="11"/>
  <c r="Q13" i="11"/>
  <c r="V96" i="16"/>
  <c r="S619" i="6"/>
  <c r="U619" i="6" s="1"/>
  <c r="V619" i="6"/>
  <c r="H35" i="8"/>
  <c r="I35" i="8"/>
  <c r="K35" i="8"/>
  <c r="L35" i="8"/>
  <c r="F35" i="8"/>
  <c r="J35" i="8"/>
  <c r="F28" i="8"/>
  <c r="H28" i="8"/>
  <c r="I28" i="8"/>
  <c r="J28" i="8"/>
  <c r="L28" i="8"/>
  <c r="I75" i="11"/>
  <c r="K75" i="11"/>
  <c r="J75" i="11"/>
  <c r="F75" i="11"/>
  <c r="H78" i="8"/>
  <c r="F78" i="8"/>
  <c r="J78" i="8"/>
  <c r="K78" i="8"/>
  <c r="I61" i="8"/>
  <c r="F61" i="8"/>
  <c r="H61" i="8"/>
  <c r="J61" i="8"/>
  <c r="K61" i="8"/>
  <c r="J79" i="11"/>
  <c r="F79" i="11"/>
  <c r="H79" i="11"/>
  <c r="I79" i="11"/>
  <c r="K79" i="11"/>
  <c r="F52" i="11"/>
  <c r="H52" i="11"/>
  <c r="I52" i="11"/>
  <c r="J52" i="11"/>
  <c r="F26" i="4"/>
  <c r="J26" i="4"/>
  <c r="K26" i="4"/>
  <c r="H26" i="4"/>
  <c r="I26" i="4"/>
  <c r="V561" i="6"/>
  <c r="H48" i="4"/>
  <c r="L48" i="4"/>
  <c r="J43" i="8"/>
  <c r="F43" i="8"/>
  <c r="L43" i="8"/>
  <c r="H25" i="4"/>
  <c r="J25" i="4"/>
  <c r="L25" i="4"/>
  <c r="F25" i="4"/>
  <c r="I25" i="4"/>
  <c r="K25" i="4"/>
  <c r="L61" i="8"/>
  <c r="U324" i="3"/>
  <c r="J82" i="8"/>
  <c r="I81" i="8"/>
  <c r="L77" i="8"/>
  <c r="H76" i="8"/>
  <c r="F70" i="8"/>
  <c r="J66" i="8"/>
  <c r="I65" i="8"/>
  <c r="L58" i="8"/>
  <c r="F56" i="8"/>
  <c r="L49" i="8"/>
  <c r="I48" i="8"/>
  <c r="K42" i="8"/>
  <c r="I41" i="8"/>
  <c r="F37" i="8"/>
  <c r="L34" i="8"/>
  <c r="J31" i="8"/>
  <c r="H26" i="8"/>
  <c r="H76" i="11"/>
  <c r="I64" i="11"/>
  <c r="F41" i="11"/>
  <c r="L40" i="11"/>
  <c r="F83" i="4"/>
  <c r="F82" i="4"/>
  <c r="L76" i="4"/>
  <c r="I75" i="4"/>
  <c r="I74" i="4"/>
  <c r="I70" i="4"/>
  <c r="L67" i="4"/>
  <c r="K66" i="4"/>
  <c r="F59" i="4"/>
  <c r="F58" i="4"/>
  <c r="F54" i="4"/>
  <c r="H52" i="4"/>
  <c r="L47" i="4"/>
  <c r="F41" i="4"/>
  <c r="J38" i="4"/>
  <c r="I35" i="4"/>
  <c r="I34" i="4"/>
  <c r="I31" i="4"/>
  <c r="F29" i="4"/>
  <c r="H28" i="4"/>
  <c r="F21" i="2"/>
  <c r="J21" i="2"/>
  <c r="K21" i="2"/>
  <c r="L21" i="2"/>
  <c r="H21" i="2"/>
  <c r="S281" i="6"/>
  <c r="U281" i="6" s="1"/>
  <c r="V281" i="6"/>
  <c r="I82" i="8"/>
  <c r="H81" i="8"/>
  <c r="J77" i="8"/>
  <c r="I66" i="8"/>
  <c r="H65" i="8"/>
  <c r="K62" i="8"/>
  <c r="L56" i="8"/>
  <c r="H48" i="8"/>
  <c r="H42" i="8"/>
  <c r="K34" i="8"/>
  <c r="H31" i="8"/>
  <c r="I23" i="8"/>
  <c r="I84" i="11"/>
  <c r="F83" i="11"/>
  <c r="K80" i="11"/>
  <c r="J78" i="11"/>
  <c r="F76" i="11"/>
  <c r="L66" i="11"/>
  <c r="H65" i="11"/>
  <c r="L64" i="11"/>
  <c r="F54" i="11"/>
  <c r="H51" i="11"/>
  <c r="K46" i="11"/>
  <c r="I44" i="11"/>
  <c r="K26" i="11"/>
  <c r="L83" i="4"/>
  <c r="K82" i="4"/>
  <c r="H78" i="4"/>
  <c r="I76" i="4"/>
  <c r="H75" i="4"/>
  <c r="H74" i="4"/>
  <c r="L71" i="4"/>
  <c r="F70" i="4"/>
  <c r="L64" i="4"/>
  <c r="H62" i="4"/>
  <c r="L59" i="4"/>
  <c r="K58" i="4"/>
  <c r="J49" i="4"/>
  <c r="K47" i="4"/>
  <c r="I38" i="4"/>
  <c r="H35" i="4"/>
  <c r="H34" i="4"/>
  <c r="J33" i="4"/>
  <c r="S111" i="16"/>
  <c r="U111" i="16" s="1"/>
  <c r="V111" i="16"/>
  <c r="S97" i="16"/>
  <c r="U97" i="16" s="1"/>
  <c r="V97" i="16"/>
  <c r="S490" i="6"/>
  <c r="U490" i="6" s="1"/>
  <c r="V490" i="6"/>
  <c r="S478" i="6"/>
  <c r="U478" i="6" s="1"/>
  <c r="V478" i="6"/>
  <c r="H82" i="8"/>
  <c r="F77" i="8"/>
  <c r="I72" i="8"/>
  <c r="H70" i="8"/>
  <c r="H66" i="8"/>
  <c r="F62" i="8"/>
  <c r="F58" i="8"/>
  <c r="J34" i="8"/>
  <c r="F31" i="8"/>
  <c r="F82" i="11"/>
  <c r="I80" i="11"/>
  <c r="I78" i="11"/>
  <c r="F69" i="11"/>
  <c r="K63" i="11"/>
  <c r="F62" i="11"/>
  <c r="I50" i="11"/>
  <c r="I49" i="11"/>
  <c r="L47" i="11"/>
  <c r="J46" i="11"/>
  <c r="F40" i="11"/>
  <c r="J36" i="11"/>
  <c r="L80" i="4"/>
  <c r="L56" i="4"/>
  <c r="H54" i="4"/>
  <c r="J41" i="4"/>
  <c r="F38" i="4"/>
  <c r="L32" i="4"/>
  <c r="H30" i="4"/>
  <c r="H29" i="4"/>
  <c r="K13" i="4"/>
  <c r="B15" i="4"/>
  <c r="M13" i="2"/>
  <c r="P151" i="16"/>
  <c r="P153" i="16"/>
  <c r="P155" i="16"/>
  <c r="P157" i="16"/>
  <c r="P159" i="16"/>
  <c r="P161" i="16"/>
  <c r="P163" i="16"/>
  <c r="P165" i="16"/>
  <c r="P178" i="16"/>
  <c r="P191" i="16"/>
  <c r="P215" i="16"/>
  <c r="P217" i="16"/>
  <c r="P256" i="16"/>
  <c r="P258" i="16"/>
  <c r="P260" i="16"/>
  <c r="P262" i="16"/>
  <c r="P264" i="16"/>
  <c r="P266" i="16"/>
  <c r="P268" i="16"/>
  <c r="P270" i="16"/>
  <c r="P272" i="16"/>
  <c r="P274" i="16"/>
  <c r="P276" i="16"/>
  <c r="P278" i="16"/>
  <c r="P280" i="16"/>
  <c r="P282" i="16"/>
  <c r="P284" i="16"/>
  <c r="P299" i="16"/>
  <c r="P301" i="16"/>
  <c r="P110" i="16"/>
  <c r="P114" i="16"/>
  <c r="P131" i="16"/>
  <c r="P135" i="16"/>
  <c r="P137" i="16"/>
  <c r="P139" i="16"/>
  <c r="P143" i="16"/>
  <c r="P145" i="16"/>
  <c r="P147" i="16"/>
  <c r="P149" i="16"/>
  <c r="P174" i="16"/>
  <c r="P198" i="16"/>
  <c r="P200" i="16"/>
  <c r="P213" i="16"/>
  <c r="P242" i="16"/>
  <c r="P244" i="16"/>
  <c r="P246" i="16"/>
  <c r="P248" i="16"/>
  <c r="P250" i="16"/>
  <c r="P252" i="16"/>
  <c r="P288" i="16"/>
  <c r="P293" i="16"/>
  <c r="P295" i="16"/>
  <c r="P133" i="16"/>
  <c r="P185" i="16"/>
  <c r="P117" i="16"/>
  <c r="P119" i="16"/>
  <c r="P121" i="16"/>
  <c r="P123" i="16"/>
  <c r="P168" i="16"/>
  <c r="P207" i="16"/>
  <c r="P220" i="16"/>
  <c r="P222" i="16"/>
  <c r="P224" i="16"/>
  <c r="P226" i="16"/>
  <c r="P228" i="16"/>
  <c r="P230" i="16"/>
  <c r="P232" i="16"/>
  <c r="P234" i="16"/>
  <c r="P236" i="16"/>
  <c r="P130" i="16"/>
  <c r="P132" i="16"/>
  <c r="V132" i="16" s="1"/>
  <c r="P136" i="16"/>
  <c r="P138" i="16"/>
  <c r="P140" i="16"/>
  <c r="P142" i="16"/>
  <c r="P144" i="16"/>
  <c r="P146" i="16"/>
  <c r="P148" i="16"/>
  <c r="P199" i="16"/>
  <c r="P212" i="16"/>
  <c r="P243" i="16"/>
  <c r="P245" i="16"/>
  <c r="P247" i="16"/>
  <c r="P249" i="16"/>
  <c r="P251" i="16"/>
  <c r="P253" i="16"/>
  <c r="P287" i="16"/>
  <c r="P294" i="16"/>
  <c r="P296" i="16"/>
  <c r="P50" i="16"/>
  <c r="P93" i="16"/>
  <c r="P105" i="16"/>
  <c r="P128" i="16"/>
  <c r="V501" i="6"/>
  <c r="S501" i="6"/>
  <c r="U501" i="6" s="1"/>
  <c r="V474" i="6"/>
  <c r="S474" i="6"/>
  <c r="U474" i="6" s="1"/>
  <c r="S147" i="6"/>
  <c r="U147" i="6" s="1"/>
  <c r="V147" i="6"/>
  <c r="L31" i="8"/>
  <c r="K25" i="8"/>
  <c r="I41" i="11"/>
  <c r="J58" i="8"/>
  <c r="J56" i="8"/>
  <c r="J83" i="4"/>
  <c r="J82" i="4"/>
  <c r="K78" i="4"/>
  <c r="I67" i="4"/>
  <c r="I66" i="4"/>
  <c r="H65" i="4"/>
  <c r="J59" i="4"/>
  <c r="J58" i="4"/>
  <c r="L40" i="4"/>
  <c r="S304" i="6"/>
  <c r="U304" i="6" s="1"/>
  <c r="V304" i="6"/>
  <c r="S218" i="6"/>
  <c r="U218" i="6" s="1"/>
  <c r="V218" i="6"/>
  <c r="K76" i="11"/>
  <c r="I68" i="11"/>
  <c r="L63" i="11"/>
  <c r="J62" i="11"/>
  <c r="J61" i="11"/>
  <c r="H60" i="11"/>
  <c r="I54" i="11"/>
  <c r="J49" i="11"/>
  <c r="I48" i="11"/>
  <c r="L41" i="11"/>
  <c r="K40" i="11"/>
  <c r="I36" i="11"/>
  <c r="I83" i="4"/>
  <c r="I82" i="4"/>
  <c r="I59" i="4"/>
  <c r="I58" i="4"/>
  <c r="J30" i="4"/>
  <c r="L29" i="4"/>
  <c r="F23" i="4"/>
  <c r="I23" i="4"/>
  <c r="E13" i="2"/>
  <c r="Q13" i="2"/>
  <c r="N13" i="2"/>
  <c r="V106" i="16"/>
  <c r="S106" i="16"/>
  <c r="U106" i="16" s="1"/>
  <c r="S526" i="6"/>
  <c r="U526" i="6" s="1"/>
  <c r="V526" i="6"/>
  <c r="S489" i="6"/>
  <c r="U489" i="6" s="1"/>
  <c r="V109" i="6"/>
  <c r="S109" i="6"/>
  <c r="U109" i="6" s="1"/>
  <c r="S65" i="6"/>
  <c r="U65" i="6" s="1"/>
  <c r="V65" i="6"/>
  <c r="S62" i="6"/>
  <c r="U62" i="6" s="1"/>
  <c r="V62" i="6"/>
  <c r="P29" i="6"/>
  <c r="P30" i="6"/>
  <c r="Y31" i="6"/>
  <c r="P34" i="6"/>
  <c r="P35" i="6"/>
  <c r="P45" i="6"/>
  <c r="P46" i="6"/>
  <c r="P56" i="6"/>
  <c r="P63" i="6"/>
  <c r="P79" i="6"/>
  <c r="P106" i="6"/>
  <c r="P115" i="6"/>
  <c r="P152" i="6"/>
  <c r="P161" i="6"/>
  <c r="P175" i="6"/>
  <c r="P176" i="6"/>
  <c r="P178" i="6"/>
  <c r="Y27" i="6"/>
  <c r="P52" i="6"/>
  <c r="P67" i="6"/>
  <c r="P87" i="6"/>
  <c r="P88" i="6"/>
  <c r="P89" i="6"/>
  <c r="P90" i="6"/>
  <c r="P99" i="6"/>
  <c r="P111" i="6"/>
  <c r="P112" i="6"/>
  <c r="P114" i="6"/>
  <c r="P120" i="6"/>
  <c r="P160" i="6"/>
  <c r="P172" i="6"/>
  <c r="P173" i="6"/>
  <c r="P183" i="6"/>
  <c r="P197" i="6"/>
  <c r="P199" i="6"/>
  <c r="P201" i="6"/>
  <c r="P25" i="6"/>
  <c r="P26" i="6"/>
  <c r="Y28" i="6"/>
  <c r="P69" i="6"/>
  <c r="P95" i="6"/>
  <c r="P97" i="6"/>
  <c r="P110" i="6"/>
  <c r="P127" i="6"/>
  <c r="P131" i="6"/>
  <c r="P133" i="6"/>
  <c r="P157" i="6"/>
  <c r="P158" i="6"/>
  <c r="P168" i="6"/>
  <c r="P191" i="6"/>
  <c r="P193" i="6"/>
  <c r="P195" i="6"/>
  <c r="P223" i="6"/>
  <c r="P225" i="6"/>
  <c r="Y21" i="6"/>
  <c r="Y23" i="6"/>
  <c r="P102" i="6"/>
  <c r="P103" i="6"/>
  <c r="P143" i="6"/>
  <c r="P167" i="6"/>
  <c r="P207" i="6"/>
  <c r="Y20" i="6"/>
  <c r="Y22" i="6"/>
  <c r="P27" i="6"/>
  <c r="P28" i="6"/>
  <c r="P54" i="6"/>
  <c r="P71" i="6"/>
  <c r="P75" i="6"/>
  <c r="P77" i="6"/>
  <c r="P119" i="6"/>
  <c r="P121" i="6"/>
  <c r="P123" i="6"/>
  <c r="P124" i="6"/>
  <c r="P138" i="6"/>
  <c r="P139" i="6"/>
  <c r="P140" i="6"/>
  <c r="P141" i="6"/>
  <c r="P142" i="6"/>
  <c r="P148" i="6"/>
  <c r="P182" i="6"/>
  <c r="P186" i="6"/>
  <c r="P187" i="6"/>
  <c r="P198" i="6"/>
  <c r="P200" i="6"/>
  <c r="P203" i="6"/>
  <c r="P204" i="6"/>
  <c r="P209" i="6"/>
  <c r="Y25" i="6"/>
  <c r="Y30" i="6"/>
  <c r="P39" i="6"/>
  <c r="P40" i="6"/>
  <c r="P43" i="6"/>
  <c r="P64" i="6"/>
  <c r="P107" i="6"/>
  <c r="P129" i="6"/>
  <c r="P153" i="6"/>
  <c r="P154" i="6"/>
  <c r="P190" i="6"/>
  <c r="P192" i="6"/>
  <c r="P194" i="6"/>
  <c r="P211" i="6"/>
  <c r="P212" i="6"/>
  <c r="P215" i="6"/>
  <c r="P224" i="6"/>
  <c r="F21" i="4"/>
  <c r="P98" i="16"/>
  <c r="P88" i="16"/>
  <c r="P350" i="6"/>
  <c r="P332" i="6"/>
  <c r="P317" i="6"/>
  <c r="P302" i="6"/>
  <c r="P301" i="6"/>
  <c r="P295" i="6"/>
  <c r="P261" i="6"/>
  <c r="P259" i="6"/>
  <c r="P257" i="6"/>
  <c r="P227" i="6"/>
  <c r="P221" i="6"/>
  <c r="P116" i="6"/>
  <c r="P58" i="6"/>
  <c r="P31" i="6"/>
  <c r="P346" i="3"/>
  <c r="P343" i="3"/>
  <c r="H22" i="4"/>
  <c r="H21" i="4"/>
  <c r="P95" i="16"/>
  <c r="P94" i="16"/>
  <c r="P72" i="16"/>
  <c r="V164" i="6"/>
  <c r="S164" i="6"/>
  <c r="U164" i="6" s="1"/>
  <c r="P81" i="6"/>
  <c r="P32" i="6"/>
  <c r="P22" i="6"/>
  <c r="P73" i="12"/>
  <c r="R73" i="12" s="1"/>
  <c r="P114" i="12"/>
  <c r="R114" i="12" s="1"/>
  <c r="P129" i="12"/>
  <c r="R129" i="12" s="1"/>
  <c r="P132" i="12"/>
  <c r="R132" i="12" s="1"/>
  <c r="P134" i="12"/>
  <c r="R134" i="12" s="1"/>
  <c r="P72" i="12"/>
  <c r="R72" i="12" s="1"/>
  <c r="P102" i="12"/>
  <c r="R102" i="12" s="1"/>
  <c r="P118" i="12"/>
  <c r="R118" i="12" s="1"/>
  <c r="P124" i="12"/>
  <c r="R124" i="12" s="1"/>
  <c r="P137" i="12"/>
  <c r="R137" i="12" s="1"/>
  <c r="P164" i="12"/>
  <c r="R164" i="12" s="1"/>
  <c r="P172" i="12"/>
  <c r="R172" i="12" s="1"/>
  <c r="P180" i="12"/>
  <c r="R180" i="12" s="1"/>
  <c r="P194" i="12"/>
  <c r="R194" i="12" s="1"/>
  <c r="P123" i="12"/>
  <c r="R123" i="12" s="1"/>
  <c r="P131" i="12"/>
  <c r="R131" i="12" s="1"/>
  <c r="P160" i="12"/>
  <c r="R160" i="12" s="1"/>
  <c r="P179" i="12"/>
  <c r="R179" i="12" s="1"/>
  <c r="P202" i="12"/>
  <c r="R202" i="12" s="1"/>
  <c r="P60" i="12"/>
  <c r="R60" i="12" s="1"/>
  <c r="P116" i="12"/>
  <c r="R116" i="12" s="1"/>
  <c r="P140" i="12"/>
  <c r="R140" i="12" s="1"/>
  <c r="P147" i="12"/>
  <c r="R147" i="12" s="1"/>
  <c r="P157" i="12"/>
  <c r="R157" i="12" s="1"/>
  <c r="P171" i="12"/>
  <c r="R171" i="12" s="1"/>
  <c r="P185" i="12"/>
  <c r="R185" i="12" s="1"/>
  <c r="P210" i="12"/>
  <c r="R210" i="12" s="1"/>
  <c r="P110" i="12"/>
  <c r="R110" i="12" s="1"/>
  <c r="P156" i="12"/>
  <c r="R156" i="12" s="1"/>
  <c r="P168" i="12"/>
  <c r="R168" i="12" s="1"/>
  <c r="P170" i="12"/>
  <c r="R170" i="12" s="1"/>
  <c r="P178" i="12"/>
  <c r="R178" i="12" s="1"/>
  <c r="P188" i="12"/>
  <c r="R188" i="12" s="1"/>
  <c r="P205" i="12"/>
  <c r="R205" i="12" s="1"/>
  <c r="P115" i="12"/>
  <c r="R115" i="12" s="1"/>
  <c r="P121" i="12"/>
  <c r="R121" i="12" s="1"/>
  <c r="P155" i="12"/>
  <c r="R155" i="12" s="1"/>
  <c r="P187" i="12"/>
  <c r="R187" i="12" s="1"/>
  <c r="P213" i="12"/>
  <c r="R213" i="12" s="1"/>
  <c r="P182" i="3"/>
  <c r="P211" i="3"/>
  <c r="P213" i="3"/>
  <c r="P239" i="3"/>
  <c r="P248" i="3"/>
  <c r="P260" i="3"/>
  <c r="P262" i="3"/>
  <c r="P371" i="3"/>
  <c r="P383" i="3"/>
  <c r="P385" i="3"/>
  <c r="P394" i="3"/>
  <c r="P406" i="3"/>
  <c r="P428" i="3"/>
  <c r="P445" i="3"/>
  <c r="P456" i="3"/>
  <c r="P466" i="3"/>
  <c r="P73" i="3"/>
  <c r="P78" i="3"/>
  <c r="P81" i="3"/>
  <c r="P89" i="3"/>
  <c r="P267" i="3"/>
  <c r="P381" i="3"/>
  <c r="P479" i="3"/>
  <c r="P483" i="3"/>
  <c r="P514" i="3"/>
  <c r="P534" i="3"/>
  <c r="P544" i="3"/>
  <c r="P563" i="3"/>
  <c r="P606" i="3"/>
  <c r="P153" i="3"/>
  <c r="P165" i="3"/>
  <c r="P167" i="3"/>
  <c r="P169" i="3"/>
  <c r="P171" i="3"/>
  <c r="P175" i="3"/>
  <c r="P178" i="3"/>
  <c r="P195" i="3"/>
  <c r="P201" i="3"/>
  <c r="P226" i="3"/>
  <c r="P236" i="3"/>
  <c r="P257" i="3"/>
  <c r="P299" i="3"/>
  <c r="P321" i="3"/>
  <c r="P350" i="3"/>
  <c r="P376" i="3"/>
  <c r="P389" i="3"/>
  <c r="P402" i="3"/>
  <c r="P421" i="3"/>
  <c r="P433" i="3"/>
  <c r="P435" i="3"/>
  <c r="P440" i="3"/>
  <c r="P450" i="3"/>
  <c r="P463" i="3"/>
  <c r="P482" i="3"/>
  <c r="P558" i="3"/>
  <c r="P579" i="3"/>
  <c r="P22" i="3"/>
  <c r="P27" i="3"/>
  <c r="P43" i="3"/>
  <c r="P85" i="3"/>
  <c r="P86" i="3"/>
  <c r="P127" i="3"/>
  <c r="P204" i="3"/>
  <c r="P207" i="3"/>
  <c r="P269" i="3"/>
  <c r="P282" i="3"/>
  <c r="P306" i="3"/>
  <c r="P478" i="3"/>
  <c r="P509" i="3"/>
  <c r="P527" i="3"/>
  <c r="P574" i="3"/>
  <c r="P581" i="3"/>
  <c r="P155" i="3"/>
  <c r="P163" i="3"/>
  <c r="P191" i="3"/>
  <c r="P198" i="3"/>
  <c r="P208" i="3"/>
  <c r="P219" i="3"/>
  <c r="P233" i="3"/>
  <c r="P252" i="3"/>
  <c r="P265" i="3"/>
  <c r="P359" i="3"/>
  <c r="P398" i="3"/>
  <c r="P410" i="3"/>
  <c r="P418" i="3"/>
  <c r="P430" i="3"/>
  <c r="P437" i="3"/>
  <c r="P447" i="3"/>
  <c r="P458" i="3"/>
  <c r="P469" i="3"/>
  <c r="P508" i="3"/>
  <c r="P520" i="3"/>
  <c r="P583" i="3"/>
  <c r="P593" i="3"/>
  <c r="P605" i="3"/>
  <c r="P60" i="3"/>
  <c r="P129" i="3"/>
  <c r="P132" i="3"/>
  <c r="P220" i="3"/>
  <c r="P325" i="3"/>
  <c r="P407" i="3"/>
  <c r="P481" i="3"/>
  <c r="P493" i="3"/>
  <c r="P547" i="3"/>
  <c r="P578" i="3"/>
  <c r="P188" i="3"/>
  <c r="P238" i="3"/>
  <c r="P243" i="3"/>
  <c r="P259" i="3"/>
  <c r="P323" i="3"/>
  <c r="P344" i="3"/>
  <c r="P382" i="3"/>
  <c r="P393" i="3"/>
  <c r="P404" i="3"/>
  <c r="P426" i="3"/>
  <c r="P444" i="3"/>
  <c r="P455" i="3"/>
  <c r="P465" i="3"/>
  <c r="P30" i="3"/>
  <c r="P109" i="3"/>
  <c r="P223" i="3"/>
  <c r="P245" i="3"/>
  <c r="P264" i="3"/>
  <c r="P293" i="3"/>
  <c r="P308" i="3"/>
  <c r="P477" i="3"/>
  <c r="P485" i="3"/>
  <c r="P543" i="3"/>
  <c r="P172" i="3"/>
  <c r="P190" i="3"/>
  <c r="P200" i="3"/>
  <c r="P216" i="3"/>
  <c r="P240" i="3"/>
  <c r="P251" i="3"/>
  <c r="P263" i="3"/>
  <c r="P300" i="3"/>
  <c r="P397" i="3"/>
  <c r="P409" i="3"/>
  <c r="P429" i="3"/>
  <c r="P436" i="3"/>
  <c r="P446" i="3"/>
  <c r="P457" i="3"/>
  <c r="P467" i="3"/>
  <c r="P51" i="3"/>
  <c r="P247" i="3"/>
  <c r="P274" i="3"/>
  <c r="P284" i="3"/>
  <c r="P416" i="3"/>
  <c r="P473" i="3"/>
  <c r="P515" i="3"/>
  <c r="P539" i="3"/>
  <c r="P573" i="3"/>
  <c r="P623" i="3"/>
  <c r="Y12" i="3"/>
  <c r="P176" i="3"/>
  <c r="P193" i="3"/>
  <c r="P227" i="3"/>
  <c r="P234" i="3"/>
  <c r="P253" i="3"/>
  <c r="P399" i="3"/>
  <c r="P422" i="3"/>
  <c r="P496" i="3"/>
  <c r="P601" i="3"/>
  <c r="P71" i="3"/>
  <c r="P345" i="3"/>
  <c r="P542" i="3"/>
  <c r="P116" i="3"/>
  <c r="P197" i="3"/>
  <c r="P199" i="3"/>
  <c r="P349" i="3"/>
  <c r="P438" i="3"/>
  <c r="P449" i="3"/>
  <c r="P194" i="3"/>
  <c r="P314" i="3"/>
  <c r="P348" i="3"/>
  <c r="P492" i="3"/>
  <c r="Y37" i="3"/>
  <c r="Y39" i="3"/>
  <c r="P66" i="3"/>
  <c r="P100" i="3"/>
  <c r="P105" i="3"/>
  <c r="P222" i="3"/>
  <c r="P266" i="3"/>
  <c r="P288" i="3"/>
  <c r="P330" i="3"/>
  <c r="P360" i="3"/>
  <c r="P386" i="3"/>
  <c r="P388" i="3"/>
  <c r="P419" i="3"/>
  <c r="P432" i="3"/>
  <c r="P451" i="3"/>
  <c r="P470" i="3"/>
  <c r="P610" i="3"/>
  <c r="P57" i="3"/>
  <c r="P70" i="3"/>
  <c r="P87" i="3"/>
  <c r="P94" i="3"/>
  <c r="P316" i="3"/>
  <c r="P427" i="3"/>
  <c r="P484" i="3"/>
  <c r="P488" i="3"/>
  <c r="P126" i="3"/>
  <c r="P186" i="3"/>
  <c r="P192" i="3"/>
  <c r="P242" i="3"/>
  <c r="P392" i="3"/>
  <c r="P411" i="3"/>
  <c r="P413" i="3"/>
  <c r="P571" i="3"/>
  <c r="P592" i="3"/>
  <c r="P475" i="3"/>
  <c r="P524" i="3"/>
  <c r="P569" i="3"/>
  <c r="Y24" i="3"/>
  <c r="P177" i="3"/>
  <c r="P235" i="3"/>
  <c r="P254" i="3"/>
  <c r="P329" i="3"/>
  <c r="P400" i="3"/>
  <c r="P431" i="3"/>
  <c r="P464" i="3"/>
  <c r="P562" i="3"/>
  <c r="P232" i="3"/>
  <c r="P244" i="3"/>
  <c r="P286" i="3"/>
  <c r="P364" i="3"/>
  <c r="P425" i="3"/>
  <c r="P559" i="3"/>
  <c r="Y30" i="3"/>
  <c r="Y32" i="3"/>
  <c r="Y34" i="3"/>
  <c r="P209" i="3"/>
  <c r="P237" i="3"/>
  <c r="P258" i="3"/>
  <c r="P403" i="3"/>
  <c r="P439" i="3"/>
  <c r="P568" i="3"/>
  <c r="P79" i="3"/>
  <c r="P497" i="3"/>
  <c r="P582" i="3"/>
  <c r="P618" i="6"/>
  <c r="P616" i="6"/>
  <c r="P104" i="16"/>
  <c r="P86" i="16"/>
  <c r="P341" i="6"/>
  <c r="P329" i="6"/>
  <c r="P296" i="6"/>
  <c r="P287" i="6"/>
  <c r="P285" i="6"/>
  <c r="P284" i="6"/>
  <c r="P278" i="6"/>
  <c r="P273" i="6"/>
  <c r="P265" i="6"/>
  <c r="P253" i="6"/>
  <c r="P251" i="6"/>
  <c r="P243" i="6"/>
  <c r="P93" i="6"/>
  <c r="P49" i="6"/>
  <c r="Y29" i="6"/>
  <c r="P26" i="12"/>
  <c r="P99" i="16"/>
  <c r="P89" i="16"/>
  <c r="P351" i="6"/>
  <c r="P344" i="6"/>
  <c r="P260" i="6"/>
  <c r="P258" i="6"/>
  <c r="P246" i="6"/>
  <c r="P226" i="6"/>
  <c r="P202" i="6"/>
  <c r="P108" i="6"/>
  <c r="Y24" i="6"/>
  <c r="P221" i="12"/>
  <c r="R221" i="12" s="1"/>
  <c r="P101" i="16"/>
  <c r="P81" i="16"/>
  <c r="P75" i="16"/>
  <c r="P65" i="16"/>
  <c r="P319" i="6"/>
  <c r="P314" i="6"/>
  <c r="P310" i="6"/>
  <c r="P308" i="6"/>
  <c r="P307" i="6"/>
  <c r="P288" i="6"/>
  <c r="P282" i="6"/>
  <c r="P275" i="6"/>
  <c r="P274" i="6"/>
  <c r="P263" i="6"/>
  <c r="P249" i="6"/>
  <c r="P165" i="6"/>
  <c r="P122" i="12"/>
  <c r="R122" i="12" s="1"/>
  <c r="P35" i="12"/>
  <c r="R35" i="12" s="1"/>
  <c r="Y41" i="3"/>
  <c r="Y16" i="3"/>
  <c r="P142" i="1"/>
  <c r="S142" i="1" s="1"/>
  <c r="P159" i="1"/>
  <c r="S159" i="1" s="1"/>
  <c r="P183" i="1"/>
  <c r="S183" i="1" s="1"/>
  <c r="P184" i="1"/>
  <c r="S184" i="1" s="1"/>
  <c r="P198" i="1"/>
  <c r="S198" i="1" s="1"/>
  <c r="P204" i="1"/>
  <c r="S204" i="1" s="1"/>
  <c r="P207" i="1"/>
  <c r="S207" i="1" s="1"/>
  <c r="P209" i="1"/>
  <c r="S209" i="1" s="1"/>
  <c r="P235" i="1"/>
  <c r="S235" i="1" s="1"/>
  <c r="P169" i="1"/>
  <c r="S169" i="1" s="1"/>
  <c r="P171" i="1"/>
  <c r="S171" i="1" s="1"/>
  <c r="P177" i="1"/>
  <c r="S177" i="1" s="1"/>
  <c r="P194" i="1"/>
  <c r="S194" i="1" s="1"/>
  <c r="P208" i="1"/>
  <c r="S208" i="1" s="1"/>
  <c r="P211" i="1"/>
  <c r="S211" i="1" s="1"/>
  <c r="P212" i="1"/>
  <c r="S212" i="1" s="1"/>
  <c r="P219" i="1"/>
  <c r="S219" i="1" s="1"/>
  <c r="P243" i="1"/>
  <c r="S243" i="1" s="1"/>
  <c r="P66" i="1"/>
  <c r="S66" i="1" s="1"/>
  <c r="P78" i="1"/>
  <c r="S78" i="1" s="1"/>
  <c r="P86" i="1"/>
  <c r="S86" i="1" s="1"/>
  <c r="P94" i="1"/>
  <c r="S94" i="1" s="1"/>
  <c r="P124" i="1"/>
  <c r="S124" i="1" s="1"/>
  <c r="P136" i="1"/>
  <c r="S136" i="1" s="1"/>
  <c r="P153" i="1"/>
  <c r="S153" i="1" s="1"/>
  <c r="P158" i="1"/>
  <c r="S158" i="1" s="1"/>
  <c r="P168" i="1"/>
  <c r="S168" i="1" s="1"/>
  <c r="P170" i="1"/>
  <c r="S170" i="1" s="1"/>
  <c r="P193" i="1"/>
  <c r="S193" i="1" s="1"/>
  <c r="P197" i="1"/>
  <c r="S197" i="1" s="1"/>
  <c r="P224" i="1"/>
  <c r="S224" i="1" s="1"/>
  <c r="P227" i="1"/>
  <c r="S227" i="1" s="1"/>
  <c r="P240" i="1"/>
  <c r="S240" i="1" s="1"/>
  <c r="P132" i="1"/>
  <c r="S132" i="1" s="1"/>
  <c r="P138" i="1"/>
  <c r="S138" i="1" s="1"/>
  <c r="P151" i="1"/>
  <c r="S151" i="1" s="1"/>
  <c r="P157" i="1"/>
  <c r="S157" i="1" s="1"/>
  <c r="P196" i="1"/>
  <c r="S196" i="1" s="1"/>
  <c r="P231" i="1"/>
  <c r="S231" i="1" s="1"/>
  <c r="P238" i="1"/>
  <c r="S238" i="1" s="1"/>
  <c r="P146" i="1"/>
  <c r="S146" i="1" s="1"/>
  <c r="P149" i="1"/>
  <c r="S149" i="1" s="1"/>
  <c r="P161" i="1"/>
  <c r="S161" i="1" s="1"/>
  <c r="P164" i="1"/>
  <c r="S164" i="1" s="1"/>
  <c r="P186" i="1"/>
  <c r="S186" i="1" s="1"/>
  <c r="P189" i="1"/>
  <c r="S189" i="1" s="1"/>
  <c r="P217" i="1"/>
  <c r="S217" i="1" s="1"/>
  <c r="P221" i="1"/>
  <c r="S221" i="1" s="1"/>
  <c r="P230" i="1"/>
  <c r="S230" i="1" s="1"/>
  <c r="P99" i="1"/>
  <c r="S99" i="1" s="1"/>
  <c r="P114" i="1"/>
  <c r="S114" i="1" s="1"/>
  <c r="P116" i="1"/>
  <c r="S116" i="1" s="1"/>
  <c r="P122" i="1"/>
  <c r="S122" i="1" s="1"/>
  <c r="P123" i="1"/>
  <c r="S123" i="1" s="1"/>
  <c r="P134" i="1"/>
  <c r="S134" i="1" s="1"/>
  <c r="P160" i="1"/>
  <c r="S160" i="1" s="1"/>
  <c r="P162" i="1"/>
  <c r="S162" i="1" s="1"/>
  <c r="P175" i="1"/>
  <c r="S175" i="1" s="1"/>
  <c r="P181" i="1"/>
  <c r="S181" i="1" s="1"/>
  <c r="P188" i="1"/>
  <c r="S188" i="1" s="1"/>
  <c r="P201" i="1"/>
  <c r="S201" i="1" s="1"/>
  <c r="P225" i="1"/>
  <c r="S225" i="1" s="1"/>
  <c r="P228" i="1"/>
  <c r="S228" i="1" s="1"/>
  <c r="P241" i="1"/>
  <c r="S241" i="1" s="1"/>
  <c r="P244" i="1"/>
  <c r="S244" i="1" s="1"/>
  <c r="Y13" i="6"/>
  <c r="P127" i="1"/>
  <c r="S127" i="1" s="1"/>
  <c r="P112" i="1"/>
  <c r="S112" i="1" s="1"/>
  <c r="P70" i="1"/>
  <c r="S70" i="1" s="1"/>
  <c r="P69" i="1"/>
  <c r="S69" i="1" s="1"/>
  <c r="P622" i="6"/>
  <c r="P620" i="6"/>
  <c r="P624" i="6"/>
  <c r="P626" i="6"/>
  <c r="P614" i="6"/>
  <c r="P202" i="1"/>
  <c r="S202" i="1" s="1"/>
  <c r="P150" i="1"/>
  <c r="S150" i="1" s="1"/>
  <c r="P39" i="10"/>
  <c r="R39" i="10" s="1"/>
  <c r="P43" i="10"/>
  <c r="R43" i="10" s="1"/>
  <c r="P57" i="10"/>
  <c r="R57" i="10" s="1"/>
  <c r="P109" i="10"/>
  <c r="R109" i="10" s="1"/>
  <c r="P77" i="10"/>
  <c r="R77" i="10" s="1"/>
  <c r="P83" i="10"/>
  <c r="R83" i="10" s="1"/>
  <c r="P89" i="10"/>
  <c r="R89" i="10" s="1"/>
  <c r="P93" i="10"/>
  <c r="R93" i="10" s="1"/>
  <c r="P49" i="10"/>
  <c r="R49" i="10" s="1"/>
  <c r="P63" i="10"/>
  <c r="R63" i="10" s="1"/>
  <c r="P67" i="10"/>
  <c r="R67" i="10" s="1"/>
  <c r="P73" i="10"/>
  <c r="R73" i="10" s="1"/>
  <c r="P91" i="10"/>
  <c r="R91" i="10" s="1"/>
  <c r="P107" i="10"/>
  <c r="R107" i="10" s="1"/>
  <c r="P205" i="1"/>
  <c r="S205" i="1" s="1"/>
  <c r="P178" i="1"/>
  <c r="S178" i="1" s="1"/>
  <c r="P167" i="1"/>
  <c r="S167" i="1" s="1"/>
  <c r="P119" i="1"/>
  <c r="S119" i="1" s="1"/>
  <c r="Y3" i="6"/>
  <c r="P41" i="10"/>
  <c r="R41" i="10" s="1"/>
  <c r="P27" i="10"/>
  <c r="R27" i="10" s="1"/>
  <c r="P180" i="1"/>
  <c r="S180" i="1" s="1"/>
  <c r="P104" i="1"/>
  <c r="S104" i="1" s="1"/>
  <c r="Y35" i="3"/>
  <c r="Y20" i="3"/>
  <c r="Y14" i="3"/>
  <c r="P120" i="3"/>
  <c r="Y7" i="3"/>
  <c r="P120" i="1"/>
  <c r="S120" i="1" s="1"/>
  <c r="P105" i="1"/>
  <c r="S105" i="1" s="1"/>
  <c r="P100" i="1"/>
  <c r="S100" i="1" s="1"/>
  <c r="P21" i="1"/>
  <c r="S21" i="1" s="1"/>
  <c r="P35" i="10"/>
  <c r="R35" i="10" s="1"/>
  <c r="P26" i="10"/>
  <c r="R26" i="10" s="1"/>
  <c r="P130" i="1"/>
  <c r="S130" i="1" s="1"/>
  <c r="P118" i="1"/>
  <c r="S118" i="1" s="1"/>
  <c r="P108" i="1"/>
  <c r="S108" i="1" s="1"/>
  <c r="P103" i="1"/>
  <c r="S103" i="1" s="1"/>
  <c r="P90" i="1"/>
  <c r="S90" i="1" s="1"/>
  <c r="P82" i="1"/>
  <c r="S82" i="1" s="1"/>
  <c r="P74" i="1"/>
  <c r="S74" i="1" s="1"/>
  <c r="P115" i="3"/>
  <c r="P128" i="1"/>
  <c r="S128" i="1" s="1"/>
  <c r="P110" i="1"/>
  <c r="S110" i="1" s="1"/>
  <c r="E18" i="4"/>
  <c r="C18" i="11"/>
  <c r="J18" i="8"/>
  <c r="H18" i="11"/>
  <c r="C12" i="3"/>
  <c r="D18" i="4"/>
  <c r="D18" i="8"/>
  <c r="K18" i="4"/>
  <c r="G18" i="8"/>
  <c r="I18" i="4"/>
  <c r="C18" i="8"/>
  <c r="L18" i="2"/>
  <c r="H18" i="8"/>
  <c r="F18" i="4"/>
  <c r="D18" i="11"/>
  <c r="H18" i="2"/>
  <c r="F18" i="8"/>
  <c r="I18" i="11"/>
  <c r="K18" i="11"/>
  <c r="E18" i="11"/>
  <c r="H18" i="4"/>
  <c r="I18" i="8"/>
  <c r="J18" i="4"/>
  <c r="J18" i="2"/>
  <c r="J18" i="11"/>
  <c r="F18" i="11"/>
  <c r="L18" i="11"/>
  <c r="K18" i="2"/>
  <c r="C12" i="6"/>
  <c r="L18" i="4"/>
  <c r="F18" i="2"/>
  <c r="L18" i="8"/>
  <c r="C11" i="6"/>
  <c r="K18" i="8"/>
  <c r="C11" i="3"/>
  <c r="G18" i="11"/>
  <c r="V101" i="6" l="1"/>
  <c r="S101" i="6"/>
  <c r="U101" i="6" s="1"/>
  <c r="S454" i="6"/>
  <c r="U454" i="6" s="1"/>
  <c r="V454" i="6"/>
  <c r="V149" i="6"/>
  <c r="S149" i="6"/>
  <c r="U149" i="6" s="1"/>
  <c r="V217" i="6"/>
  <c r="R536" i="3"/>
  <c r="T536" i="3" s="1"/>
  <c r="S286" i="6"/>
  <c r="U286" i="6" s="1"/>
  <c r="S196" i="6"/>
  <c r="U196" i="6" s="1"/>
  <c r="V44" i="6"/>
  <c r="S292" i="6"/>
  <c r="U292" i="6" s="1"/>
  <c r="S21" i="6"/>
  <c r="U21" i="6" s="1"/>
  <c r="V21" i="6"/>
  <c r="S86" i="6"/>
  <c r="U86" i="6" s="1"/>
  <c r="V86" i="6"/>
  <c r="S523" i="6"/>
  <c r="U523" i="6" s="1"/>
  <c r="V523" i="6"/>
  <c r="S291" i="6"/>
  <c r="U291" i="6" s="1"/>
  <c r="V291" i="6"/>
  <c r="S532" i="6"/>
  <c r="U532" i="6" s="1"/>
  <c r="V532" i="6"/>
  <c r="S137" i="6"/>
  <c r="U137" i="6" s="1"/>
  <c r="V137" i="6"/>
  <c r="S305" i="6"/>
  <c r="U305" i="6" s="1"/>
  <c r="V305" i="6"/>
  <c r="S306" i="6"/>
  <c r="U306" i="6" s="1"/>
  <c r="V306" i="6"/>
  <c r="S548" i="6"/>
  <c r="U548" i="6" s="1"/>
  <c r="V548" i="6"/>
  <c r="S326" i="6"/>
  <c r="U326" i="6" s="1"/>
  <c r="V326" i="6"/>
  <c r="V145" i="6"/>
  <c r="S145" i="6"/>
  <c r="U145" i="6" s="1"/>
  <c r="S396" i="6"/>
  <c r="U396" i="6" s="1"/>
  <c r="V396" i="6"/>
  <c r="S166" i="6"/>
  <c r="U166" i="6" s="1"/>
  <c r="V166" i="6"/>
  <c r="V188" i="6"/>
  <c r="S188" i="6"/>
  <c r="U188" i="6" s="1"/>
  <c r="S517" i="6"/>
  <c r="U517" i="6" s="1"/>
  <c r="V517" i="6"/>
  <c r="S105" i="6"/>
  <c r="U105" i="6" s="1"/>
  <c r="V105" i="6"/>
  <c r="V388" i="6"/>
  <c r="S388" i="6"/>
  <c r="U388" i="6" s="1"/>
  <c r="S96" i="6"/>
  <c r="U96" i="6" s="1"/>
  <c r="V96" i="6"/>
  <c r="S163" i="6"/>
  <c r="U163" i="6" s="1"/>
  <c r="V163" i="6"/>
  <c r="V331" i="6"/>
  <c r="S331" i="6"/>
  <c r="U331" i="6" s="1"/>
  <c r="V502" i="6"/>
  <c r="S502" i="6"/>
  <c r="U502" i="6" s="1"/>
  <c r="S185" i="6"/>
  <c r="U185" i="6" s="1"/>
  <c r="V185" i="6"/>
  <c r="S374" i="6"/>
  <c r="U374" i="6" s="1"/>
  <c r="V374" i="6"/>
  <c r="S299" i="6"/>
  <c r="U299" i="6" s="1"/>
  <c r="V299" i="6"/>
  <c r="V104" i="6"/>
  <c r="S104" i="6"/>
  <c r="U104" i="6" s="1"/>
  <c r="S516" i="6"/>
  <c r="U516" i="6" s="1"/>
  <c r="V516" i="6"/>
  <c r="V522" i="6"/>
  <c r="S522" i="6"/>
  <c r="U522" i="6" s="1"/>
  <c r="S229" i="6"/>
  <c r="U229" i="6" s="1"/>
  <c r="V229" i="6"/>
  <c r="S603" i="6"/>
  <c r="U603" i="6" s="1"/>
  <c r="V603" i="6"/>
  <c r="S144" i="6"/>
  <c r="U144" i="6" s="1"/>
  <c r="V144" i="6"/>
  <c r="S455" i="6"/>
  <c r="U455" i="6" s="1"/>
  <c r="V455" i="6"/>
  <c r="V488" i="6"/>
  <c r="S488" i="6"/>
  <c r="U488" i="6" s="1"/>
  <c r="V391" i="6"/>
  <c r="S391" i="6"/>
  <c r="U391" i="6" s="1"/>
  <c r="S540" i="6"/>
  <c r="U540" i="6" s="1"/>
  <c r="V540" i="6"/>
  <c r="S309" i="6"/>
  <c r="U309" i="6" s="1"/>
  <c r="U102" i="3"/>
  <c r="S343" i="6"/>
  <c r="U343" i="6" s="1"/>
  <c r="V343" i="6"/>
  <c r="S581" i="6"/>
  <c r="U581" i="6" s="1"/>
  <c r="V581" i="6"/>
  <c r="S76" i="6"/>
  <c r="U76" i="6" s="1"/>
  <c r="V76" i="6"/>
  <c r="V428" i="6"/>
  <c r="S428" i="6"/>
  <c r="U428" i="6" s="1"/>
  <c r="V507" i="6"/>
  <c r="S507" i="6"/>
  <c r="U507" i="6" s="1"/>
  <c r="S353" i="6"/>
  <c r="U353" i="6" s="1"/>
  <c r="V353" i="6"/>
  <c r="V481" i="6"/>
  <c r="S481" i="6"/>
  <c r="U481" i="6" s="1"/>
  <c r="V132" i="6"/>
  <c r="S132" i="6"/>
  <c r="U132" i="6" s="1"/>
  <c r="V527" i="6"/>
  <c r="S527" i="6"/>
  <c r="U527" i="6" s="1"/>
  <c r="S276" i="6"/>
  <c r="U276" i="6" s="1"/>
  <c r="V276" i="6"/>
  <c r="V247" i="6"/>
  <c r="S247" i="6"/>
  <c r="U247" i="6" s="1"/>
  <c r="V117" i="6"/>
  <c r="S117" i="6"/>
  <c r="U117" i="6" s="1"/>
  <c r="V515" i="6"/>
  <c r="S515" i="6"/>
  <c r="U515" i="6" s="1"/>
  <c r="U250" i="3"/>
  <c r="S174" i="6"/>
  <c r="U174" i="6" s="1"/>
  <c r="V643" i="6"/>
  <c r="S59" i="6"/>
  <c r="U59" i="6" s="1"/>
  <c r="V59" i="6"/>
  <c r="V271" i="6"/>
  <c r="S271" i="6"/>
  <c r="U271" i="6" s="1"/>
  <c r="S578" i="6"/>
  <c r="U578" i="6" s="1"/>
  <c r="V578" i="6"/>
  <c r="S68" i="6"/>
  <c r="U68" i="6" s="1"/>
  <c r="V68" i="6"/>
  <c r="V181" i="6"/>
  <c r="S181" i="6"/>
  <c r="U181" i="6" s="1"/>
  <c r="V74" i="6"/>
  <c r="S74" i="6"/>
  <c r="U74" i="6" s="1"/>
  <c r="V179" i="6"/>
  <c r="S179" i="6"/>
  <c r="U179" i="6" s="1"/>
  <c r="S354" i="6"/>
  <c r="U354" i="6" s="1"/>
  <c r="V354" i="6"/>
  <c r="S55" i="6"/>
  <c r="U55" i="6" s="1"/>
  <c r="V55" i="6"/>
  <c r="S334" i="6"/>
  <c r="U334" i="6" s="1"/>
  <c r="V334" i="6"/>
  <c r="V327" i="6"/>
  <c r="S327" i="6"/>
  <c r="U327" i="6" s="1"/>
  <c r="S560" i="6"/>
  <c r="U560" i="6" s="1"/>
  <c r="V560" i="6"/>
  <c r="S80" i="6"/>
  <c r="U80" i="6" s="1"/>
  <c r="V80" i="6"/>
  <c r="S37" i="6"/>
  <c r="U37" i="6" s="1"/>
  <c r="V37" i="6"/>
  <c r="V298" i="6"/>
  <c r="S298" i="6"/>
  <c r="U298" i="6" s="1"/>
  <c r="V392" i="6"/>
  <c r="S392" i="6"/>
  <c r="U392" i="6" s="1"/>
  <c r="S335" i="6"/>
  <c r="U335" i="6" s="1"/>
  <c r="V335" i="6"/>
  <c r="S416" i="6"/>
  <c r="U416" i="6" s="1"/>
  <c r="V416" i="6"/>
  <c r="S156" i="6"/>
  <c r="U156" i="6" s="1"/>
  <c r="V156" i="6"/>
  <c r="U506" i="3"/>
  <c r="S60" i="6"/>
  <c r="U60" i="6" s="1"/>
  <c r="S214" i="6"/>
  <c r="U214" i="6" s="1"/>
  <c r="V214" i="6"/>
  <c r="S312" i="6"/>
  <c r="U312" i="6" s="1"/>
  <c r="V312" i="6"/>
  <c r="S47" i="6"/>
  <c r="U47" i="6" s="1"/>
  <c r="V47" i="6"/>
  <c r="S333" i="6"/>
  <c r="U333" i="6" s="1"/>
  <c r="V333" i="6"/>
  <c r="S547" i="6"/>
  <c r="U547" i="6" s="1"/>
  <c r="V547" i="6"/>
  <c r="S66" i="6"/>
  <c r="U66" i="6" s="1"/>
  <c r="V66" i="6"/>
  <c r="V373" i="6"/>
  <c r="S373" i="6"/>
  <c r="U373" i="6" s="1"/>
  <c r="V180" i="6"/>
  <c r="S180" i="6"/>
  <c r="U180" i="6" s="1"/>
  <c r="V358" i="6"/>
  <c r="S358" i="6"/>
  <c r="U358" i="6" s="1"/>
  <c r="S544" i="6"/>
  <c r="U544" i="6" s="1"/>
  <c r="V544" i="6"/>
  <c r="S51" i="6"/>
  <c r="U51" i="6" s="1"/>
  <c r="V51" i="6"/>
  <c r="S162" i="6"/>
  <c r="U162" i="6" s="1"/>
  <c r="V162" i="6"/>
  <c r="V370" i="6"/>
  <c r="S370" i="6"/>
  <c r="U370" i="6" s="1"/>
  <c r="S272" i="6"/>
  <c r="U272" i="6" s="1"/>
  <c r="V272" i="6"/>
  <c r="S397" i="6"/>
  <c r="U397" i="6" s="1"/>
  <c r="V397" i="6"/>
  <c r="V339" i="6"/>
  <c r="U332" i="3"/>
  <c r="V75" i="1"/>
  <c r="S92" i="6"/>
  <c r="U92" i="6" s="1"/>
  <c r="V92" i="6"/>
  <c r="V484" i="6"/>
  <c r="S484" i="6"/>
  <c r="U484" i="6" s="1"/>
  <c r="S23" i="6"/>
  <c r="U23" i="6" s="1"/>
  <c r="V23" i="6"/>
  <c r="V206" i="6"/>
  <c r="S206" i="6"/>
  <c r="U206" i="6" s="1"/>
  <c r="V528" i="6"/>
  <c r="S528" i="6"/>
  <c r="U528" i="6" s="1"/>
  <c r="S323" i="6"/>
  <c r="U323" i="6" s="1"/>
  <c r="V323" i="6"/>
  <c r="S122" i="6"/>
  <c r="U122" i="6" s="1"/>
  <c r="V122" i="6"/>
  <c r="V268" i="6"/>
  <c r="S268" i="6"/>
  <c r="U268" i="6" s="1"/>
  <c r="S596" i="6"/>
  <c r="U596" i="6" s="1"/>
  <c r="V596" i="6"/>
  <c r="V220" i="6"/>
  <c r="S220" i="6"/>
  <c r="U220" i="6" s="1"/>
  <c r="S151" i="6"/>
  <c r="U151" i="6" s="1"/>
  <c r="V151" i="6"/>
  <c r="V512" i="6"/>
  <c r="S512" i="6"/>
  <c r="U512" i="6" s="1"/>
  <c r="S425" i="6"/>
  <c r="U425" i="6" s="1"/>
  <c r="V425" i="6"/>
  <c r="S70" i="6"/>
  <c r="U70" i="6" s="1"/>
  <c r="V70" i="6"/>
  <c r="V369" i="6"/>
  <c r="S369" i="6"/>
  <c r="U369" i="6" s="1"/>
  <c r="S150" i="6"/>
  <c r="U150" i="6" s="1"/>
  <c r="V150" i="6"/>
  <c r="S409" i="6"/>
  <c r="U409" i="6" s="1"/>
  <c r="V409" i="6"/>
  <c r="S534" i="6"/>
  <c r="U534" i="6" s="1"/>
  <c r="V534" i="6"/>
  <c r="V61" i="6"/>
  <c r="S61" i="6"/>
  <c r="U61" i="6" s="1"/>
  <c r="S184" i="6"/>
  <c r="U184" i="6" s="1"/>
  <c r="V184" i="6"/>
  <c r="V406" i="6"/>
  <c r="S406" i="6"/>
  <c r="U406" i="6" s="1"/>
  <c r="S42" i="6"/>
  <c r="U42" i="6" s="1"/>
  <c r="V42" i="6"/>
  <c r="S169" i="6"/>
  <c r="U169" i="6" s="1"/>
  <c r="V169" i="6"/>
  <c r="V316" i="6"/>
  <c r="S316" i="6"/>
  <c r="U316" i="6" s="1"/>
  <c r="S519" i="6"/>
  <c r="U519" i="6" s="1"/>
  <c r="V519" i="6"/>
  <c r="S94" i="6"/>
  <c r="U94" i="6" s="1"/>
  <c r="V94" i="6"/>
  <c r="V241" i="6"/>
  <c r="S241" i="6"/>
  <c r="U241" i="6" s="1"/>
  <c r="S600" i="6"/>
  <c r="U600" i="6" s="1"/>
  <c r="V600" i="6"/>
  <c r="V78" i="6"/>
  <c r="S78" i="6"/>
  <c r="U78" i="6" s="1"/>
  <c r="S244" i="6"/>
  <c r="U244" i="6" s="1"/>
  <c r="V244" i="6"/>
  <c r="S413" i="6"/>
  <c r="U413" i="6" s="1"/>
  <c r="V413" i="6"/>
  <c r="V492" i="6"/>
  <c r="S492" i="6"/>
  <c r="U492" i="6" s="1"/>
  <c r="V118" i="6"/>
  <c r="S118" i="6"/>
  <c r="U118" i="6" s="1"/>
  <c r="V375" i="6"/>
  <c r="S375" i="6"/>
  <c r="U375" i="6" s="1"/>
  <c r="S125" i="6"/>
  <c r="U125" i="6" s="1"/>
  <c r="V125" i="6"/>
  <c r="S98" i="6"/>
  <c r="U98" i="6" s="1"/>
  <c r="V98" i="6"/>
  <c r="S525" i="6"/>
  <c r="U525" i="6" s="1"/>
  <c r="V525" i="6"/>
  <c r="U96" i="1"/>
  <c r="V96" i="1"/>
  <c r="U236" i="1"/>
  <c r="V236" i="1"/>
  <c r="U33" i="1"/>
  <c r="R566" i="3"/>
  <c r="T566" i="3" s="1"/>
  <c r="V50" i="1"/>
  <c r="U50" i="1"/>
  <c r="U60" i="1"/>
  <c r="V60" i="1"/>
  <c r="V31" i="1"/>
  <c r="U31" i="1"/>
  <c r="U129" i="1"/>
  <c r="V129" i="1"/>
  <c r="V109" i="1"/>
  <c r="U109" i="1"/>
  <c r="V43" i="1"/>
  <c r="U43" i="1"/>
  <c r="U145" i="1"/>
  <c r="V145" i="1"/>
  <c r="V125" i="1"/>
  <c r="U125" i="1"/>
  <c r="V37" i="1"/>
  <c r="U37" i="1"/>
  <c r="V98" i="1"/>
  <c r="U98" i="1"/>
  <c r="U239" i="1"/>
  <c r="V239" i="1"/>
  <c r="V147" i="1"/>
  <c r="U147" i="1"/>
  <c r="U73" i="1"/>
  <c r="V73" i="1"/>
  <c r="V59" i="1"/>
  <c r="U59" i="1"/>
  <c r="V62" i="1"/>
  <c r="U62" i="1"/>
  <c r="V210" i="1"/>
  <c r="U210" i="1"/>
  <c r="V24" i="1"/>
  <c r="U24" i="1"/>
  <c r="U42" i="1"/>
  <c r="V42" i="1"/>
  <c r="U156" i="1"/>
  <c r="V156" i="1"/>
  <c r="U61" i="1"/>
  <c r="V61" i="1"/>
  <c r="U115" i="1"/>
  <c r="V115" i="1"/>
  <c r="U232" i="1"/>
  <c r="V232" i="1"/>
  <c r="V26" i="1"/>
  <c r="U26" i="1"/>
  <c r="U117" i="1"/>
  <c r="V117" i="1"/>
  <c r="U589" i="3"/>
  <c r="V642" i="6"/>
  <c r="V55" i="1"/>
  <c r="U55" i="1"/>
  <c r="U187" i="1"/>
  <c r="V187" i="1"/>
  <c r="U40" i="1"/>
  <c r="V40" i="1"/>
  <c r="U192" i="1"/>
  <c r="V192" i="1"/>
  <c r="V39" i="1"/>
  <c r="U39" i="1"/>
  <c r="U191" i="1"/>
  <c r="V191" i="1"/>
  <c r="U179" i="1"/>
  <c r="V179" i="1"/>
  <c r="U23" i="1"/>
  <c r="V23" i="1"/>
  <c r="V200" i="1"/>
  <c r="U200" i="1"/>
  <c r="U47" i="1"/>
  <c r="V47" i="1"/>
  <c r="U165" i="1"/>
  <c r="V165" i="1"/>
  <c r="U215" i="1"/>
  <c r="V215" i="1"/>
  <c r="V49" i="1"/>
  <c r="U49" i="1"/>
  <c r="V222" i="1"/>
  <c r="U222" i="1"/>
  <c r="U36" i="1"/>
  <c r="V36" i="1"/>
  <c r="U242" i="1"/>
  <c r="V242" i="1"/>
  <c r="V166" i="1"/>
  <c r="U166" i="1"/>
  <c r="U81" i="1"/>
  <c r="V81" i="1"/>
  <c r="U229" i="1"/>
  <c r="V229" i="1"/>
  <c r="U64" i="1"/>
  <c r="V64" i="1"/>
  <c r="V154" i="1"/>
  <c r="U154" i="1"/>
  <c r="V79" i="1"/>
  <c r="U79" i="1"/>
  <c r="U111" i="1"/>
  <c r="V111" i="1"/>
  <c r="V133" i="1"/>
  <c r="U133" i="1"/>
  <c r="U640" i="3"/>
  <c r="V87" i="1"/>
  <c r="U87" i="1"/>
  <c r="U248" i="1"/>
  <c r="V248" i="1"/>
  <c r="V93" i="1"/>
  <c r="U93" i="1"/>
  <c r="U182" i="1"/>
  <c r="V182" i="1"/>
  <c r="U220" i="1"/>
  <c r="V220" i="1"/>
  <c r="V95" i="1"/>
  <c r="U95" i="1"/>
  <c r="U80" i="1"/>
  <c r="V80" i="1"/>
  <c r="V245" i="1"/>
  <c r="U245" i="1"/>
  <c r="V52" i="1"/>
  <c r="U52" i="1"/>
  <c r="U84" i="1"/>
  <c r="V84" i="1"/>
  <c r="U163" i="1"/>
  <c r="V163" i="1"/>
  <c r="U54" i="1"/>
  <c r="V38" i="1"/>
  <c r="R531" i="3"/>
  <c r="T531" i="3" s="1"/>
  <c r="U85" i="1"/>
  <c r="V85" i="1"/>
  <c r="U195" i="1"/>
  <c r="V195" i="1"/>
  <c r="V88" i="1"/>
  <c r="U88" i="1"/>
  <c r="V29" i="1"/>
  <c r="U29" i="1"/>
  <c r="V92" i="1"/>
  <c r="U92" i="1"/>
  <c r="U106" i="1"/>
  <c r="V106" i="1"/>
  <c r="U137" i="1"/>
  <c r="V137" i="1"/>
  <c r="V126" i="1"/>
  <c r="U126" i="1"/>
  <c r="U41" i="1"/>
  <c r="V41" i="1"/>
  <c r="U97" i="1"/>
  <c r="V97" i="1"/>
  <c r="V30" i="1"/>
  <c r="U30" i="1"/>
  <c r="U25" i="1"/>
  <c r="V25" i="1"/>
  <c r="U148" i="1"/>
  <c r="V148" i="1"/>
  <c r="U53" i="1"/>
  <c r="V53" i="1"/>
  <c r="U135" i="1"/>
  <c r="V135" i="1"/>
  <c r="U174" i="1"/>
  <c r="V174" i="1"/>
  <c r="V91" i="1"/>
  <c r="U91" i="1"/>
  <c r="U203" i="1"/>
  <c r="V203" i="1"/>
  <c r="V83" i="1"/>
  <c r="U83" i="1"/>
  <c r="V172" i="1"/>
  <c r="U172" i="1"/>
  <c r="U636" i="3"/>
  <c r="R636" i="3"/>
  <c r="T636" i="3" s="1"/>
  <c r="R639" i="3"/>
  <c r="T639" i="3" s="1"/>
  <c r="R627" i="3"/>
  <c r="T627" i="3" s="1"/>
  <c r="U642" i="3"/>
  <c r="U342" i="3"/>
  <c r="U638" i="3"/>
  <c r="O637" i="3"/>
  <c r="O641" i="3"/>
  <c r="O638" i="3"/>
  <c r="O642" i="3"/>
  <c r="O635" i="3"/>
  <c r="O639" i="3"/>
  <c r="O636" i="3"/>
  <c r="O640" i="3"/>
  <c r="K641" i="3"/>
  <c r="U641" i="3"/>
  <c r="U635" i="3"/>
  <c r="K635" i="3"/>
  <c r="R641" i="3"/>
  <c r="T641" i="3" s="1"/>
  <c r="U639" i="3"/>
  <c r="K639" i="3"/>
  <c r="K637" i="3"/>
  <c r="U637" i="3"/>
  <c r="O638" i="6"/>
  <c r="O642" i="6"/>
  <c r="O639" i="6"/>
  <c r="O643" i="6"/>
  <c r="O636" i="6"/>
  <c r="O640" i="6"/>
  <c r="O637" i="6"/>
  <c r="O641" i="6"/>
  <c r="V636" i="6"/>
  <c r="V639" i="6"/>
  <c r="V629" i="6"/>
  <c r="S355" i="6"/>
  <c r="U355" i="6" s="1"/>
  <c r="V355" i="6"/>
  <c r="S611" i="6"/>
  <c r="U611" i="6" s="1"/>
  <c r="V611" i="6"/>
  <c r="S541" i="6"/>
  <c r="U541" i="6" s="1"/>
  <c r="V541" i="6"/>
  <c r="V473" i="6"/>
  <c r="S473" i="6"/>
  <c r="U473" i="6" s="1"/>
  <c r="V537" i="6"/>
  <c r="S537" i="6"/>
  <c r="U537" i="6" s="1"/>
  <c r="S524" i="6"/>
  <c r="U524" i="6" s="1"/>
  <c r="V524" i="6"/>
  <c r="S568" i="6"/>
  <c r="U568" i="6" s="1"/>
  <c r="V568" i="6"/>
  <c r="S597" i="6"/>
  <c r="U597" i="6" s="1"/>
  <c r="V597" i="6"/>
  <c r="S605" i="6"/>
  <c r="U605" i="6" s="1"/>
  <c r="V605" i="6"/>
  <c r="S514" i="6"/>
  <c r="U514" i="6" s="1"/>
  <c r="V514" i="6"/>
  <c r="S283" i="6"/>
  <c r="U283" i="6" s="1"/>
  <c r="V283" i="6"/>
  <c r="V551" i="6"/>
  <c r="S551" i="6"/>
  <c r="U551" i="6" s="1"/>
  <c r="R624" i="3"/>
  <c r="T624" i="3" s="1"/>
  <c r="U624" i="3"/>
  <c r="R338" i="3"/>
  <c r="T338" i="3" s="1"/>
  <c r="U338" i="3"/>
  <c r="R372" i="3"/>
  <c r="T372" i="3" s="1"/>
  <c r="U372" i="3"/>
  <c r="R377" i="3"/>
  <c r="T377" i="3" s="1"/>
  <c r="U377" i="3"/>
  <c r="U59" i="3"/>
  <c r="R59" i="3"/>
  <c r="T59" i="3" s="1"/>
  <c r="R246" i="3"/>
  <c r="T246" i="3" s="1"/>
  <c r="U246" i="3"/>
  <c r="R72" i="3"/>
  <c r="T72" i="3" s="1"/>
  <c r="U72" i="3"/>
  <c r="R461" i="3"/>
  <c r="T461" i="3" s="1"/>
  <c r="U461" i="3"/>
  <c r="R301" i="3"/>
  <c r="T301" i="3" s="1"/>
  <c r="U301" i="3"/>
  <c r="U620" i="3"/>
  <c r="R620" i="3"/>
  <c r="T620" i="3" s="1"/>
  <c r="R545" i="3"/>
  <c r="T545" i="3" s="1"/>
  <c r="U545" i="3"/>
  <c r="R603" i="3"/>
  <c r="T603" i="3" s="1"/>
  <c r="U603" i="3"/>
  <c r="R468" i="3"/>
  <c r="T468" i="3" s="1"/>
  <c r="U468" i="3"/>
  <c r="R622" i="3"/>
  <c r="T622" i="3" s="1"/>
  <c r="U622" i="3"/>
  <c r="R141" i="3"/>
  <c r="T141" i="3" s="1"/>
  <c r="U141" i="3"/>
  <c r="R363" i="3"/>
  <c r="T363" i="3" s="1"/>
  <c r="U363" i="3"/>
  <c r="U318" i="3"/>
  <c r="R318" i="3"/>
  <c r="T318" i="3" s="1"/>
  <c r="U319" i="3"/>
  <c r="R319" i="3"/>
  <c r="T319" i="3" s="1"/>
  <c r="R576" i="3"/>
  <c r="T576" i="3" s="1"/>
  <c r="U576" i="3"/>
  <c r="R110" i="3"/>
  <c r="T110" i="3" s="1"/>
  <c r="U110" i="3"/>
  <c r="R23" i="3"/>
  <c r="T23" i="3" s="1"/>
  <c r="U23" i="3"/>
  <c r="R302" i="3"/>
  <c r="T302" i="3" s="1"/>
  <c r="U302" i="3"/>
  <c r="R46" i="3"/>
  <c r="T46" i="3" s="1"/>
  <c r="U46" i="3"/>
  <c r="U133" i="3"/>
  <c r="R133" i="3"/>
  <c r="T133" i="3" s="1"/>
  <c r="R255" i="3"/>
  <c r="T255" i="3" s="1"/>
  <c r="U255" i="3"/>
  <c r="R187" i="3"/>
  <c r="T187" i="3" s="1"/>
  <c r="U187" i="3"/>
  <c r="R595" i="3"/>
  <c r="T595" i="3" s="1"/>
  <c r="U595" i="3"/>
  <c r="R476" i="3"/>
  <c r="T476" i="3" s="1"/>
  <c r="U476" i="3"/>
  <c r="U145" i="3"/>
  <c r="R145" i="3"/>
  <c r="T145" i="3" s="1"/>
  <c r="R151" i="3"/>
  <c r="T151" i="3" s="1"/>
  <c r="U151" i="3"/>
  <c r="U214" i="3"/>
  <c r="R214" i="3"/>
  <c r="T214" i="3" s="1"/>
  <c r="U119" i="3"/>
  <c r="R119" i="3"/>
  <c r="T119" i="3" s="1"/>
  <c r="U69" i="3"/>
  <c r="R69" i="3"/>
  <c r="T69" i="3" s="1"/>
  <c r="R396" i="3"/>
  <c r="T396" i="3" s="1"/>
  <c r="U396" i="3"/>
  <c r="U134" i="3"/>
  <c r="R134" i="3"/>
  <c r="T134" i="3" s="1"/>
  <c r="R146" i="3"/>
  <c r="T146" i="3" s="1"/>
  <c r="U146" i="3"/>
  <c r="S536" i="6"/>
  <c r="U536" i="6" s="1"/>
  <c r="V536" i="6"/>
  <c r="V574" i="6"/>
  <c r="S574" i="6"/>
  <c r="U574" i="6" s="1"/>
  <c r="S340" i="6"/>
  <c r="U340" i="6" s="1"/>
  <c r="V340" i="6"/>
  <c r="V418" i="6"/>
  <c r="S418" i="6"/>
  <c r="U418" i="6" s="1"/>
  <c r="V461" i="6"/>
  <c r="S461" i="6"/>
  <c r="U461" i="6" s="1"/>
  <c r="S570" i="6"/>
  <c r="U570" i="6" s="1"/>
  <c r="V570" i="6"/>
  <c r="S602" i="6"/>
  <c r="U602" i="6" s="1"/>
  <c r="V602" i="6"/>
  <c r="V585" i="6"/>
  <c r="S585" i="6"/>
  <c r="U585" i="6" s="1"/>
  <c r="V564" i="6"/>
  <c r="S564" i="6"/>
  <c r="U564" i="6" s="1"/>
  <c r="V376" i="6"/>
  <c r="S376" i="6"/>
  <c r="U376" i="6" s="1"/>
  <c r="S625" i="6"/>
  <c r="U625" i="6" s="1"/>
  <c r="V625" i="6"/>
  <c r="S595" i="6"/>
  <c r="U595" i="6" s="1"/>
  <c r="V595" i="6"/>
  <c r="V510" i="6"/>
  <c r="S510" i="6"/>
  <c r="U510" i="6" s="1"/>
  <c r="S588" i="6"/>
  <c r="U588" i="6" s="1"/>
  <c r="V588" i="6"/>
  <c r="S546" i="6"/>
  <c r="U546" i="6" s="1"/>
  <c r="V546" i="6"/>
  <c r="S435" i="6"/>
  <c r="U435" i="6" s="1"/>
  <c r="V435" i="6"/>
  <c r="R561" i="3"/>
  <c r="T561" i="3" s="1"/>
  <c r="U561" i="3"/>
  <c r="R277" i="3"/>
  <c r="T277" i="3" s="1"/>
  <c r="U277" i="3"/>
  <c r="R88" i="3"/>
  <c r="T88" i="3" s="1"/>
  <c r="U88" i="3"/>
  <c r="R42" i="3"/>
  <c r="T42" i="3" s="1"/>
  <c r="U42" i="3"/>
  <c r="R366" i="3"/>
  <c r="T366" i="3" s="1"/>
  <c r="U366" i="3"/>
  <c r="R498" i="3"/>
  <c r="T498" i="3" s="1"/>
  <c r="U498" i="3"/>
  <c r="R41" i="3"/>
  <c r="T41" i="3" s="1"/>
  <c r="U41" i="3"/>
  <c r="R529" i="3"/>
  <c r="T529" i="3" s="1"/>
  <c r="U529" i="3"/>
  <c r="U118" i="3"/>
  <c r="R118" i="3"/>
  <c r="T118" i="3" s="1"/>
  <c r="R594" i="3"/>
  <c r="T594" i="3" s="1"/>
  <c r="U594" i="3"/>
  <c r="R417" i="3"/>
  <c r="T417" i="3" s="1"/>
  <c r="U417" i="3"/>
  <c r="R173" i="3"/>
  <c r="T173" i="3" s="1"/>
  <c r="U173" i="3"/>
  <c r="R97" i="3"/>
  <c r="T97" i="3" s="1"/>
  <c r="U97" i="3"/>
  <c r="R602" i="3"/>
  <c r="T602" i="3" s="1"/>
  <c r="U602" i="3"/>
  <c r="R598" i="3"/>
  <c r="T598" i="3" s="1"/>
  <c r="U598" i="3"/>
  <c r="R113" i="3"/>
  <c r="T113" i="3" s="1"/>
  <c r="U113" i="3"/>
  <c r="R600" i="3"/>
  <c r="T600" i="3" s="1"/>
  <c r="U600" i="3"/>
  <c r="U512" i="3"/>
  <c r="R512" i="3"/>
  <c r="T512" i="3" s="1"/>
  <c r="U157" i="3"/>
  <c r="R157" i="3"/>
  <c r="T157" i="3" s="1"/>
  <c r="R34" i="3"/>
  <c r="T34" i="3" s="1"/>
  <c r="U34" i="3"/>
  <c r="R443" i="3"/>
  <c r="T443" i="3" s="1"/>
  <c r="U443" i="3"/>
  <c r="R502" i="3"/>
  <c r="T502" i="3" s="1"/>
  <c r="U502" i="3"/>
  <c r="U424" i="3"/>
  <c r="R424" i="3"/>
  <c r="T424" i="3" s="1"/>
  <c r="R565" i="3"/>
  <c r="T565" i="3" s="1"/>
  <c r="U565" i="3"/>
  <c r="R50" i="3"/>
  <c r="T50" i="3" s="1"/>
  <c r="U50" i="3"/>
  <c r="R40" i="3"/>
  <c r="T40" i="3" s="1"/>
  <c r="U40" i="3"/>
  <c r="R453" i="3"/>
  <c r="T453" i="3" s="1"/>
  <c r="U453" i="3"/>
  <c r="U123" i="3"/>
  <c r="R123" i="3"/>
  <c r="T123" i="3" s="1"/>
  <c r="R29" i="3"/>
  <c r="T29" i="3" s="1"/>
  <c r="U29" i="3"/>
  <c r="R390" i="3"/>
  <c r="T390" i="3" s="1"/>
  <c r="U390" i="3"/>
  <c r="U513" i="3"/>
  <c r="R513" i="3"/>
  <c r="T513" i="3" s="1"/>
  <c r="R63" i="3"/>
  <c r="T63" i="3" s="1"/>
  <c r="U63" i="3"/>
  <c r="R519" i="3"/>
  <c r="T519" i="3" s="1"/>
  <c r="U519" i="3"/>
  <c r="U333" i="3"/>
  <c r="R333" i="3"/>
  <c r="T333" i="3" s="1"/>
  <c r="R327" i="3"/>
  <c r="T327" i="3" s="1"/>
  <c r="U327" i="3"/>
  <c r="U297" i="3"/>
  <c r="R297" i="3"/>
  <c r="T297" i="3" s="1"/>
  <c r="U538" i="3"/>
  <c r="R538" i="3"/>
  <c r="T538" i="3" s="1"/>
  <c r="U336" i="3"/>
  <c r="R336" i="3"/>
  <c r="T336" i="3" s="1"/>
  <c r="R65" i="3"/>
  <c r="T65" i="3" s="1"/>
  <c r="U65" i="3"/>
  <c r="R567" i="3"/>
  <c r="T567" i="3" s="1"/>
  <c r="U567" i="3"/>
  <c r="R616" i="3"/>
  <c r="T616" i="3" s="1"/>
  <c r="U616" i="3"/>
  <c r="R28" i="3"/>
  <c r="T28" i="3" s="1"/>
  <c r="U28" i="3"/>
  <c r="R159" i="3"/>
  <c r="T159" i="3" s="1"/>
  <c r="U159" i="3"/>
  <c r="V336" i="6"/>
  <c r="S336" i="6"/>
  <c r="U336" i="6" s="1"/>
  <c r="V322" i="6"/>
  <c r="S322" i="6"/>
  <c r="U322" i="6" s="1"/>
  <c r="S598" i="6"/>
  <c r="U598" i="6" s="1"/>
  <c r="V598" i="6"/>
  <c r="V359" i="6"/>
  <c r="S359" i="6"/>
  <c r="U359" i="6" s="1"/>
  <c r="S453" i="6"/>
  <c r="U453" i="6" s="1"/>
  <c r="V453" i="6"/>
  <c r="S591" i="6"/>
  <c r="U591" i="6" s="1"/>
  <c r="V591" i="6"/>
  <c r="S505" i="6"/>
  <c r="U505" i="6" s="1"/>
  <c r="V505" i="6"/>
  <c r="V426" i="6"/>
  <c r="S426" i="6"/>
  <c r="U426" i="6" s="1"/>
  <c r="V562" i="6"/>
  <c r="S562" i="6"/>
  <c r="U562" i="6" s="1"/>
  <c r="S615" i="6"/>
  <c r="U615" i="6" s="1"/>
  <c r="V615" i="6"/>
  <c r="V371" i="6"/>
  <c r="S371" i="6"/>
  <c r="U371" i="6" s="1"/>
  <c r="S592" i="6"/>
  <c r="U592" i="6" s="1"/>
  <c r="V592" i="6"/>
  <c r="V543" i="6"/>
  <c r="S543" i="6"/>
  <c r="U543" i="6" s="1"/>
  <c r="S518" i="6"/>
  <c r="U518" i="6" s="1"/>
  <c r="V518" i="6"/>
  <c r="R270" i="3"/>
  <c r="T270" i="3" s="1"/>
  <c r="U270" i="3"/>
  <c r="R212" i="3"/>
  <c r="T212" i="3" s="1"/>
  <c r="U212" i="3"/>
  <c r="U550" i="3"/>
  <c r="R550" i="3"/>
  <c r="T550" i="3" s="1"/>
  <c r="R84" i="3"/>
  <c r="T84" i="3" s="1"/>
  <c r="U84" i="3"/>
  <c r="R491" i="3"/>
  <c r="T491" i="3" s="1"/>
  <c r="U491" i="3"/>
  <c r="R357" i="3"/>
  <c r="T357" i="3" s="1"/>
  <c r="U357" i="3"/>
  <c r="R361" i="3"/>
  <c r="T361" i="3" s="1"/>
  <c r="U361" i="3"/>
  <c r="R107" i="3"/>
  <c r="T107" i="3" s="1"/>
  <c r="U107" i="3"/>
  <c r="R271" i="3"/>
  <c r="T271" i="3" s="1"/>
  <c r="U271" i="3"/>
  <c r="R584" i="3"/>
  <c r="T584" i="3" s="1"/>
  <c r="U584" i="3"/>
  <c r="U138" i="3"/>
  <c r="R138" i="3"/>
  <c r="T138" i="3" s="1"/>
  <c r="U26" i="3"/>
  <c r="R26" i="3"/>
  <c r="T26" i="3" s="1"/>
  <c r="R490" i="3"/>
  <c r="T490" i="3" s="1"/>
  <c r="U490" i="3"/>
  <c r="R117" i="3"/>
  <c r="T117" i="3" s="1"/>
  <c r="U117" i="3"/>
  <c r="U414" i="3"/>
  <c r="R414" i="3"/>
  <c r="T414" i="3" s="1"/>
  <c r="R489" i="3"/>
  <c r="T489" i="3" s="1"/>
  <c r="U489" i="3"/>
  <c r="R261" i="3"/>
  <c r="T261" i="3" s="1"/>
  <c r="U261" i="3"/>
  <c r="R180" i="3"/>
  <c r="T180" i="3" s="1"/>
  <c r="U180" i="3"/>
  <c r="R335" i="3"/>
  <c r="T335" i="3" s="1"/>
  <c r="U335" i="3"/>
  <c r="R291" i="3"/>
  <c r="T291" i="3" s="1"/>
  <c r="U291" i="3"/>
  <c r="R541" i="3"/>
  <c r="T541" i="3" s="1"/>
  <c r="U541" i="3"/>
  <c r="U486" i="3"/>
  <c r="R486" i="3"/>
  <c r="T486" i="3" s="1"/>
  <c r="R535" i="3"/>
  <c r="T535" i="3" s="1"/>
  <c r="U535" i="3"/>
  <c r="R162" i="3"/>
  <c r="T162" i="3" s="1"/>
  <c r="U162" i="3"/>
  <c r="R523" i="3"/>
  <c r="T523" i="3" s="1"/>
  <c r="U523" i="3"/>
  <c r="R504" i="3"/>
  <c r="T504" i="3" s="1"/>
  <c r="U504" i="3"/>
  <c r="R54" i="3"/>
  <c r="T54" i="3" s="1"/>
  <c r="U54" i="3"/>
  <c r="R130" i="3"/>
  <c r="T130" i="3" s="1"/>
  <c r="U130" i="3"/>
  <c r="R516" i="3"/>
  <c r="T516" i="3" s="1"/>
  <c r="U516" i="3"/>
  <c r="R557" i="3"/>
  <c r="T557" i="3" s="1"/>
  <c r="U557" i="3"/>
  <c r="R35" i="3"/>
  <c r="T35" i="3" s="1"/>
  <c r="U35" i="3"/>
  <c r="U272" i="3"/>
  <c r="R272" i="3"/>
  <c r="T272" i="3" s="1"/>
  <c r="R365" i="3"/>
  <c r="T365" i="3" s="1"/>
  <c r="U365" i="3"/>
  <c r="U275" i="3"/>
  <c r="R275" i="3"/>
  <c r="T275" i="3" s="1"/>
  <c r="R158" i="3"/>
  <c r="T158" i="3" s="1"/>
  <c r="U158" i="3"/>
  <c r="R80" i="3"/>
  <c r="T80" i="3" s="1"/>
  <c r="U80" i="3"/>
  <c r="R587" i="3"/>
  <c r="T587" i="3" s="1"/>
  <c r="U587" i="3"/>
  <c r="R546" i="3"/>
  <c r="T546" i="3" s="1"/>
  <c r="U546" i="3"/>
  <c r="U337" i="3"/>
  <c r="R337" i="3"/>
  <c r="T337" i="3" s="1"/>
  <c r="R401" i="3"/>
  <c r="T401" i="3" s="1"/>
  <c r="U401" i="3"/>
  <c r="U142" i="3"/>
  <c r="R142" i="3"/>
  <c r="T142" i="3" s="1"/>
  <c r="R597" i="3"/>
  <c r="T597" i="3" s="1"/>
  <c r="U597" i="3"/>
  <c r="V311" i="6"/>
  <c r="S311" i="6"/>
  <c r="U311" i="6" s="1"/>
  <c r="V549" i="6"/>
  <c r="S549" i="6"/>
  <c r="U549" i="6" s="1"/>
  <c r="V608" i="6"/>
  <c r="S608" i="6"/>
  <c r="U608" i="6" s="1"/>
  <c r="V498" i="6"/>
  <c r="S498" i="6"/>
  <c r="U498" i="6" s="1"/>
  <c r="S320" i="6"/>
  <c r="U320" i="6" s="1"/>
  <c r="V320" i="6"/>
  <c r="V586" i="6"/>
  <c r="S586" i="6"/>
  <c r="U586" i="6" s="1"/>
  <c r="S486" i="6"/>
  <c r="U486" i="6" s="1"/>
  <c r="V486" i="6"/>
  <c r="V365" i="6"/>
  <c r="S365" i="6"/>
  <c r="U365" i="6" s="1"/>
  <c r="S442" i="6"/>
  <c r="U442" i="6" s="1"/>
  <c r="V442" i="6"/>
  <c r="V503" i="6"/>
  <c r="S503" i="6"/>
  <c r="U503" i="6" s="1"/>
  <c r="S558" i="6"/>
  <c r="U558" i="6" s="1"/>
  <c r="V558" i="6"/>
  <c r="S475" i="6"/>
  <c r="U475" i="6" s="1"/>
  <c r="V475" i="6"/>
  <c r="S609" i="6"/>
  <c r="U609" i="6" s="1"/>
  <c r="V609" i="6"/>
  <c r="V493" i="6"/>
  <c r="S493" i="6"/>
  <c r="U493" i="6" s="1"/>
  <c r="V610" i="6"/>
  <c r="S610" i="6"/>
  <c r="U610" i="6" s="1"/>
  <c r="R135" i="3"/>
  <c r="T135" i="3" s="1"/>
  <c r="U135" i="3"/>
  <c r="R379" i="3"/>
  <c r="T379" i="3" s="1"/>
  <c r="U379" i="3"/>
  <c r="R395" i="3"/>
  <c r="T395" i="3" s="1"/>
  <c r="U395" i="3"/>
  <c r="U38" i="3"/>
  <c r="R38" i="3"/>
  <c r="T38" i="3" s="1"/>
  <c r="R553" i="3"/>
  <c r="T553" i="3" s="1"/>
  <c r="U553" i="3"/>
  <c r="R375" i="3"/>
  <c r="T375" i="3" s="1"/>
  <c r="U375" i="3"/>
  <c r="R599" i="3"/>
  <c r="T599" i="3" s="1"/>
  <c r="U599" i="3"/>
  <c r="U147" i="3"/>
  <c r="R147" i="3"/>
  <c r="T147" i="3" s="1"/>
  <c r="R575" i="3"/>
  <c r="T575" i="3" s="1"/>
  <c r="U575" i="3"/>
  <c r="R181" i="3"/>
  <c r="T181" i="3" s="1"/>
  <c r="U181" i="3"/>
  <c r="R294" i="3"/>
  <c r="T294" i="3" s="1"/>
  <c r="U294" i="3"/>
  <c r="R76" i="3"/>
  <c r="T76" i="3" s="1"/>
  <c r="U76" i="3"/>
  <c r="R615" i="3"/>
  <c r="T615" i="3" s="1"/>
  <c r="U615" i="3"/>
  <c r="R150" i="3"/>
  <c r="T150" i="3" s="1"/>
  <c r="U150" i="3"/>
  <c r="U322" i="3"/>
  <c r="R322" i="3"/>
  <c r="T322" i="3" s="1"/>
  <c r="U139" i="3"/>
  <c r="R139" i="3"/>
  <c r="T139" i="3" s="1"/>
  <c r="R517" i="3"/>
  <c r="T517" i="3" s="1"/>
  <c r="U517" i="3"/>
  <c r="U185" i="3"/>
  <c r="R185" i="3"/>
  <c r="T185" i="3" s="1"/>
  <c r="U290" i="3"/>
  <c r="R290" i="3"/>
  <c r="T290" i="3" s="1"/>
  <c r="R521" i="3"/>
  <c r="T521" i="3" s="1"/>
  <c r="U521" i="3"/>
  <c r="R528" i="3"/>
  <c r="T528" i="3" s="1"/>
  <c r="U528" i="3"/>
  <c r="R164" i="3"/>
  <c r="T164" i="3" s="1"/>
  <c r="U164" i="3"/>
  <c r="R434" i="3"/>
  <c r="T434" i="3" s="1"/>
  <c r="U434" i="3"/>
  <c r="R626" i="3"/>
  <c r="T626" i="3" s="1"/>
  <c r="U626" i="3"/>
  <c r="R143" i="3"/>
  <c r="T143" i="3" s="1"/>
  <c r="U143" i="3"/>
  <c r="R64" i="3"/>
  <c r="T64" i="3" s="1"/>
  <c r="U64" i="3"/>
  <c r="R454" i="3"/>
  <c r="T454" i="3" s="1"/>
  <c r="U454" i="3"/>
  <c r="R174" i="3"/>
  <c r="T174" i="3" s="1"/>
  <c r="U174" i="3"/>
  <c r="R354" i="3"/>
  <c r="T354" i="3" s="1"/>
  <c r="U354" i="3"/>
  <c r="R352" i="3"/>
  <c r="T352" i="3" s="1"/>
  <c r="U352" i="3"/>
  <c r="R617" i="3"/>
  <c r="T617" i="3" s="1"/>
  <c r="U617" i="3"/>
  <c r="R405" i="3"/>
  <c r="T405" i="3" s="1"/>
  <c r="U405" i="3"/>
  <c r="U56" i="3"/>
  <c r="R56" i="3"/>
  <c r="T56" i="3" s="1"/>
  <c r="R304" i="3"/>
  <c r="T304" i="3" s="1"/>
  <c r="U304" i="3"/>
  <c r="U347" i="3"/>
  <c r="R347" i="3"/>
  <c r="T347" i="3" s="1"/>
  <c r="R152" i="3"/>
  <c r="T152" i="3" s="1"/>
  <c r="U152" i="3"/>
  <c r="R283" i="3"/>
  <c r="T283" i="3" s="1"/>
  <c r="U283" i="3"/>
  <c r="U452" i="3"/>
  <c r="R452" i="3"/>
  <c r="T452" i="3" s="1"/>
  <c r="R92" i="3"/>
  <c r="T92" i="3" s="1"/>
  <c r="U92" i="3"/>
  <c r="R296" i="3"/>
  <c r="T296" i="3" s="1"/>
  <c r="U296" i="3"/>
  <c r="V634" i="6"/>
  <c r="V499" i="6"/>
  <c r="S499" i="6"/>
  <c r="U499" i="6" s="1"/>
  <c r="V511" i="6"/>
  <c r="S511" i="6"/>
  <c r="U511" i="6" s="1"/>
  <c r="S270" i="6"/>
  <c r="U270" i="6" s="1"/>
  <c r="V270" i="6"/>
  <c r="V604" i="6"/>
  <c r="S604" i="6"/>
  <c r="U604" i="6" s="1"/>
  <c r="V436" i="6"/>
  <c r="S436" i="6"/>
  <c r="U436" i="6" s="1"/>
  <c r="V356" i="6"/>
  <c r="S356" i="6"/>
  <c r="U356" i="6" s="1"/>
  <c r="S583" i="6"/>
  <c r="U583" i="6" s="1"/>
  <c r="V583" i="6"/>
  <c r="S575" i="6"/>
  <c r="U575" i="6" s="1"/>
  <c r="V575" i="6"/>
  <c r="V554" i="6"/>
  <c r="S554" i="6"/>
  <c r="U554" i="6" s="1"/>
  <c r="V550" i="6"/>
  <c r="S550" i="6"/>
  <c r="U550" i="6" s="1"/>
  <c r="V496" i="6"/>
  <c r="S496" i="6"/>
  <c r="U496" i="6" s="1"/>
  <c r="S542" i="6"/>
  <c r="U542" i="6" s="1"/>
  <c r="V542" i="6"/>
  <c r="V573" i="6"/>
  <c r="S573" i="6"/>
  <c r="U573" i="6" s="1"/>
  <c r="V487" i="6"/>
  <c r="S487" i="6"/>
  <c r="U487" i="6" s="1"/>
  <c r="U154" i="3"/>
  <c r="R154" i="3"/>
  <c r="T154" i="3" s="1"/>
  <c r="R604" i="3"/>
  <c r="T604" i="3" s="1"/>
  <c r="U604" i="3"/>
  <c r="R331" i="3"/>
  <c r="T331" i="3" s="1"/>
  <c r="U331" i="3"/>
  <c r="R140" i="3"/>
  <c r="T140" i="3" s="1"/>
  <c r="U140" i="3"/>
  <c r="U317" i="3"/>
  <c r="R317" i="3"/>
  <c r="T317" i="3" s="1"/>
  <c r="R613" i="3"/>
  <c r="T613" i="3" s="1"/>
  <c r="U613" i="3"/>
  <c r="R124" i="3"/>
  <c r="T124" i="3" s="1"/>
  <c r="U124" i="3"/>
  <c r="R75" i="3"/>
  <c r="T75" i="3" s="1"/>
  <c r="U75" i="3"/>
  <c r="R472" i="3"/>
  <c r="T472" i="3" s="1"/>
  <c r="U472" i="3"/>
  <c r="R307" i="3"/>
  <c r="T307" i="3" s="1"/>
  <c r="U307" i="3"/>
  <c r="R99" i="3"/>
  <c r="T99" i="3" s="1"/>
  <c r="U99" i="3"/>
  <c r="U353" i="3"/>
  <c r="R353" i="3"/>
  <c r="T353" i="3" s="1"/>
  <c r="R45" i="3"/>
  <c r="T45" i="3" s="1"/>
  <c r="U45" i="3"/>
  <c r="R370" i="3"/>
  <c r="T370" i="3" s="1"/>
  <c r="U370" i="3"/>
  <c r="R552" i="3"/>
  <c r="T552" i="3" s="1"/>
  <c r="U552" i="3"/>
  <c r="R24" i="3"/>
  <c r="T24" i="3" s="1"/>
  <c r="U24" i="3"/>
  <c r="R21" i="3"/>
  <c r="T21" i="3" s="1"/>
  <c r="U21" i="3"/>
  <c r="R474" i="3"/>
  <c r="T474" i="3" s="1"/>
  <c r="U474" i="3"/>
  <c r="R619" i="3"/>
  <c r="T619" i="3" s="1"/>
  <c r="U619" i="3"/>
  <c r="R586" i="3"/>
  <c r="T586" i="3" s="1"/>
  <c r="U586" i="3"/>
  <c r="R355" i="3"/>
  <c r="T355" i="3" s="1"/>
  <c r="U355" i="3"/>
  <c r="U310" i="3"/>
  <c r="R310" i="3"/>
  <c r="T310" i="3" s="1"/>
  <c r="R510" i="3"/>
  <c r="T510" i="3" s="1"/>
  <c r="U510" i="3"/>
  <c r="R241" i="3"/>
  <c r="T241" i="3" s="1"/>
  <c r="U241" i="3"/>
  <c r="R356" i="3"/>
  <c r="T356" i="3" s="1"/>
  <c r="U356" i="3"/>
  <c r="R526" i="3"/>
  <c r="T526" i="3" s="1"/>
  <c r="U526" i="3"/>
  <c r="R577" i="3"/>
  <c r="T577" i="3" s="1"/>
  <c r="U577" i="3"/>
  <c r="R374" i="3"/>
  <c r="T374" i="3" s="1"/>
  <c r="U374" i="3"/>
  <c r="R387" i="3"/>
  <c r="T387" i="3" s="1"/>
  <c r="U387" i="3"/>
  <c r="R136" i="3"/>
  <c r="T136" i="3" s="1"/>
  <c r="U136" i="3"/>
  <c r="R148" i="3"/>
  <c r="T148" i="3" s="1"/>
  <c r="U148" i="3"/>
  <c r="R507" i="3"/>
  <c r="T507" i="3" s="1"/>
  <c r="U507" i="3"/>
  <c r="R548" i="3"/>
  <c r="T548" i="3" s="1"/>
  <c r="U548" i="3"/>
  <c r="R312" i="3"/>
  <c r="T312" i="3" s="1"/>
  <c r="U312" i="3"/>
  <c r="U103" i="3"/>
  <c r="R103" i="3"/>
  <c r="T103" i="3" s="1"/>
  <c r="R441" i="3"/>
  <c r="T441" i="3" s="1"/>
  <c r="U441" i="3"/>
  <c r="R144" i="3"/>
  <c r="T144" i="3" s="1"/>
  <c r="U144" i="3"/>
  <c r="R183" i="3"/>
  <c r="T183" i="3" s="1"/>
  <c r="U183" i="3"/>
  <c r="U292" i="3"/>
  <c r="R292" i="3"/>
  <c r="T292" i="3" s="1"/>
  <c r="S599" i="6"/>
  <c r="U599" i="6" s="1"/>
  <c r="V599" i="6"/>
  <c r="S500" i="6"/>
  <c r="U500" i="6" s="1"/>
  <c r="V500" i="6"/>
  <c r="S607" i="6"/>
  <c r="U607" i="6" s="1"/>
  <c r="V607" i="6"/>
  <c r="V504" i="6"/>
  <c r="S504" i="6"/>
  <c r="U504" i="6" s="1"/>
  <c r="V417" i="6"/>
  <c r="S417" i="6"/>
  <c r="U417" i="6" s="1"/>
  <c r="V506" i="6"/>
  <c r="S506" i="6"/>
  <c r="U506" i="6" s="1"/>
  <c r="S587" i="6"/>
  <c r="U587" i="6" s="1"/>
  <c r="V587" i="6"/>
  <c r="S577" i="6"/>
  <c r="U577" i="6" s="1"/>
  <c r="V577" i="6"/>
  <c r="S538" i="6"/>
  <c r="U538" i="6" s="1"/>
  <c r="V538" i="6"/>
  <c r="V571" i="6"/>
  <c r="S571" i="6"/>
  <c r="U571" i="6" s="1"/>
  <c r="V348" i="6"/>
  <c r="S348" i="6"/>
  <c r="U348" i="6" s="1"/>
  <c r="R166" i="3"/>
  <c r="T166" i="3" s="1"/>
  <c r="U166" i="3"/>
  <c r="R205" i="3"/>
  <c r="T205" i="3" s="1"/>
  <c r="U205" i="3"/>
  <c r="R358" i="3"/>
  <c r="T358" i="3" s="1"/>
  <c r="U358" i="3"/>
  <c r="U249" i="3"/>
  <c r="R249" i="3"/>
  <c r="T249" i="3" s="1"/>
  <c r="R328" i="3"/>
  <c r="T328" i="3" s="1"/>
  <c r="U328" i="3"/>
  <c r="R305" i="3"/>
  <c r="T305" i="3" s="1"/>
  <c r="U305" i="3"/>
  <c r="R369" i="3"/>
  <c r="T369" i="3" s="1"/>
  <c r="U369" i="3"/>
  <c r="R373" i="3"/>
  <c r="T373" i="3" s="1"/>
  <c r="U373" i="3"/>
  <c r="U83" i="3"/>
  <c r="R83" i="3"/>
  <c r="T83" i="3" s="1"/>
  <c r="R230" i="3"/>
  <c r="T230" i="3" s="1"/>
  <c r="U230" i="3"/>
  <c r="R111" i="3"/>
  <c r="T111" i="3" s="1"/>
  <c r="U111" i="3"/>
  <c r="R114" i="3"/>
  <c r="T114" i="3" s="1"/>
  <c r="U114" i="3"/>
  <c r="R503" i="3"/>
  <c r="T503" i="3" s="1"/>
  <c r="U503" i="3"/>
  <c r="R500" i="3"/>
  <c r="T500" i="3" s="1"/>
  <c r="U500" i="3"/>
  <c r="R48" i="3"/>
  <c r="T48" i="3" s="1"/>
  <c r="U48" i="3"/>
  <c r="R90" i="3"/>
  <c r="T90" i="3" s="1"/>
  <c r="U90" i="3"/>
  <c r="R590" i="3"/>
  <c r="T590" i="3" s="1"/>
  <c r="U590" i="3"/>
  <c r="R487" i="3"/>
  <c r="T487" i="3" s="1"/>
  <c r="U487" i="3"/>
  <c r="R608" i="3"/>
  <c r="T608" i="3" s="1"/>
  <c r="U608" i="3"/>
  <c r="R607" i="3"/>
  <c r="T607" i="3" s="1"/>
  <c r="U607" i="3"/>
  <c r="U156" i="3"/>
  <c r="R156" i="3"/>
  <c r="T156" i="3" s="1"/>
  <c r="R218" i="3"/>
  <c r="T218" i="3" s="1"/>
  <c r="U218" i="3"/>
  <c r="R311" i="3"/>
  <c r="T311" i="3" s="1"/>
  <c r="U311" i="3"/>
  <c r="R33" i="3"/>
  <c r="T33" i="3" s="1"/>
  <c r="U33" i="3"/>
  <c r="R494" i="3"/>
  <c r="T494" i="3" s="1"/>
  <c r="U494" i="3"/>
  <c r="U560" i="3"/>
  <c r="R560" i="3"/>
  <c r="T560" i="3" s="1"/>
  <c r="U31" i="3"/>
  <c r="R31" i="3"/>
  <c r="T31" i="3" s="1"/>
  <c r="R303" i="3"/>
  <c r="T303" i="3" s="1"/>
  <c r="U303" i="3"/>
  <c r="R511" i="3"/>
  <c r="T511" i="3" s="1"/>
  <c r="U511" i="3"/>
  <c r="R121" i="3"/>
  <c r="T121" i="3" s="1"/>
  <c r="U121" i="3"/>
  <c r="R298" i="3"/>
  <c r="T298" i="3" s="1"/>
  <c r="U298" i="3"/>
  <c r="U554" i="3"/>
  <c r="R554" i="3"/>
  <c r="T554" i="3" s="1"/>
  <c r="U278" i="3"/>
  <c r="R278" i="3"/>
  <c r="T278" i="3" s="1"/>
  <c r="R108" i="3"/>
  <c r="T108" i="3" s="1"/>
  <c r="U108" i="3"/>
  <c r="R313" i="3"/>
  <c r="T313" i="3" s="1"/>
  <c r="U313" i="3"/>
  <c r="S613" i="6"/>
  <c r="U613" i="6" s="1"/>
  <c r="V613" i="6"/>
  <c r="S606" i="6"/>
  <c r="U606" i="6" s="1"/>
  <c r="V606" i="6"/>
  <c r="V557" i="6"/>
  <c r="S557" i="6"/>
  <c r="U557" i="6" s="1"/>
  <c r="V444" i="6"/>
  <c r="S444" i="6"/>
  <c r="U444" i="6" s="1"/>
  <c r="V279" i="6"/>
  <c r="S279" i="6"/>
  <c r="U279" i="6" s="1"/>
  <c r="V594" i="6"/>
  <c r="S594" i="6"/>
  <c r="U594" i="6" s="1"/>
  <c r="S582" i="6"/>
  <c r="U582" i="6" s="1"/>
  <c r="V582" i="6"/>
  <c r="S362" i="6"/>
  <c r="U362" i="6" s="1"/>
  <c r="V362" i="6"/>
  <c r="S555" i="6"/>
  <c r="U555" i="6" s="1"/>
  <c r="V555" i="6"/>
  <c r="S533" i="6"/>
  <c r="U533" i="6" s="1"/>
  <c r="V533" i="6"/>
  <c r="V480" i="6"/>
  <c r="S480" i="6"/>
  <c r="U480" i="6" s="1"/>
  <c r="S414" i="6"/>
  <c r="U414" i="6" s="1"/>
  <c r="V414" i="6"/>
  <c r="S349" i="6"/>
  <c r="U349" i="6" s="1"/>
  <c r="V349" i="6"/>
  <c r="S256" i="6"/>
  <c r="U256" i="6" s="1"/>
  <c r="V256" i="6"/>
  <c r="U53" i="3"/>
  <c r="R53" i="3"/>
  <c r="T53" i="3" s="1"/>
  <c r="R530" i="3"/>
  <c r="T530" i="3" s="1"/>
  <c r="U530" i="3"/>
  <c r="R412" i="3"/>
  <c r="T412" i="3" s="1"/>
  <c r="U412" i="3"/>
  <c r="U229" i="3"/>
  <c r="R229" i="3"/>
  <c r="T229" i="3" s="1"/>
  <c r="R131" i="3"/>
  <c r="T131" i="3" s="1"/>
  <c r="U131" i="3"/>
  <c r="R101" i="3"/>
  <c r="T101" i="3" s="1"/>
  <c r="U101" i="3"/>
  <c r="R179" i="3"/>
  <c r="T179" i="3" s="1"/>
  <c r="U179" i="3"/>
  <c r="R74" i="3"/>
  <c r="T74" i="3" s="1"/>
  <c r="U74" i="3"/>
  <c r="R564" i="3"/>
  <c r="T564" i="3" s="1"/>
  <c r="U564" i="3"/>
  <c r="R25" i="3"/>
  <c r="T25" i="3" s="1"/>
  <c r="U25" i="3"/>
  <c r="R585" i="3"/>
  <c r="T585" i="3" s="1"/>
  <c r="U585" i="3"/>
  <c r="U106" i="3"/>
  <c r="R106" i="3"/>
  <c r="T106" i="3" s="1"/>
  <c r="R215" i="3"/>
  <c r="T215" i="3" s="1"/>
  <c r="U215" i="3"/>
  <c r="R480" i="3"/>
  <c r="T480" i="3" s="1"/>
  <c r="U480" i="3"/>
  <c r="R415" i="3"/>
  <c r="T415" i="3" s="1"/>
  <c r="U415" i="3"/>
  <c r="U287" i="3"/>
  <c r="R287" i="3"/>
  <c r="T287" i="3" s="1"/>
  <c r="R533" i="3"/>
  <c r="T533" i="3" s="1"/>
  <c r="U533" i="3"/>
  <c r="R362" i="3"/>
  <c r="T362" i="3" s="1"/>
  <c r="U362" i="3"/>
  <c r="R621" i="3"/>
  <c r="T621" i="3" s="1"/>
  <c r="U621" i="3"/>
  <c r="U52" i="3"/>
  <c r="R52" i="3"/>
  <c r="T52" i="3" s="1"/>
  <c r="U231" i="3"/>
  <c r="R231" i="3"/>
  <c r="T231" i="3" s="1"/>
  <c r="R614" i="3"/>
  <c r="T614" i="3" s="1"/>
  <c r="U614" i="3"/>
  <c r="R367" i="3"/>
  <c r="T367" i="3" s="1"/>
  <c r="U367" i="3"/>
  <c r="R572" i="3"/>
  <c r="T572" i="3" s="1"/>
  <c r="U572" i="3"/>
  <c r="R570" i="3"/>
  <c r="T570" i="3" s="1"/>
  <c r="U570" i="3"/>
  <c r="R334" i="3"/>
  <c r="T334" i="3" s="1"/>
  <c r="U334" i="3"/>
  <c r="R499" i="3"/>
  <c r="T499" i="3" s="1"/>
  <c r="U499" i="3"/>
  <c r="R122" i="3"/>
  <c r="T122" i="3" s="1"/>
  <c r="U122" i="3"/>
  <c r="R137" i="3"/>
  <c r="T137" i="3" s="1"/>
  <c r="U137" i="3"/>
  <c r="R225" i="3"/>
  <c r="T225" i="3" s="1"/>
  <c r="U225" i="3"/>
  <c r="U256" i="3"/>
  <c r="R256" i="3"/>
  <c r="T256" i="3" s="1"/>
  <c r="R326" i="3"/>
  <c r="T326" i="3" s="1"/>
  <c r="U326" i="3"/>
  <c r="R170" i="3"/>
  <c r="T170" i="3" s="1"/>
  <c r="U170" i="3"/>
  <c r="R98" i="3"/>
  <c r="T98" i="3" s="1"/>
  <c r="U98" i="3"/>
  <c r="R315" i="3"/>
  <c r="T315" i="3" s="1"/>
  <c r="U315" i="3"/>
  <c r="R588" i="3"/>
  <c r="T588" i="3" s="1"/>
  <c r="U588" i="3"/>
  <c r="S297" i="6"/>
  <c r="U297" i="6" s="1"/>
  <c r="V297" i="6"/>
  <c r="V623" i="6"/>
  <c r="S623" i="6"/>
  <c r="U623" i="6" s="1"/>
  <c r="S485" i="6"/>
  <c r="U485" i="6" s="1"/>
  <c r="V485" i="6"/>
  <c r="S189" i="6"/>
  <c r="U189" i="6" s="1"/>
  <c r="V189" i="6"/>
  <c r="S579" i="6"/>
  <c r="U579" i="6" s="1"/>
  <c r="V579" i="6"/>
  <c r="S385" i="6"/>
  <c r="U385" i="6" s="1"/>
  <c r="V385" i="6"/>
  <c r="S617" i="6"/>
  <c r="U617" i="6" s="1"/>
  <c r="V617" i="6"/>
  <c r="V386" i="6"/>
  <c r="S386" i="6"/>
  <c r="U386" i="6" s="1"/>
  <c r="S521" i="6"/>
  <c r="U521" i="6" s="1"/>
  <c r="V521" i="6"/>
  <c r="V531" i="6"/>
  <c r="S531" i="6"/>
  <c r="U531" i="6" s="1"/>
  <c r="V495" i="6"/>
  <c r="S495" i="6"/>
  <c r="U495" i="6" s="1"/>
  <c r="V612" i="6"/>
  <c r="S612" i="6"/>
  <c r="U612" i="6" s="1"/>
  <c r="S529" i="6"/>
  <c r="U529" i="6" s="1"/>
  <c r="V529" i="6"/>
  <c r="S476" i="6"/>
  <c r="U476" i="6" s="1"/>
  <c r="V476" i="6"/>
  <c r="S479" i="6"/>
  <c r="U479" i="6" s="1"/>
  <c r="V479" i="6"/>
  <c r="V553" i="6"/>
  <c r="S553" i="6"/>
  <c r="U553" i="6" s="1"/>
  <c r="R68" i="3"/>
  <c r="T68" i="3" s="1"/>
  <c r="U68" i="3"/>
  <c r="R49" i="3"/>
  <c r="T49" i="3" s="1"/>
  <c r="U49" i="3"/>
  <c r="R77" i="3"/>
  <c r="T77" i="3" s="1"/>
  <c r="U77" i="3"/>
  <c r="U279" i="3"/>
  <c r="R279" i="3"/>
  <c r="T279" i="3" s="1"/>
  <c r="R280" i="3"/>
  <c r="T280" i="3" s="1"/>
  <c r="U280" i="3"/>
  <c r="R168" i="3"/>
  <c r="T168" i="3" s="1"/>
  <c r="U168" i="3"/>
  <c r="R273" i="3"/>
  <c r="T273" i="3" s="1"/>
  <c r="U273" i="3"/>
  <c r="U39" i="3"/>
  <c r="R39" i="3"/>
  <c r="T39" i="3" s="1"/>
  <c r="U82" i="3"/>
  <c r="R82" i="3"/>
  <c r="T82" i="3" s="1"/>
  <c r="R525" i="3"/>
  <c r="T525" i="3" s="1"/>
  <c r="U525" i="3"/>
  <c r="U149" i="3"/>
  <c r="R149" i="3"/>
  <c r="T149" i="3" s="1"/>
  <c r="R505" i="3"/>
  <c r="T505" i="3" s="1"/>
  <c r="U505" i="3"/>
  <c r="R93" i="3"/>
  <c r="T93" i="3" s="1"/>
  <c r="U93" i="3"/>
  <c r="R501" i="3"/>
  <c r="T501" i="3" s="1"/>
  <c r="U501" i="3"/>
  <c r="R609" i="3"/>
  <c r="T609" i="3" s="1"/>
  <c r="U609" i="3"/>
  <c r="R47" i="3"/>
  <c r="T47" i="3" s="1"/>
  <c r="U47" i="3"/>
  <c r="R184" i="3"/>
  <c r="T184" i="3" s="1"/>
  <c r="U184" i="3"/>
  <c r="R128" i="3"/>
  <c r="T128" i="3" s="1"/>
  <c r="U128" i="3"/>
  <c r="R281" i="3"/>
  <c r="T281" i="3" s="1"/>
  <c r="U281" i="3"/>
  <c r="R625" i="3"/>
  <c r="T625" i="3" s="1"/>
  <c r="U625" i="3"/>
  <c r="U518" i="3"/>
  <c r="R518" i="3"/>
  <c r="T518" i="3" s="1"/>
  <c r="R44" i="3"/>
  <c r="T44" i="3" s="1"/>
  <c r="U44" i="3"/>
  <c r="R384" i="3"/>
  <c r="T384" i="3" s="1"/>
  <c r="U384" i="3"/>
  <c r="R196" i="3"/>
  <c r="T196" i="3" s="1"/>
  <c r="U196" i="3"/>
  <c r="U495" i="3"/>
  <c r="R495" i="3"/>
  <c r="T495" i="3" s="1"/>
  <c r="R309" i="3"/>
  <c r="T309" i="3" s="1"/>
  <c r="U309" i="3"/>
  <c r="U596" i="3"/>
  <c r="R596" i="3"/>
  <c r="T596" i="3" s="1"/>
  <c r="U37" i="3"/>
  <c r="R37" i="3"/>
  <c r="T37" i="3" s="1"/>
  <c r="R160" i="3"/>
  <c r="T160" i="3" s="1"/>
  <c r="U160" i="3"/>
  <c r="R228" i="3"/>
  <c r="T228" i="3" s="1"/>
  <c r="U228" i="3"/>
  <c r="R125" i="3"/>
  <c r="T125" i="3" s="1"/>
  <c r="U125" i="3"/>
  <c r="R285" i="3"/>
  <c r="T285" i="3" s="1"/>
  <c r="U285" i="3"/>
  <c r="R540" i="3"/>
  <c r="T540" i="3" s="1"/>
  <c r="U540" i="3"/>
  <c r="R221" i="3"/>
  <c r="T221" i="3" s="1"/>
  <c r="U221" i="3"/>
  <c r="R268" i="3"/>
  <c r="T268" i="3" s="1"/>
  <c r="U268" i="3"/>
  <c r="R202" i="3"/>
  <c r="T202" i="3" s="1"/>
  <c r="U202" i="3"/>
  <c r="U532" i="3"/>
  <c r="R532" i="3"/>
  <c r="T532" i="3" s="1"/>
  <c r="R580" i="3"/>
  <c r="T580" i="3" s="1"/>
  <c r="U580" i="3"/>
  <c r="V627" i="6"/>
  <c r="U155" i="1"/>
  <c r="V155" i="1"/>
  <c r="V346" i="6"/>
  <c r="S346" i="6"/>
  <c r="U346" i="6" s="1"/>
  <c r="V185" i="1"/>
  <c r="U185" i="1"/>
  <c r="R276" i="3"/>
  <c r="T276" i="3" s="1"/>
  <c r="U276" i="3"/>
  <c r="S357" i="6"/>
  <c r="U357" i="6" s="1"/>
  <c r="V357" i="6"/>
  <c r="R112" i="3"/>
  <c r="T112" i="3" s="1"/>
  <c r="U112" i="3"/>
  <c r="V140" i="1"/>
  <c r="U140" i="1"/>
  <c r="U203" i="3"/>
  <c r="R203" i="3"/>
  <c r="T203" i="3" s="1"/>
  <c r="U190" i="1"/>
  <c r="V190" i="1"/>
  <c r="V289" i="6"/>
  <c r="S289" i="6"/>
  <c r="U289" i="6" s="1"/>
  <c r="V228" i="6"/>
  <c r="S228" i="6"/>
  <c r="U228" i="6" s="1"/>
  <c r="V131" i="1"/>
  <c r="U131" i="1"/>
  <c r="U351" i="3"/>
  <c r="R351" i="3"/>
  <c r="T351" i="3" s="1"/>
  <c r="S325" i="6"/>
  <c r="U325" i="6" s="1"/>
  <c r="V325" i="6"/>
  <c r="U95" i="3"/>
  <c r="R95" i="3"/>
  <c r="T95" i="3" s="1"/>
  <c r="U247" i="1"/>
  <c r="V247" i="1"/>
  <c r="S232" i="6"/>
  <c r="U232" i="6" s="1"/>
  <c r="V232" i="6"/>
  <c r="U216" i="1"/>
  <c r="V216" i="1"/>
  <c r="U632" i="3"/>
  <c r="S328" i="6"/>
  <c r="U328" i="6" s="1"/>
  <c r="V328" i="6"/>
  <c r="V318" i="6"/>
  <c r="S318" i="6"/>
  <c r="U318" i="6" s="1"/>
  <c r="V113" i="6"/>
  <c r="V631" i="6"/>
  <c r="V73" i="6"/>
  <c r="S73" i="6"/>
  <c r="U73" i="6" s="1"/>
  <c r="R104" i="3"/>
  <c r="T104" i="3" s="1"/>
  <c r="U104" i="3"/>
  <c r="S313" i="6"/>
  <c r="U313" i="6" s="1"/>
  <c r="V313" i="6"/>
  <c r="U144" i="1"/>
  <c r="V144" i="1"/>
  <c r="V628" i="6"/>
  <c r="V352" i="6"/>
  <c r="S352" i="6"/>
  <c r="U352" i="6" s="1"/>
  <c r="V633" i="6"/>
  <c r="U460" i="3"/>
  <c r="R460" i="3"/>
  <c r="T460" i="3" s="1"/>
  <c r="R423" i="3"/>
  <c r="T423" i="3" s="1"/>
  <c r="U423" i="3"/>
  <c r="U237" i="1"/>
  <c r="V237" i="1"/>
  <c r="V264" i="6"/>
  <c r="S264" i="6"/>
  <c r="U264" i="6" s="1"/>
  <c r="V632" i="6"/>
  <c r="U556" i="3"/>
  <c r="R556" i="3"/>
  <c r="T556" i="3" s="1"/>
  <c r="S24" i="6"/>
  <c r="U24" i="6" s="1"/>
  <c r="V24" i="6"/>
  <c r="V300" i="6"/>
  <c r="S300" i="6"/>
  <c r="U300" i="6" s="1"/>
  <c r="O629" i="6"/>
  <c r="O633" i="6"/>
  <c r="O635" i="6"/>
  <c r="O630" i="6"/>
  <c r="O634" i="6"/>
  <c r="O631" i="6"/>
  <c r="O627" i="6"/>
  <c r="O628" i="6"/>
  <c r="O632" i="6"/>
  <c r="S629" i="6"/>
  <c r="U629" i="6" s="1"/>
  <c r="S633" i="6"/>
  <c r="U633" i="6" s="1"/>
  <c r="V635" i="6"/>
  <c r="S627" i="6"/>
  <c r="U627" i="6" s="1"/>
  <c r="V630" i="6"/>
  <c r="C16" i="3"/>
  <c r="D18" i="3" s="1"/>
  <c r="O629" i="3"/>
  <c r="O633" i="3"/>
  <c r="O630" i="3"/>
  <c r="O634" i="3"/>
  <c r="O627" i="3"/>
  <c r="O631" i="3"/>
  <c r="O643" i="3"/>
  <c r="O628" i="3"/>
  <c r="O632" i="3"/>
  <c r="O644" i="3"/>
  <c r="O146" i="3"/>
  <c r="O508" i="3"/>
  <c r="O96" i="3"/>
  <c r="O64" i="3"/>
  <c r="O311" i="3"/>
  <c r="O562" i="3"/>
  <c r="O529" i="3"/>
  <c r="O28" i="3"/>
  <c r="O135" i="3"/>
  <c r="O134" i="3"/>
  <c r="O476" i="3"/>
  <c r="O290" i="3"/>
  <c r="O276" i="3"/>
  <c r="O510" i="3"/>
  <c r="O539" i="3"/>
  <c r="O69" i="3"/>
  <c r="O517" i="3"/>
  <c r="O483" i="3"/>
  <c r="O623" i="3"/>
  <c r="O154" i="3"/>
  <c r="O22" i="3"/>
  <c r="O228" i="3"/>
  <c r="O484" i="3"/>
  <c r="O542" i="3"/>
  <c r="O91" i="3"/>
  <c r="O283" i="3"/>
  <c r="O272" i="3"/>
  <c r="O587" i="3"/>
  <c r="O523" i="3"/>
  <c r="O454" i="3"/>
  <c r="O519" i="3"/>
  <c r="O581" i="3"/>
  <c r="O576" i="3"/>
  <c r="O524" i="3"/>
  <c r="O142" i="3"/>
  <c r="O246" i="3"/>
  <c r="O281" i="3"/>
  <c r="O543" i="3"/>
  <c r="O424" i="3"/>
  <c r="O480" i="3"/>
  <c r="O521" i="3"/>
  <c r="O245" i="3"/>
  <c r="O514" i="3"/>
  <c r="O554" i="3"/>
  <c r="O472" i="3"/>
  <c r="O327" i="3"/>
  <c r="O555" i="3"/>
  <c r="O152" i="3"/>
  <c r="O291" i="3"/>
  <c r="O589" i="3"/>
  <c r="O23" i="3"/>
  <c r="O57" i="3"/>
  <c r="O331" i="3"/>
  <c r="O334" i="3"/>
  <c r="O161" i="3"/>
  <c r="O305" i="3"/>
  <c r="O148" i="3"/>
  <c r="O89" i="3"/>
  <c r="O528" i="3"/>
  <c r="O345" i="3"/>
  <c r="O497" i="3"/>
  <c r="O612" i="3"/>
  <c r="O21" i="3"/>
  <c r="O561" i="3"/>
  <c r="O584" i="3"/>
  <c r="O128" i="3"/>
  <c r="O317" i="3"/>
  <c r="O453" i="3"/>
  <c r="O518" i="3"/>
  <c r="O475" i="3"/>
  <c r="O231" i="3"/>
  <c r="O267" i="3"/>
  <c r="O490" i="3"/>
  <c r="O485" i="3"/>
  <c r="O593" i="3"/>
  <c r="O282" i="3"/>
  <c r="O351" i="3"/>
  <c r="O572" i="3"/>
  <c r="O615" i="3"/>
  <c r="O308" i="3"/>
  <c r="O602" i="3"/>
  <c r="O425" i="3"/>
  <c r="O328" i="3"/>
  <c r="O531" i="3"/>
  <c r="O532" i="3"/>
  <c r="O616" i="3"/>
  <c r="O408" i="3"/>
  <c r="O515" i="3"/>
  <c r="O596" i="3"/>
  <c r="O486" i="3"/>
  <c r="O608" i="3"/>
  <c r="O461" i="3"/>
  <c r="O318" i="3"/>
  <c r="O196" i="3"/>
  <c r="O43" i="3"/>
  <c r="O560" i="3"/>
  <c r="O525" i="3"/>
  <c r="O316" i="3"/>
  <c r="O143" i="3"/>
  <c r="O132" i="3"/>
  <c r="O601" i="3"/>
  <c r="O85" i="3"/>
  <c r="O604" i="3"/>
  <c r="O264" i="3"/>
  <c r="O493" i="3"/>
  <c r="O26" i="3"/>
  <c r="O309" i="3"/>
  <c r="O452" i="3"/>
  <c r="O68" i="3"/>
  <c r="O279" i="3"/>
  <c r="O296" i="3"/>
  <c r="O441" i="3"/>
  <c r="O617" i="3"/>
  <c r="O605" i="3"/>
  <c r="O221" i="3"/>
  <c r="O364" i="3"/>
  <c r="O549" i="3"/>
  <c r="O90" i="3"/>
  <c r="O220" i="3"/>
  <c r="O306" i="3"/>
  <c r="O550" i="3"/>
  <c r="O541" i="3"/>
  <c r="O583" i="3"/>
  <c r="O481" i="3"/>
  <c r="O247" i="3"/>
  <c r="O407" i="3"/>
  <c r="O370" i="3"/>
  <c r="O112" i="3"/>
  <c r="O540" i="3"/>
  <c r="O492" i="3"/>
  <c r="O124" i="3"/>
  <c r="O361" i="3"/>
  <c r="O73" i="3"/>
  <c r="O573" i="3"/>
  <c r="O580" i="3"/>
  <c r="O502" i="3"/>
  <c r="O468" i="3"/>
  <c r="O559" i="3"/>
  <c r="O391" i="3"/>
  <c r="O545" i="3"/>
  <c r="O614" i="3"/>
  <c r="O622" i="3"/>
  <c r="O577" i="3"/>
  <c r="O618" i="3"/>
  <c r="O558" i="3"/>
  <c r="O67" i="3"/>
  <c r="O98" i="3"/>
  <c r="O223" i="3"/>
  <c r="O82" i="3"/>
  <c r="O538" i="3"/>
  <c r="O214" i="3"/>
  <c r="O600" i="3"/>
  <c r="O310" i="3"/>
  <c r="O352" i="3"/>
  <c r="O565" i="3"/>
  <c r="O307" i="3"/>
  <c r="O36" i="3"/>
  <c r="O303" i="3"/>
  <c r="O225" i="3"/>
  <c r="O590" i="3"/>
  <c r="O270" i="3"/>
  <c r="O348" i="3"/>
  <c r="O144" i="3"/>
  <c r="O78" i="3"/>
  <c r="O499" i="3"/>
  <c r="O302" i="3"/>
  <c r="O33" i="3"/>
  <c r="O40" i="3"/>
  <c r="O552" i="3"/>
  <c r="O516" i="3"/>
  <c r="O611" i="3"/>
  <c r="O81" i="3"/>
  <c r="O395" i="3"/>
  <c r="O460" i="3"/>
  <c r="O621" i="3"/>
  <c r="O93" i="3"/>
  <c r="O591" i="3"/>
  <c r="O489" i="3"/>
  <c r="O625" i="3"/>
  <c r="O467" i="3"/>
  <c r="O130" i="3"/>
  <c r="O294" i="3"/>
  <c r="O527" i="3"/>
  <c r="O556" i="3"/>
  <c r="O56" i="3"/>
  <c r="O60" i="3"/>
  <c r="O314" i="3"/>
  <c r="O607" i="3"/>
  <c r="O114" i="3"/>
  <c r="O280" i="3"/>
  <c r="O204" i="3"/>
  <c r="O582" i="3"/>
  <c r="O277" i="3"/>
  <c r="O46" i="3"/>
  <c r="O76" i="3"/>
  <c r="O25" i="3"/>
  <c r="O74" i="3"/>
  <c r="O51" i="3"/>
  <c r="O332" i="3"/>
  <c r="O465" i="3"/>
  <c r="O339" i="3"/>
  <c r="O488" i="3"/>
  <c r="O147" i="3"/>
  <c r="O32" i="3"/>
  <c r="O537" i="3"/>
  <c r="O250" i="3"/>
  <c r="O578" i="3"/>
  <c r="O479" i="3"/>
  <c r="O571" i="3"/>
  <c r="O592" i="3"/>
  <c r="O588" i="3"/>
  <c r="O29" i="3"/>
  <c r="O377" i="3"/>
  <c r="O289" i="3"/>
  <c r="O138" i="3"/>
  <c r="O80" i="3"/>
  <c r="O256" i="3"/>
  <c r="O535" i="3"/>
  <c r="O610" i="3"/>
  <c r="O320" i="3"/>
  <c r="O381" i="3"/>
  <c r="O597" i="3"/>
  <c r="O624" i="3"/>
  <c r="O336" i="3"/>
  <c r="O285" i="3"/>
  <c r="O530" i="3"/>
  <c r="O563" i="3"/>
  <c r="O34" i="3"/>
  <c r="O58" i="3"/>
  <c r="O585" i="3"/>
  <c r="O586" i="3"/>
  <c r="O463" i="3"/>
  <c r="O417" i="3"/>
  <c r="O512" i="3"/>
  <c r="O547" i="3"/>
  <c r="O553" i="3"/>
  <c r="O129" i="3"/>
  <c r="O292" i="3"/>
  <c r="O325" i="3"/>
  <c r="O606" i="3"/>
  <c r="O94" i="3"/>
  <c r="O567" i="3"/>
  <c r="O312" i="3"/>
  <c r="O504" i="3"/>
  <c r="O501" i="3"/>
  <c r="O70" i="3"/>
  <c r="O24" i="3"/>
  <c r="O35" i="3"/>
  <c r="O218" i="3"/>
  <c r="O319" i="3"/>
  <c r="O396" i="3"/>
  <c r="O30" i="3"/>
  <c r="O520" i="3"/>
  <c r="O75" i="3"/>
  <c r="O365" i="3"/>
  <c r="O522" i="3"/>
  <c r="O603" i="3"/>
  <c r="O544" i="3"/>
  <c r="O77" i="3"/>
  <c r="O566" i="3"/>
  <c r="O335" i="3"/>
  <c r="O595" i="3"/>
  <c r="O133" i="3"/>
  <c r="O507" i="3"/>
  <c r="O84" i="3"/>
  <c r="O79" i="3"/>
  <c r="O347" i="3"/>
  <c r="O217" i="3"/>
  <c r="O594" i="3"/>
  <c r="O207" i="3"/>
  <c r="O548" i="3"/>
  <c r="O526" i="3"/>
  <c r="O145" i="3"/>
  <c r="O503" i="3"/>
  <c r="O574" i="3"/>
  <c r="O473" i="3"/>
  <c r="O513" i="3"/>
  <c r="O71" i="3"/>
  <c r="O244" i="3"/>
  <c r="O230" i="3"/>
  <c r="O569" i="3"/>
  <c r="O323" i="3"/>
  <c r="O274" i="3"/>
  <c r="O315" i="3"/>
  <c r="O570" i="3"/>
  <c r="O613" i="3"/>
  <c r="O255" i="3"/>
  <c r="O269" i="3"/>
  <c r="O494" i="3"/>
  <c r="O498" i="3"/>
  <c r="O87" i="3"/>
  <c r="O546" i="3"/>
  <c r="O275" i="3"/>
  <c r="O620" i="3"/>
  <c r="O557" i="3"/>
  <c r="O287" i="3"/>
  <c r="O474" i="3"/>
  <c r="O95" i="3"/>
  <c r="O337" i="3"/>
  <c r="O97" i="3"/>
  <c r="O151" i="3"/>
  <c r="O131" i="3"/>
  <c r="O229" i="3"/>
  <c r="O423" i="3"/>
  <c r="O609" i="3"/>
  <c r="O534" i="3"/>
  <c r="O533" i="3"/>
  <c r="O598" i="3"/>
  <c r="O568" i="3"/>
  <c r="O249" i="3"/>
  <c r="O27" i="3"/>
  <c r="O579" i="3"/>
  <c r="O304" i="3"/>
  <c r="O284" i="3"/>
  <c r="O551" i="3"/>
  <c r="O273" i="3"/>
  <c r="O127" i="3"/>
  <c r="O505" i="3"/>
  <c r="O86" i="3"/>
  <c r="O83" i="3"/>
  <c r="O326" i="3"/>
  <c r="O500" i="3"/>
  <c r="O92" i="3"/>
  <c r="O301" i="3"/>
  <c r="O416" i="3"/>
  <c r="O495" i="3"/>
  <c r="O619" i="3"/>
  <c r="O88" i="3"/>
  <c r="O405" i="3"/>
  <c r="O477" i="3"/>
  <c r="O626" i="3"/>
  <c r="O333" i="3"/>
  <c r="O109" i="3"/>
  <c r="O536" i="3"/>
  <c r="O487" i="3"/>
  <c r="C15" i="3"/>
  <c r="C18" i="3" s="1"/>
  <c r="O31" i="3"/>
  <c r="O511" i="3"/>
  <c r="O268" i="3"/>
  <c r="O443" i="3"/>
  <c r="O232" i="3"/>
  <c r="O491" i="3"/>
  <c r="O564" i="3"/>
  <c r="O343" i="3"/>
  <c r="O506" i="3"/>
  <c r="O313" i="3"/>
  <c r="O340" i="3"/>
  <c r="O427" i="3"/>
  <c r="O278" i="3"/>
  <c r="O478" i="3"/>
  <c r="O286" i="3"/>
  <c r="O293" i="3"/>
  <c r="O72" i="3"/>
  <c r="O362" i="3"/>
  <c r="O194" i="3"/>
  <c r="O390" i="3"/>
  <c r="O324" i="3"/>
  <c r="O599" i="3"/>
  <c r="O575" i="3"/>
  <c r="O401" i="3"/>
  <c r="O185" i="3"/>
  <c r="O215" i="3"/>
  <c r="O202" i="3"/>
  <c r="O509" i="3"/>
  <c r="R633" i="3"/>
  <c r="T633" i="3" s="1"/>
  <c r="U627" i="3"/>
  <c r="K627" i="3"/>
  <c r="U631" i="3"/>
  <c r="K631" i="3"/>
  <c r="K630" i="6" s="1"/>
  <c r="U634" i="3"/>
  <c r="U643" i="3"/>
  <c r="K643" i="3"/>
  <c r="K634" i="6" s="1"/>
  <c r="U633" i="3"/>
  <c r="K633" i="3"/>
  <c r="K632" i="6" s="1"/>
  <c r="U630" i="3"/>
  <c r="U629" i="3"/>
  <c r="K629" i="3"/>
  <c r="K628" i="6" s="1"/>
  <c r="R629" i="3"/>
  <c r="T629" i="3" s="1"/>
  <c r="C16" i="6"/>
  <c r="D18" i="6" s="1"/>
  <c r="O623" i="6"/>
  <c r="O69" i="6"/>
  <c r="O70" i="6"/>
  <c r="O302" i="6"/>
  <c r="O535" i="6"/>
  <c r="O491" i="6"/>
  <c r="O585" i="6"/>
  <c r="O33" i="6"/>
  <c r="O90" i="6"/>
  <c r="O474" i="6"/>
  <c r="O528" i="6"/>
  <c r="O501" i="6"/>
  <c r="C15" i="6"/>
  <c r="C18" i="6" s="1"/>
  <c r="O303" i="6"/>
  <c r="O282" i="6"/>
  <c r="O515" i="6"/>
  <c r="O417" i="6"/>
  <c r="O556" i="6"/>
  <c r="O60" i="6"/>
  <c r="O316" i="6"/>
  <c r="O292" i="6"/>
  <c r="O397" i="6"/>
  <c r="O492" i="6"/>
  <c r="O602" i="6"/>
  <c r="O154" i="6"/>
  <c r="O142" i="6"/>
  <c r="O563" i="6"/>
  <c r="O592" i="6"/>
  <c r="O561" i="6"/>
  <c r="O129" i="6"/>
  <c r="O348" i="6"/>
  <c r="O617" i="6"/>
  <c r="O469" i="6"/>
  <c r="O510" i="6"/>
  <c r="O325" i="6"/>
  <c r="O586" i="6"/>
  <c r="O548" i="6"/>
  <c r="O68" i="6"/>
  <c r="O23" i="6"/>
  <c r="O608" i="6"/>
  <c r="O345" i="6"/>
  <c r="O340" i="6"/>
  <c r="O291" i="6"/>
  <c r="O28" i="6"/>
  <c r="O549" i="6"/>
  <c r="O536" i="6"/>
  <c r="O614" i="6"/>
  <c r="O517" i="6"/>
  <c r="O151" i="6"/>
  <c r="O371" i="6"/>
  <c r="O454" i="6"/>
  <c r="O604" i="6"/>
  <c r="O575" i="6"/>
  <c r="O606" i="6"/>
  <c r="O612" i="6"/>
  <c r="O26" i="6"/>
  <c r="O284" i="6"/>
  <c r="O328" i="6"/>
  <c r="O334" i="6"/>
  <c r="O473" i="6"/>
  <c r="O569" i="6"/>
  <c r="O225" i="6"/>
  <c r="O231" i="6"/>
  <c r="O332" i="6"/>
  <c r="O305" i="6"/>
  <c r="O521" i="6"/>
  <c r="O138" i="6"/>
  <c r="O244" i="6"/>
  <c r="O232" i="6"/>
  <c r="O595" i="6"/>
  <c r="O363" i="6"/>
  <c r="O479" i="6"/>
  <c r="O25" i="6"/>
  <c r="O218" i="6"/>
  <c r="O485" i="6"/>
  <c r="O540" i="6"/>
  <c r="O550" i="6"/>
  <c r="O58" i="6"/>
  <c r="O315" i="6"/>
  <c r="O293" i="6"/>
  <c r="O527" i="6"/>
  <c r="O480" i="6"/>
  <c r="O601" i="6"/>
  <c r="O250" i="6"/>
  <c r="O516" i="6"/>
  <c r="O131" i="6"/>
  <c r="O599" i="6"/>
  <c r="O56" i="6"/>
  <c r="O539" i="6"/>
  <c r="O71" i="6"/>
  <c r="O594" i="6"/>
  <c r="O574" i="6"/>
  <c r="O245" i="6"/>
  <c r="O85" i="6"/>
  <c r="O488" i="6"/>
  <c r="O392" i="6"/>
  <c r="O464" i="6"/>
  <c r="O312" i="6"/>
  <c r="O36" i="6"/>
  <c r="O568" i="6"/>
  <c r="O578" i="6"/>
  <c r="O508" i="6"/>
  <c r="O502" i="6"/>
  <c r="O514" i="6"/>
  <c r="O577" i="6"/>
  <c r="O493" i="6"/>
  <c r="O204" i="6"/>
  <c r="O622" i="6"/>
  <c r="O67" i="6"/>
  <c r="O88" i="6"/>
  <c r="O326" i="6"/>
  <c r="O309" i="6"/>
  <c r="O503" i="6"/>
  <c r="O626" i="6"/>
  <c r="O294" i="6"/>
  <c r="O278" i="6"/>
  <c r="O511" i="6"/>
  <c r="O402" i="6"/>
  <c r="O538" i="6"/>
  <c r="O32" i="6"/>
  <c r="O308" i="6"/>
  <c r="O453" i="6"/>
  <c r="O352" i="6"/>
  <c r="O484" i="6"/>
  <c r="O605" i="6"/>
  <c r="O134" i="6"/>
  <c r="O128" i="6"/>
  <c r="O562" i="6"/>
  <c r="O588" i="6"/>
  <c r="O534" i="6"/>
  <c r="O93" i="6"/>
  <c r="O185" i="6"/>
  <c r="O96" i="6"/>
  <c r="O565" i="6"/>
  <c r="O317" i="6"/>
  <c r="O542" i="6"/>
  <c r="O220" i="6"/>
  <c r="O336" i="6"/>
  <c r="O283" i="6"/>
  <c r="O524" i="6"/>
  <c r="O98" i="6"/>
  <c r="O409" i="6"/>
  <c r="O307" i="6"/>
  <c r="O555" i="6"/>
  <c r="O566" i="6"/>
  <c r="O132" i="6"/>
  <c r="O29" i="6"/>
  <c r="O537" i="6"/>
  <c r="O378" i="6"/>
  <c r="O468" i="6"/>
  <c r="O274" i="6"/>
  <c r="O290" i="6"/>
  <c r="O559" i="6"/>
  <c r="O144" i="6"/>
  <c r="O57" i="6"/>
  <c r="O51" i="6"/>
  <c r="O87" i="6"/>
  <c r="O624" i="6"/>
  <c r="O346" i="6"/>
  <c r="O73" i="6"/>
  <c r="O323" i="6"/>
  <c r="O620" i="6"/>
  <c r="O127" i="6"/>
  <c r="O80" i="6"/>
  <c r="O466" i="6"/>
  <c r="O520" i="6"/>
  <c r="O554" i="6"/>
  <c r="O77" i="6"/>
  <c r="O229" i="6"/>
  <c r="O310" i="6"/>
  <c r="O543" i="6"/>
  <c r="O498" i="6"/>
  <c r="O486" i="6"/>
  <c r="O79" i="6"/>
  <c r="O114" i="6"/>
  <c r="O343" i="6"/>
  <c r="O366" i="6"/>
  <c r="O494" i="6"/>
  <c r="O616" i="6"/>
  <c r="O275" i="6"/>
  <c r="O130" i="6"/>
  <c r="O365" i="6"/>
  <c r="O337" i="6"/>
  <c r="O576" i="6"/>
  <c r="O22" i="6"/>
  <c r="O276" i="6"/>
  <c r="O269" i="6"/>
  <c r="O607" i="6"/>
  <c r="O428" i="6"/>
  <c r="O546" i="6"/>
  <c r="O268" i="6"/>
  <c r="O318" i="6"/>
  <c r="O255" i="6"/>
  <c r="O353" i="6"/>
  <c r="O145" i="6"/>
  <c r="O580" i="6"/>
  <c r="O146" i="6"/>
  <c r="O40" i="6"/>
  <c r="O442" i="6"/>
  <c r="O504" i="6"/>
  <c r="O214" i="6"/>
  <c r="O97" i="6"/>
  <c r="O507" i="6"/>
  <c r="O313" i="6"/>
  <c r="O327" i="6"/>
  <c r="O109" i="6"/>
  <c r="O285" i="6"/>
  <c r="O81" i="6"/>
  <c r="O525" i="6"/>
  <c r="O279" i="6"/>
  <c r="O143" i="6"/>
  <c r="O593" i="6"/>
  <c r="O506" i="6"/>
  <c r="O621" i="6"/>
  <c r="O31" i="6"/>
  <c r="O256" i="6"/>
  <c r="O500" i="6"/>
  <c r="O557" i="6"/>
  <c r="O583" i="6"/>
  <c r="O133" i="6"/>
  <c r="O223" i="6"/>
  <c r="O228" i="6"/>
  <c r="O591" i="6"/>
  <c r="O339" i="6"/>
  <c r="O475" i="6"/>
  <c r="O21" i="6"/>
  <c r="O207" i="6"/>
  <c r="O478" i="6"/>
  <c r="O532" i="6"/>
  <c r="O505" i="6"/>
  <c r="O46" i="6"/>
  <c r="O311" i="6"/>
  <c r="O289" i="6"/>
  <c r="O523" i="6"/>
  <c r="O476" i="6"/>
  <c r="O570" i="6"/>
  <c r="O43" i="6"/>
  <c r="O320" i="6"/>
  <c r="O324" i="6"/>
  <c r="O406" i="6"/>
  <c r="O496" i="6"/>
  <c r="O610" i="6"/>
  <c r="O94" i="6"/>
  <c r="O530" i="6"/>
  <c r="O86" i="6"/>
  <c r="O418" i="6"/>
  <c r="O74" i="6"/>
  <c r="O495" i="6"/>
  <c r="O296" i="6"/>
  <c r="O83" i="6"/>
  <c r="O582" i="6"/>
  <c r="O611" i="6"/>
  <c r="O273" i="6"/>
  <c r="O34" i="6"/>
  <c r="O564" i="6"/>
  <c r="O424" i="6"/>
  <c r="O519" i="6"/>
  <c r="O286" i="6"/>
  <c r="O553" i="6"/>
  <c r="O613" i="6"/>
  <c r="O194" i="6"/>
  <c r="O152" i="6"/>
  <c r="O572" i="6"/>
  <c r="O600" i="6"/>
  <c r="O597" i="6"/>
  <c r="O30" i="6"/>
  <c r="O304" i="6"/>
  <c r="O382" i="6"/>
  <c r="O349" i="6"/>
  <c r="O481" i="6"/>
  <c r="O590" i="6"/>
  <c r="O78" i="6"/>
  <c r="O84" i="6"/>
  <c r="O509" i="6"/>
  <c r="O579" i="6"/>
  <c r="O518" i="6"/>
  <c r="O89" i="6"/>
  <c r="O135" i="6"/>
  <c r="O82" i="6"/>
  <c r="O552" i="6"/>
  <c r="O301" i="6"/>
  <c r="O541" i="6"/>
  <c r="O91" i="6"/>
  <c r="O230" i="6"/>
  <c r="O408" i="6"/>
  <c r="O512" i="6"/>
  <c r="O529" i="6"/>
  <c r="O618" i="6"/>
  <c r="O148" i="6"/>
  <c r="O560" i="6"/>
  <c r="O246" i="6"/>
  <c r="O558" i="6"/>
  <c r="O92" i="6"/>
  <c r="O499" i="6"/>
  <c r="O482" i="6"/>
  <c r="O319" i="6"/>
  <c r="O584" i="6"/>
  <c r="O596" i="6"/>
  <c r="O281" i="6"/>
  <c r="O280" i="6"/>
  <c r="O24" i="6"/>
  <c r="O513" i="6"/>
  <c r="O455" i="6"/>
  <c r="O391" i="6"/>
  <c r="O217" i="6"/>
  <c r="O277" i="6"/>
  <c r="O547" i="6"/>
  <c r="O462" i="6"/>
  <c r="O95" i="6"/>
  <c r="O72" i="6"/>
  <c r="O526" i="6"/>
  <c r="O625" i="6"/>
  <c r="O287" i="6"/>
  <c r="O249" i="6"/>
  <c r="O461" i="6"/>
  <c r="O362" i="6"/>
  <c r="O598" i="6"/>
  <c r="O75" i="6"/>
  <c r="O112" i="6"/>
  <c r="O331" i="6"/>
  <c r="O335" i="6"/>
  <c r="O490" i="6"/>
  <c r="O615" i="6"/>
  <c r="O247" i="6"/>
  <c r="O76" i="6"/>
  <c r="O333" i="6"/>
  <c r="O314" i="6"/>
  <c r="O522" i="6"/>
  <c r="O35" i="6"/>
  <c r="O272" i="6"/>
  <c r="O270" i="6"/>
  <c r="O603" i="6"/>
  <c r="O425" i="6"/>
  <c r="O545" i="6"/>
  <c r="O27" i="6"/>
  <c r="O221" i="6"/>
  <c r="O489" i="6"/>
  <c r="O544" i="6"/>
  <c r="O567" i="6"/>
  <c r="O619" i="6"/>
  <c r="O426" i="6"/>
  <c r="O589" i="6"/>
  <c r="O264" i="6"/>
  <c r="O581" i="6"/>
  <c r="O306" i="6"/>
  <c r="O533" i="6"/>
  <c r="O551" i="6"/>
  <c r="O215" i="6"/>
  <c r="O64" i="6"/>
  <c r="O477" i="6"/>
  <c r="O571" i="6"/>
  <c r="O147" i="6"/>
  <c r="O161" i="6"/>
  <c r="O609" i="6"/>
  <c r="O487" i="6"/>
  <c r="O531" i="6"/>
  <c r="O124" i="6"/>
  <c r="O573" i="6"/>
  <c r="O267" i="6"/>
  <c r="O396" i="6"/>
  <c r="O196" i="6"/>
  <c r="O587" i="6"/>
  <c r="O444" i="6"/>
  <c r="O202" i="6"/>
  <c r="O4" i="8"/>
  <c r="O6" i="8"/>
  <c r="O5" i="8"/>
  <c r="O4" i="2"/>
  <c r="O3" i="4"/>
  <c r="O2" i="4"/>
  <c r="O2" i="2"/>
  <c r="O3" i="2"/>
  <c r="O5" i="2"/>
  <c r="O4" i="4"/>
  <c r="O1" i="8"/>
  <c r="O5" i="4"/>
  <c r="O4" i="11"/>
  <c r="O2" i="11"/>
  <c r="O3" i="11"/>
  <c r="O2" i="8"/>
  <c r="O3" i="8"/>
  <c r="O1" i="11"/>
  <c r="O6" i="11"/>
  <c r="O1" i="4"/>
  <c r="O6" i="4"/>
  <c r="O1" i="2"/>
  <c r="O6" i="2"/>
  <c r="O5" i="11"/>
  <c r="V82" i="1"/>
  <c r="U82" i="1"/>
  <c r="V70" i="1"/>
  <c r="U70" i="1"/>
  <c r="U202" i="1"/>
  <c r="V202" i="1"/>
  <c r="V105" i="1"/>
  <c r="U105" i="1"/>
  <c r="V114" i="1"/>
  <c r="U114" i="1"/>
  <c r="U66" i="1"/>
  <c r="V66" i="1"/>
  <c r="S249" i="6"/>
  <c r="U249" i="6" s="1"/>
  <c r="V249" i="6"/>
  <c r="V296" i="6"/>
  <c r="S296" i="6"/>
  <c r="U296" i="6" s="1"/>
  <c r="R497" i="3"/>
  <c r="T497" i="3" s="1"/>
  <c r="U497" i="3"/>
  <c r="R427" i="3"/>
  <c r="T427" i="3" s="1"/>
  <c r="U427" i="3"/>
  <c r="U348" i="3"/>
  <c r="R348" i="3"/>
  <c r="T348" i="3" s="1"/>
  <c r="R116" i="3"/>
  <c r="T116" i="3" s="1"/>
  <c r="U116" i="3"/>
  <c r="R539" i="3"/>
  <c r="T539" i="3" s="1"/>
  <c r="U539" i="3"/>
  <c r="U485" i="3"/>
  <c r="R485" i="3"/>
  <c r="T485" i="3" s="1"/>
  <c r="U30" i="3"/>
  <c r="R30" i="3"/>
  <c r="T30" i="3" s="1"/>
  <c r="U344" i="3"/>
  <c r="R344" i="3"/>
  <c r="T344" i="3" s="1"/>
  <c r="R493" i="3"/>
  <c r="T493" i="3" s="1"/>
  <c r="U493" i="3"/>
  <c r="U605" i="3"/>
  <c r="R605" i="3"/>
  <c r="T605" i="3" s="1"/>
  <c r="R574" i="3"/>
  <c r="T574" i="3" s="1"/>
  <c r="U574" i="3"/>
  <c r="U204" i="3"/>
  <c r="R204" i="3"/>
  <c r="T204" i="3" s="1"/>
  <c r="R165" i="3"/>
  <c r="T165" i="3" s="1"/>
  <c r="U165" i="3"/>
  <c r="R479" i="3"/>
  <c r="T479" i="3" s="1"/>
  <c r="U479" i="3"/>
  <c r="V81" i="6"/>
  <c r="S81" i="6"/>
  <c r="U81" i="6" s="1"/>
  <c r="U343" i="3"/>
  <c r="R343" i="3"/>
  <c r="T343" i="3" s="1"/>
  <c r="S88" i="16"/>
  <c r="U88" i="16" s="1"/>
  <c r="V88" i="16"/>
  <c r="V40" i="6"/>
  <c r="S40" i="6"/>
  <c r="U40" i="6" s="1"/>
  <c r="S139" i="6"/>
  <c r="U139" i="6" s="1"/>
  <c r="V139" i="6"/>
  <c r="V71" i="6"/>
  <c r="S71" i="6"/>
  <c r="U71" i="6" s="1"/>
  <c r="S143" i="6"/>
  <c r="U143" i="6" s="1"/>
  <c r="V143" i="6"/>
  <c r="V110" i="6"/>
  <c r="S110" i="6"/>
  <c r="U110" i="6" s="1"/>
  <c r="V112" i="6"/>
  <c r="S112" i="6"/>
  <c r="U112" i="6" s="1"/>
  <c r="V52" i="6"/>
  <c r="S52" i="6"/>
  <c r="U52" i="6" s="1"/>
  <c r="S106" i="6"/>
  <c r="U106" i="6" s="1"/>
  <c r="V106" i="6"/>
  <c r="S198" i="16"/>
  <c r="U198" i="16" s="1"/>
  <c r="V198" i="16"/>
  <c r="C18" i="5"/>
  <c r="F18" i="5"/>
  <c r="F19" i="5" s="1"/>
  <c r="V122" i="1"/>
  <c r="U122" i="1"/>
  <c r="U104" i="1"/>
  <c r="V104" i="1"/>
  <c r="V116" i="1"/>
  <c r="U116" i="1"/>
  <c r="S614" i="6"/>
  <c r="U614" i="6" s="1"/>
  <c r="V614" i="6"/>
  <c r="V181" i="1"/>
  <c r="U181" i="1"/>
  <c r="U138" i="1"/>
  <c r="V138" i="1"/>
  <c r="U183" i="1"/>
  <c r="V183" i="1"/>
  <c r="R232" i="3"/>
  <c r="T232" i="3" s="1"/>
  <c r="U232" i="3"/>
  <c r="U108" i="1"/>
  <c r="V108" i="1"/>
  <c r="V120" i="1"/>
  <c r="U120" i="1"/>
  <c r="S626" i="6"/>
  <c r="U626" i="6" s="1"/>
  <c r="V626" i="6"/>
  <c r="U175" i="1"/>
  <c r="V175" i="1"/>
  <c r="U99" i="1"/>
  <c r="V99" i="1"/>
  <c r="U149" i="1"/>
  <c r="V149" i="1"/>
  <c r="V132" i="1"/>
  <c r="U132" i="1"/>
  <c r="V158" i="1"/>
  <c r="U158" i="1"/>
  <c r="U243" i="1"/>
  <c r="V243" i="1"/>
  <c r="V169" i="1"/>
  <c r="U169" i="1"/>
  <c r="U159" i="1"/>
  <c r="V159" i="1"/>
  <c r="S314" i="6"/>
  <c r="U314" i="6" s="1"/>
  <c r="V314" i="6"/>
  <c r="V108" i="6"/>
  <c r="S108" i="6"/>
  <c r="U108" i="6" s="1"/>
  <c r="S89" i="16"/>
  <c r="U89" i="16" s="1"/>
  <c r="V89" i="16"/>
  <c r="R79" i="3"/>
  <c r="T79" i="3" s="1"/>
  <c r="U79" i="3"/>
  <c r="R316" i="3"/>
  <c r="T316" i="3" s="1"/>
  <c r="U316" i="3"/>
  <c r="R314" i="3"/>
  <c r="T314" i="3" s="1"/>
  <c r="U314" i="3"/>
  <c r="R542" i="3"/>
  <c r="T542" i="3" s="1"/>
  <c r="U542" i="3"/>
  <c r="R515" i="3"/>
  <c r="T515" i="3" s="1"/>
  <c r="U515" i="3"/>
  <c r="R477" i="3"/>
  <c r="T477" i="3" s="1"/>
  <c r="U477" i="3"/>
  <c r="U323" i="3"/>
  <c r="R323" i="3"/>
  <c r="T323" i="3" s="1"/>
  <c r="R481" i="3"/>
  <c r="T481" i="3" s="1"/>
  <c r="U481" i="3"/>
  <c r="R593" i="3"/>
  <c r="T593" i="3" s="1"/>
  <c r="U593" i="3"/>
  <c r="U527" i="3"/>
  <c r="R527" i="3"/>
  <c r="T527" i="3" s="1"/>
  <c r="R127" i="3"/>
  <c r="T127" i="3" s="1"/>
  <c r="U127" i="3"/>
  <c r="R153" i="3"/>
  <c r="T153" i="3" s="1"/>
  <c r="U153" i="3"/>
  <c r="U381" i="3"/>
  <c r="R381" i="3"/>
  <c r="T381" i="3" s="1"/>
  <c r="S261" i="6"/>
  <c r="U261" i="6" s="1"/>
  <c r="V261" i="6"/>
  <c r="V98" i="16"/>
  <c r="S98" i="16"/>
  <c r="U98" i="16" s="1"/>
  <c r="V39" i="6"/>
  <c r="S39" i="6"/>
  <c r="U39" i="6" s="1"/>
  <c r="S187" i="6"/>
  <c r="U187" i="6" s="1"/>
  <c r="V187" i="6"/>
  <c r="S138" i="6"/>
  <c r="U138" i="6" s="1"/>
  <c r="V138" i="6"/>
  <c r="V54" i="6"/>
  <c r="S54" i="6"/>
  <c r="U54" i="6" s="1"/>
  <c r="V103" i="6"/>
  <c r="S103" i="6"/>
  <c r="U103" i="6" s="1"/>
  <c r="V97" i="6"/>
  <c r="S97" i="6"/>
  <c r="U97" i="6" s="1"/>
  <c r="V197" i="6"/>
  <c r="S197" i="6"/>
  <c r="U197" i="6" s="1"/>
  <c r="S111" i="6"/>
  <c r="U111" i="6" s="1"/>
  <c r="V111" i="6"/>
  <c r="V79" i="6"/>
  <c r="S79" i="6"/>
  <c r="U79" i="6" s="1"/>
  <c r="S30" i="6"/>
  <c r="U30" i="6" s="1"/>
  <c r="V30" i="6"/>
  <c r="U21" i="1"/>
  <c r="V21" i="1"/>
  <c r="V201" i="1"/>
  <c r="U201" i="1"/>
  <c r="V90" i="1"/>
  <c r="U90" i="1"/>
  <c r="V205" i="1"/>
  <c r="U205" i="1"/>
  <c r="V188" i="1"/>
  <c r="U188" i="1"/>
  <c r="V103" i="1"/>
  <c r="U103" i="1"/>
  <c r="V180" i="1"/>
  <c r="U180" i="1"/>
  <c r="U127" i="1"/>
  <c r="V127" i="1"/>
  <c r="U161" i="1"/>
  <c r="V161" i="1"/>
  <c r="U168" i="1"/>
  <c r="V168" i="1"/>
  <c r="U171" i="1"/>
  <c r="V171" i="1"/>
  <c r="S310" i="6"/>
  <c r="U310" i="6" s="1"/>
  <c r="V310" i="6"/>
  <c r="V110" i="1"/>
  <c r="U110" i="1"/>
  <c r="U118" i="1"/>
  <c r="V118" i="1"/>
  <c r="V624" i="6"/>
  <c r="S624" i="6"/>
  <c r="U624" i="6" s="1"/>
  <c r="U244" i="1"/>
  <c r="V244" i="1"/>
  <c r="V162" i="1"/>
  <c r="U162" i="1"/>
  <c r="V230" i="1"/>
  <c r="U230" i="1"/>
  <c r="U146" i="1"/>
  <c r="V146" i="1"/>
  <c r="V240" i="1"/>
  <c r="U240" i="1"/>
  <c r="U153" i="1"/>
  <c r="V153" i="1"/>
  <c r="V219" i="1"/>
  <c r="U219" i="1"/>
  <c r="U235" i="1"/>
  <c r="V235" i="1"/>
  <c r="V142" i="1"/>
  <c r="U142" i="1"/>
  <c r="S274" i="6"/>
  <c r="U274" i="6" s="1"/>
  <c r="V274" i="6"/>
  <c r="V319" i="6"/>
  <c r="S319" i="6"/>
  <c r="U319" i="6" s="1"/>
  <c r="S202" i="6"/>
  <c r="U202" i="6" s="1"/>
  <c r="V202" i="6"/>
  <c r="S99" i="16"/>
  <c r="U99" i="16" s="1"/>
  <c r="V99" i="16"/>
  <c r="V341" i="6"/>
  <c r="S341" i="6"/>
  <c r="U341" i="6" s="1"/>
  <c r="R569" i="3"/>
  <c r="T569" i="3" s="1"/>
  <c r="U569" i="3"/>
  <c r="R94" i="3"/>
  <c r="T94" i="3" s="1"/>
  <c r="U94" i="3"/>
  <c r="R105" i="3"/>
  <c r="T105" i="3" s="1"/>
  <c r="U105" i="3"/>
  <c r="R194" i="3"/>
  <c r="T194" i="3" s="1"/>
  <c r="U194" i="3"/>
  <c r="R345" i="3"/>
  <c r="T345" i="3" s="1"/>
  <c r="U345" i="3"/>
  <c r="R227" i="3"/>
  <c r="T227" i="3" s="1"/>
  <c r="U227" i="3"/>
  <c r="U473" i="3"/>
  <c r="R473" i="3"/>
  <c r="T473" i="3" s="1"/>
  <c r="R308" i="3"/>
  <c r="T308" i="3" s="1"/>
  <c r="U308" i="3"/>
  <c r="R407" i="3"/>
  <c r="T407" i="3" s="1"/>
  <c r="U407" i="3"/>
  <c r="U509" i="3"/>
  <c r="R509" i="3"/>
  <c r="T509" i="3" s="1"/>
  <c r="R86" i="3"/>
  <c r="T86" i="3" s="1"/>
  <c r="U86" i="3"/>
  <c r="R606" i="3"/>
  <c r="T606" i="3" s="1"/>
  <c r="U606" i="3"/>
  <c r="R267" i="3"/>
  <c r="T267" i="3" s="1"/>
  <c r="U267" i="3"/>
  <c r="V31" i="6"/>
  <c r="S31" i="6"/>
  <c r="U31" i="6" s="1"/>
  <c r="S154" i="6"/>
  <c r="U154" i="6" s="1"/>
  <c r="V154" i="6"/>
  <c r="S186" i="6"/>
  <c r="U186" i="6" s="1"/>
  <c r="V186" i="6"/>
  <c r="S124" i="6"/>
  <c r="U124" i="6" s="1"/>
  <c r="V124" i="6"/>
  <c r="S28" i="6"/>
  <c r="U28" i="6" s="1"/>
  <c r="V28" i="6"/>
  <c r="S102" i="6"/>
  <c r="U102" i="6" s="1"/>
  <c r="V102" i="6"/>
  <c r="S168" i="6"/>
  <c r="U168" i="6" s="1"/>
  <c r="V168" i="6"/>
  <c r="V95" i="6"/>
  <c r="S95" i="6"/>
  <c r="U95" i="6" s="1"/>
  <c r="V183" i="6"/>
  <c r="S183" i="6"/>
  <c r="U183" i="6" s="1"/>
  <c r="V99" i="6"/>
  <c r="S99" i="6"/>
  <c r="U99" i="6" s="1"/>
  <c r="V178" i="6"/>
  <c r="S178" i="6"/>
  <c r="U178" i="6" s="1"/>
  <c r="S63" i="6"/>
  <c r="U63" i="6" s="1"/>
  <c r="V63" i="6"/>
  <c r="S29" i="6"/>
  <c r="U29" i="6" s="1"/>
  <c r="V29" i="6"/>
  <c r="S287" i="16"/>
  <c r="U287" i="16" s="1"/>
  <c r="V287" i="16"/>
  <c r="S114" i="16"/>
  <c r="U114" i="16" s="1"/>
  <c r="V114" i="16"/>
  <c r="U128" i="1"/>
  <c r="V128" i="1"/>
  <c r="V241" i="1"/>
  <c r="U241" i="1"/>
  <c r="U238" i="1"/>
  <c r="V238" i="1"/>
  <c r="V212" i="1"/>
  <c r="U212" i="1"/>
  <c r="V65" i="16"/>
  <c r="S65" i="16"/>
  <c r="U65" i="16" s="1"/>
  <c r="S86" i="16"/>
  <c r="U86" i="16" s="1"/>
  <c r="V86" i="16"/>
  <c r="R293" i="3"/>
  <c r="T293" i="3" s="1"/>
  <c r="U293" i="3"/>
  <c r="R325" i="3"/>
  <c r="T325" i="3" s="1"/>
  <c r="U325" i="3"/>
  <c r="R520" i="3"/>
  <c r="T520" i="3" s="1"/>
  <c r="U520" i="3"/>
  <c r="R478" i="3"/>
  <c r="T478" i="3" s="1"/>
  <c r="U478" i="3"/>
  <c r="R85" i="3"/>
  <c r="T85" i="3" s="1"/>
  <c r="U85" i="3"/>
  <c r="R178" i="3"/>
  <c r="T178" i="3" s="1"/>
  <c r="U178" i="3"/>
  <c r="R563" i="3"/>
  <c r="T563" i="3" s="1"/>
  <c r="U563" i="3"/>
  <c r="R89" i="3"/>
  <c r="T89" i="3" s="1"/>
  <c r="U89" i="3"/>
  <c r="V72" i="16"/>
  <c r="S72" i="16"/>
  <c r="U72" i="16" s="1"/>
  <c r="S58" i="6"/>
  <c r="U58" i="6" s="1"/>
  <c r="V58" i="6"/>
  <c r="S301" i="6"/>
  <c r="U301" i="6" s="1"/>
  <c r="V301" i="6"/>
  <c r="V153" i="6"/>
  <c r="S153" i="6"/>
  <c r="U153" i="6" s="1"/>
  <c r="V123" i="6"/>
  <c r="S123" i="6"/>
  <c r="U123" i="6" s="1"/>
  <c r="V27" i="6"/>
  <c r="S27" i="6"/>
  <c r="U27" i="6" s="1"/>
  <c r="V158" i="6"/>
  <c r="S158" i="6"/>
  <c r="U158" i="6" s="1"/>
  <c r="V69" i="6"/>
  <c r="S69" i="6"/>
  <c r="U69" i="6" s="1"/>
  <c r="V173" i="6"/>
  <c r="S173" i="6"/>
  <c r="U173" i="6" s="1"/>
  <c r="V90" i="6"/>
  <c r="S90" i="6"/>
  <c r="U90" i="6" s="1"/>
  <c r="S56" i="6"/>
  <c r="U56" i="6" s="1"/>
  <c r="V56" i="6"/>
  <c r="V185" i="16"/>
  <c r="S185" i="16"/>
  <c r="U185" i="16" s="1"/>
  <c r="C18" i="16"/>
  <c r="F18" i="16"/>
  <c r="F19" i="16" s="1"/>
  <c r="R120" i="3"/>
  <c r="T120" i="3" s="1"/>
  <c r="U120" i="3"/>
  <c r="V160" i="1"/>
  <c r="U160" i="1"/>
  <c r="V227" i="1"/>
  <c r="U227" i="1"/>
  <c r="V209" i="1"/>
  <c r="U209" i="1"/>
  <c r="S275" i="6"/>
  <c r="U275" i="6" s="1"/>
  <c r="V275" i="6"/>
  <c r="R524" i="3"/>
  <c r="T524" i="3" s="1"/>
  <c r="U524" i="3"/>
  <c r="R87" i="3"/>
  <c r="T87" i="3" s="1"/>
  <c r="U87" i="3"/>
  <c r="U416" i="3"/>
  <c r="R416" i="3"/>
  <c r="T416" i="3" s="1"/>
  <c r="U115" i="3"/>
  <c r="R115" i="3"/>
  <c r="T115" i="3" s="1"/>
  <c r="E14" i="10"/>
  <c r="V119" i="1"/>
  <c r="U119" i="1"/>
  <c r="S622" i="6"/>
  <c r="U622" i="6" s="1"/>
  <c r="V622" i="6"/>
  <c r="U228" i="1"/>
  <c r="V228" i="1"/>
  <c r="V134" i="1"/>
  <c r="U134" i="1"/>
  <c r="V217" i="1"/>
  <c r="U217" i="1"/>
  <c r="U231" i="1"/>
  <c r="V231" i="1"/>
  <c r="U224" i="1"/>
  <c r="V224" i="1"/>
  <c r="U124" i="1"/>
  <c r="V124" i="1"/>
  <c r="U211" i="1"/>
  <c r="V211" i="1"/>
  <c r="U207" i="1"/>
  <c r="V207" i="1"/>
  <c r="S282" i="6"/>
  <c r="U282" i="6" s="1"/>
  <c r="V282" i="6"/>
  <c r="V75" i="16"/>
  <c r="S75" i="16"/>
  <c r="U75" i="16" s="1"/>
  <c r="S246" i="6"/>
  <c r="U246" i="6" s="1"/>
  <c r="V246" i="6"/>
  <c r="S278" i="6"/>
  <c r="U278" i="6" s="1"/>
  <c r="V278" i="6"/>
  <c r="U425" i="3"/>
  <c r="R425" i="3"/>
  <c r="T425" i="3" s="1"/>
  <c r="R475" i="3"/>
  <c r="T475" i="3" s="1"/>
  <c r="U475" i="3"/>
  <c r="U186" i="3"/>
  <c r="R186" i="3"/>
  <c r="T186" i="3" s="1"/>
  <c r="U70" i="3"/>
  <c r="R70" i="3"/>
  <c r="T70" i="3" s="1"/>
  <c r="R66" i="3"/>
  <c r="T66" i="3" s="1"/>
  <c r="U66" i="3"/>
  <c r="R601" i="3"/>
  <c r="T601" i="3" s="1"/>
  <c r="U601" i="3"/>
  <c r="R284" i="3"/>
  <c r="T284" i="3" s="1"/>
  <c r="U284" i="3"/>
  <c r="U200" i="3"/>
  <c r="R200" i="3"/>
  <c r="T200" i="3" s="1"/>
  <c r="R264" i="3"/>
  <c r="T264" i="3" s="1"/>
  <c r="U264" i="3"/>
  <c r="R220" i="3"/>
  <c r="T220" i="3" s="1"/>
  <c r="U220" i="3"/>
  <c r="R306" i="3"/>
  <c r="T306" i="3" s="1"/>
  <c r="U306" i="3"/>
  <c r="U43" i="3"/>
  <c r="R43" i="3"/>
  <c r="T43" i="3" s="1"/>
  <c r="R175" i="3"/>
  <c r="T175" i="3" s="1"/>
  <c r="U175" i="3"/>
  <c r="U544" i="3"/>
  <c r="R544" i="3"/>
  <c r="T544" i="3" s="1"/>
  <c r="R81" i="3"/>
  <c r="T81" i="3" s="1"/>
  <c r="U81" i="3"/>
  <c r="V94" i="16"/>
  <c r="S94" i="16"/>
  <c r="U94" i="16" s="1"/>
  <c r="V116" i="6"/>
  <c r="S116" i="6"/>
  <c r="U116" i="6" s="1"/>
  <c r="S302" i="6"/>
  <c r="U302" i="6" s="1"/>
  <c r="V302" i="6"/>
  <c r="V215" i="6"/>
  <c r="S215" i="6"/>
  <c r="U215" i="6" s="1"/>
  <c r="S129" i="6"/>
  <c r="U129" i="6" s="1"/>
  <c r="V129" i="6"/>
  <c r="V148" i="6"/>
  <c r="S148" i="6"/>
  <c r="U148" i="6" s="1"/>
  <c r="S121" i="6"/>
  <c r="U121" i="6" s="1"/>
  <c r="V121" i="6"/>
  <c r="V157" i="6"/>
  <c r="S157" i="6"/>
  <c r="U157" i="6" s="1"/>
  <c r="V172" i="6"/>
  <c r="S172" i="6"/>
  <c r="U172" i="6" s="1"/>
  <c r="V89" i="6"/>
  <c r="S89" i="6"/>
  <c r="U89" i="6" s="1"/>
  <c r="S175" i="6"/>
  <c r="U175" i="6" s="1"/>
  <c r="V175" i="6"/>
  <c r="V46" i="6"/>
  <c r="S46" i="6"/>
  <c r="U46" i="6" s="1"/>
  <c r="S128" i="16"/>
  <c r="U128" i="16" s="1"/>
  <c r="V128" i="16"/>
  <c r="V133" i="16"/>
  <c r="S133" i="16"/>
  <c r="U133" i="16" s="1"/>
  <c r="V301" i="16"/>
  <c r="S301" i="16"/>
  <c r="U301" i="16" s="1"/>
  <c r="V130" i="1"/>
  <c r="U130" i="1"/>
  <c r="V620" i="6"/>
  <c r="S620" i="6"/>
  <c r="U620" i="6" s="1"/>
  <c r="V221" i="1"/>
  <c r="U221" i="1"/>
  <c r="V136" i="1"/>
  <c r="U136" i="1"/>
  <c r="S273" i="6"/>
  <c r="U273" i="6" s="1"/>
  <c r="V273" i="6"/>
  <c r="R559" i="3"/>
  <c r="T559" i="3" s="1"/>
  <c r="U559" i="3"/>
  <c r="R100" i="3"/>
  <c r="T100" i="3" s="1"/>
  <c r="U100" i="3"/>
  <c r="R71" i="3"/>
  <c r="T71" i="3" s="1"/>
  <c r="U71" i="3"/>
  <c r="V74" i="1"/>
  <c r="U74" i="1"/>
  <c r="U167" i="1"/>
  <c r="V167" i="1"/>
  <c r="V69" i="1"/>
  <c r="U69" i="1"/>
  <c r="V225" i="1"/>
  <c r="U225" i="1"/>
  <c r="U123" i="1"/>
  <c r="V123" i="1"/>
  <c r="V189" i="1"/>
  <c r="U189" i="1"/>
  <c r="V196" i="1"/>
  <c r="U196" i="1"/>
  <c r="U197" i="1"/>
  <c r="V197" i="1"/>
  <c r="V94" i="1"/>
  <c r="U94" i="1"/>
  <c r="U208" i="1"/>
  <c r="V208" i="1"/>
  <c r="U204" i="1"/>
  <c r="V204" i="1"/>
  <c r="E14" i="12"/>
  <c r="V81" i="16"/>
  <c r="S81" i="16"/>
  <c r="U81" i="16" s="1"/>
  <c r="V49" i="6"/>
  <c r="S49" i="6"/>
  <c r="U49" i="6" s="1"/>
  <c r="S284" i="6"/>
  <c r="U284" i="6" s="1"/>
  <c r="V284" i="6"/>
  <c r="V616" i="6"/>
  <c r="S616" i="6"/>
  <c r="U616" i="6" s="1"/>
  <c r="U364" i="3"/>
  <c r="R364" i="3"/>
  <c r="T364" i="3" s="1"/>
  <c r="U592" i="3"/>
  <c r="R592" i="3"/>
  <c r="T592" i="3" s="1"/>
  <c r="R126" i="3"/>
  <c r="T126" i="3" s="1"/>
  <c r="U126" i="3"/>
  <c r="R57" i="3"/>
  <c r="T57" i="3" s="1"/>
  <c r="U57" i="3"/>
  <c r="R274" i="3"/>
  <c r="T274" i="3" s="1"/>
  <c r="U274" i="3"/>
  <c r="R245" i="3"/>
  <c r="T245" i="3" s="1"/>
  <c r="U245" i="3"/>
  <c r="R188" i="3"/>
  <c r="T188" i="3" s="1"/>
  <c r="U188" i="3"/>
  <c r="R132" i="3"/>
  <c r="T132" i="3" s="1"/>
  <c r="U132" i="3"/>
  <c r="R163" i="3"/>
  <c r="T163" i="3" s="1"/>
  <c r="U163" i="3"/>
  <c r="R282" i="3"/>
  <c r="T282" i="3" s="1"/>
  <c r="U282" i="3"/>
  <c r="R27" i="3"/>
  <c r="T27" i="3" s="1"/>
  <c r="U27" i="3"/>
  <c r="U435" i="3"/>
  <c r="R435" i="3"/>
  <c r="T435" i="3" s="1"/>
  <c r="R299" i="3"/>
  <c r="T299" i="3" s="1"/>
  <c r="U299" i="3"/>
  <c r="R171" i="3"/>
  <c r="T171" i="3" s="1"/>
  <c r="U171" i="3"/>
  <c r="R534" i="3"/>
  <c r="T534" i="3" s="1"/>
  <c r="U534" i="3"/>
  <c r="U78" i="3"/>
  <c r="R78" i="3"/>
  <c r="T78" i="3" s="1"/>
  <c r="R385" i="3"/>
  <c r="T385" i="3" s="1"/>
  <c r="U385" i="3"/>
  <c r="R211" i="3"/>
  <c r="T211" i="3" s="1"/>
  <c r="U211" i="3"/>
  <c r="V95" i="16"/>
  <c r="S95" i="16"/>
  <c r="U95" i="16" s="1"/>
  <c r="V221" i="6"/>
  <c r="S221" i="6"/>
  <c r="U221" i="6" s="1"/>
  <c r="S317" i="6"/>
  <c r="U317" i="6" s="1"/>
  <c r="V317" i="6"/>
  <c r="V212" i="6"/>
  <c r="S212" i="6"/>
  <c r="U212" i="6" s="1"/>
  <c r="S107" i="6"/>
  <c r="U107" i="6" s="1"/>
  <c r="V107" i="6"/>
  <c r="S204" i="6"/>
  <c r="U204" i="6" s="1"/>
  <c r="V204" i="6"/>
  <c r="S142" i="6"/>
  <c r="U142" i="6" s="1"/>
  <c r="V142" i="6"/>
  <c r="V119" i="6"/>
  <c r="S119" i="6"/>
  <c r="U119" i="6" s="1"/>
  <c r="S225" i="6"/>
  <c r="U225" i="6" s="1"/>
  <c r="V225" i="6"/>
  <c r="V133" i="6"/>
  <c r="S133" i="6"/>
  <c r="U133" i="6" s="1"/>
  <c r="S26" i="6"/>
  <c r="U26" i="6" s="1"/>
  <c r="V26" i="6"/>
  <c r="S160" i="6"/>
  <c r="U160" i="6" s="1"/>
  <c r="V160" i="6"/>
  <c r="V88" i="6"/>
  <c r="S88" i="6"/>
  <c r="U88" i="6" s="1"/>
  <c r="V161" i="6"/>
  <c r="S161" i="6"/>
  <c r="U161" i="6" s="1"/>
  <c r="S45" i="6"/>
  <c r="U45" i="6" s="1"/>
  <c r="V45" i="6"/>
  <c r="S207" i="16"/>
  <c r="U207" i="16" s="1"/>
  <c r="V207" i="16"/>
  <c r="V178" i="1"/>
  <c r="U178" i="1"/>
  <c r="V150" i="1"/>
  <c r="U150" i="1"/>
  <c r="V186" i="1"/>
  <c r="U186" i="1"/>
  <c r="V157" i="1"/>
  <c r="U157" i="1"/>
  <c r="V193" i="1"/>
  <c r="U193" i="1"/>
  <c r="V86" i="1"/>
  <c r="U86" i="1"/>
  <c r="V194" i="1"/>
  <c r="U194" i="1"/>
  <c r="V198" i="1"/>
  <c r="U198" i="1"/>
  <c r="S307" i="6"/>
  <c r="U307" i="6" s="1"/>
  <c r="V307" i="6"/>
  <c r="V101" i="16"/>
  <c r="S101" i="16"/>
  <c r="U101" i="16" s="1"/>
  <c r="S93" i="6"/>
  <c r="U93" i="6" s="1"/>
  <c r="V93" i="6"/>
  <c r="S285" i="6"/>
  <c r="U285" i="6" s="1"/>
  <c r="V285" i="6"/>
  <c r="S618" i="6"/>
  <c r="U618" i="6" s="1"/>
  <c r="V618" i="6"/>
  <c r="R286" i="3"/>
  <c r="T286" i="3" s="1"/>
  <c r="U286" i="3"/>
  <c r="R488" i="3"/>
  <c r="T488" i="3" s="1"/>
  <c r="U488" i="3"/>
  <c r="R610" i="3"/>
  <c r="T610" i="3" s="1"/>
  <c r="U610" i="3"/>
  <c r="R623" i="3"/>
  <c r="T623" i="3" s="1"/>
  <c r="U623" i="3"/>
  <c r="R247" i="3"/>
  <c r="T247" i="3" s="1"/>
  <c r="U247" i="3"/>
  <c r="U172" i="3"/>
  <c r="R172" i="3"/>
  <c r="T172" i="3" s="1"/>
  <c r="R223" i="3"/>
  <c r="T223" i="3" s="1"/>
  <c r="U223" i="3"/>
  <c r="R578" i="3"/>
  <c r="T578" i="3" s="1"/>
  <c r="U578" i="3"/>
  <c r="R129" i="3"/>
  <c r="T129" i="3" s="1"/>
  <c r="U129" i="3"/>
  <c r="R155" i="3"/>
  <c r="T155" i="3" s="1"/>
  <c r="U155" i="3"/>
  <c r="R269" i="3"/>
  <c r="T269" i="3" s="1"/>
  <c r="U269" i="3"/>
  <c r="R22" i="3"/>
  <c r="T22" i="3" s="1"/>
  <c r="U22" i="3"/>
  <c r="R169" i="3"/>
  <c r="T169" i="3" s="1"/>
  <c r="U169" i="3"/>
  <c r="R514" i="3"/>
  <c r="T514" i="3" s="1"/>
  <c r="U514" i="3"/>
  <c r="R73" i="3"/>
  <c r="T73" i="3" s="1"/>
  <c r="U73" i="3"/>
  <c r="S22" i="6"/>
  <c r="U22" i="6" s="1"/>
  <c r="V22" i="6"/>
  <c r="S227" i="6"/>
  <c r="U227" i="6" s="1"/>
  <c r="V227" i="6"/>
  <c r="V332" i="6"/>
  <c r="S332" i="6"/>
  <c r="U332" i="6" s="1"/>
  <c r="V211" i="6"/>
  <c r="S211" i="6"/>
  <c r="U211" i="6" s="1"/>
  <c r="S64" i="6"/>
  <c r="U64" i="6" s="1"/>
  <c r="V64" i="6"/>
  <c r="S203" i="6"/>
  <c r="U203" i="6" s="1"/>
  <c r="V203" i="6"/>
  <c r="S141" i="6"/>
  <c r="U141" i="6" s="1"/>
  <c r="V141" i="6"/>
  <c r="V77" i="6"/>
  <c r="S77" i="6"/>
  <c r="U77" i="6" s="1"/>
  <c r="V207" i="6"/>
  <c r="S207" i="6"/>
  <c r="U207" i="6" s="1"/>
  <c r="S223" i="6"/>
  <c r="U223" i="6" s="1"/>
  <c r="V223" i="6"/>
  <c r="V131" i="6"/>
  <c r="S131" i="6"/>
  <c r="U131" i="6" s="1"/>
  <c r="V25" i="6"/>
  <c r="S25" i="6"/>
  <c r="U25" i="6" s="1"/>
  <c r="V120" i="6"/>
  <c r="S120" i="6"/>
  <c r="U120" i="6" s="1"/>
  <c r="V87" i="6"/>
  <c r="S87" i="6"/>
  <c r="U87" i="6" s="1"/>
  <c r="S152" i="6"/>
  <c r="U152" i="6" s="1"/>
  <c r="V152" i="6"/>
  <c r="V35" i="6"/>
  <c r="S35" i="6"/>
  <c r="U35" i="6" s="1"/>
  <c r="S93" i="16"/>
  <c r="U93" i="16" s="1"/>
  <c r="V93" i="16"/>
  <c r="T32" i="5"/>
  <c r="E14" i="5"/>
  <c r="U100" i="1"/>
  <c r="V100" i="1"/>
  <c r="U112" i="1"/>
  <c r="V112" i="1"/>
  <c r="V164" i="1"/>
  <c r="U164" i="1"/>
  <c r="U151" i="1"/>
  <c r="V151" i="1"/>
  <c r="V170" i="1"/>
  <c r="U170" i="1"/>
  <c r="U78" i="1"/>
  <c r="V78" i="1"/>
  <c r="V177" i="1"/>
  <c r="U177" i="1"/>
  <c r="U184" i="1"/>
  <c r="V184" i="1"/>
  <c r="V165" i="6"/>
  <c r="S165" i="6"/>
  <c r="U165" i="6" s="1"/>
  <c r="S308" i="6"/>
  <c r="U308" i="6" s="1"/>
  <c r="V308" i="6"/>
  <c r="V344" i="6"/>
  <c r="S344" i="6"/>
  <c r="U344" i="6" s="1"/>
  <c r="S287" i="6"/>
  <c r="U287" i="6" s="1"/>
  <c r="V287" i="6"/>
  <c r="R582" i="3"/>
  <c r="T582" i="3" s="1"/>
  <c r="U582" i="3"/>
  <c r="U244" i="3"/>
  <c r="R244" i="3"/>
  <c r="T244" i="3" s="1"/>
  <c r="R413" i="3"/>
  <c r="T413" i="3" s="1"/>
  <c r="U413" i="3"/>
  <c r="U484" i="3"/>
  <c r="R484" i="3"/>
  <c r="T484" i="3" s="1"/>
  <c r="R492" i="3"/>
  <c r="T492" i="3" s="1"/>
  <c r="U492" i="3"/>
  <c r="R197" i="3"/>
  <c r="T197" i="3" s="1"/>
  <c r="U197" i="3"/>
  <c r="R573" i="3"/>
  <c r="T573" i="3" s="1"/>
  <c r="U573" i="3"/>
  <c r="R51" i="3"/>
  <c r="T51" i="3" s="1"/>
  <c r="U51" i="3"/>
  <c r="U300" i="3"/>
  <c r="R300" i="3"/>
  <c r="T300" i="3" s="1"/>
  <c r="R543" i="3"/>
  <c r="T543" i="3" s="1"/>
  <c r="U543" i="3"/>
  <c r="U109" i="3"/>
  <c r="R109" i="3"/>
  <c r="T109" i="3" s="1"/>
  <c r="U547" i="3"/>
  <c r="R547" i="3"/>
  <c r="T547" i="3" s="1"/>
  <c r="U60" i="3"/>
  <c r="R60" i="3"/>
  <c r="T60" i="3" s="1"/>
  <c r="R581" i="3"/>
  <c r="T581" i="3" s="1"/>
  <c r="U581" i="3"/>
  <c r="R207" i="3"/>
  <c r="T207" i="3" s="1"/>
  <c r="U207" i="3"/>
  <c r="R167" i="3"/>
  <c r="T167" i="3" s="1"/>
  <c r="U167" i="3"/>
  <c r="R483" i="3"/>
  <c r="T483" i="3" s="1"/>
  <c r="U483" i="3"/>
  <c r="R371" i="3"/>
  <c r="T371" i="3" s="1"/>
  <c r="U371" i="3"/>
  <c r="V32" i="6"/>
  <c r="S32" i="6"/>
  <c r="U32" i="6" s="1"/>
  <c r="V194" i="6"/>
  <c r="S194" i="6"/>
  <c r="U194" i="6" s="1"/>
  <c r="V43" i="6"/>
  <c r="S43" i="6"/>
  <c r="U43" i="6" s="1"/>
  <c r="S200" i="6"/>
  <c r="U200" i="6" s="1"/>
  <c r="V200" i="6"/>
  <c r="S140" i="6"/>
  <c r="U140" i="6" s="1"/>
  <c r="V140" i="6"/>
  <c r="V75" i="6"/>
  <c r="S75" i="6"/>
  <c r="U75" i="6" s="1"/>
  <c r="S167" i="6"/>
  <c r="U167" i="6" s="1"/>
  <c r="V167" i="6"/>
  <c r="S127" i="6"/>
  <c r="U127" i="6" s="1"/>
  <c r="V127" i="6"/>
  <c r="V114" i="6"/>
  <c r="S114" i="6"/>
  <c r="U114" i="6" s="1"/>
  <c r="V67" i="6"/>
  <c r="S67" i="6"/>
  <c r="U67" i="6" s="1"/>
  <c r="V115" i="6"/>
  <c r="S115" i="6"/>
  <c r="U115" i="6" s="1"/>
  <c r="S34" i="6"/>
  <c r="U34" i="6" s="1"/>
  <c r="V34" i="6"/>
  <c r="S50" i="16"/>
  <c r="U50" i="16" s="1"/>
  <c r="V50" i="16"/>
  <c r="E18" i="2"/>
  <c r="E18" i="8"/>
  <c r="K626" i="6" l="1"/>
  <c r="K627" i="6"/>
  <c r="F18" i="3"/>
  <c r="F19" i="3" s="1"/>
  <c r="E14" i="16"/>
  <c r="F18" i="6"/>
  <c r="F19" i="6" s="1"/>
  <c r="Q75" i="11"/>
  <c r="Q89" i="11"/>
  <c r="Q30" i="11"/>
  <c r="Q131" i="11"/>
  <c r="Q195" i="11"/>
  <c r="Q259" i="11"/>
  <c r="Q77" i="11"/>
  <c r="Q138" i="11"/>
  <c r="Q202" i="11"/>
  <c r="Q266" i="11"/>
  <c r="Q31" i="11"/>
  <c r="Q145" i="11"/>
  <c r="Q209" i="11"/>
  <c r="Q273" i="11"/>
  <c r="Q63" i="11"/>
  <c r="Q144" i="11"/>
  <c r="Q208" i="11"/>
  <c r="Q272" i="11"/>
  <c r="Q24" i="11"/>
  <c r="Q96" i="11"/>
  <c r="Q159" i="11"/>
  <c r="Q223" i="11"/>
  <c r="Q287" i="11"/>
  <c r="Q42" i="11"/>
  <c r="Q78" i="11"/>
  <c r="Q150" i="11"/>
  <c r="Q214" i="11"/>
  <c r="Q33" i="11"/>
  <c r="Q157" i="11"/>
  <c r="Q221" i="11"/>
  <c r="Q95" i="11"/>
  <c r="Q156" i="11"/>
  <c r="Q220" i="11"/>
  <c r="Q284" i="11"/>
  <c r="Q262" i="11"/>
  <c r="Q237" i="11"/>
  <c r="Q277" i="11"/>
  <c r="Q325" i="11"/>
  <c r="Q330" i="11"/>
  <c r="Q83" i="11"/>
  <c r="Q37" i="11"/>
  <c r="Q34" i="11"/>
  <c r="Q139" i="11"/>
  <c r="Q203" i="11"/>
  <c r="Q40" i="11"/>
  <c r="Q79" i="11"/>
  <c r="Q146" i="11"/>
  <c r="Q210" i="11"/>
  <c r="Q274" i="11"/>
  <c r="Q94" i="11"/>
  <c r="Q153" i="11"/>
  <c r="Q217" i="11"/>
  <c r="Q281" i="11"/>
  <c r="Q82" i="11"/>
  <c r="Q152" i="11"/>
  <c r="Q216" i="11"/>
  <c r="Q280" i="11"/>
  <c r="Q28" i="11"/>
  <c r="Q103" i="11"/>
  <c r="Q167" i="11"/>
  <c r="Q231" i="11"/>
  <c r="Q295" i="11"/>
  <c r="Q48" i="11"/>
  <c r="Q93" i="11"/>
  <c r="Q158" i="11"/>
  <c r="Q222" i="11"/>
  <c r="Q101" i="11"/>
  <c r="Q165" i="11"/>
  <c r="Q229" i="11"/>
  <c r="Q100" i="11"/>
  <c r="Q164" i="11"/>
  <c r="Q228" i="11"/>
  <c r="Q292" i="11"/>
  <c r="Q270" i="11"/>
  <c r="Q245" i="11"/>
  <c r="Q283" i="11"/>
  <c r="Q307" i="11"/>
  <c r="Q333" i="11"/>
  <c r="Q41" i="11"/>
  <c r="Q45" i="11"/>
  <c r="Q85" i="11"/>
  <c r="Q147" i="11"/>
  <c r="Q211" i="11"/>
  <c r="Q46" i="11"/>
  <c r="Q91" i="11"/>
  <c r="Q154" i="11"/>
  <c r="Q218" i="11"/>
  <c r="Q282" i="11"/>
  <c r="Q97" i="11"/>
  <c r="Q161" i="11"/>
  <c r="Q225" i="11"/>
  <c r="Q289" i="11"/>
  <c r="Q88" i="11"/>
  <c r="Q160" i="11"/>
  <c r="Q224" i="11"/>
  <c r="Q288" i="11"/>
  <c r="Q32" i="11"/>
  <c r="Q111" i="11"/>
  <c r="Q175" i="11"/>
  <c r="Q239" i="11"/>
  <c r="Q303" i="11"/>
  <c r="Q54" i="11"/>
  <c r="Q102" i="11"/>
  <c r="Q166" i="11"/>
  <c r="Q230" i="11"/>
  <c r="Q109" i="11"/>
  <c r="Q173" i="11"/>
  <c r="Q39" i="11"/>
  <c r="Q35" i="11"/>
  <c r="Q49" i="11"/>
  <c r="Q53" i="11"/>
  <c r="Q87" i="11"/>
  <c r="Q155" i="11"/>
  <c r="Q219" i="11"/>
  <c r="Q50" i="11"/>
  <c r="Q98" i="11"/>
  <c r="Q162" i="11"/>
  <c r="Q226" i="11"/>
  <c r="Q290" i="11"/>
  <c r="Q105" i="11"/>
  <c r="Q169" i="11"/>
  <c r="Q233" i="11"/>
  <c r="Q297" i="11"/>
  <c r="Q104" i="11"/>
  <c r="Q168" i="11"/>
  <c r="Q232" i="11"/>
  <c r="Q296" i="11"/>
  <c r="Q38" i="11"/>
  <c r="Q119" i="11"/>
  <c r="Q183" i="11"/>
  <c r="Q247" i="11"/>
  <c r="Q311" i="11"/>
  <c r="Q58" i="11"/>
  <c r="Q110" i="11"/>
  <c r="Q174" i="11"/>
  <c r="Q238" i="11"/>
  <c r="Q117" i="11"/>
  <c r="Q181" i="11"/>
  <c r="Q52" i="11"/>
  <c r="Q116" i="11"/>
  <c r="Q180" i="11"/>
  <c r="Q244" i="11"/>
  <c r="Q308" i="11"/>
  <c r="Q286" i="11"/>
  <c r="Q253" i="11"/>
  <c r="Q291" i="11"/>
  <c r="Q326" i="11"/>
  <c r="Q334" i="11"/>
  <c r="Q43" i="11"/>
  <c r="Q57" i="11"/>
  <c r="Q61" i="11"/>
  <c r="Q99" i="11"/>
  <c r="Q163" i="11"/>
  <c r="Q227" i="11"/>
  <c r="Q56" i="11"/>
  <c r="Q106" i="11"/>
  <c r="Q170" i="11"/>
  <c r="Q234" i="11"/>
  <c r="Q298" i="11"/>
  <c r="Q113" i="11"/>
  <c r="Q177" i="11"/>
  <c r="Q241" i="11"/>
  <c r="Q305" i="11"/>
  <c r="Q112" i="11"/>
  <c r="Q176" i="11"/>
  <c r="Q240" i="11"/>
  <c r="Q304" i="11"/>
  <c r="Q80" i="11"/>
  <c r="Q127" i="11"/>
  <c r="Q191" i="11"/>
  <c r="Q255" i="11"/>
  <c r="Q319" i="11"/>
  <c r="Q64" i="11"/>
  <c r="Q118" i="11"/>
  <c r="Q182" i="11"/>
  <c r="Q246" i="11"/>
  <c r="Q125" i="11"/>
  <c r="Q189" i="11"/>
  <c r="Q55" i="11"/>
  <c r="Q124" i="11"/>
  <c r="Q188" i="11"/>
  <c r="Q252" i="11"/>
  <c r="Q316" i="11"/>
  <c r="Q294" i="11"/>
  <c r="Q261" i="11"/>
  <c r="Q293" i="11"/>
  <c r="Q329" i="11"/>
  <c r="Q314" i="11"/>
  <c r="Q51" i="11"/>
  <c r="Q65" i="11"/>
  <c r="Q69" i="11"/>
  <c r="Q107" i="11"/>
  <c r="Q171" i="11"/>
  <c r="Q235" i="11"/>
  <c r="Q62" i="11"/>
  <c r="Q114" i="11"/>
  <c r="Q178" i="11"/>
  <c r="Q242" i="11"/>
  <c r="Q306" i="11"/>
  <c r="Q121" i="11"/>
  <c r="Q185" i="11"/>
  <c r="Q249" i="11"/>
  <c r="Q44" i="11"/>
  <c r="Q120" i="11"/>
  <c r="Q184" i="11"/>
  <c r="Q248" i="11"/>
  <c r="Q312" i="11"/>
  <c r="Q84" i="11"/>
  <c r="Q135" i="11"/>
  <c r="Q199" i="11"/>
  <c r="Q263" i="11"/>
  <c r="Q327" i="11"/>
  <c r="Q70" i="11"/>
  <c r="Q126" i="11"/>
  <c r="Q190" i="11"/>
  <c r="Q21" i="11"/>
  <c r="Q133" i="11"/>
  <c r="Q197" i="11"/>
  <c r="Q68" i="11"/>
  <c r="Q132" i="11"/>
  <c r="Q196" i="11"/>
  <c r="Q260" i="11"/>
  <c r="Q324" i="11"/>
  <c r="Q302" i="11"/>
  <c r="Q267" i="11"/>
  <c r="Q299" i="11"/>
  <c r="Q309" i="11"/>
  <c r="Q317" i="11"/>
  <c r="Q59" i="11"/>
  <c r="Q73" i="11"/>
  <c r="Q22" i="11"/>
  <c r="Q115" i="11"/>
  <c r="Q179" i="11"/>
  <c r="Q243" i="11"/>
  <c r="Q66" i="11"/>
  <c r="Q122" i="11"/>
  <c r="Q186" i="11"/>
  <c r="Q250" i="11"/>
  <c r="Q23" i="11"/>
  <c r="Q129" i="11"/>
  <c r="Q193" i="11"/>
  <c r="Q257" i="11"/>
  <c r="Q47" i="11"/>
  <c r="Q128" i="11"/>
  <c r="Q192" i="11"/>
  <c r="Q256" i="11"/>
  <c r="Q320" i="11"/>
  <c r="Q86" i="11"/>
  <c r="Q143" i="11"/>
  <c r="Q207" i="11"/>
  <c r="Q271" i="11"/>
  <c r="Q335" i="11"/>
  <c r="Q74" i="11"/>
  <c r="Q134" i="11"/>
  <c r="Q198" i="11"/>
  <c r="Q25" i="11"/>
  <c r="Q141" i="11"/>
  <c r="Q205" i="11"/>
  <c r="Q71" i="11"/>
  <c r="Q140" i="11"/>
  <c r="Q204" i="11"/>
  <c r="Q268" i="11"/>
  <c r="Q332" i="11"/>
  <c r="Q318" i="11"/>
  <c r="Q269" i="11"/>
  <c r="Q301" i="11"/>
  <c r="Q310" i="11"/>
  <c r="Q72" i="11"/>
  <c r="Q60" i="11"/>
  <c r="Q279" i="11"/>
  <c r="Q92" i="11"/>
  <c r="Q254" i="11"/>
  <c r="Q313" i="11"/>
  <c r="Q130" i="11"/>
  <c r="Q136" i="11"/>
  <c r="Q36" i="11"/>
  <c r="Q108" i="11"/>
  <c r="Q278" i="11"/>
  <c r="Q323" i="11"/>
  <c r="Q67" i="11"/>
  <c r="Q194" i="11"/>
  <c r="Q200" i="11"/>
  <c r="Q76" i="11"/>
  <c r="Q148" i="11"/>
  <c r="Q321" i="11"/>
  <c r="Q81" i="11"/>
  <c r="Q258" i="11"/>
  <c r="Q264" i="11"/>
  <c r="Q142" i="11"/>
  <c r="Q172" i="11"/>
  <c r="Q331" i="11"/>
  <c r="Q26" i="11"/>
  <c r="Q27" i="11"/>
  <c r="Q328" i="11"/>
  <c r="Q206" i="11"/>
  <c r="Q212" i="11"/>
  <c r="Q275" i="11"/>
  <c r="Q123" i="11"/>
  <c r="Q137" i="11"/>
  <c r="Q90" i="11"/>
  <c r="Q29" i="11"/>
  <c r="Q236" i="11"/>
  <c r="Q285" i="11"/>
  <c r="Q187" i="11"/>
  <c r="Q201" i="11"/>
  <c r="Q151" i="11"/>
  <c r="Q149" i="11"/>
  <c r="Q276" i="11"/>
  <c r="Q322" i="11"/>
  <c r="Q251" i="11"/>
  <c r="Q265" i="11"/>
  <c r="Q215" i="11"/>
  <c r="Q213" i="11"/>
  <c r="Q300" i="11"/>
  <c r="Q315" i="11"/>
  <c r="P63" i="2"/>
  <c r="P37" i="2"/>
  <c r="P101" i="2"/>
  <c r="P165" i="2"/>
  <c r="P229" i="2"/>
  <c r="P24" i="2"/>
  <c r="P60" i="2"/>
  <c r="P35" i="2"/>
  <c r="P99" i="2"/>
  <c r="P163" i="2"/>
  <c r="P227" i="2"/>
  <c r="P130" i="2"/>
  <c r="P194" i="2"/>
  <c r="P273" i="2"/>
  <c r="P102" i="2"/>
  <c r="P272" i="2"/>
  <c r="P336" i="2"/>
  <c r="P127" i="2"/>
  <c r="P191" i="2"/>
  <c r="P271" i="2"/>
  <c r="P335" i="2"/>
  <c r="P129" i="2"/>
  <c r="P193" i="2"/>
  <c r="P247" i="2"/>
  <c r="P318" i="2"/>
  <c r="P250" i="2"/>
  <c r="P309" i="2"/>
  <c r="P89" i="2"/>
  <c r="P316" i="2"/>
  <c r="P104" i="2"/>
  <c r="P150" i="2"/>
  <c r="P182" i="2"/>
  <c r="P214" i="2"/>
  <c r="P243" i="2"/>
  <c r="P291" i="2"/>
  <c r="P62" i="2"/>
  <c r="P140" i="2"/>
  <c r="P204" i="2"/>
  <c r="P282" i="2"/>
  <c r="P337" i="2"/>
  <c r="P71" i="2"/>
  <c r="P45" i="2"/>
  <c r="P109" i="2"/>
  <c r="P173" i="2"/>
  <c r="P237" i="2"/>
  <c r="P25" i="2"/>
  <c r="P68" i="2"/>
  <c r="P43" i="2"/>
  <c r="P107" i="2"/>
  <c r="P171" i="2"/>
  <c r="P235" i="2"/>
  <c r="P138" i="2"/>
  <c r="P202" i="2"/>
  <c r="P281" i="2"/>
  <c r="P105" i="2"/>
  <c r="P280" i="2"/>
  <c r="P30" i="2"/>
  <c r="P135" i="2"/>
  <c r="P199" i="2"/>
  <c r="P279" i="2"/>
  <c r="P46" i="2"/>
  <c r="P137" i="2"/>
  <c r="P201" i="2"/>
  <c r="P256" i="2"/>
  <c r="P326" i="2"/>
  <c r="P259" i="2"/>
  <c r="P317" i="2"/>
  <c r="P118" i="2"/>
  <c r="P324" i="2"/>
  <c r="P114" i="2"/>
  <c r="P152" i="2"/>
  <c r="P184" i="2"/>
  <c r="P216" i="2"/>
  <c r="P246" i="2"/>
  <c r="P299" i="2"/>
  <c r="P65" i="2"/>
  <c r="P148" i="2"/>
  <c r="P212" i="2"/>
  <c r="P290" i="2"/>
  <c r="P305" i="2"/>
  <c r="P32" i="2"/>
  <c r="P87" i="2"/>
  <c r="P61" i="2"/>
  <c r="P125" i="2"/>
  <c r="P189" i="2"/>
  <c r="P253" i="2"/>
  <c r="P27" i="2"/>
  <c r="P84" i="2"/>
  <c r="P59" i="2"/>
  <c r="P123" i="2"/>
  <c r="P187" i="2"/>
  <c r="P48" i="2"/>
  <c r="P154" i="2"/>
  <c r="P218" i="2"/>
  <c r="P297" i="2"/>
  <c r="P251" i="2"/>
  <c r="P296" i="2"/>
  <c r="P56" i="2"/>
  <c r="P151" i="2"/>
  <c r="P215" i="2"/>
  <c r="P295" i="2"/>
  <c r="P78" i="2"/>
  <c r="P153" i="2"/>
  <c r="P217" i="2"/>
  <c r="P278" i="2"/>
  <c r="P342" i="2"/>
  <c r="P269" i="2"/>
  <c r="P333" i="2"/>
  <c r="P276" i="2"/>
  <c r="P340" i="2"/>
  <c r="P128" i="2"/>
  <c r="P160" i="2"/>
  <c r="P192" i="2"/>
  <c r="P224" i="2"/>
  <c r="P252" i="2"/>
  <c r="P315" i="2"/>
  <c r="P97" i="2"/>
  <c r="P164" i="2"/>
  <c r="P228" i="2"/>
  <c r="P306" i="2"/>
  <c r="P321" i="2"/>
  <c r="P31" i="2"/>
  <c r="P95" i="2"/>
  <c r="P69" i="2"/>
  <c r="P133" i="2"/>
  <c r="P197" i="2"/>
  <c r="P261" i="2"/>
  <c r="P28" i="2"/>
  <c r="P92" i="2"/>
  <c r="P67" i="2"/>
  <c r="P131" i="2"/>
  <c r="P195" i="2"/>
  <c r="P66" i="2"/>
  <c r="P162" i="2"/>
  <c r="P226" i="2"/>
  <c r="P38" i="2"/>
  <c r="P254" i="2"/>
  <c r="P304" i="2"/>
  <c r="P74" i="2"/>
  <c r="P159" i="2"/>
  <c r="P223" i="2"/>
  <c r="P303" i="2"/>
  <c r="P81" i="2"/>
  <c r="P161" i="2"/>
  <c r="P225" i="2"/>
  <c r="P286" i="2"/>
  <c r="P50" i="2"/>
  <c r="P277" i="2"/>
  <c r="P341" i="2"/>
  <c r="P284" i="2"/>
  <c r="P40" i="2"/>
  <c r="P134" i="2"/>
  <c r="P166" i="2"/>
  <c r="P198" i="2"/>
  <c r="P230" i="2"/>
  <c r="P255" i="2"/>
  <c r="P323" i="2"/>
  <c r="P119" i="2"/>
  <c r="P172" i="2"/>
  <c r="P236" i="2"/>
  <c r="P314" i="2"/>
  <c r="P329" i="2"/>
  <c r="P39" i="2"/>
  <c r="P103" i="2"/>
  <c r="P77" i="2"/>
  <c r="P141" i="2"/>
  <c r="P205" i="2"/>
  <c r="P21" i="2"/>
  <c r="P36" i="2"/>
  <c r="P100" i="2"/>
  <c r="P75" i="2"/>
  <c r="P139" i="2"/>
  <c r="P203" i="2"/>
  <c r="P80" i="2"/>
  <c r="P170" i="2"/>
  <c r="P234" i="2"/>
  <c r="P41" i="2"/>
  <c r="P257" i="2"/>
  <c r="P312" i="2"/>
  <c r="P88" i="2"/>
  <c r="P167" i="2"/>
  <c r="P231" i="2"/>
  <c r="P311" i="2"/>
  <c r="P110" i="2"/>
  <c r="P169" i="2"/>
  <c r="P233" i="2"/>
  <c r="P294" i="2"/>
  <c r="P64" i="2"/>
  <c r="P285" i="2"/>
  <c r="P54" i="2"/>
  <c r="P292" i="2"/>
  <c r="P58" i="2"/>
  <c r="P136" i="2"/>
  <c r="P168" i="2"/>
  <c r="P200" i="2"/>
  <c r="P232" i="2"/>
  <c r="P267" i="2"/>
  <c r="P331" i="2"/>
  <c r="P121" i="2"/>
  <c r="P180" i="2"/>
  <c r="P258" i="2"/>
  <c r="P322" i="2"/>
  <c r="P47" i="2"/>
  <c r="P111" i="2"/>
  <c r="P85" i="2"/>
  <c r="P149" i="2"/>
  <c r="P213" i="2"/>
  <c r="P22" i="2"/>
  <c r="P44" i="2"/>
  <c r="P108" i="2"/>
  <c r="P83" i="2"/>
  <c r="P147" i="2"/>
  <c r="P211" i="2"/>
  <c r="P98" i="2"/>
  <c r="P178" i="2"/>
  <c r="P248" i="2"/>
  <c r="P70" i="2"/>
  <c r="P260" i="2"/>
  <c r="P320" i="2"/>
  <c r="P106" i="2"/>
  <c r="P175" i="2"/>
  <c r="P239" i="2"/>
  <c r="P319" i="2"/>
  <c r="P113" i="2"/>
  <c r="P177" i="2"/>
  <c r="P241" i="2"/>
  <c r="P302" i="2"/>
  <c r="P82" i="2"/>
  <c r="P293" i="2"/>
  <c r="P57" i="2"/>
  <c r="P300" i="2"/>
  <c r="P72" i="2"/>
  <c r="P142" i="2"/>
  <c r="P174" i="2"/>
  <c r="P206" i="2"/>
  <c r="P238" i="2"/>
  <c r="P275" i="2"/>
  <c r="P339" i="2"/>
  <c r="P124" i="2"/>
  <c r="P188" i="2"/>
  <c r="P266" i="2"/>
  <c r="P330" i="2"/>
  <c r="P93" i="2"/>
  <c r="P52" i="2"/>
  <c r="P219" i="2"/>
  <c r="P73" i="2"/>
  <c r="P183" i="2"/>
  <c r="P185" i="2"/>
  <c r="P301" i="2"/>
  <c r="P144" i="2"/>
  <c r="P283" i="2"/>
  <c r="P274" i="2"/>
  <c r="P117" i="2"/>
  <c r="P76" i="2"/>
  <c r="P34" i="2"/>
  <c r="P242" i="2"/>
  <c r="P207" i="2"/>
  <c r="P209" i="2"/>
  <c r="P325" i="2"/>
  <c r="P158" i="2"/>
  <c r="P307" i="2"/>
  <c r="P298" i="2"/>
  <c r="P157" i="2"/>
  <c r="P116" i="2"/>
  <c r="P112" i="2"/>
  <c r="P264" i="2"/>
  <c r="P263" i="2"/>
  <c r="P244" i="2"/>
  <c r="P86" i="2"/>
  <c r="P176" i="2"/>
  <c r="P33" i="2"/>
  <c r="P338" i="2"/>
  <c r="P181" i="2"/>
  <c r="P51" i="2"/>
  <c r="P146" i="2"/>
  <c r="P288" i="2"/>
  <c r="P287" i="2"/>
  <c r="P270" i="2"/>
  <c r="P268" i="2"/>
  <c r="P190" i="2"/>
  <c r="P94" i="2"/>
  <c r="P313" i="2"/>
  <c r="P55" i="2"/>
  <c r="P221" i="2"/>
  <c r="P91" i="2"/>
  <c r="P186" i="2"/>
  <c r="P328" i="2"/>
  <c r="P327" i="2"/>
  <c r="P310" i="2"/>
  <c r="P308" i="2"/>
  <c r="P208" i="2"/>
  <c r="P132" i="2"/>
  <c r="P79" i="2"/>
  <c r="P245" i="2"/>
  <c r="P115" i="2"/>
  <c r="P210" i="2"/>
  <c r="P42" i="2"/>
  <c r="P49" i="2"/>
  <c r="P334" i="2"/>
  <c r="P332" i="2"/>
  <c r="P222" i="2"/>
  <c r="P156" i="2"/>
  <c r="P29" i="2"/>
  <c r="P23" i="2"/>
  <c r="P155" i="2"/>
  <c r="P265" i="2"/>
  <c r="P122" i="2"/>
  <c r="P120" i="2"/>
  <c r="P96" i="2"/>
  <c r="P90" i="2"/>
  <c r="P240" i="2"/>
  <c r="P196" i="2"/>
  <c r="P53" i="2"/>
  <c r="P26" i="2"/>
  <c r="P179" i="2"/>
  <c r="P289" i="2"/>
  <c r="P143" i="2"/>
  <c r="P145" i="2"/>
  <c r="P262" i="2"/>
  <c r="P126" i="2"/>
  <c r="P249" i="2"/>
  <c r="P220" i="2"/>
  <c r="E14" i="6"/>
  <c r="E14" i="3"/>
  <c r="O46" i="2"/>
  <c r="O110" i="2"/>
  <c r="O28" i="2"/>
  <c r="O92" i="2"/>
  <c r="O156" i="2"/>
  <c r="O220" i="2"/>
  <c r="O51" i="2"/>
  <c r="O115" i="2"/>
  <c r="O82" i="2"/>
  <c r="O146" i="2"/>
  <c r="O210" i="2"/>
  <c r="O105" i="2"/>
  <c r="O280" i="2"/>
  <c r="O127" i="2"/>
  <c r="O191" i="2"/>
  <c r="O271" i="2"/>
  <c r="O335" i="2"/>
  <c r="O125" i="2"/>
  <c r="O157" i="2"/>
  <c r="O189" i="2"/>
  <c r="O221" i="2"/>
  <c r="O270" i="2"/>
  <c r="O334" i="2"/>
  <c r="O131" i="2"/>
  <c r="O195" i="2"/>
  <c r="O259" i="2"/>
  <c r="O317" i="2"/>
  <c r="O79" i="2"/>
  <c r="O300" i="2"/>
  <c r="O72" i="2"/>
  <c r="O54" i="2"/>
  <c r="O21" i="2"/>
  <c r="O36" i="2"/>
  <c r="O100" i="2"/>
  <c r="O164" i="2"/>
  <c r="O228" i="2"/>
  <c r="O59" i="2"/>
  <c r="O123" i="2"/>
  <c r="O90" i="2"/>
  <c r="O154" i="2"/>
  <c r="O218" i="2"/>
  <c r="O242" i="2"/>
  <c r="O288" i="2"/>
  <c r="O135" i="2"/>
  <c r="O199" i="2"/>
  <c r="O279" i="2"/>
  <c r="O39" i="2"/>
  <c r="O70" i="2"/>
  <c r="O23" i="2"/>
  <c r="O52" i="2"/>
  <c r="O116" i="2"/>
  <c r="O180" i="2"/>
  <c r="O244" i="2"/>
  <c r="O75" i="2"/>
  <c r="O42" i="2"/>
  <c r="O106" i="2"/>
  <c r="O170" i="2"/>
  <c r="O234" i="2"/>
  <c r="O251" i="2"/>
  <c r="O37" i="2"/>
  <c r="O151" i="2"/>
  <c r="O215" i="2"/>
  <c r="O295" i="2"/>
  <c r="O71" i="2"/>
  <c r="O137" i="2"/>
  <c r="O169" i="2"/>
  <c r="O201" i="2"/>
  <c r="O233" i="2"/>
  <c r="O294" i="2"/>
  <c r="O64" i="2"/>
  <c r="O155" i="2"/>
  <c r="O219" i="2"/>
  <c r="O277" i="2"/>
  <c r="O341" i="2"/>
  <c r="O118" i="2"/>
  <c r="O324" i="2"/>
  <c r="O126" i="2"/>
  <c r="O78" i="2"/>
  <c r="O24" i="2"/>
  <c r="O60" i="2"/>
  <c r="O124" i="2"/>
  <c r="O188" i="2"/>
  <c r="O252" i="2"/>
  <c r="O83" i="2"/>
  <c r="O50" i="2"/>
  <c r="O114" i="2"/>
  <c r="O178" i="2"/>
  <c r="O41" i="2"/>
  <c r="O254" i="2"/>
  <c r="O56" i="2"/>
  <c r="O159" i="2"/>
  <c r="O223" i="2"/>
  <c r="O303" i="2"/>
  <c r="O81" i="2"/>
  <c r="O31" i="2"/>
  <c r="O86" i="2"/>
  <c r="O25" i="2"/>
  <c r="O68" i="2"/>
  <c r="O132" i="2"/>
  <c r="O196" i="2"/>
  <c r="O260" i="2"/>
  <c r="O91" i="2"/>
  <c r="O58" i="2"/>
  <c r="O122" i="2"/>
  <c r="O186" i="2"/>
  <c r="O63" i="2"/>
  <c r="O257" i="2"/>
  <c r="O69" i="2"/>
  <c r="O167" i="2"/>
  <c r="O231" i="2"/>
  <c r="O311" i="2"/>
  <c r="O103" i="2"/>
  <c r="O145" i="2"/>
  <c r="O177" i="2"/>
  <c r="O209" i="2"/>
  <c r="O241" i="2"/>
  <c r="O310" i="2"/>
  <c r="O96" i="2"/>
  <c r="O171" i="2"/>
  <c r="O235" i="2"/>
  <c r="O293" i="2"/>
  <c r="O32" i="2"/>
  <c r="O276" i="2"/>
  <c r="O340" i="2"/>
  <c r="O134" i="2"/>
  <c r="O166" i="2"/>
  <c r="O198" i="2"/>
  <c r="O230" i="2"/>
  <c r="O267" i="2"/>
  <c r="O331" i="2"/>
  <c r="O121" i="2"/>
  <c r="O306" i="2"/>
  <c r="O93" i="2"/>
  <c r="O305" i="2"/>
  <c r="O304" i="2"/>
  <c r="O30" i="2"/>
  <c r="O94" i="2"/>
  <c r="O26" i="2"/>
  <c r="O76" i="2"/>
  <c r="O140" i="2"/>
  <c r="O204" i="2"/>
  <c r="O35" i="2"/>
  <c r="O99" i="2"/>
  <c r="O66" i="2"/>
  <c r="O130" i="2"/>
  <c r="O194" i="2"/>
  <c r="O73" i="2"/>
  <c r="O264" i="2"/>
  <c r="O88" i="2"/>
  <c r="O175" i="2"/>
  <c r="O239" i="2"/>
  <c r="O319" i="2"/>
  <c r="O113" i="2"/>
  <c r="O149" i="2"/>
  <c r="O181" i="2"/>
  <c r="O213" i="2"/>
  <c r="O247" i="2"/>
  <c r="O318" i="2"/>
  <c r="O109" i="2"/>
  <c r="O179" i="2"/>
  <c r="O250" i="2"/>
  <c r="O301" i="2"/>
  <c r="O47" i="2"/>
  <c r="O284" i="2"/>
  <c r="O40" i="2"/>
  <c r="O136" i="2"/>
  <c r="O168" i="2"/>
  <c r="O200" i="2"/>
  <c r="O232" i="2"/>
  <c r="O275" i="2"/>
  <c r="O339" i="2"/>
  <c r="O258" i="2"/>
  <c r="O314" i="2"/>
  <c r="O112" i="2"/>
  <c r="O313" i="2"/>
  <c r="O312" i="2"/>
  <c r="O102" i="2"/>
  <c r="O212" i="2"/>
  <c r="O138" i="2"/>
  <c r="O101" i="2"/>
  <c r="O120" i="2"/>
  <c r="O185" i="2"/>
  <c r="O256" i="2"/>
  <c r="O117" i="2"/>
  <c r="O253" i="2"/>
  <c r="O57" i="2"/>
  <c r="O53" i="2"/>
  <c r="O158" i="2"/>
  <c r="O206" i="2"/>
  <c r="O243" i="2"/>
  <c r="O315" i="2"/>
  <c r="O261" i="2"/>
  <c r="O338" i="2"/>
  <c r="O289" i="2"/>
  <c r="O22" i="2"/>
  <c r="O236" i="2"/>
  <c r="O162" i="2"/>
  <c r="O143" i="2"/>
  <c r="O129" i="2"/>
  <c r="O193" i="2"/>
  <c r="O278" i="2"/>
  <c r="O139" i="2"/>
  <c r="O262" i="2"/>
  <c r="O89" i="2"/>
  <c r="O85" i="2"/>
  <c r="O160" i="2"/>
  <c r="O208" i="2"/>
  <c r="O246" i="2"/>
  <c r="O323" i="2"/>
  <c r="O266" i="2"/>
  <c r="O48" i="2"/>
  <c r="O297" i="2"/>
  <c r="O27" i="2"/>
  <c r="O43" i="2"/>
  <c r="O202" i="2"/>
  <c r="O183" i="2"/>
  <c r="O133" i="2"/>
  <c r="O197" i="2"/>
  <c r="O286" i="2"/>
  <c r="O147" i="2"/>
  <c r="O269" i="2"/>
  <c r="O111" i="2"/>
  <c r="O104" i="2"/>
  <c r="O174" i="2"/>
  <c r="O214" i="2"/>
  <c r="O249" i="2"/>
  <c r="O33" i="2"/>
  <c r="O274" i="2"/>
  <c r="O61" i="2"/>
  <c r="O321" i="2"/>
  <c r="O44" i="2"/>
  <c r="O67" i="2"/>
  <c r="O226" i="2"/>
  <c r="O207" i="2"/>
  <c r="O141" i="2"/>
  <c r="O205" i="2"/>
  <c r="O302" i="2"/>
  <c r="O163" i="2"/>
  <c r="O285" i="2"/>
  <c r="O268" i="2"/>
  <c r="O128" i="2"/>
  <c r="O176" i="2"/>
  <c r="O216" i="2"/>
  <c r="O255" i="2"/>
  <c r="O55" i="2"/>
  <c r="O282" i="2"/>
  <c r="O80" i="2"/>
  <c r="O329" i="2"/>
  <c r="O84" i="2"/>
  <c r="O107" i="2"/>
  <c r="O95" i="2"/>
  <c r="O263" i="2"/>
  <c r="O153" i="2"/>
  <c r="O217" i="2"/>
  <c r="O326" i="2"/>
  <c r="O187" i="2"/>
  <c r="O309" i="2"/>
  <c r="O292" i="2"/>
  <c r="O142" i="2"/>
  <c r="O182" i="2"/>
  <c r="O222" i="2"/>
  <c r="O283" i="2"/>
  <c r="O65" i="2"/>
  <c r="O290" i="2"/>
  <c r="O248" i="2"/>
  <c r="O337" i="2"/>
  <c r="O108" i="2"/>
  <c r="O34" i="2"/>
  <c r="O245" i="2"/>
  <c r="O287" i="2"/>
  <c r="O161" i="2"/>
  <c r="O225" i="2"/>
  <c r="O342" i="2"/>
  <c r="O203" i="2"/>
  <c r="O325" i="2"/>
  <c r="O308" i="2"/>
  <c r="O144" i="2"/>
  <c r="O184" i="2"/>
  <c r="O224" i="2"/>
  <c r="O291" i="2"/>
  <c r="O87" i="2"/>
  <c r="O298" i="2"/>
  <c r="O265" i="2"/>
  <c r="O320" i="2"/>
  <c r="O38" i="2"/>
  <c r="O148" i="2"/>
  <c r="O74" i="2"/>
  <c r="O272" i="2"/>
  <c r="O327" i="2"/>
  <c r="O165" i="2"/>
  <c r="O229" i="2"/>
  <c r="O45" i="2"/>
  <c r="O211" i="2"/>
  <c r="O333" i="2"/>
  <c r="O316" i="2"/>
  <c r="O150" i="2"/>
  <c r="O190" i="2"/>
  <c r="O238" i="2"/>
  <c r="O299" i="2"/>
  <c r="O97" i="2"/>
  <c r="O322" i="2"/>
  <c r="O273" i="2"/>
  <c r="O328" i="2"/>
  <c r="O62" i="2"/>
  <c r="O172" i="2"/>
  <c r="O98" i="2"/>
  <c r="O296" i="2"/>
  <c r="O49" i="2"/>
  <c r="O173" i="2"/>
  <c r="O237" i="2"/>
  <c r="O77" i="2"/>
  <c r="O227" i="2"/>
  <c r="O29" i="2"/>
  <c r="O332" i="2"/>
  <c r="O152" i="2"/>
  <c r="O192" i="2"/>
  <c r="O240" i="2"/>
  <c r="O307" i="2"/>
  <c r="O119" i="2"/>
  <c r="O330" i="2"/>
  <c r="O281" i="2"/>
  <c r="O336" i="2"/>
  <c r="O7" i="2"/>
  <c r="E4" i="2" s="1"/>
  <c r="P22" i="11"/>
  <c r="P30" i="11"/>
  <c r="P66" i="11"/>
  <c r="P80" i="11"/>
  <c r="P46" i="11"/>
  <c r="P122" i="11"/>
  <c r="P186" i="11"/>
  <c r="P250" i="11"/>
  <c r="P113" i="11"/>
  <c r="P177" i="11"/>
  <c r="P241" i="11"/>
  <c r="P305" i="11"/>
  <c r="P128" i="11"/>
  <c r="P192" i="11"/>
  <c r="P256" i="11"/>
  <c r="P41" i="11"/>
  <c r="P119" i="11"/>
  <c r="P183" i="11"/>
  <c r="P247" i="11"/>
  <c r="P311" i="11"/>
  <c r="P93" i="11"/>
  <c r="P158" i="11"/>
  <c r="P222" i="11"/>
  <c r="P286" i="11"/>
  <c r="P61" i="11"/>
  <c r="P157" i="11"/>
  <c r="P221" i="11"/>
  <c r="P71" i="11"/>
  <c r="P124" i="11"/>
  <c r="P188" i="11"/>
  <c r="P65" i="11"/>
  <c r="P123" i="11"/>
  <c r="P187" i="11"/>
  <c r="P251" i="11"/>
  <c r="P315" i="11"/>
  <c r="P285" i="11"/>
  <c r="P284" i="11"/>
  <c r="P308" i="11"/>
  <c r="P314" i="11"/>
  <c r="P306" i="11"/>
  <c r="P23" i="11"/>
  <c r="P31" i="11"/>
  <c r="P74" i="11"/>
  <c r="P88" i="11"/>
  <c r="P62" i="11"/>
  <c r="P130" i="11"/>
  <c r="P194" i="11"/>
  <c r="P258" i="11"/>
  <c r="P121" i="11"/>
  <c r="P185" i="11"/>
  <c r="P249" i="11"/>
  <c r="P47" i="11"/>
  <c r="P136" i="11"/>
  <c r="P200" i="11"/>
  <c r="P264" i="11"/>
  <c r="P57" i="11"/>
  <c r="P127" i="11"/>
  <c r="P191" i="11"/>
  <c r="P255" i="11"/>
  <c r="P319" i="11"/>
  <c r="P102" i="11"/>
  <c r="P166" i="11"/>
  <c r="P230" i="11"/>
  <c r="P294" i="11"/>
  <c r="P101" i="11"/>
  <c r="P165" i="11"/>
  <c r="P229" i="11"/>
  <c r="P83" i="11"/>
  <c r="P132" i="11"/>
  <c r="P196" i="11"/>
  <c r="P75" i="11"/>
  <c r="P131" i="11"/>
  <c r="P195" i="11"/>
  <c r="P259" i="11"/>
  <c r="P323" i="11"/>
  <c r="P293" i="11"/>
  <c r="P292" i="11"/>
  <c r="P309" i="11"/>
  <c r="P317" i="11"/>
  <c r="P321" i="11"/>
  <c r="P25" i="11"/>
  <c r="P33" i="11"/>
  <c r="P40" i="11"/>
  <c r="P36" i="11"/>
  <c r="P79" i="11"/>
  <c r="P146" i="11"/>
  <c r="P210" i="11"/>
  <c r="P53" i="11"/>
  <c r="P137" i="11"/>
  <c r="P201" i="11"/>
  <c r="P265" i="11"/>
  <c r="P63" i="11"/>
  <c r="P152" i="11"/>
  <c r="P216" i="11"/>
  <c r="P280" i="11"/>
  <c r="P84" i="11"/>
  <c r="P143" i="11"/>
  <c r="P207" i="11"/>
  <c r="P271" i="11"/>
  <c r="P335" i="11"/>
  <c r="P118" i="11"/>
  <c r="P182" i="11"/>
  <c r="P246" i="11"/>
  <c r="P310" i="11"/>
  <c r="P117" i="11"/>
  <c r="P181" i="11"/>
  <c r="P245" i="11"/>
  <c r="P92" i="11"/>
  <c r="P148" i="11"/>
  <c r="P212" i="11"/>
  <c r="P85" i="11"/>
  <c r="P147" i="11"/>
  <c r="P211" i="11"/>
  <c r="P275" i="11"/>
  <c r="P324" i="11"/>
  <c r="P322" i="11"/>
  <c r="P329" i="11"/>
  <c r="P332" i="11"/>
  <c r="P266" i="11"/>
  <c r="P26" i="11"/>
  <c r="P34" i="11"/>
  <c r="P48" i="11"/>
  <c r="P44" i="11"/>
  <c r="P91" i="11"/>
  <c r="P154" i="11"/>
  <c r="P218" i="11"/>
  <c r="P69" i="11"/>
  <c r="P145" i="11"/>
  <c r="P209" i="11"/>
  <c r="P273" i="11"/>
  <c r="P67" i="11"/>
  <c r="P160" i="11"/>
  <c r="P224" i="11"/>
  <c r="P288" i="11"/>
  <c r="P86" i="11"/>
  <c r="P151" i="11"/>
  <c r="P215" i="11"/>
  <c r="P279" i="11"/>
  <c r="P54" i="11"/>
  <c r="P126" i="11"/>
  <c r="P190" i="11"/>
  <c r="P254" i="11"/>
  <c r="P318" i="11"/>
  <c r="P125" i="11"/>
  <c r="P189" i="11"/>
  <c r="P39" i="11"/>
  <c r="P95" i="11"/>
  <c r="P156" i="11"/>
  <c r="P220" i="11"/>
  <c r="P87" i="11"/>
  <c r="P155" i="11"/>
  <c r="P219" i="11"/>
  <c r="P283" i="11"/>
  <c r="P253" i="11"/>
  <c r="P325" i="11"/>
  <c r="P236" i="11"/>
  <c r="P313" i="11"/>
  <c r="P274" i="11"/>
  <c r="P27" i="11"/>
  <c r="P42" i="11"/>
  <c r="P56" i="11"/>
  <c r="P52" i="11"/>
  <c r="P98" i="11"/>
  <c r="P162" i="11"/>
  <c r="P226" i="11"/>
  <c r="P94" i="11"/>
  <c r="P153" i="11"/>
  <c r="P217" i="11"/>
  <c r="P281" i="11"/>
  <c r="P104" i="11"/>
  <c r="P168" i="11"/>
  <c r="P232" i="11"/>
  <c r="P296" i="11"/>
  <c r="P90" i="11"/>
  <c r="P159" i="11"/>
  <c r="P223" i="11"/>
  <c r="P287" i="11"/>
  <c r="P70" i="11"/>
  <c r="P134" i="11"/>
  <c r="P198" i="11"/>
  <c r="P262" i="11"/>
  <c r="P326" i="11"/>
  <c r="P133" i="11"/>
  <c r="P197" i="11"/>
  <c r="P43" i="11"/>
  <c r="P100" i="11"/>
  <c r="P164" i="11"/>
  <c r="P228" i="11"/>
  <c r="P99" i="11"/>
  <c r="P163" i="11"/>
  <c r="P227" i="11"/>
  <c r="P291" i="11"/>
  <c r="P261" i="11"/>
  <c r="P328" i="11"/>
  <c r="P244" i="11"/>
  <c r="P330" i="11"/>
  <c r="P282" i="11"/>
  <c r="P28" i="11"/>
  <c r="P50" i="11"/>
  <c r="P64" i="11"/>
  <c r="P60" i="11"/>
  <c r="P106" i="11"/>
  <c r="P170" i="11"/>
  <c r="P234" i="11"/>
  <c r="P97" i="11"/>
  <c r="P161" i="11"/>
  <c r="P225" i="11"/>
  <c r="P289" i="11"/>
  <c r="P112" i="11"/>
  <c r="P176" i="11"/>
  <c r="P240" i="11"/>
  <c r="P304" i="11"/>
  <c r="P103" i="11"/>
  <c r="P167" i="11"/>
  <c r="P231" i="11"/>
  <c r="P295" i="11"/>
  <c r="P76" i="11"/>
  <c r="P142" i="11"/>
  <c r="P206" i="11"/>
  <c r="P270" i="11"/>
  <c r="P334" i="11"/>
  <c r="P141" i="11"/>
  <c r="P205" i="11"/>
  <c r="P55" i="11"/>
  <c r="P108" i="11"/>
  <c r="P172" i="11"/>
  <c r="P37" i="11"/>
  <c r="P107" i="11"/>
  <c r="P171" i="11"/>
  <c r="P235" i="11"/>
  <c r="P299" i="11"/>
  <c r="P269" i="11"/>
  <c r="P268" i="11"/>
  <c r="P252" i="11"/>
  <c r="P333" i="11"/>
  <c r="P290" i="11"/>
  <c r="P58" i="11"/>
  <c r="P178" i="11"/>
  <c r="P233" i="11"/>
  <c r="P248" i="11"/>
  <c r="P239" i="11"/>
  <c r="P214" i="11"/>
  <c r="P213" i="11"/>
  <c r="P49" i="11"/>
  <c r="P307" i="11"/>
  <c r="P316" i="11"/>
  <c r="P82" i="11"/>
  <c r="P202" i="11"/>
  <c r="P257" i="11"/>
  <c r="P272" i="11"/>
  <c r="P263" i="11"/>
  <c r="P238" i="11"/>
  <c r="P237" i="11"/>
  <c r="P81" i="11"/>
  <c r="P331" i="11"/>
  <c r="P320" i="11"/>
  <c r="P72" i="11"/>
  <c r="P242" i="11"/>
  <c r="P297" i="11"/>
  <c r="P38" i="11"/>
  <c r="P303" i="11"/>
  <c r="P278" i="11"/>
  <c r="P59" i="11"/>
  <c r="P115" i="11"/>
  <c r="P277" i="11"/>
  <c r="P298" i="11"/>
  <c r="P96" i="11"/>
  <c r="P35" i="11"/>
  <c r="P51" i="11"/>
  <c r="P73" i="11"/>
  <c r="P327" i="11"/>
  <c r="P302" i="11"/>
  <c r="P89" i="11"/>
  <c r="P139" i="11"/>
  <c r="P301" i="11"/>
  <c r="P21" i="11"/>
  <c r="P68" i="11"/>
  <c r="P105" i="11"/>
  <c r="P120" i="11"/>
  <c r="P111" i="11"/>
  <c r="P78" i="11"/>
  <c r="P45" i="11"/>
  <c r="P116" i="11"/>
  <c r="P179" i="11"/>
  <c r="P276" i="11"/>
  <c r="P24" i="11"/>
  <c r="P77" i="11"/>
  <c r="P129" i="11"/>
  <c r="P144" i="11"/>
  <c r="P135" i="11"/>
  <c r="P110" i="11"/>
  <c r="P109" i="11"/>
  <c r="P140" i="11"/>
  <c r="P203" i="11"/>
  <c r="P300" i="11"/>
  <c r="P29" i="11"/>
  <c r="P114" i="11"/>
  <c r="P169" i="11"/>
  <c r="P184" i="11"/>
  <c r="P175" i="11"/>
  <c r="P150" i="11"/>
  <c r="P149" i="11"/>
  <c r="P180" i="11"/>
  <c r="P243" i="11"/>
  <c r="P260" i="11"/>
  <c r="P32" i="11"/>
  <c r="P138" i="11"/>
  <c r="P193" i="11"/>
  <c r="P208" i="11"/>
  <c r="P199" i="11"/>
  <c r="P174" i="11"/>
  <c r="P173" i="11"/>
  <c r="P204" i="11"/>
  <c r="P267" i="11"/>
  <c r="P312" i="11"/>
  <c r="P47" i="4"/>
  <c r="P111" i="4"/>
  <c r="P175" i="4"/>
  <c r="P46" i="4"/>
  <c r="P110" i="4"/>
  <c r="P53" i="4"/>
  <c r="P35" i="4"/>
  <c r="P58" i="4"/>
  <c r="P68" i="4"/>
  <c r="P181" i="4"/>
  <c r="P225" i="4"/>
  <c r="P289" i="4"/>
  <c r="P353" i="4"/>
  <c r="P97" i="4"/>
  <c r="P150" i="4"/>
  <c r="P232" i="4"/>
  <c r="P296" i="4"/>
  <c r="P360" i="4"/>
  <c r="P424" i="4"/>
  <c r="P48" i="4"/>
  <c r="P109" i="4"/>
  <c r="P186" i="4"/>
  <c r="P271" i="4"/>
  <c r="P335" i="4"/>
  <c r="P399" i="4"/>
  <c r="P463" i="4"/>
  <c r="P124" i="4"/>
  <c r="P201" i="4"/>
  <c r="P270" i="4"/>
  <c r="P334" i="4"/>
  <c r="P398" i="4"/>
  <c r="P462" i="4"/>
  <c r="P129" i="4"/>
  <c r="P170" i="4"/>
  <c r="P261" i="4"/>
  <c r="P325" i="4"/>
  <c r="P164" i="4"/>
  <c r="P220" i="4"/>
  <c r="P284" i="4"/>
  <c r="P348" i="4"/>
  <c r="P412" i="4"/>
  <c r="P32" i="4"/>
  <c r="P160" i="4"/>
  <c r="P234" i="4"/>
  <c r="P298" i="4"/>
  <c r="P362" i="4"/>
  <c r="P426" i="4"/>
  <c r="P243" i="4"/>
  <c r="P417" i="4"/>
  <c r="P235" i="4"/>
  <c r="P291" i="4"/>
  <c r="P419" i="4"/>
  <c r="P227" i="4"/>
  <c r="P357" i="4"/>
  <c r="P421" i="4"/>
  <c r="P267" i="4"/>
  <c r="P145" i="4"/>
  <c r="P315" i="4"/>
  <c r="P71" i="4"/>
  <c r="P135" i="4"/>
  <c r="P199" i="4"/>
  <c r="P70" i="4"/>
  <c r="P134" i="4"/>
  <c r="P77" i="4"/>
  <c r="P59" i="4"/>
  <c r="P82" i="4"/>
  <c r="P113" i="4"/>
  <c r="P190" i="4"/>
  <c r="P249" i="4"/>
  <c r="P313" i="4"/>
  <c r="P49" i="4"/>
  <c r="P128" i="4"/>
  <c r="P196" i="4"/>
  <c r="P256" i="4"/>
  <c r="P320" i="4"/>
  <c r="P384" i="4"/>
  <c r="P448" i="4"/>
  <c r="P72" i="4"/>
  <c r="P165" i="4"/>
  <c r="P231" i="4"/>
  <c r="P295" i="4"/>
  <c r="P359" i="4"/>
  <c r="P423" i="4"/>
  <c r="P81" i="4"/>
  <c r="P180" i="4"/>
  <c r="P230" i="4"/>
  <c r="P294" i="4"/>
  <c r="P358" i="4"/>
  <c r="P422" i="4"/>
  <c r="P40" i="4"/>
  <c r="P149" i="4"/>
  <c r="P221" i="4"/>
  <c r="P285" i="4"/>
  <c r="P52" i="4"/>
  <c r="P179" i="4"/>
  <c r="P244" i="4"/>
  <c r="P308" i="4"/>
  <c r="P372" i="4"/>
  <c r="P436" i="4"/>
  <c r="P108" i="4"/>
  <c r="P169" i="4"/>
  <c r="P258" i="4"/>
  <c r="P322" i="4"/>
  <c r="P386" i="4"/>
  <c r="P450" i="4"/>
  <c r="P377" i="4"/>
  <c r="P441" i="4"/>
  <c r="P154" i="4"/>
  <c r="P379" i="4"/>
  <c r="P443" i="4"/>
  <c r="P452" i="4"/>
  <c r="P381" i="4"/>
  <c r="P445" i="4"/>
  <c r="P457" i="4"/>
  <c r="P323" i="4"/>
  <c r="P479" i="4"/>
  <c r="P79" i="4"/>
  <c r="P143" i="4"/>
  <c r="P207" i="4"/>
  <c r="P78" i="4"/>
  <c r="P23" i="4"/>
  <c r="P85" i="4"/>
  <c r="P26" i="4"/>
  <c r="P90" i="4"/>
  <c r="P117" i="4"/>
  <c r="P193" i="4"/>
  <c r="P257" i="4"/>
  <c r="P321" i="4"/>
  <c r="P57" i="4"/>
  <c r="P132" i="4"/>
  <c r="P205" i="4"/>
  <c r="P264" i="4"/>
  <c r="P328" i="4"/>
  <c r="P392" i="4"/>
  <c r="P456" i="4"/>
  <c r="P73" i="4"/>
  <c r="P168" i="4"/>
  <c r="P239" i="4"/>
  <c r="P303" i="4"/>
  <c r="P367" i="4"/>
  <c r="P431" i="4"/>
  <c r="P92" i="4"/>
  <c r="P189" i="4"/>
  <c r="P238" i="4"/>
  <c r="P302" i="4"/>
  <c r="P366" i="4"/>
  <c r="P430" i="4"/>
  <c r="P88" i="4"/>
  <c r="P152" i="4"/>
  <c r="P229" i="4"/>
  <c r="P293" i="4"/>
  <c r="P60" i="4"/>
  <c r="P182" i="4"/>
  <c r="P252" i="4"/>
  <c r="P316" i="4"/>
  <c r="P380" i="4"/>
  <c r="P444" i="4"/>
  <c r="P123" i="4"/>
  <c r="P178" i="4"/>
  <c r="P266" i="4"/>
  <c r="P330" i="4"/>
  <c r="P394" i="4"/>
  <c r="P458" i="4"/>
  <c r="P385" i="4"/>
  <c r="P451" i="4"/>
  <c r="P188" i="4"/>
  <c r="P387" i="4"/>
  <c r="P468" i="4"/>
  <c r="P475" i="4"/>
  <c r="P389" i="4"/>
  <c r="P449" i="4"/>
  <c r="P461" i="4"/>
  <c r="P331" i="4"/>
  <c r="P29" i="4"/>
  <c r="P95" i="4"/>
  <c r="P159" i="4"/>
  <c r="P30" i="4"/>
  <c r="P94" i="4"/>
  <c r="P37" i="4"/>
  <c r="P25" i="4"/>
  <c r="P42" i="4"/>
  <c r="P27" i="4"/>
  <c r="P138" i="4"/>
  <c r="P209" i="4"/>
  <c r="P273" i="4"/>
  <c r="P337" i="4"/>
  <c r="P76" i="4"/>
  <c r="P144" i="4"/>
  <c r="P216" i="4"/>
  <c r="P280" i="4"/>
  <c r="P344" i="4"/>
  <c r="P408" i="4"/>
  <c r="P472" i="4"/>
  <c r="P91" i="4"/>
  <c r="P174" i="4"/>
  <c r="P255" i="4"/>
  <c r="P319" i="4"/>
  <c r="P383" i="4"/>
  <c r="P447" i="4"/>
  <c r="P107" i="4"/>
  <c r="P195" i="4"/>
  <c r="P254" i="4"/>
  <c r="P318" i="4"/>
  <c r="P382" i="4"/>
  <c r="P446" i="4"/>
  <c r="P101" i="4"/>
  <c r="P158" i="4"/>
  <c r="P245" i="4"/>
  <c r="P309" i="4"/>
  <c r="P116" i="4"/>
  <c r="P194" i="4"/>
  <c r="P268" i="4"/>
  <c r="P332" i="4"/>
  <c r="P396" i="4"/>
  <c r="P121" i="4"/>
  <c r="P148" i="4"/>
  <c r="P218" i="4"/>
  <c r="P282" i="4"/>
  <c r="P346" i="4"/>
  <c r="P410" i="4"/>
  <c r="P474" i="4"/>
  <c r="P401" i="4"/>
  <c r="P483" i="4"/>
  <c r="P200" i="4"/>
  <c r="P403" i="4"/>
  <c r="P477" i="4"/>
  <c r="P275" i="4"/>
  <c r="P405" i="4"/>
  <c r="P460" i="4"/>
  <c r="P473" i="4"/>
  <c r="P467" i="4"/>
  <c r="P127" i="4"/>
  <c r="P62" i="4"/>
  <c r="P69" i="4"/>
  <c r="P74" i="4"/>
  <c r="P187" i="4"/>
  <c r="P305" i="4"/>
  <c r="P115" i="4"/>
  <c r="P248" i="4"/>
  <c r="P376" i="4"/>
  <c r="P64" i="4"/>
  <c r="P223" i="4"/>
  <c r="P351" i="4"/>
  <c r="P80" i="4"/>
  <c r="P222" i="4"/>
  <c r="P350" i="4"/>
  <c r="P478" i="4"/>
  <c r="P213" i="4"/>
  <c r="P44" i="4"/>
  <c r="P236" i="4"/>
  <c r="P364" i="4"/>
  <c r="P104" i="4"/>
  <c r="P250" i="4"/>
  <c r="P378" i="4"/>
  <c r="P369" i="4"/>
  <c r="P459" i="4"/>
  <c r="P435" i="4"/>
  <c r="P373" i="4"/>
  <c r="P349" i="4"/>
  <c r="P476" i="4"/>
  <c r="P21" i="4"/>
  <c r="P151" i="4"/>
  <c r="P86" i="4"/>
  <c r="P93" i="4"/>
  <c r="P98" i="4"/>
  <c r="P202" i="4"/>
  <c r="P329" i="4"/>
  <c r="P141" i="4"/>
  <c r="P272" i="4"/>
  <c r="P400" i="4"/>
  <c r="P84" i="4"/>
  <c r="P247" i="4"/>
  <c r="P375" i="4"/>
  <c r="P100" i="4"/>
  <c r="P246" i="4"/>
  <c r="P374" i="4"/>
  <c r="P89" i="4"/>
  <c r="P237" i="4"/>
  <c r="P112" i="4"/>
  <c r="P260" i="4"/>
  <c r="P388" i="4"/>
  <c r="P136" i="4"/>
  <c r="P274" i="4"/>
  <c r="P402" i="4"/>
  <c r="P393" i="4"/>
  <c r="P197" i="4"/>
  <c r="P471" i="4"/>
  <c r="P397" i="4"/>
  <c r="P469" i="4"/>
  <c r="P39" i="4"/>
  <c r="P167" i="4"/>
  <c r="P102" i="4"/>
  <c r="P33" i="4"/>
  <c r="P41" i="4"/>
  <c r="P217" i="4"/>
  <c r="P345" i="4"/>
  <c r="P147" i="4"/>
  <c r="P288" i="4"/>
  <c r="P416" i="4"/>
  <c r="P105" i="4"/>
  <c r="P263" i="4"/>
  <c r="P391" i="4"/>
  <c r="P120" i="4"/>
  <c r="P262" i="4"/>
  <c r="P390" i="4"/>
  <c r="P114" i="4"/>
  <c r="P253" i="4"/>
  <c r="P131" i="4"/>
  <c r="P276" i="4"/>
  <c r="P55" i="4"/>
  <c r="P183" i="4"/>
  <c r="P118" i="4"/>
  <c r="P43" i="4"/>
  <c r="P75" i="4"/>
  <c r="P233" i="4"/>
  <c r="P361" i="4"/>
  <c r="P153" i="4"/>
  <c r="P304" i="4"/>
  <c r="P432" i="4"/>
  <c r="P122" i="4"/>
  <c r="P279" i="4"/>
  <c r="P407" i="4"/>
  <c r="P137" i="4"/>
  <c r="P278" i="4"/>
  <c r="P406" i="4"/>
  <c r="P133" i="4"/>
  <c r="P269" i="4"/>
  <c r="P173" i="4"/>
  <c r="P292" i="4"/>
  <c r="P420" i="4"/>
  <c r="P163" i="4"/>
  <c r="P306" i="4"/>
  <c r="P434" i="4"/>
  <c r="P425" i="4"/>
  <c r="P363" i="4"/>
  <c r="P283" i="4"/>
  <c r="P429" i="4"/>
  <c r="P206" i="4"/>
  <c r="P63" i="4"/>
  <c r="P191" i="4"/>
  <c r="P126" i="4"/>
  <c r="P51" i="4"/>
  <c r="P96" i="4"/>
  <c r="P241" i="4"/>
  <c r="P28" i="4"/>
  <c r="P162" i="4"/>
  <c r="P312" i="4"/>
  <c r="P440" i="4"/>
  <c r="P156" i="4"/>
  <c r="P287" i="4"/>
  <c r="P415" i="4"/>
  <c r="P146" i="4"/>
  <c r="P286" i="4"/>
  <c r="P414" i="4"/>
  <c r="P140" i="4"/>
  <c r="P277" i="4"/>
  <c r="P176" i="4"/>
  <c r="P300" i="4"/>
  <c r="P428" i="4"/>
  <c r="P166" i="4"/>
  <c r="P314" i="4"/>
  <c r="P442" i="4"/>
  <c r="P433" i="4"/>
  <c r="P371" i="4"/>
  <c r="P355" i="4"/>
  <c r="P437" i="4"/>
  <c r="P259" i="4"/>
  <c r="P87" i="4"/>
  <c r="P22" i="4"/>
  <c r="P31" i="4"/>
  <c r="P34" i="4"/>
  <c r="P130" i="4"/>
  <c r="P265" i="4"/>
  <c r="P65" i="4"/>
  <c r="P208" i="4"/>
  <c r="P336" i="4"/>
  <c r="P464" i="4"/>
  <c r="P171" i="4"/>
  <c r="P311" i="4"/>
  <c r="P439" i="4"/>
  <c r="P192" i="4"/>
  <c r="P310" i="4"/>
  <c r="P438" i="4"/>
  <c r="P155" i="4"/>
  <c r="P301" i="4"/>
  <c r="P185" i="4"/>
  <c r="P324" i="4"/>
  <c r="P106" i="4"/>
  <c r="P210" i="4"/>
  <c r="P338" i="4"/>
  <c r="P466" i="4"/>
  <c r="P465" i="4"/>
  <c r="P395" i="4"/>
  <c r="P219" i="4"/>
  <c r="P453" i="4"/>
  <c r="P341" i="4"/>
  <c r="P103" i="4"/>
  <c r="P38" i="4"/>
  <c r="P45" i="4"/>
  <c r="P50" i="4"/>
  <c r="P172" i="4"/>
  <c r="P281" i="4"/>
  <c r="P83" i="4"/>
  <c r="P224" i="4"/>
  <c r="P352" i="4"/>
  <c r="P480" i="4"/>
  <c r="P177" i="4"/>
  <c r="P327" i="4"/>
  <c r="P455" i="4"/>
  <c r="P198" i="4"/>
  <c r="P326" i="4"/>
  <c r="P454" i="4"/>
  <c r="P161" i="4"/>
  <c r="P317" i="4"/>
  <c r="P212" i="4"/>
  <c r="P340" i="4"/>
  <c r="P125" i="4"/>
  <c r="P226" i="4"/>
  <c r="P354" i="4"/>
  <c r="P482" i="4"/>
  <c r="P139" i="4"/>
  <c r="P411" i="4"/>
  <c r="P347" i="4"/>
  <c r="P211" i="4"/>
  <c r="P251" i="4"/>
  <c r="P119" i="4"/>
  <c r="P54" i="4"/>
  <c r="P61" i="4"/>
  <c r="P66" i="4"/>
  <c r="P184" i="4"/>
  <c r="P297" i="4"/>
  <c r="P99" i="4"/>
  <c r="P240" i="4"/>
  <c r="P368" i="4"/>
  <c r="P56" i="4"/>
  <c r="P215" i="4"/>
  <c r="P343" i="4"/>
  <c r="P36" i="4"/>
  <c r="P214" i="4"/>
  <c r="P342" i="4"/>
  <c r="P470" i="4"/>
  <c r="P204" i="4"/>
  <c r="P24" i="4"/>
  <c r="P228" i="4"/>
  <c r="P356" i="4"/>
  <c r="P67" i="4"/>
  <c r="P242" i="4"/>
  <c r="P370" i="4"/>
  <c r="P307" i="4"/>
  <c r="P299" i="4"/>
  <c r="P427" i="4"/>
  <c r="P365" i="4"/>
  <c r="P339" i="4"/>
  <c r="P333" i="4"/>
  <c r="P404" i="4"/>
  <c r="P142" i="4"/>
  <c r="P157" i="4"/>
  <c r="P290" i="4"/>
  <c r="P418" i="4"/>
  <c r="P409" i="4"/>
  <c r="P203" i="4"/>
  <c r="P481" i="4"/>
  <c r="P413" i="4"/>
  <c r="E14" i="1"/>
  <c r="E15" i="1" s="1"/>
  <c r="W112" i="1" s="1"/>
  <c r="Q88" i="4"/>
  <c r="Q152" i="4"/>
  <c r="Q29" i="4"/>
  <c r="Q95" i="4"/>
  <c r="Q38" i="4"/>
  <c r="Q28" i="4"/>
  <c r="Q96" i="4"/>
  <c r="Q160" i="4"/>
  <c r="Q39" i="4"/>
  <c r="Q103" i="4"/>
  <c r="Q46" i="4"/>
  <c r="Q40" i="4"/>
  <c r="Q120" i="4"/>
  <c r="Q200" i="4"/>
  <c r="Q111" i="4"/>
  <c r="Q70" i="4"/>
  <c r="Q52" i="4"/>
  <c r="Q67" i="4"/>
  <c r="Q31" i="4"/>
  <c r="Q157" i="4"/>
  <c r="Q226" i="4"/>
  <c r="Q290" i="4"/>
  <c r="Q354" i="4"/>
  <c r="Q172" i="4"/>
  <c r="Q217" i="4"/>
  <c r="Q281" i="4"/>
  <c r="Q345" i="4"/>
  <c r="Q409" i="4"/>
  <c r="Q473" i="4"/>
  <c r="Q97" i="4"/>
  <c r="Q159" i="4"/>
  <c r="Q240" i="4"/>
  <c r="Q304" i="4"/>
  <c r="Q368" i="4"/>
  <c r="Q432" i="4"/>
  <c r="Q58" i="4"/>
  <c r="Q156" i="4"/>
  <c r="Q223" i="4"/>
  <c r="Q287" i="4"/>
  <c r="Q351" i="4"/>
  <c r="Q415" i="4"/>
  <c r="Q479" i="4"/>
  <c r="Q137" i="4"/>
  <c r="Q207" i="4"/>
  <c r="Q270" i="4"/>
  <c r="Q74" i="4"/>
  <c r="Q149" i="4"/>
  <c r="Q221" i="4"/>
  <c r="Q285" i="4"/>
  <c r="Q349" i="4"/>
  <c r="Q413" i="4"/>
  <c r="Q116" i="4"/>
  <c r="Q145" i="4"/>
  <c r="Q219" i="4"/>
  <c r="Q283" i="4"/>
  <c r="Q347" i="4"/>
  <c r="Q411" i="4"/>
  <c r="Q475" i="4"/>
  <c r="Q194" i="4"/>
  <c r="Q410" i="4"/>
  <c r="Q236" i="4"/>
  <c r="Q350" i="4"/>
  <c r="Q422" i="4"/>
  <c r="Q220" i="4"/>
  <c r="Q396" i="4"/>
  <c r="Q454" i="4"/>
  <c r="Q348" i="4"/>
  <c r="Q324" i="4"/>
  <c r="Q48" i="4"/>
  <c r="Q128" i="4"/>
  <c r="Q21" i="4"/>
  <c r="Q119" i="4"/>
  <c r="Q78" i="4"/>
  <c r="Q60" i="4"/>
  <c r="Q75" i="4"/>
  <c r="Q37" i="4"/>
  <c r="Q163" i="4"/>
  <c r="Q234" i="4"/>
  <c r="Q298" i="4"/>
  <c r="Q362" i="4"/>
  <c r="Q181" i="4"/>
  <c r="Q225" i="4"/>
  <c r="Q289" i="4"/>
  <c r="Q353" i="4"/>
  <c r="Q417" i="4"/>
  <c r="Q481" i="4"/>
  <c r="Q115" i="4"/>
  <c r="Q162" i="4"/>
  <c r="Q248" i="4"/>
  <c r="Q312" i="4"/>
  <c r="Q376" i="4"/>
  <c r="Q440" i="4"/>
  <c r="Q61" i="4"/>
  <c r="Q165" i="4"/>
  <c r="Q231" i="4"/>
  <c r="Q295" i="4"/>
  <c r="Q359" i="4"/>
  <c r="Q423" i="4"/>
  <c r="Q66" i="4"/>
  <c r="Q143" i="4"/>
  <c r="Q214" i="4"/>
  <c r="Q278" i="4"/>
  <c r="Q89" i="4"/>
  <c r="Q155" i="4"/>
  <c r="Q229" i="4"/>
  <c r="Q293" i="4"/>
  <c r="Q357" i="4"/>
  <c r="Q421" i="4"/>
  <c r="Q131" i="4"/>
  <c r="Q151" i="4"/>
  <c r="Q227" i="4"/>
  <c r="Q291" i="4"/>
  <c r="Q355" i="4"/>
  <c r="Q419" i="4"/>
  <c r="Q483" i="4"/>
  <c r="Q244" i="4"/>
  <c r="Q418" i="4"/>
  <c r="Q300" i="4"/>
  <c r="Q366" i="4"/>
  <c r="Q430" i="4"/>
  <c r="Q276" i="4"/>
  <c r="Q404" i="4"/>
  <c r="Q460" i="4"/>
  <c r="Q450" i="4"/>
  <c r="Q340" i="4"/>
  <c r="Q64" i="4"/>
  <c r="Q144" i="4"/>
  <c r="Q55" i="4"/>
  <c r="Q135" i="4"/>
  <c r="Q94" i="4"/>
  <c r="Q33" i="4"/>
  <c r="Q91" i="4"/>
  <c r="Q102" i="4"/>
  <c r="Q169" i="4"/>
  <c r="Q250" i="4"/>
  <c r="Q314" i="4"/>
  <c r="Q77" i="4"/>
  <c r="Q190" i="4"/>
  <c r="Q241" i="4"/>
  <c r="Q305" i="4"/>
  <c r="Q369" i="4"/>
  <c r="Q433" i="4"/>
  <c r="Q49" i="4"/>
  <c r="Q132" i="4"/>
  <c r="Q205" i="4"/>
  <c r="Q264" i="4"/>
  <c r="Q328" i="4"/>
  <c r="Q392" i="4"/>
  <c r="Q456" i="4"/>
  <c r="Q84" i="4"/>
  <c r="Q174" i="4"/>
  <c r="Q247" i="4"/>
  <c r="Q311" i="4"/>
  <c r="Q375" i="4"/>
  <c r="Q439" i="4"/>
  <c r="Q92" i="4"/>
  <c r="Q180" i="4"/>
  <c r="Q230" i="4"/>
  <c r="Q294" i="4"/>
  <c r="Q101" i="4"/>
  <c r="Q161" i="4"/>
  <c r="Q245" i="4"/>
  <c r="Q309" i="4"/>
  <c r="Q373" i="4"/>
  <c r="Q437" i="4"/>
  <c r="Q106" i="4"/>
  <c r="Q188" i="4"/>
  <c r="Q243" i="4"/>
  <c r="Q307" i="4"/>
  <c r="Q371" i="4"/>
  <c r="Q435" i="4"/>
  <c r="Q316" i="4"/>
  <c r="Q370" i="4"/>
  <c r="Q434" i="4"/>
  <c r="Q358" i="4"/>
  <c r="Q382" i="4"/>
  <c r="Q446" i="4"/>
  <c r="Q356" i="4"/>
  <c r="Q420" i="4"/>
  <c r="Q179" i="4"/>
  <c r="Q462" i="4"/>
  <c r="Q464" i="4"/>
  <c r="Q72" i="4"/>
  <c r="Q168" i="4"/>
  <c r="Q63" i="4"/>
  <c r="Q22" i="4"/>
  <c r="Q24" i="4"/>
  <c r="Q35" i="4"/>
  <c r="Q99" i="4"/>
  <c r="Q108" i="4"/>
  <c r="Q175" i="4"/>
  <c r="Q258" i="4"/>
  <c r="Q322" i="4"/>
  <c r="Q113" i="4"/>
  <c r="Q193" i="4"/>
  <c r="Q249" i="4"/>
  <c r="Q313" i="4"/>
  <c r="Q377" i="4"/>
  <c r="Q441" i="4"/>
  <c r="Q57" i="4"/>
  <c r="Q141" i="4"/>
  <c r="Q208" i="4"/>
  <c r="Q272" i="4"/>
  <c r="Q336" i="4"/>
  <c r="Q400" i="4"/>
  <c r="Q41" i="4"/>
  <c r="Q93" i="4"/>
  <c r="Q177" i="4"/>
  <c r="Q255" i="4"/>
  <c r="Q319" i="4"/>
  <c r="Q383" i="4"/>
  <c r="Q447" i="4"/>
  <c r="Q100" i="4"/>
  <c r="Q189" i="4"/>
  <c r="Q238" i="4"/>
  <c r="Q302" i="4"/>
  <c r="Q114" i="4"/>
  <c r="Q167" i="4"/>
  <c r="Q253" i="4"/>
  <c r="Q317" i="4"/>
  <c r="Q381" i="4"/>
  <c r="Q445" i="4"/>
  <c r="Q121" i="4"/>
  <c r="Q197" i="4"/>
  <c r="Q251" i="4"/>
  <c r="Q315" i="4"/>
  <c r="Q379" i="4"/>
  <c r="Q443" i="4"/>
  <c r="Q332" i="4"/>
  <c r="Q378" i="4"/>
  <c r="Q442" i="4"/>
  <c r="Q468" i="4"/>
  <c r="Q390" i="4"/>
  <c r="Q452" i="4"/>
  <c r="Q364" i="4"/>
  <c r="Q428" i="4"/>
  <c r="Q182" i="4"/>
  <c r="Q469" i="4"/>
  <c r="Q80" i="4"/>
  <c r="Q176" i="4"/>
  <c r="Q71" i="4"/>
  <c r="Q30" i="4"/>
  <c r="Q32" i="4"/>
  <c r="Q43" i="4"/>
  <c r="Q26" i="4"/>
  <c r="Q123" i="4"/>
  <c r="Q178" i="4"/>
  <c r="Q266" i="4"/>
  <c r="Q330" i="4"/>
  <c r="Q117" i="4"/>
  <c r="Q199" i="4"/>
  <c r="Q257" i="4"/>
  <c r="Q321" i="4"/>
  <c r="Q385" i="4"/>
  <c r="Q449" i="4"/>
  <c r="Q65" i="4"/>
  <c r="Q147" i="4"/>
  <c r="Q216" i="4"/>
  <c r="Q280" i="4"/>
  <c r="Q344" i="4"/>
  <c r="Q408" i="4"/>
  <c r="Q45" i="4"/>
  <c r="Q105" i="4"/>
  <c r="Q183" i="4"/>
  <c r="Q263" i="4"/>
  <c r="Q327" i="4"/>
  <c r="Q391" i="4"/>
  <c r="Q455" i="4"/>
  <c r="Q107" i="4"/>
  <c r="Q195" i="4"/>
  <c r="Q246" i="4"/>
  <c r="Q310" i="4"/>
  <c r="Q129" i="4"/>
  <c r="Q170" i="4"/>
  <c r="Q261" i="4"/>
  <c r="Q325" i="4"/>
  <c r="Q389" i="4"/>
  <c r="Q23" i="4"/>
  <c r="Q125" i="4"/>
  <c r="Q203" i="4"/>
  <c r="Q259" i="4"/>
  <c r="Q323" i="4"/>
  <c r="Q387" i="4"/>
  <c r="Q451" i="4"/>
  <c r="Q470" i="4"/>
  <c r="Q386" i="4"/>
  <c r="Q474" i="4"/>
  <c r="Q477" i="4"/>
  <c r="Q398" i="4"/>
  <c r="Q466" i="4"/>
  <c r="Q372" i="4"/>
  <c r="Q436" i="4"/>
  <c r="Q212" i="4"/>
  <c r="Q482" i="4"/>
  <c r="Q104" i="4"/>
  <c r="Q184" i="4"/>
  <c r="Q79" i="4"/>
  <c r="Q54" i="4"/>
  <c r="Q36" i="4"/>
  <c r="Q51" i="4"/>
  <c r="Q34" i="4"/>
  <c r="Q134" i="4"/>
  <c r="Q210" i="4"/>
  <c r="Q274" i="4"/>
  <c r="Q338" i="4"/>
  <c r="Q130" i="4"/>
  <c r="Q202" i="4"/>
  <c r="Q265" i="4"/>
  <c r="Q329" i="4"/>
  <c r="Q393" i="4"/>
  <c r="Q457" i="4"/>
  <c r="Q76" i="4"/>
  <c r="Q150" i="4"/>
  <c r="Q224" i="4"/>
  <c r="Q288" i="4"/>
  <c r="Q352" i="4"/>
  <c r="Q416" i="4"/>
  <c r="Q50" i="4"/>
  <c r="Q109" i="4"/>
  <c r="Q186" i="4"/>
  <c r="Q271" i="4"/>
  <c r="Q335" i="4"/>
  <c r="Q399" i="4"/>
  <c r="Q463" i="4"/>
  <c r="Q118" i="4"/>
  <c r="Q198" i="4"/>
  <c r="Q254" i="4"/>
  <c r="Q318" i="4"/>
  <c r="Q133" i="4"/>
  <c r="Q204" i="4"/>
  <c r="Q269" i="4"/>
  <c r="Q333" i="4"/>
  <c r="Q397" i="4"/>
  <c r="Q82" i="4"/>
  <c r="Q139" i="4"/>
  <c r="Q206" i="4"/>
  <c r="Q267" i="4"/>
  <c r="Q331" i="4"/>
  <c r="Q395" i="4"/>
  <c r="Q459" i="4"/>
  <c r="Q476" i="4"/>
  <c r="Q394" i="4"/>
  <c r="Q480" i="4"/>
  <c r="Q228" i="4"/>
  <c r="Q406" i="4"/>
  <c r="Q472" i="4"/>
  <c r="Q380" i="4"/>
  <c r="Q444" i="4"/>
  <c r="Q268" i="4"/>
  <c r="Q173" i="4"/>
  <c r="Q112" i="4"/>
  <c r="Q192" i="4"/>
  <c r="Q87" i="4"/>
  <c r="Q62" i="4"/>
  <c r="Q44" i="4"/>
  <c r="Q59" i="4"/>
  <c r="Q42" i="4"/>
  <c r="Q148" i="4"/>
  <c r="Q218" i="4"/>
  <c r="Q282" i="4"/>
  <c r="Q346" i="4"/>
  <c r="Q138" i="4"/>
  <c r="Q209" i="4"/>
  <c r="Q273" i="4"/>
  <c r="Q337" i="4"/>
  <c r="Q401" i="4"/>
  <c r="Q465" i="4"/>
  <c r="Q85" i="4"/>
  <c r="Q153" i="4"/>
  <c r="Q232" i="4"/>
  <c r="Q296" i="4"/>
  <c r="Q360" i="4"/>
  <c r="Q424" i="4"/>
  <c r="Q53" i="4"/>
  <c r="Q122" i="4"/>
  <c r="Q215" i="4"/>
  <c r="Q279" i="4"/>
  <c r="Q343" i="4"/>
  <c r="Q407" i="4"/>
  <c r="Q471" i="4"/>
  <c r="Q124" i="4"/>
  <c r="Q201" i="4"/>
  <c r="Q262" i="4"/>
  <c r="Q326" i="4"/>
  <c r="Q140" i="4"/>
  <c r="Q213" i="4"/>
  <c r="Q83" i="4"/>
  <c r="Q297" i="4"/>
  <c r="Q384" i="4"/>
  <c r="Q81" i="4"/>
  <c r="Q301" i="4"/>
  <c r="Q154" i="4"/>
  <c r="Q427" i="4"/>
  <c r="Q292" i="4"/>
  <c r="Q412" i="4"/>
  <c r="Q69" i="4"/>
  <c r="Q361" i="4"/>
  <c r="Q448" i="4"/>
  <c r="Q146" i="4"/>
  <c r="Q341" i="4"/>
  <c r="Q211" i="4"/>
  <c r="Q467" i="4"/>
  <c r="Q284" i="4"/>
  <c r="Q453" i="4"/>
  <c r="Q56" i="4"/>
  <c r="Q166" i="4"/>
  <c r="Q425" i="4"/>
  <c r="Q73" i="4"/>
  <c r="Q222" i="4"/>
  <c r="Q365" i="4"/>
  <c r="Q235" i="4"/>
  <c r="Q252" i="4"/>
  <c r="Q374" i="4"/>
  <c r="Q478" i="4"/>
  <c r="Q136" i="4"/>
  <c r="Q242" i="4"/>
  <c r="Q27" i="4"/>
  <c r="Q171" i="4"/>
  <c r="Q286" i="4"/>
  <c r="Q405" i="4"/>
  <c r="Q275" i="4"/>
  <c r="Q164" i="4"/>
  <c r="Q414" i="4"/>
  <c r="Q334" i="4"/>
  <c r="Q47" i="4"/>
  <c r="Q306" i="4"/>
  <c r="Q126" i="4"/>
  <c r="Q239" i="4"/>
  <c r="Q98" i="4"/>
  <c r="Q429" i="4"/>
  <c r="Q299" i="4"/>
  <c r="Q308" i="4"/>
  <c r="Q438" i="4"/>
  <c r="Q461" i="4"/>
  <c r="Q127" i="4"/>
  <c r="Q68" i="4"/>
  <c r="Q196" i="4"/>
  <c r="Q303" i="4"/>
  <c r="Q158" i="4"/>
  <c r="Q110" i="4"/>
  <c r="Q339" i="4"/>
  <c r="Q402" i="4"/>
  <c r="Q185" i="4"/>
  <c r="Q260" i="4"/>
  <c r="Q86" i="4"/>
  <c r="Q187" i="4"/>
  <c r="Q256" i="4"/>
  <c r="Q367" i="4"/>
  <c r="Q237" i="4"/>
  <c r="Q90" i="4"/>
  <c r="Q363" i="4"/>
  <c r="Q426" i="4"/>
  <c r="Q342" i="4"/>
  <c r="Q458" i="4"/>
  <c r="Q25" i="4"/>
  <c r="Q233" i="4"/>
  <c r="Q320" i="4"/>
  <c r="Q431" i="4"/>
  <c r="Q277" i="4"/>
  <c r="Q142" i="4"/>
  <c r="Q403" i="4"/>
  <c r="Q191" i="4"/>
  <c r="Q388" i="4"/>
  <c r="W170" i="1"/>
  <c r="W158" i="1"/>
  <c r="O22" i="4"/>
  <c r="O86" i="4"/>
  <c r="O150" i="4"/>
  <c r="O23" i="4"/>
  <c r="O85" i="4"/>
  <c r="O32" i="4"/>
  <c r="O92" i="4"/>
  <c r="O49" i="4"/>
  <c r="O40" i="4"/>
  <c r="O141" i="4"/>
  <c r="O208" i="4"/>
  <c r="O272" i="4"/>
  <c r="O336" i="4"/>
  <c r="O91" i="4"/>
  <c r="O171" i="4"/>
  <c r="O255" i="4"/>
  <c r="O319" i="4"/>
  <c r="O383" i="4"/>
  <c r="O447" i="4"/>
  <c r="O80" i="4"/>
  <c r="O183" i="4"/>
  <c r="O238" i="4"/>
  <c r="O302" i="4"/>
  <c r="O366" i="4"/>
  <c r="O430" i="4"/>
  <c r="O66" i="4"/>
  <c r="O143" i="4"/>
  <c r="O213" i="4"/>
  <c r="O277" i="4"/>
  <c r="O341" i="4"/>
  <c r="O405" i="4"/>
  <c r="O469" i="4"/>
  <c r="O164" i="4"/>
  <c r="O220" i="4"/>
  <c r="O284" i="4"/>
  <c r="O51" i="4"/>
  <c r="O154" i="4"/>
  <c r="O227" i="4"/>
  <c r="O291" i="4"/>
  <c r="O355" i="4"/>
  <c r="O419" i="4"/>
  <c r="O104" i="4"/>
  <c r="O130" i="4"/>
  <c r="O202" i="4"/>
  <c r="O265" i="4"/>
  <c r="O329" i="4"/>
  <c r="O393" i="4"/>
  <c r="O457" i="4"/>
  <c r="O370" i="4"/>
  <c r="O434" i="4"/>
  <c r="O298" i="4"/>
  <c r="O416" i="4"/>
  <c r="O354" i="4"/>
  <c r="O472" i="4"/>
  <c r="O388" i="4"/>
  <c r="O448" i="4"/>
  <c r="O467" i="4"/>
  <c r="O476" i="4"/>
  <c r="O30" i="4"/>
  <c r="O94" i="4"/>
  <c r="O158" i="4"/>
  <c r="O31" i="4"/>
  <c r="O93" i="4"/>
  <c r="O36" i="4"/>
  <c r="O26" i="4"/>
  <c r="O57" i="4"/>
  <c r="O21" i="4"/>
  <c r="O144" i="4"/>
  <c r="O216" i="4"/>
  <c r="O280" i="4"/>
  <c r="O344" i="4"/>
  <c r="O105" i="4"/>
  <c r="O177" i="4"/>
  <c r="O263" i="4"/>
  <c r="O327" i="4"/>
  <c r="O391" i="4"/>
  <c r="O455" i="4"/>
  <c r="O100" i="4"/>
  <c r="O189" i="4"/>
  <c r="O246" i="4"/>
  <c r="O310" i="4"/>
  <c r="O374" i="4"/>
  <c r="O438" i="4"/>
  <c r="O79" i="4"/>
  <c r="O149" i="4"/>
  <c r="O221" i="4"/>
  <c r="O285" i="4"/>
  <c r="O349" i="4"/>
  <c r="O413" i="4"/>
  <c r="O477" i="4"/>
  <c r="O167" i="4"/>
  <c r="O228" i="4"/>
  <c r="O292" i="4"/>
  <c r="O59" i="4"/>
  <c r="O188" i="4"/>
  <c r="O235" i="4"/>
  <c r="O299" i="4"/>
  <c r="O363" i="4"/>
  <c r="O427" i="4"/>
  <c r="O108" i="4"/>
  <c r="O138" i="4"/>
  <c r="O209" i="4"/>
  <c r="O273" i="4"/>
  <c r="O337" i="4"/>
  <c r="O401" i="4"/>
  <c r="O465" i="4"/>
  <c r="O378" i="4"/>
  <c r="O442" i="4"/>
  <c r="O362" i="4"/>
  <c r="O424" i="4"/>
  <c r="O452" i="4"/>
  <c r="O218" i="4"/>
  <c r="O396" i="4"/>
  <c r="O478" i="4"/>
  <c r="O482" i="4"/>
  <c r="O250" i="4"/>
  <c r="O38" i="4"/>
  <c r="O102" i="4"/>
  <c r="O166" i="4"/>
  <c r="O37" i="4"/>
  <c r="O101" i="4"/>
  <c r="O44" i="4"/>
  <c r="O34" i="4"/>
  <c r="O65" i="4"/>
  <c r="O25" i="4"/>
  <c r="O147" i="4"/>
  <c r="O224" i="4"/>
  <c r="O288" i="4"/>
  <c r="O352" i="4"/>
  <c r="O111" i="4"/>
  <c r="O186" i="4"/>
  <c r="O271" i="4"/>
  <c r="O335" i="4"/>
  <c r="O399" i="4"/>
  <c r="O463" i="4"/>
  <c r="O107" i="4"/>
  <c r="O192" i="4"/>
  <c r="O254" i="4"/>
  <c r="O318" i="4"/>
  <c r="O382" i="4"/>
  <c r="O446" i="4"/>
  <c r="O88" i="4"/>
  <c r="O152" i="4"/>
  <c r="O229" i="4"/>
  <c r="O293" i="4"/>
  <c r="O357" i="4"/>
  <c r="O421" i="4"/>
  <c r="O74" i="4"/>
  <c r="O173" i="4"/>
  <c r="O236" i="4"/>
  <c r="O300" i="4"/>
  <c r="O82" i="4"/>
  <c r="O191" i="4"/>
  <c r="O243" i="4"/>
  <c r="O307" i="4"/>
  <c r="O371" i="4"/>
  <c r="O435" i="4"/>
  <c r="O123" i="4"/>
  <c r="O172" i="4"/>
  <c r="O217" i="4"/>
  <c r="O281" i="4"/>
  <c r="O345" i="4"/>
  <c r="O409" i="4"/>
  <c r="O473" i="4"/>
  <c r="O386" i="4"/>
  <c r="O459" i="4"/>
  <c r="O368" i="4"/>
  <c r="O432" i="4"/>
  <c r="O475" i="4"/>
  <c r="O274" i="4"/>
  <c r="O404" i="4"/>
  <c r="O210" i="4"/>
  <c r="O178" i="4"/>
  <c r="O314" i="4"/>
  <c r="O46" i="4"/>
  <c r="O110" i="4"/>
  <c r="O174" i="4"/>
  <c r="O45" i="4"/>
  <c r="O109" i="4"/>
  <c r="O52" i="4"/>
  <c r="O42" i="4"/>
  <c r="O73" i="4"/>
  <c r="O83" i="4"/>
  <c r="O153" i="4"/>
  <c r="O232" i="4"/>
  <c r="O296" i="4"/>
  <c r="O360" i="4"/>
  <c r="O122" i="4"/>
  <c r="O215" i="4"/>
  <c r="O279" i="4"/>
  <c r="O343" i="4"/>
  <c r="O407" i="4"/>
  <c r="O471" i="4"/>
  <c r="O120" i="4"/>
  <c r="O195" i="4"/>
  <c r="O262" i="4"/>
  <c r="O326" i="4"/>
  <c r="O390" i="4"/>
  <c r="O454" i="4"/>
  <c r="O103" i="4"/>
  <c r="O155" i="4"/>
  <c r="O237" i="4"/>
  <c r="O301" i="4"/>
  <c r="O365" i="4"/>
  <c r="O429" i="4"/>
  <c r="O87" i="4"/>
  <c r="O176" i="4"/>
  <c r="O244" i="4"/>
  <c r="O308" i="4"/>
  <c r="O106" i="4"/>
  <c r="O197" i="4"/>
  <c r="O251" i="4"/>
  <c r="O315" i="4"/>
  <c r="O379" i="4"/>
  <c r="O443" i="4"/>
  <c r="O136" i="4"/>
  <c r="O175" i="4"/>
  <c r="O225" i="4"/>
  <c r="O289" i="4"/>
  <c r="O353" i="4"/>
  <c r="O417" i="4"/>
  <c r="O481" i="4"/>
  <c r="O394" i="4"/>
  <c r="O474" i="4"/>
  <c r="O376" i="4"/>
  <c r="O440" i="4"/>
  <c r="O226" i="4"/>
  <c r="O338" i="4"/>
  <c r="O412" i="4"/>
  <c r="O266" i="4"/>
  <c r="O258" i="4"/>
  <c r="O332" i="4"/>
  <c r="O54" i="4"/>
  <c r="O118" i="4"/>
  <c r="O182" i="4"/>
  <c r="O53" i="4"/>
  <c r="O117" i="4"/>
  <c r="O60" i="4"/>
  <c r="O50" i="4"/>
  <c r="O81" i="4"/>
  <c r="O99" i="4"/>
  <c r="O162" i="4"/>
  <c r="O240" i="4"/>
  <c r="O304" i="4"/>
  <c r="O48" i="4"/>
  <c r="O156" i="4"/>
  <c r="O223" i="4"/>
  <c r="O287" i="4"/>
  <c r="O351" i="4"/>
  <c r="O415" i="4"/>
  <c r="O479" i="4"/>
  <c r="O124" i="4"/>
  <c r="O201" i="4"/>
  <c r="O270" i="4"/>
  <c r="O334" i="4"/>
  <c r="O398" i="4"/>
  <c r="O462" i="4"/>
  <c r="O114" i="4"/>
  <c r="O161" i="4"/>
  <c r="O245" i="4"/>
  <c r="O309" i="4"/>
  <c r="O373" i="4"/>
  <c r="O437" i="4"/>
  <c r="O98" i="4"/>
  <c r="O179" i="4"/>
  <c r="O252" i="4"/>
  <c r="O316" i="4"/>
  <c r="O121" i="4"/>
  <c r="O200" i="4"/>
  <c r="O259" i="4"/>
  <c r="O323" i="4"/>
  <c r="O387" i="4"/>
  <c r="O39" i="4"/>
  <c r="O75" i="4"/>
  <c r="O181" i="4"/>
  <c r="O233" i="4"/>
  <c r="O297" i="4"/>
  <c r="O361" i="4"/>
  <c r="O425" i="4"/>
  <c r="O157" i="4"/>
  <c r="O402" i="4"/>
  <c r="O480" i="4"/>
  <c r="O384" i="4"/>
  <c r="O468" i="4"/>
  <c r="O282" i="4"/>
  <c r="O356" i="4"/>
  <c r="O420" i="4"/>
  <c r="O330" i="4"/>
  <c r="O322" i="4"/>
  <c r="O451" i="4"/>
  <c r="O62" i="4"/>
  <c r="O126" i="4"/>
  <c r="O190" i="4"/>
  <c r="O61" i="4"/>
  <c r="O125" i="4"/>
  <c r="O68" i="4"/>
  <c r="O58" i="4"/>
  <c r="O89" i="4"/>
  <c r="O115" i="4"/>
  <c r="O196" i="4"/>
  <c r="O248" i="4"/>
  <c r="O312" i="4"/>
  <c r="O56" i="4"/>
  <c r="O159" i="4"/>
  <c r="O231" i="4"/>
  <c r="O295" i="4"/>
  <c r="O359" i="4"/>
  <c r="O423" i="4"/>
  <c r="O29" i="4"/>
  <c r="O137" i="4"/>
  <c r="O214" i="4"/>
  <c r="O278" i="4"/>
  <c r="O342" i="4"/>
  <c r="O406" i="4"/>
  <c r="O47" i="4"/>
  <c r="O129" i="4"/>
  <c r="O170" i="4"/>
  <c r="O253" i="4"/>
  <c r="O317" i="4"/>
  <c r="O381" i="4"/>
  <c r="O445" i="4"/>
  <c r="O112" i="4"/>
  <c r="O185" i="4"/>
  <c r="O260" i="4"/>
  <c r="O324" i="4"/>
  <c r="O127" i="4"/>
  <c r="O203" i="4"/>
  <c r="O267" i="4"/>
  <c r="O331" i="4"/>
  <c r="O395" i="4"/>
  <c r="O67" i="4"/>
  <c r="O96" i="4"/>
  <c r="O184" i="4"/>
  <c r="O241" i="4"/>
  <c r="O305" i="4"/>
  <c r="O369" i="4"/>
  <c r="O433" i="4"/>
  <c r="O160" i="4"/>
  <c r="O410" i="4"/>
  <c r="O148" i="4"/>
  <c r="O392" i="4"/>
  <c r="O151" i="4"/>
  <c r="O346" i="4"/>
  <c r="O364" i="4"/>
  <c r="O428" i="4"/>
  <c r="O348" i="4"/>
  <c r="O340" i="4"/>
  <c r="O470" i="4"/>
  <c r="O70" i="4"/>
  <c r="O134" i="4"/>
  <c r="O198" i="4"/>
  <c r="O69" i="4"/>
  <c r="O133" i="4"/>
  <c r="O76" i="4"/>
  <c r="O27" i="4"/>
  <c r="O97" i="4"/>
  <c r="O128" i="4"/>
  <c r="O199" i="4"/>
  <c r="O256" i="4"/>
  <c r="O320" i="4"/>
  <c r="O64" i="4"/>
  <c r="O165" i="4"/>
  <c r="O239" i="4"/>
  <c r="O303" i="4"/>
  <c r="O367" i="4"/>
  <c r="O431" i="4"/>
  <c r="O33" i="4"/>
  <c r="O146" i="4"/>
  <c r="O222" i="4"/>
  <c r="O286" i="4"/>
  <c r="O350" i="4"/>
  <c r="O414" i="4"/>
  <c r="O55" i="4"/>
  <c r="O135" i="4"/>
  <c r="O204" i="4"/>
  <c r="O261" i="4"/>
  <c r="O325" i="4"/>
  <c r="O389" i="4"/>
  <c r="O453" i="4"/>
  <c r="O116" i="4"/>
  <c r="O194" i="4"/>
  <c r="O268" i="4"/>
  <c r="O35" i="4"/>
  <c r="O139" i="4"/>
  <c r="O211" i="4"/>
  <c r="O275" i="4"/>
  <c r="O339" i="4"/>
  <c r="O403" i="4"/>
  <c r="O90" i="4"/>
  <c r="O113" i="4"/>
  <c r="O187" i="4"/>
  <c r="O249" i="4"/>
  <c r="O313" i="4"/>
  <c r="O377" i="4"/>
  <c r="O441" i="4"/>
  <c r="O242" i="4"/>
  <c r="O418" i="4"/>
  <c r="O163" i="4"/>
  <c r="O400" i="4"/>
  <c r="O169" i="4"/>
  <c r="O460" i="4"/>
  <c r="O372" i="4"/>
  <c r="O436" i="4"/>
  <c r="O450" i="4"/>
  <c r="O458" i="4"/>
  <c r="O483" i="4"/>
  <c r="O78" i="4"/>
  <c r="O142" i="4"/>
  <c r="O206" i="4"/>
  <c r="O77" i="4"/>
  <c r="O24" i="4"/>
  <c r="O84" i="4"/>
  <c r="O41" i="4"/>
  <c r="O28" i="4"/>
  <c r="O132" i="4"/>
  <c r="O205" i="4"/>
  <c r="O264" i="4"/>
  <c r="O328" i="4"/>
  <c r="O72" i="4"/>
  <c r="O168" i="4"/>
  <c r="O247" i="4"/>
  <c r="O311" i="4"/>
  <c r="O375" i="4"/>
  <c r="O439" i="4"/>
  <c r="O71" i="4"/>
  <c r="O180" i="4"/>
  <c r="O230" i="4"/>
  <c r="O294" i="4"/>
  <c r="O358" i="4"/>
  <c r="O422" i="4"/>
  <c r="O63" i="4"/>
  <c r="O140" i="4"/>
  <c r="O207" i="4"/>
  <c r="O269" i="4"/>
  <c r="O333" i="4"/>
  <c r="O397" i="4"/>
  <c r="O461" i="4"/>
  <c r="O131" i="4"/>
  <c r="O212" i="4"/>
  <c r="O276" i="4"/>
  <c r="O43" i="4"/>
  <c r="O145" i="4"/>
  <c r="O219" i="4"/>
  <c r="O283" i="4"/>
  <c r="O347" i="4"/>
  <c r="O411" i="4"/>
  <c r="O95" i="4"/>
  <c r="O119" i="4"/>
  <c r="O193" i="4"/>
  <c r="O257" i="4"/>
  <c r="O321" i="4"/>
  <c r="O385" i="4"/>
  <c r="O449" i="4"/>
  <c r="O306" i="4"/>
  <c r="O426" i="4"/>
  <c r="O234" i="4"/>
  <c r="O408" i="4"/>
  <c r="O290" i="4"/>
  <c r="O466" i="4"/>
  <c r="O380" i="4"/>
  <c r="O444" i="4"/>
  <c r="O456" i="4"/>
  <c r="O464" i="4"/>
  <c r="O7" i="4"/>
  <c r="E6" i="4" s="1"/>
  <c r="E9" i="4" s="1"/>
  <c r="E10" i="4" s="1"/>
  <c r="W240" i="1"/>
  <c r="O35" i="8"/>
  <c r="O34" i="8"/>
  <c r="O88" i="8"/>
  <c r="O152" i="8"/>
  <c r="O264" i="8"/>
  <c r="O87" i="8"/>
  <c r="O151" i="8"/>
  <c r="O215" i="8"/>
  <c r="O279" i="8"/>
  <c r="O70" i="8"/>
  <c r="O134" i="8"/>
  <c r="O198" i="8"/>
  <c r="O69" i="8"/>
  <c r="O133" i="8"/>
  <c r="O197" i="8"/>
  <c r="O261" i="8"/>
  <c r="O46" i="8"/>
  <c r="O116" i="8"/>
  <c r="O180" i="8"/>
  <c r="O244" i="8"/>
  <c r="O275" i="8"/>
  <c r="O58" i="8"/>
  <c r="O115" i="8"/>
  <c r="O179" i="8"/>
  <c r="O27" i="8"/>
  <c r="O106" i="8"/>
  <c r="O24" i="8"/>
  <c r="O28" i="8"/>
  <c r="O60" i="8"/>
  <c r="O120" i="8"/>
  <c r="O184" i="8"/>
  <c r="O39" i="8"/>
  <c r="O119" i="8"/>
  <c r="O183" i="8"/>
  <c r="O247" i="8"/>
  <c r="O41" i="8"/>
  <c r="O102" i="8"/>
  <c r="O166" i="8"/>
  <c r="O230" i="8"/>
  <c r="O101" i="8"/>
  <c r="O165" i="8"/>
  <c r="O229" i="8"/>
  <c r="O243" i="8"/>
  <c r="O84" i="8"/>
  <c r="O148" i="8"/>
  <c r="O212" i="8"/>
  <c r="O276" i="8"/>
  <c r="O21" i="8"/>
  <c r="O83" i="8"/>
  <c r="O147" i="8"/>
  <c r="O219" i="8"/>
  <c r="O74" i="8"/>
  <c r="O138" i="8"/>
  <c r="O40" i="8"/>
  <c r="O80" i="8"/>
  <c r="O168" i="8"/>
  <c r="O63" i="8"/>
  <c r="O143" i="8"/>
  <c r="O231" i="8"/>
  <c r="O53" i="8"/>
  <c r="O126" i="8"/>
  <c r="O214" i="8"/>
  <c r="O109" i="8"/>
  <c r="O189" i="8"/>
  <c r="O277" i="8"/>
  <c r="O92" i="8"/>
  <c r="O172" i="8"/>
  <c r="O260" i="8"/>
  <c r="O29" i="8"/>
  <c r="O107" i="8"/>
  <c r="O195" i="8"/>
  <c r="O82" i="8"/>
  <c r="O162" i="8"/>
  <c r="O258" i="8"/>
  <c r="O81" i="8"/>
  <c r="O145" i="8"/>
  <c r="O209" i="8"/>
  <c r="O273" i="8"/>
  <c r="O262" i="8"/>
  <c r="O25" i="8"/>
  <c r="O45" i="8"/>
  <c r="O112" i="8"/>
  <c r="O208" i="8"/>
  <c r="O95" i="8"/>
  <c r="O175" i="8"/>
  <c r="O263" i="8"/>
  <c r="O78" i="8"/>
  <c r="O158" i="8"/>
  <c r="O246" i="8"/>
  <c r="O141" i="8"/>
  <c r="O221" i="8"/>
  <c r="O250" i="8"/>
  <c r="O124" i="8"/>
  <c r="O204" i="8"/>
  <c r="O259" i="8"/>
  <c r="O61" i="8"/>
  <c r="O139" i="8"/>
  <c r="O242" i="8"/>
  <c r="O114" i="8"/>
  <c r="O186" i="8"/>
  <c r="O31" i="8"/>
  <c r="O105" i="8"/>
  <c r="O169" i="8"/>
  <c r="O233" i="8"/>
  <c r="O216" i="8"/>
  <c r="O33" i="8"/>
  <c r="O49" i="8"/>
  <c r="O128" i="8"/>
  <c r="O224" i="8"/>
  <c r="O103" i="8"/>
  <c r="O191" i="8"/>
  <c r="O271" i="8"/>
  <c r="O86" i="8"/>
  <c r="O174" i="8"/>
  <c r="O50" i="8"/>
  <c r="O149" i="8"/>
  <c r="O237" i="8"/>
  <c r="O44" i="8"/>
  <c r="O132" i="8"/>
  <c r="O220" i="8"/>
  <c r="O267" i="8"/>
  <c r="O67" i="8"/>
  <c r="O155" i="8"/>
  <c r="O266" i="8"/>
  <c r="O122" i="8"/>
  <c r="O194" i="8"/>
  <c r="O47" i="8"/>
  <c r="O113" i="8"/>
  <c r="O177" i="8"/>
  <c r="O241" i="8"/>
  <c r="O232" i="8"/>
  <c r="O51" i="8"/>
  <c r="O64" i="8"/>
  <c r="O144" i="8"/>
  <c r="O280" i="8"/>
  <c r="O127" i="8"/>
  <c r="O207" i="8"/>
  <c r="O30" i="8"/>
  <c r="O110" i="8"/>
  <c r="O190" i="8"/>
  <c r="O85" i="8"/>
  <c r="O173" i="8"/>
  <c r="O253" i="8"/>
  <c r="O68" i="8"/>
  <c r="O156" i="8"/>
  <c r="O236" i="8"/>
  <c r="O234" i="8"/>
  <c r="O91" i="8"/>
  <c r="O171" i="8"/>
  <c r="O38" i="8"/>
  <c r="O146" i="8"/>
  <c r="O210" i="8"/>
  <c r="O65" i="8"/>
  <c r="O129" i="8"/>
  <c r="O193" i="8"/>
  <c r="O257" i="8"/>
  <c r="O248" i="8"/>
  <c r="O72" i="8"/>
  <c r="O254" i="8"/>
  <c r="O223" i="8"/>
  <c r="O118" i="8"/>
  <c r="O93" i="8"/>
  <c r="O269" i="8"/>
  <c r="O164" i="8"/>
  <c r="O274" i="8"/>
  <c r="O187" i="8"/>
  <c r="O154" i="8"/>
  <c r="O73" i="8"/>
  <c r="O201" i="8"/>
  <c r="O256" i="8"/>
  <c r="O96" i="8"/>
  <c r="O71" i="8"/>
  <c r="O239" i="8"/>
  <c r="O142" i="8"/>
  <c r="O117" i="8"/>
  <c r="O227" i="8"/>
  <c r="O188" i="8"/>
  <c r="O42" i="8"/>
  <c r="O211" i="8"/>
  <c r="O170" i="8"/>
  <c r="O89" i="8"/>
  <c r="O217" i="8"/>
  <c r="O270" i="8"/>
  <c r="O32" i="8"/>
  <c r="O104" i="8"/>
  <c r="O79" i="8"/>
  <c r="O255" i="8"/>
  <c r="O150" i="8"/>
  <c r="O125" i="8"/>
  <c r="O251" i="8"/>
  <c r="O196" i="8"/>
  <c r="O52" i="8"/>
  <c r="O235" i="8"/>
  <c r="O178" i="8"/>
  <c r="O97" i="8"/>
  <c r="O225" i="8"/>
  <c r="O43" i="8"/>
  <c r="O136" i="8"/>
  <c r="O111" i="8"/>
  <c r="O22" i="8"/>
  <c r="O182" i="8"/>
  <c r="O157" i="8"/>
  <c r="O55" i="8"/>
  <c r="O228" i="8"/>
  <c r="O75" i="8"/>
  <c r="O36" i="8"/>
  <c r="O202" i="8"/>
  <c r="O121" i="8"/>
  <c r="O249" i="8"/>
  <c r="O59" i="8"/>
  <c r="O160" i="8"/>
  <c r="O135" i="8"/>
  <c r="O37" i="8"/>
  <c r="O206" i="8"/>
  <c r="O181" i="8"/>
  <c r="O76" i="8"/>
  <c r="O252" i="8"/>
  <c r="O99" i="8"/>
  <c r="O66" i="8"/>
  <c r="O218" i="8"/>
  <c r="O137" i="8"/>
  <c r="O265" i="8"/>
  <c r="O48" i="8"/>
  <c r="O176" i="8"/>
  <c r="O159" i="8"/>
  <c r="O56" i="8"/>
  <c r="O222" i="8"/>
  <c r="O205" i="8"/>
  <c r="O100" i="8"/>
  <c r="O268" i="8"/>
  <c r="O123" i="8"/>
  <c r="O90" i="8"/>
  <c r="O278" i="8"/>
  <c r="O153" i="8"/>
  <c r="O281" i="8"/>
  <c r="O26" i="8"/>
  <c r="O192" i="8"/>
  <c r="O167" i="8"/>
  <c r="O62" i="8"/>
  <c r="O238" i="8"/>
  <c r="O213" i="8"/>
  <c r="O108" i="8"/>
  <c r="O203" i="8"/>
  <c r="O131" i="8"/>
  <c r="O98" i="8"/>
  <c r="O23" i="8"/>
  <c r="O161" i="8"/>
  <c r="O200" i="8"/>
  <c r="O57" i="8"/>
  <c r="O272" i="8"/>
  <c r="O199" i="8"/>
  <c r="O94" i="8"/>
  <c r="O77" i="8"/>
  <c r="O245" i="8"/>
  <c r="O140" i="8"/>
  <c r="O226" i="8"/>
  <c r="O163" i="8"/>
  <c r="O130" i="8"/>
  <c r="O54" i="8"/>
  <c r="O185" i="8"/>
  <c r="O240" i="8"/>
  <c r="W132" i="1"/>
  <c r="O49" i="11"/>
  <c r="O55" i="11"/>
  <c r="O51" i="11"/>
  <c r="O69" i="11"/>
  <c r="O137" i="11"/>
  <c r="O201" i="11"/>
  <c r="O23" i="11"/>
  <c r="O144" i="11"/>
  <c r="O208" i="11"/>
  <c r="O272" i="11"/>
  <c r="O82" i="11"/>
  <c r="O127" i="11"/>
  <c r="O191" i="11"/>
  <c r="O255" i="11"/>
  <c r="O28" i="11"/>
  <c r="O96" i="11"/>
  <c r="O158" i="11"/>
  <c r="O222" i="11"/>
  <c r="O286" i="11"/>
  <c r="O42" i="11"/>
  <c r="O109" i="11"/>
  <c r="O173" i="11"/>
  <c r="O237" i="11"/>
  <c r="O301" i="11"/>
  <c r="O33" i="11"/>
  <c r="O140" i="11"/>
  <c r="O204" i="11"/>
  <c r="O52" i="11"/>
  <c r="O131" i="11"/>
  <c r="O195" i="11"/>
  <c r="O34" i="11"/>
  <c r="O122" i="11"/>
  <c r="O186" i="11"/>
  <c r="O250" i="11"/>
  <c r="O314" i="11"/>
  <c r="O275" i="11"/>
  <c r="O329" i="11"/>
  <c r="O259" i="11"/>
  <c r="O323" i="11"/>
  <c r="O327" i="11"/>
  <c r="O57" i="11"/>
  <c r="O63" i="11"/>
  <c r="O59" i="11"/>
  <c r="O72" i="11"/>
  <c r="O145" i="11"/>
  <c r="O209" i="11"/>
  <c r="O27" i="11"/>
  <c r="O152" i="11"/>
  <c r="O216" i="11"/>
  <c r="O280" i="11"/>
  <c r="O84" i="11"/>
  <c r="O135" i="11"/>
  <c r="O199" i="11"/>
  <c r="O263" i="11"/>
  <c r="O32" i="11"/>
  <c r="O102" i="11"/>
  <c r="O166" i="11"/>
  <c r="O230" i="11"/>
  <c r="O294" i="11"/>
  <c r="O45" i="11"/>
  <c r="O117" i="11"/>
  <c r="O181" i="11"/>
  <c r="O245" i="11"/>
  <c r="O309" i="11"/>
  <c r="O83" i="11"/>
  <c r="O148" i="11"/>
  <c r="O212" i="11"/>
  <c r="O68" i="11"/>
  <c r="O139" i="11"/>
  <c r="O203" i="11"/>
  <c r="O46" i="11"/>
  <c r="O130" i="11"/>
  <c r="O194" i="11"/>
  <c r="O258" i="11"/>
  <c r="O322" i="11"/>
  <c r="O276" i="11"/>
  <c r="O335" i="11"/>
  <c r="O313" i="11"/>
  <c r="O265" i="11"/>
  <c r="O324" i="11"/>
  <c r="O65" i="11"/>
  <c r="O71" i="11"/>
  <c r="O67" i="11"/>
  <c r="O94" i="11"/>
  <c r="O153" i="11"/>
  <c r="O217" i="11"/>
  <c r="O31" i="11"/>
  <c r="O160" i="11"/>
  <c r="O224" i="11"/>
  <c r="O288" i="11"/>
  <c r="O86" i="11"/>
  <c r="O143" i="11"/>
  <c r="O207" i="11"/>
  <c r="O271" i="11"/>
  <c r="O54" i="11"/>
  <c r="O110" i="11"/>
  <c r="O174" i="11"/>
  <c r="O238" i="11"/>
  <c r="O302" i="11"/>
  <c r="O48" i="11"/>
  <c r="O125" i="11"/>
  <c r="O189" i="11"/>
  <c r="O253" i="11"/>
  <c r="O317" i="11"/>
  <c r="O92" i="11"/>
  <c r="O156" i="11"/>
  <c r="O220" i="11"/>
  <c r="O75" i="11"/>
  <c r="O147" i="11"/>
  <c r="O211" i="11"/>
  <c r="O62" i="11"/>
  <c r="O138" i="11"/>
  <c r="O202" i="11"/>
  <c r="O266" i="11"/>
  <c r="O330" i="11"/>
  <c r="O283" i="11"/>
  <c r="O260" i="11"/>
  <c r="O319" i="11"/>
  <c r="O273" i="11"/>
  <c r="O73" i="11"/>
  <c r="O79" i="11"/>
  <c r="O40" i="11"/>
  <c r="O97" i="11"/>
  <c r="O161" i="11"/>
  <c r="O225" i="11"/>
  <c r="O104" i="11"/>
  <c r="O168" i="11"/>
  <c r="O232" i="11"/>
  <c r="O296" i="11"/>
  <c r="O88" i="11"/>
  <c r="O151" i="11"/>
  <c r="O215" i="11"/>
  <c r="O279" i="11"/>
  <c r="O70" i="11"/>
  <c r="O118" i="11"/>
  <c r="O182" i="11"/>
  <c r="O246" i="11"/>
  <c r="O310" i="11"/>
  <c r="O58" i="11"/>
  <c r="O133" i="11"/>
  <c r="O197" i="11"/>
  <c r="O261" i="11"/>
  <c r="O325" i="11"/>
  <c r="O100" i="11"/>
  <c r="O164" i="11"/>
  <c r="O228" i="11"/>
  <c r="O85" i="11"/>
  <c r="O155" i="11"/>
  <c r="O219" i="11"/>
  <c r="O77" i="11"/>
  <c r="O146" i="11"/>
  <c r="O210" i="11"/>
  <c r="O274" i="11"/>
  <c r="O311" i="11"/>
  <c r="O284" i="11"/>
  <c r="O307" i="11"/>
  <c r="O235" i="11"/>
  <c r="O281" i="11"/>
  <c r="O81" i="11"/>
  <c r="O87" i="11"/>
  <c r="O50" i="11"/>
  <c r="O105" i="11"/>
  <c r="O169" i="11"/>
  <c r="O233" i="11"/>
  <c r="O112" i="11"/>
  <c r="O176" i="11"/>
  <c r="O240" i="11"/>
  <c r="O304" i="11"/>
  <c r="O90" i="11"/>
  <c r="O159" i="11"/>
  <c r="O223" i="11"/>
  <c r="O287" i="11"/>
  <c r="O76" i="11"/>
  <c r="O126" i="11"/>
  <c r="O190" i="11"/>
  <c r="O254" i="11"/>
  <c r="O318" i="11"/>
  <c r="O61" i="11"/>
  <c r="O141" i="11"/>
  <c r="O205" i="11"/>
  <c r="O269" i="11"/>
  <c r="O333" i="11"/>
  <c r="O108" i="11"/>
  <c r="O172" i="11"/>
  <c r="O236" i="11"/>
  <c r="O99" i="11"/>
  <c r="O163" i="11"/>
  <c r="O227" i="11"/>
  <c r="O91" i="11"/>
  <c r="O154" i="11"/>
  <c r="O218" i="11"/>
  <c r="O282" i="11"/>
  <c r="O328" i="11"/>
  <c r="O291" i="11"/>
  <c r="O308" i="11"/>
  <c r="O243" i="11"/>
  <c r="O289" i="11"/>
  <c r="O89" i="11"/>
  <c r="O95" i="11"/>
  <c r="O53" i="11"/>
  <c r="O113" i="11"/>
  <c r="O177" i="11"/>
  <c r="O241" i="11"/>
  <c r="O120" i="11"/>
  <c r="O184" i="11"/>
  <c r="O248" i="11"/>
  <c r="O38" i="11"/>
  <c r="O103" i="11"/>
  <c r="O167" i="11"/>
  <c r="O231" i="11"/>
  <c r="O295" i="11"/>
  <c r="O78" i="11"/>
  <c r="O134" i="11"/>
  <c r="O198" i="11"/>
  <c r="O262" i="11"/>
  <c r="O326" i="11"/>
  <c r="O64" i="11"/>
  <c r="O149" i="11"/>
  <c r="O213" i="11"/>
  <c r="O277" i="11"/>
  <c r="O21" i="11"/>
  <c r="O116" i="11"/>
  <c r="O180" i="11"/>
  <c r="O244" i="11"/>
  <c r="O107" i="11"/>
  <c r="O171" i="11"/>
  <c r="O22" i="11"/>
  <c r="O98" i="11"/>
  <c r="O162" i="11"/>
  <c r="O226" i="11"/>
  <c r="O290" i="11"/>
  <c r="O331" i="11"/>
  <c r="O292" i="11"/>
  <c r="O312" i="11"/>
  <c r="O251" i="11"/>
  <c r="O297" i="11"/>
  <c r="O39" i="11"/>
  <c r="O35" i="11"/>
  <c r="O56" i="11"/>
  <c r="O121" i="11"/>
  <c r="O185" i="11"/>
  <c r="O249" i="11"/>
  <c r="O128" i="11"/>
  <c r="O192" i="11"/>
  <c r="O256" i="11"/>
  <c r="O44" i="11"/>
  <c r="O111" i="11"/>
  <c r="O175" i="11"/>
  <c r="O239" i="11"/>
  <c r="O303" i="11"/>
  <c r="O80" i="11"/>
  <c r="O142" i="11"/>
  <c r="O206" i="11"/>
  <c r="O270" i="11"/>
  <c r="O334" i="11"/>
  <c r="O74" i="11"/>
  <c r="O157" i="11"/>
  <c r="O221" i="11"/>
  <c r="O285" i="11"/>
  <c r="O25" i="11"/>
  <c r="O124" i="11"/>
  <c r="O188" i="11"/>
  <c r="O252" i="11"/>
  <c r="O115" i="11"/>
  <c r="O179" i="11"/>
  <c r="O26" i="11"/>
  <c r="O106" i="11"/>
  <c r="O170" i="11"/>
  <c r="O234" i="11"/>
  <c r="O298" i="11"/>
  <c r="O267" i="11"/>
  <c r="O299" i="11"/>
  <c r="O315" i="11"/>
  <c r="O316" i="11"/>
  <c r="O305" i="11"/>
  <c r="O41" i="11"/>
  <c r="O47" i="11"/>
  <c r="O43" i="11"/>
  <c r="O66" i="11"/>
  <c r="O129" i="11"/>
  <c r="O193" i="11"/>
  <c r="O257" i="11"/>
  <c r="O136" i="11"/>
  <c r="O200" i="11"/>
  <c r="O264" i="11"/>
  <c r="O60" i="11"/>
  <c r="O119" i="11"/>
  <c r="O183" i="11"/>
  <c r="O247" i="11"/>
  <c r="O24" i="11"/>
  <c r="O93" i="11"/>
  <c r="O150" i="11"/>
  <c r="O214" i="11"/>
  <c r="O278" i="11"/>
  <c r="O36" i="11"/>
  <c r="O101" i="11"/>
  <c r="O165" i="11"/>
  <c r="O229" i="11"/>
  <c r="O293" i="11"/>
  <c r="O29" i="11"/>
  <c r="O132" i="11"/>
  <c r="O196" i="11"/>
  <c r="O37" i="11"/>
  <c r="O123" i="11"/>
  <c r="O187" i="11"/>
  <c r="O30" i="11"/>
  <c r="O114" i="11"/>
  <c r="O178" i="11"/>
  <c r="O242" i="11"/>
  <c r="O306" i="11"/>
  <c r="O268" i="11"/>
  <c r="O300" i="11"/>
  <c r="O332" i="11"/>
  <c r="O320" i="11"/>
  <c r="O321" i="11"/>
  <c r="O7" i="11"/>
  <c r="W74" i="1"/>
  <c r="W138" i="1"/>
  <c r="Q22" i="8"/>
  <c r="Q26" i="8"/>
  <c r="Q90" i="8"/>
  <c r="Q154" i="8"/>
  <c r="Q242" i="8"/>
  <c r="Q54" i="8"/>
  <c r="Q113" i="8"/>
  <c r="Q177" i="8"/>
  <c r="Q241" i="8"/>
  <c r="Q32" i="8"/>
  <c r="Q104" i="8"/>
  <c r="Q168" i="8"/>
  <c r="Q232" i="8"/>
  <c r="Q87" i="8"/>
  <c r="Q151" i="8"/>
  <c r="Q215" i="8"/>
  <c r="Q279" i="8"/>
  <c r="Q276" i="8"/>
  <c r="Q86" i="8"/>
  <c r="Q150" i="8"/>
  <c r="Q214" i="8"/>
  <c r="Q278" i="8"/>
  <c r="Q69" i="8"/>
  <c r="Q133" i="8"/>
  <c r="Q205" i="8"/>
  <c r="Q76" i="8"/>
  <c r="Q140" i="8"/>
  <c r="Q204" i="8"/>
  <c r="Q29" i="8"/>
  <c r="Q99" i="8"/>
  <c r="Q163" i="8"/>
  <c r="Q227" i="8"/>
  <c r="Q226" i="8"/>
  <c r="Q30" i="8"/>
  <c r="Q34" i="8"/>
  <c r="Q98" i="8"/>
  <c r="Q162" i="8"/>
  <c r="Q250" i="8"/>
  <c r="Q60" i="8"/>
  <c r="Q121" i="8"/>
  <c r="Q185" i="8"/>
  <c r="Q249" i="8"/>
  <c r="Q43" i="8"/>
  <c r="Q112" i="8"/>
  <c r="Q176" i="8"/>
  <c r="Q240" i="8"/>
  <c r="Q95" i="8"/>
  <c r="Q159" i="8"/>
  <c r="Q223" i="8"/>
  <c r="Q221" i="8"/>
  <c r="Q280" i="8"/>
  <c r="Q94" i="8"/>
  <c r="Q158" i="8"/>
  <c r="Q222" i="8"/>
  <c r="Q197" i="8"/>
  <c r="Q77" i="8"/>
  <c r="Q141" i="8"/>
  <c r="Q236" i="8"/>
  <c r="Q84" i="8"/>
  <c r="Q148" i="8"/>
  <c r="Q212" i="8"/>
  <c r="Q36" i="8"/>
  <c r="Q107" i="8"/>
  <c r="Q171" i="8"/>
  <c r="Q235" i="8"/>
  <c r="Q234" i="8"/>
  <c r="Q23" i="8"/>
  <c r="Q42" i="8"/>
  <c r="Q106" i="8"/>
  <c r="Q170" i="8"/>
  <c r="Q258" i="8"/>
  <c r="Q65" i="8"/>
  <c r="Q129" i="8"/>
  <c r="Q193" i="8"/>
  <c r="Q257" i="8"/>
  <c r="Q57" i="8"/>
  <c r="Q120" i="8"/>
  <c r="Q184" i="8"/>
  <c r="Q28" i="8"/>
  <c r="Q103" i="8"/>
  <c r="Q167" i="8"/>
  <c r="Q231" i="8"/>
  <c r="Q229" i="8"/>
  <c r="Q35" i="8"/>
  <c r="Q102" i="8"/>
  <c r="Q166" i="8"/>
  <c r="Q230" i="8"/>
  <c r="Q213" i="8"/>
  <c r="Q85" i="8"/>
  <c r="Q149" i="8"/>
  <c r="Q25" i="8"/>
  <c r="Q92" i="8"/>
  <c r="Q156" i="8"/>
  <c r="Q220" i="8"/>
  <c r="Q40" i="8"/>
  <c r="Q115" i="8"/>
  <c r="Q179" i="8"/>
  <c r="Q243" i="8"/>
  <c r="Q266" i="8"/>
  <c r="Q31" i="8"/>
  <c r="Q50" i="8"/>
  <c r="Q114" i="8"/>
  <c r="Q178" i="8"/>
  <c r="Q274" i="8"/>
  <c r="Q73" i="8"/>
  <c r="Q137" i="8"/>
  <c r="Q201" i="8"/>
  <c r="Q265" i="8"/>
  <c r="Q64" i="8"/>
  <c r="Q128" i="8"/>
  <c r="Q192" i="8"/>
  <c r="Q39" i="8"/>
  <c r="Q111" i="8"/>
  <c r="Q175" i="8"/>
  <c r="Q239" i="8"/>
  <c r="Q237" i="8"/>
  <c r="Q56" i="8"/>
  <c r="Q110" i="8"/>
  <c r="Q174" i="8"/>
  <c r="Q238" i="8"/>
  <c r="Q253" i="8"/>
  <c r="Q93" i="8"/>
  <c r="Q157" i="8"/>
  <c r="Q33" i="8"/>
  <c r="Q100" i="8"/>
  <c r="Q164" i="8"/>
  <c r="Q228" i="8"/>
  <c r="Q58" i="8"/>
  <c r="Q123" i="8"/>
  <c r="Q187" i="8"/>
  <c r="Q251" i="8"/>
  <c r="Q264" i="8"/>
  <c r="Q37" i="8"/>
  <c r="Q38" i="8"/>
  <c r="Q122" i="8"/>
  <c r="Q186" i="8"/>
  <c r="Q256" i="8"/>
  <c r="Q81" i="8"/>
  <c r="Q145" i="8"/>
  <c r="Q209" i="8"/>
  <c r="Q273" i="8"/>
  <c r="Q72" i="8"/>
  <c r="Q136" i="8"/>
  <c r="Q200" i="8"/>
  <c r="Q41" i="8"/>
  <c r="Q119" i="8"/>
  <c r="Q183" i="8"/>
  <c r="Q247" i="8"/>
  <c r="Q245" i="8"/>
  <c r="Q59" i="8"/>
  <c r="Q118" i="8"/>
  <c r="Q182" i="8"/>
  <c r="Q246" i="8"/>
  <c r="Q261" i="8"/>
  <c r="Q101" i="8"/>
  <c r="Q165" i="8"/>
  <c r="Q46" i="8"/>
  <c r="Q108" i="8"/>
  <c r="Q172" i="8"/>
  <c r="Q244" i="8"/>
  <c r="Q67" i="8"/>
  <c r="Q131" i="8"/>
  <c r="Q195" i="8"/>
  <c r="Q259" i="8"/>
  <c r="Q272" i="8"/>
  <c r="Q45" i="8"/>
  <c r="Q66" i="8"/>
  <c r="Q130" i="8"/>
  <c r="Q202" i="8"/>
  <c r="Q47" i="8"/>
  <c r="Q89" i="8"/>
  <c r="Q153" i="8"/>
  <c r="Q217" i="8"/>
  <c r="Q281" i="8"/>
  <c r="Q80" i="8"/>
  <c r="Q144" i="8"/>
  <c r="Q208" i="8"/>
  <c r="Q63" i="8"/>
  <c r="Q127" i="8"/>
  <c r="Q191" i="8"/>
  <c r="Q255" i="8"/>
  <c r="Q269" i="8"/>
  <c r="Q62" i="8"/>
  <c r="Q126" i="8"/>
  <c r="Q190" i="8"/>
  <c r="Q254" i="8"/>
  <c r="Q260" i="8"/>
  <c r="Q109" i="8"/>
  <c r="Q173" i="8"/>
  <c r="Q52" i="8"/>
  <c r="Q116" i="8"/>
  <c r="Q180" i="8"/>
  <c r="Q252" i="8"/>
  <c r="Q75" i="8"/>
  <c r="Q139" i="8"/>
  <c r="Q203" i="8"/>
  <c r="Q267" i="8"/>
  <c r="Q53" i="8"/>
  <c r="Q74" i="8"/>
  <c r="Q138" i="8"/>
  <c r="Q210" i="8"/>
  <c r="Q49" i="8"/>
  <c r="Q97" i="8"/>
  <c r="Q161" i="8"/>
  <c r="Q225" i="8"/>
  <c r="Q248" i="8"/>
  <c r="Q88" i="8"/>
  <c r="Q152" i="8"/>
  <c r="Q216" i="8"/>
  <c r="Q71" i="8"/>
  <c r="Q135" i="8"/>
  <c r="Q199" i="8"/>
  <c r="Q263" i="8"/>
  <c r="Q277" i="8"/>
  <c r="Q70" i="8"/>
  <c r="Q134" i="8"/>
  <c r="Q198" i="8"/>
  <c r="Q262" i="8"/>
  <c r="Q44" i="8"/>
  <c r="Q117" i="8"/>
  <c r="Q181" i="8"/>
  <c r="Q55" i="8"/>
  <c r="Q124" i="8"/>
  <c r="Q188" i="8"/>
  <c r="Q21" i="8"/>
  <c r="Q83" i="8"/>
  <c r="Q147" i="8"/>
  <c r="Q211" i="8"/>
  <c r="Q275" i="8"/>
  <c r="Q61" i="8"/>
  <c r="Q82" i="8"/>
  <c r="Q146" i="8"/>
  <c r="Q218" i="8"/>
  <c r="Q51" i="8"/>
  <c r="Q105" i="8"/>
  <c r="Q169" i="8"/>
  <c r="Q233" i="8"/>
  <c r="Q24" i="8"/>
  <c r="Q96" i="8"/>
  <c r="Q160" i="8"/>
  <c r="Q224" i="8"/>
  <c r="Q79" i="8"/>
  <c r="Q143" i="8"/>
  <c r="Q207" i="8"/>
  <c r="Q271" i="8"/>
  <c r="Q268" i="8"/>
  <c r="Q78" i="8"/>
  <c r="Q142" i="8"/>
  <c r="Q206" i="8"/>
  <c r="Q270" i="8"/>
  <c r="Q48" i="8"/>
  <c r="Q125" i="8"/>
  <c r="Q189" i="8"/>
  <c r="Q68" i="8"/>
  <c r="Q132" i="8"/>
  <c r="Q196" i="8"/>
  <c r="Q27" i="8"/>
  <c r="Q91" i="8"/>
  <c r="Q155" i="8"/>
  <c r="Q219" i="8"/>
  <c r="Q194" i="8"/>
  <c r="O7" i="8"/>
  <c r="E6" i="8" s="1"/>
  <c r="E9" i="8" s="1"/>
  <c r="E10" i="8" s="1"/>
  <c r="W177" i="1"/>
  <c r="W118" i="1"/>
  <c r="P60" i="8"/>
  <c r="P73" i="8"/>
  <c r="P137" i="8"/>
  <c r="P209" i="8"/>
  <c r="P34" i="8"/>
  <c r="P96" i="8"/>
  <c r="P160" i="8"/>
  <c r="P224" i="8"/>
  <c r="P263" i="8"/>
  <c r="P103" i="8"/>
  <c r="P167" i="8"/>
  <c r="P231" i="8"/>
  <c r="P53" i="8"/>
  <c r="P102" i="8"/>
  <c r="P166" i="8"/>
  <c r="P230" i="8"/>
  <c r="P228" i="8"/>
  <c r="P77" i="8"/>
  <c r="P141" i="8"/>
  <c r="P205" i="8"/>
  <c r="P269" i="8"/>
  <c r="P279" i="8"/>
  <c r="P92" i="8"/>
  <c r="P156" i="8"/>
  <c r="P251" i="8"/>
  <c r="P75" i="8"/>
  <c r="P139" i="8"/>
  <c r="P203" i="8"/>
  <c r="P82" i="8"/>
  <c r="P146" i="8"/>
  <c r="P210" i="8"/>
  <c r="P274" i="8"/>
  <c r="P23" i="8"/>
  <c r="P27" i="8"/>
  <c r="P81" i="8"/>
  <c r="P145" i="8"/>
  <c r="P217" i="8"/>
  <c r="P43" i="8"/>
  <c r="P104" i="8"/>
  <c r="P168" i="8"/>
  <c r="P232" i="8"/>
  <c r="P28" i="8"/>
  <c r="P111" i="8"/>
  <c r="P175" i="8"/>
  <c r="P239" i="8"/>
  <c r="P56" i="8"/>
  <c r="P110" i="8"/>
  <c r="P174" i="8"/>
  <c r="P238" i="8"/>
  <c r="P236" i="8"/>
  <c r="P85" i="8"/>
  <c r="P149" i="8"/>
  <c r="P213" i="8"/>
  <c r="P277" i="8"/>
  <c r="P25" i="8"/>
  <c r="P100" i="8"/>
  <c r="P164" i="8"/>
  <c r="P21" i="8"/>
  <c r="P83" i="8"/>
  <c r="P147" i="8"/>
  <c r="P211" i="8"/>
  <c r="P90" i="8"/>
  <c r="P154" i="8"/>
  <c r="P218" i="8"/>
  <c r="P201" i="8"/>
  <c r="P31" i="8"/>
  <c r="P41" i="8"/>
  <c r="P89" i="8"/>
  <c r="P153" i="8"/>
  <c r="P225" i="8"/>
  <c r="P45" i="8"/>
  <c r="P112" i="8"/>
  <c r="P176" i="8"/>
  <c r="P240" i="8"/>
  <c r="P39" i="8"/>
  <c r="P119" i="8"/>
  <c r="P183" i="8"/>
  <c r="P247" i="8"/>
  <c r="P59" i="8"/>
  <c r="P118" i="8"/>
  <c r="P182" i="8"/>
  <c r="P246" i="8"/>
  <c r="P244" i="8"/>
  <c r="P93" i="8"/>
  <c r="P157" i="8"/>
  <c r="P221" i="8"/>
  <c r="P180" i="8"/>
  <c r="P33" i="8"/>
  <c r="P108" i="8"/>
  <c r="P172" i="8"/>
  <c r="P29" i="8"/>
  <c r="P91" i="8"/>
  <c r="P155" i="8"/>
  <c r="P219" i="8"/>
  <c r="P98" i="8"/>
  <c r="P162" i="8"/>
  <c r="P226" i="8"/>
  <c r="P241" i="8"/>
  <c r="P24" i="8"/>
  <c r="P49" i="8"/>
  <c r="P97" i="8"/>
  <c r="P161" i="8"/>
  <c r="P233" i="8"/>
  <c r="P57" i="8"/>
  <c r="P120" i="8"/>
  <c r="P184" i="8"/>
  <c r="P248" i="8"/>
  <c r="P63" i="8"/>
  <c r="P127" i="8"/>
  <c r="P191" i="8"/>
  <c r="P271" i="8"/>
  <c r="P62" i="8"/>
  <c r="P126" i="8"/>
  <c r="P190" i="8"/>
  <c r="P254" i="8"/>
  <c r="P252" i="8"/>
  <c r="P101" i="8"/>
  <c r="P165" i="8"/>
  <c r="P229" i="8"/>
  <c r="P188" i="8"/>
  <c r="P46" i="8"/>
  <c r="P116" i="8"/>
  <c r="P204" i="8"/>
  <c r="P40" i="8"/>
  <c r="P99" i="8"/>
  <c r="P163" i="8"/>
  <c r="P235" i="8"/>
  <c r="P106" i="8"/>
  <c r="P170" i="8"/>
  <c r="P234" i="8"/>
  <c r="P249" i="8"/>
  <c r="P32" i="8"/>
  <c r="P47" i="8"/>
  <c r="P105" i="8"/>
  <c r="P169" i="8"/>
  <c r="P265" i="8"/>
  <c r="P64" i="8"/>
  <c r="P128" i="8"/>
  <c r="P192" i="8"/>
  <c r="P256" i="8"/>
  <c r="P71" i="8"/>
  <c r="P135" i="8"/>
  <c r="P199" i="8"/>
  <c r="P22" i="8"/>
  <c r="P70" i="8"/>
  <c r="P134" i="8"/>
  <c r="P198" i="8"/>
  <c r="P262" i="8"/>
  <c r="P259" i="8"/>
  <c r="P109" i="8"/>
  <c r="P173" i="8"/>
  <c r="P237" i="8"/>
  <c r="P196" i="8"/>
  <c r="P55" i="8"/>
  <c r="P124" i="8"/>
  <c r="P212" i="8"/>
  <c r="P42" i="8"/>
  <c r="P107" i="8"/>
  <c r="P171" i="8"/>
  <c r="P275" i="8"/>
  <c r="P114" i="8"/>
  <c r="P178" i="8"/>
  <c r="P242" i="8"/>
  <c r="P257" i="8"/>
  <c r="P36" i="8"/>
  <c r="P51" i="8"/>
  <c r="P113" i="8"/>
  <c r="P177" i="8"/>
  <c r="P273" i="8"/>
  <c r="P72" i="8"/>
  <c r="P136" i="8"/>
  <c r="P200" i="8"/>
  <c r="P264" i="8"/>
  <c r="P79" i="8"/>
  <c r="P143" i="8"/>
  <c r="P207" i="8"/>
  <c r="P30" i="8"/>
  <c r="P78" i="8"/>
  <c r="P142" i="8"/>
  <c r="P206" i="8"/>
  <c r="P270" i="8"/>
  <c r="P48" i="8"/>
  <c r="P117" i="8"/>
  <c r="P181" i="8"/>
  <c r="P245" i="8"/>
  <c r="P268" i="8"/>
  <c r="P68" i="8"/>
  <c r="P132" i="8"/>
  <c r="P260" i="8"/>
  <c r="P58" i="8"/>
  <c r="P115" i="8"/>
  <c r="P179" i="8"/>
  <c r="P38" i="8"/>
  <c r="P122" i="8"/>
  <c r="P186" i="8"/>
  <c r="P250" i="8"/>
  <c r="P255" i="8"/>
  <c r="P44" i="8"/>
  <c r="P54" i="8"/>
  <c r="P121" i="8"/>
  <c r="P185" i="8"/>
  <c r="P281" i="8"/>
  <c r="P80" i="8"/>
  <c r="P144" i="8"/>
  <c r="P208" i="8"/>
  <c r="P272" i="8"/>
  <c r="P87" i="8"/>
  <c r="P151" i="8"/>
  <c r="P215" i="8"/>
  <c r="P35" i="8"/>
  <c r="P86" i="8"/>
  <c r="P150" i="8"/>
  <c r="P214" i="8"/>
  <c r="P278" i="8"/>
  <c r="P50" i="8"/>
  <c r="P125" i="8"/>
  <c r="P189" i="8"/>
  <c r="P253" i="8"/>
  <c r="P243" i="8"/>
  <c r="P76" i="8"/>
  <c r="P140" i="8"/>
  <c r="P276" i="8"/>
  <c r="P61" i="8"/>
  <c r="P123" i="8"/>
  <c r="P187" i="8"/>
  <c r="P66" i="8"/>
  <c r="P130" i="8"/>
  <c r="P194" i="8"/>
  <c r="P258" i="8"/>
  <c r="P52" i="8"/>
  <c r="P65" i="8"/>
  <c r="P129" i="8"/>
  <c r="P193" i="8"/>
  <c r="P26" i="8"/>
  <c r="P88" i="8"/>
  <c r="P152" i="8"/>
  <c r="P216" i="8"/>
  <c r="P280" i="8"/>
  <c r="P95" i="8"/>
  <c r="P159" i="8"/>
  <c r="P223" i="8"/>
  <c r="P37" i="8"/>
  <c r="P94" i="8"/>
  <c r="P158" i="8"/>
  <c r="P222" i="8"/>
  <c r="P220" i="8"/>
  <c r="P69" i="8"/>
  <c r="P133" i="8"/>
  <c r="P197" i="8"/>
  <c r="P261" i="8"/>
  <c r="P267" i="8"/>
  <c r="P84" i="8"/>
  <c r="P148" i="8"/>
  <c r="P227" i="8"/>
  <c r="P67" i="8"/>
  <c r="P131" i="8"/>
  <c r="P195" i="8"/>
  <c r="P74" i="8"/>
  <c r="P138" i="8"/>
  <c r="P202" i="8"/>
  <c r="P266" i="8"/>
  <c r="Q80" i="2"/>
  <c r="Q54" i="2"/>
  <c r="Q118" i="2"/>
  <c r="Q182" i="2"/>
  <c r="Q246" i="2"/>
  <c r="Q69" i="2"/>
  <c r="Q22" i="2"/>
  <c r="Q44" i="2"/>
  <c r="Q108" i="2"/>
  <c r="Q172" i="2"/>
  <c r="Q236" i="2"/>
  <c r="Q266" i="2"/>
  <c r="Q66" i="2"/>
  <c r="Q154" i="2"/>
  <c r="Q218" i="2"/>
  <c r="Q289" i="2"/>
  <c r="Q41" i="2"/>
  <c r="Q272" i="2"/>
  <c r="Q336" i="2"/>
  <c r="Q88" i="2"/>
  <c r="Q62" i="2"/>
  <c r="Q126" i="2"/>
  <c r="Q190" i="2"/>
  <c r="Q254" i="2"/>
  <c r="Q77" i="2"/>
  <c r="Q23" i="2"/>
  <c r="Q52" i="2"/>
  <c r="Q116" i="2"/>
  <c r="Q180" i="2"/>
  <c r="Q33" i="2"/>
  <c r="Q274" i="2"/>
  <c r="Q67" i="2"/>
  <c r="Q162" i="2"/>
  <c r="Q226" i="2"/>
  <c r="Q297" i="2"/>
  <c r="Q73" i="2"/>
  <c r="Q280" i="2"/>
  <c r="Q32" i="2"/>
  <c r="Q96" i="2"/>
  <c r="Q70" i="2"/>
  <c r="Q134" i="2"/>
  <c r="Q198" i="2"/>
  <c r="Q262" i="2"/>
  <c r="Q85" i="2"/>
  <c r="Q24" i="2"/>
  <c r="Q60" i="2"/>
  <c r="Q124" i="2"/>
  <c r="Q188" i="2"/>
  <c r="Q65" i="2"/>
  <c r="Q282" i="2"/>
  <c r="Q95" i="2"/>
  <c r="Q170" i="2"/>
  <c r="Q234" i="2"/>
  <c r="Q305" i="2"/>
  <c r="Q105" i="2"/>
  <c r="Q288" i="2"/>
  <c r="Q42" i="2"/>
  <c r="Q122" i="2"/>
  <c r="Q151" i="2"/>
  <c r="Q183" i="2"/>
  <c r="Q215" i="2"/>
  <c r="Q271" i="2"/>
  <c r="Q335" i="2"/>
  <c r="Q137" i="2"/>
  <c r="Q169" i="2"/>
  <c r="Q201" i="2"/>
  <c r="Q233" i="2"/>
  <c r="Q278" i="2"/>
  <c r="Q342" i="2"/>
  <c r="Q250" i="2"/>
  <c r="Q317" i="2"/>
  <c r="Q284" i="2"/>
  <c r="Q55" i="2"/>
  <c r="Q136" i="2"/>
  <c r="Q200" i="2"/>
  <c r="Q252" i="2"/>
  <c r="Q307" i="2"/>
  <c r="Q330" i="2"/>
  <c r="Q40" i="2"/>
  <c r="Q104" i="2"/>
  <c r="Q78" i="2"/>
  <c r="Q142" i="2"/>
  <c r="Q206" i="2"/>
  <c r="Q29" i="2"/>
  <c r="Q93" i="2"/>
  <c r="Q25" i="2"/>
  <c r="Q68" i="2"/>
  <c r="Q132" i="2"/>
  <c r="Q196" i="2"/>
  <c r="Q97" i="2"/>
  <c r="Q290" i="2"/>
  <c r="Q98" i="2"/>
  <c r="Q178" i="2"/>
  <c r="Q245" i="2"/>
  <c r="Q313" i="2"/>
  <c r="Q242" i="2"/>
  <c r="Q296" i="2"/>
  <c r="Q48" i="2"/>
  <c r="Q112" i="2"/>
  <c r="Q86" i="2"/>
  <c r="Q150" i="2"/>
  <c r="Q214" i="2"/>
  <c r="Q37" i="2"/>
  <c r="Q101" i="2"/>
  <c r="Q26" i="2"/>
  <c r="Q76" i="2"/>
  <c r="Q56" i="2"/>
  <c r="Q30" i="2"/>
  <c r="Q94" i="2"/>
  <c r="Q158" i="2"/>
  <c r="Q222" i="2"/>
  <c r="Q45" i="2"/>
  <c r="Q109" i="2"/>
  <c r="Q27" i="2"/>
  <c r="Q84" i="2"/>
  <c r="Q64" i="2"/>
  <c r="Q38" i="2"/>
  <c r="Q102" i="2"/>
  <c r="Q166" i="2"/>
  <c r="Q230" i="2"/>
  <c r="Q53" i="2"/>
  <c r="Q117" i="2"/>
  <c r="Q28" i="2"/>
  <c r="Q92" i="2"/>
  <c r="Q156" i="2"/>
  <c r="Q220" i="2"/>
  <c r="Q121" i="2"/>
  <c r="Q35" i="2"/>
  <c r="Q138" i="2"/>
  <c r="Q202" i="2"/>
  <c r="Q273" i="2"/>
  <c r="Q337" i="2"/>
  <c r="Q260" i="2"/>
  <c r="Q320" i="2"/>
  <c r="Q75" i="2"/>
  <c r="Q135" i="2"/>
  <c r="Q167" i="2"/>
  <c r="Q199" i="2"/>
  <c r="Q231" i="2"/>
  <c r="Q303" i="2"/>
  <c r="Q120" i="2"/>
  <c r="Q153" i="2"/>
  <c r="Q185" i="2"/>
  <c r="Q217" i="2"/>
  <c r="Q247" i="2"/>
  <c r="Q310" i="2"/>
  <c r="Q79" i="2"/>
  <c r="Q285" i="2"/>
  <c r="Q57" i="2"/>
  <c r="Q316" i="2"/>
  <c r="Q90" i="2"/>
  <c r="Q168" i="2"/>
  <c r="Q232" i="2"/>
  <c r="Q275" i="2"/>
  <c r="Q339" i="2"/>
  <c r="Q72" i="2"/>
  <c r="Q46" i="2"/>
  <c r="Q110" i="2"/>
  <c r="Q174" i="2"/>
  <c r="Q238" i="2"/>
  <c r="Q61" i="2"/>
  <c r="Q21" i="2"/>
  <c r="Q36" i="2"/>
  <c r="Q100" i="2"/>
  <c r="Q164" i="2"/>
  <c r="Q228" i="2"/>
  <c r="Q258" i="2"/>
  <c r="Q63" i="2"/>
  <c r="Q146" i="2"/>
  <c r="Q210" i="2"/>
  <c r="Q281" i="2"/>
  <c r="Q31" i="2"/>
  <c r="Q264" i="2"/>
  <c r="Q328" i="2"/>
  <c r="Q148" i="2"/>
  <c r="Q130" i="2"/>
  <c r="Q257" i="2"/>
  <c r="Q106" i="2"/>
  <c r="Q157" i="2"/>
  <c r="Q197" i="2"/>
  <c r="Q239" i="2"/>
  <c r="Q49" i="2"/>
  <c r="Q147" i="2"/>
  <c r="Q193" i="2"/>
  <c r="Q235" i="2"/>
  <c r="Q302" i="2"/>
  <c r="Q83" i="2"/>
  <c r="Q325" i="2"/>
  <c r="Q308" i="2"/>
  <c r="Q114" i="2"/>
  <c r="Q208" i="2"/>
  <c r="Q267" i="2"/>
  <c r="Q314" i="2"/>
  <c r="Q204" i="2"/>
  <c r="Q186" i="2"/>
  <c r="Q304" i="2"/>
  <c r="Q107" i="2"/>
  <c r="Q159" i="2"/>
  <c r="Q205" i="2"/>
  <c r="Q263" i="2"/>
  <c r="Q81" i="2"/>
  <c r="Q155" i="2"/>
  <c r="Q195" i="2"/>
  <c r="Q241" i="2"/>
  <c r="Q318" i="2"/>
  <c r="Q111" i="2"/>
  <c r="Q333" i="2"/>
  <c r="Q324" i="2"/>
  <c r="Q128" i="2"/>
  <c r="Q216" i="2"/>
  <c r="Q283" i="2"/>
  <c r="Q322" i="2"/>
  <c r="Q212" i="2"/>
  <c r="Q194" i="2"/>
  <c r="Q312" i="2"/>
  <c r="Q125" i="2"/>
  <c r="Q165" i="2"/>
  <c r="Q207" i="2"/>
  <c r="Q279" i="2"/>
  <c r="Q113" i="2"/>
  <c r="Q161" i="2"/>
  <c r="Q203" i="2"/>
  <c r="Q244" i="2"/>
  <c r="Q326" i="2"/>
  <c r="Q259" i="2"/>
  <c r="Q341" i="2"/>
  <c r="Q332" i="2"/>
  <c r="Q144" i="2"/>
  <c r="Q224" i="2"/>
  <c r="Q291" i="2"/>
  <c r="Q338" i="2"/>
  <c r="Q115" i="2"/>
  <c r="Q248" i="2"/>
  <c r="Q39" i="2"/>
  <c r="Q127" i="2"/>
  <c r="Q173" i="2"/>
  <c r="Q213" i="2"/>
  <c r="Q287" i="2"/>
  <c r="Q123" i="2"/>
  <c r="Q163" i="2"/>
  <c r="Q209" i="2"/>
  <c r="Q253" i="2"/>
  <c r="Q334" i="2"/>
  <c r="Q269" i="2"/>
  <c r="Q89" i="2"/>
  <c r="Q340" i="2"/>
  <c r="Q152" i="2"/>
  <c r="Q240" i="2"/>
  <c r="Q299" i="2"/>
  <c r="Q119" i="2"/>
  <c r="Q265" i="2"/>
  <c r="Q43" i="2"/>
  <c r="Q133" i="2"/>
  <c r="Q175" i="2"/>
  <c r="Q221" i="2"/>
  <c r="Q295" i="2"/>
  <c r="Q129" i="2"/>
  <c r="Q171" i="2"/>
  <c r="Q211" i="2"/>
  <c r="Q256" i="2"/>
  <c r="Q47" i="2"/>
  <c r="Q277" i="2"/>
  <c r="Q268" i="2"/>
  <c r="Q58" i="2"/>
  <c r="Q160" i="2"/>
  <c r="Q243" i="2"/>
  <c r="Q315" i="2"/>
  <c r="Q140" i="2"/>
  <c r="Q99" i="2"/>
  <c r="Q251" i="2"/>
  <c r="Q103" i="2"/>
  <c r="Q149" i="2"/>
  <c r="Q191" i="2"/>
  <c r="Q237" i="2"/>
  <c r="Q327" i="2"/>
  <c r="Q145" i="2"/>
  <c r="Q187" i="2"/>
  <c r="Q227" i="2"/>
  <c r="Q294" i="2"/>
  <c r="Q82" i="2"/>
  <c r="Q309" i="2"/>
  <c r="Q300" i="2"/>
  <c r="Q91" i="2"/>
  <c r="Q192" i="2"/>
  <c r="Q261" i="2"/>
  <c r="Q306" i="2"/>
  <c r="Q34" i="2"/>
  <c r="Q189" i="2"/>
  <c r="Q179" i="2"/>
  <c r="Q301" i="2"/>
  <c r="Q255" i="2"/>
  <c r="Q321" i="2"/>
  <c r="Q223" i="2"/>
  <c r="Q219" i="2"/>
  <c r="Q276" i="2"/>
  <c r="Q323" i="2"/>
  <c r="Q329" i="2"/>
  <c r="Q229" i="2"/>
  <c r="Q225" i="2"/>
  <c r="Q292" i="2"/>
  <c r="Q331" i="2"/>
  <c r="Q71" i="2"/>
  <c r="Q311" i="2"/>
  <c r="Q270" i="2"/>
  <c r="Q59" i="2"/>
  <c r="Q74" i="2"/>
  <c r="Q319" i="2"/>
  <c r="Q286" i="2"/>
  <c r="Q87" i="2"/>
  <c r="Q141" i="2"/>
  <c r="Q131" i="2"/>
  <c r="Q50" i="2"/>
  <c r="Q176" i="2"/>
  <c r="Q143" i="2"/>
  <c r="Q139" i="2"/>
  <c r="Q51" i="2"/>
  <c r="Q184" i="2"/>
  <c r="Q298" i="2"/>
  <c r="Q181" i="2"/>
  <c r="Q177" i="2"/>
  <c r="Q293" i="2"/>
  <c r="Q249" i="2"/>
  <c r="E6" i="2"/>
  <c r="E9" i="2" s="1"/>
  <c r="E10" i="2" s="1"/>
  <c r="P18" i="11"/>
  <c r="O18" i="11"/>
  <c r="O18" i="2"/>
  <c r="P18" i="4"/>
  <c r="P18" i="8"/>
  <c r="O18" i="4"/>
  <c r="Q18" i="2"/>
  <c r="Q18" i="8"/>
  <c r="O18" i="8"/>
  <c r="Q18" i="4"/>
  <c r="Q18" i="11"/>
  <c r="P18" i="2"/>
  <c r="W238" i="1" l="1"/>
  <c r="W149" i="1"/>
  <c r="W94" i="1"/>
  <c r="W171" i="1"/>
  <c r="W142" i="1"/>
  <c r="W127" i="1"/>
  <c r="W119" i="1"/>
  <c r="W90" i="1"/>
  <c r="W146" i="1"/>
  <c r="W209" i="1"/>
  <c r="W244" i="1"/>
  <c r="W217" i="1"/>
  <c r="W180" i="1"/>
  <c r="W235" i="1"/>
  <c r="W231" i="1"/>
  <c r="W128" i="1"/>
  <c r="W66" i="1"/>
  <c r="W197" i="1"/>
  <c r="W212" i="1"/>
  <c r="W123" i="1"/>
  <c r="W105" i="1"/>
  <c r="W207" i="1"/>
  <c r="W167" i="1"/>
  <c r="W120" i="1"/>
  <c r="W150" i="1"/>
  <c r="W227" i="1"/>
  <c r="W186" i="1"/>
  <c r="W183" i="1"/>
  <c r="W189" i="1"/>
  <c r="W208" i="1"/>
  <c r="W169" i="1"/>
  <c r="W86" i="1"/>
  <c r="W211" i="1"/>
  <c r="W202" i="1"/>
  <c r="W194" i="1"/>
  <c r="W159" i="1"/>
  <c r="W151" i="1"/>
  <c r="W157" i="1"/>
  <c r="W168" i="1"/>
  <c r="W164" i="1"/>
  <c r="W104" i="1"/>
  <c r="W130" i="1"/>
  <c r="W116" i="1"/>
  <c r="W205" i="1"/>
  <c r="W184" i="1"/>
  <c r="W198" i="1"/>
  <c r="W162" i="1"/>
  <c r="W241" i="1"/>
  <c r="E4" i="4"/>
  <c r="E5" i="8"/>
  <c r="E4" i="8"/>
  <c r="W188" i="1"/>
  <c r="W196" i="1"/>
  <c r="W178" i="1"/>
  <c r="W230" i="1"/>
  <c r="W110" i="1"/>
  <c r="W100" i="1"/>
  <c r="W122" i="1"/>
  <c r="W193" i="1"/>
  <c r="W219" i="1"/>
  <c r="E6" i="11"/>
  <c r="E9" i="11" s="1"/>
  <c r="E10" i="11" s="1"/>
  <c r="E5" i="11"/>
  <c r="E5" i="4"/>
  <c r="W181" i="1"/>
  <c r="W70" i="1"/>
  <c r="W160" i="1"/>
  <c r="W21" i="1"/>
  <c r="W108" i="1"/>
  <c r="W124" i="1"/>
  <c r="W82" i="1"/>
  <c r="W228" i="1"/>
  <c r="W161" i="1"/>
  <c r="E5" i="2"/>
  <c r="M23" i="2" s="1"/>
  <c r="W99" i="1"/>
  <c r="W136" i="1"/>
  <c r="W114" i="1"/>
  <c r="W224" i="1"/>
  <c r="W153" i="1"/>
  <c r="W243" i="1"/>
  <c r="W225" i="1"/>
  <c r="E4" i="11"/>
  <c r="W175" i="1"/>
  <c r="W221" i="1"/>
  <c r="W134" i="1"/>
  <c r="W201" i="1"/>
  <c r="W216" i="1"/>
  <c r="W140" i="1"/>
  <c r="W45" i="1"/>
  <c r="W43" i="1"/>
  <c r="W163" i="1"/>
  <c r="W41" i="1"/>
  <c r="W242" i="1"/>
  <c r="W223" i="1"/>
  <c r="W87" i="1"/>
  <c r="W46" i="1"/>
  <c r="W222" i="1"/>
  <c r="W40" i="1"/>
  <c r="W51" i="1"/>
  <c r="W121" i="1"/>
  <c r="W215" i="1"/>
  <c r="W84" i="1"/>
  <c r="W182" i="1"/>
  <c r="W245" i="1"/>
  <c r="W28" i="1"/>
  <c r="W23" i="1"/>
  <c r="W187" i="1"/>
  <c r="W80" i="1"/>
  <c r="W195" i="1"/>
  <c r="W54" i="1"/>
  <c r="W210" i="1"/>
  <c r="W190" i="1"/>
  <c r="W248" i="1"/>
  <c r="W67" i="1"/>
  <c r="W42" i="1"/>
  <c r="W218" i="1"/>
  <c r="W106" i="1"/>
  <c r="W115" i="1"/>
  <c r="W172" i="1"/>
  <c r="W25" i="1"/>
  <c r="W38" i="1"/>
  <c r="W29" i="1"/>
  <c r="W60" i="1"/>
  <c r="W143" i="1"/>
  <c r="W111" i="1"/>
  <c r="W192" i="1"/>
  <c r="W88" i="1"/>
  <c r="W73" i="1"/>
  <c r="W185" i="1"/>
  <c r="W37" i="1"/>
  <c r="W53" i="1"/>
  <c r="W61" i="1"/>
  <c r="W47" i="1"/>
  <c r="W109" i="1"/>
  <c r="W75" i="1"/>
  <c r="W65" i="1"/>
  <c r="W236" i="1"/>
  <c r="W126" i="1"/>
  <c r="W56" i="1"/>
  <c r="W107" i="1"/>
  <c r="W58" i="1"/>
  <c r="W77" i="1"/>
  <c r="W206" i="1"/>
  <c r="W22" i="1"/>
  <c r="W26" i="1"/>
  <c r="W102" i="1"/>
  <c r="W92" i="1"/>
  <c r="W35" i="1"/>
  <c r="W95" i="1"/>
  <c r="W50" i="1"/>
  <c r="W68" i="1"/>
  <c r="W49" i="1"/>
  <c r="W101" i="1"/>
  <c r="W220" i="1"/>
  <c r="W96" i="1"/>
  <c r="W27" i="1"/>
  <c r="W203" i="1"/>
  <c r="W199" i="1"/>
  <c r="W156" i="1"/>
  <c r="W97" i="1"/>
  <c r="W72" i="1"/>
  <c r="W137" i="1"/>
  <c r="W93" i="1"/>
  <c r="W32" i="1"/>
  <c r="W135" i="1"/>
  <c r="W239" i="1"/>
  <c r="W174" i="1"/>
  <c r="W176" i="1"/>
  <c r="W155" i="1"/>
  <c r="W214" i="1"/>
  <c r="W30" i="1"/>
  <c r="W113" i="1"/>
  <c r="W85" i="1"/>
  <c r="W200" i="1"/>
  <c r="W36" i="1"/>
  <c r="W141" i="1"/>
  <c r="W24" i="1"/>
  <c r="W234" i="1"/>
  <c r="W191" i="1"/>
  <c r="W62" i="1"/>
  <c r="W246" i="1"/>
  <c r="W39" i="1"/>
  <c r="W44" i="1"/>
  <c r="W64" i="1"/>
  <c r="W154" i="1"/>
  <c r="W31" i="1"/>
  <c r="W55" i="1"/>
  <c r="W131" i="1"/>
  <c r="W91" i="1"/>
  <c r="W232" i="1"/>
  <c r="W89" i="1"/>
  <c r="W213" i="1"/>
  <c r="W179" i="1"/>
  <c r="W129" i="1"/>
  <c r="W79" i="1"/>
  <c r="W83" i="1"/>
  <c r="W117" i="1"/>
  <c r="W147" i="1"/>
  <c r="W144" i="1"/>
  <c r="W81" i="1"/>
  <c r="W125" i="1"/>
  <c r="W229" i="1"/>
  <c r="W152" i="1"/>
  <c r="W165" i="1"/>
  <c r="W98" i="1"/>
  <c r="W139" i="1"/>
  <c r="W166" i="1"/>
  <c r="W133" i="1"/>
  <c r="W247" i="1"/>
  <c r="W233" i="1"/>
  <c r="W59" i="1"/>
  <c r="W237" i="1"/>
  <c r="W148" i="1"/>
  <c r="W145" i="1"/>
  <c r="W76" i="1"/>
  <c r="W52" i="1"/>
  <c r="W48" i="1"/>
  <c r="W34" i="1"/>
  <c r="W173" i="1"/>
  <c r="W63" i="1"/>
  <c r="W71" i="1"/>
  <c r="W57" i="1"/>
  <c r="W226" i="1"/>
  <c r="W33" i="1"/>
  <c r="W69" i="1"/>
  <c r="W204" i="1"/>
  <c r="W103" i="1"/>
  <c r="W78" i="1"/>
  <c r="M200" i="4" l="1"/>
  <c r="M386" i="4"/>
  <c r="M375" i="4"/>
  <c r="M156" i="4"/>
  <c r="M166" i="4"/>
  <c r="N166" i="4" s="1"/>
  <c r="M268" i="4"/>
  <c r="N268" i="4" s="1"/>
  <c r="M436" i="4"/>
  <c r="M480" i="4"/>
  <c r="N480" i="4" s="1"/>
  <c r="M439" i="4"/>
  <c r="M225" i="4"/>
  <c r="R225" i="4" s="1"/>
  <c r="M121" i="4"/>
  <c r="M221" i="4"/>
  <c r="V7" i="4"/>
  <c r="M465" i="4"/>
  <c r="R465" i="4" s="1"/>
  <c r="M303" i="4"/>
  <c r="R303" i="4" s="1"/>
  <c r="M258" i="4"/>
  <c r="R258" i="4" s="1"/>
  <c r="M277" i="4"/>
  <c r="M140" i="4"/>
  <c r="M295" i="4"/>
  <c r="M235" i="4"/>
  <c r="M146" i="4"/>
  <c r="N146" i="4" s="1"/>
  <c r="M458" i="4"/>
  <c r="N458" i="4" s="1"/>
  <c r="M355" i="4"/>
  <c r="N355" i="4" s="1"/>
  <c r="M124" i="4"/>
  <c r="N124" i="4" s="1"/>
  <c r="M283" i="4"/>
  <c r="V8" i="4"/>
  <c r="M396" i="4"/>
  <c r="M181" i="4"/>
  <c r="M260" i="4"/>
  <c r="N260" i="4" s="1"/>
  <c r="M466" i="4"/>
  <c r="N466" i="4" s="1"/>
  <c r="M93" i="4"/>
  <c r="M420" i="4"/>
  <c r="R420" i="4" s="1"/>
  <c r="M352" i="4"/>
  <c r="M311" i="4"/>
  <c r="M266" i="4"/>
  <c r="M308" i="4"/>
  <c r="M81" i="4"/>
  <c r="R81" i="4" s="1"/>
  <c r="M123" i="4"/>
  <c r="R123" i="4" s="1"/>
  <c r="M446" i="4"/>
  <c r="M168" i="4"/>
  <c r="R168" i="4" s="1"/>
  <c r="M371" i="4"/>
  <c r="M294" i="4"/>
  <c r="M370" i="4"/>
  <c r="R370" i="4" s="1"/>
  <c r="M401" i="4"/>
  <c r="M228" i="4"/>
  <c r="N228" i="4" s="1"/>
  <c r="M39" i="4"/>
  <c r="N39" i="4" s="1"/>
  <c r="M320" i="4"/>
  <c r="M220" i="4"/>
  <c r="N220" i="4" s="1"/>
  <c r="M456" i="4"/>
  <c r="M53" i="4"/>
  <c r="M440" i="4"/>
  <c r="N440" i="4" s="1"/>
  <c r="M373" i="4"/>
  <c r="M455" i="4"/>
  <c r="N455" i="4" s="1"/>
  <c r="M103" i="4"/>
  <c r="N103" i="4" s="1"/>
  <c r="M319" i="4"/>
  <c r="R319" i="4" s="1"/>
  <c r="M310" i="4"/>
  <c r="N310" i="4" s="1"/>
  <c r="M240" i="4"/>
  <c r="M247" i="4"/>
  <c r="R247" i="4" s="1"/>
  <c r="M206" i="4"/>
  <c r="M244" i="4"/>
  <c r="V20" i="4"/>
  <c r="M59" i="4"/>
  <c r="R59" i="4" s="1"/>
  <c r="M382" i="4"/>
  <c r="R382" i="4" s="1"/>
  <c r="M97" i="4"/>
  <c r="R97" i="4" s="1"/>
  <c r="M182" i="4"/>
  <c r="M230" i="4"/>
  <c r="M344" i="4"/>
  <c r="M273" i="4"/>
  <c r="M158" i="4"/>
  <c r="N158" i="4" s="1"/>
  <c r="M56" i="4"/>
  <c r="N56" i="4" s="1"/>
  <c r="M481" i="4"/>
  <c r="M61" i="4"/>
  <c r="R61" i="4" s="1"/>
  <c r="M338" i="4"/>
  <c r="M381" i="4"/>
  <c r="M335" i="4"/>
  <c r="M245" i="4"/>
  <c r="M186" i="4"/>
  <c r="R186" i="4" s="1"/>
  <c r="M318" i="4"/>
  <c r="N318" i="4" s="1"/>
  <c r="M134" i="4"/>
  <c r="M183" i="4"/>
  <c r="R183" i="4" s="1"/>
  <c r="M296" i="4"/>
  <c r="M213" i="4"/>
  <c r="M65" i="4"/>
  <c r="N65" i="4" s="1"/>
  <c r="M145" i="4"/>
  <c r="M421" i="4"/>
  <c r="R421" i="4" s="1"/>
  <c r="M448" i="4"/>
  <c r="R448" i="4" s="1"/>
  <c r="M105" i="4"/>
  <c r="M443" i="4"/>
  <c r="R443" i="4" s="1"/>
  <c r="M176" i="4"/>
  <c r="N176" i="4" s="1"/>
  <c r="M238" i="4"/>
  <c r="M148" i="4"/>
  <c r="N148" i="4" s="1"/>
  <c r="M449" i="4"/>
  <c r="M409" i="4"/>
  <c r="R409" i="4" s="1"/>
  <c r="M364" i="4"/>
  <c r="N364" i="4" s="1"/>
  <c r="M70" i="4"/>
  <c r="M438" i="4"/>
  <c r="N438" i="4" s="1"/>
  <c r="M138" i="4"/>
  <c r="M86" i="4"/>
  <c r="M43" i="4"/>
  <c r="M223" i="4"/>
  <c r="M389" i="4"/>
  <c r="N389" i="4" s="1"/>
  <c r="M279" i="4"/>
  <c r="N279" i="4" s="1"/>
  <c r="M270" i="4"/>
  <c r="N270" i="4" s="1"/>
  <c r="M122" i="4"/>
  <c r="N122" i="4" s="1"/>
  <c r="M120" i="4"/>
  <c r="M305" i="4"/>
  <c r="M71" i="4"/>
  <c r="M175" i="4"/>
  <c r="M67" i="4"/>
  <c r="N67" i="4" s="1"/>
  <c r="M110" i="4"/>
  <c r="N110" i="4" s="1"/>
  <c r="M482" i="4"/>
  <c r="N482" i="4" s="1"/>
  <c r="M98" i="4"/>
  <c r="R98" i="4" s="1"/>
  <c r="M390" i="4"/>
  <c r="M128" i="4"/>
  <c r="M379" i="4"/>
  <c r="N379" i="4" s="1"/>
  <c r="M89" i="4"/>
  <c r="M174" i="4"/>
  <c r="R174" i="4" s="1"/>
  <c r="M84" i="4"/>
  <c r="N84" i="4" s="1"/>
  <c r="M328" i="4"/>
  <c r="R328" i="4" s="1"/>
  <c r="M345" i="4"/>
  <c r="N345" i="4" s="1"/>
  <c r="M300" i="4"/>
  <c r="M22" i="4"/>
  <c r="M374" i="4"/>
  <c r="M178" i="4"/>
  <c r="M333" i="4"/>
  <c r="N333" i="4" s="1"/>
  <c r="M196" i="4"/>
  <c r="N196" i="4" s="1"/>
  <c r="M37" i="4"/>
  <c r="M62" i="4"/>
  <c r="N62" i="4" s="1"/>
  <c r="M141" i="4"/>
  <c r="M126" i="4"/>
  <c r="M441" i="4"/>
  <c r="M79" i="4"/>
  <c r="M282" i="4"/>
  <c r="N282" i="4" s="1"/>
  <c r="M28" i="4"/>
  <c r="R28" i="4" s="1"/>
  <c r="M142" i="4"/>
  <c r="V33" i="4"/>
  <c r="M152" i="4"/>
  <c r="M239" i="4"/>
  <c r="N239" i="4" s="1"/>
  <c r="M231" i="4"/>
  <c r="M227" i="4"/>
  <c r="M454" i="4"/>
  <c r="N454" i="4" s="1"/>
  <c r="M362" i="4"/>
  <c r="R362" i="4" s="1"/>
  <c r="M354" i="4"/>
  <c r="M353" i="4"/>
  <c r="N353" i="4" s="1"/>
  <c r="M315" i="4"/>
  <c r="R315" i="4" s="1"/>
  <c r="M413" i="4"/>
  <c r="V23" i="4"/>
  <c r="M32" i="4"/>
  <c r="M208" i="4"/>
  <c r="N208" i="4" s="1"/>
  <c r="M217" i="4"/>
  <c r="N217" i="4" s="1"/>
  <c r="M236" i="4"/>
  <c r="M42" i="4"/>
  <c r="N42" i="4" s="1"/>
  <c r="M144" i="4"/>
  <c r="M104" i="4"/>
  <c r="N104" i="4" s="1"/>
  <c r="M135" i="4"/>
  <c r="M24" i="4"/>
  <c r="M265" i="4"/>
  <c r="N265" i="4" s="1"/>
  <c r="M137" i="4"/>
  <c r="N137" i="4" s="1"/>
  <c r="M125" i="4"/>
  <c r="N125" i="4" s="1"/>
  <c r="M87" i="4"/>
  <c r="R87" i="4" s="1"/>
  <c r="M226" i="4"/>
  <c r="M172" i="4"/>
  <c r="M459" i="4"/>
  <c r="N459" i="4" s="1"/>
  <c r="M36" i="4"/>
  <c r="V15" i="4"/>
  <c r="M76" i="4"/>
  <c r="N76" i="4" s="1"/>
  <c r="M280" i="4"/>
  <c r="M406" i="4"/>
  <c r="R406" i="4" s="1"/>
  <c r="M416" i="4"/>
  <c r="M289" i="4"/>
  <c r="N289" i="4" s="1"/>
  <c r="M251" i="4"/>
  <c r="M349" i="4"/>
  <c r="M55" i="4"/>
  <c r="R55" i="4" s="1"/>
  <c r="M442" i="4"/>
  <c r="R442" i="4" s="1"/>
  <c r="M431" i="4"/>
  <c r="M322" i="4"/>
  <c r="N322" i="4" s="1"/>
  <c r="M469" i="4"/>
  <c r="R469" i="4" s="1"/>
  <c r="M115" i="4"/>
  <c r="N115" i="4" s="1"/>
  <c r="M359" i="4"/>
  <c r="M363" i="4"/>
  <c r="M78" i="4"/>
  <c r="R78" i="4" s="1"/>
  <c r="M426" i="4"/>
  <c r="N426" i="4" s="1"/>
  <c r="M130" i="4"/>
  <c r="M90" i="4"/>
  <c r="R90" i="4" s="1"/>
  <c r="M234" i="4"/>
  <c r="M91" i="4"/>
  <c r="M467" i="4"/>
  <c r="M44" i="4"/>
  <c r="M331" i="4"/>
  <c r="R331" i="4" s="1"/>
  <c r="M394" i="4"/>
  <c r="N394" i="4" s="1"/>
  <c r="M252" i="4"/>
  <c r="R252" i="4" s="1"/>
  <c r="M131" i="4"/>
  <c r="N131" i="4" s="1"/>
  <c r="M472" i="4"/>
  <c r="M171" i="4"/>
  <c r="M330" i="4"/>
  <c r="M191" i="4"/>
  <c r="M477" i="4"/>
  <c r="N477" i="4" s="1"/>
  <c r="M302" i="4"/>
  <c r="N302" i="4" s="1"/>
  <c r="M50" i="4"/>
  <c r="N50" i="4" s="1"/>
  <c r="M378" i="4"/>
  <c r="N378" i="4" s="1"/>
  <c r="M408" i="4"/>
  <c r="M102" i="4"/>
  <c r="M435" i="4"/>
  <c r="M405" i="4"/>
  <c r="M47" i="4"/>
  <c r="N47" i="4" s="1"/>
  <c r="M153" i="4"/>
  <c r="N153" i="4" s="1"/>
  <c r="M96" i="4"/>
  <c r="N96" i="4" s="1"/>
  <c r="M299" i="4"/>
  <c r="N299" i="4" s="1"/>
  <c r="M269" i="4"/>
  <c r="V3" i="4"/>
  <c r="M366" i="4"/>
  <c r="M242" i="4"/>
  <c r="M278" i="4"/>
  <c r="N278" i="4" s="1"/>
  <c r="M471" i="4"/>
  <c r="R471" i="4" s="1"/>
  <c r="M404" i="4"/>
  <c r="M180" i="4"/>
  <c r="R180" i="4" s="1"/>
  <c r="M187" i="4"/>
  <c r="M109" i="4"/>
  <c r="M147" i="4"/>
  <c r="M388" i="4"/>
  <c r="V4" i="4"/>
  <c r="M297" i="4"/>
  <c r="R297" i="4" s="1"/>
  <c r="M85" i="4"/>
  <c r="R85" i="4" s="1"/>
  <c r="M470" i="4"/>
  <c r="R470" i="4" s="1"/>
  <c r="M272" i="4"/>
  <c r="M417" i="4"/>
  <c r="M136" i="4"/>
  <c r="M372" i="4"/>
  <c r="M285" i="4"/>
  <c r="N285" i="4" s="1"/>
  <c r="M72" i="4"/>
  <c r="R72" i="4" s="1"/>
  <c r="V5" i="4"/>
  <c r="M199" i="4"/>
  <c r="N199" i="4" s="1"/>
  <c r="M367" i="4"/>
  <c r="M281" i="4"/>
  <c r="M106" i="4"/>
  <c r="N106" i="4" s="1"/>
  <c r="M143" i="4"/>
  <c r="M204" i="4"/>
  <c r="N204" i="4" s="1"/>
  <c r="M400" i="4"/>
  <c r="N400" i="4" s="1"/>
  <c r="M209" i="4"/>
  <c r="M356" i="4"/>
  <c r="N356" i="4" s="1"/>
  <c r="M350" i="4"/>
  <c r="M68" i="4"/>
  <c r="M351" i="4"/>
  <c r="N351" i="4" s="1"/>
  <c r="M94" i="4"/>
  <c r="M99" i="4"/>
  <c r="R99" i="4" s="1"/>
  <c r="M321" i="4"/>
  <c r="N321" i="4" s="1"/>
  <c r="M253" i="4"/>
  <c r="M414" i="4"/>
  <c r="R414" i="4" s="1"/>
  <c r="M139" i="4"/>
  <c r="V29" i="4"/>
  <c r="M433" i="4"/>
  <c r="N433" i="4" s="1"/>
  <c r="M237" i="4"/>
  <c r="M304" i="4"/>
  <c r="N304" i="4" s="1"/>
  <c r="M323" i="4"/>
  <c r="N323" i="4" s="1"/>
  <c r="M58" i="4"/>
  <c r="M307" i="4"/>
  <c r="N307" i="4" s="1"/>
  <c r="M167" i="4"/>
  <c r="N167" i="4" s="1"/>
  <c r="M80" i="4"/>
  <c r="N80" i="4" s="1"/>
  <c r="M64" i="4"/>
  <c r="V25" i="4"/>
  <c r="M346" i="4"/>
  <c r="N346" i="4" s="1"/>
  <c r="M159" i="4"/>
  <c r="N159" i="4" s="1"/>
  <c r="M314" i="4"/>
  <c r="R314" i="4" s="1"/>
  <c r="M173" i="4"/>
  <c r="R173" i="4" s="1"/>
  <c r="M461" i="4"/>
  <c r="M286" i="4"/>
  <c r="M34" i="4"/>
  <c r="M336" i="4"/>
  <c r="M392" i="4"/>
  <c r="N392" i="4" s="1"/>
  <c r="V18" i="4"/>
  <c r="M169" i="4"/>
  <c r="M412" i="4"/>
  <c r="N412" i="4" s="1"/>
  <c r="M325" i="4"/>
  <c r="M95" i="4"/>
  <c r="R95" i="4" s="1"/>
  <c r="M60" i="4"/>
  <c r="N60" i="4" s="1"/>
  <c r="M256" i="4"/>
  <c r="M31" i="4"/>
  <c r="N31" i="4" s="1"/>
  <c r="M163" i="4"/>
  <c r="N163" i="4" s="1"/>
  <c r="M340" i="4"/>
  <c r="M189" i="4"/>
  <c r="R189" i="4" s="1"/>
  <c r="M40" i="4"/>
  <c r="N40" i="4" s="1"/>
  <c r="M410" i="4"/>
  <c r="R410" i="4" s="1"/>
  <c r="M376" i="4"/>
  <c r="M377" i="4"/>
  <c r="M403" i="4"/>
  <c r="R403" i="4" s="1"/>
  <c r="M194" i="4"/>
  <c r="R194" i="4" s="1"/>
  <c r="M46" i="4"/>
  <c r="N46" i="4" s="1"/>
  <c r="V14" i="4"/>
  <c r="M464" i="4"/>
  <c r="N464" i="4" s="1"/>
  <c r="M391" i="4"/>
  <c r="M241" i="4"/>
  <c r="M267" i="4"/>
  <c r="M41" i="4"/>
  <c r="N41" i="4" s="1"/>
  <c r="M254" i="4"/>
  <c r="N254" i="4" s="1"/>
  <c r="M25" i="4"/>
  <c r="N25" i="4" s="1"/>
  <c r="M450" i="4"/>
  <c r="R450" i="4" s="1"/>
  <c r="M255" i="4"/>
  <c r="M23" i="4"/>
  <c r="M127" i="4"/>
  <c r="M357" i="4"/>
  <c r="M73" i="4"/>
  <c r="N73" i="4" s="1"/>
  <c r="M207" i="2"/>
  <c r="N207" i="2" s="1"/>
  <c r="M157" i="4"/>
  <c r="N157" i="4" s="1"/>
  <c r="M243" i="4"/>
  <c r="N243" i="4" s="1"/>
  <c r="M88" i="4"/>
  <c r="R88" i="4" s="1"/>
  <c r="M358" i="4"/>
  <c r="N358" i="4" s="1"/>
  <c r="V10" i="4"/>
  <c r="M434" i="4"/>
  <c r="N434" i="4" s="1"/>
  <c r="M264" i="4"/>
  <c r="N264" i="4" s="1"/>
  <c r="M69" i="4"/>
  <c r="N69" i="4" s="1"/>
  <c r="M250" i="4"/>
  <c r="R250" i="4" s="1"/>
  <c r="M101" i="4"/>
  <c r="N101" i="4" s="1"/>
  <c r="M397" i="4"/>
  <c r="N397" i="4" s="1"/>
  <c r="M222" i="4"/>
  <c r="N222" i="4" s="1"/>
  <c r="M107" i="4"/>
  <c r="N107" i="4" s="1"/>
  <c r="M288" i="4"/>
  <c r="N288" i="4" s="1"/>
  <c r="M479" i="4"/>
  <c r="R479" i="4" s="1"/>
  <c r="M393" i="4"/>
  <c r="N393" i="4" s="1"/>
  <c r="M483" i="4"/>
  <c r="R483" i="4" s="1"/>
  <c r="M348" i="4"/>
  <c r="N348" i="4" s="1"/>
  <c r="M198" i="4"/>
  <c r="R198" i="4" s="1"/>
  <c r="V30" i="4"/>
  <c r="V13" i="4"/>
  <c r="M468" i="4"/>
  <c r="V12" i="4"/>
  <c r="M475" i="4"/>
  <c r="R475" i="4" s="1"/>
  <c r="M276" i="4"/>
  <c r="R276" i="4" s="1"/>
  <c r="M54" i="4"/>
  <c r="N54" i="4" s="1"/>
  <c r="M82" i="4"/>
  <c r="M216" i="4"/>
  <c r="M463" i="4"/>
  <c r="M313" i="4"/>
  <c r="M339" i="4"/>
  <c r="R339" i="4" s="1"/>
  <c r="M112" i="4"/>
  <c r="N112" i="4" s="1"/>
  <c r="M262" i="4"/>
  <c r="N262" i="4" s="1"/>
  <c r="M83" i="4"/>
  <c r="N83" i="4" s="1"/>
  <c r="M360" i="4"/>
  <c r="M327" i="4"/>
  <c r="M184" i="4"/>
  <c r="M203" i="4"/>
  <c r="M429" i="4"/>
  <c r="R429" i="4" s="1"/>
  <c r="M77" i="4"/>
  <c r="R77" i="4" s="1"/>
  <c r="M164" i="4"/>
  <c r="N164" i="4" s="1"/>
  <c r="M398" i="4"/>
  <c r="N398" i="4" s="1"/>
  <c r="M177" i="4"/>
  <c r="M274" i="4"/>
  <c r="M444" i="4"/>
  <c r="M293" i="4"/>
  <c r="M63" i="4"/>
  <c r="R63" i="4" s="1"/>
  <c r="M29" i="2"/>
  <c r="N29" i="2" s="1"/>
  <c r="M415" i="4"/>
  <c r="N415" i="4" s="1"/>
  <c r="M329" i="4"/>
  <c r="R329" i="4" s="1"/>
  <c r="M419" i="4"/>
  <c r="N419" i="4" s="1"/>
  <c r="M284" i="4"/>
  <c r="R284" i="4" s="1"/>
  <c r="M129" i="4"/>
  <c r="R129" i="4" s="1"/>
  <c r="M48" i="4"/>
  <c r="M418" i="4"/>
  <c r="N418" i="4" s="1"/>
  <c r="M384" i="4"/>
  <c r="R384" i="4" s="1"/>
  <c r="M385" i="4"/>
  <c r="M411" i="4"/>
  <c r="N411" i="4" s="1"/>
  <c r="M118" i="4"/>
  <c r="R118" i="4" s="1"/>
  <c r="M334" i="4"/>
  <c r="N334" i="4" s="1"/>
  <c r="M26" i="4"/>
  <c r="M476" i="4"/>
  <c r="M399" i="4"/>
  <c r="N399" i="4" s="1"/>
  <c r="M249" i="4"/>
  <c r="N249" i="4" s="1"/>
  <c r="M275" i="4"/>
  <c r="R275" i="4" s="1"/>
  <c r="M437" i="4"/>
  <c r="N437" i="4" s="1"/>
  <c r="M195" i="4"/>
  <c r="R195" i="4" s="1"/>
  <c r="V26" i="4"/>
  <c r="M457" i="4"/>
  <c r="M263" i="4"/>
  <c r="M113" i="4"/>
  <c r="N113" i="4" s="1"/>
  <c r="M133" i="4"/>
  <c r="R133" i="4" s="1"/>
  <c r="M301" i="4"/>
  <c r="N301" i="4" s="1"/>
  <c r="V31" i="4"/>
  <c r="M100" i="4"/>
  <c r="M190" i="4"/>
  <c r="M111" i="4"/>
  <c r="M210" i="4"/>
  <c r="M380" i="4"/>
  <c r="N380" i="4" s="1"/>
  <c r="M155" i="4"/>
  <c r="N155" i="4" s="1"/>
  <c r="V16" i="4"/>
  <c r="M36" i="2"/>
  <c r="N36" i="2" s="1"/>
  <c r="M259" i="2"/>
  <c r="M197" i="4"/>
  <c r="M428" i="4"/>
  <c r="R428" i="4" s="1"/>
  <c r="M341" i="4"/>
  <c r="M165" i="4"/>
  <c r="N165" i="4" s="1"/>
  <c r="M51" i="4"/>
  <c r="R51" i="4" s="1"/>
  <c r="M232" i="4"/>
  <c r="N232" i="4" s="1"/>
  <c r="M423" i="4"/>
  <c r="N423" i="4" s="1"/>
  <c r="M337" i="4"/>
  <c r="M427" i="4"/>
  <c r="R427" i="4" s="1"/>
  <c r="M292" i="4"/>
  <c r="M207" i="4"/>
  <c r="V11" i="4"/>
  <c r="M132" i="4"/>
  <c r="N132" i="4" s="1"/>
  <c r="M430" i="4"/>
  <c r="N430" i="4" s="1"/>
  <c r="M287" i="4"/>
  <c r="N287" i="4" s="1"/>
  <c r="M202" i="4"/>
  <c r="M291" i="4"/>
  <c r="N291" i="4" s="1"/>
  <c r="M149" i="4"/>
  <c r="M342" i="4"/>
  <c r="V27" i="4"/>
  <c r="M224" i="4"/>
  <c r="R224" i="4" s="1"/>
  <c r="M407" i="4"/>
  <c r="M193" i="4"/>
  <c r="N193" i="4" s="1"/>
  <c r="M219" i="4"/>
  <c r="R219" i="4" s="1"/>
  <c r="M445" i="4"/>
  <c r="M201" i="4"/>
  <c r="M33" i="4"/>
  <c r="M473" i="4"/>
  <c r="N473" i="4" s="1"/>
  <c r="M271" i="4"/>
  <c r="N271" i="4" s="1"/>
  <c r="M290" i="4"/>
  <c r="N290" i="4" s="1"/>
  <c r="M460" i="4"/>
  <c r="N460" i="4" s="1"/>
  <c r="M309" i="4"/>
  <c r="M38" i="4"/>
  <c r="M108" i="4"/>
  <c r="M248" i="4"/>
  <c r="M117" i="4"/>
  <c r="R117" i="4" s="1"/>
  <c r="M151" i="4"/>
  <c r="R151" i="4" s="1"/>
  <c r="M324" i="4"/>
  <c r="N324" i="4" s="1"/>
  <c r="M161" i="4"/>
  <c r="R161" i="4" s="1"/>
  <c r="M21" i="4"/>
  <c r="V2" i="4"/>
  <c r="M424" i="4"/>
  <c r="M425" i="4"/>
  <c r="R425" i="4" s="1"/>
  <c r="M387" i="4"/>
  <c r="N387" i="4" s="1"/>
  <c r="M179" i="4"/>
  <c r="N179" i="4" s="1"/>
  <c r="M27" i="4"/>
  <c r="R27" i="4" s="1"/>
  <c r="M82" i="2"/>
  <c r="N82" i="2" s="1"/>
  <c r="M150" i="4"/>
  <c r="M306" i="4"/>
  <c r="M154" i="4"/>
  <c r="M453" i="4"/>
  <c r="M214" i="4"/>
  <c r="R214" i="4" s="1"/>
  <c r="M35" i="4"/>
  <c r="R35" i="4" s="1"/>
  <c r="M422" i="4"/>
  <c r="N422" i="4" s="1"/>
  <c r="M215" i="4"/>
  <c r="R215" i="4" s="1"/>
  <c r="M298" i="4"/>
  <c r="V28" i="4"/>
  <c r="M317" i="4"/>
  <c r="M49" i="4"/>
  <c r="M116" i="4"/>
  <c r="N116" i="4" s="1"/>
  <c r="M162" i="4"/>
  <c r="N162" i="4" s="1"/>
  <c r="V24" i="4"/>
  <c r="M160" i="4"/>
  <c r="R160" i="4" s="1"/>
  <c r="M332" i="4"/>
  <c r="M170" i="4"/>
  <c r="V22" i="4"/>
  <c r="V6" i="4"/>
  <c r="M368" i="4"/>
  <c r="N368" i="4" s="1"/>
  <c r="M369" i="4"/>
  <c r="R369" i="4" s="1"/>
  <c r="M395" i="4"/>
  <c r="R395" i="4" s="1"/>
  <c r="M185" i="4"/>
  <c r="N185" i="4" s="1"/>
  <c r="V32" i="4"/>
  <c r="M66" i="4"/>
  <c r="M474" i="4"/>
  <c r="M383" i="4"/>
  <c r="R383" i="4" s="1"/>
  <c r="M233" i="4"/>
  <c r="R233" i="4" s="1"/>
  <c r="M259" i="4"/>
  <c r="R259" i="4" s="1"/>
  <c r="V17" i="4"/>
  <c r="M246" i="4"/>
  <c r="R246" i="4" s="1"/>
  <c r="V19" i="4"/>
  <c r="M67" i="2"/>
  <c r="N67" i="2" s="1"/>
  <c r="M294" i="2"/>
  <c r="M129" i="2"/>
  <c r="M338" i="2"/>
  <c r="R338" i="2" s="1"/>
  <c r="M224" i="2"/>
  <c r="R224" i="2" s="1"/>
  <c r="M92" i="4"/>
  <c r="R92" i="4" s="1"/>
  <c r="M292" i="2"/>
  <c r="N292" i="2" s="1"/>
  <c r="M246" i="2"/>
  <c r="V27" i="2"/>
  <c r="M278" i="2"/>
  <c r="R278" i="2" s="1"/>
  <c r="M151" i="2"/>
  <c r="V16" i="2"/>
  <c r="M232" i="2"/>
  <c r="R232" i="2" s="1"/>
  <c r="M255" i="2"/>
  <c r="N255" i="2" s="1"/>
  <c r="M105" i="2"/>
  <c r="N105" i="2" s="1"/>
  <c r="M314" i="2"/>
  <c r="M164" i="2"/>
  <c r="M61" i="2"/>
  <c r="R61" i="2" s="1"/>
  <c r="M143" i="2"/>
  <c r="R143" i="2" s="1"/>
  <c r="M301" i="2"/>
  <c r="N301" i="2" s="1"/>
  <c r="V7" i="2"/>
  <c r="M219" i="2"/>
  <c r="N219" i="2" s="1"/>
  <c r="V21" i="4"/>
  <c r="M117" i="2"/>
  <c r="M317" i="2"/>
  <c r="M211" i="2"/>
  <c r="N211" i="2" s="1"/>
  <c r="V17" i="2"/>
  <c r="M337" i="2"/>
  <c r="R337" i="2" s="1"/>
  <c r="M247" i="2"/>
  <c r="R247" i="2" s="1"/>
  <c r="M28" i="2"/>
  <c r="N28" i="2" s="1"/>
  <c r="M122" i="2"/>
  <c r="N122" i="2" s="1"/>
  <c r="M73" i="2"/>
  <c r="M106" i="2"/>
  <c r="M238" i="2"/>
  <c r="N238" i="2" s="1"/>
  <c r="M81" i="2"/>
  <c r="R81" i="2" s="1"/>
  <c r="M307" i="2"/>
  <c r="R307" i="2" s="1"/>
  <c r="V26" i="2"/>
  <c r="M172" i="2"/>
  <c r="M175" i="2"/>
  <c r="N175" i="2" s="1"/>
  <c r="M277" i="2"/>
  <c r="R156" i="4"/>
  <c r="N156" i="4"/>
  <c r="N23" i="2"/>
  <c r="R23" i="2"/>
  <c r="R321" i="4"/>
  <c r="N240" i="4"/>
  <c r="R240" i="4"/>
  <c r="N375" i="4"/>
  <c r="R375" i="4"/>
  <c r="N244" i="4"/>
  <c r="R244" i="4"/>
  <c r="N152" i="4"/>
  <c r="R152" i="4"/>
  <c r="N382" i="4"/>
  <c r="M261" i="4"/>
  <c r="M57" i="4"/>
  <c r="M188" i="4"/>
  <c r="M478" i="4"/>
  <c r="M343" i="4"/>
  <c r="M257" i="4"/>
  <c r="M347" i="4"/>
  <c r="M212" i="4"/>
  <c r="M114" i="4"/>
  <c r="M29" i="4"/>
  <c r="M52" i="4"/>
  <c r="M312" i="4"/>
  <c r="M205" i="4"/>
  <c r="M119" i="4"/>
  <c r="M211" i="4"/>
  <c r="M45" i="4"/>
  <c r="M326" i="4"/>
  <c r="M74" i="4"/>
  <c r="M402" i="4"/>
  <c r="M432" i="4"/>
  <c r="V9" i="4"/>
  <c r="M218" i="4"/>
  <c r="M452" i="4"/>
  <c r="M365" i="4"/>
  <c r="M192" i="4"/>
  <c r="M75" i="4"/>
  <c r="M462" i="4"/>
  <c r="M447" i="4"/>
  <c r="M361" i="4"/>
  <c r="M451" i="4"/>
  <c r="M316" i="4"/>
  <c r="M229" i="4"/>
  <c r="M30" i="4"/>
  <c r="M290" i="2"/>
  <c r="M221" i="2"/>
  <c r="M326" i="2"/>
  <c r="M182" i="2"/>
  <c r="M168" i="2"/>
  <c r="M336" i="2"/>
  <c r="M147" i="2"/>
  <c r="M258" i="2"/>
  <c r="M236" i="2"/>
  <c r="M193" i="2"/>
  <c r="M100" i="2"/>
  <c r="M87" i="2"/>
  <c r="M157" i="2"/>
  <c r="M295" i="2"/>
  <c r="M123" i="2"/>
  <c r="M104" i="2"/>
  <c r="M272" i="2"/>
  <c r="M77" i="2"/>
  <c r="M194" i="2"/>
  <c r="M298" i="2"/>
  <c r="M229" i="2"/>
  <c r="M342" i="2"/>
  <c r="M297" i="2"/>
  <c r="M198" i="2"/>
  <c r="M241" i="2"/>
  <c r="M184" i="2"/>
  <c r="M42" i="2"/>
  <c r="M102" i="2"/>
  <c r="M274" i="2"/>
  <c r="M179" i="2"/>
  <c r="M205" i="2"/>
  <c r="M41" i="2"/>
  <c r="M318" i="2"/>
  <c r="M273" i="2"/>
  <c r="M174" i="2"/>
  <c r="M217" i="2"/>
  <c r="M160" i="2"/>
  <c r="V12" i="2"/>
  <c r="V20" i="2"/>
  <c r="M252" i="2"/>
  <c r="M155" i="2"/>
  <c r="M181" i="2"/>
  <c r="V6" i="2"/>
  <c r="N308" i="4"/>
  <c r="R308" i="4"/>
  <c r="R167" i="4"/>
  <c r="N314" i="4"/>
  <c r="N456" i="4"/>
  <c r="R456" i="4"/>
  <c r="R311" i="4"/>
  <c r="N311" i="4"/>
  <c r="N225" i="4"/>
  <c r="N315" i="4"/>
  <c r="R176" i="4"/>
  <c r="N32" i="4"/>
  <c r="R32" i="4"/>
  <c r="N449" i="4"/>
  <c r="R449" i="4"/>
  <c r="N182" i="4"/>
  <c r="R182" i="4"/>
  <c r="N469" i="4"/>
  <c r="N294" i="4"/>
  <c r="R294" i="4"/>
  <c r="N370" i="4"/>
  <c r="R96" i="4"/>
  <c r="N178" i="4"/>
  <c r="R178" i="4"/>
  <c r="N43" i="4"/>
  <c r="R43" i="4"/>
  <c r="R419" i="4"/>
  <c r="R283" i="4"/>
  <c r="N283" i="4"/>
  <c r="R40" i="4"/>
  <c r="R139" i="4"/>
  <c r="N139" i="4"/>
  <c r="N181" i="4"/>
  <c r="R181" i="4"/>
  <c r="N388" i="4"/>
  <c r="R388" i="4"/>
  <c r="M331" i="2"/>
  <c r="M99" i="2"/>
  <c r="M231" i="2"/>
  <c r="M316" i="2"/>
  <c r="M40" i="2"/>
  <c r="M63" i="2"/>
  <c r="M325" i="2"/>
  <c r="M130" i="2"/>
  <c r="M62" i="2"/>
  <c r="M302" i="2"/>
  <c r="M21" i="2"/>
  <c r="M267" i="2"/>
  <c r="V21" i="2"/>
  <c r="M167" i="2"/>
  <c r="M235" i="2"/>
  <c r="M97" i="2"/>
  <c r="M321" i="2"/>
  <c r="M262" i="2"/>
  <c r="M66" i="2"/>
  <c r="M339" i="2"/>
  <c r="M101" i="2"/>
  <c r="M311" i="2"/>
  <c r="M220" i="2"/>
  <c r="M134" i="2"/>
  <c r="M177" i="2"/>
  <c r="M120" i="2"/>
  <c r="M84" i="2"/>
  <c r="M304" i="2"/>
  <c r="M83" i="2"/>
  <c r="M111" i="2"/>
  <c r="M141" i="2"/>
  <c r="M226" i="2"/>
  <c r="M287" i="2"/>
  <c r="M196" i="2"/>
  <c r="M86" i="2"/>
  <c r="M153" i="2"/>
  <c r="M96" i="2"/>
  <c r="M60" i="2"/>
  <c r="M280" i="2"/>
  <c r="M51" i="2"/>
  <c r="M79" i="2"/>
  <c r="M116" i="2"/>
  <c r="M202" i="2"/>
  <c r="N352" i="4"/>
  <c r="R352" i="4"/>
  <c r="R148" i="4"/>
  <c r="R80" i="4"/>
  <c r="N336" i="4"/>
  <c r="R336" i="4"/>
  <c r="N390" i="4"/>
  <c r="R390" i="4"/>
  <c r="N247" i="4"/>
  <c r="R166" i="4"/>
  <c r="R251" i="4"/>
  <c r="N251" i="4"/>
  <c r="N89" i="4"/>
  <c r="R89" i="4"/>
  <c r="R106" i="4"/>
  <c r="R405" i="4"/>
  <c r="N405" i="4"/>
  <c r="R230" i="4"/>
  <c r="N230" i="4"/>
  <c r="R115" i="4"/>
  <c r="R344" i="4"/>
  <c r="N344" i="4"/>
  <c r="N144" i="4"/>
  <c r="R144" i="4"/>
  <c r="R401" i="4"/>
  <c r="N401" i="4"/>
  <c r="R104" i="4"/>
  <c r="R269" i="4"/>
  <c r="N269" i="4"/>
  <c r="R65" i="4"/>
  <c r="R351" i="4"/>
  <c r="R355" i="4"/>
  <c r="N129" i="4"/>
  <c r="R338" i="4"/>
  <c r="N338" i="4"/>
  <c r="N219" i="4"/>
  <c r="N53" i="4"/>
  <c r="R53" i="4"/>
  <c r="N82" i="4"/>
  <c r="R82" i="4"/>
  <c r="R440" i="4"/>
  <c r="N226" i="4"/>
  <c r="R226" i="4"/>
  <c r="N373" i="4"/>
  <c r="R373" i="4"/>
  <c r="N195" i="4"/>
  <c r="R464" i="4"/>
  <c r="R455" i="4"/>
  <c r="N237" i="4"/>
  <c r="R237" i="4"/>
  <c r="M184" i="8"/>
  <c r="M226" i="8"/>
  <c r="M99" i="8"/>
  <c r="M85" i="8"/>
  <c r="M247" i="8"/>
  <c r="M121" i="8"/>
  <c r="M280" i="8"/>
  <c r="M44" i="8"/>
  <c r="M39" i="8"/>
  <c r="M222" i="8"/>
  <c r="M177" i="8"/>
  <c r="M29" i="8"/>
  <c r="M92" i="8"/>
  <c r="M94" i="8"/>
  <c r="M231" i="8"/>
  <c r="M105" i="8"/>
  <c r="M248" i="8"/>
  <c r="V12" i="8"/>
  <c r="V33" i="8"/>
  <c r="M88" i="8"/>
  <c r="M130" i="8"/>
  <c r="M204" i="8"/>
  <c r="M230" i="8"/>
  <c r="M279" i="8"/>
  <c r="M153" i="8"/>
  <c r="M21" i="8"/>
  <c r="M68" i="8"/>
  <c r="M70" i="8"/>
  <c r="M200" i="8"/>
  <c r="M242" i="8"/>
  <c r="M115" i="8"/>
  <c r="M101" i="8"/>
  <c r="M135" i="8"/>
  <c r="V22" i="8"/>
  <c r="M235" i="8"/>
  <c r="M221" i="8"/>
  <c r="M57" i="8"/>
  <c r="M120" i="8"/>
  <c r="M162" i="8"/>
  <c r="M244" i="8"/>
  <c r="M260" i="8"/>
  <c r="M183" i="8"/>
  <c r="M54" i="8"/>
  <c r="M217" i="8"/>
  <c r="M269" i="8"/>
  <c r="M38" i="8"/>
  <c r="M239" i="8"/>
  <c r="M113" i="8"/>
  <c r="M256" i="8"/>
  <c r="V18" i="8"/>
  <c r="M37" i="8"/>
  <c r="M167" i="8"/>
  <c r="M31" i="8"/>
  <c r="M267" i="8"/>
  <c r="M253" i="8"/>
  <c r="M30" i="8"/>
  <c r="V6" i="8"/>
  <c r="M66" i="8"/>
  <c r="M140" i="8"/>
  <c r="M142" i="8"/>
  <c r="M215" i="8"/>
  <c r="M89" i="8"/>
  <c r="M273" i="8"/>
  <c r="V5" i="8"/>
  <c r="M28" i="8"/>
  <c r="M136" i="8"/>
  <c r="M178" i="8"/>
  <c r="M52" i="8"/>
  <c r="V21" i="8"/>
  <c r="M71" i="8"/>
  <c r="M209" i="8"/>
  <c r="M171" i="8"/>
  <c r="M157" i="8"/>
  <c r="V27" i="8"/>
  <c r="M60" i="8"/>
  <c r="M98" i="8"/>
  <c r="M172" i="8"/>
  <c r="M174" i="8"/>
  <c r="M119" i="8"/>
  <c r="V13" i="8"/>
  <c r="M219" i="8"/>
  <c r="M205" i="8"/>
  <c r="M41" i="8"/>
  <c r="M175" i="8"/>
  <c r="V32" i="8"/>
  <c r="M275" i="8"/>
  <c r="M261" i="8"/>
  <c r="V31" i="8"/>
  <c r="M103" i="8"/>
  <c r="V2" i="8"/>
  <c r="M203" i="8"/>
  <c r="M189" i="8"/>
  <c r="M27" i="8"/>
  <c r="M198" i="8"/>
  <c r="M161" i="8"/>
  <c r="M25" i="8"/>
  <c r="M76" i="8"/>
  <c r="M78" i="8"/>
  <c r="M270" i="8"/>
  <c r="M249" i="8"/>
  <c r="M36" i="8"/>
  <c r="M108" i="8"/>
  <c r="M110" i="8"/>
  <c r="M43" i="8"/>
  <c r="M185" i="8"/>
  <c r="M155" i="8"/>
  <c r="M141" i="8"/>
  <c r="V14" i="8"/>
  <c r="M111" i="8"/>
  <c r="V10" i="8"/>
  <c r="M211" i="8"/>
  <c r="M197" i="8"/>
  <c r="V28" i="8"/>
  <c r="M240" i="8"/>
  <c r="M266" i="8"/>
  <c r="M139" i="8"/>
  <c r="M125" i="8"/>
  <c r="M223" i="8"/>
  <c r="M97" i="8"/>
  <c r="M281" i="8"/>
  <c r="V7" i="8"/>
  <c r="M32" i="8"/>
  <c r="M87" i="8"/>
  <c r="M257" i="8"/>
  <c r="M187" i="8"/>
  <c r="M173" i="8"/>
  <c r="V3" i="8"/>
  <c r="M268" i="8"/>
  <c r="M264" i="8"/>
  <c r="M42" i="8"/>
  <c r="M124" i="8"/>
  <c r="M126" i="8"/>
  <c r="M128" i="8"/>
  <c r="M170" i="8"/>
  <c r="M276" i="8"/>
  <c r="V9" i="8"/>
  <c r="M255" i="8"/>
  <c r="M129" i="8"/>
  <c r="V8" i="8"/>
  <c r="M48" i="8"/>
  <c r="M53" i="8"/>
  <c r="M176" i="8"/>
  <c r="M218" i="8"/>
  <c r="M91" i="8"/>
  <c r="M77" i="8"/>
  <c r="V17" i="8"/>
  <c r="M274" i="8"/>
  <c r="M147" i="8"/>
  <c r="M133" i="8"/>
  <c r="V4" i="8"/>
  <c r="M160" i="8"/>
  <c r="M202" i="8"/>
  <c r="M75" i="8"/>
  <c r="M59" i="8"/>
  <c r="M159" i="8"/>
  <c r="V30" i="8"/>
  <c r="M259" i="8"/>
  <c r="M245" i="8"/>
  <c r="V23" i="8"/>
  <c r="M208" i="8"/>
  <c r="M250" i="8"/>
  <c r="M123" i="8"/>
  <c r="M109" i="8"/>
  <c r="M271" i="8"/>
  <c r="M145" i="8"/>
  <c r="V19" i="8"/>
  <c r="M55" i="8"/>
  <c r="M62" i="8"/>
  <c r="M64" i="8"/>
  <c r="M106" i="8"/>
  <c r="M180" i="8"/>
  <c r="M182" i="8"/>
  <c r="M63" i="8"/>
  <c r="M201" i="8"/>
  <c r="M163" i="8"/>
  <c r="M149" i="8"/>
  <c r="M26" i="8"/>
  <c r="M213" i="8"/>
  <c r="M33" i="8"/>
  <c r="M168" i="8"/>
  <c r="M156" i="8"/>
  <c r="M138" i="8"/>
  <c r="M86" i="8"/>
  <c r="M216" i="8"/>
  <c r="M181" i="8"/>
  <c r="M80" i="8"/>
  <c r="M196" i="8"/>
  <c r="M79" i="8"/>
  <c r="M179" i="8"/>
  <c r="M34" i="8"/>
  <c r="M263" i="8"/>
  <c r="V15" i="8"/>
  <c r="M56" i="8"/>
  <c r="M191" i="8"/>
  <c r="M46" i="8"/>
  <c r="M228" i="8"/>
  <c r="M104" i="8"/>
  <c r="M69" i="8"/>
  <c r="M74" i="8"/>
  <c r="M152" i="8"/>
  <c r="M117" i="8"/>
  <c r="M272" i="8"/>
  <c r="M132" i="8"/>
  <c r="M72" i="8"/>
  <c r="M188" i="8"/>
  <c r="M199" i="8"/>
  <c r="M241" i="8"/>
  <c r="M24" i="8"/>
  <c r="M127" i="8"/>
  <c r="M49" i="8"/>
  <c r="M238" i="8"/>
  <c r="M164" i="8"/>
  <c r="M47" i="8"/>
  <c r="M254" i="8"/>
  <c r="V26" i="8"/>
  <c r="M224" i="8"/>
  <c r="M35" i="8"/>
  <c r="V24" i="8"/>
  <c r="M237" i="8"/>
  <c r="M81" i="8"/>
  <c r="M252" i="8"/>
  <c r="M192" i="8"/>
  <c r="M107" i="8"/>
  <c r="M65" i="8"/>
  <c r="M112" i="8"/>
  <c r="M100" i="8"/>
  <c r="M210" i="8"/>
  <c r="M158" i="8"/>
  <c r="M212" i="8"/>
  <c r="M258" i="8"/>
  <c r="V20" i="8"/>
  <c r="M186" i="8"/>
  <c r="V29" i="8"/>
  <c r="M23" i="8"/>
  <c r="M229" i="8"/>
  <c r="M232" i="8"/>
  <c r="M116" i="8"/>
  <c r="V16" i="8"/>
  <c r="M51" i="8"/>
  <c r="M262" i="8"/>
  <c r="M146" i="8"/>
  <c r="M214" i="8"/>
  <c r="M148" i="8"/>
  <c r="M194" i="8"/>
  <c r="M122" i="8"/>
  <c r="M206" i="8"/>
  <c r="M233" i="8"/>
  <c r="M165" i="8"/>
  <c r="M137" i="8"/>
  <c r="M50" i="8"/>
  <c r="M225" i="8"/>
  <c r="M193" i="8"/>
  <c r="M166" i="8"/>
  <c r="M82" i="8"/>
  <c r="M96" i="8"/>
  <c r="M84" i="8"/>
  <c r="M195" i="8"/>
  <c r="M58" i="8"/>
  <c r="M134" i="8"/>
  <c r="M114" i="8"/>
  <c r="M190" i="8"/>
  <c r="M73" i="8"/>
  <c r="M236" i="8"/>
  <c r="M227" i="8"/>
  <c r="M154" i="8"/>
  <c r="M102" i="8"/>
  <c r="M83" i="8"/>
  <c r="M45" i="8"/>
  <c r="M246" i="8"/>
  <c r="M131" i="8"/>
  <c r="M151" i="8"/>
  <c r="M251" i="8"/>
  <c r="M22" i="8"/>
  <c r="M207" i="8"/>
  <c r="M265" i="8"/>
  <c r="V25" i="8"/>
  <c r="M234" i="8"/>
  <c r="M93" i="8"/>
  <c r="M277" i="8"/>
  <c r="M90" i="8"/>
  <c r="M220" i="8"/>
  <c r="M169" i="8"/>
  <c r="M150" i="8"/>
  <c r="M95" i="8"/>
  <c r="M67" i="8"/>
  <c r="M144" i="8"/>
  <c r="M61" i="8"/>
  <c r="M143" i="8"/>
  <c r="M243" i="8"/>
  <c r="V11" i="8"/>
  <c r="M278" i="8"/>
  <c r="M40" i="8"/>
  <c r="M118" i="8"/>
  <c r="M206" i="2"/>
  <c r="M192" i="2"/>
  <c r="M70" i="2"/>
  <c r="M171" i="2"/>
  <c r="M33" i="2"/>
  <c r="M248" i="2"/>
  <c r="M201" i="2"/>
  <c r="M108" i="2"/>
  <c r="M119" i="2"/>
  <c r="M165" i="2"/>
  <c r="M319" i="2"/>
  <c r="M142" i="2"/>
  <c r="M128" i="2"/>
  <c r="M296" i="2"/>
  <c r="M109" i="2"/>
  <c r="M218" i="2"/>
  <c r="M180" i="2"/>
  <c r="M137" i="2"/>
  <c r="M44" i="2"/>
  <c r="M214" i="2"/>
  <c r="M200" i="2"/>
  <c r="M251" i="2"/>
  <c r="M156" i="2"/>
  <c r="M332" i="2"/>
  <c r="M110" i="2"/>
  <c r="M56" i="2"/>
  <c r="M27" i="2"/>
  <c r="M245" i="2"/>
  <c r="M315" i="2"/>
  <c r="M43" i="2"/>
  <c r="M69" i="2"/>
  <c r="M162" i="2"/>
  <c r="M223" i="2"/>
  <c r="M132" i="2"/>
  <c r="M308" i="2"/>
  <c r="M30" i="2"/>
  <c r="M32" i="2"/>
  <c r="M24" i="2"/>
  <c r="M91" i="2"/>
  <c r="M291" i="2"/>
  <c r="M333" i="2"/>
  <c r="M37" i="2"/>
  <c r="M138" i="2"/>
  <c r="N303" i="4"/>
  <c r="N286" i="4"/>
  <c r="R286" i="4"/>
  <c r="N317" i="2"/>
  <c r="R317" i="2"/>
  <c r="N151" i="2"/>
  <c r="R151" i="2"/>
  <c r="N472" i="4"/>
  <c r="R472" i="4"/>
  <c r="N171" i="4"/>
  <c r="R171" i="4"/>
  <c r="N330" i="4"/>
  <c r="R330" i="4"/>
  <c r="N191" i="4"/>
  <c r="R191" i="4"/>
  <c r="N408" i="4"/>
  <c r="R408" i="4"/>
  <c r="N102" i="4"/>
  <c r="R102" i="4"/>
  <c r="N197" i="4"/>
  <c r="R197" i="4"/>
  <c r="N428" i="4"/>
  <c r="N341" i="4"/>
  <c r="R341" i="4"/>
  <c r="N337" i="4"/>
  <c r="R337" i="4"/>
  <c r="N427" i="4"/>
  <c r="N292" i="4"/>
  <c r="R292" i="4"/>
  <c r="N207" i="4"/>
  <c r="R207" i="4"/>
  <c r="N202" i="4"/>
  <c r="R202" i="4"/>
  <c r="N149" i="4"/>
  <c r="R149" i="4"/>
  <c r="N48" i="4"/>
  <c r="R48" i="4"/>
  <c r="N256" i="4"/>
  <c r="R256" i="4"/>
  <c r="N141" i="4"/>
  <c r="R141" i="4"/>
  <c r="R298" i="4"/>
  <c r="N298" i="4"/>
  <c r="R145" i="4"/>
  <c r="N145" i="4"/>
  <c r="N445" i="4"/>
  <c r="R445" i="4"/>
  <c r="N26" i="4"/>
  <c r="R26" i="4"/>
  <c r="R216" i="4"/>
  <c r="N216" i="4"/>
  <c r="R376" i="4"/>
  <c r="N376" i="4"/>
  <c r="N441" i="4"/>
  <c r="R441" i="4"/>
  <c r="N396" i="4"/>
  <c r="R396" i="4"/>
  <c r="N309" i="4"/>
  <c r="R309" i="4"/>
  <c r="N120" i="4"/>
  <c r="R120" i="4"/>
  <c r="N360" i="4"/>
  <c r="R360" i="4"/>
  <c r="N391" i="4"/>
  <c r="R391" i="4"/>
  <c r="R305" i="4"/>
  <c r="N305" i="4"/>
  <c r="R260" i="4"/>
  <c r="R71" i="4"/>
  <c r="N71" i="4"/>
  <c r="N100" i="4"/>
  <c r="R100" i="4"/>
  <c r="R255" i="4"/>
  <c r="N255" i="4"/>
  <c r="R175" i="4"/>
  <c r="N175" i="4"/>
  <c r="N93" i="4"/>
  <c r="R93" i="4"/>
  <c r="N27" i="4"/>
  <c r="M260" i="2"/>
  <c r="M340" i="2"/>
  <c r="M64" i="2"/>
  <c r="M95" i="2"/>
  <c r="V23" i="2"/>
  <c r="M154" i="2"/>
  <c r="M94" i="2"/>
  <c r="V8" i="2"/>
  <c r="M22" i="2"/>
  <c r="M275" i="2"/>
  <c r="M31" i="2"/>
  <c r="M191" i="2"/>
  <c r="M276" i="2"/>
  <c r="M121" i="2"/>
  <c r="V10" i="2"/>
  <c r="M285" i="2"/>
  <c r="M90" i="2"/>
  <c r="M306" i="2"/>
  <c r="M237" i="2"/>
  <c r="M263" i="2"/>
  <c r="V5" i="2"/>
  <c r="M72" i="2"/>
  <c r="M183" i="2"/>
  <c r="V3" i="2"/>
  <c r="M268" i="2"/>
  <c r="M286" i="2"/>
  <c r="M113" i="2"/>
  <c r="V9" i="2"/>
  <c r="V19" i="2"/>
  <c r="M249" i="2"/>
  <c r="M293" i="2"/>
  <c r="M240" i="2"/>
  <c r="M98" i="2"/>
  <c r="M159" i="2"/>
  <c r="M322" i="2"/>
  <c r="M227" i="2"/>
  <c r="M256" i="2"/>
  <c r="M89" i="2"/>
  <c r="V2" i="2"/>
  <c r="M329" i="2"/>
  <c r="M230" i="2"/>
  <c r="M269" i="2"/>
  <c r="M216" i="2"/>
  <c r="M74" i="2"/>
  <c r="N221" i="4"/>
  <c r="R221" i="4"/>
  <c r="N34" i="4"/>
  <c r="R34" i="4"/>
  <c r="N325" i="4"/>
  <c r="R325" i="4"/>
  <c r="N276" i="4"/>
  <c r="N187" i="4"/>
  <c r="R187" i="4"/>
  <c r="R147" i="4"/>
  <c r="N147" i="4"/>
  <c r="N61" i="2"/>
  <c r="N246" i="2"/>
  <c r="R246" i="2"/>
  <c r="N129" i="2"/>
  <c r="R129" i="2"/>
  <c r="N338" i="2"/>
  <c r="N354" i="4"/>
  <c r="R354" i="4"/>
  <c r="N105" i="4"/>
  <c r="R105" i="4"/>
  <c r="N266" i="4"/>
  <c r="R266" i="4"/>
  <c r="N121" i="4"/>
  <c r="R121" i="4"/>
  <c r="N413" i="4"/>
  <c r="R413" i="4"/>
  <c r="N238" i="4"/>
  <c r="R238" i="4"/>
  <c r="N409" i="4"/>
  <c r="N277" i="4"/>
  <c r="R277" i="4"/>
  <c r="N70" i="4"/>
  <c r="R70" i="4"/>
  <c r="N359" i="4"/>
  <c r="R359" i="4"/>
  <c r="N273" i="4"/>
  <c r="R273" i="4"/>
  <c r="N363" i="4"/>
  <c r="R363" i="4"/>
  <c r="N135" i="4"/>
  <c r="R135" i="4"/>
  <c r="R68" i="4"/>
  <c r="N68" i="4"/>
  <c r="N366" i="4"/>
  <c r="R366" i="4"/>
  <c r="N223" i="4"/>
  <c r="R223" i="4"/>
  <c r="R130" i="4"/>
  <c r="N130" i="4"/>
  <c r="R227" i="4"/>
  <c r="N227" i="4"/>
  <c r="N342" i="4"/>
  <c r="R342" i="4"/>
  <c r="N468" i="4"/>
  <c r="R468" i="4"/>
  <c r="N234" i="4"/>
  <c r="R234" i="4"/>
  <c r="R381" i="4"/>
  <c r="N381" i="4"/>
  <c r="R201" i="4"/>
  <c r="N201" i="4"/>
  <c r="R91" i="4"/>
  <c r="N91" i="4"/>
  <c r="N476" i="4"/>
  <c r="R476" i="4"/>
  <c r="N463" i="4"/>
  <c r="R463" i="4"/>
  <c r="R377" i="4"/>
  <c r="N377" i="4"/>
  <c r="R467" i="4"/>
  <c r="N467" i="4"/>
  <c r="R332" i="4"/>
  <c r="N332" i="4"/>
  <c r="R245" i="4"/>
  <c r="N245" i="4"/>
  <c r="R38" i="4"/>
  <c r="N38" i="4"/>
  <c r="N172" i="4"/>
  <c r="R172" i="4"/>
  <c r="N457" i="4"/>
  <c r="R457" i="4"/>
  <c r="N327" i="4"/>
  <c r="R327" i="4"/>
  <c r="N241" i="4"/>
  <c r="R241" i="4"/>
  <c r="R21" i="4"/>
  <c r="N21" i="4"/>
  <c r="N36" i="4"/>
  <c r="R36" i="4"/>
  <c r="R190" i="4"/>
  <c r="N190" i="4"/>
  <c r="N177" i="4"/>
  <c r="R177" i="4"/>
  <c r="N23" i="4"/>
  <c r="R23" i="4"/>
  <c r="R200" i="4"/>
  <c r="N200" i="4"/>
  <c r="R58" i="4"/>
  <c r="N58" i="4"/>
  <c r="M127" i="2"/>
  <c r="M195" i="2"/>
  <c r="M57" i="2"/>
  <c r="M281" i="2"/>
  <c r="M225" i="2"/>
  <c r="V13" i="2"/>
  <c r="M243" i="2"/>
  <c r="M173" i="2"/>
  <c r="M327" i="2"/>
  <c r="M150" i="2"/>
  <c r="M136" i="2"/>
  <c r="M320" i="2"/>
  <c r="M131" i="2"/>
  <c r="M242" i="2"/>
  <c r="M204" i="2"/>
  <c r="M161" i="2"/>
  <c r="M68" i="2"/>
  <c r="V25" i="2"/>
  <c r="M103" i="2"/>
  <c r="M135" i="2"/>
  <c r="M203" i="2"/>
  <c r="M65" i="2"/>
  <c r="M115" i="2"/>
  <c r="M282" i="2"/>
  <c r="M187" i="2"/>
  <c r="M213" i="2"/>
  <c r="M49" i="2"/>
  <c r="M334" i="2"/>
  <c r="M289" i="2"/>
  <c r="M190" i="2"/>
  <c r="M233" i="2"/>
  <c r="M176" i="2"/>
  <c r="M34" i="2"/>
  <c r="M38" i="2"/>
  <c r="M261" i="2"/>
  <c r="M163" i="2"/>
  <c r="M189" i="2"/>
  <c r="V14" i="2"/>
  <c r="M310" i="2"/>
  <c r="M265" i="2"/>
  <c r="M166" i="2"/>
  <c r="M209" i="2"/>
  <c r="M152" i="2"/>
  <c r="V11" i="2"/>
  <c r="R282" i="4"/>
  <c r="N474" i="4"/>
  <c r="R474" i="4"/>
  <c r="N293" i="4"/>
  <c r="R293" i="4"/>
  <c r="N117" i="2"/>
  <c r="R117" i="2"/>
  <c r="R73" i="2"/>
  <c r="N73" i="2"/>
  <c r="R259" i="2"/>
  <c r="N259" i="2"/>
  <c r="N277" i="2"/>
  <c r="R277" i="2"/>
  <c r="M47" i="11"/>
  <c r="V7" i="11"/>
  <c r="M69" i="11"/>
  <c r="M57" i="11"/>
  <c r="M60" i="11"/>
  <c r="M127" i="11"/>
  <c r="M191" i="11"/>
  <c r="M255" i="11"/>
  <c r="M96" i="11"/>
  <c r="M158" i="11"/>
  <c r="M222" i="11"/>
  <c r="M286" i="11"/>
  <c r="M36" i="11"/>
  <c r="M125" i="11"/>
  <c r="M189" i="11"/>
  <c r="M253" i="11"/>
  <c r="V23" i="11"/>
  <c r="M83" i="11"/>
  <c r="M148" i="11"/>
  <c r="M212" i="11"/>
  <c r="M276" i="11"/>
  <c r="V3" i="11"/>
  <c r="M52" i="11"/>
  <c r="M115" i="11"/>
  <c r="M179" i="11"/>
  <c r="M243" i="11"/>
  <c r="M307" i="11"/>
  <c r="V32" i="11"/>
  <c r="M138" i="11"/>
  <c r="M202" i="11"/>
  <c r="M26" i="11"/>
  <c r="M121" i="11"/>
  <c r="M185" i="11"/>
  <c r="V25" i="11"/>
  <c r="M72" i="11"/>
  <c r="M152" i="11"/>
  <c r="M216" i="11"/>
  <c r="M280" i="11"/>
  <c r="M263" i="11"/>
  <c r="M257" i="11"/>
  <c r="M233" i="11"/>
  <c r="M273" i="11"/>
  <c r="M305" i="11"/>
  <c r="M55" i="11"/>
  <c r="V9" i="11"/>
  <c r="M77" i="11"/>
  <c r="M65" i="11"/>
  <c r="M67" i="11"/>
  <c r="M135" i="11"/>
  <c r="M199" i="11"/>
  <c r="V22" i="11"/>
  <c r="M102" i="11"/>
  <c r="M166" i="11"/>
  <c r="M230" i="11"/>
  <c r="M294" i="11"/>
  <c r="M54" i="11"/>
  <c r="M133" i="11"/>
  <c r="M197" i="11"/>
  <c r="M261" i="11"/>
  <c r="V27" i="11"/>
  <c r="M92" i="11"/>
  <c r="M156" i="11"/>
  <c r="M220" i="11"/>
  <c r="M284" i="11"/>
  <c r="V8" i="11"/>
  <c r="M59" i="11"/>
  <c r="M123" i="11"/>
  <c r="M187" i="11"/>
  <c r="M251" i="11"/>
  <c r="M315" i="11"/>
  <c r="M81" i="11"/>
  <c r="M146" i="11"/>
  <c r="M210" i="11"/>
  <c r="M30" i="11"/>
  <c r="M129" i="11"/>
  <c r="M193" i="11"/>
  <c r="V29" i="11"/>
  <c r="M94" i="11"/>
  <c r="M160" i="11"/>
  <c r="M224" i="11"/>
  <c r="M288" i="11"/>
  <c r="M271" i="11"/>
  <c r="M319" i="11"/>
  <c r="M241" i="11"/>
  <c r="M274" i="11"/>
  <c r="M306" i="11"/>
  <c r="M63" i="11"/>
  <c r="V17" i="11"/>
  <c r="M85" i="11"/>
  <c r="M73" i="11"/>
  <c r="M82" i="11"/>
  <c r="M143" i="11"/>
  <c r="M207" i="11"/>
  <c r="V26" i="11"/>
  <c r="M110" i="11"/>
  <c r="M174" i="11"/>
  <c r="M238" i="11"/>
  <c r="M302" i="11"/>
  <c r="M70" i="11"/>
  <c r="M141" i="11"/>
  <c r="M205" i="11"/>
  <c r="M269" i="11"/>
  <c r="V31" i="11"/>
  <c r="M100" i="11"/>
  <c r="M164" i="11"/>
  <c r="M228" i="11"/>
  <c r="M292" i="11"/>
  <c r="V18" i="11"/>
  <c r="M68" i="11"/>
  <c r="M131" i="11"/>
  <c r="M195" i="11"/>
  <c r="M259" i="11"/>
  <c r="M323" i="11"/>
  <c r="M91" i="11"/>
  <c r="M154" i="11"/>
  <c r="M218" i="11"/>
  <c r="M34" i="11"/>
  <c r="M137" i="11"/>
  <c r="M201" i="11"/>
  <c r="V33" i="11"/>
  <c r="M104" i="11"/>
  <c r="M168" i="11"/>
  <c r="M71" i="11"/>
  <c r="V19" i="11"/>
  <c r="M93" i="11"/>
  <c r="M23" i="11"/>
  <c r="M84" i="11"/>
  <c r="M151" i="11"/>
  <c r="M215" i="11"/>
  <c r="V30" i="11"/>
  <c r="M118" i="11"/>
  <c r="M182" i="11"/>
  <c r="M246" i="11"/>
  <c r="V15" i="11"/>
  <c r="M78" i="11"/>
  <c r="M149" i="11"/>
  <c r="M213" i="11"/>
  <c r="M277" i="11"/>
  <c r="M42" i="11"/>
  <c r="M108" i="11"/>
  <c r="M172" i="11"/>
  <c r="M236" i="11"/>
  <c r="M300" i="11"/>
  <c r="M21" i="11"/>
  <c r="M75" i="11"/>
  <c r="M139" i="11"/>
  <c r="M203" i="11"/>
  <c r="M267" i="11"/>
  <c r="M331" i="11"/>
  <c r="M98" i="11"/>
  <c r="M162" i="11"/>
  <c r="M226" i="11"/>
  <c r="M46" i="11"/>
  <c r="M145" i="11"/>
  <c r="M209" i="11"/>
  <c r="M35" i="11"/>
  <c r="M112" i="11"/>
  <c r="M176" i="11"/>
  <c r="M240" i="11"/>
  <c r="M304" i="11"/>
  <c r="M287" i="11"/>
  <c r="M309" i="11"/>
  <c r="M314" i="11"/>
  <c r="M282" i="11"/>
  <c r="M321" i="11"/>
  <c r="M79" i="11"/>
  <c r="M37" i="11"/>
  <c r="V6" i="11"/>
  <c r="M27" i="11"/>
  <c r="M90" i="11"/>
  <c r="M159" i="11"/>
  <c r="M223" i="11"/>
  <c r="M38" i="11"/>
  <c r="M126" i="11"/>
  <c r="M190" i="11"/>
  <c r="M254" i="11"/>
  <c r="V16" i="11"/>
  <c r="M80" i="11"/>
  <c r="M157" i="11"/>
  <c r="M221" i="11"/>
  <c r="M285" i="11"/>
  <c r="M48" i="11"/>
  <c r="M116" i="11"/>
  <c r="M180" i="11"/>
  <c r="M244" i="11"/>
  <c r="M308" i="11"/>
  <c r="M25" i="11"/>
  <c r="M89" i="11"/>
  <c r="M147" i="11"/>
  <c r="M211" i="11"/>
  <c r="M275" i="11"/>
  <c r="V12" i="11"/>
  <c r="M106" i="11"/>
  <c r="M170" i="11"/>
  <c r="M234" i="11"/>
  <c r="M62" i="11"/>
  <c r="M153" i="11"/>
  <c r="M217" i="11"/>
  <c r="M40" i="11"/>
  <c r="M120" i="11"/>
  <c r="M184" i="11"/>
  <c r="M248" i="11"/>
  <c r="M312" i="11"/>
  <c r="M295" i="11"/>
  <c r="M313" i="11"/>
  <c r="M327" i="11"/>
  <c r="M289" i="11"/>
  <c r="M311" i="11"/>
  <c r="V4" i="11"/>
  <c r="M44" i="11"/>
  <c r="M231" i="11"/>
  <c r="M150" i="11"/>
  <c r="M28" i="11"/>
  <c r="M229" i="11"/>
  <c r="M74" i="11"/>
  <c r="M260" i="11"/>
  <c r="M95" i="11"/>
  <c r="M235" i="11"/>
  <c r="M122" i="11"/>
  <c r="M97" i="11"/>
  <c r="V21" i="11"/>
  <c r="M200" i="11"/>
  <c r="M328" i="11"/>
  <c r="M310" i="11"/>
  <c r="M297" i="11"/>
  <c r="M45" i="11"/>
  <c r="M51" i="11"/>
  <c r="M239" i="11"/>
  <c r="M198" i="11"/>
  <c r="M32" i="11"/>
  <c r="M237" i="11"/>
  <c r="M124" i="11"/>
  <c r="M268" i="11"/>
  <c r="M99" i="11"/>
  <c r="M283" i="11"/>
  <c r="M130" i="11"/>
  <c r="M105" i="11"/>
  <c r="M50" i="11"/>
  <c r="M208" i="11"/>
  <c r="M258" i="11"/>
  <c r="M333" i="11"/>
  <c r="M298" i="11"/>
  <c r="M53" i="11"/>
  <c r="M103" i="11"/>
  <c r="M247" i="11"/>
  <c r="M206" i="11"/>
  <c r="M101" i="11"/>
  <c r="M245" i="11"/>
  <c r="M132" i="11"/>
  <c r="M316" i="11"/>
  <c r="M107" i="11"/>
  <c r="M291" i="11"/>
  <c r="M178" i="11"/>
  <c r="M113" i="11"/>
  <c r="M56" i="11"/>
  <c r="M232" i="11"/>
  <c r="M279" i="11"/>
  <c r="M249" i="11"/>
  <c r="M317" i="11"/>
  <c r="V5" i="11"/>
  <c r="M61" i="11"/>
  <c r="M111" i="11"/>
  <c r="M76" i="11"/>
  <c r="M214" i="11"/>
  <c r="M109" i="11"/>
  <c r="M293" i="11"/>
  <c r="M140" i="11"/>
  <c r="M324" i="11"/>
  <c r="M155" i="11"/>
  <c r="M299" i="11"/>
  <c r="M186" i="11"/>
  <c r="M161" i="11"/>
  <c r="M66" i="11"/>
  <c r="M256" i="11"/>
  <c r="M303" i="11"/>
  <c r="M334" i="11"/>
  <c r="M318" i="11"/>
  <c r="V14" i="11"/>
  <c r="V10" i="11"/>
  <c r="M119" i="11"/>
  <c r="M86" i="11"/>
  <c r="M262" i="11"/>
  <c r="M117" i="11"/>
  <c r="M301" i="11"/>
  <c r="M188" i="11"/>
  <c r="M332" i="11"/>
  <c r="M163" i="11"/>
  <c r="V20" i="11"/>
  <c r="M194" i="11"/>
  <c r="M169" i="11"/>
  <c r="M128" i="11"/>
  <c r="M264" i="11"/>
  <c r="M325" i="11"/>
  <c r="M265" i="11"/>
  <c r="M322" i="11"/>
  <c r="M39" i="11"/>
  <c r="M41" i="11"/>
  <c r="M167" i="11"/>
  <c r="M88" i="11"/>
  <c r="M270" i="11"/>
  <c r="M165" i="11"/>
  <c r="V11" i="11"/>
  <c r="M196" i="11"/>
  <c r="M29" i="11"/>
  <c r="M171" i="11"/>
  <c r="V24" i="11"/>
  <c r="M242" i="11"/>
  <c r="M177" i="11"/>
  <c r="M136" i="11"/>
  <c r="M272" i="11"/>
  <c r="M329" i="11"/>
  <c r="M266" i="11"/>
  <c r="M335" i="11"/>
  <c r="M87" i="11"/>
  <c r="M49" i="11"/>
  <c r="M175" i="11"/>
  <c r="M134" i="11"/>
  <c r="M278" i="11"/>
  <c r="M173" i="11"/>
  <c r="M58" i="11"/>
  <c r="M204" i="11"/>
  <c r="M33" i="11"/>
  <c r="M219" i="11"/>
  <c r="V28" i="11"/>
  <c r="M250" i="11"/>
  <c r="M225" i="11"/>
  <c r="M144" i="11"/>
  <c r="M296" i="11"/>
  <c r="M326" i="11"/>
  <c r="M281" i="11"/>
  <c r="V2" i="11"/>
  <c r="M31" i="11"/>
  <c r="M183" i="11"/>
  <c r="M142" i="11"/>
  <c r="M24" i="11"/>
  <c r="M181" i="11"/>
  <c r="M64" i="11"/>
  <c r="M252" i="11"/>
  <c r="M43" i="11"/>
  <c r="M227" i="11"/>
  <c r="M114" i="11"/>
  <c r="M22" i="11"/>
  <c r="V13" i="11"/>
  <c r="M192" i="11"/>
  <c r="M320" i="11"/>
  <c r="M330" i="11"/>
  <c r="M290" i="11"/>
  <c r="R386" i="4"/>
  <c r="N386" i="4"/>
  <c r="R416" i="4"/>
  <c r="N416" i="4"/>
  <c r="R128" i="4"/>
  <c r="N128" i="4"/>
  <c r="N206" i="4"/>
  <c r="R206" i="4"/>
  <c r="R436" i="4"/>
  <c r="N436" i="4"/>
  <c r="R349" i="4"/>
  <c r="N349" i="4"/>
  <c r="N174" i="4"/>
  <c r="N296" i="4"/>
  <c r="R296" i="4"/>
  <c r="N431" i="4"/>
  <c r="R431" i="4"/>
  <c r="N435" i="4"/>
  <c r="R435" i="4"/>
  <c r="N300" i="4"/>
  <c r="R300" i="4"/>
  <c r="N213" i="4"/>
  <c r="R213" i="4"/>
  <c r="R22" i="4"/>
  <c r="N22" i="4"/>
  <c r="N140" i="4"/>
  <c r="R140" i="4"/>
  <c r="R295" i="4"/>
  <c r="N295" i="4"/>
  <c r="R209" i="4"/>
  <c r="N209" i="4"/>
  <c r="R158" i="4"/>
  <c r="N24" i="4"/>
  <c r="R24" i="4"/>
  <c r="N320" i="4"/>
  <c r="R320" i="4"/>
  <c r="N150" i="4"/>
  <c r="R150" i="4"/>
  <c r="N306" i="4"/>
  <c r="R306" i="4"/>
  <c r="R154" i="4"/>
  <c r="N154" i="4"/>
  <c r="N453" i="4"/>
  <c r="R453" i="4"/>
  <c r="R278" i="4"/>
  <c r="N280" i="4"/>
  <c r="R280" i="4"/>
  <c r="N404" i="4"/>
  <c r="R404" i="4"/>
  <c r="N317" i="4"/>
  <c r="R317" i="4"/>
  <c r="N126" i="4"/>
  <c r="R126" i="4"/>
  <c r="N33" i="4"/>
  <c r="R33" i="4"/>
  <c r="R399" i="4"/>
  <c r="N313" i="4"/>
  <c r="R313" i="4"/>
  <c r="N403" i="4"/>
  <c r="R268" i="4"/>
  <c r="N170" i="4"/>
  <c r="R170" i="4"/>
  <c r="R79" i="4"/>
  <c r="N79" i="4"/>
  <c r="N108" i="4"/>
  <c r="R108" i="4"/>
  <c r="N263" i="4"/>
  <c r="R263" i="4"/>
  <c r="N184" i="4"/>
  <c r="R184" i="4"/>
  <c r="R267" i="4"/>
  <c r="N267" i="4"/>
  <c r="N111" i="4"/>
  <c r="R111" i="4"/>
  <c r="N274" i="4"/>
  <c r="R274" i="4"/>
  <c r="R127" i="4"/>
  <c r="N127" i="4"/>
  <c r="N421" i="4"/>
  <c r="M257" i="2"/>
  <c r="M47" i="2"/>
  <c r="M178" i="2"/>
  <c r="M140" i="2"/>
  <c r="M46" i="2"/>
  <c r="M25" i="2"/>
  <c r="M283" i="2"/>
  <c r="M35" i="2"/>
  <c r="M199" i="2"/>
  <c r="M284" i="2"/>
  <c r="V15" i="2"/>
  <c r="M59" i="2"/>
  <c r="M309" i="2"/>
  <c r="M114" i="2"/>
  <c r="M330" i="2"/>
  <c r="M270" i="2"/>
  <c r="V4" i="2"/>
  <c r="M222" i="2"/>
  <c r="M208" i="2"/>
  <c r="M264" i="2"/>
  <c r="M75" i="2"/>
  <c r="M186" i="2"/>
  <c r="M312" i="2"/>
  <c r="M85" i="2"/>
  <c r="M118" i="2"/>
  <c r="M149" i="2"/>
  <c r="M234" i="2"/>
  <c r="M303" i="2"/>
  <c r="M212" i="2"/>
  <c r="M126" i="2"/>
  <c r="M169" i="2"/>
  <c r="M112" i="2"/>
  <c r="M76" i="2"/>
  <c r="M288" i="2"/>
  <c r="M53" i="2"/>
  <c r="M107" i="2"/>
  <c r="M125" i="2"/>
  <c r="M210" i="2"/>
  <c r="M279" i="2"/>
  <c r="M188" i="2"/>
  <c r="M54" i="2"/>
  <c r="M145" i="2"/>
  <c r="M88" i="2"/>
  <c r="M52" i="2"/>
  <c r="N439" i="4"/>
  <c r="R439" i="4"/>
  <c r="N446" i="4"/>
  <c r="R446" i="4"/>
  <c r="N64" i="4"/>
  <c r="R64" i="4"/>
  <c r="N461" i="4"/>
  <c r="R461" i="4"/>
  <c r="N169" i="4"/>
  <c r="R169" i="4"/>
  <c r="N407" i="4"/>
  <c r="R407" i="4"/>
  <c r="R142" i="4"/>
  <c r="N142" i="4"/>
  <c r="R164" i="2"/>
  <c r="N164" i="2"/>
  <c r="N294" i="2"/>
  <c r="R294" i="2"/>
  <c r="R172" i="2"/>
  <c r="N172" i="2"/>
  <c r="N106" i="2"/>
  <c r="R106" i="2"/>
  <c r="N314" i="2"/>
  <c r="R314" i="2"/>
  <c r="N272" i="4"/>
  <c r="R272" i="4"/>
  <c r="N417" i="4"/>
  <c r="R417" i="4"/>
  <c r="N136" i="4"/>
  <c r="R136" i="4"/>
  <c r="N372" i="4"/>
  <c r="R372" i="4"/>
  <c r="R285" i="4"/>
  <c r="R367" i="4"/>
  <c r="N367" i="4"/>
  <c r="R281" i="4"/>
  <c r="N281" i="4"/>
  <c r="R371" i="4"/>
  <c r="N371" i="4"/>
  <c r="R236" i="4"/>
  <c r="N236" i="4"/>
  <c r="R143" i="4"/>
  <c r="N143" i="4"/>
  <c r="R374" i="4"/>
  <c r="N374" i="4"/>
  <c r="R231" i="4"/>
  <c r="N231" i="4"/>
  <c r="R138" i="4"/>
  <c r="N138" i="4"/>
  <c r="N235" i="4"/>
  <c r="R235" i="4"/>
  <c r="R86" i="4"/>
  <c r="N86" i="4"/>
  <c r="R350" i="4"/>
  <c r="N350" i="4"/>
  <c r="R426" i="4"/>
  <c r="N481" i="4"/>
  <c r="R481" i="4"/>
  <c r="N37" i="4"/>
  <c r="R37" i="4"/>
  <c r="R242" i="4"/>
  <c r="N242" i="4"/>
  <c r="N94" i="4"/>
  <c r="R94" i="4"/>
  <c r="N214" i="4"/>
  <c r="N99" i="4"/>
  <c r="N385" i="4"/>
  <c r="R385" i="4"/>
  <c r="N340" i="4"/>
  <c r="R340" i="4"/>
  <c r="N253" i="4"/>
  <c r="R253" i="4"/>
  <c r="N49" i="4"/>
  <c r="R49" i="4"/>
  <c r="N335" i="4"/>
  <c r="R335" i="4"/>
  <c r="N339" i="4"/>
  <c r="N194" i="4"/>
  <c r="N109" i="4"/>
  <c r="R109" i="4"/>
  <c r="N44" i="4"/>
  <c r="R44" i="4"/>
  <c r="R248" i="4"/>
  <c r="N248" i="4"/>
  <c r="R203" i="4"/>
  <c r="N203" i="4"/>
  <c r="R41" i="4"/>
  <c r="N66" i="4"/>
  <c r="R66" i="4"/>
  <c r="N424" i="4"/>
  <c r="R424" i="4"/>
  <c r="N134" i="4"/>
  <c r="R134" i="4"/>
  <c r="N210" i="4"/>
  <c r="R210" i="4"/>
  <c r="N444" i="4"/>
  <c r="R444" i="4"/>
  <c r="R357" i="4"/>
  <c r="N357" i="4"/>
  <c r="R67" i="4"/>
  <c r="M305" i="2"/>
  <c r="M244" i="2"/>
  <c r="M50" i="2"/>
  <c r="M266" i="2"/>
  <c r="M197" i="2"/>
  <c r="M335" i="2"/>
  <c r="M158" i="2"/>
  <c r="M144" i="2"/>
  <c r="M328" i="2"/>
  <c r="M139" i="2"/>
  <c r="M250" i="2"/>
  <c r="M228" i="2"/>
  <c r="M185" i="2"/>
  <c r="M92" i="2"/>
  <c r="M55" i="2"/>
  <c r="M133" i="2"/>
  <c r="M271" i="2"/>
  <c r="V24" i="2"/>
  <c r="M80" i="2"/>
  <c r="M313" i="2"/>
  <c r="M253" i="2"/>
  <c r="M58" i="2"/>
  <c r="M254" i="2"/>
  <c r="M323" i="2"/>
  <c r="M45" i="2"/>
  <c r="M71" i="2"/>
  <c r="M170" i="2"/>
  <c r="M239" i="2"/>
  <c r="M148" i="2"/>
  <c r="M324" i="2"/>
  <c r="M78" i="2"/>
  <c r="M48" i="2"/>
  <c r="M26" i="2"/>
  <c r="M93" i="2"/>
  <c r="M299" i="2"/>
  <c r="M341" i="2"/>
  <c r="M39" i="2"/>
  <c r="M146" i="2"/>
  <c r="M215" i="2"/>
  <c r="M124" i="2"/>
  <c r="M300" i="2"/>
  <c r="V22" i="2"/>
  <c r="V18" i="2"/>
  <c r="R291" i="4" l="1"/>
  <c r="N410" i="4"/>
  <c r="R163" i="4"/>
  <c r="N307" i="2"/>
  <c r="R165" i="4"/>
  <c r="R29" i="2"/>
  <c r="R318" i="4"/>
  <c r="N224" i="4"/>
  <c r="N337" i="2"/>
  <c r="R380" i="4"/>
  <c r="N448" i="4"/>
  <c r="R434" i="4"/>
  <c r="N118" i="4"/>
  <c r="R164" i="4"/>
  <c r="N198" i="4"/>
  <c r="R232" i="4"/>
  <c r="R333" i="4"/>
  <c r="N250" i="4"/>
  <c r="R239" i="4"/>
  <c r="R28" i="2"/>
  <c r="R459" i="4"/>
  <c r="R211" i="2"/>
  <c r="N233" i="4"/>
  <c r="N284" i="4"/>
  <c r="R289" i="4"/>
  <c r="R301" i="4"/>
  <c r="N95" i="4"/>
  <c r="R60" i="4"/>
  <c r="R84" i="4"/>
  <c r="R334" i="4"/>
  <c r="R107" i="4"/>
  <c r="N425" i="4"/>
  <c r="N117" i="4"/>
  <c r="R368" i="4"/>
  <c r="R387" i="4"/>
  <c r="R46" i="4"/>
  <c r="N88" i="4"/>
  <c r="R379" i="4"/>
  <c r="R433" i="4"/>
  <c r="R155" i="4"/>
  <c r="N98" i="4"/>
  <c r="N78" i="4"/>
  <c r="R392" i="4"/>
  <c r="R418" i="4"/>
  <c r="R228" i="4"/>
  <c r="R204" i="4"/>
  <c r="R208" i="4"/>
  <c r="R73" i="4"/>
  <c r="R304" i="4"/>
  <c r="N81" i="4"/>
  <c r="R113" i="4"/>
  <c r="R473" i="4"/>
  <c r="R389" i="4"/>
  <c r="R47" i="4"/>
  <c r="R346" i="4"/>
  <c r="R477" i="4"/>
  <c r="R265" i="4"/>
  <c r="N63" i="4"/>
  <c r="R454" i="4"/>
  <c r="N331" i="4"/>
  <c r="R31" i="4"/>
  <c r="N55" i="4"/>
  <c r="N186" i="4"/>
  <c r="N429" i="4"/>
  <c r="R146" i="4"/>
  <c r="R116" i="4"/>
  <c r="N470" i="4"/>
  <c r="N81" i="2"/>
  <c r="R122" i="4"/>
  <c r="N168" i="4"/>
  <c r="N180" i="4"/>
  <c r="N383" i="4"/>
  <c r="R69" i="4"/>
  <c r="R299" i="4"/>
  <c r="N406" i="4"/>
  <c r="N61" i="4"/>
  <c r="R301" i="2"/>
  <c r="N143" i="2"/>
  <c r="R288" i="4"/>
  <c r="R411" i="4"/>
  <c r="N258" i="4"/>
  <c r="N173" i="4"/>
  <c r="R36" i="2"/>
  <c r="R222" i="4"/>
  <c r="R358" i="4"/>
  <c r="R307" i="4"/>
  <c r="N443" i="4"/>
  <c r="R356" i="4"/>
  <c r="N329" i="4"/>
  <c r="N420" i="4"/>
  <c r="R243" i="4"/>
  <c r="N183" i="4"/>
  <c r="R292" i="2"/>
  <c r="N414" i="4"/>
  <c r="R345" i="4"/>
  <c r="N87" i="4"/>
  <c r="R62" i="4"/>
  <c r="R287" i="4"/>
  <c r="R412" i="4"/>
  <c r="R378" i="4"/>
  <c r="N450" i="4"/>
  <c r="N97" i="4"/>
  <c r="R193" i="4"/>
  <c r="R199" i="4"/>
  <c r="R131" i="4"/>
  <c r="R185" i="4"/>
  <c r="N90" i="4"/>
  <c r="R480" i="4"/>
  <c r="N161" i="4"/>
  <c r="N160" i="4"/>
  <c r="R423" i="4"/>
  <c r="R460" i="4"/>
  <c r="N215" i="4"/>
  <c r="R220" i="4"/>
  <c r="N189" i="4"/>
  <c r="R437" i="4"/>
  <c r="R54" i="4"/>
  <c r="R124" i="4"/>
  <c r="R348" i="4"/>
  <c r="R101" i="4"/>
  <c r="R438" i="4"/>
  <c r="R353" i="4"/>
  <c r="R310" i="4"/>
  <c r="R82" i="2"/>
  <c r="R398" i="4"/>
  <c r="R83" i="4"/>
  <c r="R42" i="4"/>
  <c r="R322" i="4"/>
  <c r="N246" i="4"/>
  <c r="N35" i="4"/>
  <c r="R39" i="4"/>
  <c r="R271" i="4"/>
  <c r="R323" i="4"/>
  <c r="N369" i="4"/>
  <c r="R196" i="4"/>
  <c r="N297" i="4"/>
  <c r="N77" i="4"/>
  <c r="R162" i="4"/>
  <c r="R466" i="4"/>
  <c r="N384" i="4"/>
  <c r="N59" i="4"/>
  <c r="N275" i="4"/>
  <c r="N475" i="4"/>
  <c r="R112" i="4"/>
  <c r="R159" i="4"/>
  <c r="R153" i="4"/>
  <c r="R364" i="4"/>
  <c r="N465" i="4"/>
  <c r="N259" i="4"/>
  <c r="N395" i="4"/>
  <c r="R270" i="4"/>
  <c r="R430" i="4"/>
  <c r="N51" i="4"/>
  <c r="R50" i="4"/>
  <c r="N85" i="4"/>
  <c r="N319" i="4"/>
  <c r="R324" i="4"/>
  <c r="R125" i="4"/>
  <c r="N328" i="4"/>
  <c r="N252" i="4"/>
  <c r="R290" i="4"/>
  <c r="R279" i="4"/>
  <c r="R415" i="4"/>
  <c r="R400" i="4"/>
  <c r="N483" i="4"/>
  <c r="R157" i="4"/>
  <c r="R394" i="4"/>
  <c r="R249" i="4"/>
  <c r="N28" i="4"/>
  <c r="R56" i="4"/>
  <c r="R207" i="2"/>
  <c r="R219" i="2"/>
  <c r="R255" i="2"/>
  <c r="R217" i="4"/>
  <c r="R103" i="4"/>
  <c r="R110" i="4"/>
  <c r="N123" i="4"/>
  <c r="R132" i="4"/>
  <c r="R302" i="4"/>
  <c r="N232" i="2"/>
  <c r="R254" i="4"/>
  <c r="R179" i="4"/>
  <c r="R482" i="4"/>
  <c r="N442" i="4"/>
  <c r="N92" i="4"/>
  <c r="R25" i="4"/>
  <c r="N151" i="4"/>
  <c r="R262" i="4"/>
  <c r="R422" i="4"/>
  <c r="R458" i="4"/>
  <c r="R393" i="4"/>
  <c r="N471" i="4"/>
  <c r="R76" i="4"/>
  <c r="N72" i="4"/>
  <c r="N362" i="4"/>
  <c r="R137" i="4"/>
  <c r="N224" i="2"/>
  <c r="N133" i="4"/>
  <c r="N479" i="4"/>
  <c r="R397" i="4"/>
  <c r="R264" i="4"/>
  <c r="N247" i="2"/>
  <c r="R238" i="2"/>
  <c r="R122" i="2"/>
  <c r="R105" i="2"/>
  <c r="N278" i="2"/>
  <c r="R67" i="2"/>
  <c r="R175" i="2"/>
  <c r="N253" i="2"/>
  <c r="R253" i="2"/>
  <c r="N309" i="2"/>
  <c r="R309" i="2"/>
  <c r="N175" i="11"/>
  <c r="R175" i="11"/>
  <c r="N324" i="11"/>
  <c r="R324" i="11"/>
  <c r="N239" i="11"/>
  <c r="R239" i="11"/>
  <c r="R221" i="11"/>
  <c r="N221" i="11"/>
  <c r="R182" i="11"/>
  <c r="N182" i="11"/>
  <c r="N241" i="11"/>
  <c r="R241" i="11"/>
  <c r="N152" i="11"/>
  <c r="R152" i="11"/>
  <c r="N240" i="2"/>
  <c r="R240" i="2"/>
  <c r="N110" i="2"/>
  <c r="R110" i="2"/>
  <c r="N206" i="8"/>
  <c r="R206" i="8"/>
  <c r="R198" i="8"/>
  <c r="N198" i="8"/>
  <c r="R41" i="2"/>
  <c r="N41" i="2"/>
  <c r="R78" i="2"/>
  <c r="N78" i="2"/>
  <c r="N55" i="2"/>
  <c r="R55" i="2"/>
  <c r="N279" i="2"/>
  <c r="R279" i="2"/>
  <c r="N330" i="2"/>
  <c r="R330" i="2"/>
  <c r="N142" i="11"/>
  <c r="R142" i="11"/>
  <c r="N272" i="11"/>
  <c r="R272" i="11"/>
  <c r="N265" i="11"/>
  <c r="R265" i="11"/>
  <c r="N113" i="11"/>
  <c r="R113" i="11"/>
  <c r="N50" i="11"/>
  <c r="R50" i="11"/>
  <c r="N229" i="11"/>
  <c r="R229" i="11"/>
  <c r="N217" i="11"/>
  <c r="R217" i="11"/>
  <c r="R131" i="11"/>
  <c r="N131" i="11"/>
  <c r="R146" i="2"/>
  <c r="N146" i="2"/>
  <c r="R324" i="2"/>
  <c r="N324" i="2"/>
  <c r="N58" i="2"/>
  <c r="R58" i="2"/>
  <c r="N92" i="2"/>
  <c r="R92" i="2"/>
  <c r="R335" i="2"/>
  <c r="N335" i="2"/>
  <c r="R210" i="2"/>
  <c r="N210" i="2"/>
  <c r="N126" i="2"/>
  <c r="R126" i="2"/>
  <c r="R186" i="2"/>
  <c r="N186" i="2"/>
  <c r="N114" i="2"/>
  <c r="R114" i="2"/>
  <c r="N25" i="2"/>
  <c r="R25" i="2"/>
  <c r="R114" i="11"/>
  <c r="N114" i="11"/>
  <c r="N183" i="11"/>
  <c r="R183" i="11"/>
  <c r="N250" i="11"/>
  <c r="R250" i="11"/>
  <c r="N134" i="11"/>
  <c r="R134" i="11"/>
  <c r="N136" i="11"/>
  <c r="R136" i="11"/>
  <c r="R165" i="11"/>
  <c r="N165" i="11"/>
  <c r="N325" i="11"/>
  <c r="R325" i="11"/>
  <c r="N188" i="11"/>
  <c r="R188" i="11"/>
  <c r="N318" i="11"/>
  <c r="R318" i="11"/>
  <c r="R155" i="11"/>
  <c r="N155" i="11"/>
  <c r="N61" i="11"/>
  <c r="R61" i="11"/>
  <c r="N178" i="11"/>
  <c r="R178" i="11"/>
  <c r="N247" i="11"/>
  <c r="R247" i="11"/>
  <c r="N105" i="11"/>
  <c r="R105" i="11"/>
  <c r="R198" i="11"/>
  <c r="N198" i="11"/>
  <c r="R28" i="11"/>
  <c r="N28" i="11"/>
  <c r="R313" i="11"/>
  <c r="N313" i="11"/>
  <c r="R153" i="11"/>
  <c r="N153" i="11"/>
  <c r="R147" i="11"/>
  <c r="N147" i="11"/>
  <c r="N285" i="11"/>
  <c r="R285" i="11"/>
  <c r="N38" i="11"/>
  <c r="R38" i="11"/>
  <c r="R321" i="11"/>
  <c r="N321" i="11"/>
  <c r="R112" i="11"/>
  <c r="N112" i="11"/>
  <c r="N331" i="11"/>
  <c r="R331" i="11"/>
  <c r="N172" i="11"/>
  <c r="R172" i="11"/>
  <c r="N246" i="11"/>
  <c r="R246" i="11"/>
  <c r="N93" i="11"/>
  <c r="R93" i="11"/>
  <c r="N34" i="11"/>
  <c r="R34" i="11"/>
  <c r="N68" i="11"/>
  <c r="R68" i="11"/>
  <c r="N205" i="11"/>
  <c r="R205" i="11"/>
  <c r="N207" i="11"/>
  <c r="R207" i="11"/>
  <c r="N274" i="11"/>
  <c r="R274" i="11"/>
  <c r="R251" i="11"/>
  <c r="N251" i="11"/>
  <c r="R92" i="11"/>
  <c r="N92" i="11"/>
  <c r="N166" i="11"/>
  <c r="R166" i="11"/>
  <c r="N216" i="11"/>
  <c r="R216" i="11"/>
  <c r="N138" i="11"/>
  <c r="R138" i="11"/>
  <c r="N276" i="11"/>
  <c r="R276" i="11"/>
  <c r="N36" i="11"/>
  <c r="R36" i="11"/>
  <c r="N60" i="11"/>
  <c r="R60" i="11"/>
  <c r="N310" i="2"/>
  <c r="R310" i="2"/>
  <c r="N233" i="2"/>
  <c r="R233" i="2"/>
  <c r="N115" i="2"/>
  <c r="R115" i="2"/>
  <c r="R204" i="2"/>
  <c r="N204" i="2"/>
  <c r="N243" i="2"/>
  <c r="R243" i="2"/>
  <c r="N230" i="2"/>
  <c r="R230" i="2"/>
  <c r="R98" i="2"/>
  <c r="N98" i="2"/>
  <c r="N268" i="2"/>
  <c r="R268" i="2"/>
  <c r="R90" i="2"/>
  <c r="N90" i="2"/>
  <c r="R22" i="2"/>
  <c r="N22" i="2"/>
  <c r="N260" i="2"/>
  <c r="R260" i="2"/>
  <c r="N37" i="2"/>
  <c r="R37" i="2"/>
  <c r="R132" i="2"/>
  <c r="N132" i="2"/>
  <c r="N56" i="2"/>
  <c r="R56" i="2"/>
  <c r="N137" i="2"/>
  <c r="R137" i="2"/>
  <c r="N165" i="2"/>
  <c r="R165" i="2"/>
  <c r="R192" i="2"/>
  <c r="N192" i="2"/>
  <c r="N61" i="8"/>
  <c r="R61" i="8"/>
  <c r="N277" i="8"/>
  <c r="R277" i="8"/>
  <c r="N151" i="8"/>
  <c r="R151" i="8"/>
  <c r="R236" i="8"/>
  <c r="N236" i="8"/>
  <c r="N96" i="8"/>
  <c r="R96" i="8"/>
  <c r="R233" i="8"/>
  <c r="N233" i="8"/>
  <c r="N51" i="8"/>
  <c r="R51" i="8"/>
  <c r="R107" i="8"/>
  <c r="N107" i="8"/>
  <c r="R241" i="8"/>
  <c r="N241" i="8"/>
  <c r="R74" i="8"/>
  <c r="N74" i="8"/>
  <c r="N263" i="8"/>
  <c r="R263" i="8"/>
  <c r="N86" i="8"/>
  <c r="R86" i="8"/>
  <c r="R163" i="8"/>
  <c r="N163" i="8"/>
  <c r="N55" i="8"/>
  <c r="R55" i="8"/>
  <c r="N160" i="8"/>
  <c r="R160" i="8"/>
  <c r="R218" i="8"/>
  <c r="N218" i="8"/>
  <c r="N276" i="8"/>
  <c r="R276" i="8"/>
  <c r="R97" i="8"/>
  <c r="N97" i="8"/>
  <c r="N211" i="8"/>
  <c r="R211" i="8"/>
  <c r="N110" i="8"/>
  <c r="R110" i="8"/>
  <c r="N161" i="8"/>
  <c r="R161" i="8"/>
  <c r="N261" i="8"/>
  <c r="R261" i="8"/>
  <c r="N119" i="8"/>
  <c r="R119" i="8"/>
  <c r="N209" i="8"/>
  <c r="R209" i="8"/>
  <c r="R273" i="8"/>
  <c r="N273" i="8"/>
  <c r="R253" i="8"/>
  <c r="N253" i="8"/>
  <c r="R239" i="8"/>
  <c r="N239" i="8"/>
  <c r="R162" i="8"/>
  <c r="N162" i="8"/>
  <c r="R115" i="8"/>
  <c r="N115" i="8"/>
  <c r="N230" i="8"/>
  <c r="R230" i="8"/>
  <c r="N231" i="8"/>
  <c r="R231" i="8"/>
  <c r="N280" i="8"/>
  <c r="R280" i="8"/>
  <c r="N116" i="2"/>
  <c r="R116" i="2"/>
  <c r="R196" i="2"/>
  <c r="N196" i="2"/>
  <c r="R120" i="2"/>
  <c r="N120" i="2"/>
  <c r="N262" i="2"/>
  <c r="R262" i="2"/>
  <c r="N302" i="2"/>
  <c r="R302" i="2"/>
  <c r="N99" i="2"/>
  <c r="R99" i="2"/>
  <c r="N155" i="2"/>
  <c r="R155" i="2"/>
  <c r="N318" i="2"/>
  <c r="R318" i="2"/>
  <c r="R241" i="2"/>
  <c r="N241" i="2"/>
  <c r="N272" i="2"/>
  <c r="R272" i="2"/>
  <c r="R236" i="2"/>
  <c r="N236" i="2"/>
  <c r="R290" i="2"/>
  <c r="N290" i="2"/>
  <c r="N75" i="4"/>
  <c r="R75" i="4"/>
  <c r="N74" i="4"/>
  <c r="R74" i="4"/>
  <c r="N29" i="4"/>
  <c r="R29" i="4"/>
  <c r="N57" i="4"/>
  <c r="R57" i="4"/>
  <c r="N197" i="2"/>
  <c r="R197" i="2"/>
  <c r="R227" i="11"/>
  <c r="N227" i="11"/>
  <c r="N264" i="11"/>
  <c r="R264" i="11"/>
  <c r="N130" i="11"/>
  <c r="R130" i="11"/>
  <c r="N223" i="11"/>
  <c r="R223" i="11"/>
  <c r="N141" i="11"/>
  <c r="R141" i="11"/>
  <c r="N102" i="11"/>
  <c r="R102" i="11"/>
  <c r="R65" i="2"/>
  <c r="N65" i="2"/>
  <c r="R180" i="2"/>
  <c r="N180" i="2"/>
  <c r="R131" i="8"/>
  <c r="N131" i="8"/>
  <c r="N254" i="8"/>
  <c r="R254" i="8"/>
  <c r="R201" i="8"/>
  <c r="N201" i="8"/>
  <c r="R170" i="8"/>
  <c r="N170" i="8"/>
  <c r="R275" i="8"/>
  <c r="N275" i="8"/>
  <c r="N38" i="8"/>
  <c r="R38" i="8"/>
  <c r="N204" i="8"/>
  <c r="R204" i="8"/>
  <c r="N79" i="2"/>
  <c r="R79" i="2"/>
  <c r="N177" i="2"/>
  <c r="R177" i="2"/>
  <c r="N62" i="2"/>
  <c r="R62" i="2"/>
  <c r="R104" i="2"/>
  <c r="N104" i="2"/>
  <c r="N30" i="4"/>
  <c r="R30" i="4"/>
  <c r="R114" i="4"/>
  <c r="N114" i="4"/>
  <c r="N341" i="2"/>
  <c r="R341" i="2"/>
  <c r="N239" i="2"/>
  <c r="R239" i="2"/>
  <c r="N313" i="2"/>
  <c r="R313" i="2"/>
  <c r="R228" i="2"/>
  <c r="N228" i="2"/>
  <c r="N266" i="2"/>
  <c r="R266" i="2"/>
  <c r="N52" i="2"/>
  <c r="R52" i="2"/>
  <c r="N107" i="2"/>
  <c r="R107" i="2"/>
  <c r="N303" i="2"/>
  <c r="R303" i="2"/>
  <c r="R264" i="2"/>
  <c r="N264" i="2"/>
  <c r="N59" i="2"/>
  <c r="R59" i="2"/>
  <c r="N140" i="2"/>
  <c r="R140" i="2"/>
  <c r="N290" i="11"/>
  <c r="R290" i="11"/>
  <c r="N43" i="11"/>
  <c r="R43" i="11"/>
  <c r="R219" i="11"/>
  <c r="N219" i="11"/>
  <c r="R49" i="11"/>
  <c r="N49" i="11"/>
  <c r="N242" i="11"/>
  <c r="R242" i="11"/>
  <c r="N88" i="11"/>
  <c r="R88" i="11"/>
  <c r="R128" i="11"/>
  <c r="N128" i="11"/>
  <c r="R117" i="11"/>
  <c r="N117" i="11"/>
  <c r="R303" i="11"/>
  <c r="N303" i="11"/>
  <c r="R140" i="11"/>
  <c r="N140" i="11"/>
  <c r="N317" i="11"/>
  <c r="R317" i="11"/>
  <c r="R107" i="11"/>
  <c r="N107" i="11"/>
  <c r="R53" i="11"/>
  <c r="N53" i="11"/>
  <c r="N283" i="11"/>
  <c r="R283" i="11"/>
  <c r="N51" i="11"/>
  <c r="R51" i="11"/>
  <c r="N122" i="11"/>
  <c r="R122" i="11"/>
  <c r="N231" i="11"/>
  <c r="R231" i="11"/>
  <c r="N312" i="11"/>
  <c r="R312" i="11"/>
  <c r="N234" i="11"/>
  <c r="R234" i="11"/>
  <c r="N25" i="11"/>
  <c r="R25" i="11"/>
  <c r="N157" i="11"/>
  <c r="R157" i="11"/>
  <c r="R159" i="11"/>
  <c r="N159" i="11"/>
  <c r="R314" i="11"/>
  <c r="N314" i="11"/>
  <c r="N209" i="11"/>
  <c r="R209" i="11"/>
  <c r="R203" i="11"/>
  <c r="N203" i="11"/>
  <c r="N42" i="11"/>
  <c r="R42" i="11"/>
  <c r="R118" i="11"/>
  <c r="N118" i="11"/>
  <c r="R71" i="11"/>
  <c r="N71" i="11"/>
  <c r="N154" i="11"/>
  <c r="R154" i="11"/>
  <c r="N292" i="11"/>
  <c r="R292" i="11"/>
  <c r="N70" i="11"/>
  <c r="R70" i="11"/>
  <c r="N82" i="11"/>
  <c r="R82" i="11"/>
  <c r="N319" i="11"/>
  <c r="R319" i="11"/>
  <c r="N129" i="11"/>
  <c r="R129" i="11"/>
  <c r="R123" i="11"/>
  <c r="N123" i="11"/>
  <c r="N261" i="11"/>
  <c r="R261" i="11"/>
  <c r="N305" i="11"/>
  <c r="R305" i="11"/>
  <c r="N72" i="11"/>
  <c r="R72" i="11"/>
  <c r="R307" i="11"/>
  <c r="N307" i="11"/>
  <c r="R148" i="11"/>
  <c r="N148" i="11"/>
  <c r="N222" i="11"/>
  <c r="R222" i="11"/>
  <c r="R69" i="11"/>
  <c r="N69" i="11"/>
  <c r="N189" i="2"/>
  <c r="R189" i="2"/>
  <c r="R289" i="2"/>
  <c r="N289" i="2"/>
  <c r="N203" i="2"/>
  <c r="R203" i="2"/>
  <c r="N131" i="2"/>
  <c r="R131" i="2"/>
  <c r="N225" i="2"/>
  <c r="R225" i="2"/>
  <c r="R293" i="2"/>
  <c r="N293" i="2"/>
  <c r="N183" i="2"/>
  <c r="R183" i="2"/>
  <c r="N94" i="2"/>
  <c r="R94" i="2"/>
  <c r="R291" i="2"/>
  <c r="N291" i="2"/>
  <c r="N162" i="2"/>
  <c r="R162" i="2"/>
  <c r="N332" i="2"/>
  <c r="R332" i="2"/>
  <c r="R218" i="2"/>
  <c r="N218" i="2"/>
  <c r="N108" i="2"/>
  <c r="R108" i="2"/>
  <c r="N118" i="8"/>
  <c r="R118" i="8"/>
  <c r="R67" i="8"/>
  <c r="N67" i="8"/>
  <c r="R234" i="8"/>
  <c r="N234" i="8"/>
  <c r="N246" i="8"/>
  <c r="R246" i="8"/>
  <c r="N190" i="8"/>
  <c r="R190" i="8"/>
  <c r="N166" i="8"/>
  <c r="R166" i="8"/>
  <c r="R122" i="8"/>
  <c r="N122" i="8"/>
  <c r="N116" i="8"/>
  <c r="R116" i="8"/>
  <c r="N212" i="8"/>
  <c r="R212" i="8"/>
  <c r="N252" i="8"/>
  <c r="R252" i="8"/>
  <c r="N47" i="8"/>
  <c r="R47" i="8"/>
  <c r="N188" i="8"/>
  <c r="R188" i="8"/>
  <c r="N104" i="8"/>
  <c r="R104" i="8"/>
  <c r="R179" i="8"/>
  <c r="N179" i="8"/>
  <c r="N156" i="8"/>
  <c r="R156" i="8"/>
  <c r="R63" i="8"/>
  <c r="N63" i="8"/>
  <c r="R145" i="8"/>
  <c r="N145" i="8"/>
  <c r="N259" i="8"/>
  <c r="R259" i="8"/>
  <c r="N133" i="8"/>
  <c r="R133" i="8"/>
  <c r="R53" i="8"/>
  <c r="N53" i="8"/>
  <c r="R128" i="8"/>
  <c r="N128" i="8"/>
  <c r="N187" i="8"/>
  <c r="R187" i="8"/>
  <c r="R125" i="8"/>
  <c r="N125" i="8"/>
  <c r="N111" i="8"/>
  <c r="R111" i="8"/>
  <c r="N36" i="8"/>
  <c r="R36" i="8"/>
  <c r="R27" i="8"/>
  <c r="N27" i="8"/>
  <c r="N172" i="8"/>
  <c r="R172" i="8"/>
  <c r="N215" i="8"/>
  <c r="R215" i="8"/>
  <c r="R31" i="8"/>
  <c r="N31" i="8"/>
  <c r="N269" i="8"/>
  <c r="R269" i="8"/>
  <c r="N57" i="8"/>
  <c r="R57" i="8"/>
  <c r="N200" i="8"/>
  <c r="R200" i="8"/>
  <c r="R130" i="8"/>
  <c r="N130" i="8"/>
  <c r="R92" i="8"/>
  <c r="N92" i="8"/>
  <c r="N247" i="8"/>
  <c r="R247" i="8"/>
  <c r="N51" i="2"/>
  <c r="R51" i="2"/>
  <c r="R226" i="2"/>
  <c r="N226" i="2"/>
  <c r="N134" i="2"/>
  <c r="R134" i="2"/>
  <c r="R97" i="2"/>
  <c r="N97" i="2"/>
  <c r="R130" i="2"/>
  <c r="N130" i="2"/>
  <c r="N205" i="2"/>
  <c r="R205" i="2"/>
  <c r="N297" i="2"/>
  <c r="R297" i="2"/>
  <c r="N123" i="2"/>
  <c r="R123" i="2"/>
  <c r="N147" i="2"/>
  <c r="R147" i="2"/>
  <c r="N229" i="4"/>
  <c r="R229" i="4"/>
  <c r="N365" i="4"/>
  <c r="R365" i="4"/>
  <c r="R45" i="4"/>
  <c r="N45" i="4"/>
  <c r="R212" i="4"/>
  <c r="N212" i="4"/>
  <c r="N46" i="2"/>
  <c r="R46" i="2"/>
  <c r="N334" i="11"/>
  <c r="R334" i="11"/>
  <c r="N103" i="11"/>
  <c r="R103" i="11"/>
  <c r="R89" i="11"/>
  <c r="N89" i="11"/>
  <c r="N108" i="11"/>
  <c r="R108" i="11"/>
  <c r="N218" i="11"/>
  <c r="R218" i="11"/>
  <c r="R187" i="11"/>
  <c r="N187" i="11"/>
  <c r="N286" i="11"/>
  <c r="R286" i="11"/>
  <c r="R285" i="2"/>
  <c r="N285" i="2"/>
  <c r="N333" i="2"/>
  <c r="R333" i="2"/>
  <c r="N93" i="8"/>
  <c r="R93" i="8"/>
  <c r="N258" i="8"/>
  <c r="R258" i="8"/>
  <c r="N34" i="8"/>
  <c r="R34" i="8"/>
  <c r="N108" i="8"/>
  <c r="R108" i="8"/>
  <c r="R267" i="8"/>
  <c r="N267" i="8"/>
  <c r="R94" i="8"/>
  <c r="N94" i="8"/>
  <c r="N287" i="2"/>
  <c r="R287" i="2"/>
  <c r="N321" i="2"/>
  <c r="R321" i="2"/>
  <c r="N331" i="2"/>
  <c r="R331" i="2"/>
  <c r="R198" i="2"/>
  <c r="N198" i="2"/>
  <c r="R258" i="2"/>
  <c r="N258" i="2"/>
  <c r="R192" i="4"/>
  <c r="N192" i="4"/>
  <c r="R326" i="4"/>
  <c r="N326" i="4"/>
  <c r="N261" i="4"/>
  <c r="R261" i="4"/>
  <c r="R299" i="2"/>
  <c r="N299" i="2"/>
  <c r="R170" i="2"/>
  <c r="N170" i="2"/>
  <c r="R80" i="2"/>
  <c r="N80" i="2"/>
  <c r="N250" i="2"/>
  <c r="R250" i="2"/>
  <c r="N50" i="2"/>
  <c r="R50" i="2"/>
  <c r="N88" i="2"/>
  <c r="R88" i="2"/>
  <c r="N53" i="2"/>
  <c r="R53" i="2"/>
  <c r="N234" i="2"/>
  <c r="R234" i="2"/>
  <c r="R208" i="2"/>
  <c r="N208" i="2"/>
  <c r="R178" i="2"/>
  <c r="N178" i="2"/>
  <c r="N330" i="11"/>
  <c r="R330" i="11"/>
  <c r="R252" i="11"/>
  <c r="N252" i="11"/>
  <c r="N281" i="11"/>
  <c r="R281" i="11"/>
  <c r="N33" i="11"/>
  <c r="R33" i="11"/>
  <c r="N87" i="11"/>
  <c r="R87" i="11"/>
  <c r="R167" i="11"/>
  <c r="N167" i="11"/>
  <c r="N169" i="11"/>
  <c r="R169" i="11"/>
  <c r="R262" i="11"/>
  <c r="N262" i="11"/>
  <c r="N256" i="11"/>
  <c r="R256" i="11"/>
  <c r="N293" i="11"/>
  <c r="R293" i="11"/>
  <c r="N249" i="11"/>
  <c r="R249" i="11"/>
  <c r="N316" i="11"/>
  <c r="R316" i="11"/>
  <c r="N298" i="11"/>
  <c r="R298" i="11"/>
  <c r="R99" i="11"/>
  <c r="N99" i="11"/>
  <c r="N45" i="11"/>
  <c r="R45" i="11"/>
  <c r="R235" i="11"/>
  <c r="N235" i="11"/>
  <c r="R44" i="11"/>
  <c r="N44" i="11"/>
  <c r="N248" i="11"/>
  <c r="R248" i="11"/>
  <c r="N170" i="11"/>
  <c r="R170" i="11"/>
  <c r="N308" i="11"/>
  <c r="R308" i="11"/>
  <c r="N80" i="11"/>
  <c r="R80" i="11"/>
  <c r="N90" i="11"/>
  <c r="R90" i="11"/>
  <c r="N309" i="11"/>
  <c r="R309" i="11"/>
  <c r="N145" i="11"/>
  <c r="R145" i="11"/>
  <c r="R139" i="11"/>
  <c r="N139" i="11"/>
  <c r="N277" i="11"/>
  <c r="R277" i="11"/>
  <c r="N168" i="11"/>
  <c r="R168" i="11"/>
  <c r="N91" i="11"/>
  <c r="R91" i="11"/>
  <c r="R228" i="11"/>
  <c r="N228" i="11"/>
  <c r="N302" i="11"/>
  <c r="R302" i="11"/>
  <c r="N73" i="11"/>
  <c r="R73" i="11"/>
  <c r="N271" i="11"/>
  <c r="R271" i="11"/>
  <c r="N30" i="11"/>
  <c r="R30" i="11"/>
  <c r="N59" i="11"/>
  <c r="R59" i="11"/>
  <c r="N197" i="11"/>
  <c r="R197" i="11"/>
  <c r="N199" i="11"/>
  <c r="R199" i="11"/>
  <c r="N273" i="11"/>
  <c r="R273" i="11"/>
  <c r="R243" i="11"/>
  <c r="N243" i="11"/>
  <c r="N83" i="11"/>
  <c r="R83" i="11"/>
  <c r="N158" i="11"/>
  <c r="R158" i="11"/>
  <c r="N163" i="2"/>
  <c r="R163" i="2"/>
  <c r="R334" i="2"/>
  <c r="N334" i="2"/>
  <c r="R135" i="2"/>
  <c r="N135" i="2"/>
  <c r="N320" i="2"/>
  <c r="R320" i="2"/>
  <c r="N281" i="2"/>
  <c r="R281" i="2"/>
  <c r="R89" i="2"/>
  <c r="N89" i="2"/>
  <c r="R249" i="2"/>
  <c r="N249" i="2"/>
  <c r="N72" i="2"/>
  <c r="R72" i="2"/>
  <c r="N121" i="2"/>
  <c r="R121" i="2"/>
  <c r="N154" i="2"/>
  <c r="R154" i="2"/>
  <c r="R91" i="2"/>
  <c r="N91" i="2"/>
  <c r="R69" i="2"/>
  <c r="N69" i="2"/>
  <c r="R156" i="2"/>
  <c r="N156" i="2"/>
  <c r="N109" i="2"/>
  <c r="R109" i="2"/>
  <c r="N201" i="2"/>
  <c r="R201" i="2"/>
  <c r="N40" i="8"/>
  <c r="R40" i="8"/>
  <c r="N95" i="8"/>
  <c r="R95" i="8"/>
  <c r="R45" i="8"/>
  <c r="N45" i="8"/>
  <c r="R114" i="8"/>
  <c r="N114" i="8"/>
  <c r="R193" i="8"/>
  <c r="N193" i="8"/>
  <c r="R194" i="8"/>
  <c r="N194" i="8"/>
  <c r="N232" i="8"/>
  <c r="R232" i="8"/>
  <c r="N158" i="8"/>
  <c r="R158" i="8"/>
  <c r="R81" i="8"/>
  <c r="N81" i="8"/>
  <c r="N164" i="8"/>
  <c r="R164" i="8"/>
  <c r="R72" i="8"/>
  <c r="N72" i="8"/>
  <c r="N228" i="8"/>
  <c r="R228" i="8"/>
  <c r="N79" i="8"/>
  <c r="R79" i="8"/>
  <c r="N168" i="8"/>
  <c r="R168" i="8"/>
  <c r="N182" i="8"/>
  <c r="R182" i="8"/>
  <c r="N271" i="8"/>
  <c r="R271" i="8"/>
  <c r="N147" i="8"/>
  <c r="R147" i="8"/>
  <c r="R48" i="8"/>
  <c r="N48" i="8"/>
  <c r="N126" i="8"/>
  <c r="R126" i="8"/>
  <c r="R257" i="8"/>
  <c r="N257" i="8"/>
  <c r="N139" i="8"/>
  <c r="R139" i="8"/>
  <c r="R249" i="8"/>
  <c r="N249" i="8"/>
  <c r="N189" i="8"/>
  <c r="R189" i="8"/>
  <c r="N175" i="8"/>
  <c r="R175" i="8"/>
  <c r="R98" i="8"/>
  <c r="N98" i="8"/>
  <c r="R52" i="8"/>
  <c r="N52" i="8"/>
  <c r="N142" i="8"/>
  <c r="R142" i="8"/>
  <c r="N167" i="8"/>
  <c r="R167" i="8"/>
  <c r="R217" i="8"/>
  <c r="N217" i="8"/>
  <c r="N221" i="8"/>
  <c r="R221" i="8"/>
  <c r="N70" i="8"/>
  <c r="R70" i="8"/>
  <c r="N88" i="8"/>
  <c r="R88" i="8"/>
  <c r="N29" i="8"/>
  <c r="R29" i="8"/>
  <c r="N85" i="8"/>
  <c r="R85" i="8"/>
  <c r="R280" i="2"/>
  <c r="N280" i="2"/>
  <c r="N141" i="2"/>
  <c r="R141" i="2"/>
  <c r="R220" i="2"/>
  <c r="N220" i="2"/>
  <c r="N235" i="2"/>
  <c r="R235" i="2"/>
  <c r="N325" i="2"/>
  <c r="R325" i="2"/>
  <c r="N179" i="2"/>
  <c r="R179" i="2"/>
  <c r="N342" i="2"/>
  <c r="R342" i="2"/>
  <c r="N295" i="2"/>
  <c r="R295" i="2"/>
  <c r="R336" i="2"/>
  <c r="N336" i="2"/>
  <c r="N316" i="4"/>
  <c r="R316" i="4"/>
  <c r="N452" i="4"/>
  <c r="R452" i="4"/>
  <c r="N211" i="4"/>
  <c r="R211" i="4"/>
  <c r="R347" i="4"/>
  <c r="N347" i="4"/>
  <c r="R185" i="2"/>
  <c r="N185" i="2"/>
  <c r="N62" i="11"/>
  <c r="R62" i="11"/>
  <c r="R212" i="11"/>
  <c r="N212" i="11"/>
  <c r="N71" i="2"/>
  <c r="R71" i="2"/>
  <c r="N145" i="2"/>
  <c r="R145" i="2"/>
  <c r="N149" i="2"/>
  <c r="R149" i="2"/>
  <c r="N284" i="2"/>
  <c r="R284" i="2"/>
  <c r="N64" i="11"/>
  <c r="R64" i="11"/>
  <c r="R204" i="11"/>
  <c r="N204" i="11"/>
  <c r="N335" i="11"/>
  <c r="R335" i="11"/>
  <c r="N41" i="11"/>
  <c r="R41" i="11"/>
  <c r="N194" i="11"/>
  <c r="R194" i="11"/>
  <c r="N86" i="11"/>
  <c r="R86" i="11"/>
  <c r="N66" i="11"/>
  <c r="R66" i="11"/>
  <c r="N109" i="11"/>
  <c r="R109" i="11"/>
  <c r="N279" i="11"/>
  <c r="R279" i="11"/>
  <c r="N333" i="11"/>
  <c r="R333" i="11"/>
  <c r="N268" i="11"/>
  <c r="R268" i="11"/>
  <c r="R297" i="11"/>
  <c r="N297" i="11"/>
  <c r="N95" i="11"/>
  <c r="R95" i="11"/>
  <c r="R184" i="11"/>
  <c r="N184" i="11"/>
  <c r="R106" i="11"/>
  <c r="N106" i="11"/>
  <c r="R244" i="11"/>
  <c r="N244" i="11"/>
  <c r="N27" i="11"/>
  <c r="R27" i="11"/>
  <c r="R287" i="11"/>
  <c r="N287" i="11"/>
  <c r="R46" i="11"/>
  <c r="N46" i="11"/>
  <c r="N75" i="11"/>
  <c r="R75" i="11"/>
  <c r="R213" i="11"/>
  <c r="N213" i="11"/>
  <c r="N215" i="11"/>
  <c r="R215" i="11"/>
  <c r="N104" i="11"/>
  <c r="R104" i="11"/>
  <c r="N323" i="11"/>
  <c r="R323" i="11"/>
  <c r="R164" i="11"/>
  <c r="N164" i="11"/>
  <c r="N238" i="11"/>
  <c r="R238" i="11"/>
  <c r="R85" i="11"/>
  <c r="N85" i="11"/>
  <c r="N288" i="11"/>
  <c r="R288" i="11"/>
  <c r="N210" i="11"/>
  <c r="R210" i="11"/>
  <c r="N133" i="11"/>
  <c r="R133" i="11"/>
  <c r="N135" i="11"/>
  <c r="R135" i="11"/>
  <c r="N233" i="11"/>
  <c r="R233" i="11"/>
  <c r="N185" i="11"/>
  <c r="R185" i="11"/>
  <c r="R179" i="11"/>
  <c r="N179" i="11"/>
  <c r="N96" i="11"/>
  <c r="R96" i="11"/>
  <c r="N47" i="11"/>
  <c r="R47" i="11"/>
  <c r="R152" i="2"/>
  <c r="N152" i="2"/>
  <c r="R261" i="2"/>
  <c r="N261" i="2"/>
  <c r="R49" i="2"/>
  <c r="N49" i="2"/>
  <c r="N103" i="2"/>
  <c r="R103" i="2"/>
  <c r="R136" i="2"/>
  <c r="N136" i="2"/>
  <c r="R57" i="2"/>
  <c r="N57" i="2"/>
  <c r="N256" i="2"/>
  <c r="R256" i="2"/>
  <c r="R276" i="2"/>
  <c r="N276" i="2"/>
  <c r="N24" i="2"/>
  <c r="R24" i="2"/>
  <c r="R43" i="2"/>
  <c r="N43" i="2"/>
  <c r="R251" i="2"/>
  <c r="N251" i="2"/>
  <c r="R296" i="2"/>
  <c r="N296" i="2"/>
  <c r="N248" i="2"/>
  <c r="R248" i="2"/>
  <c r="N278" i="8"/>
  <c r="R278" i="8"/>
  <c r="N150" i="8"/>
  <c r="R150" i="8"/>
  <c r="N265" i="8"/>
  <c r="R265" i="8"/>
  <c r="R83" i="8"/>
  <c r="N83" i="8"/>
  <c r="N134" i="8"/>
  <c r="R134" i="8"/>
  <c r="N225" i="8"/>
  <c r="R225" i="8"/>
  <c r="N148" i="8"/>
  <c r="R148" i="8"/>
  <c r="N229" i="8"/>
  <c r="R229" i="8"/>
  <c r="R210" i="8"/>
  <c r="N210" i="8"/>
  <c r="N237" i="8"/>
  <c r="R237" i="8"/>
  <c r="N238" i="8"/>
  <c r="R238" i="8"/>
  <c r="N132" i="8"/>
  <c r="R132" i="8"/>
  <c r="N46" i="8"/>
  <c r="R46" i="8"/>
  <c r="R196" i="8"/>
  <c r="N196" i="8"/>
  <c r="N33" i="8"/>
  <c r="R33" i="8"/>
  <c r="N180" i="8"/>
  <c r="R180" i="8"/>
  <c r="N109" i="8"/>
  <c r="R109" i="8"/>
  <c r="N159" i="8"/>
  <c r="R159" i="8"/>
  <c r="R274" i="8"/>
  <c r="N274" i="8"/>
  <c r="N124" i="8"/>
  <c r="R124" i="8"/>
  <c r="R87" i="8"/>
  <c r="N87" i="8"/>
  <c r="R266" i="8"/>
  <c r="N266" i="8"/>
  <c r="N141" i="8"/>
  <c r="R141" i="8"/>
  <c r="N270" i="8"/>
  <c r="R270" i="8"/>
  <c r="N203" i="8"/>
  <c r="R203" i="8"/>
  <c r="R41" i="8"/>
  <c r="N41" i="8"/>
  <c r="R60" i="8"/>
  <c r="N60" i="8"/>
  <c r="R178" i="8"/>
  <c r="N178" i="8"/>
  <c r="N140" i="8"/>
  <c r="R140" i="8"/>
  <c r="R37" i="8"/>
  <c r="N37" i="8"/>
  <c r="N54" i="8"/>
  <c r="R54" i="8"/>
  <c r="R235" i="8"/>
  <c r="N235" i="8"/>
  <c r="N68" i="8"/>
  <c r="R68" i="8"/>
  <c r="R177" i="8"/>
  <c r="N177" i="8"/>
  <c r="R99" i="8"/>
  <c r="N99" i="8"/>
  <c r="R60" i="2"/>
  <c r="N60" i="2"/>
  <c r="N111" i="2"/>
  <c r="R111" i="2"/>
  <c r="R311" i="2"/>
  <c r="N311" i="2"/>
  <c r="R167" i="2"/>
  <c r="N167" i="2"/>
  <c r="N63" i="2"/>
  <c r="R63" i="2"/>
  <c r="R160" i="2"/>
  <c r="N160" i="2"/>
  <c r="N274" i="2"/>
  <c r="R274" i="2"/>
  <c r="N229" i="2"/>
  <c r="R229" i="2"/>
  <c r="N157" i="2"/>
  <c r="R157" i="2"/>
  <c r="N168" i="2"/>
  <c r="R168" i="2"/>
  <c r="R451" i="4"/>
  <c r="N451" i="4"/>
  <c r="N218" i="4"/>
  <c r="R218" i="4"/>
  <c r="N119" i="4"/>
  <c r="R119" i="4"/>
  <c r="N257" i="4"/>
  <c r="R257" i="4"/>
  <c r="N148" i="2"/>
  <c r="R148" i="2"/>
  <c r="N125" i="2"/>
  <c r="R125" i="2"/>
  <c r="N31" i="11"/>
  <c r="R31" i="11"/>
  <c r="N301" i="11"/>
  <c r="R301" i="11"/>
  <c r="N97" i="11"/>
  <c r="R97" i="11"/>
  <c r="N267" i="11"/>
  <c r="R267" i="11"/>
  <c r="N143" i="11"/>
  <c r="R143" i="11"/>
  <c r="R55" i="11"/>
  <c r="N55" i="11"/>
  <c r="N190" i="2"/>
  <c r="R190" i="2"/>
  <c r="N223" i="2"/>
  <c r="R223" i="2"/>
  <c r="R144" i="8"/>
  <c r="N144" i="8"/>
  <c r="N69" i="8"/>
  <c r="R69" i="8"/>
  <c r="N245" i="8"/>
  <c r="R245" i="8"/>
  <c r="R223" i="8"/>
  <c r="N223" i="8"/>
  <c r="R89" i="8"/>
  <c r="N89" i="8"/>
  <c r="N120" i="8"/>
  <c r="R120" i="8"/>
  <c r="R121" i="8"/>
  <c r="N121" i="8"/>
  <c r="N139" i="2"/>
  <c r="R139" i="2"/>
  <c r="R288" i="2"/>
  <c r="N288" i="2"/>
  <c r="N222" i="2"/>
  <c r="R222" i="2"/>
  <c r="N47" i="2"/>
  <c r="R47" i="2"/>
  <c r="N320" i="11"/>
  <c r="R320" i="11"/>
  <c r="N326" i="11"/>
  <c r="R326" i="11"/>
  <c r="R171" i="11"/>
  <c r="N171" i="11"/>
  <c r="R132" i="11"/>
  <c r="N132" i="11"/>
  <c r="N300" i="2"/>
  <c r="R300" i="2"/>
  <c r="R26" i="2"/>
  <c r="N26" i="2"/>
  <c r="N45" i="2"/>
  <c r="R45" i="2"/>
  <c r="N271" i="2"/>
  <c r="R271" i="2"/>
  <c r="R328" i="2"/>
  <c r="N328" i="2"/>
  <c r="N305" i="2"/>
  <c r="R305" i="2"/>
  <c r="N54" i="2"/>
  <c r="R54" i="2"/>
  <c r="N76" i="2"/>
  <c r="R76" i="2"/>
  <c r="N118" i="2"/>
  <c r="R118" i="2"/>
  <c r="N199" i="2"/>
  <c r="R199" i="2"/>
  <c r="N257" i="2"/>
  <c r="R257" i="2"/>
  <c r="R192" i="11"/>
  <c r="N192" i="11"/>
  <c r="N181" i="11"/>
  <c r="R181" i="11"/>
  <c r="N296" i="11"/>
  <c r="R296" i="11"/>
  <c r="N58" i="11"/>
  <c r="R58" i="11"/>
  <c r="N266" i="11"/>
  <c r="R266" i="11"/>
  <c r="R29" i="11"/>
  <c r="N29" i="11"/>
  <c r="R39" i="11"/>
  <c r="N39" i="11"/>
  <c r="R119" i="11"/>
  <c r="N119" i="11"/>
  <c r="N161" i="11"/>
  <c r="R161" i="11"/>
  <c r="N214" i="11"/>
  <c r="R214" i="11"/>
  <c r="N232" i="11"/>
  <c r="R232" i="11"/>
  <c r="N245" i="11"/>
  <c r="R245" i="11"/>
  <c r="N258" i="11"/>
  <c r="R258" i="11"/>
  <c r="N124" i="11"/>
  <c r="R124" i="11"/>
  <c r="N310" i="11"/>
  <c r="R310" i="11"/>
  <c r="R260" i="11"/>
  <c r="N260" i="11"/>
  <c r="N311" i="11"/>
  <c r="R311" i="11"/>
  <c r="N120" i="11"/>
  <c r="R120" i="11"/>
  <c r="N180" i="11"/>
  <c r="R180" i="11"/>
  <c r="N254" i="11"/>
  <c r="R254" i="11"/>
  <c r="R304" i="11"/>
  <c r="N304" i="11"/>
  <c r="R226" i="11"/>
  <c r="N226" i="11"/>
  <c r="R21" i="11"/>
  <c r="N21" i="11"/>
  <c r="R149" i="11"/>
  <c r="N149" i="11"/>
  <c r="N151" i="11"/>
  <c r="R151" i="11"/>
  <c r="R259" i="11"/>
  <c r="N259" i="11"/>
  <c r="R100" i="11"/>
  <c r="N100" i="11"/>
  <c r="N174" i="11"/>
  <c r="R174" i="11"/>
  <c r="N224" i="11"/>
  <c r="R224" i="11"/>
  <c r="N146" i="11"/>
  <c r="R146" i="11"/>
  <c r="N284" i="11"/>
  <c r="R284" i="11"/>
  <c r="N54" i="11"/>
  <c r="R54" i="11"/>
  <c r="N67" i="11"/>
  <c r="R67" i="11"/>
  <c r="N257" i="11"/>
  <c r="R257" i="11"/>
  <c r="N121" i="11"/>
  <c r="R121" i="11"/>
  <c r="R115" i="11"/>
  <c r="N115" i="11"/>
  <c r="N253" i="11"/>
  <c r="R253" i="11"/>
  <c r="N255" i="11"/>
  <c r="R255" i="11"/>
  <c r="N209" i="2"/>
  <c r="R209" i="2"/>
  <c r="N38" i="2"/>
  <c r="R38" i="2"/>
  <c r="R213" i="2"/>
  <c r="N213" i="2"/>
  <c r="N150" i="2"/>
  <c r="R150" i="2"/>
  <c r="N195" i="2"/>
  <c r="R195" i="2"/>
  <c r="N74" i="2"/>
  <c r="R74" i="2"/>
  <c r="R227" i="2"/>
  <c r="N227" i="2"/>
  <c r="N263" i="2"/>
  <c r="R263" i="2"/>
  <c r="N191" i="2"/>
  <c r="R191" i="2"/>
  <c r="R95" i="2"/>
  <c r="N95" i="2"/>
  <c r="N32" i="2"/>
  <c r="R32" i="2"/>
  <c r="N315" i="2"/>
  <c r="R315" i="2"/>
  <c r="R200" i="2"/>
  <c r="N200" i="2"/>
  <c r="R128" i="2"/>
  <c r="N128" i="2"/>
  <c r="R33" i="2"/>
  <c r="N33" i="2"/>
  <c r="R169" i="8"/>
  <c r="N169" i="8"/>
  <c r="N207" i="8"/>
  <c r="R207" i="8"/>
  <c r="N102" i="8"/>
  <c r="R102" i="8"/>
  <c r="N58" i="8"/>
  <c r="R58" i="8"/>
  <c r="N50" i="8"/>
  <c r="R50" i="8"/>
  <c r="N214" i="8"/>
  <c r="R214" i="8"/>
  <c r="R23" i="8"/>
  <c r="N23" i="8"/>
  <c r="N100" i="8"/>
  <c r="R100" i="8"/>
  <c r="R49" i="8"/>
  <c r="N49" i="8"/>
  <c r="N272" i="8"/>
  <c r="R272" i="8"/>
  <c r="N191" i="8"/>
  <c r="R191" i="8"/>
  <c r="N80" i="8"/>
  <c r="R80" i="8"/>
  <c r="N213" i="8"/>
  <c r="R213" i="8"/>
  <c r="N106" i="8"/>
  <c r="R106" i="8"/>
  <c r="R123" i="8"/>
  <c r="N123" i="8"/>
  <c r="N59" i="8"/>
  <c r="R59" i="8"/>
  <c r="R129" i="8"/>
  <c r="N129" i="8"/>
  <c r="R42" i="8"/>
  <c r="N42" i="8"/>
  <c r="N32" i="8"/>
  <c r="R32" i="8"/>
  <c r="N240" i="8"/>
  <c r="R240" i="8"/>
  <c r="R155" i="8"/>
  <c r="N155" i="8"/>
  <c r="R78" i="8"/>
  <c r="N78" i="8"/>
  <c r="N205" i="8"/>
  <c r="R205" i="8"/>
  <c r="N136" i="8"/>
  <c r="R136" i="8"/>
  <c r="R66" i="8"/>
  <c r="N66" i="8"/>
  <c r="R183" i="8"/>
  <c r="N183" i="8"/>
  <c r="N21" i="8"/>
  <c r="R21" i="8"/>
  <c r="R222" i="8"/>
  <c r="N222" i="8"/>
  <c r="R226" i="8"/>
  <c r="N226" i="8"/>
  <c r="N96" i="2"/>
  <c r="R96" i="2"/>
  <c r="N83" i="2"/>
  <c r="R83" i="2"/>
  <c r="N101" i="2"/>
  <c r="R101" i="2"/>
  <c r="N40" i="2"/>
  <c r="R40" i="2"/>
  <c r="N217" i="2"/>
  <c r="R217" i="2"/>
  <c r="N102" i="2"/>
  <c r="R102" i="2"/>
  <c r="N298" i="2"/>
  <c r="R298" i="2"/>
  <c r="R87" i="2"/>
  <c r="N87" i="2"/>
  <c r="N182" i="2"/>
  <c r="R182" i="2"/>
  <c r="N361" i="4"/>
  <c r="R361" i="4"/>
  <c r="N205" i="4"/>
  <c r="R205" i="4"/>
  <c r="N343" i="4"/>
  <c r="R343" i="4"/>
  <c r="N39" i="2"/>
  <c r="R39" i="2"/>
  <c r="R75" i="2"/>
  <c r="N75" i="2"/>
  <c r="N270" i="11"/>
  <c r="R270" i="11"/>
  <c r="R291" i="11"/>
  <c r="N291" i="11"/>
  <c r="N295" i="11"/>
  <c r="R295" i="11"/>
  <c r="R35" i="11"/>
  <c r="N35" i="11"/>
  <c r="N57" i="11"/>
  <c r="R57" i="11"/>
  <c r="N329" i="2"/>
  <c r="R329" i="2"/>
  <c r="N119" i="2"/>
  <c r="R119" i="2"/>
  <c r="R73" i="8"/>
  <c r="N73" i="8"/>
  <c r="N192" i="8"/>
  <c r="R192" i="8"/>
  <c r="N138" i="8"/>
  <c r="R138" i="8"/>
  <c r="R176" i="8"/>
  <c r="N176" i="8"/>
  <c r="N174" i="8"/>
  <c r="R174" i="8"/>
  <c r="N93" i="2"/>
  <c r="R93" i="2"/>
  <c r="N244" i="2"/>
  <c r="R244" i="2"/>
  <c r="R124" i="2"/>
  <c r="N124" i="2"/>
  <c r="N48" i="2"/>
  <c r="R48" i="2"/>
  <c r="N323" i="2"/>
  <c r="R323" i="2"/>
  <c r="N133" i="2"/>
  <c r="R133" i="2"/>
  <c r="R144" i="2"/>
  <c r="N144" i="2"/>
  <c r="R188" i="2"/>
  <c r="N188" i="2"/>
  <c r="R112" i="2"/>
  <c r="N112" i="2"/>
  <c r="N85" i="2"/>
  <c r="R85" i="2"/>
  <c r="R270" i="2"/>
  <c r="N270" i="2"/>
  <c r="N35" i="2"/>
  <c r="R35" i="2"/>
  <c r="N24" i="11"/>
  <c r="R24" i="11"/>
  <c r="N144" i="11"/>
  <c r="R144" i="11"/>
  <c r="N173" i="11"/>
  <c r="R173" i="11"/>
  <c r="N329" i="11"/>
  <c r="R329" i="11"/>
  <c r="R196" i="11"/>
  <c r="N196" i="11"/>
  <c r="N322" i="11"/>
  <c r="R322" i="11"/>
  <c r="R163" i="11"/>
  <c r="N163" i="11"/>
  <c r="R186" i="11"/>
  <c r="N186" i="11"/>
  <c r="N76" i="11"/>
  <c r="R76" i="11"/>
  <c r="R56" i="11"/>
  <c r="N56" i="11"/>
  <c r="N101" i="11"/>
  <c r="R101" i="11"/>
  <c r="N208" i="11"/>
  <c r="R208" i="11"/>
  <c r="N237" i="11"/>
  <c r="R237" i="11"/>
  <c r="N328" i="11"/>
  <c r="R328" i="11"/>
  <c r="N74" i="11"/>
  <c r="R74" i="11"/>
  <c r="N289" i="11"/>
  <c r="R289" i="11"/>
  <c r="N40" i="11"/>
  <c r="R40" i="11"/>
  <c r="R275" i="11"/>
  <c r="N275" i="11"/>
  <c r="R116" i="11"/>
  <c r="N116" i="11"/>
  <c r="R190" i="11"/>
  <c r="N190" i="11"/>
  <c r="R37" i="11"/>
  <c r="N37" i="11"/>
  <c r="N240" i="11"/>
  <c r="R240" i="11"/>
  <c r="N162" i="11"/>
  <c r="R162" i="11"/>
  <c r="N300" i="11"/>
  <c r="R300" i="11"/>
  <c r="N78" i="11"/>
  <c r="R78" i="11"/>
  <c r="R84" i="11"/>
  <c r="N84" i="11"/>
  <c r="N201" i="11"/>
  <c r="R201" i="11"/>
  <c r="R195" i="11"/>
  <c r="N195" i="11"/>
  <c r="N110" i="11"/>
  <c r="R110" i="11"/>
  <c r="N63" i="11"/>
  <c r="R63" i="11"/>
  <c r="N160" i="11"/>
  <c r="R160" i="11"/>
  <c r="R81" i="11"/>
  <c r="N81" i="11"/>
  <c r="R220" i="11"/>
  <c r="N220" i="11"/>
  <c r="N294" i="11"/>
  <c r="R294" i="11"/>
  <c r="R65" i="11"/>
  <c r="N65" i="11"/>
  <c r="N263" i="11"/>
  <c r="R263" i="11"/>
  <c r="N26" i="11"/>
  <c r="R26" i="11"/>
  <c r="N52" i="11"/>
  <c r="R52" i="11"/>
  <c r="N189" i="11"/>
  <c r="R189" i="11"/>
  <c r="N191" i="11"/>
  <c r="R191" i="11"/>
  <c r="N166" i="2"/>
  <c r="R166" i="2"/>
  <c r="N34" i="2"/>
  <c r="R34" i="2"/>
  <c r="R187" i="2"/>
  <c r="N187" i="2"/>
  <c r="N68" i="2"/>
  <c r="R68" i="2"/>
  <c r="N327" i="2"/>
  <c r="R327" i="2"/>
  <c r="N127" i="2"/>
  <c r="R127" i="2"/>
  <c r="R216" i="2"/>
  <c r="N216" i="2"/>
  <c r="N322" i="2"/>
  <c r="R322" i="2"/>
  <c r="N113" i="2"/>
  <c r="R113" i="2"/>
  <c r="N237" i="2"/>
  <c r="R237" i="2"/>
  <c r="N31" i="2"/>
  <c r="R31" i="2"/>
  <c r="N64" i="2"/>
  <c r="R64" i="2"/>
  <c r="N30" i="2"/>
  <c r="R30" i="2"/>
  <c r="N245" i="2"/>
  <c r="R245" i="2"/>
  <c r="N214" i="2"/>
  <c r="R214" i="2"/>
  <c r="N142" i="2"/>
  <c r="R142" i="2"/>
  <c r="N171" i="2"/>
  <c r="R171" i="2"/>
  <c r="R243" i="8"/>
  <c r="N243" i="8"/>
  <c r="N220" i="8"/>
  <c r="R220" i="8"/>
  <c r="N22" i="8"/>
  <c r="R22" i="8"/>
  <c r="R154" i="8"/>
  <c r="N154" i="8"/>
  <c r="N195" i="8"/>
  <c r="R195" i="8"/>
  <c r="R137" i="8"/>
  <c r="N137" i="8"/>
  <c r="R146" i="8"/>
  <c r="N146" i="8"/>
  <c r="N112" i="8"/>
  <c r="R112" i="8"/>
  <c r="N35" i="8"/>
  <c r="R35" i="8"/>
  <c r="R127" i="8"/>
  <c r="N127" i="8"/>
  <c r="N117" i="8"/>
  <c r="R117" i="8"/>
  <c r="N56" i="8"/>
  <c r="R56" i="8"/>
  <c r="N181" i="8"/>
  <c r="R181" i="8"/>
  <c r="N26" i="8"/>
  <c r="R26" i="8"/>
  <c r="N64" i="8"/>
  <c r="R64" i="8"/>
  <c r="R250" i="8"/>
  <c r="N250" i="8"/>
  <c r="N75" i="8"/>
  <c r="R75" i="8"/>
  <c r="R77" i="8"/>
  <c r="N77" i="8"/>
  <c r="N255" i="8"/>
  <c r="R255" i="8"/>
  <c r="N264" i="8"/>
  <c r="R264" i="8"/>
  <c r="R185" i="8"/>
  <c r="N185" i="8"/>
  <c r="N76" i="8"/>
  <c r="R76" i="8"/>
  <c r="N103" i="8"/>
  <c r="R103" i="8"/>
  <c r="N219" i="8"/>
  <c r="R219" i="8"/>
  <c r="R157" i="8"/>
  <c r="N157" i="8"/>
  <c r="N28" i="8"/>
  <c r="R28" i="8"/>
  <c r="N256" i="8"/>
  <c r="R256" i="8"/>
  <c r="N260" i="8"/>
  <c r="R260" i="8"/>
  <c r="N135" i="8"/>
  <c r="R135" i="8"/>
  <c r="R153" i="8"/>
  <c r="N153" i="8"/>
  <c r="N248" i="8"/>
  <c r="R248" i="8"/>
  <c r="N39" i="8"/>
  <c r="R39" i="8"/>
  <c r="N184" i="8"/>
  <c r="R184" i="8"/>
  <c r="N153" i="2"/>
  <c r="R153" i="2"/>
  <c r="R304" i="2"/>
  <c r="N304" i="2"/>
  <c r="R339" i="2"/>
  <c r="N339" i="2"/>
  <c r="R267" i="2"/>
  <c r="N267" i="2"/>
  <c r="N316" i="2"/>
  <c r="R316" i="2"/>
  <c r="N174" i="2"/>
  <c r="R174" i="2"/>
  <c r="N42" i="2"/>
  <c r="R42" i="2"/>
  <c r="R194" i="2"/>
  <c r="N194" i="2"/>
  <c r="N100" i="2"/>
  <c r="R100" i="2"/>
  <c r="N326" i="2"/>
  <c r="R326" i="2"/>
  <c r="N447" i="4"/>
  <c r="R447" i="4"/>
  <c r="N432" i="4"/>
  <c r="R432" i="4"/>
  <c r="N312" i="4"/>
  <c r="R312" i="4"/>
  <c r="N478" i="4"/>
  <c r="R478" i="4"/>
  <c r="R212" i="2"/>
  <c r="N212" i="2"/>
  <c r="N177" i="11"/>
  <c r="R177" i="11"/>
  <c r="N150" i="11"/>
  <c r="R150" i="11"/>
  <c r="R282" i="11"/>
  <c r="N282" i="11"/>
  <c r="N193" i="11"/>
  <c r="R193" i="11"/>
  <c r="R242" i="2"/>
  <c r="N242" i="2"/>
  <c r="N206" i="2"/>
  <c r="R206" i="2"/>
  <c r="R82" i="8"/>
  <c r="N82" i="8"/>
  <c r="N199" i="8"/>
  <c r="R199" i="8"/>
  <c r="R173" i="8"/>
  <c r="N173" i="8"/>
  <c r="N71" i="8"/>
  <c r="R71" i="8"/>
  <c r="R242" i="8"/>
  <c r="N242" i="8"/>
  <c r="R252" i="2"/>
  <c r="N252" i="2"/>
  <c r="N215" i="2"/>
  <c r="R215" i="2"/>
  <c r="R254" i="2"/>
  <c r="N254" i="2"/>
  <c r="N158" i="2"/>
  <c r="R158" i="2"/>
  <c r="N169" i="2"/>
  <c r="R169" i="2"/>
  <c r="R312" i="2"/>
  <c r="N312" i="2"/>
  <c r="R283" i="2"/>
  <c r="N283" i="2"/>
  <c r="N22" i="11"/>
  <c r="R22" i="11"/>
  <c r="N225" i="11"/>
  <c r="R225" i="11"/>
  <c r="N278" i="11"/>
  <c r="R278" i="11"/>
  <c r="N332" i="11"/>
  <c r="R332" i="11"/>
  <c r="N299" i="11"/>
  <c r="R299" i="11"/>
  <c r="N111" i="11"/>
  <c r="R111" i="11"/>
  <c r="N206" i="11"/>
  <c r="R206" i="11"/>
  <c r="N32" i="11"/>
  <c r="R32" i="11"/>
  <c r="N200" i="11"/>
  <c r="R200" i="11"/>
  <c r="N327" i="11"/>
  <c r="R327" i="11"/>
  <c r="R211" i="11"/>
  <c r="N211" i="11"/>
  <c r="N48" i="11"/>
  <c r="R48" i="11"/>
  <c r="N126" i="11"/>
  <c r="R126" i="11"/>
  <c r="N79" i="11"/>
  <c r="R79" i="11"/>
  <c r="N176" i="11"/>
  <c r="R176" i="11"/>
  <c r="N98" i="11"/>
  <c r="R98" i="11"/>
  <c r="R236" i="11"/>
  <c r="N236" i="11"/>
  <c r="R23" i="11"/>
  <c r="N23" i="11"/>
  <c r="N137" i="11"/>
  <c r="R137" i="11"/>
  <c r="N269" i="11"/>
  <c r="R269" i="11"/>
  <c r="R306" i="11"/>
  <c r="N306" i="11"/>
  <c r="N94" i="11"/>
  <c r="R94" i="11"/>
  <c r="N315" i="11"/>
  <c r="R315" i="11"/>
  <c r="R156" i="11"/>
  <c r="N156" i="11"/>
  <c r="N230" i="11"/>
  <c r="R230" i="11"/>
  <c r="R77" i="11"/>
  <c r="N77" i="11"/>
  <c r="N280" i="11"/>
  <c r="R280" i="11"/>
  <c r="N202" i="11"/>
  <c r="R202" i="11"/>
  <c r="N125" i="11"/>
  <c r="R125" i="11"/>
  <c r="N127" i="11"/>
  <c r="R127" i="11"/>
  <c r="N265" i="2"/>
  <c r="R265" i="2"/>
  <c r="R176" i="2"/>
  <c r="N176" i="2"/>
  <c r="R282" i="2"/>
  <c r="N282" i="2"/>
  <c r="N161" i="2"/>
  <c r="R161" i="2"/>
  <c r="N173" i="2"/>
  <c r="R173" i="2"/>
  <c r="N269" i="2"/>
  <c r="R269" i="2"/>
  <c r="N159" i="2"/>
  <c r="R159" i="2"/>
  <c r="N286" i="2"/>
  <c r="R286" i="2"/>
  <c r="N306" i="2"/>
  <c r="R306" i="2"/>
  <c r="R275" i="2"/>
  <c r="N275" i="2"/>
  <c r="N340" i="2"/>
  <c r="R340" i="2"/>
  <c r="R138" i="2"/>
  <c r="N138" i="2"/>
  <c r="N308" i="2"/>
  <c r="R308" i="2"/>
  <c r="N27" i="2"/>
  <c r="R27" i="2"/>
  <c r="N44" i="2"/>
  <c r="R44" i="2"/>
  <c r="R319" i="2"/>
  <c r="N319" i="2"/>
  <c r="N70" i="2"/>
  <c r="R70" i="2"/>
  <c r="N143" i="8"/>
  <c r="R143" i="8"/>
  <c r="R90" i="8"/>
  <c r="N90" i="8"/>
  <c r="N251" i="8"/>
  <c r="R251" i="8"/>
  <c r="R227" i="8"/>
  <c r="N227" i="8"/>
  <c r="N84" i="8"/>
  <c r="R84" i="8"/>
  <c r="N165" i="8"/>
  <c r="R165" i="8"/>
  <c r="N262" i="8"/>
  <c r="R262" i="8"/>
  <c r="R186" i="8"/>
  <c r="N186" i="8"/>
  <c r="R65" i="8"/>
  <c r="N65" i="8"/>
  <c r="N224" i="8"/>
  <c r="R224" i="8"/>
  <c r="N24" i="8"/>
  <c r="R24" i="8"/>
  <c r="N152" i="8"/>
  <c r="R152" i="8"/>
  <c r="N216" i="8"/>
  <c r="R216" i="8"/>
  <c r="N149" i="8"/>
  <c r="R149" i="8"/>
  <c r="N62" i="8"/>
  <c r="R62" i="8"/>
  <c r="R208" i="8"/>
  <c r="N208" i="8"/>
  <c r="R202" i="8"/>
  <c r="N202" i="8"/>
  <c r="R91" i="8"/>
  <c r="N91" i="8"/>
  <c r="N268" i="8"/>
  <c r="R268" i="8"/>
  <c r="N281" i="8"/>
  <c r="R281" i="8"/>
  <c r="N197" i="8"/>
  <c r="R197" i="8"/>
  <c r="R43" i="8"/>
  <c r="N43" i="8"/>
  <c r="N25" i="8"/>
  <c r="R25" i="8"/>
  <c r="R171" i="8"/>
  <c r="N171" i="8"/>
  <c r="N30" i="8"/>
  <c r="R30" i="8"/>
  <c r="R113" i="8"/>
  <c r="N113" i="8"/>
  <c r="N244" i="8"/>
  <c r="R244" i="8"/>
  <c r="N101" i="8"/>
  <c r="R101" i="8"/>
  <c r="N279" i="8"/>
  <c r="R279" i="8"/>
  <c r="R105" i="8"/>
  <c r="N105" i="8"/>
  <c r="N44" i="8"/>
  <c r="R44" i="8"/>
  <c r="R202" i="2"/>
  <c r="N202" i="2"/>
  <c r="N86" i="2"/>
  <c r="R86" i="2"/>
  <c r="R84" i="2"/>
  <c r="N84" i="2"/>
  <c r="N66" i="2"/>
  <c r="R66" i="2"/>
  <c r="N21" i="2"/>
  <c r="R21" i="2"/>
  <c r="N231" i="2"/>
  <c r="R231" i="2"/>
  <c r="N181" i="2"/>
  <c r="R181" i="2"/>
  <c r="N273" i="2"/>
  <c r="R273" i="2"/>
  <c r="R184" i="2"/>
  <c r="N184" i="2"/>
  <c r="N77" i="2"/>
  <c r="R77" i="2"/>
  <c r="N193" i="2"/>
  <c r="R193" i="2"/>
  <c r="N221" i="2"/>
  <c r="R221" i="2"/>
  <c r="R462" i="4"/>
  <c r="N462" i="4"/>
  <c r="N402" i="4"/>
  <c r="R402" i="4"/>
  <c r="R52" i="4"/>
  <c r="N52" i="4"/>
  <c r="N188" i="4"/>
  <c r="R188" i="4"/>
  <c r="N18" i="11"/>
  <c r="N18" i="2"/>
  <c r="N18" i="8"/>
  <c r="N18" i="4"/>
  <c r="E7" i="8" l="1"/>
  <c r="E7" i="2"/>
  <c r="E7" i="4"/>
  <c r="E7" i="11"/>
  <c r="F4" i="11" l="1"/>
  <c r="H4" i="11" s="1"/>
  <c r="F5" i="11"/>
  <c r="H5" i="11" s="1"/>
  <c r="F6" i="11"/>
  <c r="H6" i="11" s="1"/>
  <c r="F9" i="11" s="1"/>
  <c r="F10" i="11" s="1"/>
  <c r="F4" i="4"/>
  <c r="H4" i="4" s="1"/>
  <c r="F6" i="4"/>
  <c r="H6" i="4" s="1"/>
  <c r="F9" i="4" s="1"/>
  <c r="F10" i="4" s="1"/>
  <c r="F5" i="4"/>
  <c r="H5" i="4" s="1"/>
  <c r="F4" i="8"/>
  <c r="H4" i="8" s="1"/>
  <c r="F5" i="8"/>
  <c r="H5" i="8" s="1"/>
  <c r="F6" i="8"/>
  <c r="H6" i="8" s="1"/>
  <c r="F9" i="8" s="1"/>
  <c r="F10" i="8" s="1"/>
  <c r="F4" i="2"/>
  <c r="H4" i="2" s="1"/>
  <c r="F6" i="2"/>
  <c r="H6" i="2" s="1"/>
  <c r="F9" i="2" s="1"/>
  <c r="F5" i="2"/>
  <c r="H5" i="2" s="1"/>
  <c r="F8" i="8"/>
  <c r="F8" i="2"/>
  <c r="F8" i="4"/>
  <c r="F8" i="11"/>
  <c r="G9" i="4" l="1"/>
  <c r="G9" i="11"/>
  <c r="G9" i="2"/>
  <c r="G9" i="8"/>
</calcChain>
</file>

<file path=xl/sharedStrings.xml><?xml version="1.0" encoding="utf-8"?>
<sst xmlns="http://schemas.openxmlformats.org/spreadsheetml/2006/main" count="14891" uniqueCount="2130">
  <si>
    <t>V566 Oph / GSC 00425-00247</t>
  </si>
  <si>
    <t>System Type:</t>
  </si>
  <si>
    <t>EW/KW</t>
  </si>
  <si>
    <t>Rather messy</t>
  </si>
  <si>
    <t>GCVS 4 Eph.</t>
  </si>
  <si>
    <t>--- Working ----</t>
  </si>
  <si>
    <t>Epoch =</t>
  </si>
  <si>
    <t>Period =</t>
  </si>
  <si>
    <t>Start of linear fit (row #)</t>
  </si>
  <si>
    <t>Linear</t>
  </si>
  <si>
    <t>Quadratic</t>
  </si>
  <si>
    <t>LS Intercept =</t>
  </si>
  <si>
    <t>LS Slope =</t>
  </si>
  <si>
    <t>LS Quadr term =</t>
  </si>
  <si>
    <t>na</t>
  </si>
  <si>
    <t>Sum diff² =</t>
  </si>
  <si>
    <t>New epoch =</t>
  </si>
  <si>
    <t>New Period =</t>
  </si>
  <si>
    <t># of data points:</t>
  </si>
  <si>
    <t>New Ephemeris =</t>
  </si>
  <si>
    <t>But not off</t>
  </si>
  <si>
    <t>Or &gt;&gt;&gt;&gt;&gt;&gt;</t>
  </si>
  <si>
    <t>Quad</t>
  </si>
  <si>
    <t>by 3*sd</t>
  </si>
  <si>
    <t>Source</t>
  </si>
  <si>
    <t>Typ</t>
  </si>
  <si>
    <t>ToM</t>
  </si>
  <si>
    <t>error</t>
  </si>
  <si>
    <t>n'</t>
  </si>
  <si>
    <t>n</t>
  </si>
  <si>
    <t>O-C</t>
  </si>
  <si>
    <t>GCVS 4</t>
  </si>
  <si>
    <t>BAV</t>
  </si>
  <si>
    <t>BBSAG</t>
  </si>
  <si>
    <t>IBVS</t>
  </si>
  <si>
    <t>OEJV</t>
  </si>
  <si>
    <t>S5</t>
  </si>
  <si>
    <t>Misc</t>
  </si>
  <si>
    <t>Lin Fit</t>
  </si>
  <si>
    <t>Q. Fit</t>
  </si>
  <si>
    <t>Date</t>
  </si>
  <si>
    <t>BAD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</si>
  <si>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</si>
  <si>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</si>
  <si>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Wt*diff</t>
    </r>
    <r>
      <rPr>
        <b/>
        <vertAlign val="superscript"/>
        <sz val="10"/>
        <rFont val="Arial"/>
        <family val="2"/>
      </rPr>
      <t>2</t>
    </r>
  </si>
  <si>
    <t>|diff|</t>
  </si>
  <si>
    <t>IBVS 0119</t>
  </si>
  <si>
    <t>IBVS 0148</t>
  </si>
  <si>
    <t>IBVS 0456</t>
  </si>
  <si>
    <t>IBVS 0508</t>
  </si>
  <si>
    <t>I</t>
  </si>
  <si>
    <t>IBVS 0530</t>
  </si>
  <si>
    <t>IBVS 0844</t>
  </si>
  <si>
    <t>IBVS 0647</t>
  </si>
  <si>
    <t>II</t>
  </si>
  <si>
    <t>IBVS 0937</t>
  </si>
  <si>
    <t>IBVS 1053</t>
  </si>
  <si>
    <t>IBVS 1379</t>
  </si>
  <si>
    <t>IBVS 0931</t>
  </si>
  <si>
    <t>BBSAG Bull.23</t>
  </si>
  <si>
    <t>Remis J</t>
  </si>
  <si>
    <t>B</t>
  </si>
  <si>
    <t>BBSAG Bull.26</t>
  </si>
  <si>
    <t>Ralincourt P</t>
  </si>
  <si>
    <t>Raymond R</t>
  </si>
  <si>
    <t>BBSAG Bull.24</t>
  </si>
  <si>
    <t>Mauron N</t>
  </si>
  <si>
    <t>Le Borgne J</t>
  </si>
  <si>
    <t>BBSAG Bull.27</t>
  </si>
  <si>
    <t>BBSAG Bull.28</t>
  </si>
  <si>
    <t>Poretti E</t>
  </si>
  <si>
    <t>BBSAG Bull.29</t>
  </si>
  <si>
    <t>Diethelm R</t>
  </si>
  <si>
    <t>BBSAG Bull.30</t>
  </si>
  <si>
    <t>IBVS 1449</t>
  </si>
  <si>
    <t>BBSAG Bull.34</t>
  </si>
  <si>
    <t>v</t>
  </si>
  <si>
    <t>Troispoux G</t>
  </si>
  <si>
    <t>BBSAG Bull.35</t>
  </si>
  <si>
    <t>IBVS 1924</t>
  </si>
  <si>
    <t>IBVS 1457</t>
  </si>
  <si>
    <t>phe</t>
  </si>
  <si>
    <t>K</t>
  </si>
  <si>
    <t>IBVS 1576</t>
  </si>
  <si>
    <t>BAAVSS 59,16</t>
  </si>
  <si>
    <t>IBVS 2545</t>
  </si>
  <si>
    <t>IBVS 2613</t>
  </si>
  <si>
    <t>BRNO 26</t>
  </si>
  <si>
    <t>IBVS 2451</t>
  </si>
  <si>
    <t>JAAVSO 11,57</t>
  </si>
  <si>
    <t>BBSAG Bull.56</t>
  </si>
  <si>
    <t>IBVS 2154</t>
  </si>
  <si>
    <t>phe  V</t>
  </si>
  <si>
    <t>phe  B</t>
  </si>
  <si>
    <t>BAV-M 38</t>
  </si>
  <si>
    <t>pg</t>
  </si>
  <si>
    <t>IBVS 2836</t>
  </si>
  <si>
    <t>IBVS 2385</t>
  </si>
  <si>
    <t>BAAVSS 60,15</t>
  </si>
  <si>
    <t>BRNO 27</t>
  </si>
  <si>
    <t>BBSAG Bull.72</t>
  </si>
  <si>
    <t>BAV-M 39</t>
  </si>
  <si>
    <t>:</t>
  </si>
  <si>
    <t>BBSAG Bull.74</t>
  </si>
  <si>
    <t>BBSAG Bull.77</t>
  </si>
  <si>
    <t>Paschke A</t>
  </si>
  <si>
    <t>BBSAG Bull.79</t>
  </si>
  <si>
    <t>BAV-M 43</t>
  </si>
  <si>
    <t>BBSAG Bull.80</t>
  </si>
  <si>
    <t>Mavrofridis G</t>
  </si>
  <si>
    <t>BBSAG Bull.81</t>
  </si>
  <si>
    <t>BAAVSS 67,7</t>
  </si>
  <si>
    <t>MVS 11,155</t>
  </si>
  <si>
    <t>BBSAG Bull.84</t>
  </si>
  <si>
    <t>IBVS 3861</t>
  </si>
  <si>
    <t>BBSAG Bull.90</t>
  </si>
  <si>
    <t>Fabregat J</t>
  </si>
  <si>
    <t>BAV-M 56</t>
  </si>
  <si>
    <t>BAV-M 59</t>
  </si>
  <si>
    <t>BBSAG Bull.95</t>
  </si>
  <si>
    <t>Acerbi F</t>
  </si>
  <si>
    <t>BBSAG Bull.96</t>
  </si>
  <si>
    <t>BBSAG Bull.98</t>
  </si>
  <si>
    <t>Barani C</t>
  </si>
  <si>
    <t>IBVS 4097</t>
  </si>
  <si>
    <t>BAAVSS 91,16</t>
  </si>
  <si>
    <t>Blaettler E</t>
  </si>
  <si>
    <t>BRNO 31</t>
  </si>
  <si>
    <t>BBSAG Bull.99</t>
  </si>
  <si>
    <t>BBSAG Bull.100</t>
  </si>
  <si>
    <t>BBSAG Bull.102</t>
  </si>
  <si>
    <t>Dahm M</t>
  </si>
  <si>
    <t>BBSAG Bull.101</t>
  </si>
  <si>
    <t>BBSAG Bull.105</t>
  </si>
  <si>
    <t>Vandenbroere J</t>
  </si>
  <si>
    <t>Vialle J</t>
  </si>
  <si>
    <t>BBSAG 105</t>
  </si>
  <si>
    <t>OEJV 0060</t>
  </si>
  <si>
    <t>vis</t>
  </si>
  <si>
    <t>BBSAG Bull.107</t>
  </si>
  <si>
    <t>BAV-M 93</t>
  </si>
  <si>
    <t>BBSAG Bull.108</t>
  </si>
  <si>
    <t>BAV-M 113</t>
  </si>
  <si>
    <t>BBSAG Bull.113</t>
  </si>
  <si>
    <t>Martignoni M</t>
  </si>
  <si>
    <t>IBVS 4472</t>
  </si>
  <si>
    <t>ccd</t>
  </si>
  <si>
    <t>IBVS 5470</t>
  </si>
  <si>
    <t>BAV-M 111</t>
  </si>
  <si>
    <t>W. Kleikamp</t>
  </si>
  <si>
    <t>IBVS 4606</t>
  </si>
  <si>
    <t>OEJV 0074</t>
  </si>
  <si>
    <t>IBVS 5438</t>
  </si>
  <si>
    <t>IBVS 5543</t>
  </si>
  <si>
    <t>IBVS 5801</t>
  </si>
  <si>
    <t>IBVS 5887</t>
  </si>
  <si>
    <t>IBVS 5922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</si>
  <si>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</si>
  <si>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</si>
  <si>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</si>
  <si>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</si>
  <si>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ZA</t>
  </si>
  <si>
    <t>X</t>
  </si>
  <si>
    <t>Q.Fit</t>
  </si>
  <si>
    <t>A</t>
  </si>
  <si>
    <t xml:space="preserve">ZB = </t>
  </si>
  <si>
    <t>X1.X4-X2.X3</t>
  </si>
  <si>
    <t>ZB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</si>
  <si>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</si>
  <si>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</si>
  <si>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</si>
  <si>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</si>
  <si>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</si>
  <si>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</si>
  <si>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</si>
  <si>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</si>
  <si>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ZC</t>
  </si>
  <si>
    <t>C</t>
  </si>
  <si>
    <t>By:</t>
  </si>
  <si>
    <t>Bob Nelson</t>
  </si>
  <si>
    <t xml:space="preserve">A = </t>
  </si>
  <si>
    <t xml:space="preserve">ZD = </t>
  </si>
  <si>
    <t>N.X4-X2.X2</t>
  </si>
  <si>
    <t>ZD</t>
  </si>
  <si>
    <t>D</t>
  </si>
  <si>
    <t>Date:</t>
  </si>
  <si>
    <t xml:space="preserve">B = </t>
  </si>
  <si>
    <t xml:space="preserve">ZE = </t>
  </si>
  <si>
    <t>N.X3-X1.X2</t>
  </si>
  <si>
    <t>ZE</t>
  </si>
  <si>
    <t>E</t>
  </si>
  <si>
    <t xml:space="preserve">C = </t>
  </si>
  <si>
    <t xml:space="preserve">ZF = </t>
  </si>
  <si>
    <t>N.X2-X1.X1</t>
  </si>
  <si>
    <t>ZF</t>
  </si>
  <si>
    <t>F</t>
  </si>
  <si>
    <t xml:space="preserve">δy = </t>
  </si>
  <si>
    <t>MM =</t>
  </si>
  <si>
    <t>many terms</t>
  </si>
  <si>
    <t>G</t>
  </si>
  <si>
    <t>Start Row</t>
  </si>
  <si>
    <t xml:space="preserve">Correlation = </t>
  </si>
  <si>
    <t>H</t>
  </si>
  <si>
    <t>End Row</t>
  </si>
  <si>
    <t>dP/dt</t>
  </si>
  <si>
    <t>days/year</t>
  </si>
  <si>
    <t>J</t>
  </si>
  <si>
    <t>L</t>
  </si>
  <si>
    <t>M</t>
  </si>
  <si>
    <t>N</t>
  </si>
  <si>
    <t xml:space="preserve">N = </t>
  </si>
  <si>
    <t>O</t>
  </si>
  <si>
    <t>P</t>
  </si>
  <si>
    <t>SCALE FACTORS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</si>
  <si>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</si>
  <si>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</si>
  <si>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</si>
  <si>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</si>
  <si>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</si>
  <si>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</si>
  <si>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</si>
  <si>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</si>
  <si>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</si>
  <si>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</si>
  <si>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</si>
  <si>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Y</t>
  </si>
  <si>
    <t>w</t>
  </si>
  <si>
    <t>w*X</t>
  </si>
  <si>
    <t>w*Y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</si>
  <si>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</si>
  <si>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</si>
  <si>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</si>
  <si>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t>w*YX</t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</si>
  <si>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</si>
  <si>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</si>
  <si>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</si>
  <si>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</si>
  <si>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</si>
  <si>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</si>
  <si>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</si>
  <si>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</si>
  <si>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</si>
  <si>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</si>
  <si>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</si>
  <si>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V0566 Oph / GSC 00425-00247</t>
  </si>
  <si>
    <r>
      <t xml:space="preserve">Note:  for references in </t>
    </r>
    <r>
      <rPr>
        <b/>
        <sz val="10"/>
        <color indexed="16"/>
        <rFont val="Arial"/>
        <family val="2"/>
      </rPr>
      <t>brown,</t>
    </r>
    <r>
      <rPr>
        <b/>
        <sz val="10"/>
        <color indexed="10"/>
        <rFont val="Arial"/>
        <family val="2"/>
      </rPr>
      <t xml:space="preserve"> consult Lafta 1985Ap&amp;SS.114...23</t>
    </r>
  </si>
  <si>
    <t>My time zone &gt;&gt;&gt;&gt;&gt;</t>
  </si>
  <si>
    <t>(PST=8, PDT=MDT=7, MDT=CST=6, etc.)</t>
  </si>
  <si>
    <t>Add cycle</t>
  </si>
  <si>
    <t>JD today</t>
  </si>
  <si>
    <t>Old Cycle</t>
  </si>
  <si>
    <t>Visual wt</t>
  </si>
  <si>
    <t>Linear Ephemeris =</t>
  </si>
  <si>
    <t>New Cycle</t>
  </si>
  <si>
    <t>Quad. Ephemeris =</t>
  </si>
  <si>
    <t>Next ToM</t>
  </si>
  <si>
    <t>PE</t>
  </si>
  <si>
    <t>CCD</t>
  </si>
  <si>
    <t>s5</t>
  </si>
  <si>
    <t>s6</t>
  </si>
  <si>
    <t>s7</t>
  </si>
  <si>
    <t>Residuals</t>
  </si>
  <si>
    <t>Fresa 1954</t>
  </si>
  <si>
    <t>Kwee 1958</t>
  </si>
  <si>
    <t>Binnendijk 1959</t>
  </si>
  <si>
    <t>Purgathofer &amp; Widorn 1959</t>
  </si>
  <si>
    <t>Purgathofer &amp; Widorn 1964</t>
  </si>
  <si>
    <t>Schnell &amp; Widorn 1965</t>
  </si>
  <si>
    <t>Bookmyer 1969</t>
  </si>
  <si>
    <t>Kaitchuk &amp; Sprague 1974</t>
  </si>
  <si>
    <t>Bookmyer 1976</t>
  </si>
  <si>
    <t>Kaitchuk 1975</t>
  </si>
  <si>
    <t>Pop &amp; Todoran 1977</t>
  </si>
  <si>
    <t>BBSAG 023</t>
  </si>
  <si>
    <t>Dawson &amp; Nayanaswamy 1977</t>
  </si>
  <si>
    <t>BBSAG 026</t>
  </si>
  <si>
    <t>BBSAG 024</t>
  </si>
  <si>
    <t>BBSAG 027</t>
  </si>
  <si>
    <t>BBSAG 028</t>
  </si>
  <si>
    <t>BBSAG 029</t>
  </si>
  <si>
    <t>BBSAG 030</t>
  </si>
  <si>
    <t>BBSAG 034</t>
  </si>
  <si>
    <t>correct</t>
  </si>
  <si>
    <t>BBSAG 035</t>
  </si>
  <si>
    <t>BBSAG 072</t>
  </si>
  <si>
    <t>BBSAG 074</t>
  </si>
  <si>
    <t>BBSAG 077</t>
  </si>
  <si>
    <t>BBSAG 079</t>
  </si>
  <si>
    <t>BBSAG 080</t>
  </si>
  <si>
    <t>BBSAG 081</t>
  </si>
  <si>
    <t>BBSAG 084</t>
  </si>
  <si>
    <t>BBSAG 090</t>
  </si>
  <si>
    <t>BBSAG 095</t>
  </si>
  <si>
    <t>BBSAG 096</t>
  </si>
  <si>
    <t>BBSAG 098</t>
  </si>
  <si>
    <t>BBSAG 099</t>
  </si>
  <si>
    <t>BBSAG 100</t>
  </si>
  <si>
    <t>BBSAG 102</t>
  </si>
  <si>
    <t>BBSAG 101</t>
  </si>
  <si>
    <t>BBSAG 107</t>
  </si>
  <si>
    <t>BBSAG 108</t>
  </si>
  <si>
    <t>BBSAG 113</t>
  </si>
  <si>
    <t>2013JAVSO..41..122</t>
  </si>
  <si>
    <t>IBVS 6039</t>
  </si>
  <si>
    <t>OEJV 0137</t>
  </si>
  <si>
    <t>OEJV 0160</t>
  </si>
  <si>
    <t>Ahnert P</t>
  </si>
  <si>
    <t> KVBB 28.87 </t>
  </si>
  <si>
    <t> IODE 4.2.236 </t>
  </si>
  <si>
    <t> MSAI 25.127 </t>
  </si>
  <si>
    <t> BAN 14.131 </t>
  </si>
  <si>
    <t> AA 12.185 </t>
  </si>
  <si>
    <t> AC 223.22 </t>
  </si>
  <si>
    <t> PZ 14.430 </t>
  </si>
  <si>
    <t> PZ 15.219 </t>
  </si>
  <si>
    <t> BRNO 6 </t>
  </si>
  <si>
    <t>Carbol K</t>
  </si>
  <si>
    <t> SCA 13.183 </t>
  </si>
  <si>
    <t> AVSJ 3.64 </t>
  </si>
  <si>
    <t>Ralincourt Ph</t>
  </si>
  <si>
    <t> JBAA 83.454 </t>
  </si>
  <si>
    <t> JBAA 85.446 </t>
  </si>
  <si>
    <t> GEOS 3 </t>
  </si>
  <si>
    <t> PZP 3.763 </t>
  </si>
  <si>
    <t> JBAA 87.80 </t>
  </si>
  <si>
    <t> VSSC 58.18 </t>
  </si>
  <si>
    <t> GEOS 6 </t>
  </si>
  <si>
    <t> GEOS 13 </t>
  </si>
  <si>
    <t>Pampaloni Carlo</t>
  </si>
  <si>
    <t> BRNO 26 </t>
  </si>
  <si>
    <t>Dumont Michel</t>
  </si>
  <si>
    <t> BRNO 27 </t>
  </si>
  <si>
    <t> VSSC 67.10 </t>
  </si>
  <si>
    <t> VSSC 73 </t>
  </si>
  <si>
    <t>Hipparcos</t>
  </si>
  <si>
    <t> IAPP 56.6 </t>
  </si>
  <si>
    <t>Forthney</t>
  </si>
  <si>
    <t>pe</t>
  </si>
  <si>
    <t>VSB 47 </t>
  </si>
  <si>
    <t>Dalmazio Davide</t>
  </si>
  <si>
    <t> BRNO 32 </t>
  </si>
  <si>
    <t>Fernandez J M</t>
  </si>
  <si>
    <t> BBS 123 </t>
  </si>
  <si>
    <t>VSB 33 </t>
  </si>
  <si>
    <t>Nagai Kazuhiro</t>
  </si>
  <si>
    <t>VSB 37 </t>
  </si>
  <si>
    <t>Tikkanen Kari</t>
  </si>
  <si>
    <t>VSB 38 </t>
  </si>
  <si>
    <t>OEJV 0074 </t>
  </si>
  <si>
    <t>Cihal R</t>
  </si>
  <si>
    <t>VSB 40 </t>
  </si>
  <si>
    <t>Hejduk P</t>
  </si>
  <si>
    <t>IBVS 5754</t>
  </si>
  <si>
    <t>Liakos A</t>
  </si>
  <si>
    <t>BVRI</t>
  </si>
  <si>
    <t>VSB 50 </t>
  </si>
  <si>
    <t>VSB 51 </t>
  </si>
  <si>
    <t>VSB 53 </t>
  </si>
  <si>
    <t>BAVM 226 </t>
  </si>
  <si>
    <t>Smelcer L.</t>
  </si>
  <si>
    <t>IBVS 6149</t>
  </si>
  <si>
    <t>IBVS 6218</t>
  </si>
  <si>
    <t>VSB 060</t>
  </si>
  <si>
    <t>Ic</t>
  </si>
  <si>
    <t>IBVS 6196</t>
  </si>
  <si>
    <t>VSB-64</t>
  </si>
  <si>
    <t>cG</t>
  </si>
  <si>
    <t>IBVS 6244</t>
  </si>
  <si>
    <t>JAVSO..47..105</t>
  </si>
  <si>
    <t>VSB 069</t>
  </si>
  <si>
    <t>OEJV 0203</t>
  </si>
  <si>
    <t>X'</t>
  </si>
  <si>
    <t>Sine + Quad fit</t>
  </si>
  <si>
    <t>Multiplier</t>
  </si>
  <si>
    <t>Power of 10</t>
  </si>
  <si>
    <t>Q.+LTE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</si>
  <si>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</si>
  <si>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</si>
  <si>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</si>
  <si>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</si>
  <si>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</si>
  <si>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</si>
  <si>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</si>
  <si>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</si>
  <si>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</si>
  <si>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</si>
  <si>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</si>
  <si>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</si>
  <si>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</si>
  <si>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</si>
  <si>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days</t>
  </si>
  <si>
    <t>I am very leery about this fit due to the very high eccentricity, e &gt; 0.999</t>
  </si>
  <si>
    <t>Cnst</t>
  </si>
  <si>
    <t>Slope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</si>
  <si>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</si>
  <si>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</si>
  <si>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</si>
  <si>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</si>
  <si>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</si>
  <si>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degrees</t>
  </si>
  <si>
    <t xml:space="preserve">To = </t>
  </si>
  <si>
    <t>HJD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</si>
  <si>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</si>
  <si>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</si>
  <si>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e sin nu_o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</si>
  <si>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</si>
  <si>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AU</t>
  </si>
  <si>
    <t>dP/dt =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</si>
  <si>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</si>
  <si>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</si>
  <si>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</si>
  <si>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</si>
  <si>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</si>
  <si>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</si>
  <si>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Q+S fit</t>
  </si>
  <si>
    <t>LTE Resid</t>
  </si>
  <si>
    <t>Q. resid</t>
  </si>
  <si>
    <t>Q+S resid</t>
  </si>
  <si>
    <r>
      <t>wt.diff</t>
    </r>
    <r>
      <rPr>
        <b/>
        <vertAlign val="superscript"/>
        <sz val="10"/>
        <rFont val="Arial"/>
        <family val="2"/>
      </rPr>
      <t>2</t>
    </r>
  </si>
  <si>
    <t>Q resid</t>
  </si>
  <si>
    <t xml:space="preserve"> e sin nu</t>
  </si>
  <si>
    <t>Q.fit</t>
  </si>
  <si>
    <t>Sin fit</t>
  </si>
  <si>
    <t>Qian</t>
  </si>
  <si>
    <t>Ampl</t>
  </si>
  <si>
    <t>Ang.freq.</t>
  </si>
  <si>
    <t>Ph.cnst</t>
  </si>
  <si>
    <t>Qian's</t>
  </si>
  <si>
    <t>Elements</t>
  </si>
  <si>
    <t>Sine</t>
  </si>
  <si>
    <t>Analysis of Qian 2001MNRAS.329..914</t>
  </si>
  <si>
    <t>Ang.Freq</t>
  </si>
  <si>
    <t>Qian 2001</t>
  </si>
  <si>
    <t>Not quite right</t>
  </si>
  <si>
    <t>Analysis of Seeds &amp; Dawson 1985 IBVS 2836</t>
  </si>
  <si>
    <t>In paper</t>
  </si>
  <si>
    <t>unused</t>
  </si>
  <si>
    <t>S3</t>
  </si>
  <si>
    <t>S4</t>
  </si>
  <si>
    <t>S6</t>
  </si>
  <si>
    <t>PG</t>
  </si>
  <si>
    <t>Sc</t>
  </si>
  <si>
    <t>MS</t>
  </si>
  <si>
    <t>Ni</t>
  </si>
  <si>
    <t>SD</t>
  </si>
  <si>
    <t>Ke</t>
  </si>
  <si>
    <t>Po</t>
  </si>
  <si>
    <t>.I</t>
  </si>
  <si>
    <t>(IBVS 2836)</t>
  </si>
  <si>
    <t>Analysis of Rovithis-Livaniou et al 1993IBVS.3861….1</t>
  </si>
  <si>
    <t>Same elements</t>
  </si>
  <si>
    <t>Minima from the Lichtenknecker Database of the BAV</t>
  </si>
  <si>
    <t>http://www.bav-astro.de/LkDB/index.php?lang=en&amp;sprache_dial=en</t>
  </si>
  <si>
    <t>2435658.467 </t>
  </si>
  <si>
    <t> 03.07.1956 23:12 </t>
  </si>
  <si>
    <t> 0.062 </t>
  </si>
  <si>
    <t>V </t>
  </si>
  <si>
    <t> J.Ashbrook </t>
  </si>
  <si>
    <t>IBVS 119 </t>
  </si>
  <si>
    <t>2435672.383 </t>
  </si>
  <si>
    <t> 17.07.1956 21:11 </t>
  </si>
  <si>
    <t> 0.050 </t>
  </si>
  <si>
    <t>2435689.597 </t>
  </si>
  <si>
    <t> 04.08.1956 02:19 </t>
  </si>
  <si>
    <t> 0.059 </t>
  </si>
  <si>
    <t>2435990.667 </t>
  </si>
  <si>
    <t> 01.06.1957 04:00 </t>
  </si>
  <si>
    <t> 0.040 </t>
  </si>
  <si>
    <t>2436012.810 </t>
  </si>
  <si>
    <t> 23.06.1957 07:26 </t>
  </si>
  <si>
    <t>2439294.4382 </t>
  </si>
  <si>
    <t> 17.06.1966 22:31 </t>
  </si>
  <si>
    <t> 0.0184 </t>
  </si>
  <si>
    <t>E </t>
  </si>
  <si>
    <t>?</t>
  </si>
  <si>
    <t> Minti &amp; Dinescu </t>
  </si>
  <si>
    <t>IBVS 148 </t>
  </si>
  <si>
    <t>2440047.358 </t>
  </si>
  <si>
    <t> 09.07.1968 20:35 </t>
  </si>
  <si>
    <t> 0.009 </t>
  </si>
  <si>
    <t> N.Güdür </t>
  </si>
  <si>
    <t>IBVS 456 </t>
  </si>
  <si>
    <t>2440049.4057 </t>
  </si>
  <si>
    <t> 11.07.1968 21:44 </t>
  </si>
  <si>
    <t> 0.0089 </t>
  </si>
  <si>
    <t> M.Kurutac </t>
  </si>
  <si>
    <t>2440418.4931 </t>
  </si>
  <si>
    <t> 15.07.1969 23:50 </t>
  </si>
  <si>
    <t> 0.0055 </t>
  </si>
  <si>
    <t> H.Baumbach </t>
  </si>
  <si>
    <t>2440820.3490 </t>
  </si>
  <si>
    <t> 21.08.1970 20:22 </t>
  </si>
  <si>
    <t> -0.0010 </t>
  </si>
  <si>
    <t> A.Dumitrescu </t>
  </si>
  <si>
    <t>IBVS 508 </t>
  </si>
  <si>
    <t>2440846.3686 </t>
  </si>
  <si>
    <t> 16.09.1970 20:50 </t>
  </si>
  <si>
    <t> 0.0061 </t>
  </si>
  <si>
    <t> H.Sengonca </t>
  </si>
  <si>
    <t>IBVS 530 </t>
  </si>
  <si>
    <t>2440853.328 </t>
  </si>
  <si>
    <t> 23.09.1970 19:52 </t>
  </si>
  <si>
    <t> 0.001 </t>
  </si>
  <si>
    <t> M.Meier </t>
  </si>
  <si>
    <t>2441119.8018 </t>
  </si>
  <si>
    <t> 17.06.1971 07:14 </t>
  </si>
  <si>
    <t> 0.0008 </t>
  </si>
  <si>
    <t> R.J.Niehaus </t>
  </si>
  <si>
    <t>IBVS 844 </t>
  </si>
  <si>
    <t>2441136.3852 </t>
  </si>
  <si>
    <t> 03.07.1971 21:14 </t>
  </si>
  <si>
    <t> -0.0065 </t>
  </si>
  <si>
    <t> H.Karacan </t>
  </si>
  <si>
    <t>IBVS 647 </t>
  </si>
  <si>
    <t>2441139.4564 </t>
  </si>
  <si>
    <t> 06.07.1971 22:57 </t>
  </si>
  <si>
    <t> -0.0076 </t>
  </si>
  <si>
    <t> O.Gülmen </t>
  </si>
  <si>
    <t>2441145.8170 </t>
  </si>
  <si>
    <t> 13.07.1971 07:36 </t>
  </si>
  <si>
    <t> 0.0035 </t>
  </si>
  <si>
    <t>2441479.4704 </t>
  </si>
  <si>
    <t> 10.06.1972 23:17 </t>
  </si>
  <si>
    <t> 0.0005 </t>
  </si>
  <si>
    <t> R.Akinci </t>
  </si>
  <si>
    <t>IBVS 937 </t>
  </si>
  <si>
    <t>2441835.8616 </t>
  </si>
  <si>
    <t> 02.06.1973 08:40 </t>
  </si>
  <si>
    <t> -0.0001 </t>
  </si>
  <si>
    <t> C.D.Scarfe </t>
  </si>
  <si>
    <t>2441845.489 </t>
  </si>
  <si>
    <t> 11.06.1973 23:44 </t>
  </si>
  <si>
    <t> H.Schellemann </t>
  </si>
  <si>
    <t>2441851.4283 </t>
  </si>
  <si>
    <t> 17.06.1973 22:16 </t>
  </si>
  <si>
    <t> 0.0001 </t>
  </si>
  <si>
    <t> C.Ibanoglu </t>
  </si>
  <si>
    <t>2441877.8508 </t>
  </si>
  <si>
    <t> 14.07.1973 08:25 </t>
  </si>
  <si>
    <t> 0.0004 </t>
  </si>
  <si>
    <t> D.J.Barlow </t>
  </si>
  <si>
    <t>2441895.468 </t>
  </si>
  <si>
    <t> 31.07.1973 23:13 </t>
  </si>
  <si>
    <t> 0.003 </t>
  </si>
  <si>
    <t>2442193.4828 </t>
  </si>
  <si>
    <t> 25.05.1974 23:35 </t>
  </si>
  <si>
    <t> G.Bode </t>
  </si>
  <si>
    <t>IBVS 1053 </t>
  </si>
  <si>
    <t>2442215.8078 </t>
  </si>
  <si>
    <t> 17.06.1974 07:23 </t>
  </si>
  <si>
    <t> -0.0003 </t>
  </si>
  <si>
    <t>IBVS 1379 </t>
  </si>
  <si>
    <t>2442216.8320 </t>
  </si>
  <si>
    <t> 18.06.1974 07:58 </t>
  </si>
  <si>
    <t> -0.0002 </t>
  </si>
  <si>
    <t> B.W.Baldwin </t>
  </si>
  <si>
    <t>2442225.4170 </t>
  </si>
  <si>
    <t> 26.06.1974 22:00 </t>
  </si>
  <si>
    <t> -0.0178 </t>
  </si>
  <si>
    <t> R.Dinescu </t>
  </si>
  <si>
    <t>IBVS 931 </t>
  </si>
  <si>
    <t>2442230.3329 </t>
  </si>
  <si>
    <t> 01.07.1974 19:59 </t>
  </si>
  <si>
    <t> -0.0176 </t>
  </si>
  <si>
    <t> H.Minti </t>
  </si>
  <si>
    <t>2442241.8201 </t>
  </si>
  <si>
    <t> 13.07.1974 07:40 </t>
  </si>
  <si>
    <t> -0.0005 </t>
  </si>
  <si>
    <t>2442248.7844 </t>
  </si>
  <si>
    <t> 20.07.1974 06:49 </t>
  </si>
  <si>
    <t>2442251.4448 </t>
  </si>
  <si>
    <t> 22.07.1974 22:40 </t>
  </si>
  <si>
    <t> -0.0025 </t>
  </si>
  <si>
    <t> G.Besold </t>
  </si>
  <si>
    <t>2442265.7848 </t>
  </si>
  <si>
    <t> 06.08.1974 06:50 </t>
  </si>
  <si>
    <t>2442268.4474 </t>
  </si>
  <si>
    <t> 08.08.1974 22:44 </t>
  </si>
  <si>
    <t>2442565.432 </t>
  </si>
  <si>
    <t> 01.06.1975 22:22 </t>
  </si>
  <si>
    <t> -0.009 </t>
  </si>
  <si>
    <t> J.Remis </t>
  </si>
  <si>
    <t> BBS 23 </t>
  </si>
  <si>
    <t>2442567.480 </t>
  </si>
  <si>
    <t> 03.06.1975 23:31 </t>
  </si>
  <si>
    <t>2442572.8131 </t>
  </si>
  <si>
    <t> 09.06.1975 07:30 </t>
  </si>
  <si>
    <t> -0.0012 </t>
  </si>
  <si>
    <t> S.B.Alers </t>
  </si>
  <si>
    <t>2442581.413 </t>
  </si>
  <si>
    <t> 17.06.1975 21:54 </t>
  </si>
  <si>
    <t> -0.004 </t>
  </si>
  <si>
    <t> P.Ralincourt </t>
  </si>
  <si>
    <t> BBS 26 </t>
  </si>
  <si>
    <t>2442581.8262 </t>
  </si>
  <si>
    <t> 18.06.1975 07:49 </t>
  </si>
  <si>
    <t>2442592.496 </t>
  </si>
  <si>
    <t> 28.06.1975 23:54 </t>
  </si>
  <si>
    <t> 0.019 </t>
  </si>
  <si>
    <t>2442593.505 </t>
  </si>
  <si>
    <t> 30.06.1975 00:07 </t>
  </si>
  <si>
    <t> 0.004 </t>
  </si>
  <si>
    <t>2442595.549 </t>
  </si>
  <si>
    <t> 02.07.1975 01:10 </t>
  </si>
  <si>
    <t> -0.001 </t>
  </si>
  <si>
    <t> R.Rolland </t>
  </si>
  <si>
    <t>2442596.557 </t>
  </si>
  <si>
    <t> 03.07.1975 01:22 </t>
  </si>
  <si>
    <t> -0.017 </t>
  </si>
  <si>
    <t>2442601.486 </t>
  </si>
  <si>
    <t> 07.07.1975 23:39 </t>
  </si>
  <si>
    <t> -0.003 </t>
  </si>
  <si>
    <t> N.Mauron </t>
  </si>
  <si>
    <t> BBS 24 </t>
  </si>
  <si>
    <t>2442608.460 </t>
  </si>
  <si>
    <t> 14.07.1975 23:02 </t>
  </si>
  <si>
    <t> 0.007 </t>
  </si>
  <si>
    <t>2442609.474 </t>
  </si>
  <si>
    <t> 15.07.1975 23:22 </t>
  </si>
  <si>
    <t>2442610.501 </t>
  </si>
  <si>
    <t> 17.07.1975 00:01 </t>
  </si>
  <si>
    <t>2442614.8044 </t>
  </si>
  <si>
    <t> 21.07.1975 07:18 </t>
  </si>
  <si>
    <t> 0.0014 </t>
  </si>
  <si>
    <t>2442620.530 </t>
  </si>
  <si>
    <t> 27.07.1975 00:43 </t>
  </si>
  <si>
    <t> -0.008 </t>
  </si>
  <si>
    <t>2442620.535 </t>
  </si>
  <si>
    <t> 27.07.1975 00:50 </t>
  </si>
  <si>
    <t> J.le Borgne </t>
  </si>
  <si>
    <t>2442627.506 </t>
  </si>
  <si>
    <t> 03.08.1975 00:08 </t>
  </si>
  <si>
    <t>2442632.430 </t>
  </si>
  <si>
    <t> 07.08.1975 22:19 </t>
  </si>
  <si>
    <t> 0.012 </t>
  </si>
  <si>
    <t>2442639.381 </t>
  </si>
  <si>
    <t> 14.08.1975 21:08 </t>
  </si>
  <si>
    <t>2442650.428 </t>
  </si>
  <si>
    <t> 25.08.1975 22:16 </t>
  </si>
  <si>
    <t> -0.014 </t>
  </si>
  <si>
    <t>2442651.473 </t>
  </si>
  <si>
    <t> 26.08.1975 23:21 </t>
  </si>
  <si>
    <t>2442664.372 </t>
  </si>
  <si>
    <t> 08.09.1975 20:55 </t>
  </si>
  <si>
    <t> 0.002 </t>
  </si>
  <si>
    <t>2442863.661 </t>
  </si>
  <si>
    <t> 26.03.1976 03:51 </t>
  </si>
  <si>
    <t> -0.002 </t>
  </si>
  <si>
    <t> BBS 27 </t>
  </si>
  <si>
    <t>2442870.632 </t>
  </si>
  <si>
    <t> 02.04.1976 03:10 </t>
  </si>
  <si>
    <t> 0.005 </t>
  </si>
  <si>
    <t>2442871.644 </t>
  </si>
  <si>
    <t> 03.04.1976 03:27 </t>
  </si>
  <si>
    <t> -0.007 </t>
  </si>
  <si>
    <t>2442895.593 </t>
  </si>
  <si>
    <t> 27.04.1976 02:13 </t>
  </si>
  <si>
    <t> -0.022 </t>
  </si>
  <si>
    <t> E.Poretti </t>
  </si>
  <si>
    <t> BBS 28 </t>
  </si>
  <si>
    <t>2442901.533 </t>
  </si>
  <si>
    <t> 03.05.1976 00:47 </t>
  </si>
  <si>
    <t>2442920.370 </t>
  </si>
  <si>
    <t> 21.05.1976 20:52 </t>
  </si>
  <si>
    <t> -0.029 </t>
  </si>
  <si>
    <t>2442930.423 </t>
  </si>
  <si>
    <t> 31.05.1976 22:09 </t>
  </si>
  <si>
    <t> -0.012 </t>
  </si>
  <si>
    <t>2442931.468 </t>
  </si>
  <si>
    <t> 01.06.1976 23:13 </t>
  </si>
  <si>
    <t>2442938.8340 </t>
  </si>
  <si>
    <t> 09.06.1976 08:00 </t>
  </si>
  <si>
    <t> 0.0013 </t>
  </si>
  <si>
    <t>2442948.456 </t>
  </si>
  <si>
    <t> 18.06.1976 22:56 </t>
  </si>
  <si>
    <t>2442950.509 </t>
  </si>
  <si>
    <t> 21.06.1976 00:12 </t>
  </si>
  <si>
    <t>2442965.436 </t>
  </si>
  <si>
    <t> 05.07.1976 22:27 </t>
  </si>
  <si>
    <t> -0.024 </t>
  </si>
  <si>
    <t> BBS 29 </t>
  </si>
  <si>
    <t>2442973.418 </t>
  </si>
  <si>
    <t> 13.07.1976 22:01 </t>
  </si>
  <si>
    <t> -0.030 </t>
  </si>
  <si>
    <t> R.Diethelm </t>
  </si>
  <si>
    <t>2442973.426 </t>
  </si>
  <si>
    <t> 13.07.1976 22:13 </t>
  </si>
  <si>
    <t>2442974.448 </t>
  </si>
  <si>
    <t> 14.07.1976 22:45 </t>
  </si>
  <si>
    <t>2442976.493 </t>
  </si>
  <si>
    <t> 16.07.1976 23:49 </t>
  </si>
  <si>
    <t> -0.027 </t>
  </si>
  <si>
    <t>2442982.427 </t>
  </si>
  <si>
    <t> 22.07.1976 22:14 </t>
  </si>
  <si>
    <t> -0.033 </t>
  </si>
  <si>
    <t>2442983.462 </t>
  </si>
  <si>
    <t> 23.07.1976 23:05 </t>
  </si>
  <si>
    <t>2442983.482 </t>
  </si>
  <si>
    <t> 23.07.1976 23:34 </t>
  </si>
  <si>
    <t> BBS 30 </t>
  </si>
  <si>
    <t>2442984.492 </t>
  </si>
  <si>
    <t> 24.07.1976 23:48 </t>
  </si>
  <si>
    <t> -0.016 </t>
  </si>
  <si>
    <t>2442987.7861 </t>
  </si>
  <si>
    <t> 28.07.1976 06:51 </t>
  </si>
  <si>
    <t> 0.0007 </t>
  </si>
  <si>
    <t> J.Regan </t>
  </si>
  <si>
    <t>2442988.381 </t>
  </si>
  <si>
    <t> 28.07.1976 21:08 </t>
  </si>
  <si>
    <t> -0.019 </t>
  </si>
  <si>
    <t>2442989.406 </t>
  </si>
  <si>
    <t> 29.07.1976 21:44 </t>
  </si>
  <si>
    <t> -0.018 </t>
  </si>
  <si>
    <t>2442992.501 </t>
  </si>
  <si>
    <t> 02.08.1976 00:01 </t>
  </si>
  <si>
    <t>2442996.364 </t>
  </si>
  <si>
    <t> 05.08.1976 20:44 </t>
  </si>
  <si>
    <t>2443281.5037 </t>
  </si>
  <si>
    <t> 18.05.1977 00:05 </t>
  </si>
  <si>
    <t> 0.0024 </t>
  </si>
  <si>
    <t> A.Blenner </t>
  </si>
  <si>
    <t>IBVS 1449 </t>
  </si>
  <si>
    <t>2443348.480 </t>
  </si>
  <si>
    <t> 23.07.1977 23:31 </t>
  </si>
  <si>
    <t> G.Troispoux </t>
  </si>
  <si>
    <t> BBS 34 </t>
  </si>
  <si>
    <t>2443372.439 </t>
  </si>
  <si>
    <t> 16.08.1977 22:32 </t>
  </si>
  <si>
    <t> BBS 35 </t>
  </si>
  <si>
    <t>2443662.477 </t>
  </si>
  <si>
    <t> 02.06.1978 23:26 </t>
  </si>
  <si>
    <t> J.Ebersberger </t>
  </si>
  <si>
    <t>IBVS 1924 </t>
  </si>
  <si>
    <t>2443671.8964 </t>
  </si>
  <si>
    <t> 12.06.1978 09:30 </t>
  </si>
  <si>
    <t> 0.0027 </t>
  </si>
  <si>
    <t> W.C.Maddox </t>
  </si>
  <si>
    <t>IBVS 1457 </t>
  </si>
  <si>
    <t>2443676.4026 </t>
  </si>
  <si>
    <t> 16.06.1978 21:39 </t>
  </si>
  <si>
    <t> 0.0028 </t>
  </si>
  <si>
    <t> P.G.Niarchos </t>
  </si>
  <si>
    <t>IBVS 1576 </t>
  </si>
  <si>
    <t>2443677.4272 </t>
  </si>
  <si>
    <t> 17.06.1978 22:15 </t>
  </si>
  <si>
    <t> 0.0033 </t>
  </si>
  <si>
    <t>2444166.348 </t>
  </si>
  <si>
    <t> 19.10.1979 20:21 </t>
  </si>
  <si>
    <t> T.Brelstaff </t>
  </si>
  <si>
    <t> VSSC 59.19 </t>
  </si>
  <si>
    <t>2444406.8073 </t>
  </si>
  <si>
    <t> 16.06.1980 07:22 </t>
  </si>
  <si>
    <t> 0.0092 </t>
  </si>
  <si>
    <t> P.A.Delaney </t>
  </si>
  <si>
    <t>IBVS 2545 </t>
  </si>
  <si>
    <t>2444525.351 </t>
  </si>
  <si>
    <t> 12.10.1980 20:25 </t>
  </si>
  <si>
    <t> -0.039 </t>
  </si>
  <si>
    <t> A.J.Hollis </t>
  </si>
  <si>
    <t>2444531.337 </t>
  </si>
  <si>
    <t> 18.10.1980 20:05 </t>
  </si>
  <si>
    <t> M.D.Taylor </t>
  </si>
  <si>
    <t>2444750.4901 </t>
  </si>
  <si>
    <t> 25.05.1981 23:45 </t>
  </si>
  <si>
    <t> -0.0007 </t>
  </si>
  <si>
    <t> Mahdy &amp; Soliman </t>
  </si>
  <si>
    <t>IBVS 2154 </t>
  </si>
  <si>
    <t>2444751.5162 </t>
  </si>
  <si>
    <t> 27.05.1981 00:23 </t>
  </si>
  <si>
    <t>2444758.488 </t>
  </si>
  <si>
    <t> 02.06.1981 23:42 </t>
  </si>
  <si>
    <t>F </t>
  </si>
  <si>
    <t> K.Carbol </t>
  </si>
  <si>
    <t>2444780.8121 </t>
  </si>
  <si>
    <t> 25.06.1981 07:29 </t>
  </si>
  <si>
    <t> 0.0075 </t>
  </si>
  <si>
    <t>2444795.3461 </t>
  </si>
  <si>
    <t> 09.07.1981 20:18 </t>
  </si>
  <si>
    <t> -0.0009 </t>
  </si>
  <si>
    <t>IBVS 2451 </t>
  </si>
  <si>
    <t>2444796.3698 </t>
  </si>
  <si>
    <t> 10.07.1981 20:52 </t>
  </si>
  <si>
    <t> -0.0013 </t>
  </si>
  <si>
    <t>2444797.3946 </t>
  </si>
  <si>
    <t> 11.07.1981 21:28 </t>
  </si>
  <si>
    <t> -0.0006 </t>
  </si>
  <si>
    <t>2444798.4191 </t>
  </si>
  <si>
    <t> 12.07.1981 22:03 </t>
  </si>
  <si>
    <t>2444801.7034 </t>
  </si>
  <si>
    <t> 16.07.1981 04:52 </t>
  </si>
  <si>
    <t> 0.0069 </t>
  </si>
  <si>
    <t> D.R.Skillman </t>
  </si>
  <si>
    <t> AVSJ 11.60 </t>
  </si>
  <si>
    <t>2444815.4259 </t>
  </si>
  <si>
    <t> 29.07.1981 22:13 </t>
  </si>
  <si>
    <t> 0.0063 </t>
  </si>
  <si>
    <t> BBS 56 </t>
  </si>
  <si>
    <t>2444816.4496 </t>
  </si>
  <si>
    <t> 30.07.1981 22:47 </t>
  </si>
  <si>
    <t> 0.0059 </t>
  </si>
  <si>
    <t>2444825.2510 </t>
  </si>
  <si>
    <t> 08.08.1981 18:01 </t>
  </si>
  <si>
    <t>2444826.2739 </t>
  </si>
  <si>
    <t> 09.08.1981 18:34 </t>
  </si>
  <si>
    <t>2444827.2992 </t>
  </si>
  <si>
    <t> 10.08.1981 19:10 </t>
  </si>
  <si>
    <t>2445138.432 </t>
  </si>
  <si>
    <t> 17.06.1982 22:22 </t>
  </si>
  <si>
    <t> P.Frank </t>
  </si>
  <si>
    <t>BAVM 38 </t>
  </si>
  <si>
    <t>2445141.502 </t>
  </si>
  <si>
    <t> 21.06.1982 00:02 </t>
  </si>
  <si>
    <t>2445144.5759 </t>
  </si>
  <si>
    <t> 24.06.1982 01:49 </t>
  </si>
  <si>
    <t> 0.0060 </t>
  </si>
  <si>
    <t> Seeds &amp; Dawson </t>
  </si>
  <si>
    <t>IBVS 2836 </t>
  </si>
  <si>
    <t>2445170.9988 </t>
  </si>
  <si>
    <t> 20.07.1982 11:58 </t>
  </si>
  <si>
    <t> 0.0067 </t>
  </si>
  <si>
    <t> H.D.Kennedy </t>
  </si>
  <si>
    <t>IBVS 2613 </t>
  </si>
  <si>
    <t>2445172.6355 </t>
  </si>
  <si>
    <t> 22.07.1982 03:15 </t>
  </si>
  <si>
    <t> 0.0048 </t>
  </si>
  <si>
    <t>2445175.7085 </t>
  </si>
  <si>
    <t> 25.07.1982 05:00 </t>
  </si>
  <si>
    <t>2445183.4926 </t>
  </si>
  <si>
    <t> 01.08.1982 23:49 </t>
  </si>
  <si>
    <t> A.Buchler </t>
  </si>
  <si>
    <t>IBVS 2385 </t>
  </si>
  <si>
    <t>2445196.6001 </t>
  </si>
  <si>
    <t> 15.08.1982 02:24 </t>
  </si>
  <si>
    <t> 0.0052 </t>
  </si>
  <si>
    <t>2445197.0117 </t>
  </si>
  <si>
    <t> 15.08.1982 12:16 </t>
  </si>
  <si>
    <t> 0.0071 </t>
  </si>
  <si>
    <t>2445207.6598 </t>
  </si>
  <si>
    <t> 26.08.1982 03:50 </t>
  </si>
  <si>
    <t> 0.0044 </t>
  </si>
  <si>
    <t>2445512.8463 </t>
  </si>
  <si>
    <t> 27.06.1983 08:18 </t>
  </si>
  <si>
    <t> 0.0049 </t>
  </si>
  <si>
    <t> D.W.Forbes </t>
  </si>
  <si>
    <t>2445513.8700 </t>
  </si>
  <si>
    <t> 28.06.1983 08:52 </t>
  </si>
  <si>
    <t> 0.0045 </t>
  </si>
  <si>
    <t> J.Gagne </t>
  </si>
  <si>
    <t>2445518.5397 </t>
  </si>
  <si>
    <t> 03.07.1983 00:57 </t>
  </si>
  <si>
    <t> -0.0368 </t>
  </si>
  <si>
    <t> VSSC 60.22 </t>
  </si>
  <si>
    <t>2445546.440 </t>
  </si>
  <si>
    <t> 30.07.1983 22:33 </t>
  </si>
  <si>
    <t> 0.008 </t>
  </si>
  <si>
    <t> W.Braune </t>
  </si>
  <si>
    <t>2445554.6307 </t>
  </si>
  <si>
    <t> 08.08.1983 03:08 </t>
  </si>
  <si>
    <t> 0.0054 </t>
  </si>
  <si>
    <t>2445854.481 </t>
  </si>
  <si>
    <t> 02.06.1984 23:32 </t>
  </si>
  <si>
    <t> -0.005 </t>
  </si>
  <si>
    <t> T.Cervinka </t>
  </si>
  <si>
    <t>2445863.500 </t>
  </si>
  <si>
    <t> 12.06.1984 00:00 </t>
  </si>
  <si>
    <t> BBS 72 </t>
  </si>
  <si>
    <t>2445911.448 </t>
  </si>
  <si>
    <t> 29.07.1984 22:45 </t>
  </si>
  <si>
    <t> 0.021 </t>
  </si>
  <si>
    <t> P.Maurer </t>
  </si>
  <si>
    <t>BAVM 39 </t>
  </si>
  <si>
    <t>2445925.7694 </t>
  </si>
  <si>
    <t> 13.08.1984 06:27 </t>
  </si>
  <si>
    <t> 0.0051 </t>
  </si>
  <si>
    <t>2445928.6376 </t>
  </si>
  <si>
    <t> 16.08.1984 03:18 </t>
  </si>
  <si>
    <t> 0.0058 </t>
  </si>
  <si>
    <t>2445941.347 </t>
  </si>
  <si>
    <t> 28.08.1984 20:19 </t>
  </si>
  <si>
    <t> 0.016 </t>
  </si>
  <si>
    <t> P.Rousselot </t>
  </si>
  <si>
    <t> BBS 74 </t>
  </si>
  <si>
    <t>2445943.7952 </t>
  </si>
  <si>
    <t> 31.08.1984 07:05 </t>
  </si>
  <si>
    <t> 0.0065 </t>
  </si>
  <si>
    <t>2445944.426 </t>
  </si>
  <si>
    <t> 31.08.1984 22:13 </t>
  </si>
  <si>
    <t> 0.023 </t>
  </si>
  <si>
    <t>2446235.450 </t>
  </si>
  <si>
    <t> 18.06.1985 22:48 </t>
  </si>
  <si>
    <t> -0.006 </t>
  </si>
  <si>
    <t> A.Paschke </t>
  </si>
  <si>
    <t> BBS 77 </t>
  </si>
  <si>
    <t>2446260.435 </t>
  </si>
  <si>
    <t> 13.07.1985 22:26 </t>
  </si>
  <si>
    <t> -0.010 </t>
  </si>
  <si>
    <t>2446260.485 </t>
  </si>
  <si>
    <t> 13.07.1985 23:38 </t>
  </si>
  <si>
    <t> BBS 79 </t>
  </si>
  <si>
    <t>2446271.481 </t>
  </si>
  <si>
    <t> 24.07.1985 23:32 </t>
  </si>
  <si>
    <t> M.Berka </t>
  </si>
  <si>
    <t>2446318.428 </t>
  </si>
  <si>
    <t> 09.09.1985 22:16 </t>
  </si>
  <si>
    <t> 0.018 </t>
  </si>
  <si>
    <t> J.Schmidt </t>
  </si>
  <si>
    <t>BAVM 43 </t>
  </si>
  <si>
    <t>2446585.315 </t>
  </si>
  <si>
    <t> 03.06.1986 19:33 </t>
  </si>
  <si>
    <t> G.Mavrofridis </t>
  </si>
  <si>
    <t> BBS 80 </t>
  </si>
  <si>
    <t>2446587.335 </t>
  </si>
  <si>
    <t> 05.06.1986 20:02 </t>
  </si>
  <si>
    <t>2446591.443 </t>
  </si>
  <si>
    <t> 09.06.1986 22:37 </t>
  </si>
  <si>
    <t> BBS 81 </t>
  </si>
  <si>
    <t>2446593.489 </t>
  </si>
  <si>
    <t> 11.06.1986 23:44 </t>
  </si>
  <si>
    <t> J.Isles </t>
  </si>
  <si>
    <t>2446603.339 </t>
  </si>
  <si>
    <t> 21.06.1986 20:08 </t>
  </si>
  <si>
    <t>2446610.331 </t>
  </si>
  <si>
    <t> 28.06.1986 19:56 </t>
  </si>
  <si>
    <t> 0.049 </t>
  </si>
  <si>
    <t>2446612.358 </t>
  </si>
  <si>
    <t> 30.06.1986 20:35 </t>
  </si>
  <si>
    <t> 0.028 </t>
  </si>
  <si>
    <t>2446705.328 </t>
  </si>
  <si>
    <t> 01.10.1986 19:52 </t>
  </si>
  <si>
    <t> K.Rätz </t>
  </si>
  <si>
    <t> MVS 11.156 </t>
  </si>
  <si>
    <t>2446705.335 </t>
  </si>
  <si>
    <t> 01.10.1986 20:02 </t>
  </si>
  <si>
    <t> 0.015 </t>
  </si>
  <si>
    <t>2446988.397 </t>
  </si>
  <si>
    <t> 11.07.1987 21:31 </t>
  </si>
  <si>
    <t> BBS 84 </t>
  </si>
  <si>
    <t>2447298.4876 </t>
  </si>
  <si>
    <t> 16.05.1988 23:42 </t>
  </si>
  <si>
    <t> 0.0006 </t>
  </si>
  <si>
    <t> H.Rovitis et al. </t>
  </si>
  <si>
    <t>IBVS 3861 </t>
  </si>
  <si>
    <t>2447299.5138 </t>
  </si>
  <si>
    <t> 18.05.1988 00:19 </t>
  </si>
  <si>
    <t>2447300.5383 </t>
  </si>
  <si>
    <t> 19.05.1988 00:55 </t>
  </si>
  <si>
    <t> 0.0031 </t>
  </si>
  <si>
    <t>2447301.5607 </t>
  </si>
  <si>
    <t> 20.05.1988 01:27 </t>
  </si>
  <si>
    <t>2447387.401 </t>
  </si>
  <si>
    <t> 13.08.1988 21:37 </t>
  </si>
  <si>
    <t> J.Fabregat </t>
  </si>
  <si>
    <t> BBS 90 </t>
  </si>
  <si>
    <t>2447388.414 </t>
  </si>
  <si>
    <t> 14.08.1988 21:56 </t>
  </si>
  <si>
    <t> 0.010 </t>
  </si>
  <si>
    <t>2447695.432 </t>
  </si>
  <si>
    <t> 17.06.1989 22:22 </t>
  </si>
  <si>
    <t> K.Seifert </t>
  </si>
  <si>
    <t>BAVM 56 </t>
  </si>
  <si>
    <t>2447729.436 </t>
  </si>
  <si>
    <t> 21.07.1989 22:27 </t>
  </si>
  <si>
    <t>2447745.416 </t>
  </si>
  <si>
    <t> 06.08.1989 21:59 </t>
  </si>
  <si>
    <t> 0.006 </t>
  </si>
  <si>
    <t>2448035.439 </t>
  </si>
  <si>
    <t> 23.05.1990 22:32 </t>
  </si>
  <si>
    <t>BAVM 59 </t>
  </si>
  <si>
    <t>2448066.575 </t>
  </si>
  <si>
    <t> 24.06.1990 01:48 </t>
  </si>
  <si>
    <t> F.Acerbi </t>
  </si>
  <si>
    <t> BBS 95 </t>
  </si>
  <si>
    <t>2448087.462 </t>
  </si>
  <si>
    <t> 14.07.1990 23:05 </t>
  </si>
  <si>
    <t>2448103.442 </t>
  </si>
  <si>
    <t> 30.07.1990 22:36 </t>
  </si>
  <si>
    <t>2448151.382 </t>
  </si>
  <si>
    <t> 16.09.1990 21:10 </t>
  </si>
  <si>
    <t> 0.013 </t>
  </si>
  <si>
    <t> BBS 96 </t>
  </si>
  <si>
    <t>2448437.477 </t>
  </si>
  <si>
    <t> 29.06.1991 23:26 </t>
  </si>
  <si>
    <t> BBS 98 </t>
  </si>
  <si>
    <t>2448437.494 </t>
  </si>
  <si>
    <t> 29.06.1991 23:51 </t>
  </si>
  <si>
    <t> -0.013 </t>
  </si>
  <si>
    <t> C.Barani </t>
  </si>
  <si>
    <t>2448443.4616 </t>
  </si>
  <si>
    <t> 05.07.1991 23:04 </t>
  </si>
  <si>
    <t> 0.0149 </t>
  </si>
  <si>
    <t> Hanzl &amp; Hudecek </t>
  </si>
  <si>
    <t>IBVS 4097 </t>
  </si>
  <si>
    <t>2448443.4623 </t>
  </si>
  <si>
    <t> 05.07.1991 23:05 </t>
  </si>
  <si>
    <t> 0.0156 </t>
  </si>
  <si>
    <t>2448453.493 </t>
  </si>
  <si>
    <t> 15.07.1991 23:49 </t>
  </si>
  <si>
    <t>2448474.3954 </t>
  </si>
  <si>
    <t> 05.08.1991 21:29 </t>
  </si>
  <si>
    <t> 0.0205 </t>
  </si>
  <si>
    <t> E.Blättler </t>
  </si>
  <si>
    <t>2448475.413 </t>
  </si>
  <si>
    <t> 06.08.1991 21:54 </t>
  </si>
  <si>
    <t> 0.014 </t>
  </si>
  <si>
    <t> R.Krejci </t>
  </si>
  <si>
    <t> BRNO 31 </t>
  </si>
  <si>
    <t>2448499.3849 </t>
  </si>
  <si>
    <t> 30.08.1991 21:14 </t>
  </si>
  <si>
    <t> 0.0216 </t>
  </si>
  <si>
    <t> BBS 99 </t>
  </si>
  <si>
    <t>2448500.405 </t>
  </si>
  <si>
    <t> 31.08.1991 21:43 </t>
  </si>
  <si>
    <t> BBS 100 </t>
  </si>
  <si>
    <t>2448507.361 </t>
  </si>
  <si>
    <t> 07.09.1991 20:39 </t>
  </si>
  <si>
    <t>2448508.386 </t>
  </si>
  <si>
    <t> 08.09.1991 21:15 </t>
  </si>
  <si>
    <t>2448509.430 </t>
  </si>
  <si>
    <t> 09.09.1991 22:19 </t>
  </si>
  <si>
    <t> 0.030 </t>
  </si>
  <si>
    <t>2448510.466 </t>
  </si>
  <si>
    <t> 10.09.1991 23:11 </t>
  </si>
  <si>
    <t> 0.042 </t>
  </si>
  <si>
    <t>2448767.510 </t>
  </si>
  <si>
    <t> 25.05.1992 00:14 </t>
  </si>
  <si>
    <t> 0.034 </t>
  </si>
  <si>
    <t> M.Dahm </t>
  </si>
  <si>
    <t> BBS 102 </t>
  </si>
  <si>
    <t>2448768.5348 </t>
  </si>
  <si>
    <t> 26.05.1992 00:50 </t>
  </si>
  <si>
    <t> 0.0343 </t>
  </si>
  <si>
    <t> BBS 101 </t>
  </si>
  <si>
    <t>2448801.507 </t>
  </si>
  <si>
    <t> 28.06.1992 00:10 </t>
  </si>
  <si>
    <t>2449167.511 </t>
  </si>
  <si>
    <t> 29.06.1993 00:15 </t>
  </si>
  <si>
    <t> J.Vandenbroere </t>
  </si>
  <si>
    <t> BBS 105 </t>
  </si>
  <si>
    <t>2449172.433 </t>
  </si>
  <si>
    <t> 03.07.1993 22:23 </t>
  </si>
  <si>
    <t> 0.022 </t>
  </si>
  <si>
    <t>2449174.478 </t>
  </si>
  <si>
    <t> 05.07.1993 23:28 </t>
  </si>
  <si>
    <t>2449175.508 </t>
  </si>
  <si>
    <t> 07.07.1993 00:11 </t>
  </si>
  <si>
    <t> 0.024 </t>
  </si>
  <si>
    <t>2449200.485 </t>
  </si>
  <si>
    <t> 31.07.1993 23:38 </t>
  </si>
  <si>
    <t> P.Molik </t>
  </si>
  <si>
    <t>2449207.447 </t>
  </si>
  <si>
    <t> 07.08.1993 22:43 </t>
  </si>
  <si>
    <t> 0.011 </t>
  </si>
  <si>
    <t>2449214.425 </t>
  </si>
  <si>
    <t> 14.08.1993 22:12 </t>
  </si>
  <si>
    <t> 0.025 </t>
  </si>
  <si>
    <t>2449544.385 </t>
  </si>
  <si>
    <t> 10.07.1994 21:14 </t>
  </si>
  <si>
    <t> BBS 107 </t>
  </si>
  <si>
    <t>2449547.455 </t>
  </si>
  <si>
    <t> 13.07.1994 22:55 </t>
  </si>
  <si>
    <t>BAVM 93 </t>
  </si>
  <si>
    <t>2449571.434 </t>
  </si>
  <si>
    <t> 06.08.1994 22:24 </t>
  </si>
  <si>
    <t> BBS 108 </t>
  </si>
  <si>
    <t>2449896.488 </t>
  </si>
  <si>
    <t> 27.06.1995 23:42 </t>
  </si>
  <si>
    <t>BAVM 113 </t>
  </si>
  <si>
    <t>2449959.353 </t>
  </si>
  <si>
    <t> 29.08.1995 20:28 </t>
  </si>
  <si>
    <t> M.Martignoni </t>
  </si>
  <si>
    <t> BBS 113 </t>
  </si>
  <si>
    <t>2450252.4837 </t>
  </si>
  <si>
    <t> 17.06.1996 23:36 </t>
  </si>
  <si>
    <t> 0.0417 </t>
  </si>
  <si>
    <t>o</t>
  </si>
  <si>
    <t> W.Kleikamp </t>
  </si>
  <si>
    <t>BAVM 99 </t>
  </si>
  <si>
    <t>2450287.505 </t>
  </si>
  <si>
    <t> 23.07.1996 00:07 </t>
  </si>
  <si>
    <t> 0.038 </t>
  </si>
  <si>
    <t>2450640.4252 </t>
  </si>
  <si>
    <t> 10.07.1997 22:12 </t>
  </si>
  <si>
    <t> 0.0487 </t>
  </si>
  <si>
    <t>BAVM 111 </t>
  </si>
  <si>
    <t>2452483.455 </t>
  </si>
  <si>
    <t> 27.07.2002 22:55 </t>
  </si>
  <si>
    <t> 0.083 </t>
  </si>
  <si>
    <t> BBS 129 </t>
  </si>
  <si>
    <t>2452854.390 </t>
  </si>
  <si>
    <t> 02.08.2003 21:21 </t>
  </si>
  <si>
    <t> BBS 130 </t>
  </si>
  <si>
    <t>2454279.3865 </t>
  </si>
  <si>
    <t> 27.06.2007 21:16 </t>
  </si>
  <si>
    <t> 0.1273 </t>
  </si>
  <si>
    <t>m</t>
  </si>
  <si>
    <t> T.Kilicoglu et al. </t>
  </si>
  <si>
    <t>IBVS 5801 </t>
  </si>
  <si>
    <t>2454290.4463 </t>
  </si>
  <si>
    <t> 08.07.2007 22:42 </t>
  </si>
  <si>
    <t> 0.1267 </t>
  </si>
  <si>
    <t>2454305.3994 </t>
  </si>
  <si>
    <t> 23.07.2007 21:35 </t>
  </si>
  <si>
    <t> 0.1277 </t>
  </si>
  <si>
    <t>2454351.4659 </t>
  </si>
  <si>
    <t> 07.09.2007 23:10 </t>
  </si>
  <si>
    <t> 0.1091 </t>
  </si>
  <si>
    <t>2454641.3192 </t>
  </si>
  <si>
    <t> 23.06.2008 19:39 </t>
  </si>
  <si>
    <t> 0.1381 </t>
  </si>
  <si>
    <t>B;V</t>
  </si>
  <si>
    <t> A.Karafil &amp; H.Durmus </t>
  </si>
  <si>
    <t>IBVS 5887 </t>
  </si>
  <si>
    <t>2454642.3433 </t>
  </si>
  <si>
    <t> 24.06.2008 20:14 </t>
  </si>
  <si>
    <t> 0.1380 </t>
  </si>
  <si>
    <t> T.Tanriverdi &amp; Y.Çetni </t>
  </si>
  <si>
    <t>2454646.4391 </t>
  </si>
  <si>
    <t> 28.06.2008 22:32 </t>
  </si>
  <si>
    <t> 0.1374 </t>
  </si>
  <si>
    <t> S.Çaliskan &amp; N.Bagiran </t>
  </si>
  <si>
    <t>2454702.3565 </t>
  </si>
  <si>
    <t> 23.08.2008 20:33 </t>
  </si>
  <si>
    <t> E.Imdat &amp; K.Yigit </t>
  </si>
  <si>
    <t>2455032.3375 </t>
  </si>
  <si>
    <t> 19.07.2009 20:06 </t>
  </si>
  <si>
    <t> 0.1495 </t>
  </si>
  <si>
    <t>C </t>
  </si>
  <si>
    <t> G.Gökay et al. </t>
  </si>
  <si>
    <t>IBVS 5922 </t>
  </si>
  <si>
    <t>2455033.3618 </t>
  </si>
  <si>
    <t> 20.07.2009 20:40 </t>
  </si>
  <si>
    <t> 0.1497 </t>
  </si>
  <si>
    <t>2430573.405 </t>
  </si>
  <si>
    <t> 01.08.1942 21:43 </t>
  </si>
  <si>
    <t> 0.137 </t>
  </si>
  <si>
    <t> C.Hoffmeister </t>
  </si>
  <si>
    <t>2430578.560 </t>
  </si>
  <si>
    <t> 07.08.1942 01:26 </t>
  </si>
  <si>
    <t> 0.172 </t>
  </si>
  <si>
    <t>2430582.414 </t>
  </si>
  <si>
    <t> 10.08.1942 21:56 </t>
  </si>
  <si>
    <t> 0.134 </t>
  </si>
  <si>
    <t>2430583.424 </t>
  </si>
  <si>
    <t> 11.08.1942 22:10 </t>
  </si>
  <si>
    <t> 0.120 </t>
  </si>
  <si>
    <t>2430587.544 </t>
  </si>
  <si>
    <t> 16.08.1942 01:03 </t>
  </si>
  <si>
    <t> 0.143 </t>
  </si>
  <si>
    <t>2430588.322 </t>
  </si>
  <si>
    <t> 16.08.1942 19:43 </t>
  </si>
  <si>
    <t> 0.102 </t>
  </si>
  <si>
    <t>2430589.356 </t>
  </si>
  <si>
    <t> 17.08.1942 20:32 </t>
  </si>
  <si>
    <t> 0.112 </t>
  </si>
  <si>
    <t>2430590.403 </t>
  </si>
  <si>
    <t> 18.08.1942 21:40 </t>
  </si>
  <si>
    <t> 0.135 </t>
  </si>
  <si>
    <t>2430605.341 </t>
  </si>
  <si>
    <t> 02.09.1942 20:11 </t>
  </si>
  <si>
    <t> 0.121 </t>
  </si>
  <si>
    <t>2430606.362 </t>
  </si>
  <si>
    <t> 03.09.1942 20:41 </t>
  </si>
  <si>
    <t> 0.118 </t>
  </si>
  <si>
    <t>2430608.417 </t>
  </si>
  <si>
    <t> 05.09.1942 22:00 </t>
  </si>
  <si>
    <t> 0.124 </t>
  </si>
  <si>
    <t>2430613.311 </t>
  </si>
  <si>
    <t> 10.09.1942 19:27 </t>
  </si>
  <si>
    <t> 0.103 </t>
  </si>
  <si>
    <t>2431023.383 </t>
  </si>
  <si>
    <t> 25.10.1943 21:11 </t>
  </si>
  <si>
    <t> 0.119 </t>
  </si>
  <si>
    <t> W.Zessewitsch </t>
  </si>
  <si>
    <t>2431023.594 </t>
  </si>
  <si>
    <t> 26.10.1943 02:15 </t>
  </si>
  <si>
    <t> 0.125 </t>
  </si>
  <si>
    <t>2434179.4533 </t>
  </si>
  <si>
    <t> 15.06.1952 22:52 </t>
  </si>
  <si>
    <t> 0.0744 </t>
  </si>
  <si>
    <t> A.Fresa </t>
  </si>
  <si>
    <t>2434181.5009 </t>
  </si>
  <si>
    <t> 18.06.1952 00:01 </t>
  </si>
  <si>
    <t> 0.0737 </t>
  </si>
  <si>
    <t>2434226.3572 </t>
  </si>
  <si>
    <t> 01.08.1952 20:34 </t>
  </si>
  <si>
    <t> 0.0738 </t>
  </si>
  <si>
    <t>2434237.4177 </t>
  </si>
  <si>
    <t> 12.08.1952 22:01 </t>
  </si>
  <si>
    <t> 0.0739 </t>
  </si>
  <si>
    <t>2434515.5642 </t>
  </si>
  <si>
    <t> 18.05.1953 01:32 </t>
  </si>
  <si>
    <t> 0.0710 </t>
  </si>
  <si>
    <t> K.K.Kwee </t>
  </si>
  <si>
    <t>2434593.3956 </t>
  </si>
  <si>
    <t> 03.08.1953 21:29 </t>
  </si>
  <si>
    <t> 0.0697 </t>
  </si>
  <si>
    <t>2435245.7494 </t>
  </si>
  <si>
    <t> 18.05.1955 05:59 </t>
  </si>
  <si>
    <t> 0.0627 </t>
  </si>
  <si>
    <t> L.Binnendijk </t>
  </si>
  <si>
    <t> AJ 64.65 </t>
  </si>
  <si>
    <t>2435246.7729 </t>
  </si>
  <si>
    <t> 19.05.1955 06:32 </t>
  </si>
  <si>
    <t> 0.0621 </t>
  </si>
  <si>
    <t> Binnend.[Szafran.] </t>
  </si>
  <si>
    <t>2435968.7655 </t>
  </si>
  <si>
    <t> 10.05.1957 06:22 </t>
  </si>
  <si>
    <t> 0.0542 </t>
  </si>
  <si>
    <t>2435983.7171 </t>
  </si>
  <si>
    <t> 25.05.1957 05:12 </t>
  </si>
  <si>
    <t> 0.0537 </t>
  </si>
  <si>
    <t>2435987.8129 </t>
  </si>
  <si>
    <t> 29.05.1957 07:30 </t>
  </si>
  <si>
    <t> 0.0531 </t>
  </si>
  <si>
    <t>2436010.7534 </t>
  </si>
  <si>
    <t> 21.06.1957 06:04 </t>
  </si>
  <si>
    <t> 0.0534 </t>
  </si>
  <si>
    <t>2436020.7899 </t>
  </si>
  <si>
    <t> 01.07.1957 06:57 </t>
  </si>
  <si>
    <t> 0.0536 </t>
  </si>
  <si>
    <t>2436022.6323 </t>
  </si>
  <si>
    <t> 03.07.1957 03:10 </t>
  </si>
  <si>
    <t> 0.0526 </t>
  </si>
  <si>
    <t>2436076.287 </t>
  </si>
  <si>
    <t> 25.08.1957 18:53 </t>
  </si>
  <si>
    <t> 0.044 </t>
  </si>
  <si>
    <t> V.G.Karetnikov </t>
  </si>
  <si>
    <t>2436395.4056 </t>
  </si>
  <si>
    <t> 10.07.1958 21:44 </t>
  </si>
  <si>
    <t> 0.0483 </t>
  </si>
  <si>
    <t> A.Purgathofer </t>
  </si>
  <si>
    <t> MWIE 10 </t>
  </si>
  <si>
    <t>2436402.384 </t>
  </si>
  <si>
    <t> 17.07.1958 21:12 </t>
  </si>
  <si>
    <t> 0.063 </t>
  </si>
  <si>
    <t>2436404.4186 </t>
  </si>
  <si>
    <t> 19.07.1958 22:02 </t>
  </si>
  <si>
    <t> 0.0491 </t>
  </si>
  <si>
    <t>2436725.3717 </t>
  </si>
  <si>
    <t> 05.06.1959 20:55 </t>
  </si>
  <si>
    <t> 0.0448 </t>
  </si>
  <si>
    <t> MWIE 12 </t>
  </si>
  <si>
    <t>2436728.4452 </t>
  </si>
  <si>
    <t> 08.06.1959 22:41 </t>
  </si>
  <si>
    <t> 0.0460 </t>
  </si>
  <si>
    <t>2436730.477 </t>
  </si>
  <si>
    <t> 10.06.1959 23:26 </t>
  </si>
  <si>
    <t>2436744.4195 </t>
  </si>
  <si>
    <t> 24.06.1959 22:04 </t>
  </si>
  <si>
    <t> 0.0441 </t>
  </si>
  <si>
    <t>2436755.4810 </t>
  </si>
  <si>
    <t> 05.07.1959 23:32 </t>
  </si>
  <si>
    <t> 0.0451 </t>
  </si>
  <si>
    <t>2436755.490 </t>
  </si>
  <si>
    <t> 05.07.1959 23:45 </t>
  </si>
  <si>
    <t> 0.054 </t>
  </si>
  <si>
    <t>2436777.396 </t>
  </si>
  <si>
    <t> 27.07.1959 21:30 </t>
  </si>
  <si>
    <t>2437161.421 </t>
  </si>
  <si>
    <t> 14.08.1960 22:06 </t>
  </si>
  <si>
    <t> 0.026 </t>
  </si>
  <si>
    <t>2437164.309 </t>
  </si>
  <si>
    <t> 17.08.1960 19:24 </t>
  </si>
  <si>
    <t> 0.047 </t>
  </si>
  <si>
    <t>2437165.325 </t>
  </si>
  <si>
    <t> 18.08.1960 19:48 </t>
  </si>
  <si>
    <t> 0.039 </t>
  </si>
  <si>
    <t>2437166.354 </t>
  </si>
  <si>
    <t> 19.08.1960 20:29 </t>
  </si>
  <si>
    <t>2437182.314 </t>
  </si>
  <si>
    <t> 04.09.1960 19:32 </t>
  </si>
  <si>
    <t> 0.027 </t>
  </si>
  <si>
    <t>2437189.281 </t>
  </si>
  <si>
    <t> 11.09.1960 18:44 </t>
  </si>
  <si>
    <t>2437196.277 </t>
  </si>
  <si>
    <t> 18.09.1960 18:38 </t>
  </si>
  <si>
    <t>2437201.350 </t>
  </si>
  <si>
    <t> 23.09.1960 20:24 </t>
  </si>
  <si>
    <t>2437204.243 </t>
  </si>
  <si>
    <t> 26.09.1960 17:49 </t>
  </si>
  <si>
    <t>2437212.220 </t>
  </si>
  <si>
    <t> 04.10.1960 17:16 </t>
  </si>
  <si>
    <t> 0.029 </t>
  </si>
  <si>
    <t>2437472.354 </t>
  </si>
  <si>
    <t> 21.06.1961 20:29 </t>
  </si>
  <si>
    <t> M.E.Kiperman </t>
  </si>
  <si>
    <t>2437474.392 </t>
  </si>
  <si>
    <t> 23.06.1961 21:24 </t>
  </si>
  <si>
    <t>2437484.439 </t>
  </si>
  <si>
    <t> 03.07.1961 22:32 </t>
  </si>
  <si>
    <t>2437488.321 </t>
  </si>
  <si>
    <t> 07.07.1961 19:42 </t>
  </si>
  <si>
    <t>2437489.354 </t>
  </si>
  <si>
    <t> 08.07.1961 20:29 </t>
  </si>
  <si>
    <t>2437492.428 </t>
  </si>
  <si>
    <t> 11.07.1961 22:16 </t>
  </si>
  <si>
    <t>2437494.482 </t>
  </si>
  <si>
    <t> 13.07.1961 23:34 </t>
  </si>
  <si>
    <t> 0.045 </t>
  </si>
  <si>
    <t>2437496.525 </t>
  </si>
  <si>
    <t> 16.07.1961 00:36 </t>
  </si>
  <si>
    <t>2437497.338 </t>
  </si>
  <si>
    <t> 16.07.1961 20:06 </t>
  </si>
  <si>
    <t>2437498.363 </t>
  </si>
  <si>
    <t> 17.07.1961 20:42 </t>
  </si>
  <si>
    <t> 0.035 </t>
  </si>
  <si>
    <t>2437499.394 </t>
  </si>
  <si>
    <t> 18.07.1961 21:27 </t>
  </si>
  <si>
    <t>2437501.423 </t>
  </si>
  <si>
    <t> 20.07.1961 22:09 </t>
  </si>
  <si>
    <t>2437504.308 </t>
  </si>
  <si>
    <t> 23.07.1961 19:23 </t>
  </si>
  <si>
    <t>2437504.513 </t>
  </si>
  <si>
    <t> 24.07.1961 00:18 </t>
  </si>
  <si>
    <t>2437547.318 </t>
  </si>
  <si>
    <t> 04.09.1961 19:37 </t>
  </si>
  <si>
    <t> 0.037 </t>
  </si>
  <si>
    <t>2437555.308 </t>
  </si>
  <si>
    <t> 12.09.1961 19:23 </t>
  </si>
  <si>
    <t>2437857.413 </t>
  </si>
  <si>
    <t> 11.07.1962 21:54 </t>
  </si>
  <si>
    <t>2438226.4907 </t>
  </si>
  <si>
    <t> 15.07.1963 23:46 </t>
  </si>
  <si>
    <t> 0.0172 </t>
  </si>
  <si>
    <t>2438226.499 </t>
  </si>
  <si>
    <t> 15.07.1963 23:58 </t>
  </si>
  <si>
    <t>2438556.4671 </t>
  </si>
  <si>
    <t> 09.06.1964 23:12 </t>
  </si>
  <si>
    <t> 0.0240 </t>
  </si>
  <si>
    <t> Schnell &amp; Widorn </t>
  </si>
  <si>
    <t>2438557.4900 </t>
  </si>
  <si>
    <t> 10.06.1964 23:45 </t>
  </si>
  <si>
    <t> 0.0228 </t>
  </si>
  <si>
    <t>2438589.4423 </t>
  </si>
  <si>
    <t> 12.07.1964 22:36 </t>
  </si>
  <si>
    <t> 0.0227 </t>
  </si>
  <si>
    <t>2438590.4633 </t>
  </si>
  <si>
    <t> 13.07.1964 23:07 </t>
  </si>
  <si>
    <t> 0.0196 </t>
  </si>
  <si>
    <t>2439289.7240 </t>
  </si>
  <si>
    <t> 13.06.1966 05:22 </t>
  </si>
  <si>
    <t> 0.0151 </t>
  </si>
  <si>
    <t> B.B.Bokkmyer </t>
  </si>
  <si>
    <t> AJ 74.1197 </t>
  </si>
  <si>
    <t>2439289.9288 </t>
  </si>
  <si>
    <t> 13.06.1966 10:17 </t>
  </si>
  <si>
    <t> B.B.Bookmyer </t>
  </si>
  <si>
    <t>2439297.7113 </t>
  </si>
  <si>
    <t> 21.06.1966 05:04 </t>
  </si>
  <si>
    <t> 0.0143 </t>
  </si>
  <si>
    <t>2439297.9170 </t>
  </si>
  <si>
    <t> 21.06.1966 10:00 </t>
  </si>
  <si>
    <t> 0.0152 </t>
  </si>
  <si>
    <t>2439319.4248 </t>
  </si>
  <si>
    <t> 12.07.1966 22:11 </t>
  </si>
  <si>
    <t> 0.0166 </t>
  </si>
  <si>
    <t>2440107.581 </t>
  </si>
  <si>
    <t> 08.09.1968 01:56 </t>
  </si>
  <si>
    <t> J.Bortle </t>
  </si>
  <si>
    <t>2441119.807 </t>
  </si>
  <si>
    <t> 17.06.1971 07:22 </t>
  </si>
  <si>
    <t> R.H.Kaitchuck </t>
  </si>
  <si>
    <t> AVSJ 3.3 </t>
  </si>
  <si>
    <t>2441135.780 </t>
  </si>
  <si>
    <t> 03.07.1971 06:43 </t>
  </si>
  <si>
    <t>2441165.684 </t>
  </si>
  <si>
    <t> 02.08.1971 04:24 </t>
  </si>
  <si>
    <t>2441515.577 </t>
  </si>
  <si>
    <t> 17.07.1972 01:50 </t>
  </si>
  <si>
    <t> 0.058 </t>
  </si>
  <si>
    <t> T.T.Gough </t>
  </si>
  <si>
    <t>2441517.547 </t>
  </si>
  <si>
    <t> 19.07.1972 01:07 </t>
  </si>
  <si>
    <t> -0.020 </t>
  </si>
  <si>
    <t>2441533.532 </t>
  </si>
  <si>
    <t> 04.08.1972 00:46 </t>
  </si>
  <si>
    <t> -0.011 </t>
  </si>
  <si>
    <t> M.J.Currie </t>
  </si>
  <si>
    <t>2441538.456 </t>
  </si>
  <si>
    <t> 08.08.1972 22:56 </t>
  </si>
  <si>
    <t>2441538.479 </t>
  </si>
  <si>
    <t> 08.08.1972 23:29 </t>
  </si>
  <si>
    <t> 0.020 </t>
  </si>
  <si>
    <t>2441539.515 </t>
  </si>
  <si>
    <t> 10.08.1972 00:21 </t>
  </si>
  <si>
    <t> 0.032 </t>
  </si>
  <si>
    <t>2441540.495 </t>
  </si>
  <si>
    <t> 10.08.1972 23:52 </t>
  </si>
  <si>
    <t>2441540.505 </t>
  </si>
  <si>
    <t> 11.08.1972 00:07 </t>
  </si>
  <si>
    <t>2441546.524 </t>
  </si>
  <si>
    <t> 17.08.1972 00:34 </t>
  </si>
  <si>
    <t> 0.077 </t>
  </si>
  <si>
    <t>2441843.8498 </t>
  </si>
  <si>
    <t> 10.06.1973 08:23 </t>
  </si>
  <si>
    <t> 0.0000 </t>
  </si>
  <si>
    <t>2441850.6089 </t>
  </si>
  <si>
    <t> 17.06.1973 02:36 </t>
  </si>
  <si>
    <t> -0.0000 </t>
  </si>
  <si>
    <t> PASP 88.473 </t>
  </si>
  <si>
    <t>2441851.6327 </t>
  </si>
  <si>
    <t> 18.06.1973 03:11 </t>
  </si>
  <si>
    <t> -0.0004 </t>
  </si>
  <si>
    <t>2441851.8381 </t>
  </si>
  <si>
    <t> 18.06.1973 08:06 </t>
  </si>
  <si>
    <t> 0.0002 </t>
  </si>
  <si>
    <t>2441858.5968 </t>
  </si>
  <si>
    <t> 25.06.1973 02:19 </t>
  </si>
  <si>
    <t>2441861.6690 </t>
  </si>
  <si>
    <t> 28.06.1973 04:03 </t>
  </si>
  <si>
    <t>2441862.6934 </t>
  </si>
  <si>
    <t> 29.06.1973 04:38 </t>
  </si>
  <si>
    <t>2441863.7179 </t>
  </si>
  <si>
    <t> 30.06.1973 05:13 </t>
  </si>
  <si>
    <t> 0.0003 </t>
  </si>
  <si>
    <t>2441866.5848 </t>
  </si>
  <si>
    <t> 03.07.1973 02:02 </t>
  </si>
  <si>
    <t>2441910.821 </t>
  </si>
  <si>
    <t> 16.08.1973 07:42 </t>
  </si>
  <si>
    <t>2441952.396 </t>
  </si>
  <si>
    <t> 26.09.1973 21:30 </t>
  </si>
  <si>
    <t>2442203.723 </t>
  </si>
  <si>
    <t> 05.06.1974 05:21 </t>
  </si>
  <si>
    <t> Kaitchuck&amp;Sprague </t>
  </si>
  <si>
    <t>2442243.4608 </t>
  </si>
  <si>
    <t> 14.07.1974 23:03 </t>
  </si>
  <si>
    <t> 0.0016 </t>
  </si>
  <si>
    <t> Pop &amp; Todoran </t>
  </si>
  <si>
    <t> AN 298.117 </t>
  </si>
  <si>
    <t>2442246.525 </t>
  </si>
  <si>
    <t> 18.07.1974 00:36 </t>
  </si>
  <si>
    <t> P.R.Clayton </t>
  </si>
  <si>
    <t>2442256.3680 </t>
  </si>
  <si>
    <t> 27.07.1974 20:49 </t>
  </si>
  <si>
    <t> 0.0050 </t>
  </si>
  <si>
    <t>2442257.3880 </t>
  </si>
  <si>
    <t> 28.07.1974 21:18 </t>
  </si>
  <si>
    <t> 0.0009 </t>
  </si>
  <si>
    <t>2442258.4165 </t>
  </si>
  <si>
    <t> 29.07.1974 21:59 </t>
  </si>
  <si>
    <t> 0.0053 </t>
  </si>
  <si>
    <t>2442307.3612 </t>
  </si>
  <si>
    <t> 16.09.1974 20:40 </t>
  </si>
  <si>
    <t> -0.0027 </t>
  </si>
  <si>
    <t>2442532.4640 </t>
  </si>
  <si>
    <t> 29.04.1975 23:08 </t>
  </si>
  <si>
    <t>2442537.5770 </t>
  </si>
  <si>
    <t> 05.05.1975 01:50 </t>
  </si>
  <si>
    <t> -0.0078 </t>
  </si>
  <si>
    <t>2442549.4593 </t>
  </si>
  <si>
    <t> 16.05.1975 23:01 </t>
  </si>
  <si>
    <t> -0.0052 </t>
  </si>
  <si>
    <t>2442555.4039 </t>
  </si>
  <si>
    <t> 22.05.1975 21:41 </t>
  </si>
  <si>
    <t>2442563.3940 </t>
  </si>
  <si>
    <t> 30.05.1975 21:27 </t>
  </si>
  <si>
    <t>2442576.4964 </t>
  </si>
  <si>
    <t> 12.06.1975 23:54 </t>
  </si>
  <si>
    <t> -0.0047 </t>
  </si>
  <si>
    <t>2442579.7790 </t>
  </si>
  <si>
    <t> 16.06.1975 06:41 </t>
  </si>
  <si>
    <t> D.W.Dawson </t>
  </si>
  <si>
    <t> PASP 89.49 </t>
  </si>
  <si>
    <t>2442580.8014 </t>
  </si>
  <si>
    <t> 17.06.1975 07:14 </t>
  </si>
  <si>
    <t>2442581.8263 </t>
  </si>
  <si>
    <t>2442582.441 </t>
  </si>
  <si>
    <t> 18.06.1975 22:35 </t>
  </si>
  <si>
    <t> 0.000 </t>
  </si>
  <si>
    <t> A.Figer </t>
  </si>
  <si>
    <t>2442588.3797 </t>
  </si>
  <si>
    <t> 24.06.1975 21:06 </t>
  </si>
  <si>
    <t> -0.0011 </t>
  </si>
  <si>
    <t>2442590.4300 </t>
  </si>
  <si>
    <t> 26.06.1975 22:19 </t>
  </si>
  <si>
    <t>2442590.8385 </t>
  </si>
  <si>
    <t> 27.06.1975 08:07 </t>
  </si>
  <si>
    <t>2442591.4547 </t>
  </si>
  <si>
    <t> 27.06.1975 22:54 </t>
  </si>
  <si>
    <t> 0.0015 </t>
  </si>
  <si>
    <t>2442600.457 </t>
  </si>
  <si>
    <t> 06.07.1975 22:58 </t>
  </si>
  <si>
    <t>2442601.498 </t>
  </si>
  <si>
    <t> 07.07.1975 23:57 </t>
  </si>
  <si>
    <t>2442605.3790 </t>
  </si>
  <si>
    <t> 11.07.1975 21:05 </t>
  </si>
  <si>
    <t> -0.0021 </t>
  </si>
  <si>
    <t>2442609.4785 </t>
  </si>
  <si>
    <t> 15.07.1975 23:29 </t>
  </si>
  <si>
    <t>2442611.326 </t>
  </si>
  <si>
    <t> 17.07.1975 19:49 </t>
  </si>
  <si>
    <t> Soviet.Amateur </t>
  </si>
  <si>
    <t>2442616.241 </t>
  </si>
  <si>
    <t> 22.07.1975 17:47 </t>
  </si>
  <si>
    <t>2442617.4555 </t>
  </si>
  <si>
    <t> 23.07.1975 22:55 </t>
  </si>
  <si>
    <t> -0.0102 </t>
  </si>
  <si>
    <t>2442618.4945 </t>
  </si>
  <si>
    <t> 24.07.1975 23:52 </t>
  </si>
  <si>
    <t> 0.0047 </t>
  </si>
  <si>
    <t>2442619.312 </t>
  </si>
  <si>
    <t> 25.07.1975 19:29 </t>
  </si>
  <si>
    <t>2442621.3892 </t>
  </si>
  <si>
    <t> 27.07.1975 21:20 </t>
  </si>
  <si>
    <t> 0.0319 </t>
  </si>
  <si>
    <t>2442623.4060 </t>
  </si>
  <si>
    <t> 29.07.1975 21:44 </t>
  </si>
  <si>
    <t>2442624.4277 </t>
  </si>
  <si>
    <t> 30.07.1975 22:15 </t>
  </si>
  <si>
    <t> -0.0020 </t>
  </si>
  <si>
    <t>2442631.194 </t>
  </si>
  <si>
    <t> 06.08.1975 16:39 </t>
  </si>
  <si>
    <t>2442633.243 </t>
  </si>
  <si>
    <t> 08.08.1975 17:49 </t>
  </si>
  <si>
    <t>2442638.154 </t>
  </si>
  <si>
    <t> 13.08.1975 15:41 </t>
  </si>
  <si>
    <t>2442640.202 </t>
  </si>
  <si>
    <t> 15.08.1975 16:50 </t>
  </si>
  <si>
    <t>2442642.253 </t>
  </si>
  <si>
    <t> 17.08.1975 18:04 </t>
  </si>
  <si>
    <t>2442651.465 </t>
  </si>
  <si>
    <t> 26.08.1975 23:09 </t>
  </si>
  <si>
    <t>2442657.207 </t>
  </si>
  <si>
    <t> 01.09.1975 16:58 </t>
  </si>
  <si>
    <t>2442666.4175 </t>
  </si>
  <si>
    <t> 10.09.1975 22:01 </t>
  </si>
  <si>
    <t> -0.0008 </t>
  </si>
  <si>
    <t>2442668.065 </t>
  </si>
  <si>
    <t> 12.09.1975 13:33 </t>
  </si>
  <si>
    <t>2442669.083 </t>
  </si>
  <si>
    <t> 13.09.1975 13:59 </t>
  </si>
  <si>
    <t>2442689.366 </t>
  </si>
  <si>
    <t> 03.10.1975 20:47 </t>
  </si>
  <si>
    <t> G.H.Spalding </t>
  </si>
  <si>
    <t>2442696.310 </t>
  </si>
  <si>
    <t> 10.10.1975 19:26 </t>
  </si>
  <si>
    <t>2442839.695 </t>
  </si>
  <si>
    <t> 02.03.1976 04:40 </t>
  </si>
  <si>
    <t>2442950.519 </t>
  </si>
  <si>
    <t> 21.06.1976 00:27 </t>
  </si>
  <si>
    <t>2442957.482 </t>
  </si>
  <si>
    <t> 27.06.1976 23:34 </t>
  </si>
  <si>
    <t>2442958.500 </t>
  </si>
  <si>
    <t> 29.06.1976 00:00 </t>
  </si>
  <si>
    <t>2442961.561 </t>
  </si>
  <si>
    <t> 02.07.1976 01:27 </t>
  </si>
  <si>
    <t>2442966.485 </t>
  </si>
  <si>
    <t> 06.07.1976 23:38 </t>
  </si>
  <si>
    <t>2442967.510 </t>
  </si>
  <si>
    <t> 08.07.1976 00:14 </t>
  </si>
  <si>
    <t>2442977.552 </t>
  </si>
  <si>
    <t> 18.07.1976 01:14 </t>
  </si>
  <si>
    <t>2442979.571 </t>
  </si>
  <si>
    <t> 20.07.1976 01:42 </t>
  </si>
  <si>
    <t> -0.021 </t>
  </si>
  <si>
    <t>2442991.490 </t>
  </si>
  <si>
    <t> 31.07.1976 23:45 </t>
  </si>
  <si>
    <t>2443014.386 </t>
  </si>
  <si>
    <t> 23.08.1976 21:15 </t>
  </si>
  <si>
    <t> -0.026 </t>
  </si>
  <si>
    <t> M.Penna </t>
  </si>
  <si>
    <t>2443016.458 </t>
  </si>
  <si>
    <t> 25.08.1976 22:59 </t>
  </si>
  <si>
    <t>2443048.347 </t>
  </si>
  <si>
    <t> 26.09.1976 20:19 </t>
  </si>
  <si>
    <t> -0.066 </t>
  </si>
  <si>
    <t>2443244.628 </t>
  </si>
  <si>
    <t> 11.04.1977 03:04 </t>
  </si>
  <si>
    <t>2443291.543 </t>
  </si>
  <si>
    <t> 28.05.1977 01:01 </t>
  </si>
  <si>
    <t> R.Boninsegna </t>
  </si>
  <si>
    <t>2443298.491 </t>
  </si>
  <si>
    <t> 03.06.1977 23:47 </t>
  </si>
  <si>
    <t>2443306.499 </t>
  </si>
  <si>
    <t> 11.06.1977 23:58 </t>
  </si>
  <si>
    <t>2443307.513 </t>
  </si>
  <si>
    <t> 13.06.1977 00:18 </t>
  </si>
  <si>
    <t>2443311.397 </t>
  </si>
  <si>
    <t> 16.06.1977 21:31 </t>
  </si>
  <si>
    <t>2443312.429 </t>
  </si>
  <si>
    <t> 17.06.1977 22:17 </t>
  </si>
  <si>
    <t>2443313.437 </t>
  </si>
  <si>
    <t> 18.06.1977 22:29 </t>
  </si>
  <si>
    <t>2443314.474 </t>
  </si>
  <si>
    <t> 19.06.1977 23:22 </t>
  </si>
  <si>
    <t>2443321.427 </t>
  </si>
  <si>
    <t> 26.06.1977 22:14 </t>
  </si>
  <si>
    <t> -0.015 </t>
  </si>
  <si>
    <t>2443322.472 </t>
  </si>
  <si>
    <t> 27.06.1977 23:19 </t>
  </si>
  <si>
    <t>2443327.379 </t>
  </si>
  <si>
    <t> 02.07.1977 21:05 </t>
  </si>
  <si>
    <t>2443331.493 </t>
  </si>
  <si>
    <t> 06.07.1977 23:49 </t>
  </si>
  <si>
    <t>2443336.378 </t>
  </si>
  <si>
    <t> 11.07.1977 21:04 </t>
  </si>
  <si>
    <t>2443344.376 </t>
  </si>
  <si>
    <t> 19.07.1977 21:01 </t>
  </si>
  <si>
    <t>2443347.439 </t>
  </si>
  <si>
    <t> 22.07.1977 22:32 </t>
  </si>
  <si>
    <t>2443348.476 </t>
  </si>
  <si>
    <t> 23.07.1977 23:25 </t>
  </si>
  <si>
    <t>2443361.377 </t>
  </si>
  <si>
    <t> 05.08.1977 21:02 </t>
  </si>
  <si>
    <t>2443364.442 </t>
  </si>
  <si>
    <t> 08.08.1977 22:36 </t>
  </si>
  <si>
    <t>2443365.473 </t>
  </si>
  <si>
    <t> 09.08.1977 23:21 </t>
  </si>
  <si>
    <t>2443365.483 </t>
  </si>
  <si>
    <t> 09.08.1977 23:35 </t>
  </si>
  <si>
    <t>2443369.379 </t>
  </si>
  <si>
    <t> 13.08.1977 21:05 </t>
  </si>
  <si>
    <t>2443370.394 </t>
  </si>
  <si>
    <t> 14.08.1977 21:27 </t>
  </si>
  <si>
    <t> -0.000 </t>
  </si>
  <si>
    <t>2443395.386 </t>
  </si>
  <si>
    <t> 08.09.1977 21:15 </t>
  </si>
  <si>
    <t>2443688.496 </t>
  </si>
  <si>
    <t> 28.06.1978 23:54 </t>
  </si>
  <si>
    <t>2443718.379 </t>
  </si>
  <si>
    <t> 28.07.1978 21:05 </t>
  </si>
  <si>
    <t> A.Buzzoni </t>
  </si>
  <si>
    <t>2443718.396 </t>
  </si>
  <si>
    <t> 28.07.1978 21:30 </t>
  </si>
  <si>
    <t>2443723.513 </t>
  </si>
  <si>
    <t> 03.08.1978 00:18 </t>
  </si>
  <si>
    <t>2443726.379 </t>
  </si>
  <si>
    <t> 05.08.1978 21:05 </t>
  </si>
  <si>
    <t>2443729.449 </t>
  </si>
  <si>
    <t> 08.08.1978 22:46 </t>
  </si>
  <si>
    <t>2443729.461 </t>
  </si>
  <si>
    <t> 08.08.1978 23:03 </t>
  </si>
  <si>
    <t>2443729.462 </t>
  </si>
  <si>
    <t> 08.08.1978 23:05 </t>
  </si>
  <si>
    <t> M.Franchini </t>
  </si>
  <si>
    <t>2443730.485 </t>
  </si>
  <si>
    <t> 09.08.1978 23:38 </t>
  </si>
  <si>
    <t>2443731.508 </t>
  </si>
  <si>
    <t> 11.08.1978 00:11 </t>
  </si>
  <si>
    <t>2443737.405 </t>
  </si>
  <si>
    <t> 16.08.1978 21:43 </t>
  </si>
  <si>
    <t> -0.032 </t>
  </si>
  <si>
    <t>2443769.374 </t>
  </si>
  <si>
    <t> 17.09.1978 20:58 </t>
  </si>
  <si>
    <t>2443774.302 </t>
  </si>
  <si>
    <t> 22.09.1978 19:14 </t>
  </si>
  <si>
    <t>2443781.269 </t>
  </si>
  <si>
    <t> 29.09.1978 18:27 </t>
  </si>
  <si>
    <t>2443782.287 </t>
  </si>
  <si>
    <t> 30.09.1978 18:53 </t>
  </si>
  <si>
    <t>2444016.402 </t>
  </si>
  <si>
    <t> 22.05.1979 21:38 </t>
  </si>
  <si>
    <t>2444043.448 </t>
  </si>
  <si>
    <t> 18.06.1979 22:45 </t>
  </si>
  <si>
    <t>2444048.362 </t>
  </si>
  <si>
    <t> 23.06.1979 20:41 </t>
  </si>
  <si>
    <t>2444078.471 </t>
  </si>
  <si>
    <t> 23.07.1979 23:18 </t>
  </si>
  <si>
    <t>2444101.417 </t>
  </si>
  <si>
    <t> 15.08.1979 22:00 </t>
  </si>
  <si>
    <t>2444448.7922 </t>
  </si>
  <si>
    <t> 28.07.1980 07:00 </t>
  </si>
  <si>
    <t>2444463.530 </t>
  </si>
  <si>
    <t> 12.08.1980 00:43 </t>
  </si>
  <si>
    <t>2444466.404 </t>
  </si>
  <si>
    <t> 14.08.1980 21:41 </t>
  </si>
  <si>
    <t> C.Pampaloni </t>
  </si>
  <si>
    <t>2444468.463 </t>
  </si>
  <si>
    <t> 16.08.1980 23:06 </t>
  </si>
  <si>
    <t>2444470.502 </t>
  </si>
  <si>
    <t> 19.08.1980 00:02 </t>
  </si>
  <si>
    <t>2444732.476 </t>
  </si>
  <si>
    <t> 07.05.1981 23:25 </t>
  </si>
  <si>
    <t>2444774.449 </t>
  </si>
  <si>
    <t> 18.06.1981 22:46 </t>
  </si>
  <si>
    <t>2444781.8357 </t>
  </si>
  <si>
    <t> 26.06.1981 08:03 </t>
  </si>
  <si>
    <t> 0.0070 </t>
  </si>
  <si>
    <t>2444788.391 </t>
  </si>
  <si>
    <t> 02.07.1981 21:23 </t>
  </si>
  <si>
    <t>2444799.4434 </t>
  </si>
  <si>
    <t> 13.07.1981 22:38 </t>
  </si>
  <si>
    <t>2444814.406 </t>
  </si>
  <si>
    <t> 28.07.1981 21:44 </t>
  </si>
  <si>
    <t>2444815.423 </t>
  </si>
  <si>
    <t> 29.07.1981 22:09 </t>
  </si>
  <si>
    <t>2444818.493 </t>
  </si>
  <si>
    <t> 01.08.1981 23:49 </t>
  </si>
  <si>
    <t>2445169.9746 </t>
  </si>
  <si>
    <t> 19.07.1982 11:23 </t>
  </si>
  <si>
    <t> 0.0066 </t>
  </si>
  <si>
    <t>2446271.498 </t>
  </si>
  <si>
    <t> 24.07.1985 23:57 </t>
  </si>
  <si>
    <t>2446613.580 </t>
  </si>
  <si>
    <t> 02.07.1986 01:55 </t>
  </si>
  <si>
    <t>2447793.151 </t>
  </si>
  <si>
    <t> 23.09.1989 15:37 </t>
  </si>
  <si>
    <t> 0.017 </t>
  </si>
  <si>
    <t> S.Srinivasan </t>
  </si>
  <si>
    <t>2447817.102 </t>
  </si>
  <si>
    <t> 17.10.1989 14:26 </t>
  </si>
  <si>
    <t>2449126.7558 </t>
  </si>
  <si>
    <t> 19.05.1993 06:08 </t>
  </si>
  <si>
    <t> 0.0201 </t>
  </si>
  <si>
    <t> Forthney &amp; Mutel </t>
  </si>
  <si>
    <t>2449133.7184 </t>
  </si>
  <si>
    <t> 26.05.1993 05:14 </t>
  </si>
  <si>
    <t> 0.0187 </t>
  </si>
  <si>
    <t>2449189.6353 </t>
  </si>
  <si>
    <t> 21.07.1993 03:14 </t>
  </si>
  <si>
    <t> 0.0190 </t>
  </si>
  <si>
    <t>2449577.168 </t>
  </si>
  <si>
    <t> 12.08.1994 16:01 </t>
  </si>
  <si>
    <t> K.Nagai </t>
  </si>
  <si>
    <t>2449928.4221 </t>
  </si>
  <si>
    <t> 29.07.1995 22:07 </t>
  </si>
  <si>
    <t> 0.0098 </t>
  </si>
  <si>
    <t> M.Rottenborn </t>
  </si>
  <si>
    <t>2449928.4298 </t>
  </si>
  <si>
    <t> 29.07.1995 22:18 </t>
  </si>
  <si>
    <t> 0.0175 </t>
  </si>
  <si>
    <t> M.Vetrovcova </t>
  </si>
  <si>
    <t>2449928.4443 </t>
  </si>
  <si>
    <t> 29.07.1995 22:39 </t>
  </si>
  <si>
    <t> 0.0320 </t>
  </si>
  <si>
    <t> J.Polak </t>
  </si>
  <si>
    <t>2449928.4450 </t>
  </si>
  <si>
    <t> 29.07.1995 22:40 </t>
  </si>
  <si>
    <t> 0.0327 </t>
  </si>
  <si>
    <t> M.Zibar </t>
  </si>
  <si>
    <t>2449930.4692 </t>
  </si>
  <si>
    <t> 31.07.1995 23:15 </t>
  </si>
  <si>
    <t> 0.0087 </t>
  </si>
  <si>
    <t>2449930.4741 </t>
  </si>
  <si>
    <t> 31.07.1995 23:22 </t>
  </si>
  <si>
    <t> 0.0136 </t>
  </si>
  <si>
    <t> L.Honzik </t>
  </si>
  <si>
    <t>2449930.4755 </t>
  </si>
  <si>
    <t> 31.07.1995 23:24 </t>
  </si>
  <si>
    <t> 0.0150 </t>
  </si>
  <si>
    <t> J.Mocek </t>
  </si>
  <si>
    <t>2449930.4810 </t>
  </si>
  <si>
    <t> 31.07.1995 23:32 </t>
  </si>
  <si>
    <t>2449930.4852 </t>
  </si>
  <si>
    <t> 31.07.1995 23:38 </t>
  </si>
  <si>
    <t> 0.0247 </t>
  </si>
  <si>
    <t> J.Kovarik </t>
  </si>
  <si>
    <t>2450234.045 </t>
  </si>
  <si>
    <t> 30.05.1996 13:04 </t>
  </si>
  <si>
    <t> S.Cook </t>
  </si>
  <si>
    <t> JAAVSO 41;122 </t>
  </si>
  <si>
    <t>2450243.4501 </t>
  </si>
  <si>
    <t> 08.06.1996 22:48 </t>
  </si>
  <si>
    <t> 0.0203 </t>
  </si>
  <si>
    <t> M.Netolicky </t>
  </si>
  <si>
    <t>2450277.063 </t>
  </si>
  <si>
    <t> 12.07.1996 13:30 </t>
  </si>
  <si>
    <t>2450278.084 </t>
  </si>
  <si>
    <t> 13.07.1996 14:00 </t>
  </si>
  <si>
    <t>2450295.4901 </t>
  </si>
  <si>
    <t> 30.07.1996 23:45 </t>
  </si>
  <si>
    <t> 0.0353 </t>
  </si>
  <si>
    <t> J.Kapitan </t>
  </si>
  <si>
    <t>2450624.036 </t>
  </si>
  <si>
    <t> 24.06.1997 12:51 </t>
  </si>
  <si>
    <t>2450635.097 </t>
  </si>
  <si>
    <t> 05.07.1997 14:19 </t>
  </si>
  <si>
    <t> 0.046 </t>
  </si>
  <si>
    <t>2450643.462 </t>
  </si>
  <si>
    <t> 13.07.1997 23:05 </t>
  </si>
  <si>
    <t> K.Tikkanen </t>
  </si>
  <si>
    <t>2450667.4620 </t>
  </si>
  <si>
    <t> 06.08.1997 23:05 </t>
  </si>
  <si>
    <t> 0.0489 </t>
  </si>
  <si>
    <t> Hajek&amp;Stepan </t>
  </si>
  <si>
    <t>2451022.007 </t>
  </si>
  <si>
    <t> 27.07.1998 12:10 </t>
  </si>
  <si>
    <t>2451022.0073 </t>
  </si>
  <si>
    <t> 0.0458 </t>
  </si>
  <si>
    <t>2451023.036 </t>
  </si>
  <si>
    <t> 28.07.1998 12:51 </t>
  </si>
  <si>
    <t>2451331.098 </t>
  </si>
  <si>
    <t> 01.06.1999 14:21 </t>
  </si>
  <si>
    <t>2451344.0002 </t>
  </si>
  <si>
    <t> 14.06.1999 12:00 </t>
  </si>
  <si>
    <t> 0.0572 </t>
  </si>
  <si>
    <t>2451374.5192 </t>
  </si>
  <si>
    <t> 15.07.1999 00:27 </t>
  </si>
  <si>
    <t> 0.0576 </t>
  </si>
  <si>
    <t> S.Macuchova </t>
  </si>
  <si>
    <t>2451690.1572 </t>
  </si>
  <si>
    <t> 25.05.2000 15:46 </t>
  </si>
  <si>
    <t> 0.0636 </t>
  </si>
  <si>
    <t>2452086.454 </t>
  </si>
  <si>
    <t> 25.06.2001 22:53 </t>
  </si>
  <si>
    <t> P.Hejduk </t>
  </si>
  <si>
    <t>2452118.422 </t>
  </si>
  <si>
    <t> 27.07.2001 22:07 </t>
  </si>
  <si>
    <t> B.Procházková </t>
  </si>
  <si>
    <t>2452134.390 </t>
  </si>
  <si>
    <t> 12.08.2001 21:21 </t>
  </si>
  <si>
    <t> 0.036 </t>
  </si>
  <si>
    <t> R.Cíhal </t>
  </si>
  <si>
    <t>2452136.434 </t>
  </si>
  <si>
    <t> 14.08.2001 22:24 </t>
  </si>
  <si>
    <t> 0.031 </t>
  </si>
  <si>
    <t>2452420.1624 </t>
  </si>
  <si>
    <t> 25.05.2002 15:53 </t>
  </si>
  <si>
    <t> 0.0802 </t>
  </si>
  <si>
    <t>2452490.430 </t>
  </si>
  <si>
    <t> 03.08.2002 22:19 </t>
  </si>
  <si>
    <t> 0.094 </t>
  </si>
  <si>
    <t> O.Bracek </t>
  </si>
  <si>
    <t>2452492.464 </t>
  </si>
  <si>
    <t> 05.08.2002 23:08 </t>
  </si>
  <si>
    <t> 0.079 </t>
  </si>
  <si>
    <t>2452823.420 </t>
  </si>
  <si>
    <t> 02.07.2003 22:04 </t>
  </si>
  <si>
    <t>2453569.437 </t>
  </si>
  <si>
    <t> 17.07.2005 22:29 </t>
  </si>
  <si>
    <t>2453886.5249 </t>
  </si>
  <si>
    <t> 31.05.2006 00:35 </t>
  </si>
  <si>
    <t> 0.1159 </t>
  </si>
  <si>
    <t> H.V.Senavci et al. </t>
  </si>
  <si>
    <t>IBVS 5754 </t>
  </si>
  <si>
    <t>2453893.4883 </t>
  </si>
  <si>
    <t> 06.06.2006 23:43 </t>
  </si>
  <si>
    <t> 0.1154 </t>
  </si>
  <si>
    <t>2453906.3937 </t>
  </si>
  <si>
    <t> 19.06.2006 21:26 </t>
  </si>
  <si>
    <t> 0.1169 </t>
  </si>
  <si>
    <t>2453913.3570 </t>
  </si>
  <si>
    <t> 26.06.2006 20:34 </t>
  </si>
  <si>
    <t> 0.1162 </t>
  </si>
  <si>
    <t>2454995.0643 </t>
  </si>
  <si>
    <t> 12.06.2009 13:32 </t>
  </si>
  <si>
    <t> 0.1541 </t>
  </si>
  <si>
    <t>Rc</t>
  </si>
  <si>
    <t>2455036.4336 </t>
  </si>
  <si>
    <t> 23.07.2009 22:24 </t>
  </si>
  <si>
    <t> 0.1492 </t>
  </si>
  <si>
    <t> E.Derman </t>
  </si>
  <si>
    <t>IBVS 6039 </t>
  </si>
  <si>
    <t>2455067.3634 </t>
  </si>
  <si>
    <t> 23.08.2009 20:43 </t>
  </si>
  <si>
    <t> 0.1507 </t>
  </si>
  <si>
    <t> L.Šmelcer </t>
  </si>
  <si>
    <t>OEJV 0137 </t>
  </si>
  <si>
    <t>2455067.3635 </t>
  </si>
  <si>
    <t> 0.1508 </t>
  </si>
  <si>
    <t>2455370.0884 </t>
  </si>
  <si>
    <t> 22.06.2010 14:07 </t>
  </si>
  <si>
    <t> 0.1476 </t>
  </si>
  <si>
    <t>2455734.0821 </t>
  </si>
  <si>
    <t> 21.06.2011 13:58 </t>
  </si>
  <si>
    <t> 0.1711 </t>
  </si>
  <si>
    <t>2455775.465 </t>
  </si>
  <si>
    <t> 01.08.2011 23:09 </t>
  </si>
  <si>
    <t> 0.180 </t>
  </si>
  <si>
    <t>2456522.47175 </t>
  </si>
  <si>
    <t> 17.08.2013 23:19 </t>
  </si>
  <si>
    <t> 0.19759 </t>
  </si>
  <si>
    <t>OEJV 0160 </t>
  </si>
  <si>
    <t>2456522.47264 </t>
  </si>
  <si>
    <t> 17.08.2013 23:20 </t>
  </si>
  <si>
    <t> 0.19848 </t>
  </si>
  <si>
    <t>C-C Gateway</t>
  </si>
  <si>
    <t>http://var.astro.cz/ocgate/</t>
  </si>
  <si>
    <t>p</t>
  </si>
  <si>
    <t>Ashbrook J</t>
  </si>
  <si>
    <t>A,0008,I,0119,normal min,</t>
  </si>
  <si>
    <t>Minti H</t>
  </si>
  <si>
    <t>I,0148,I,0148,,</t>
  </si>
  <si>
    <t>I,0148,I,0148,SCA 13.183,</t>
  </si>
  <si>
    <t>Gueduer N</t>
  </si>
  <si>
    <t>I,0456,I,0456,,</t>
  </si>
  <si>
    <t>Kurutac M</t>
  </si>
  <si>
    <t>Baumbach H</t>
  </si>
  <si>
    <t>Dumitrescu Al</t>
  </si>
  <si>
    <t>I,0508,I,0508,,</t>
  </si>
  <si>
    <t>s</t>
  </si>
  <si>
    <t>Sengonca H</t>
  </si>
  <si>
    <t>I,0530,I,0530,,48 cm</t>
  </si>
  <si>
    <t>Meier M</t>
  </si>
  <si>
    <t>I,0530,I,0530,,34 cm</t>
  </si>
  <si>
    <t>Niehaus R J</t>
  </si>
  <si>
    <t>I,0844,I,0844,,</t>
  </si>
  <si>
    <t>Karacan H</t>
  </si>
  <si>
    <t>I,0647,I,0647,,48 cm</t>
  </si>
  <si>
    <t>Guelmen O</t>
  </si>
  <si>
    <t>Akinci R</t>
  </si>
  <si>
    <t>I,0937,I,0937,,</t>
  </si>
  <si>
    <t>Scarfe C D</t>
  </si>
  <si>
    <t>I,0844,0,GCVS,,</t>
  </si>
  <si>
    <t>Schellemann H</t>
  </si>
  <si>
    <t>Ibanoglu C</t>
  </si>
  <si>
    <t>Barlow D J</t>
  </si>
  <si>
    <t>Bode G</t>
  </si>
  <si>
    <t>I,1053,I,1053,,</t>
  </si>
  <si>
    <t>I,1379,I,1379,,</t>
  </si>
  <si>
    <t>Baldwin B W</t>
  </si>
  <si>
    <t>Dinescu R</t>
  </si>
  <si>
    <t>I,0931,I,0931,,</t>
  </si>
  <si>
    <t>Besold G</t>
  </si>
  <si>
    <t>Guelmen G</t>
  </si>
  <si>
    <t>Remis Joseph</t>
  </si>
  <si>
    <t>B,0023,B,0023,,</t>
  </si>
  <si>
    <t>Arles S B</t>
  </si>
  <si>
    <t>B,0026,B,0026,,</t>
  </si>
  <si>
    <t>B,0024,B,0024,,</t>
  </si>
  <si>
    <t>Barlow C D</t>
  </si>
  <si>
    <t>Le Borgne JeanFr</t>
  </si>
  <si>
    <t>B,0027,B,0027,,</t>
  </si>
  <si>
    <t>Poretti Ennio</t>
  </si>
  <si>
    <t>B,0028,B,0028,,</t>
  </si>
  <si>
    <t>B,0029,B,0029,,</t>
  </si>
  <si>
    <t>Diethelm Roger</t>
  </si>
  <si>
    <t>B,0030,B,0030,,</t>
  </si>
  <si>
    <t>Regan J</t>
  </si>
  <si>
    <t>Blenner A</t>
  </si>
  <si>
    <t>I,1449,I,1449,,34</t>
  </si>
  <si>
    <t>B,0034,B,0034,,</t>
  </si>
  <si>
    <t>B,0035,B,0035,,</t>
  </si>
  <si>
    <t>Edersberger J</t>
  </si>
  <si>
    <t>I,1924,I,2836,,</t>
  </si>
  <si>
    <t>BV</t>
  </si>
  <si>
    <t>Maddox William</t>
  </si>
  <si>
    <t>I,1457,I,1457,,50cm</t>
  </si>
  <si>
    <t>Niarchos P G</t>
  </si>
  <si>
    <t>I,1576,D,Lich,,</t>
  </si>
  <si>
    <t>Brelstaff T</t>
  </si>
  <si>
    <t>R,0005,R,0005,,</t>
  </si>
  <si>
    <t>Delaney P A</t>
  </si>
  <si>
    <t>I,2545,I,2836,,</t>
  </si>
  <si>
    <t>Taylor M D</t>
  </si>
  <si>
    <t>Mahdy H A</t>
  </si>
  <si>
    <t>I,2154,I,2836,,</t>
  </si>
  <si>
    <t>C,0026,C,0026,,</t>
  </si>
  <si>
    <t>Niarchos P</t>
  </si>
  <si>
    <t>I,2451,,,,</t>
  </si>
  <si>
    <t>Skillman D R</t>
  </si>
  <si>
    <t>,,D,Lich,AVSJ 11.60,</t>
  </si>
  <si>
    <t>B,0056,B,0056,,</t>
  </si>
  <si>
    <t>I,2154,,,,</t>
  </si>
  <si>
    <t>Frank</t>
  </si>
  <si>
    <t>D,0038,D,0038,,</t>
  </si>
  <si>
    <t>Seeds M A</t>
  </si>
  <si>
    <t>I,2836,,,,</t>
  </si>
  <si>
    <t>Kennedy Harold</t>
  </si>
  <si>
    <t>I,2613,I,2836,,</t>
  </si>
  <si>
    <t>Buchlae A</t>
  </si>
  <si>
    <t>I,2385,,,,</t>
  </si>
  <si>
    <t>Forbes D W</t>
  </si>
  <si>
    <t>Gagne J</t>
  </si>
  <si>
    <t>Hollis A</t>
  </si>
  <si>
    <t>R,0006,R,0006,,</t>
  </si>
  <si>
    <t>Braune Werner</t>
  </si>
  <si>
    <t>Cervinka T</t>
  </si>
  <si>
    <t>C,0027,C,0027,,</t>
  </si>
  <si>
    <t>B,0072,B,0072,,</t>
  </si>
  <si>
    <t>Maurer P</t>
  </si>
  <si>
    <t>D,0039,D,0039,,</t>
  </si>
  <si>
    <t>B,0074,B,0074,,</t>
  </si>
  <si>
    <t>Paschke Anton</t>
  </si>
  <si>
    <t>B,0077,B,0077,,</t>
  </si>
  <si>
    <t>B,0079,B,0079,,</t>
  </si>
  <si>
    <t>Berka M</t>
  </si>
  <si>
    <t>Schmidt J</t>
  </si>
  <si>
    <t>D,0043,D,Lich,,</t>
  </si>
  <si>
    <t>B,0080,B,0080,,</t>
  </si>
  <si>
    <t>B,0081,B,0081,,</t>
  </si>
  <si>
    <t>Isles J E</t>
  </si>
  <si>
    <t>R,0011,R,0011,,</t>
  </si>
  <si>
    <t>Raetz K</t>
  </si>
  <si>
    <t>M,1107,,,,</t>
  </si>
  <si>
    <t>B,0084,B,0084,,</t>
  </si>
  <si>
    <t>Rovithis H</t>
  </si>
  <si>
    <t>I,3861,I,3861,,</t>
  </si>
  <si>
    <t>B,0090,B,0090,,</t>
  </si>
  <si>
    <t>Seifert K</t>
  </si>
  <si>
    <t>D,0056,D,0056,,</t>
  </si>
  <si>
    <t>D,0059,D,0059,,</t>
  </si>
  <si>
    <t>Acerbi Francesco</t>
  </si>
  <si>
    <t>B,0095,B,0095,,</t>
  </si>
  <si>
    <t>B,0096,B,0096,,</t>
  </si>
  <si>
    <t>Barani Carlo</t>
  </si>
  <si>
    <t>B,0098,B,0098,,</t>
  </si>
  <si>
    <t>Hanzl Dalibor</t>
  </si>
  <si>
    <t>I,4097,I,4097,,Nasmyth 40 c</t>
  </si>
  <si>
    <t>Blaettler Ernst</t>
  </si>
  <si>
    <t>Krejci R</t>
  </si>
  <si>
    <t>C,0031,C,0031,,</t>
  </si>
  <si>
    <t>B,0099,B,0099,,</t>
  </si>
  <si>
    <t>B,0100,B,0100,,</t>
  </si>
  <si>
    <t>Dahm Michael</t>
  </si>
  <si>
    <t>B,0102,B,0102,,</t>
  </si>
  <si>
    <t>B,0101,B,0101,,</t>
  </si>
  <si>
    <t>Vandenbroere Jac</t>
  </si>
  <si>
    <t>B,0105,B,0105,,</t>
  </si>
  <si>
    <t>Molik Petr</t>
  </si>
  <si>
    <t>E,0060,C,0031,BRNO31: 4,M25x70</t>
  </si>
  <si>
    <t>E,0060,C,0031, BRNO31: 4,M25x70</t>
  </si>
  <si>
    <t>B,0107,B,0107,,</t>
  </si>
  <si>
    <t>D,0093,D,0093,,</t>
  </si>
  <si>
    <t>B,0108,B,0108,,</t>
  </si>
  <si>
    <t>D,0113,D,0113,,</t>
  </si>
  <si>
    <t>Martignoni Max</t>
  </si>
  <si>
    <t>B,0113,B,0113,,</t>
  </si>
  <si>
    <t>Kleikamp Wilhelm</t>
  </si>
  <si>
    <t>D,0099,I,4472,,</t>
  </si>
  <si>
    <t>Deeg H J</t>
  </si>
  <si>
    <t>I,5470,,,,</t>
  </si>
  <si>
    <t>D,0111,I,4606,,ST-6</t>
  </si>
  <si>
    <t>C,0034,E,0074,,RL114</t>
  </si>
  <si>
    <t>Prochazkova B</t>
  </si>
  <si>
    <t>C,0034,E,0074,,SM</t>
  </si>
  <si>
    <t>C,0034,E,0074,,RL90</t>
  </si>
  <si>
    <t>B,0129,I,5438,,</t>
  </si>
  <si>
    <t>Bracek O</t>
  </si>
  <si>
    <t>C,0034,E,0074,,T50</t>
  </si>
  <si>
    <t>B,0130,I,5543,,</t>
  </si>
  <si>
    <t>Cetni Y</t>
  </si>
  <si>
    <t>I,5801,,,,</t>
  </si>
  <si>
    <t>Caliskan S</t>
  </si>
  <si>
    <t>Kilicoglu T</t>
  </si>
  <si>
    <t>Gueroytrak H</t>
  </si>
  <si>
    <t>Karafil A</t>
  </si>
  <si>
    <t>I,5887,,,,</t>
  </si>
  <si>
    <t>Tanriverdi T</t>
  </si>
  <si>
    <t>Imdat E</t>
  </si>
  <si>
    <t>Goekay Goekhan</t>
  </si>
  <si>
    <t>I,5933,,,,Apogee U47</t>
  </si>
  <si>
    <t>,,,,MVS 1.007,</t>
  </si>
  <si>
    <t>Hoffmeister C</t>
  </si>
  <si>
    <t>,,D,Lich,KVBB 28.87,</t>
  </si>
  <si>
    <t>Zessewitsch V P</t>
  </si>
  <si>
    <t>,,D,Lich,IODE 4.2.236,</t>
  </si>
  <si>
    <t>Fresa A</t>
  </si>
  <si>
    <t>,,D,Lich,MSAI 25.127,</t>
  </si>
  <si>
    <t>Kwee K K</t>
  </si>
  <si>
    <t>,,D,Lich,BAN 14.131,</t>
  </si>
  <si>
    <t>Binnendijk L</t>
  </si>
  <si>
    <t>,,D,Lich,AJ 64.65,</t>
  </si>
  <si>
    <t>,,D,Lich,AA 12.185,</t>
  </si>
  <si>
    <t>Karetnikov V G</t>
  </si>
  <si>
    <t>,,D,Lich,AC 223.22,</t>
  </si>
  <si>
    <t>Purgathofer A</t>
  </si>
  <si>
    <t>,,D,Lich,MWIE 10,</t>
  </si>
  <si>
    <t>,,D,Lich,MWIE 12,</t>
  </si>
  <si>
    <t>Kiperman M E</t>
  </si>
  <si>
    <t>,,D,Lich,PZ 14.430,</t>
  </si>
  <si>
    <t>,,D,Lich,PZ 15.219,</t>
  </si>
  <si>
    <t>Schnell</t>
  </si>
  <si>
    <t>Bookmyer B B</t>
  </si>
  <si>
    <t>,,D,Lich,AJ 74.1197,</t>
  </si>
  <si>
    <t>G,,G,,,</t>
  </si>
  <si>
    <t>Kaitchuck R H</t>
  </si>
  <si>
    <t>,,D,Lich,AVSJ 3.3,</t>
  </si>
  <si>
    <t>Gough T T</t>
  </si>
  <si>
    <t>R,0001,R,0001,JBAA 83.454,</t>
  </si>
  <si>
    <t>Currie M J</t>
  </si>
  <si>
    <t>,,D,Lich,PASP 88.473,</t>
  </si>
  <si>
    <t>R,0002,R,0002,JBAA 85.446,</t>
  </si>
  <si>
    <t>Brown A</t>
  </si>
  <si>
    <t>Kaitchuck</t>
  </si>
  <si>
    <t>Pop</t>
  </si>
  <si>
    <t>,,D,Lich,AN 298.117,</t>
  </si>
  <si>
    <t>Clayton P R</t>
  </si>
  <si>
    <t>Dawson D W</t>
  </si>
  <si>
    <t>,,D,Lich,PASP 89.49,</t>
  </si>
  <si>
    <t>Figer Alain</t>
  </si>
  <si>
    <t>Soviet.Amateur</t>
  </si>
  <si>
    <t>,,D,Lich,PZP 3.763,</t>
  </si>
  <si>
    <t>R,0003,R,0003,JBAA 87.80,</t>
  </si>
  <si>
    <t>Spalding G H</t>
  </si>
  <si>
    <t>R,0004,R,0004,,</t>
  </si>
  <si>
    <t>Penna M</t>
  </si>
  <si>
    <t>Boninsegna Rolan</t>
  </si>
  <si>
    <t>Buzzoni A</t>
  </si>
  <si>
    <t>Franchini M</t>
  </si>
  <si>
    <t>G,0013,D,Lich,,</t>
  </si>
  <si>
    <t>G,0840,G,0840,,</t>
  </si>
  <si>
    <t>Srinivasan S</t>
  </si>
  <si>
    <t>R,0015,R,0015,VSSC 73,</t>
  </si>
  <si>
    <t>0,Hipp,0,Hipp,,</t>
  </si>
  <si>
    <t>,,D,Lich,IAPP 56.6,</t>
  </si>
  <si>
    <t>Nagai Kazuo</t>
  </si>
  <si>
    <t>J,0047,,,,</t>
  </si>
  <si>
    <t>Tikkanen K</t>
  </si>
  <si>
    <t>B,0123,D,Lich,,</t>
  </si>
  <si>
    <t>G,0988,,,,</t>
  </si>
  <si>
    <t>J,0033,J,0047,,10L+ST-5</t>
  </si>
  <si>
    <t>J,0037,,,,10L+ST-5</t>
  </si>
  <si>
    <t>J,0037,J,0047,,10L+ST-5</t>
  </si>
  <si>
    <t>B,0123,B,0123,,</t>
  </si>
  <si>
    <t>W,0180,J,0038,,</t>
  </si>
  <si>
    <t>W,0617,J,0040,,10L+CV-04</t>
  </si>
  <si>
    <t>Colak T</t>
  </si>
  <si>
    <t>I,5754,,,,</t>
  </si>
  <si>
    <t>Kilicouglu</t>
  </si>
  <si>
    <t>Aydin G</t>
  </si>
  <si>
    <t>,,,,ph0912.3639,</t>
  </si>
  <si>
    <t>Derman Eth</t>
  </si>
  <si>
    <t>I,6039,,,,E2Vccd47-10</t>
  </si>
  <si>
    <t>J,0051,,,,10L+CV-04</t>
  </si>
  <si>
    <t>J,0053,,,,20SC+SV-04LE</t>
  </si>
  <si>
    <t>C,0006,C,0006,,</t>
  </si>
  <si>
    <t>Rottenborn M</t>
  </si>
  <si>
    <t>C,0032,,,,SM</t>
  </si>
  <si>
    <t>Vetrovcova M</t>
  </si>
  <si>
    <t>C,0032,,,,RF70</t>
  </si>
  <si>
    <t>Polak J</t>
  </si>
  <si>
    <t>C,0032,,,,DB</t>
  </si>
  <si>
    <t>Zibar M</t>
  </si>
  <si>
    <t>Honzik L</t>
  </si>
  <si>
    <t>Mocek J</t>
  </si>
  <si>
    <t>Kovarik J</t>
  </si>
  <si>
    <t>Netolicky M</t>
  </si>
  <si>
    <t>C,0032,,,,T40</t>
  </si>
  <si>
    <t>Kapitan J</t>
  </si>
  <si>
    <t>C,0032,,,,M60</t>
  </si>
  <si>
    <t>Hajek P</t>
  </si>
  <si>
    <t>C,0032,,,,RL310</t>
  </si>
  <si>
    <t>Macuchova S</t>
  </si>
  <si>
    <t>Smelcer L</t>
  </si>
  <si>
    <t>C,0037,E,0137,,280mm+ST7</t>
  </si>
  <si>
    <t>C,0038,E,0160,,28cm+ST7</t>
  </si>
  <si>
    <t>VSB, 91</t>
  </si>
  <si>
    <t>JAAVSO, 50, 255</t>
  </si>
  <si>
    <t>VSB, 108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</si>
</sst>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\$#,##0_);&quot;($&quot;#,##0\)"/>
    <numFmt numFmtId="165" formatCode="m/d/yyyy"/>
    <numFmt numFmtId="166" formatCode="0.000"/>
    <numFmt numFmtId="167" formatCode="0.E+00"/>
    <numFmt numFmtId="168" formatCode="0.0%"/>
    <numFmt numFmtId="169" formatCode="0.0000E+00"/>
    <numFmt numFmtId="170" formatCode="0.00E+000"/>
    <numFmt numFmtId="171" formatCode="m/d/yyyy\ h:mm"/>
    <numFmt numFmtId="172" formatCode="0.0000"/>
    <numFmt numFmtId="173" formatCode="mm/dd/yy\ hh:mm\ AM/PM"/>
    <numFmt numFmtId="174" formatCode="0.000E+00"/>
    <numFmt numFmtId="175" formatCode="dd/mm/yyyy"/>
    <numFmt numFmtId="176" formatCode="0.00000"/>
  </numFmts>
  <fonts count="35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vertAlign val="superscript"/>
      <sz val="10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sz val="10"/>
      <color indexed="16"/>
      <name val="Arial"/>
      <family val="2"/>
    </font>
    <font>
      <b/>
      <sz val="10"/>
      <color indexed="12"/>
      <name val="Arial"/>
      <family val="2"/>
    </font>
    <font>
      <b/>
      <sz val="10"/>
      <color indexed="8"/>
      <name val="Arial"/>
      <family val="2"/>
    </font>
    <font>
      <i/>
      <sz val="10"/>
      <color indexed="20"/>
      <name val="Arial"/>
      <family val="2"/>
    </font>
    <font>
      <b/>
      <sz val="10"/>
      <color indexed="14"/>
      <name val="Arial"/>
      <family val="2"/>
    </font>
    <font>
      <b/>
      <sz val="10"/>
      <color indexed="16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10"/>
      <color indexed="8"/>
      <name val="Arial Unicode MS"/>
      <family val="2"/>
    </font>
    <font>
      <b/>
      <sz val="10"/>
      <color indexed="3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b/>
      <sz val="10"/>
      <color indexed="13"/>
      <name val="Arial"/>
      <family val="2"/>
    </font>
    <font>
      <sz val="10"/>
      <color indexed="13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sz val="10"/>
      <name val="Arial Unicode MS"/>
      <family val="2"/>
    </font>
    <font>
      <strike/>
      <sz val="10"/>
      <name val="Arial"/>
      <family val="2"/>
    </font>
    <font>
      <sz val="12"/>
      <color indexed="13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31"/>
        <bgColor indexed="42"/>
      </patternFill>
    </fill>
    <fill>
      <patternFill patternType="solid">
        <fgColor indexed="8"/>
        <bgColor indexed="58"/>
      </patternFill>
    </fill>
    <fill>
      <patternFill patternType="solid">
        <fgColor indexed="13"/>
        <bgColor indexed="34"/>
      </patternFill>
    </fill>
    <fill>
      <patternFill patternType="solid">
        <fgColor indexed="11"/>
        <bgColor indexed="49"/>
      </patternFill>
    </fill>
    <fill>
      <patternFill patternType="solid">
        <fgColor indexed="9"/>
        <bgColor indexed="26"/>
      </patternFill>
    </fill>
    <fill>
      <patternFill patternType="solid">
        <fgColor indexed="23"/>
        <bgColor indexed="55"/>
      </patternFill>
    </fill>
  </fills>
  <borders count="2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9">
    <xf numFmtId="0" fontId="0" fillId="0" borderId="0">
      <alignment vertical="top"/>
    </xf>
    <xf numFmtId="3" fontId="33" fillId="0" borderId="0" applyFill="0" applyBorder="0" applyProtection="0">
      <alignment vertical="top"/>
    </xf>
    <xf numFmtId="164" fontId="33" fillId="0" borderId="0" applyFill="0" applyBorder="0" applyProtection="0">
      <alignment vertical="top"/>
    </xf>
    <xf numFmtId="0" fontId="33" fillId="0" borderId="0" applyFill="0" applyBorder="0" applyProtection="0">
      <alignment vertical="top"/>
    </xf>
    <xf numFmtId="2" fontId="33" fillId="0" borderId="0" applyFill="0" applyBorder="0" applyProtection="0">
      <alignment vertical="top"/>
    </xf>
    <xf numFmtId="0" fontId="32" fillId="0" borderId="0" applyNumberFormat="0" applyFill="0" applyBorder="0" applyProtection="0">
      <alignment vertical="top"/>
    </xf>
    <xf numFmtId="0" fontId="33" fillId="0" borderId="0"/>
    <xf numFmtId="0" fontId="1" fillId="0" borderId="0"/>
    <xf numFmtId="0" fontId="33" fillId="0" borderId="0"/>
  </cellStyleXfs>
  <cellXfs count="218">
    <xf numFmtId="0" fontId="0" fillId="0" borderId="0" xfId="0">
      <alignment vertical="top"/>
    </xf>
    <xf numFmtId="0" fontId="0" fillId="0" borderId="0" xfId="0" applyAlignment="1"/>
    <xf numFmtId="0" fontId="2" fillId="0" borderId="0" xfId="0" applyFont="1" applyAlignment="1"/>
    <xf numFmtId="0" fontId="3" fillId="0" borderId="1" xfId="0" applyFont="1" applyBorder="1" applyAlignment="1">
      <alignment horizontal="left"/>
    </xf>
    <xf numFmtId="0" fontId="4" fillId="0" borderId="0" xfId="0" applyFont="1" applyAlignment="1"/>
    <xf numFmtId="0" fontId="5" fillId="0" borderId="0" xfId="0" applyFont="1" applyAlignment="1"/>
    <xf numFmtId="0" fontId="0" fillId="0" borderId="2" xfId="0" applyBorder="1" applyAlignment="1"/>
    <xf numFmtId="0" fontId="0" fillId="0" borderId="3" xfId="0" applyBorder="1" applyAlignment="1"/>
    <xf numFmtId="0" fontId="6" fillId="0" borderId="0" xfId="0" applyFont="1" applyAlignment="1"/>
    <xf numFmtId="0" fontId="0" fillId="0" borderId="4" xfId="0" applyBorder="1" applyAlignment="1">
      <alignment horizontal="center"/>
    </xf>
    <xf numFmtId="0" fontId="7" fillId="0" borderId="0" xfId="0" applyFont="1" applyAlignment="1"/>
    <xf numFmtId="0" fontId="0" fillId="0" borderId="0" xfId="0" applyAlignment="1">
      <alignment horizontal="center"/>
    </xf>
    <xf numFmtId="0" fontId="0" fillId="0" borderId="5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8" fillId="0" borderId="0" xfId="0" applyFont="1" applyAlignment="1">
      <alignment horizontal="center"/>
    </xf>
    <xf numFmtId="0" fontId="8" fillId="0" borderId="0" xfId="0" applyFont="1" applyAlignment="1"/>
    <xf numFmtId="0" fontId="8" fillId="0" borderId="0" xfId="0" applyFont="1" applyAlignment="1">
      <alignment horizontal="left"/>
    </xf>
    <xf numFmtId="0" fontId="0" fillId="0" borderId="8" xfId="0" applyBorder="1" applyAlignment="1"/>
    <xf numFmtId="0" fontId="0" fillId="0" borderId="9" xfId="0" applyBorder="1" applyAlignment="1"/>
    <xf numFmtId="0" fontId="5" fillId="0" borderId="10" xfId="0" applyFont="1" applyBorder="1" applyAlignment="1"/>
    <xf numFmtId="0" fontId="5" fillId="0" borderId="11" xfId="0" applyFont="1" applyBorder="1" applyAlignment="1"/>
    <xf numFmtId="0" fontId="5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165" fontId="0" fillId="0" borderId="0" xfId="0" applyNumberFormat="1" applyAlignment="1"/>
    <xf numFmtId="166" fontId="0" fillId="0" borderId="0" xfId="0" applyNumberFormat="1" applyAlignment="1"/>
    <xf numFmtId="0" fontId="3" fillId="0" borderId="0" xfId="0" applyFont="1" applyAlignment="1">
      <alignment horizontal="left" vertical="center"/>
    </xf>
    <xf numFmtId="0" fontId="3" fillId="0" borderId="0" xfId="0" applyFont="1" applyAlignment="1"/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7" fillId="2" borderId="0" xfId="0" applyFont="1" applyFill="1" applyAlignment="1"/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2" fillId="0" borderId="0" xfId="0" applyFont="1">
      <alignment vertical="top"/>
    </xf>
    <xf numFmtId="0" fontId="5" fillId="0" borderId="0" xfId="0" applyFont="1">
      <alignment vertical="top"/>
    </xf>
    <xf numFmtId="0" fontId="13" fillId="0" borderId="0" xfId="0" applyFont="1">
      <alignment vertical="top"/>
    </xf>
    <xf numFmtId="0" fontId="6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2" xfId="0" applyFont="1" applyBorder="1">
      <alignment vertical="top"/>
    </xf>
    <xf numFmtId="0" fontId="4" fillId="0" borderId="13" xfId="0" applyFont="1" applyBorder="1">
      <alignment vertical="top"/>
    </xf>
    <xf numFmtId="0" fontId="8" fillId="0" borderId="5" xfId="0" applyFont="1" applyBorder="1">
      <alignment vertical="top"/>
    </xf>
    <xf numFmtId="167" fontId="8" fillId="0" borderId="5" xfId="0" applyNumberFormat="1" applyFont="1" applyBorder="1" applyAlignment="1">
      <alignment horizontal="center"/>
    </xf>
    <xf numFmtId="168" fontId="5" fillId="0" borderId="0" xfId="0" applyNumberFormat="1" applyFont="1">
      <alignment vertical="top"/>
    </xf>
    <xf numFmtId="165" fontId="0" fillId="0" borderId="0" xfId="0" applyNumberFormat="1">
      <alignment vertical="top"/>
    </xf>
    <xf numFmtId="0" fontId="5" fillId="0" borderId="14" xfId="0" applyFont="1" applyBorder="1">
      <alignment vertical="top"/>
    </xf>
    <xf numFmtId="0" fontId="4" fillId="0" borderId="15" xfId="0" applyFont="1" applyBorder="1">
      <alignment vertical="top"/>
    </xf>
    <xf numFmtId="0" fontId="8" fillId="0" borderId="6" xfId="0" applyFont="1" applyBorder="1">
      <alignment vertical="top"/>
    </xf>
    <xf numFmtId="167" fontId="8" fillId="0" borderId="6" xfId="0" applyNumberFormat="1" applyFont="1" applyBorder="1" applyAlignment="1">
      <alignment horizontal="center"/>
    </xf>
    <xf numFmtId="0" fontId="5" fillId="0" borderId="16" xfId="0" applyFont="1" applyBorder="1">
      <alignment vertical="top"/>
    </xf>
    <xf numFmtId="0" fontId="4" fillId="0" borderId="17" xfId="0" applyFont="1" applyBorder="1">
      <alignment vertical="top"/>
    </xf>
    <xf numFmtId="0" fontId="8" fillId="0" borderId="7" xfId="0" applyFont="1" applyBorder="1">
      <alignment vertical="top"/>
    </xf>
    <xf numFmtId="167" fontId="8" fillId="0" borderId="7" xfId="0" applyNumberFormat="1" applyFont="1" applyBorder="1" applyAlignment="1">
      <alignment horizontal="center"/>
    </xf>
    <xf numFmtId="0" fontId="13" fillId="0" borderId="4" xfId="0" applyFont="1" applyBorder="1">
      <alignment vertical="top"/>
    </xf>
    <xf numFmtId="0" fontId="0" fillId="0" borderId="4" xfId="0" applyBorder="1">
      <alignment vertical="top"/>
    </xf>
    <xf numFmtId="0" fontId="4" fillId="0" borderId="0" xfId="0" applyFont="1">
      <alignment vertical="top"/>
    </xf>
    <xf numFmtId="167" fontId="8" fillId="0" borderId="0" xfId="0" applyNumberFormat="1" applyFont="1" applyAlignment="1">
      <alignment horizontal="center"/>
    </xf>
    <xf numFmtId="0" fontId="8" fillId="0" borderId="0" xfId="0" applyFont="1">
      <alignment vertical="top"/>
    </xf>
    <xf numFmtId="0" fontId="14" fillId="0" borderId="0" xfId="0" applyFont="1" applyAlignment="1" applyProtection="1">
      <alignment horizontal="left"/>
      <protection locked="0"/>
    </xf>
    <xf numFmtId="10" fontId="5" fillId="0" borderId="0" xfId="0" applyNumberFormat="1" applyFont="1">
      <alignment vertical="top"/>
    </xf>
    <xf numFmtId="0" fontId="15" fillId="0" borderId="0" xfId="0" applyFont="1">
      <alignment vertical="top"/>
    </xf>
    <xf numFmtId="168" fontId="15" fillId="0" borderId="0" xfId="0" applyNumberFormat="1" applyFont="1">
      <alignment vertical="top"/>
    </xf>
    <xf numFmtId="10" fontId="15" fillId="0" borderId="0" xfId="0" applyNumberFormat="1" applyFont="1">
      <alignment vertical="top"/>
    </xf>
    <xf numFmtId="0" fontId="14" fillId="0" borderId="0" xfId="0" applyFont="1" applyAlignment="1">
      <alignment horizontal="center"/>
    </xf>
    <xf numFmtId="0" fontId="16" fillId="0" borderId="0" xfId="0" applyFont="1">
      <alignment vertical="top"/>
    </xf>
    <xf numFmtId="0" fontId="17" fillId="0" borderId="0" xfId="0" applyFont="1">
      <alignment vertical="top"/>
    </xf>
    <xf numFmtId="0" fontId="13" fillId="0" borderId="0" xfId="0" applyFont="1" applyAlignment="1">
      <alignment horizontal="center"/>
    </xf>
    <xf numFmtId="0" fontId="14" fillId="3" borderId="1" xfId="0" applyFont="1" applyFill="1" applyBorder="1">
      <alignment vertical="top"/>
    </xf>
    <xf numFmtId="0" fontId="14" fillId="3" borderId="18" xfId="0" applyFont="1" applyFill="1" applyBorder="1">
      <alignment vertical="top"/>
    </xf>
    <xf numFmtId="0" fontId="8" fillId="0" borderId="18" xfId="0" applyFont="1" applyBorder="1">
      <alignment vertical="top"/>
    </xf>
    <xf numFmtId="169" fontId="0" fillId="0" borderId="0" xfId="0" applyNumberFormat="1" applyAlignment="1"/>
    <xf numFmtId="0" fontId="6" fillId="0" borderId="0" xfId="0" applyFont="1">
      <alignment vertical="top"/>
    </xf>
    <xf numFmtId="0" fontId="14" fillId="0" borderId="0" xfId="0" applyFont="1">
      <alignment vertical="top"/>
    </xf>
    <xf numFmtId="0" fontId="14" fillId="0" borderId="0" xfId="0" applyFont="1" applyAlignment="1"/>
    <xf numFmtId="0" fontId="19" fillId="0" borderId="5" xfId="0" applyFont="1" applyBorder="1" applyAlignment="1"/>
    <xf numFmtId="0" fontId="19" fillId="0" borderId="6" xfId="0" applyFont="1" applyBorder="1" applyAlignment="1"/>
    <xf numFmtId="169" fontId="0" fillId="0" borderId="0" xfId="0" applyNumberFormat="1" applyAlignment="1">
      <alignment horizontal="center"/>
    </xf>
    <xf numFmtId="0" fontId="19" fillId="0" borderId="7" xfId="0" applyFont="1" applyBorder="1" applyAlignment="1"/>
    <xf numFmtId="0" fontId="7" fillId="0" borderId="0" xfId="0" applyFont="1">
      <alignment vertical="top"/>
    </xf>
    <xf numFmtId="169" fontId="8" fillId="0" borderId="0" xfId="0" applyNumberFormat="1" applyFont="1" applyAlignment="1">
      <alignment horizontal="left"/>
    </xf>
    <xf numFmtId="0" fontId="0" fillId="2" borderId="10" xfId="0" applyFill="1" applyBorder="1" applyAlignment="1"/>
    <xf numFmtId="0" fontId="0" fillId="2" borderId="11" xfId="0" applyFill="1" applyBorder="1" applyAlignment="1">
      <alignment horizontal="center"/>
    </xf>
    <xf numFmtId="170" fontId="5" fillId="0" borderId="11" xfId="0" applyNumberFormat="1" applyFont="1" applyBorder="1" applyAlignment="1"/>
    <xf numFmtId="171" fontId="8" fillId="0" borderId="0" xfId="0" applyNumberFormat="1" applyFont="1">
      <alignment vertical="top"/>
    </xf>
    <xf numFmtId="0" fontId="17" fillId="0" borderId="4" xfId="0" applyFont="1" applyBorder="1" applyAlignment="1">
      <alignment horizontal="center"/>
    </xf>
    <xf numFmtId="0" fontId="20" fillId="0" borderId="0" xfId="0" applyFont="1" applyAlignment="1"/>
    <xf numFmtId="0" fontId="0" fillId="2" borderId="0" xfId="0" applyFill="1" applyAlignment="1">
      <alignment horizontal="center"/>
    </xf>
    <xf numFmtId="0" fontId="15" fillId="0" borderId="0" xfId="0" applyFont="1" applyAlignment="1">
      <alignment horizontal="left"/>
    </xf>
    <xf numFmtId="0" fontId="13" fillId="0" borderId="0" xfId="0" applyFont="1" applyAlignment="1"/>
    <xf numFmtId="0" fontId="21" fillId="0" borderId="0" xfId="0" applyFont="1" applyAlignment="1">
      <alignment horizontal="left"/>
    </xf>
    <xf numFmtId="0" fontId="3" fillId="0" borderId="0" xfId="0" applyFont="1">
      <alignment vertical="top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wrapText="1"/>
    </xf>
    <xf numFmtId="0" fontId="10" fillId="0" borderId="0" xfId="0" applyFont="1" applyAlignment="1"/>
    <xf numFmtId="0" fontId="10" fillId="0" borderId="0" xfId="0" applyFont="1" applyAlignment="1">
      <alignment horizontal="left"/>
    </xf>
    <xf numFmtId="0" fontId="19" fillId="2" borderId="0" xfId="0" applyFont="1" applyFill="1" applyAlignment="1"/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3" fillId="0" borderId="0" xfId="7" applyFont="1" applyAlignment="1">
      <alignment wrapText="1"/>
    </xf>
    <xf numFmtId="0" fontId="3" fillId="0" borderId="0" xfId="7" applyFont="1" applyAlignment="1">
      <alignment horizontal="center" wrapText="1"/>
    </xf>
    <xf numFmtId="0" fontId="3" fillId="0" borderId="0" xfId="7" applyFont="1" applyAlignment="1">
      <alignment horizontal="left" wrapText="1"/>
    </xf>
    <xf numFmtId="0" fontId="3" fillId="0" borderId="0" xfId="7" applyFont="1" applyAlignment="1">
      <alignment horizontal="left"/>
    </xf>
    <xf numFmtId="0" fontId="3" fillId="0" borderId="0" xfId="7" applyFont="1" applyAlignment="1">
      <alignment horizontal="center"/>
    </xf>
    <xf numFmtId="0" fontId="22" fillId="0" borderId="0" xfId="8" applyFont="1"/>
    <xf numFmtId="0" fontId="22" fillId="0" borderId="0" xfId="8" applyFont="1" applyAlignment="1">
      <alignment horizontal="center"/>
    </xf>
    <xf numFmtId="172" fontId="22" fillId="0" borderId="0" xfId="8" applyNumberFormat="1" applyFont="1" applyAlignment="1">
      <alignment horizontal="left" vertical="top"/>
    </xf>
    <xf numFmtId="0" fontId="22" fillId="0" borderId="0" xfId="8" applyFont="1" applyAlignment="1">
      <alignment horizontal="left" vertical="top"/>
    </xf>
    <xf numFmtId="0" fontId="10" fillId="0" borderId="0" xfId="6" applyFont="1" applyAlignment="1">
      <alignment horizontal="left"/>
    </xf>
    <xf numFmtId="0" fontId="10" fillId="0" borderId="0" xfId="6" applyFont="1" applyAlignment="1">
      <alignment horizontal="center" wrapText="1"/>
    </xf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/>
    <xf numFmtId="0" fontId="10" fillId="0" borderId="0" xfId="0" applyFont="1" applyAlignment="1">
      <alignment horizontal="center"/>
    </xf>
    <xf numFmtId="0" fontId="10" fillId="0" borderId="0" xfId="0" applyFont="1">
      <alignment vertical="top"/>
    </xf>
    <xf numFmtId="0" fontId="0" fillId="0" borderId="1" xfId="0" applyBorder="1">
      <alignment vertical="top"/>
    </xf>
    <xf numFmtId="0" fontId="14" fillId="3" borderId="0" xfId="0" applyFont="1" applyFill="1">
      <alignment vertical="top"/>
    </xf>
    <xf numFmtId="0" fontId="0" fillId="0" borderId="19" xfId="0" applyBorder="1" applyAlignment="1"/>
    <xf numFmtId="0" fontId="0" fillId="0" borderId="11" xfId="0" applyBorder="1" applyAlignment="1"/>
    <xf numFmtId="0" fontId="5" fillId="0" borderId="19" xfId="0" applyFont="1" applyBorder="1" applyAlignment="1">
      <alignment horizontal="center"/>
    </xf>
    <xf numFmtId="0" fontId="5" fillId="0" borderId="19" xfId="0" applyFont="1" applyBorder="1" applyAlignment="1">
      <alignment horizontal="left"/>
    </xf>
    <xf numFmtId="0" fontId="14" fillId="0" borderId="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0" fillId="0" borderId="12" xfId="0" applyBorder="1" applyAlignment="1"/>
    <xf numFmtId="0" fontId="8" fillId="0" borderId="20" xfId="0" applyFont="1" applyBorder="1" applyAlignment="1"/>
    <xf numFmtId="0" fontId="0" fillId="0" borderId="20" xfId="0" applyBorder="1" applyAlignment="1">
      <alignment horizontal="right"/>
    </xf>
    <xf numFmtId="0" fontId="0" fillId="0" borderId="13" xfId="0" applyBorder="1" applyAlignment="1"/>
    <xf numFmtId="0" fontId="25" fillId="4" borderId="0" xfId="0" applyFont="1" applyFill="1" applyAlignment="1"/>
    <xf numFmtId="0" fontId="26" fillId="4" borderId="0" xfId="0" applyFont="1" applyFill="1" applyAlignment="1"/>
    <xf numFmtId="0" fontId="0" fillId="2" borderId="12" xfId="0" applyFill="1" applyBorder="1" applyAlignment="1"/>
    <xf numFmtId="0" fontId="0" fillId="2" borderId="13" xfId="0" applyFill="1" applyBorder="1" applyAlignment="1"/>
    <xf numFmtId="0" fontId="0" fillId="0" borderId="15" xfId="0" applyBorder="1" applyAlignment="1"/>
    <xf numFmtId="0" fontId="0" fillId="2" borderId="14" xfId="0" applyFill="1" applyBorder="1" applyAlignment="1"/>
    <xf numFmtId="0" fontId="0" fillId="2" borderId="15" xfId="0" applyFill="1" applyBorder="1" applyAlignment="1"/>
    <xf numFmtId="11" fontId="0" fillId="0" borderId="0" xfId="0" applyNumberFormat="1" applyAlignment="1"/>
    <xf numFmtId="0" fontId="0" fillId="2" borderId="16" xfId="0" applyFill="1" applyBorder="1" applyAlignment="1"/>
    <xf numFmtId="0" fontId="0" fillId="2" borderId="17" xfId="0" applyFill="1" applyBorder="1" applyAlignment="1"/>
    <xf numFmtId="0" fontId="0" fillId="0" borderId="14" xfId="0" applyBorder="1" applyAlignment="1"/>
    <xf numFmtId="0" fontId="0" fillId="0" borderId="14" xfId="0" applyBorder="1" applyAlignment="1">
      <alignment horizontal="left"/>
    </xf>
    <xf numFmtId="0" fontId="7" fillId="0" borderId="14" xfId="0" applyFont="1" applyBorder="1" applyAlignment="1"/>
    <xf numFmtId="2" fontId="8" fillId="0" borderId="0" xfId="0" applyNumberFormat="1" applyFont="1" applyAlignment="1"/>
    <xf numFmtId="1" fontId="8" fillId="0" borderId="0" xfId="0" applyNumberFormat="1" applyFont="1" applyAlignment="1"/>
    <xf numFmtId="173" fontId="8" fillId="0" borderId="0" xfId="0" applyNumberFormat="1" applyFont="1">
      <alignment vertical="top"/>
    </xf>
    <xf numFmtId="174" fontId="8" fillId="0" borderId="0" xfId="0" applyNumberFormat="1" applyFont="1" applyAlignment="1"/>
    <xf numFmtId="0" fontId="0" fillId="0" borderId="16" xfId="0" applyBorder="1" applyAlignment="1"/>
    <xf numFmtId="0" fontId="18" fillId="2" borderId="4" xfId="0" applyFont="1" applyFill="1" applyBorder="1" applyAlignment="1"/>
    <xf numFmtId="0" fontId="0" fillId="0" borderId="4" xfId="0" applyBorder="1" applyAlignment="1"/>
    <xf numFmtId="0" fontId="0" fillId="0" borderId="17" xfId="0" applyBorder="1" applyAlignment="1"/>
    <xf numFmtId="0" fontId="26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165" fontId="20" fillId="0" borderId="0" xfId="0" applyNumberFormat="1" applyFont="1" applyAlignment="1"/>
    <xf numFmtId="0" fontId="20" fillId="0" borderId="0" xfId="0" applyFont="1" applyAlignment="1">
      <alignment horizontal="center"/>
    </xf>
    <xf numFmtId="0" fontId="13" fillId="0" borderId="0" xfId="0" applyFont="1" applyAlignment="1">
      <alignment vertical="center"/>
    </xf>
    <xf numFmtId="0" fontId="8" fillId="0" borderId="4" xfId="0" applyFont="1" applyBorder="1" applyAlignment="1">
      <alignment horizontal="left"/>
    </xf>
    <xf numFmtId="0" fontId="8" fillId="0" borderId="4" xfId="0" applyFont="1" applyBorder="1" applyAlignme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3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19" fillId="0" borderId="0" xfId="0" applyFont="1" applyAlignme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11" fontId="8" fillId="0" borderId="0" xfId="0" applyNumberFormat="1" applyFont="1" applyAlignment="1"/>
    <xf numFmtId="0" fontId="0" fillId="0" borderId="4" xfId="0" applyBorder="1" applyAlignment="1">
      <alignment horizontal="left"/>
    </xf>
    <xf numFmtId="0" fontId="30" fillId="0" borderId="5" xfId="0" applyFont="1" applyBorder="1" applyAlignment="1"/>
    <xf numFmtId="0" fontId="30" fillId="0" borderId="6" xfId="0" applyFont="1" applyBorder="1" applyAlignment="1"/>
    <xf numFmtId="0" fontId="30" fillId="0" borderId="7" xfId="0" applyFont="1" applyBorder="1" applyAlignment="1"/>
    <xf numFmtId="11" fontId="8" fillId="0" borderId="0" xfId="0" applyNumberFormat="1" applyFont="1" applyAlignment="1">
      <alignment horizontal="left"/>
    </xf>
    <xf numFmtId="11" fontId="19" fillId="0" borderId="0" xfId="0" applyNumberFormat="1" applyFont="1" applyAlignment="1"/>
    <xf numFmtId="0" fontId="3" fillId="0" borderId="4" xfId="0" applyFont="1" applyBorder="1" applyAlignment="1"/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0" fillId="5" borderId="0" xfId="0" applyFill="1" applyAlignment="1"/>
    <xf numFmtId="0" fontId="31" fillId="4" borderId="0" xfId="0" applyFont="1" applyFill="1">
      <alignment vertical="top"/>
    </xf>
    <xf numFmtId="0" fontId="26" fillId="4" borderId="0" xfId="0" applyFont="1" applyFill="1">
      <alignment vertical="top"/>
    </xf>
    <xf numFmtId="0" fontId="0" fillId="6" borderId="0" xfId="0" applyFill="1" applyAlignment="1"/>
    <xf numFmtId="0" fontId="23" fillId="0" borderId="0" xfId="0" applyFont="1" applyAlignment="1"/>
    <xf numFmtId="0" fontId="29" fillId="0" borderId="0" xfId="0" applyFont="1" applyAlignment="1"/>
    <xf numFmtId="0" fontId="3" fillId="5" borderId="0" xfId="0" applyFont="1" applyFill="1" applyAlignment="1"/>
    <xf numFmtId="165" fontId="0" fillId="0" borderId="4" xfId="0" applyNumberFormat="1" applyBorder="1" applyAlignment="1"/>
    <xf numFmtId="0" fontId="11" fillId="0" borderId="0" xfId="0" applyFont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>
      <alignment vertical="top"/>
    </xf>
    <xf numFmtId="0" fontId="0" fillId="0" borderId="14" xfId="0" applyBorder="1" applyAlignment="1">
      <alignment horizontal="center"/>
    </xf>
    <xf numFmtId="0" fontId="0" fillId="0" borderId="15" xfId="0" applyBorder="1">
      <alignment vertical="top"/>
    </xf>
    <xf numFmtId="0" fontId="32" fillId="0" borderId="0" xfId="5" applyNumberFormat="1" applyFill="1" applyBorder="1" applyAlignment="1" applyProtection="1">
      <alignment horizontal="left"/>
    </xf>
    <xf numFmtId="0" fontId="0" fillId="0" borderId="16" xfId="0" applyBorder="1" applyAlignment="1">
      <alignment horizontal="center"/>
    </xf>
    <xf numFmtId="0" fontId="0" fillId="0" borderId="17" xfId="0" applyBorder="1">
      <alignment vertical="top"/>
    </xf>
    <xf numFmtId="0" fontId="3" fillId="7" borderId="21" xfId="0" applyFont="1" applyFill="1" applyBorder="1" applyAlignment="1">
      <alignment horizontal="left" vertical="top" wrapText="1" indent="1"/>
    </xf>
    <xf numFmtId="0" fontId="3" fillId="7" borderId="21" xfId="0" applyFont="1" applyFill="1" applyBorder="1" applyAlignment="1">
      <alignment horizontal="center" vertical="top" wrapText="1"/>
    </xf>
    <xf numFmtId="0" fontId="3" fillId="7" borderId="21" xfId="0" applyFont="1" applyFill="1" applyBorder="1" applyAlignment="1">
      <alignment horizontal="right" vertical="top" wrapText="1"/>
    </xf>
    <xf numFmtId="0" fontId="32" fillId="7" borderId="21" xfId="5" applyNumberFormat="1" applyFill="1" applyBorder="1" applyAlignment="1" applyProtection="1">
      <alignment horizontal="right" vertical="top" wrapText="1"/>
    </xf>
    <xf numFmtId="0" fontId="0" fillId="8" borderId="0" xfId="0" applyFill="1">
      <alignment vertical="top"/>
    </xf>
    <xf numFmtId="0" fontId="12" fillId="0" borderId="0" xfId="0" applyFont="1" applyAlignment="1">
      <alignment horizontal="left"/>
    </xf>
    <xf numFmtId="0" fontId="13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175" fontId="0" fillId="0" borderId="0" xfId="0" applyNumberFormat="1" applyAlignment="1"/>
    <xf numFmtId="0" fontId="34" fillId="0" borderId="0" xfId="0" applyFont="1" applyAlignment="1">
      <alignment vertical="center" wrapText="1"/>
    </xf>
    <xf numFmtId="0" fontId="34" fillId="0" borderId="0" xfId="0" applyFont="1" applyAlignment="1">
      <alignment horizontal="center" vertical="center" wrapText="1"/>
    </xf>
    <xf numFmtId="176" fontId="34" fillId="0" borderId="0" xfId="0" applyNumberFormat="1" applyFont="1" applyAlignment="1">
      <alignment vertical="center" wrapText="1"/>
    </xf>
    <xf numFmtId="0" fontId="34" fillId="0" borderId="0" xfId="0" applyFont="1" applyAlignment="1" applyProtection="1">
      <alignment horizontal="left"/>
      <protection locked="0"/>
    </xf>
    <xf numFmtId="0" fontId="34" fillId="0" borderId="0" xfId="0" applyFont="1" applyAlignment="1" applyProtection="1">
      <alignment horizontal="center"/>
      <protection locked="0"/>
    </xf>
    <xf numFmtId="176" fontId="34" fillId="0" borderId="0" xfId="0" applyNumberFormat="1" applyFont="1" applyAlignment="1" applyProtection="1">
      <alignment vertical="center" wrapText="1"/>
      <protection locked="0"/>
    </xf>
    <xf numFmtId="176" fontId="34" fillId="0" borderId="0" xfId="0" applyNumberFormat="1" applyFont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176" fontId="34" fillId="0" borderId="0" xfId="0" applyNumberFormat="1" applyFont="1" applyAlignment="1" applyProtection="1">
      <alignment horizontal="left" vertical="center" wrapText="1"/>
      <protection locked="0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 (2)" xfId="7" xr:uid="{00000000-0005-0000-0000-000007000000}"/>
    <cellStyle name="Normal_A (2)_1" xfId="8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9FFFF"/>
      <rgbColor rgb="00FF99CC"/>
      <rgbColor rgb="00CC9CCC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V0566 Oph - O-C Diagr.</a:t>
            </a:r>
          </a:p>
        </c:rich>
      </c:tx>
      <c:layout>
        <c:manualLayout>
          <c:xMode val="edge"/>
          <c:yMode val="edge"/>
          <c:x val="0.34219914000111684"/>
          <c:y val="4.44444444444444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07602241209207"/>
          <c:y val="0.15449802108069824"/>
          <c:w val="0.78014319478473171"/>
          <c:h val="0.648678915135608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1'!$F$21:$F$800</c:f>
              <c:numCache>
                <c:formatCode>General</c:formatCode>
                <c:ptCount val="780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  <c:pt idx="606">
                  <c:v>42625</c:v>
                </c:pt>
                <c:pt idx="607">
                  <c:v>42625</c:v>
                </c:pt>
                <c:pt idx="608">
                  <c:v>42625</c:v>
                </c:pt>
                <c:pt idx="609">
                  <c:v>42656.5</c:v>
                </c:pt>
                <c:pt idx="610">
                  <c:v>42656.5</c:v>
                </c:pt>
                <c:pt idx="611">
                  <c:v>42773.5</c:v>
                </c:pt>
                <c:pt idx="612">
                  <c:v>42773.5</c:v>
                </c:pt>
                <c:pt idx="613">
                  <c:v>42907.5</c:v>
                </c:pt>
                <c:pt idx="614">
                  <c:v>43552.5</c:v>
                </c:pt>
                <c:pt idx="615">
                  <c:v>43689</c:v>
                </c:pt>
                <c:pt idx="616">
                  <c:v>43689</c:v>
                </c:pt>
                <c:pt idx="617">
                  <c:v>43689</c:v>
                </c:pt>
                <c:pt idx="618">
                  <c:v>43747.5</c:v>
                </c:pt>
                <c:pt idx="619">
                  <c:v>43747.5</c:v>
                </c:pt>
                <c:pt idx="620">
                  <c:v>43747.5</c:v>
                </c:pt>
                <c:pt idx="621">
                  <c:v>43757</c:v>
                </c:pt>
                <c:pt idx="622">
                  <c:v>43816.5</c:v>
                </c:pt>
                <c:pt idx="623">
                  <c:v>43817</c:v>
                </c:pt>
              </c:numCache>
            </c:numRef>
          </c:xVal>
          <c:yVal>
            <c:numRef>
              <c:f>'Active 1'!$H$21:$H$800</c:f>
              <c:numCache>
                <c:formatCode>General</c:formatCode>
                <c:ptCount val="780"/>
                <c:pt idx="0">
                  <c:v>0.12507801499668858</c:v>
                </c:pt>
                <c:pt idx="422">
                  <c:v>2.2215079996385612E-2</c:v>
                </c:pt>
                <c:pt idx="587">
                  <c:v>0.1797606799955247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9C-40E7-868C-033AD41E33D3}"/>
            </c:ext>
          </c:extLst>
        </c:ser>
        <c:ser>
          <c:idx val="1"/>
          <c:order val="1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1'!$J$21:$J$626</c:f>
              <c:numCache>
                <c:formatCode>General</c:formatCode>
                <c:ptCount val="606"/>
                <c:pt idx="13">
                  <c:v>0.11928754999826197</c:v>
                </c:pt>
                <c:pt idx="15">
                  <c:v>7.4368945002788678E-2</c:v>
                </c:pt>
                <c:pt idx="16">
                  <c:v>7.4468945000262465E-2</c:v>
                </c:pt>
                <c:pt idx="17">
                  <c:v>7.3740494997764472E-2</c:v>
                </c:pt>
                <c:pt idx="18">
                  <c:v>7.3837439995259047E-2</c:v>
                </c:pt>
                <c:pt idx="19">
                  <c:v>7.3903810000047088E-2</c:v>
                </c:pt>
                <c:pt idx="20">
                  <c:v>7.4003810004796833E-2</c:v>
                </c:pt>
                <c:pt idx="21">
                  <c:v>7.068029999936698E-2</c:v>
                </c:pt>
                <c:pt idx="22">
                  <c:v>7.09802999990643E-2</c:v>
                </c:pt>
                <c:pt idx="23">
                  <c:v>6.9699200001196004E-2</c:v>
                </c:pt>
                <c:pt idx="24">
                  <c:v>6.2737874999584164E-2</c:v>
                </c:pt>
                <c:pt idx="29">
                  <c:v>5.4195024997170549E-2</c:v>
                </c:pt>
                <c:pt idx="31">
                  <c:v>5.307043999346206E-2</c:v>
                </c:pt>
                <c:pt idx="33">
                  <c:v>5.3411799999594223E-2</c:v>
                </c:pt>
                <c:pt idx="38">
                  <c:v>4.8308890000043903E-2</c:v>
                </c:pt>
                <c:pt idx="40">
                  <c:v>4.9103709992778022E-2</c:v>
                </c:pt>
                <c:pt idx="41">
                  <c:v>4.4805595003708731E-2</c:v>
                </c:pt>
                <c:pt idx="42">
                  <c:v>4.5962919997691642E-2</c:v>
                </c:pt>
                <c:pt idx="44">
                  <c:v>4.4081010004447307E-2</c:v>
                </c:pt>
                <c:pt idx="45">
                  <c:v>4.5147379998525139E-2</c:v>
                </c:pt>
                <c:pt idx="78">
                  <c:v>2.3971294998773374E-2</c:v>
                </c:pt>
                <c:pt idx="79">
                  <c:v>2.2757069993531331E-2</c:v>
                </c:pt>
                <c:pt idx="80">
                  <c:v>2.2693250000884291E-2</c:v>
                </c:pt>
                <c:pt idx="81">
                  <c:v>1.957902499998454E-2</c:v>
                </c:pt>
                <c:pt idx="82">
                  <c:v>1.5086195002368186E-2</c:v>
                </c:pt>
                <c:pt idx="83">
                  <c:v>1.5063350001582876E-2</c:v>
                </c:pt>
                <c:pt idx="84">
                  <c:v>1.836075999744935E-2</c:v>
                </c:pt>
                <c:pt idx="85">
                  <c:v>1.4295239998318721E-2</c:v>
                </c:pt>
                <c:pt idx="86">
                  <c:v>1.5172394996625371E-2</c:v>
                </c:pt>
                <c:pt idx="87">
                  <c:v>1.3573669995821547E-2</c:v>
                </c:pt>
                <c:pt idx="88">
                  <c:v>1.6573670000070706E-2</c:v>
                </c:pt>
                <c:pt idx="89">
                  <c:v>9.3825399962952361E-3</c:v>
                </c:pt>
                <c:pt idx="90">
                  <c:v>8.8540900032967329E-3</c:v>
                </c:pt>
                <c:pt idx="92">
                  <c:v>5.4873999979463406E-3</c:v>
                </c:pt>
                <c:pt idx="94">
                  <c:v>-1.0344900001655333E-3</c:v>
                </c:pt>
                <c:pt idx="95">
                  <c:v>6.0641949967248365E-3</c:v>
                </c:pt>
                <c:pt idx="96">
                  <c:v>1.4874650005367585E-3</c:v>
                </c:pt>
                <c:pt idx="97">
                  <c:v>7.6611999975284562E-4</c:v>
                </c:pt>
                <c:pt idx="100">
                  <c:v>-6.4843250074773096E-3</c:v>
                </c:pt>
                <c:pt idx="101">
                  <c:v>-7.626999999047257E-3</c:v>
                </c:pt>
                <c:pt idx="102">
                  <c:v>3.4648049986572005E-3</c:v>
                </c:pt>
                <c:pt idx="104">
                  <c:v>2.5029999960679561E-4</c:v>
                </c:pt>
                <c:pt idx="105">
                  <c:v>4.5029999455437064E-4</c:v>
                </c:pt>
                <c:pt idx="115">
                  <c:v>-1.0000000474974513E-4</c:v>
                </c:pt>
                <c:pt idx="117">
                  <c:v>9.0449975687079132E-6</c:v>
                </c:pt>
                <c:pt idx="118">
                  <c:v>6.2628500018035993E-4</c:v>
                </c:pt>
                <c:pt idx="119">
                  <c:v>-4.4840002374257892E-5</c:v>
                </c:pt>
                <c:pt idx="120">
                  <c:v>6.3779996708035469E-5</c:v>
                </c:pt>
                <c:pt idx="121">
                  <c:v>-3.5906500124838203E-4</c:v>
                </c:pt>
                <c:pt idx="122">
                  <c:v>2.1808999736094847E-4</c:v>
                </c:pt>
                <c:pt idx="123">
                  <c:v>-2.3579499975312501E-4</c:v>
                </c:pt>
                <c:pt idx="124">
                  <c:v>-3.7847000203328207E-4</c:v>
                </c:pt>
                <c:pt idx="125">
                  <c:v>-9.2695001512765884E-5</c:v>
                </c:pt>
                <c:pt idx="126">
                  <c:v>2.9308000375749543E-4</c:v>
                </c:pt>
                <c:pt idx="127">
                  <c:v>-3.2675000693416223E-4</c:v>
                </c:pt>
                <c:pt idx="128">
                  <c:v>4.1677500121295452E-4</c:v>
                </c:pt>
                <c:pt idx="129">
                  <c:v>2.8521049971459433E-3</c:v>
                </c:pt>
                <c:pt idx="132">
                  <c:v>4.1262999729951844E-4</c:v>
                </c:pt>
                <c:pt idx="134">
                  <c:v>-2.7747499552788213E-4</c:v>
                </c:pt>
                <c:pt idx="135">
                  <c:v>-1.9169999723089859E-4</c:v>
                </c:pt>
                <c:pt idx="136">
                  <c:v>-1.7751189996488392E-2</c:v>
                </c:pt>
                <c:pt idx="137">
                  <c:v>-1.7599469996639527E-2</c:v>
                </c:pt>
                <c:pt idx="138">
                  <c:v>-4.7879000339889899E-4</c:v>
                </c:pt>
                <c:pt idx="139">
                  <c:v>1.6384499976993538E-3</c:v>
                </c:pt>
                <c:pt idx="141">
                  <c:v>-1.5552000695606694E-4</c:v>
                </c:pt>
                <c:pt idx="142">
                  <c:v>-2.452505003020633E-3</c:v>
                </c:pt>
                <c:pt idx="143">
                  <c:v>4.9992150015896186E-3</c:v>
                </c:pt>
                <c:pt idx="144">
                  <c:v>8.8498999684816226E-4</c:v>
                </c:pt>
                <c:pt idx="145">
                  <c:v>5.2707649956573732E-3</c:v>
                </c:pt>
                <c:pt idx="146">
                  <c:v>-5.1654998969752342E-5</c:v>
                </c:pt>
                <c:pt idx="147">
                  <c:v>-1.4864000695524737E-4</c:v>
                </c:pt>
                <c:pt idx="148">
                  <c:v>4.5135999243939295E-4</c:v>
                </c:pt>
                <c:pt idx="149">
                  <c:v>-2.6891900051850826E-3</c:v>
                </c:pt>
                <c:pt idx="150">
                  <c:v>-1.9584500114433467E-4</c:v>
                </c:pt>
                <c:pt idx="151">
                  <c:v>-7.7669700040132739E-3</c:v>
                </c:pt>
                <c:pt idx="152">
                  <c:v>-5.1919800025643781E-3</c:v>
                </c:pt>
                <c:pt idx="153">
                  <c:v>-4.5448500168276951E-4</c:v>
                </c:pt>
                <c:pt idx="154">
                  <c:v>1.554559996293392E-3</c:v>
                </c:pt>
                <c:pt idx="157">
                  <c:v>-1.1963100041612051E-3</c:v>
                </c:pt>
                <c:pt idx="158">
                  <c:v>-4.7075199981918558E-3</c:v>
                </c:pt>
                <c:pt idx="159">
                  <c:v>7.2696000279393047E-4</c:v>
                </c:pt>
                <c:pt idx="160">
                  <c:v>-9.8726500436896458E-4</c:v>
                </c:pt>
                <c:pt idx="162">
                  <c:v>-3.014899994013831E-4</c:v>
                </c:pt>
                <c:pt idx="163">
                  <c:v>-2.0149000192759559E-4</c:v>
                </c:pt>
                <c:pt idx="165">
                  <c:v>-1.1325300001772121E-3</c:v>
                </c:pt>
                <c:pt idx="166">
                  <c:v>9.3901999935042113E-4</c:v>
                </c:pt>
                <c:pt idx="167">
                  <c:v>-2.0667000353569165E-4</c:v>
                </c:pt>
                <c:pt idx="168">
                  <c:v>1.5247949995682575E-3</c:v>
                </c:pt>
                <c:pt idx="176">
                  <c:v>-2.1286650007823482E-3</c:v>
                </c:pt>
                <c:pt idx="179">
                  <c:v>9.1443499695742503E-4</c:v>
                </c:pt>
                <c:pt idx="182">
                  <c:v>1.4204649996827357E-3</c:v>
                </c:pt>
                <c:pt idx="184">
                  <c:v>-1.0176520001550671E-2</c:v>
                </c:pt>
                <c:pt idx="185">
                  <c:v>4.7092550012166612E-3</c:v>
                </c:pt>
                <c:pt idx="190">
                  <c:v>4.6097500307951123E-4</c:v>
                </c:pt>
                <c:pt idx="191">
                  <c:v>-1.9532500009518117E-3</c:v>
                </c:pt>
                <c:pt idx="206">
                  <c:v>-8.3647499559447169E-4</c:v>
                </c:pt>
                <c:pt idx="220">
                  <c:v>1.2796750015695579E-3</c:v>
                </c:pt>
                <c:pt idx="240">
                  <c:v>7.1971999568631873E-4</c:v>
                </c:pt>
                <c:pt idx="250">
                  <c:v>2.3599900014232844E-3</c:v>
                </c:pt>
                <c:pt idx="276">
                  <c:v>5.1682899938896298E-3</c:v>
                </c:pt>
                <c:pt idx="277">
                  <c:v>2.7174199931323528E-3</c:v>
                </c:pt>
                <c:pt idx="278">
                  <c:v>2.8148299970780499E-3</c:v>
                </c:pt>
                <c:pt idx="279">
                  <c:v>3.3006049998220988E-3</c:v>
                </c:pt>
                <c:pt idx="301">
                  <c:v>9.2495599965332076E-3</c:v>
                </c:pt>
                <c:pt idx="302">
                  <c:v>5.4663349947077222E-3</c:v>
                </c:pt>
                <c:pt idx="311">
                  <c:v>-6.8435000139288604E-4</c:v>
                </c:pt>
                <c:pt idx="312">
                  <c:v>-5.8435000391909853E-4</c:v>
                </c:pt>
                <c:pt idx="313">
                  <c:v>1.3014249998377636E-3</c:v>
                </c:pt>
                <c:pt idx="314">
                  <c:v>2.4014250011532567E-3</c:v>
                </c:pt>
                <c:pt idx="317">
                  <c:v>7.5345900040701963E-3</c:v>
                </c:pt>
                <c:pt idx="318">
                  <c:v>7.0203649956965819E-3</c:v>
                </c:pt>
                <c:pt idx="320">
                  <c:v>-8.8740499631967396E-4</c:v>
                </c:pt>
                <c:pt idx="321">
                  <c:v>-1.3016299999435432E-3</c:v>
                </c:pt>
                <c:pt idx="322">
                  <c:v>-6.1585500225191936E-4</c:v>
                </c:pt>
                <c:pt idx="323">
                  <c:v>-2.3008000425761566E-4</c:v>
                </c:pt>
                <c:pt idx="324">
                  <c:v>-4.4305001210886985E-5</c:v>
                </c:pt>
                <c:pt idx="332">
                  <c:v>-1.2277500354684889E-4</c:v>
                </c:pt>
                <c:pt idx="333">
                  <c:v>7.7224998676683754E-5</c:v>
                </c:pt>
                <c:pt idx="334">
                  <c:v>-1.3370000015129335E-3</c:v>
                </c:pt>
                <c:pt idx="335">
                  <c:v>-1.0370000018156134E-3</c:v>
                </c:pt>
                <c:pt idx="336">
                  <c:v>-1.5122500190045685E-4</c:v>
                </c:pt>
                <c:pt idx="337">
                  <c:v>1.1487749943626113E-3</c:v>
                </c:pt>
                <c:pt idx="342">
                  <c:v>5.9618700033752248E-3</c:v>
                </c:pt>
                <c:pt idx="344">
                  <c:v>6.6290899994783103E-3</c:v>
                </c:pt>
                <c:pt idx="345">
                  <c:v>6.9290899991756305E-3</c:v>
                </c:pt>
                <c:pt idx="346">
                  <c:v>6.7148649977752939E-3</c:v>
                </c:pt>
                <c:pt idx="347">
                  <c:v>4.8321049980586395E-3</c:v>
                </c:pt>
                <c:pt idx="348">
                  <c:v>5.4894299973966554E-3</c:v>
                </c:pt>
                <c:pt idx="349">
                  <c:v>6.3213199973688461E-3</c:v>
                </c:pt>
                <c:pt idx="350">
                  <c:v>5.1592400050139986E-3</c:v>
                </c:pt>
                <c:pt idx="351">
                  <c:v>7.1135500038508326E-3</c:v>
                </c:pt>
                <c:pt idx="352">
                  <c:v>4.4256100009079091E-3</c:v>
                </c:pt>
                <c:pt idx="353">
                  <c:v>4.8865599965211004E-3</c:v>
                </c:pt>
                <c:pt idx="354">
                  <c:v>4.4723350001731887E-3</c:v>
                </c:pt>
                <c:pt idx="358">
                  <c:v>5.4261800032691099E-3</c:v>
                </c:pt>
                <c:pt idx="363">
                  <c:v>5.1310399940120988E-3</c:v>
                </c:pt>
                <c:pt idx="364">
                  <c:v>5.8112100014113821E-3</c:v>
                </c:pt>
                <c:pt idx="366">
                  <c:v>6.5206799990846775E-3</c:v>
                </c:pt>
                <c:pt idx="374">
                  <c:v>-7.2313199998461641E-3</c:v>
                </c:pt>
                <c:pt idx="391">
                  <c:v>6.2384999910136685E-4</c:v>
                </c:pt>
                <c:pt idx="392">
                  <c:v>2.709624997805804E-3</c:v>
                </c:pt>
                <c:pt idx="393">
                  <c:v>3.0953999958001077E-3</c:v>
                </c:pt>
                <c:pt idx="394">
                  <c:v>1.3811750031891279E-3</c:v>
                </c:pt>
                <c:pt idx="413">
                  <c:v>1.4920300003723241E-2</c:v>
                </c:pt>
                <c:pt idx="414">
                  <c:v>1.5620300000591669E-2</c:v>
                </c:pt>
                <c:pt idx="431">
                  <c:v>2.0109379998757504E-2</c:v>
                </c:pt>
                <c:pt idx="432">
                  <c:v>1.8732649994490203E-2</c:v>
                </c:pt>
                <c:pt idx="439">
                  <c:v>1.8695965001825243E-2</c:v>
                </c:pt>
                <c:pt idx="440">
                  <c:v>1.8995965001522563E-2</c:v>
                </c:pt>
                <c:pt idx="466">
                  <c:v>9.7940500054392032E-3</c:v>
                </c:pt>
                <c:pt idx="467">
                  <c:v>1.749405000009574E-2</c:v>
                </c:pt>
                <c:pt idx="468">
                  <c:v>3.1994050004868768E-2</c:v>
                </c:pt>
                <c:pt idx="469">
                  <c:v>3.2694050001737196E-2</c:v>
                </c:pt>
                <c:pt idx="470">
                  <c:v>8.6655999984941445E-3</c:v>
                </c:pt>
                <c:pt idx="471">
                  <c:v>1.3565599998401012E-2</c:v>
                </c:pt>
                <c:pt idx="472">
                  <c:v>1.4965599999413826E-2</c:v>
                </c:pt>
                <c:pt idx="473">
                  <c:v>2.0465599998715334E-2</c:v>
                </c:pt>
                <c:pt idx="474">
                  <c:v>2.4665600001753774E-2</c:v>
                </c:pt>
                <c:pt idx="480">
                  <c:v>2.0258440003090072E-2</c:v>
                </c:pt>
                <c:pt idx="482">
                  <c:v>4.1653259992017411E-2</c:v>
                </c:pt>
                <c:pt idx="488">
                  <c:v>3.5255810005764943E-2</c:v>
                </c:pt>
                <c:pt idx="490">
                  <c:v>4.6293304993014317E-2</c:v>
                </c:pt>
                <c:pt idx="491">
                  <c:v>4.2064854998898227E-2</c:v>
                </c:pt>
                <c:pt idx="492">
                  <c:v>4.5950629995786585E-2</c:v>
                </c:pt>
                <c:pt idx="496">
                  <c:v>3.9115260005928576E-2</c:v>
                </c:pt>
                <c:pt idx="499">
                  <c:v>4.8684829998819623E-2</c:v>
                </c:pt>
                <c:pt idx="501">
                  <c:v>4.1436974999669474E-2</c:v>
                </c:pt>
                <c:pt idx="502">
                  <c:v>4.1308525003842078E-2</c:v>
                </c:pt>
                <c:pt idx="503">
                  <c:v>4.8869289996218868E-2</c:v>
                </c:pt>
                <c:pt idx="504">
                  <c:v>6.835177000175463E-2</c:v>
                </c:pt>
                <c:pt idx="505">
                  <c:v>5.7946589993662201E-2</c:v>
                </c:pt>
                <c:pt idx="506">
                  <c:v>6.055563499830896E-2</c:v>
                </c:pt>
                <c:pt idx="507">
                  <c:v>5.7807354998658411E-2</c:v>
                </c:pt>
                <c:pt idx="512">
                  <c:v>7.3568544998124707E-2</c:v>
                </c:pt>
                <c:pt idx="513">
                  <c:v>5.6547399995906744E-2</c:v>
                </c:pt>
                <c:pt idx="517">
                  <c:v>5.4009665000194218E-2</c:v>
                </c:pt>
                <c:pt idx="518">
                  <c:v>7.1241979996557347E-2</c:v>
                </c:pt>
                <c:pt idx="519">
                  <c:v>7.5351024999690708E-2</c:v>
                </c:pt>
                <c:pt idx="520">
                  <c:v>6.853679999767337E-2</c:v>
                </c:pt>
                <c:pt idx="521">
                  <c:v>5.7608349998190533E-2</c:v>
                </c:pt>
                <c:pt idx="522">
                  <c:v>7.8678160003619269E-2</c:v>
                </c:pt>
                <c:pt idx="525">
                  <c:v>7.8750280001258943E-2</c:v>
                </c:pt>
                <c:pt idx="526">
                  <c:v>8.3422639996570069E-2</c:v>
                </c:pt>
                <c:pt idx="527">
                  <c:v>8.6048299999674782E-2</c:v>
                </c:pt>
                <c:pt idx="528">
                  <c:v>9.2456029997265432E-2</c:v>
                </c:pt>
                <c:pt idx="531">
                  <c:v>7.4836624997260515E-2</c:v>
                </c:pt>
                <c:pt idx="532">
                  <c:v>9.5349534996785223E-2</c:v>
                </c:pt>
                <c:pt idx="535">
                  <c:v>7.7267624998057727E-2</c:v>
                </c:pt>
                <c:pt idx="539">
                  <c:v>8.575340000243159E-2</c:v>
                </c:pt>
                <c:pt idx="542">
                  <c:v>8.1148219993337989E-2</c:v>
                </c:pt>
                <c:pt idx="544">
                  <c:v>7.9030699998838827E-2</c:v>
                </c:pt>
                <c:pt idx="548">
                  <c:v>8.983456499845488E-2</c:v>
                </c:pt>
                <c:pt idx="551">
                  <c:v>8.9170744999137241E-2</c:v>
                </c:pt>
                <c:pt idx="552">
                  <c:v>8.8579790004587267E-2</c:v>
                </c:pt>
                <c:pt idx="553">
                  <c:v>9.6312104993558023E-2</c:v>
                </c:pt>
                <c:pt idx="554">
                  <c:v>9.0897879999829456E-2</c:v>
                </c:pt>
                <c:pt idx="555">
                  <c:v>7.6383654995879624E-2</c:v>
                </c:pt>
                <c:pt idx="563">
                  <c:v>0.1159372699985397</c:v>
                </c:pt>
                <c:pt idx="564">
                  <c:v>0.11536053999589058</c:v>
                </c:pt>
                <c:pt idx="565">
                  <c:v>0.11692130500159692</c:v>
                </c:pt>
                <c:pt idx="566">
                  <c:v>0.116244575001474</c:v>
                </c:pt>
                <c:pt idx="567">
                  <c:v>0.12732056000095326</c:v>
                </c:pt>
                <c:pt idx="568">
                  <c:v>0.12668693000159692</c:v>
                </c:pt>
                <c:pt idx="569">
                  <c:v>0.12771924499975285</c:v>
                </c:pt>
                <c:pt idx="570">
                  <c:v>0.10907912000402575</c:v>
                </c:pt>
                <c:pt idx="571">
                  <c:v>0.13805344499996863</c:v>
                </c:pt>
                <c:pt idx="572">
                  <c:v>0.13803922000079183</c:v>
                </c:pt>
                <c:pt idx="573">
                  <c:v>0.13738231999741402</c:v>
                </c:pt>
                <c:pt idx="574">
                  <c:v>0.13814563499909127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9C-40E7-868C-033AD41E33D3}"/>
            </c:ext>
          </c:extLst>
        </c:ser>
        <c:ser>
          <c:idx val="2"/>
          <c:order val="2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1'!$F$21:$F$1500</c:f>
              <c:numCache>
                <c:formatCode>General</c:formatCode>
                <c:ptCount val="1480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  <c:pt idx="606">
                  <c:v>42625</c:v>
                </c:pt>
                <c:pt idx="607">
                  <c:v>42625</c:v>
                </c:pt>
                <c:pt idx="608">
                  <c:v>42625</c:v>
                </c:pt>
                <c:pt idx="609">
                  <c:v>42656.5</c:v>
                </c:pt>
                <c:pt idx="610">
                  <c:v>42656.5</c:v>
                </c:pt>
                <c:pt idx="611">
                  <c:v>42773.5</c:v>
                </c:pt>
                <c:pt idx="612">
                  <c:v>42773.5</c:v>
                </c:pt>
                <c:pt idx="613">
                  <c:v>42907.5</c:v>
                </c:pt>
                <c:pt idx="614">
                  <c:v>43552.5</c:v>
                </c:pt>
                <c:pt idx="615">
                  <c:v>43689</c:v>
                </c:pt>
                <c:pt idx="616">
                  <c:v>43689</c:v>
                </c:pt>
                <c:pt idx="617">
                  <c:v>43689</c:v>
                </c:pt>
                <c:pt idx="618">
                  <c:v>43747.5</c:v>
                </c:pt>
                <c:pt idx="619">
                  <c:v>43747.5</c:v>
                </c:pt>
                <c:pt idx="620">
                  <c:v>43747.5</c:v>
                </c:pt>
                <c:pt idx="621">
                  <c:v>43757</c:v>
                </c:pt>
                <c:pt idx="622">
                  <c:v>43816.5</c:v>
                </c:pt>
                <c:pt idx="623">
                  <c:v>43817</c:v>
                </c:pt>
              </c:numCache>
            </c:numRef>
          </c:xVal>
          <c:yVal>
            <c:numRef>
              <c:f>'Active 1'!$K$21:$K$1500</c:f>
              <c:numCache>
                <c:formatCode>General</c:formatCode>
                <c:ptCount val="1480"/>
                <c:pt idx="116">
                  <c:v>0</c:v>
                </c:pt>
                <c:pt idx="509">
                  <c:v>4.5824594999430701E-2</c:v>
                </c:pt>
                <c:pt idx="510">
                  <c:v>5.0110370000766125E-2</c:v>
                </c:pt>
                <c:pt idx="515">
                  <c:v>5.9051490003184881E-2</c:v>
                </c:pt>
                <c:pt idx="516">
                  <c:v>5.7212255000195E-2</c:v>
                </c:pt>
                <c:pt idx="523">
                  <c:v>6.8012864998308942E-2</c:v>
                </c:pt>
                <c:pt idx="524">
                  <c:v>6.3604205002775416E-2</c:v>
                </c:pt>
                <c:pt idx="543">
                  <c:v>8.0184624996036291E-2</c:v>
                </c:pt>
                <c:pt idx="559">
                  <c:v>8.3353224996244535E-2</c:v>
                </c:pt>
                <c:pt idx="561">
                  <c:v>9.4001329998718575E-2</c:v>
                </c:pt>
                <c:pt idx="575">
                  <c:v>0.14802212500217138</c:v>
                </c:pt>
                <c:pt idx="576">
                  <c:v>0.14802212500217138</c:v>
                </c:pt>
                <c:pt idx="577">
                  <c:v>0.14781651999510359</c:v>
                </c:pt>
                <c:pt idx="578">
                  <c:v>0.14781651999510359</c:v>
                </c:pt>
                <c:pt idx="579">
                  <c:v>0.15410012999927858</c:v>
                </c:pt>
                <c:pt idx="580">
                  <c:v>0.14954233999742428</c:v>
                </c:pt>
                <c:pt idx="581">
                  <c:v>0.14972811499319505</c:v>
                </c:pt>
                <c:pt idx="582">
                  <c:v>0.14918543999374378</c:v>
                </c:pt>
                <c:pt idx="583">
                  <c:v>0.15073584500350989</c:v>
                </c:pt>
                <c:pt idx="584">
                  <c:v>0.15083584500098368</c:v>
                </c:pt>
                <c:pt idx="585">
                  <c:v>0.14757093499792973</c:v>
                </c:pt>
                <c:pt idx="586">
                  <c:v>0.17107536999537842</c:v>
                </c:pt>
                <c:pt idx="588">
                  <c:v>0.19754496499808738</c:v>
                </c:pt>
                <c:pt idx="589">
                  <c:v>0.1975949649931863</c:v>
                </c:pt>
                <c:pt idx="590">
                  <c:v>0.19844496499717934</c:v>
                </c:pt>
                <c:pt idx="591">
                  <c:v>0.19848496499616886</c:v>
                </c:pt>
                <c:pt idx="592">
                  <c:v>0.2081964449971565</c:v>
                </c:pt>
                <c:pt idx="593">
                  <c:v>0.22160602000076324</c:v>
                </c:pt>
                <c:pt idx="594">
                  <c:v>0.22238228499918478</c:v>
                </c:pt>
                <c:pt idx="595">
                  <c:v>0.23034280999854673</c:v>
                </c:pt>
                <c:pt idx="596">
                  <c:v>0.24159552499622805</c:v>
                </c:pt>
                <c:pt idx="597">
                  <c:v>0.24427221499354346</c:v>
                </c:pt>
                <c:pt idx="598">
                  <c:v>0.2508520600022166</c:v>
                </c:pt>
                <c:pt idx="599">
                  <c:v>0.25198607999482192</c:v>
                </c:pt>
                <c:pt idx="600">
                  <c:v>0.27205026999581605</c:v>
                </c:pt>
                <c:pt idx="601">
                  <c:v>0.27205026999581605</c:v>
                </c:pt>
                <c:pt idx="602">
                  <c:v>0.27121570999588585</c:v>
                </c:pt>
                <c:pt idx="603">
                  <c:v>0.27221570999972755</c:v>
                </c:pt>
                <c:pt idx="604">
                  <c:v>0.27241571000195108</c:v>
                </c:pt>
                <c:pt idx="605">
                  <c:v>0.27905656499933684</c:v>
                </c:pt>
                <c:pt idx="606">
                  <c:v>0.27776375001121778</c:v>
                </c:pt>
                <c:pt idx="607">
                  <c:v>0.27776375001121778</c:v>
                </c:pt>
                <c:pt idx="608">
                  <c:v>0.27876375017513055</c:v>
                </c:pt>
                <c:pt idx="609">
                  <c:v>0.27862451484543271</c:v>
                </c:pt>
                <c:pt idx="610">
                  <c:v>0.28052451487747021</c:v>
                </c:pt>
                <c:pt idx="611">
                  <c:v>0.28037878496979829</c:v>
                </c:pt>
                <c:pt idx="612">
                  <c:v>0.28237878483196255</c:v>
                </c:pt>
                <c:pt idx="613">
                  <c:v>0.27585632477712352</c:v>
                </c:pt>
                <c:pt idx="614">
                  <c:v>0.28948627493809909</c:v>
                </c:pt>
                <c:pt idx="615">
                  <c:v>0.28844958989066072</c:v>
                </c:pt>
                <c:pt idx="616">
                  <c:v>0.28864959001657553</c:v>
                </c:pt>
                <c:pt idx="617">
                  <c:v>0.28864959001657553</c:v>
                </c:pt>
                <c:pt idx="618">
                  <c:v>0.28897672508173855</c:v>
                </c:pt>
                <c:pt idx="619">
                  <c:v>0.28997672477999004</c:v>
                </c:pt>
                <c:pt idx="620">
                  <c:v>0.29097672494390281</c:v>
                </c:pt>
                <c:pt idx="621">
                  <c:v>0.29134266993787605</c:v>
                </c:pt>
                <c:pt idx="622">
                  <c:v>0.2920241149913636</c:v>
                </c:pt>
                <c:pt idx="623">
                  <c:v>0.2915012699959334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9C-40E7-868C-033AD41E33D3}"/>
            </c:ext>
          </c:extLst>
        </c:ser>
        <c:ser>
          <c:idx val="3"/>
          <c:order val="3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1'!$M$21:$M$626</c:f>
              <c:numCache>
                <c:formatCode>General</c:formatCode>
                <c:ptCount val="6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9C-40E7-868C-033AD41E33D3}"/>
            </c:ext>
          </c:extLst>
        </c:ser>
        <c:ser>
          <c:idx val="4"/>
          <c:order val="4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1'!$N$21:$N$626</c:f>
              <c:numCache>
                <c:formatCode>General</c:formatCode>
                <c:ptCount val="6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9C-40E7-868C-033AD41E33D3}"/>
            </c:ext>
          </c:extLst>
        </c:ser>
        <c:ser>
          <c:idx val="5"/>
          <c:order val="5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1'!$O$21:$O$626</c:f>
              <c:numCache>
                <c:formatCode>General</c:formatCode>
                <c:ptCount val="606"/>
                <c:pt idx="0">
                  <c:v>-0.57893531151353472</c:v>
                </c:pt>
                <c:pt idx="1">
                  <c:v>-0.57893531151353472</c:v>
                </c:pt>
                <c:pt idx="2">
                  <c:v>-0.57878236466206712</c:v>
                </c:pt>
                <c:pt idx="3">
                  <c:v>-0.57866612505495163</c:v>
                </c:pt>
                <c:pt idx="4">
                  <c:v>-0.5786355356846582</c:v>
                </c:pt>
                <c:pt idx="5">
                  <c:v>-0.57851317820348402</c:v>
                </c:pt>
                <c:pt idx="6">
                  <c:v>-0.57848870670724928</c:v>
                </c:pt>
                <c:pt idx="7">
                  <c:v>-0.57845811733695562</c:v>
                </c:pt>
                <c:pt idx="8">
                  <c:v>-0.57842752796666219</c:v>
                </c:pt>
                <c:pt idx="9">
                  <c:v>-0.57798092316037664</c:v>
                </c:pt>
                <c:pt idx="10">
                  <c:v>-0.57795033379008309</c:v>
                </c:pt>
                <c:pt idx="11">
                  <c:v>-0.57788915504949601</c:v>
                </c:pt>
                <c:pt idx="12">
                  <c:v>-0.57774232607208709</c:v>
                </c:pt>
                <c:pt idx="13">
                  <c:v>-0.56549434220655814</c:v>
                </c:pt>
                <c:pt idx="14">
                  <c:v>-0.56548822433249946</c:v>
                </c:pt>
                <c:pt idx="15">
                  <c:v>-0.47122402083596082</c:v>
                </c:pt>
                <c:pt idx="19">
                  <c:v>-0.46949266247734711</c:v>
                </c:pt>
                <c:pt idx="22">
                  <c:v>-0.46118458950562463</c:v>
                </c:pt>
                <c:pt idx="25">
                  <c:v>-0.439343779116045</c:v>
                </c:pt>
                <c:pt idx="30">
                  <c:v>-0.41733166825282164</c:v>
                </c:pt>
                <c:pt idx="35">
                  <c:v>-0.41622433304819584</c:v>
                </c:pt>
                <c:pt idx="36">
                  <c:v>-0.41616927218166749</c:v>
                </c:pt>
                <c:pt idx="37">
                  <c:v>-0.41456638917828659</c:v>
                </c:pt>
                <c:pt idx="39">
                  <c:v>-0.40482673367682698</c:v>
                </c:pt>
                <c:pt idx="43">
                  <c:v>-0.39502589943478034</c:v>
                </c:pt>
                <c:pt idx="46">
                  <c:v>-0.3942795187996182</c:v>
                </c:pt>
                <c:pt idx="47">
                  <c:v>-0.39362490627533675</c:v>
                </c:pt>
                <c:pt idx="48">
                  <c:v>-0.38215389241526337</c:v>
                </c:pt>
                <c:pt idx="49">
                  <c:v>-0.38206824217844149</c:v>
                </c:pt>
                <c:pt idx="50">
                  <c:v>-0.38203765280814794</c:v>
                </c:pt>
                <c:pt idx="51">
                  <c:v>-0.3820070634378544</c:v>
                </c:pt>
                <c:pt idx="52">
                  <c:v>-0.38152986926127541</c:v>
                </c:pt>
                <c:pt idx="53">
                  <c:v>-0.38132186154327941</c:v>
                </c:pt>
                <c:pt idx="54">
                  <c:v>-0.3811138538252834</c:v>
                </c:pt>
                <c:pt idx="55">
                  <c:v>-0.38096090697381579</c:v>
                </c:pt>
                <c:pt idx="56">
                  <c:v>-0.38087525673699385</c:v>
                </c:pt>
                <c:pt idx="57">
                  <c:v>-0.38063665964870436</c:v>
                </c:pt>
                <c:pt idx="58">
                  <c:v>-0.37286695959414801</c:v>
                </c:pt>
                <c:pt idx="59">
                  <c:v>-0.37280578085356098</c:v>
                </c:pt>
                <c:pt idx="60">
                  <c:v>-0.37250600502468434</c:v>
                </c:pt>
                <c:pt idx="61">
                  <c:v>-0.37238976541756896</c:v>
                </c:pt>
                <c:pt idx="62">
                  <c:v>-0.37235917604727542</c:v>
                </c:pt>
                <c:pt idx="63">
                  <c:v>-0.37226740793639485</c:v>
                </c:pt>
                <c:pt idx="64">
                  <c:v>-0.37220622919580781</c:v>
                </c:pt>
                <c:pt idx="65">
                  <c:v>-0.37214505045522073</c:v>
                </c:pt>
                <c:pt idx="66">
                  <c:v>-0.37212057895898587</c:v>
                </c:pt>
                <c:pt idx="67">
                  <c:v>-0.37208998958869238</c:v>
                </c:pt>
                <c:pt idx="68">
                  <c:v>-0.37205940021839884</c:v>
                </c:pt>
                <c:pt idx="69">
                  <c:v>-0.37199822147781181</c:v>
                </c:pt>
                <c:pt idx="70">
                  <c:v>-0.37191257124098992</c:v>
                </c:pt>
                <c:pt idx="71">
                  <c:v>-0.37190645336693118</c:v>
                </c:pt>
                <c:pt idx="72">
                  <c:v>-0.37062781768866171</c:v>
                </c:pt>
                <c:pt idx="73">
                  <c:v>-0.37038922060037216</c:v>
                </c:pt>
                <c:pt idx="74">
                  <c:v>-0.36136535636378114</c:v>
                </c:pt>
                <c:pt idx="75">
                  <c:v>-0.35034094730999332</c:v>
                </c:pt>
                <c:pt idx="76">
                  <c:v>-0.35034094730999332</c:v>
                </c:pt>
                <c:pt idx="77">
                  <c:v>-0.35034094730999332</c:v>
                </c:pt>
                <c:pt idx="88">
                  <c:v>-0.3176959713327393</c:v>
                </c:pt>
                <c:pt idx="91">
                  <c:v>-0.29415439195483944</c:v>
                </c:pt>
                <c:pt idx="93">
                  <c:v>-0.28439026495714503</c:v>
                </c:pt>
                <c:pt idx="103">
                  <c:v>-0.2625494545675654</c:v>
                </c:pt>
                <c:pt idx="106">
                  <c:v>-0.25210012567529594</c:v>
                </c:pt>
                <c:pt idx="107">
                  <c:v>-0.25203894693470891</c:v>
                </c:pt>
                <c:pt idx="108">
                  <c:v>-0.25156175275812981</c:v>
                </c:pt>
                <c:pt idx="109">
                  <c:v>-0.25141492378072089</c:v>
                </c:pt>
                <c:pt idx="110">
                  <c:v>-0.25141492378072089</c:v>
                </c:pt>
                <c:pt idx="111">
                  <c:v>-0.25138433441042735</c:v>
                </c:pt>
                <c:pt idx="112">
                  <c:v>-0.25135374504013386</c:v>
                </c:pt>
                <c:pt idx="113">
                  <c:v>-0.25135374504013386</c:v>
                </c:pt>
                <c:pt idx="114">
                  <c:v>-0.2511763266924314</c:v>
                </c:pt>
                <c:pt idx="117">
                  <c:v>-0.24229317355919058</c:v>
                </c:pt>
                <c:pt idx="119">
                  <c:v>-4.4840002374257892E-5</c:v>
                </c:pt>
                <c:pt idx="121">
                  <c:v>-0.24206069434495975</c:v>
                </c:pt>
                <c:pt idx="122">
                  <c:v>-0.24205457647090106</c:v>
                </c:pt>
                <c:pt idx="123">
                  <c:v>-0.24185268662696377</c:v>
                </c:pt>
                <c:pt idx="124">
                  <c:v>-0.24176091851608317</c:v>
                </c:pt>
                <c:pt idx="125">
                  <c:v>-0.24173032914578965</c:v>
                </c:pt>
                <c:pt idx="126">
                  <c:v>-0.24169973977549611</c:v>
                </c:pt>
                <c:pt idx="127">
                  <c:v>-0.24161408953867425</c:v>
                </c:pt>
                <c:pt idx="130">
                  <c:v>-0.24029262874199378</c:v>
                </c:pt>
                <c:pt idx="131">
                  <c:v>-0.23905070030807651</c:v>
                </c:pt>
                <c:pt idx="133">
                  <c:v>-0.23154406883804451</c:v>
                </c:pt>
                <c:pt idx="140">
                  <c:v>-0.23026543315977502</c:v>
                </c:pt>
                <c:pt idx="164">
                  <c:v>-0.22023211970349754</c:v>
                </c:pt>
                <c:pt idx="173">
                  <c:v>-0.21969374678633144</c:v>
                </c:pt>
                <c:pt idx="175">
                  <c:v>-0.2196631574160379</c:v>
                </c:pt>
                <c:pt idx="181">
                  <c:v>-0.21936949946122003</c:v>
                </c:pt>
                <c:pt idx="183">
                  <c:v>-0.21922267048381108</c:v>
                </c:pt>
                <c:pt idx="186">
                  <c:v>-0.21913090237293051</c:v>
                </c:pt>
                <c:pt idx="193">
                  <c:v>-0.21877606567752556</c:v>
                </c:pt>
                <c:pt idx="194">
                  <c:v>-0.21873935843317333</c:v>
                </c:pt>
                <c:pt idx="196">
                  <c:v>-0.21871488693693852</c:v>
                </c:pt>
                <c:pt idx="197">
                  <c:v>-0.21856805795952958</c:v>
                </c:pt>
                <c:pt idx="199">
                  <c:v>-0.21850687921894252</c:v>
                </c:pt>
                <c:pt idx="200">
                  <c:v>-0.21844570047835546</c:v>
                </c:pt>
                <c:pt idx="202">
                  <c:v>-0.21817039614571371</c:v>
                </c:pt>
                <c:pt idx="204">
                  <c:v>-0.21799909567206993</c:v>
                </c:pt>
                <c:pt idx="207">
                  <c:v>-0.21767484834695852</c:v>
                </c:pt>
                <c:pt idx="208">
                  <c:v>-0.21764425897666501</c:v>
                </c:pt>
                <c:pt idx="209">
                  <c:v>-0.21703858944485313</c:v>
                </c:pt>
                <c:pt idx="210">
                  <c:v>-0.21683058172685712</c:v>
                </c:pt>
                <c:pt idx="211">
                  <c:v>-0.21254806988576308</c:v>
                </c:pt>
                <c:pt idx="223">
                  <c:v>-0.20923830002000327</c:v>
                </c:pt>
                <c:pt idx="224">
                  <c:v>-0.20903029230200726</c:v>
                </c:pt>
                <c:pt idx="225">
                  <c:v>-0.20899970293171374</c:v>
                </c:pt>
                <c:pt idx="226">
                  <c:v>-0.20890793482083314</c:v>
                </c:pt>
                <c:pt idx="228">
                  <c:v>-0.20876110584342422</c:v>
                </c:pt>
                <c:pt idx="229">
                  <c:v>-0.20873051647313068</c:v>
                </c:pt>
                <c:pt idx="234">
                  <c:v>-0.2084307406442541</c:v>
                </c:pt>
                <c:pt idx="235">
                  <c:v>-0.20836956190366704</c:v>
                </c:pt>
                <c:pt idx="243">
                  <c:v>-0.20801472520826211</c:v>
                </c:pt>
                <c:pt idx="246">
                  <c:v>-0.20732952331368706</c:v>
                </c:pt>
                <c:pt idx="247">
                  <c:v>-0.20726834457310001</c:v>
                </c:pt>
                <c:pt idx="248">
                  <c:v>-0.20631395621994189</c:v>
                </c:pt>
                <c:pt idx="249">
                  <c:v>-0.20045303287170177</c:v>
                </c:pt>
                <c:pt idx="251">
                  <c:v>-0.19905203971225816</c:v>
                </c:pt>
                <c:pt idx="252">
                  <c:v>-0.19884403199426215</c:v>
                </c:pt>
                <c:pt idx="253">
                  <c:v>-0.1986054349059726</c:v>
                </c:pt>
                <c:pt idx="254">
                  <c:v>-0.19857484553567908</c:v>
                </c:pt>
                <c:pt idx="255">
                  <c:v>-0.19845860592856368</c:v>
                </c:pt>
                <c:pt idx="256">
                  <c:v>-0.19842801655827014</c:v>
                </c:pt>
                <c:pt idx="257">
                  <c:v>-0.19839742718797662</c:v>
                </c:pt>
                <c:pt idx="258">
                  <c:v>-0.19836683781768311</c:v>
                </c:pt>
                <c:pt idx="259">
                  <c:v>-0.1981588300996871</c:v>
                </c:pt>
                <c:pt idx="260">
                  <c:v>-0.19812824072939356</c:v>
                </c:pt>
                <c:pt idx="261">
                  <c:v>-0.19798141175198464</c:v>
                </c:pt>
                <c:pt idx="262">
                  <c:v>-0.19785905427081052</c:v>
                </c:pt>
                <c:pt idx="263">
                  <c:v>-0.19771222529340157</c:v>
                </c:pt>
                <c:pt idx="264">
                  <c:v>-0.19747362820511205</c:v>
                </c:pt>
                <c:pt idx="265">
                  <c:v>-0.19738186009423148</c:v>
                </c:pt>
                <c:pt idx="266">
                  <c:v>-0.19735127072393793</c:v>
                </c:pt>
                <c:pt idx="268">
                  <c:v>-0.19696584465823946</c:v>
                </c:pt>
                <c:pt idx="269">
                  <c:v>-0.19687407654735889</c:v>
                </c:pt>
                <c:pt idx="270">
                  <c:v>-0.19684348717706535</c:v>
                </c:pt>
                <c:pt idx="271">
                  <c:v>-0.19684348717706535</c:v>
                </c:pt>
                <c:pt idx="272">
                  <c:v>-0.19672724756994994</c:v>
                </c:pt>
                <c:pt idx="273">
                  <c:v>-0.19669665819965643</c:v>
                </c:pt>
                <c:pt idx="275">
                  <c:v>-0.19595027756449432</c:v>
                </c:pt>
                <c:pt idx="280">
                  <c:v>-0.18719559978648634</c:v>
                </c:pt>
                <c:pt idx="281">
                  <c:v>-0.18630239017391531</c:v>
                </c:pt>
                <c:pt idx="282">
                  <c:v>-0.18630239017391531</c:v>
                </c:pt>
                <c:pt idx="283">
                  <c:v>-0.18614944332244765</c:v>
                </c:pt>
                <c:pt idx="284">
                  <c:v>-0.18606379308562576</c:v>
                </c:pt>
                <c:pt idx="285">
                  <c:v>-0.18597202497474519</c:v>
                </c:pt>
                <c:pt idx="286">
                  <c:v>-0.18597202497474519</c:v>
                </c:pt>
                <c:pt idx="287">
                  <c:v>-0.18597202497474519</c:v>
                </c:pt>
                <c:pt idx="288">
                  <c:v>-0.18594143560445164</c:v>
                </c:pt>
                <c:pt idx="289">
                  <c:v>-0.18591084623415813</c:v>
                </c:pt>
                <c:pt idx="290">
                  <c:v>-0.18573342788645567</c:v>
                </c:pt>
                <c:pt idx="291">
                  <c:v>-0.18477903953329755</c:v>
                </c:pt>
                <c:pt idx="292">
                  <c:v>-0.18463221055588863</c:v>
                </c:pt>
                <c:pt idx="293">
                  <c:v>-0.18442420283789263</c:v>
                </c:pt>
                <c:pt idx="294">
                  <c:v>-0.18439361346759908</c:v>
                </c:pt>
                <c:pt idx="295">
                  <c:v>-0.17740088341849838</c:v>
                </c:pt>
                <c:pt idx="296">
                  <c:v>-0.17659332404274924</c:v>
                </c:pt>
                <c:pt idx="297">
                  <c:v>-0.17644649506534027</c:v>
                </c:pt>
                <c:pt idx="298">
                  <c:v>-0.17554716757871053</c:v>
                </c:pt>
                <c:pt idx="299">
                  <c:v>-0.17486196568413548</c:v>
                </c:pt>
                <c:pt idx="302">
                  <c:v>-0.16448605128057048</c:v>
                </c:pt>
                <c:pt idx="303">
                  <c:v>-0.16407615371863721</c:v>
                </c:pt>
                <c:pt idx="304">
                  <c:v>-0.16404556434834366</c:v>
                </c:pt>
                <c:pt idx="305">
                  <c:v>-0.16395991411152178</c:v>
                </c:pt>
                <c:pt idx="306">
                  <c:v>-0.16389873537093474</c:v>
                </c:pt>
                <c:pt idx="307">
                  <c:v>-0.16383755663034766</c:v>
                </c:pt>
                <c:pt idx="310">
                  <c:v>-0.15601279570926299</c:v>
                </c:pt>
                <c:pt idx="311">
                  <c:v>-0.15547442279209689</c:v>
                </c:pt>
                <c:pt idx="312">
                  <c:v>-0.15547442279209689</c:v>
                </c:pt>
                <c:pt idx="313">
                  <c:v>-0.15544383342180335</c:v>
                </c:pt>
                <c:pt idx="314">
                  <c:v>-0.15544383342180335</c:v>
                </c:pt>
                <c:pt idx="315">
                  <c:v>-0.15523582570380734</c:v>
                </c:pt>
                <c:pt idx="316">
                  <c:v>-0.1547586315272283</c:v>
                </c:pt>
                <c:pt idx="318">
                  <c:v>-0.15453838806111489</c:v>
                </c:pt>
                <c:pt idx="319">
                  <c:v>-0.15434261609123631</c:v>
                </c:pt>
                <c:pt idx="322">
                  <c:v>-0.15407342963265325</c:v>
                </c:pt>
                <c:pt idx="324">
                  <c:v>-0.15401225089206622</c:v>
                </c:pt>
                <c:pt idx="326">
                  <c:v>-0.15356564608578066</c:v>
                </c:pt>
                <c:pt idx="327">
                  <c:v>-0.15353505671548714</c:v>
                </c:pt>
                <c:pt idx="330">
                  <c:v>-0.15344328860460654</c:v>
                </c:pt>
                <c:pt idx="331">
                  <c:v>-0.15329645962719762</c:v>
                </c:pt>
                <c:pt idx="340">
                  <c:v>-0.14376481184373402</c:v>
                </c:pt>
                <c:pt idx="341">
                  <c:v>-0.14373422247344048</c:v>
                </c:pt>
                <c:pt idx="343">
                  <c:v>-0.14328761766715498</c:v>
                </c:pt>
                <c:pt idx="344">
                  <c:v>-0.14294501671986742</c:v>
                </c:pt>
                <c:pt idx="349">
                  <c:v>-0.14254123703199287</c:v>
                </c:pt>
                <c:pt idx="356">
                  <c:v>-0.13214696900625175</c:v>
                </c:pt>
                <c:pt idx="360">
                  <c:v>-0.12229107389767674</c:v>
                </c:pt>
                <c:pt idx="369">
                  <c:v>-0.11108924649618646</c:v>
                </c:pt>
                <c:pt idx="370">
                  <c:v>-0.11040404460161141</c:v>
                </c:pt>
                <c:pt idx="374">
                  <c:v>-0.11004309003214777</c:v>
                </c:pt>
                <c:pt idx="375">
                  <c:v>-0.11004309003214777</c:v>
                </c:pt>
                <c:pt idx="380">
                  <c:v>-0.10048697075244933</c:v>
                </c:pt>
                <c:pt idx="384">
                  <c:v>-9.9918008464989716E-2</c:v>
                </c:pt>
                <c:pt idx="386">
                  <c:v>-9.9826240354109114E-2</c:v>
                </c:pt>
                <c:pt idx="387">
                  <c:v>-9.8871852000951027E-2</c:v>
                </c:pt>
                <c:pt idx="395">
                  <c:v>-7.8352502408051833E-2</c:v>
                </c:pt>
                <c:pt idx="396">
                  <c:v>-7.7128927596310681E-2</c:v>
                </c:pt>
                <c:pt idx="402">
                  <c:v>-6.4593403650022529E-2</c:v>
                </c:pt>
                <c:pt idx="403">
                  <c:v>-6.4587285775963843E-2</c:v>
                </c:pt>
                <c:pt idx="404">
                  <c:v>-6.3877612385153965E-2</c:v>
                </c:pt>
                <c:pt idx="406">
                  <c:v>-5.732536926828008E-2</c:v>
                </c:pt>
                <c:pt idx="420">
                  <c:v>-4.4214765160473596E-2</c:v>
                </c:pt>
                <c:pt idx="422">
                  <c:v>-4.3480620273428888E-2</c:v>
                </c:pt>
                <c:pt idx="431">
                  <c:v>-2.4759925653789205E-2</c:v>
                </c:pt>
                <c:pt idx="432">
                  <c:v>-2.4551917935793227E-2</c:v>
                </c:pt>
                <c:pt idx="433">
                  <c:v>-2.3872833915276892E-2</c:v>
                </c:pt>
                <c:pt idx="439">
                  <c:v>-2.2881738317766548E-2</c:v>
                </c:pt>
                <c:pt idx="440">
                  <c:v>-2.2881738317766548E-2</c:v>
                </c:pt>
                <c:pt idx="442">
                  <c:v>-2.2557490992655138E-2</c:v>
                </c:pt>
                <c:pt idx="444">
                  <c:v>-2.2349483274659132E-2</c:v>
                </c:pt>
                <c:pt idx="446">
                  <c:v>-2.2141475556663154E-2</c:v>
                </c:pt>
                <c:pt idx="447">
                  <c:v>-1.3509155259829292E-2</c:v>
                </c:pt>
                <c:pt idx="451">
                  <c:v>-1.1306720598695225E-2</c:v>
                </c:pt>
                <c:pt idx="452">
                  <c:v>-2.4296853395131268E-3</c:v>
                </c:pt>
                <c:pt idx="453">
                  <c:v>-2.3990959692196112E-3</c:v>
                </c:pt>
                <c:pt idx="454">
                  <c:v>-2.3685065989260679E-3</c:v>
                </c:pt>
                <c:pt idx="455">
                  <c:v>-2.3379172286325522E-3</c:v>
                </c:pt>
                <c:pt idx="456">
                  <c:v>-2.1910882512236052E-3</c:v>
                </c:pt>
                <c:pt idx="457">
                  <c:v>-2.1604988809300618E-3</c:v>
                </c:pt>
                <c:pt idx="458">
                  <c:v>-2.0993201403430028E-3</c:v>
                </c:pt>
                <c:pt idx="459">
                  <c:v>-1.8301336817599656E-3</c:v>
                </c:pt>
                <c:pt idx="460">
                  <c:v>-1.7995443114664222E-3</c:v>
                </c:pt>
                <c:pt idx="462">
                  <c:v>-1.5609472231769006E-3</c:v>
                </c:pt>
                <c:pt idx="463">
                  <c:v>-1.4141182457679813E-3</c:v>
                </c:pt>
                <c:pt idx="464">
                  <c:v>-1.3529395051809223E-3</c:v>
                </c:pt>
                <c:pt idx="465">
                  <c:v>-1.1755211574784319E-3</c:v>
                </c:pt>
                <c:pt idx="466">
                  <c:v>-8.1456658801479231E-4</c:v>
                </c:pt>
                <c:pt idx="467">
                  <c:v>-8.1456658801479231E-4</c:v>
                </c:pt>
                <c:pt idx="468">
                  <c:v>-8.1456658801479231E-4</c:v>
                </c:pt>
                <c:pt idx="469">
                  <c:v>-8.1456658801479231E-4</c:v>
                </c:pt>
                <c:pt idx="470">
                  <c:v>-7.5338784742773335E-4</c:v>
                </c:pt>
                <c:pt idx="471">
                  <c:v>-7.5338784742773335E-4</c:v>
                </c:pt>
                <c:pt idx="472">
                  <c:v>-7.5338784742773335E-4</c:v>
                </c:pt>
                <c:pt idx="473">
                  <c:v>-7.5338784742773335E-4</c:v>
                </c:pt>
                <c:pt idx="474">
                  <c:v>-7.5338784742773335E-4</c:v>
                </c:pt>
                <c:pt idx="476">
                  <c:v>8.0257614268150479E-3</c:v>
                </c:pt>
                <c:pt idx="477">
                  <c:v>8.2949478853980851E-3</c:v>
                </c:pt>
                <c:pt idx="478">
                  <c:v>8.3133015075742001E-3</c:v>
                </c:pt>
                <c:pt idx="479">
                  <c:v>8.5641343439811779E-3</c:v>
                </c:pt>
                <c:pt idx="480">
                  <c:v>8.5947237142746657E-3</c:v>
                </c:pt>
                <c:pt idx="481">
                  <c:v>8.8027314322706718E-3</c:v>
                </c:pt>
                <c:pt idx="482">
                  <c:v>8.8639101728577585E-3</c:v>
                </c:pt>
                <c:pt idx="483">
                  <c:v>9.2799256088497151E-3</c:v>
                </c:pt>
                <c:pt idx="484">
                  <c:v>9.5185226971392645E-3</c:v>
                </c:pt>
                <c:pt idx="485">
                  <c:v>9.5980550599024106E-3</c:v>
                </c:pt>
                <c:pt idx="486">
                  <c:v>9.628644430195954E-3</c:v>
                </c:pt>
                <c:pt idx="487">
                  <c:v>9.9100666368964196E-3</c:v>
                </c:pt>
                <c:pt idx="488">
                  <c:v>1.0148663725185969E-2</c:v>
                </c:pt>
                <c:pt idx="489">
                  <c:v>1.0264903332301345E-2</c:v>
                </c:pt>
                <c:pt idx="490">
                  <c:v>1.0326082072888432E-2</c:v>
                </c:pt>
                <c:pt idx="491">
                  <c:v>1.0387260813475463E-2</c:v>
                </c:pt>
                <c:pt idx="492">
                  <c:v>1.0417850183769006E-2</c:v>
                </c:pt>
                <c:pt idx="493">
                  <c:v>1.0564679161177926E-2</c:v>
                </c:pt>
                <c:pt idx="494">
                  <c:v>1.0772686879173932E-2</c:v>
                </c:pt>
                <c:pt idx="495">
                  <c:v>1.1280470426046518E-2</c:v>
                </c:pt>
                <c:pt idx="496">
                  <c:v>1.1311059796340062E-2</c:v>
                </c:pt>
                <c:pt idx="497">
                  <c:v>1.9961733715350038E-2</c:v>
                </c:pt>
                <c:pt idx="498">
                  <c:v>2.0292098914520107E-2</c:v>
                </c:pt>
                <c:pt idx="499">
                  <c:v>2.045116364004651E-2</c:v>
                </c:pt>
                <c:pt idx="500">
                  <c:v>2.0542931750927085E-2</c:v>
                </c:pt>
                <c:pt idx="501">
                  <c:v>2.0812118209510122E-2</c:v>
                </c:pt>
                <c:pt idx="502">
                  <c:v>2.0873296950097209E-2</c:v>
                </c:pt>
                <c:pt idx="503">
                  <c:v>2.1258723015795622E-2</c:v>
                </c:pt>
                <c:pt idx="504">
                  <c:v>3.1145207494664207E-2</c:v>
                </c:pt>
                <c:pt idx="505">
                  <c:v>3.1414393953247244E-2</c:v>
                </c:pt>
                <c:pt idx="506">
                  <c:v>3.1652991041536738E-2</c:v>
                </c:pt>
                <c:pt idx="507">
                  <c:v>3.1799820018945713E-2</c:v>
                </c:pt>
                <c:pt idx="508">
                  <c:v>3.1848763011415371E-2</c:v>
                </c:pt>
                <c:pt idx="509">
                  <c:v>3.1848763011415371E-2</c:v>
                </c:pt>
                <c:pt idx="510">
                  <c:v>3.1879352381708859E-2</c:v>
                </c:pt>
                <c:pt idx="511">
                  <c:v>3.1879352381708859E-2</c:v>
                </c:pt>
                <c:pt idx="512">
                  <c:v>3.2399371676698874E-2</c:v>
                </c:pt>
                <c:pt idx="513">
                  <c:v>3.3261991918976386E-2</c:v>
                </c:pt>
                <c:pt idx="514">
                  <c:v>4.1080634966002394E-2</c:v>
                </c:pt>
                <c:pt idx="515">
                  <c:v>4.1080634966002394E-2</c:v>
                </c:pt>
                <c:pt idx="516">
                  <c:v>4.1466061031700807E-2</c:v>
                </c:pt>
                <c:pt idx="517">
                  <c:v>4.1600654260992354E-2</c:v>
                </c:pt>
                <c:pt idx="518">
                  <c:v>4.2047259067277909E-2</c:v>
                </c:pt>
                <c:pt idx="519">
                  <c:v>4.2285856155567403E-2</c:v>
                </c:pt>
                <c:pt idx="520">
                  <c:v>4.2316445525860946E-2</c:v>
                </c:pt>
                <c:pt idx="521">
                  <c:v>4.2377624266447977E-2</c:v>
                </c:pt>
                <c:pt idx="522">
                  <c:v>4.3001647420435996E-2</c:v>
                </c:pt>
                <c:pt idx="523">
                  <c:v>5.0410392905528678E-2</c:v>
                </c:pt>
                <c:pt idx="524">
                  <c:v>5.1805268190913578E-2</c:v>
                </c:pt>
                <c:pt idx="525">
                  <c:v>5.3426504816470655E-2</c:v>
                </c:pt>
                <c:pt idx="526">
                  <c:v>5.5335281522786828E-2</c:v>
                </c:pt>
                <c:pt idx="527">
                  <c:v>6.2505429919590016E-2</c:v>
                </c:pt>
                <c:pt idx="528">
                  <c:v>6.352099701333519E-2</c:v>
                </c:pt>
                <c:pt idx="529">
                  <c:v>6.3643354494509252E-2</c:v>
                </c:pt>
                <c:pt idx="530">
                  <c:v>6.3643354494509252E-2</c:v>
                </c:pt>
                <c:pt idx="531">
                  <c:v>6.382077284221177E-2</c:v>
                </c:pt>
                <c:pt idx="532">
                  <c:v>6.4567153477373851E-2</c:v>
                </c:pt>
                <c:pt idx="533">
                  <c:v>6.4597742847667394E-2</c:v>
                </c:pt>
                <c:pt idx="534">
                  <c:v>6.4597742847667394E-2</c:v>
                </c:pt>
                <c:pt idx="535">
                  <c:v>6.5044347653952894E-2</c:v>
                </c:pt>
                <c:pt idx="536">
                  <c:v>6.5074937024246438E-2</c:v>
                </c:pt>
                <c:pt idx="537">
                  <c:v>6.5074937024246438E-2</c:v>
                </c:pt>
                <c:pt idx="538">
                  <c:v>6.5074937024246438E-2</c:v>
                </c:pt>
                <c:pt idx="539">
                  <c:v>6.5074937024246438E-2</c:v>
                </c:pt>
                <c:pt idx="540">
                  <c:v>6.5136115764833469E-2</c:v>
                </c:pt>
                <c:pt idx="541">
                  <c:v>6.5136115764833469E-2</c:v>
                </c:pt>
                <c:pt idx="542">
                  <c:v>6.5344123482829475E-2</c:v>
                </c:pt>
                <c:pt idx="543">
                  <c:v>7.3609371336140983E-2</c:v>
                </c:pt>
                <c:pt idx="544">
                  <c:v>7.5230607961698004E-2</c:v>
                </c:pt>
                <c:pt idx="545">
                  <c:v>7.5499794420281097E-2</c:v>
                </c:pt>
                <c:pt idx="546">
                  <c:v>7.5707802138277047E-2</c:v>
                </c:pt>
                <c:pt idx="547">
                  <c:v>7.5707802138277047E-2</c:v>
                </c:pt>
                <c:pt idx="548">
                  <c:v>7.5738391508570591E-2</c:v>
                </c:pt>
                <c:pt idx="549">
                  <c:v>7.5768980878864134E-2</c:v>
                </c:pt>
                <c:pt idx="550">
                  <c:v>7.5768980878864134E-2</c:v>
                </c:pt>
                <c:pt idx="551">
                  <c:v>7.6692779861728733E-2</c:v>
                </c:pt>
                <c:pt idx="552">
                  <c:v>7.6931376950018227E-2</c:v>
                </c:pt>
                <c:pt idx="553">
                  <c:v>7.7377981756303726E-2</c:v>
                </c:pt>
                <c:pt idx="554">
                  <c:v>7.740857112659727E-2</c:v>
                </c:pt>
                <c:pt idx="555">
                  <c:v>7.7439160496890813E-2</c:v>
                </c:pt>
                <c:pt idx="556">
                  <c:v>8.5655465357732663E-2</c:v>
                </c:pt>
                <c:pt idx="557">
                  <c:v>8.5655465357732663E-2</c:v>
                </c:pt>
                <c:pt idx="558">
                  <c:v>8.5655465357732663E-2</c:v>
                </c:pt>
                <c:pt idx="559">
                  <c:v>8.6579264340597262E-2</c:v>
                </c:pt>
                <c:pt idx="560">
                  <c:v>0.10793676267953911</c:v>
                </c:pt>
                <c:pt idx="561">
                  <c:v>0.10793676267953911</c:v>
                </c:pt>
                <c:pt idx="562">
                  <c:v>0.10793676267953911</c:v>
                </c:pt>
                <c:pt idx="563">
                  <c:v>0.11740723172241568</c:v>
                </c:pt>
                <c:pt idx="564">
                  <c:v>0.11761523944041163</c:v>
                </c:pt>
                <c:pt idx="565">
                  <c:v>0.1180006655061101</c:v>
                </c:pt>
                <c:pt idx="566">
                  <c:v>0.11820867322410611</c:v>
                </c:pt>
                <c:pt idx="567">
                  <c:v>0.12914131416701335</c:v>
                </c:pt>
                <c:pt idx="568">
                  <c:v>0.12947167936618348</c:v>
                </c:pt>
                <c:pt idx="569">
                  <c:v>0.12991828417246898</c:v>
                </c:pt>
                <c:pt idx="570">
                  <c:v>0.13129480583567776</c:v>
                </c:pt>
                <c:pt idx="571">
                  <c:v>0.13995159762874643</c:v>
                </c:pt>
                <c:pt idx="572">
                  <c:v>0.13998218699903997</c:v>
                </c:pt>
                <c:pt idx="573">
                  <c:v>0.14010454448021409</c:v>
                </c:pt>
                <c:pt idx="574">
                  <c:v>0.14177472409824077</c:v>
                </c:pt>
                <c:pt idx="575">
                  <c:v>0.15008279706996325</c:v>
                </c:pt>
                <c:pt idx="576">
                  <c:v>0.15008279706996325</c:v>
                </c:pt>
                <c:pt idx="577">
                  <c:v>0.15013785793649159</c:v>
                </c:pt>
                <c:pt idx="578">
                  <c:v>0.15013785793649159</c:v>
                </c:pt>
                <c:pt idx="579">
                  <c:v>0.15051716612813132</c:v>
                </c:pt>
                <c:pt idx="580">
                  <c:v>0.15163061920681581</c:v>
                </c:pt>
                <c:pt idx="581">
                  <c:v>0.1516612085771093</c:v>
                </c:pt>
                <c:pt idx="582">
                  <c:v>0.15175297668798993</c:v>
                </c:pt>
                <c:pt idx="583">
                  <c:v>0.15267677567085447</c:v>
                </c:pt>
                <c:pt idx="584">
                  <c:v>0.15267677567085447</c:v>
                </c:pt>
                <c:pt idx="585">
                  <c:v>0.1617189935296216</c:v>
                </c:pt>
                <c:pt idx="586">
                  <c:v>0.17259045573194176</c:v>
                </c:pt>
                <c:pt idx="587">
                  <c:v>0.17382626629180037</c:v>
                </c:pt>
                <c:pt idx="588">
                  <c:v>0.1961381529839003</c:v>
                </c:pt>
                <c:pt idx="589">
                  <c:v>0.1961381529839003</c:v>
                </c:pt>
                <c:pt idx="590">
                  <c:v>0.1961381529839003</c:v>
                </c:pt>
                <c:pt idx="591">
                  <c:v>0.1961381529839003</c:v>
                </c:pt>
                <c:pt idx="592">
                  <c:v>0.20480106265102771</c:v>
                </c:pt>
                <c:pt idx="593">
                  <c:v>0.21682268517638453</c:v>
                </c:pt>
                <c:pt idx="594">
                  <c:v>0.21781989864795359</c:v>
                </c:pt>
                <c:pt idx="595">
                  <c:v>0.22672140540337049</c:v>
                </c:pt>
                <c:pt idx="596">
                  <c:v>0.23744603862828173</c:v>
                </c:pt>
                <c:pt idx="597">
                  <c:v>0.23865737769190548</c:v>
                </c:pt>
                <c:pt idx="598">
                  <c:v>0.24721628350003488</c:v>
                </c:pt>
                <c:pt idx="599">
                  <c:v>0.25140090935618964</c:v>
                </c:pt>
                <c:pt idx="600">
                  <c:v>0.2679069335665778</c:v>
                </c:pt>
                <c:pt idx="601">
                  <c:v>0.2679069335665778</c:v>
                </c:pt>
                <c:pt idx="602">
                  <c:v>0.270647741144878</c:v>
                </c:pt>
                <c:pt idx="603">
                  <c:v>0.270647741144878</c:v>
                </c:pt>
                <c:pt idx="604">
                  <c:v>0.270647741144878</c:v>
                </c:pt>
                <c:pt idx="605">
                  <c:v>0.27395751101063781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9C-40E7-868C-033AD41E33D3}"/>
            </c:ext>
          </c:extLst>
        </c:ser>
        <c:ser>
          <c:idx val="6"/>
          <c:order val="6"/>
          <c:tx>
            <c:strRef>
              <c:f>'Active 1'!$Y$1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1'!$X$2:$X$66</c:f>
              <c:numCache>
                <c:formatCode>General</c:formatCode>
                <c:ptCount val="65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</c:numCache>
            </c:numRef>
          </c:xVal>
          <c:yVal>
            <c:numRef>
              <c:f>'Active 1'!$Y$2:$Y$66</c:f>
              <c:numCache>
                <c:formatCode>0.0000E+00</c:formatCode>
                <c:ptCount val="65"/>
                <c:pt idx="0">
                  <c:v>0.19136803285164389</c:v>
                </c:pt>
                <c:pt idx="1">
                  <c:v>0.16885267503643622</c:v>
                </c:pt>
                <c:pt idx="2">
                  <c:v>0.14773125373650048</c:v>
                </c:pt>
                <c:pt idx="3">
                  <c:v>0.12800376895183657</c:v>
                </c:pt>
                <c:pt idx="4">
                  <c:v>0.10967022068244459</c:v>
                </c:pt>
                <c:pt idx="5">
                  <c:v>9.2730608928324479E-2</c:v>
                </c:pt>
                <c:pt idx="6">
                  <c:v>7.7184933689476251E-2</c:v>
                </c:pt>
                <c:pt idx="7">
                  <c:v>6.3033194965899916E-2</c:v>
                </c:pt>
                <c:pt idx="8">
                  <c:v>5.0275392757595475E-2</c:v>
                </c:pt>
                <c:pt idx="9">
                  <c:v>3.8911527064562912E-2</c:v>
                </c:pt>
                <c:pt idx="10">
                  <c:v>2.8941597886802242E-2</c:v>
                </c:pt>
                <c:pt idx="11">
                  <c:v>2.0365605224313452E-2</c:v>
                </c:pt>
                <c:pt idx="12">
                  <c:v>1.3183549077096554E-2</c:v>
                </c:pt>
                <c:pt idx="13">
                  <c:v>7.3954294451515426E-3</c:v>
                </c:pt>
                <c:pt idx="14">
                  <c:v>3.001246328478418E-3</c:v>
                </c:pt>
                <c:pt idx="15">
                  <c:v>9.9972707718069394E-7</c:v>
                </c:pt>
                <c:pt idx="16">
                  <c:v>-1.6053103590521695E-3</c:v>
                </c:pt>
                <c:pt idx="17">
                  <c:v>-1.8176839299096329E-3</c:v>
                </c:pt>
                <c:pt idx="18">
                  <c:v>-6.3612098549520844E-4</c:v>
                </c:pt>
                <c:pt idx="19">
                  <c:v>1.9393784741911033E-3</c:v>
                </c:pt>
                <c:pt idx="20">
                  <c:v>5.9088144491493012E-3</c:v>
                </c:pt>
                <c:pt idx="21">
                  <c:v>1.1272186939379389E-2</c:v>
                </c:pt>
                <c:pt idx="22">
                  <c:v>1.8029495944881357E-2</c:v>
                </c:pt>
                <c:pt idx="23">
                  <c:v>2.618074146565522E-2</c:v>
                </c:pt>
                <c:pt idx="24">
                  <c:v>3.5725923501700965E-2</c:v>
                </c:pt>
                <c:pt idx="25">
                  <c:v>4.66650420530186E-2</c:v>
                </c:pt>
                <c:pt idx="26">
                  <c:v>5.8998097119608128E-2</c:v>
                </c:pt>
                <c:pt idx="27">
                  <c:v>7.2725088701469542E-2</c:v>
                </c:pt>
                <c:pt idx="28">
                  <c:v>8.7846016798602836E-2</c:v>
                </c:pt>
                <c:pt idx="29">
                  <c:v>0.10436088141100799</c:v>
                </c:pt>
                <c:pt idx="30">
                  <c:v>0.12226968253868509</c:v>
                </c:pt>
                <c:pt idx="31">
                  <c:v>0.14157242018163402</c:v>
                </c:pt>
                <c:pt idx="32">
                  <c:v>0.16226909433985487</c:v>
                </c:pt>
                <c:pt idx="33">
                  <c:v>0.18435970501334761</c:v>
                </c:pt>
                <c:pt idx="34">
                  <c:v>0.20784425220211222</c:v>
                </c:pt>
                <c:pt idx="35">
                  <c:v>0.23272273590614873</c:v>
                </c:pt>
                <c:pt idx="36">
                  <c:v>0.25899515612545709</c:v>
                </c:pt>
                <c:pt idx="37">
                  <c:v>0.28666151286003744</c:v>
                </c:pt>
                <c:pt idx="38">
                  <c:v>0.31572180610988954</c:v>
                </c:pt>
                <c:pt idx="39">
                  <c:v>0.34617603587501367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9C-40E7-868C-033AD41E3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10496"/>
        <c:axId val="1"/>
      </c:scatterChart>
      <c:valAx>
        <c:axId val="513110496"/>
        <c:scaling>
          <c:orientation val="minMax"/>
          <c:max val="5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5044768340128"/>
              <c:y val="0.88889155522226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2056923735596882E-2"/>
              <c:y val="0.42857276173811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104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22023044991714"/>
          <c:y val="0.89524076157147026"/>
          <c:w val="0.65780253532138266"/>
          <c:h val="6.34923967837354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-- O-C Diagram</a:t>
            </a:r>
          </a:p>
        </c:rich>
      </c:tx>
      <c:layout>
        <c:manualLayout>
          <c:xMode val="edge"/>
          <c:yMode val="edge"/>
          <c:x val="0.38194493049479922"/>
          <c:y val="4.09090909090909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44452293624645E-2"/>
          <c:y val="0.17045454545454544"/>
          <c:w val="0.90509361560241197"/>
          <c:h val="0.7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Q_fit!$D$21:$D$248</c:f>
              <c:numCache>
                <c:formatCode>General</c:formatCode>
                <c:ptCount val="228"/>
                <c:pt idx="0">
                  <c:v>-1.508</c:v>
                </c:pt>
                <c:pt idx="1">
                  <c:v>-1.5045999999999999</c:v>
                </c:pt>
                <c:pt idx="2">
                  <c:v>-1.5004</c:v>
                </c:pt>
                <c:pt idx="3">
                  <c:v>-1.4269000000000001</c:v>
                </c:pt>
                <c:pt idx="4">
                  <c:v>-1.4215</c:v>
                </c:pt>
                <c:pt idx="5">
                  <c:v>-0.62039999999999995</c:v>
                </c:pt>
                <c:pt idx="6">
                  <c:v>-0.61429999999999996</c:v>
                </c:pt>
                <c:pt idx="7">
                  <c:v>-0.43659999999999999</c:v>
                </c:pt>
                <c:pt idx="8">
                  <c:v>-0.43609999999999999</c:v>
                </c:pt>
                <c:pt idx="9">
                  <c:v>-0.34599999999999997</c:v>
                </c:pt>
                <c:pt idx="10">
                  <c:v>-0.24790000000000001</c:v>
                </c:pt>
                <c:pt idx="11">
                  <c:v>-0.24154999999999999</c:v>
                </c:pt>
                <c:pt idx="12">
                  <c:v>-0.23985000000000001</c:v>
                </c:pt>
                <c:pt idx="13">
                  <c:v>-0.17480000000000001</c:v>
                </c:pt>
                <c:pt idx="14">
                  <c:v>-0.17075000000000001</c:v>
                </c:pt>
                <c:pt idx="15">
                  <c:v>-0.17</c:v>
                </c:pt>
                <c:pt idx="16">
                  <c:v>-0.16844999999999999</c:v>
                </c:pt>
                <c:pt idx="17">
                  <c:v>-8.6999999999999994E-2</c:v>
                </c:pt>
                <c:pt idx="18">
                  <c:v>-8.6999999999999994E-2</c:v>
                </c:pt>
                <c:pt idx="19">
                  <c:v>0</c:v>
                </c:pt>
                <c:pt idx="20">
                  <c:v>0</c:v>
                </c:pt>
                <c:pt idx="21">
                  <c:v>1.9499999999999999E-3</c:v>
                </c:pt>
                <c:pt idx="22">
                  <c:v>2.3500000000000001E-3</c:v>
                </c:pt>
                <c:pt idx="23">
                  <c:v>3.8E-3</c:v>
                </c:pt>
                <c:pt idx="24">
                  <c:v>1.025E-2</c:v>
                </c:pt>
                <c:pt idx="25">
                  <c:v>1.455E-2</c:v>
                </c:pt>
                <c:pt idx="26">
                  <c:v>8.7300000000000003E-2</c:v>
                </c:pt>
                <c:pt idx="27">
                  <c:v>9.2749999999999999E-2</c:v>
                </c:pt>
                <c:pt idx="28">
                  <c:v>9.2999999999999999E-2</c:v>
                </c:pt>
                <c:pt idx="29">
                  <c:v>9.5100000000000004E-2</c:v>
                </c:pt>
                <c:pt idx="30">
                  <c:v>9.6299999999999997E-2</c:v>
                </c:pt>
                <c:pt idx="31">
                  <c:v>9.9099999999999994E-2</c:v>
                </c:pt>
                <c:pt idx="32">
                  <c:v>0.1008</c:v>
                </c:pt>
                <c:pt idx="33">
                  <c:v>0.10145</c:v>
                </c:pt>
                <c:pt idx="34">
                  <c:v>0.10495</c:v>
                </c:pt>
                <c:pt idx="35">
                  <c:v>0.1056</c:v>
                </c:pt>
                <c:pt idx="36">
                  <c:v>0.1056</c:v>
                </c:pt>
                <c:pt idx="37">
                  <c:v>0.17810000000000001</c:v>
                </c:pt>
                <c:pt idx="38">
                  <c:v>0.17860000000000001</c:v>
                </c:pt>
                <c:pt idx="39">
                  <c:v>0.1799</c:v>
                </c:pt>
                <c:pt idx="40">
                  <c:v>0.182</c:v>
                </c:pt>
                <c:pt idx="41">
                  <c:v>0.18210000000000001</c:v>
                </c:pt>
                <c:pt idx="42">
                  <c:v>0.1847</c:v>
                </c:pt>
                <c:pt idx="43">
                  <c:v>0.18495</c:v>
                </c:pt>
                <c:pt idx="44">
                  <c:v>0.18545</c:v>
                </c:pt>
                <c:pt idx="45">
                  <c:v>0.1857</c:v>
                </c:pt>
                <c:pt idx="46">
                  <c:v>0.18690000000000001</c:v>
                </c:pt>
                <c:pt idx="47">
                  <c:v>0.18859999999999999</c:v>
                </c:pt>
                <c:pt idx="48">
                  <c:v>0.18884999999999999</c:v>
                </c:pt>
                <c:pt idx="49">
                  <c:v>0.18909999999999999</c:v>
                </c:pt>
                <c:pt idx="50">
                  <c:v>0.19015000000000001</c:v>
                </c:pt>
                <c:pt idx="51">
                  <c:v>0.19155</c:v>
                </c:pt>
                <c:pt idx="52">
                  <c:v>0.19155</c:v>
                </c:pt>
                <c:pt idx="53">
                  <c:v>0.19325000000000001</c:v>
                </c:pt>
                <c:pt idx="54">
                  <c:v>0.19445000000000001</c:v>
                </c:pt>
                <c:pt idx="55">
                  <c:v>0.19614999999999999</c:v>
                </c:pt>
                <c:pt idx="56">
                  <c:v>0.19885</c:v>
                </c:pt>
                <c:pt idx="57">
                  <c:v>0.1991</c:v>
                </c:pt>
                <c:pt idx="58">
                  <c:v>0.20225000000000001</c:v>
                </c:pt>
                <c:pt idx="59">
                  <c:v>0.25090000000000001</c:v>
                </c:pt>
                <c:pt idx="60">
                  <c:v>0.25259999999999999</c:v>
                </c:pt>
                <c:pt idx="61">
                  <c:v>0.25285000000000002</c:v>
                </c:pt>
                <c:pt idx="62">
                  <c:v>0.25869999999999999</c:v>
                </c:pt>
                <c:pt idx="63">
                  <c:v>0.26014999999999999</c:v>
                </c:pt>
                <c:pt idx="64">
                  <c:v>0.26474999999999999</c:v>
                </c:pt>
                <c:pt idx="65">
                  <c:v>0.26719999999999999</c:v>
                </c:pt>
                <c:pt idx="66">
                  <c:v>0.26745000000000002</c:v>
                </c:pt>
                <c:pt idx="67">
                  <c:v>0.26924999999999999</c:v>
                </c:pt>
                <c:pt idx="68">
                  <c:v>0.27160000000000001</c:v>
                </c:pt>
                <c:pt idx="69">
                  <c:v>0.27210000000000001</c:v>
                </c:pt>
                <c:pt idx="70">
                  <c:v>0.27575</c:v>
                </c:pt>
                <c:pt idx="71">
                  <c:v>0.2777</c:v>
                </c:pt>
                <c:pt idx="72">
                  <c:v>0.2777</c:v>
                </c:pt>
                <c:pt idx="73">
                  <c:v>0.27794999999999997</c:v>
                </c:pt>
                <c:pt idx="74">
                  <c:v>0.27844999999999998</c:v>
                </c:pt>
                <c:pt idx="75">
                  <c:v>0.27989999999999998</c:v>
                </c:pt>
                <c:pt idx="76">
                  <c:v>0.28015000000000001</c:v>
                </c:pt>
                <c:pt idx="77">
                  <c:v>0.28015000000000001</c:v>
                </c:pt>
                <c:pt idx="78">
                  <c:v>0.28039999999999998</c:v>
                </c:pt>
                <c:pt idx="79">
                  <c:v>0.28120000000000001</c:v>
                </c:pt>
                <c:pt idx="80">
                  <c:v>0.28134999999999999</c:v>
                </c:pt>
                <c:pt idx="81">
                  <c:v>0.28160000000000002</c:v>
                </c:pt>
                <c:pt idx="82">
                  <c:v>0.28234999999999999</c:v>
                </c:pt>
                <c:pt idx="83">
                  <c:v>0.2833</c:v>
                </c:pt>
                <c:pt idx="84">
                  <c:v>0.35289999999999999</c:v>
                </c:pt>
                <c:pt idx="85">
                  <c:v>0.36925000000000002</c:v>
                </c:pt>
                <c:pt idx="86">
                  <c:v>0.37509999999999999</c:v>
                </c:pt>
                <c:pt idx="87">
                  <c:v>0.44590000000000002</c:v>
                </c:pt>
                <c:pt idx="88">
                  <c:v>0.44819999999999999</c:v>
                </c:pt>
                <c:pt idx="89">
                  <c:v>0.44929999999999998</c:v>
                </c:pt>
                <c:pt idx="90">
                  <c:v>0.44955000000000001</c:v>
                </c:pt>
                <c:pt idx="91">
                  <c:v>0.56889999999999996</c:v>
                </c:pt>
                <c:pt idx="92">
                  <c:v>0.62760000000000005</c:v>
                </c:pt>
                <c:pt idx="93">
                  <c:v>0.63785000000000003</c:v>
                </c:pt>
                <c:pt idx="94">
                  <c:v>0.65654999999999997</c:v>
                </c:pt>
                <c:pt idx="95">
                  <c:v>0.65800000000000003</c:v>
                </c:pt>
                <c:pt idx="96">
                  <c:v>0.71150000000000002</c:v>
                </c:pt>
                <c:pt idx="97">
                  <c:v>0.71174999999999999</c:v>
                </c:pt>
                <c:pt idx="98">
                  <c:v>0.71345000000000003</c:v>
                </c:pt>
                <c:pt idx="99">
                  <c:v>0.71889999999999998</c:v>
                </c:pt>
                <c:pt idx="100">
                  <c:v>0.71914999999999996</c:v>
                </c:pt>
                <c:pt idx="101">
                  <c:v>0.72245000000000004</c:v>
                </c:pt>
                <c:pt idx="102">
                  <c:v>0.72270000000000001</c:v>
                </c:pt>
                <c:pt idx="103">
                  <c:v>0.72294999999999998</c:v>
                </c:pt>
                <c:pt idx="104">
                  <c:v>0.72319999999999995</c:v>
                </c:pt>
                <c:pt idx="105">
                  <c:v>0.72345000000000004</c:v>
                </c:pt>
                <c:pt idx="106">
                  <c:v>0.72399999999999998</c:v>
                </c:pt>
                <c:pt idx="107">
                  <c:v>0.72735000000000005</c:v>
                </c:pt>
                <c:pt idx="108">
                  <c:v>0.72760000000000002</c:v>
                </c:pt>
                <c:pt idx="109">
                  <c:v>0.72975000000000001</c:v>
                </c:pt>
                <c:pt idx="110">
                  <c:v>0.73</c:v>
                </c:pt>
                <c:pt idx="111">
                  <c:v>0.73024999999999995</c:v>
                </c:pt>
                <c:pt idx="112">
                  <c:v>0.73024999999999995</c:v>
                </c:pt>
                <c:pt idx="113">
                  <c:v>0.80620000000000003</c:v>
                </c:pt>
                <c:pt idx="114">
                  <c:v>0.80694999999999995</c:v>
                </c:pt>
                <c:pt idx="115">
                  <c:v>0.80769999999999997</c:v>
                </c:pt>
                <c:pt idx="116">
                  <c:v>0.81389999999999996</c:v>
                </c:pt>
                <c:pt idx="117">
                  <c:v>0.81415000000000004</c:v>
                </c:pt>
                <c:pt idx="118">
                  <c:v>0.81455</c:v>
                </c:pt>
                <c:pt idx="119">
                  <c:v>0.81530000000000002</c:v>
                </c:pt>
                <c:pt idx="120">
                  <c:v>0.81720000000000004</c:v>
                </c:pt>
                <c:pt idx="121">
                  <c:v>0.82040000000000002</c:v>
                </c:pt>
                <c:pt idx="122">
                  <c:v>0.82050000000000001</c:v>
                </c:pt>
                <c:pt idx="123">
                  <c:v>0.82310000000000005</c:v>
                </c:pt>
                <c:pt idx="124">
                  <c:v>0.89759999999999995</c:v>
                </c:pt>
                <c:pt idx="125">
                  <c:v>0.89785000000000004</c:v>
                </c:pt>
                <c:pt idx="126">
                  <c:v>0.89900000000000002</c:v>
                </c:pt>
                <c:pt idx="127">
                  <c:v>0.90580000000000005</c:v>
                </c:pt>
                <c:pt idx="128">
                  <c:v>0.90780000000000005</c:v>
                </c:pt>
                <c:pt idx="129">
                  <c:v>0.98099999999999998</c:v>
                </c:pt>
                <c:pt idx="130">
                  <c:v>0.98319999999999996</c:v>
                </c:pt>
                <c:pt idx="131">
                  <c:v>0.99490000000000001</c:v>
                </c:pt>
                <c:pt idx="132">
                  <c:v>0.99839999999999995</c:v>
                </c:pt>
                <c:pt idx="133">
                  <c:v>0.99909999999999999</c:v>
                </c:pt>
                <c:pt idx="134">
                  <c:v>1.0022</c:v>
                </c:pt>
                <c:pt idx="135">
                  <c:v>1.0027999999999999</c:v>
                </c:pt>
                <c:pt idx="136">
                  <c:v>1.00295</c:v>
                </c:pt>
                <c:pt idx="137">
                  <c:v>1.0740000000000001</c:v>
                </c:pt>
                <c:pt idx="138">
                  <c:v>1.0801000000000001</c:v>
                </c:pt>
                <c:pt idx="139">
                  <c:v>1.0801000000000001</c:v>
                </c:pt>
                <c:pt idx="140">
                  <c:v>1.0828</c:v>
                </c:pt>
                <c:pt idx="141">
                  <c:v>1.0828</c:v>
                </c:pt>
                <c:pt idx="142">
                  <c:v>1.0942499999999999</c:v>
                </c:pt>
                <c:pt idx="143">
                  <c:v>1.1594</c:v>
                </c:pt>
                <c:pt idx="144">
                  <c:v>1.1598999999999999</c:v>
                </c:pt>
                <c:pt idx="145">
                  <c:v>1.1609</c:v>
                </c:pt>
                <c:pt idx="146">
                  <c:v>1.1614</c:v>
                </c:pt>
                <c:pt idx="147">
                  <c:v>1.1637999999999999</c:v>
                </c:pt>
                <c:pt idx="148">
                  <c:v>1.1655</c:v>
                </c:pt>
                <c:pt idx="149">
                  <c:v>1.1659999999999999</c:v>
                </c:pt>
                <c:pt idx="150">
                  <c:v>1.1887000000000001</c:v>
                </c:pt>
                <c:pt idx="151">
                  <c:v>1.1887000000000001</c:v>
                </c:pt>
                <c:pt idx="152">
                  <c:v>1.2578</c:v>
                </c:pt>
                <c:pt idx="153">
                  <c:v>1.3334999999999999</c:v>
                </c:pt>
                <c:pt idx="154">
                  <c:v>1.33375</c:v>
                </c:pt>
                <c:pt idx="155">
                  <c:v>1.3340000000000001</c:v>
                </c:pt>
                <c:pt idx="156">
                  <c:v>1.3342499999999999</c:v>
                </c:pt>
                <c:pt idx="157">
                  <c:v>1.3552</c:v>
                </c:pt>
                <c:pt idx="158">
                  <c:v>1.35545</c:v>
                </c:pt>
                <c:pt idx="159">
                  <c:v>1.4303999999999999</c:v>
                </c:pt>
                <c:pt idx="160">
                  <c:v>1.4387000000000001</c:v>
                </c:pt>
                <c:pt idx="161">
                  <c:v>1.4426000000000001</c:v>
                </c:pt>
                <c:pt idx="162">
                  <c:v>1.5134000000000001</c:v>
                </c:pt>
                <c:pt idx="163">
                  <c:v>1.5209999999999999</c:v>
                </c:pt>
                <c:pt idx="164">
                  <c:v>1.5261</c:v>
                </c:pt>
                <c:pt idx="165">
                  <c:v>1.53</c:v>
                </c:pt>
                <c:pt idx="166">
                  <c:v>1.5417000000000001</c:v>
                </c:pt>
                <c:pt idx="167">
                  <c:v>1.61155</c:v>
                </c:pt>
                <c:pt idx="168">
                  <c:v>1.61155</c:v>
                </c:pt>
                <c:pt idx="169">
                  <c:v>1.613</c:v>
                </c:pt>
                <c:pt idx="170">
                  <c:v>1.613</c:v>
                </c:pt>
                <c:pt idx="171">
                  <c:v>1.6154500000000001</c:v>
                </c:pt>
                <c:pt idx="172">
                  <c:v>1.6203000000000001</c:v>
                </c:pt>
                <c:pt idx="173">
                  <c:v>1.6203000000000001</c:v>
                </c:pt>
                <c:pt idx="174">
                  <c:v>1.6205499999999999</c:v>
                </c:pt>
                <c:pt idx="175">
                  <c:v>1.6208</c:v>
                </c:pt>
                <c:pt idx="176">
                  <c:v>1.6266499999999999</c:v>
                </c:pt>
                <c:pt idx="177">
                  <c:v>1.6269</c:v>
                </c:pt>
                <c:pt idx="178">
                  <c:v>1.6286</c:v>
                </c:pt>
                <c:pt idx="179">
                  <c:v>1.6288499999999999</c:v>
                </c:pt>
                <c:pt idx="180">
                  <c:v>1.6291</c:v>
                </c:pt>
                <c:pt idx="181">
                  <c:v>1.6293500000000001</c:v>
                </c:pt>
                <c:pt idx="182">
                  <c:v>1.6920999999999999</c:v>
                </c:pt>
                <c:pt idx="183">
                  <c:v>1.69235</c:v>
                </c:pt>
                <c:pt idx="184">
                  <c:v>1.7003999999999999</c:v>
                </c:pt>
                <c:pt idx="185">
                  <c:v>1.78975</c:v>
                </c:pt>
                <c:pt idx="186">
                  <c:v>1.79095</c:v>
                </c:pt>
                <c:pt idx="187">
                  <c:v>1.79145</c:v>
                </c:pt>
                <c:pt idx="188">
                  <c:v>1.7917000000000001</c:v>
                </c:pt>
                <c:pt idx="189">
                  <c:v>1.7917000000000001</c:v>
                </c:pt>
                <c:pt idx="190">
                  <c:v>1.7978000000000001</c:v>
                </c:pt>
                <c:pt idx="191">
                  <c:v>1.7978000000000001</c:v>
                </c:pt>
                <c:pt idx="192">
                  <c:v>1.7995000000000001</c:v>
                </c:pt>
                <c:pt idx="193">
                  <c:v>1.7995000000000001</c:v>
                </c:pt>
                <c:pt idx="194">
                  <c:v>1.8011999999999999</c:v>
                </c:pt>
                <c:pt idx="195">
                  <c:v>1.8011999999999999</c:v>
                </c:pt>
                <c:pt idx="196">
                  <c:v>1.88175</c:v>
                </c:pt>
                <c:pt idx="197">
                  <c:v>1.8825000000000001</c:v>
                </c:pt>
                <c:pt idx="198">
                  <c:v>1.88835</c:v>
                </c:pt>
                <c:pt idx="199">
                  <c:v>1.9677</c:v>
                </c:pt>
                <c:pt idx="200">
                  <c:v>1.98305</c:v>
                </c:pt>
                <c:pt idx="201">
                  <c:v>2.0546000000000002</c:v>
                </c:pt>
                <c:pt idx="202">
                  <c:v>2.0631499999999998</c:v>
                </c:pt>
                <c:pt idx="203">
                  <c:v>2.0746000000000002</c:v>
                </c:pt>
                <c:pt idx="204">
                  <c:v>2.1493000000000002</c:v>
                </c:pt>
                <c:pt idx="205">
                  <c:v>2.1493000000000002</c:v>
                </c:pt>
                <c:pt idx="206">
                  <c:v>2.15225</c:v>
                </c:pt>
                <c:pt idx="207">
                  <c:v>2.1527500000000002</c:v>
                </c:pt>
                <c:pt idx="208">
                  <c:v>2.5023</c:v>
                </c:pt>
                <c:pt idx="209">
                  <c:v>2.5101</c:v>
                </c:pt>
                <c:pt idx="210">
                  <c:v>2.5139999999999998</c:v>
                </c:pt>
                <c:pt idx="211">
                  <c:v>2.5145</c:v>
                </c:pt>
                <c:pt idx="212">
                  <c:v>2.5992000000000002</c:v>
                </c:pt>
                <c:pt idx="213">
                  <c:v>2.6009000000000002</c:v>
                </c:pt>
                <c:pt idx="214">
                  <c:v>2.6013999999999999</c:v>
                </c:pt>
                <c:pt idx="215">
                  <c:v>2.6821999999999999</c:v>
                </c:pt>
                <c:pt idx="216">
                  <c:v>2.6897500000000001</c:v>
                </c:pt>
                <c:pt idx="217">
                  <c:v>2.8643000000000001</c:v>
                </c:pt>
                <c:pt idx="218">
                  <c:v>3.0375999999999999</c:v>
                </c:pt>
                <c:pt idx="219">
                  <c:v>3.0402999999999998</c:v>
                </c:pt>
                <c:pt idx="220">
                  <c:v>3.0439500000000002</c:v>
                </c:pt>
                <c:pt idx="221">
                  <c:v>3.0552000000000001</c:v>
                </c:pt>
                <c:pt idx="222">
                  <c:v>3.12595</c:v>
                </c:pt>
                <c:pt idx="223">
                  <c:v>3.1261999999999999</c:v>
                </c:pt>
                <c:pt idx="224">
                  <c:v>3.1272000000000002</c:v>
                </c:pt>
                <c:pt idx="225">
                  <c:v>3.1408499999999999</c:v>
                </c:pt>
                <c:pt idx="226">
                  <c:v>3.2214</c:v>
                </c:pt>
                <c:pt idx="227">
                  <c:v>3.2216499999999999</c:v>
                </c:pt>
              </c:numCache>
            </c:numRef>
          </c:xVal>
          <c:yVal>
            <c:numRef>
              <c:f>Q_fit!$B$21:$B$248</c:f>
              <c:numCache>
                <c:formatCode>General</c:formatCode>
                <c:ptCount val="228"/>
                <c:pt idx="0">
                  <c:v>6.2305199993716087E-2</c:v>
                </c:pt>
                <c:pt idx="1">
                  <c:v>5.0351739999314304E-2</c:v>
                </c:pt>
                <c:pt idx="2">
                  <c:v>5.9232760002487339E-2</c:v>
                </c:pt>
                <c:pt idx="3">
                  <c:v>3.965061000053538E-2</c:v>
                </c:pt>
                <c:pt idx="4">
                  <c:v>6.1783350000041537E-2</c:v>
                </c:pt>
                <c:pt idx="5">
                  <c:v>1.836075999744935E-2</c:v>
                </c:pt>
                <c:pt idx="6">
                  <c:v>1.3573669995821547E-2</c:v>
                </c:pt>
                <c:pt idx="7">
                  <c:v>9.3825399962952361E-3</c:v>
                </c:pt>
                <c:pt idx="8">
                  <c:v>8.8540900032967329E-3</c:v>
                </c:pt>
                <c:pt idx="9">
                  <c:v>5.4873999979463406E-3</c:v>
                </c:pt>
                <c:pt idx="10">
                  <c:v>-1.0344900001655333E-3</c:v>
                </c:pt>
                <c:pt idx="11">
                  <c:v>6.0641949967248365E-3</c:v>
                </c:pt>
                <c:pt idx="12">
                  <c:v>1.4874650005367585E-3</c:v>
                </c:pt>
                <c:pt idx="13">
                  <c:v>7.6611999975284562E-4</c:v>
                </c:pt>
                <c:pt idx="14">
                  <c:v>-6.4843250074773096E-3</c:v>
                </c:pt>
                <c:pt idx="15">
                  <c:v>-7.626999999047257E-3</c:v>
                </c:pt>
                <c:pt idx="16">
                  <c:v>3.4648049986572005E-3</c:v>
                </c:pt>
                <c:pt idx="17">
                  <c:v>2.5029999960679561E-4</c:v>
                </c:pt>
                <c:pt idx="18">
                  <c:v>4.5029999455437064E-4</c:v>
                </c:pt>
                <c:pt idx="19">
                  <c:v>-1.0000000474974513E-4</c:v>
                </c:pt>
                <c:pt idx="20">
                  <c:v>0</c:v>
                </c:pt>
                <c:pt idx="21">
                  <c:v>9.0449975687079132E-6</c:v>
                </c:pt>
                <c:pt idx="22">
                  <c:v>6.2628500018035993E-4</c:v>
                </c:pt>
                <c:pt idx="23">
                  <c:v>6.3779996708035469E-5</c:v>
                </c:pt>
                <c:pt idx="24">
                  <c:v>4.1677500121295452E-4</c:v>
                </c:pt>
                <c:pt idx="25">
                  <c:v>2.8521049971459433E-3</c:v>
                </c:pt>
                <c:pt idx="26">
                  <c:v>4.1262999729951844E-4</c:v>
                </c:pt>
                <c:pt idx="27">
                  <c:v>-2.7747499552788213E-4</c:v>
                </c:pt>
                <c:pt idx="28">
                  <c:v>-1.9169999723089859E-4</c:v>
                </c:pt>
                <c:pt idx="29">
                  <c:v>-1.7751189996488392E-2</c:v>
                </c:pt>
                <c:pt idx="30">
                  <c:v>-1.7599469996639527E-2</c:v>
                </c:pt>
                <c:pt idx="31">
                  <c:v>-4.7879000339889899E-4</c:v>
                </c:pt>
                <c:pt idx="32">
                  <c:v>-1.5552000695606694E-4</c:v>
                </c:pt>
                <c:pt idx="33">
                  <c:v>-2.452505003020633E-3</c:v>
                </c:pt>
                <c:pt idx="34">
                  <c:v>-5.1654998969752342E-5</c:v>
                </c:pt>
                <c:pt idx="35">
                  <c:v>-1.4864000695524737E-4</c:v>
                </c:pt>
                <c:pt idx="36">
                  <c:v>4.5135999243939295E-4</c:v>
                </c:pt>
                <c:pt idx="37">
                  <c:v>-8.6738899990450591E-3</c:v>
                </c:pt>
                <c:pt idx="38">
                  <c:v>-8.9023399996221997E-3</c:v>
                </c:pt>
                <c:pt idx="39">
                  <c:v>-1.1963100041612051E-3</c:v>
                </c:pt>
                <c:pt idx="40">
                  <c:v>-3.855800001474563E-3</c:v>
                </c:pt>
                <c:pt idx="41">
                  <c:v>-3.014899994013831E-4</c:v>
                </c:pt>
                <c:pt idx="42">
                  <c:v>1.8710569995164406E-2</c:v>
                </c:pt>
                <c:pt idx="43">
                  <c:v>3.5963449990958907E-3</c:v>
                </c:pt>
                <c:pt idx="44">
                  <c:v>-6.3210500229615718E-4</c:v>
                </c:pt>
                <c:pt idx="45">
                  <c:v>-1.6746330002206378E-2</c:v>
                </c:pt>
                <c:pt idx="46">
                  <c:v>-3.4946100058732554E-3</c:v>
                </c:pt>
                <c:pt idx="47">
                  <c:v>6.5286600001854822E-3</c:v>
                </c:pt>
                <c:pt idx="48">
                  <c:v>-3.5855649985023774E-3</c:v>
                </c:pt>
                <c:pt idx="49">
                  <c:v>-6.997900054557249E-4</c:v>
                </c:pt>
                <c:pt idx="50">
                  <c:v>1.4204649996827357E-3</c:v>
                </c:pt>
                <c:pt idx="51">
                  <c:v>-8.019195003726054E-3</c:v>
                </c:pt>
                <c:pt idx="52">
                  <c:v>-3.0191949990694411E-3</c:v>
                </c:pt>
                <c:pt idx="53">
                  <c:v>4.0040750027401373E-3</c:v>
                </c:pt>
                <c:pt idx="54">
                  <c:v>1.2255795001692604E-2</c:v>
                </c:pt>
                <c:pt idx="55">
                  <c:v>-7.209350005723536E-4</c:v>
                </c:pt>
                <c:pt idx="56">
                  <c:v>-1.4154565003991593E-2</c:v>
                </c:pt>
                <c:pt idx="57">
                  <c:v>6.7312099999981001E-3</c:v>
                </c:pt>
                <c:pt idx="58">
                  <c:v>1.8919750000350177E-3</c:v>
                </c:pt>
                <c:pt idx="59">
                  <c:v>-1.7362100043101236E-3</c:v>
                </c:pt>
                <c:pt idx="60">
                  <c:v>5.2870599974994548E-3</c:v>
                </c:pt>
                <c:pt idx="61">
                  <c:v>-6.8271650015958585E-3</c:v>
                </c:pt>
                <c:pt idx="62">
                  <c:v>-2.2100030000729021E-2</c:v>
                </c:pt>
                <c:pt idx="63">
                  <c:v>-2.196253500005696E-2</c:v>
                </c:pt>
                <c:pt idx="64">
                  <c:v>-2.8664274999755435E-2</c:v>
                </c:pt>
                <c:pt idx="65">
                  <c:v>-1.1983680000412278E-2</c:v>
                </c:pt>
                <c:pt idx="66">
                  <c:v>8.9020949963014573E-3</c:v>
                </c:pt>
                <c:pt idx="67">
                  <c:v>1.2796750015695579E-3</c:v>
                </c:pt>
                <c:pt idx="68">
                  <c:v>-3.3940400026040152E-3</c:v>
                </c:pt>
                <c:pt idx="69">
                  <c:v>1.3775099941994995E-3</c:v>
                </c:pt>
                <c:pt idx="70">
                  <c:v>-2.3690175003139302E-2</c:v>
                </c:pt>
                <c:pt idx="71">
                  <c:v>-2.9781130004266743E-2</c:v>
                </c:pt>
                <c:pt idx="72">
                  <c:v>-2.1781130002636928E-2</c:v>
                </c:pt>
                <c:pt idx="73">
                  <c:v>-2.3895355006970931E-2</c:v>
                </c:pt>
                <c:pt idx="74">
                  <c:v>-2.7123804997245315E-2</c:v>
                </c:pt>
                <c:pt idx="75">
                  <c:v>-3.2986309997795615E-2</c:v>
                </c:pt>
                <c:pt idx="76">
                  <c:v>-2.2100535003119148E-2</c:v>
                </c:pt>
                <c:pt idx="77">
                  <c:v>-2.1005349990446121E-3</c:v>
                </c:pt>
                <c:pt idx="78">
                  <c:v>-1.6214760005823337E-2</c:v>
                </c:pt>
                <c:pt idx="79">
                  <c:v>7.1971999568631873E-4</c:v>
                </c:pt>
                <c:pt idx="80">
                  <c:v>-1.8848815001547337E-2</c:v>
                </c:pt>
                <c:pt idx="81">
                  <c:v>-1.796304000163218E-2</c:v>
                </c:pt>
                <c:pt idx="82">
                  <c:v>4.6942849949118681E-3</c:v>
                </c:pt>
                <c:pt idx="83">
                  <c:v>-2.3939769998833071E-2</c:v>
                </c:pt>
                <c:pt idx="84">
                  <c:v>2.3599900014232844E-3</c:v>
                </c:pt>
                <c:pt idx="85">
                  <c:v>1.5896750046522357E-3</c:v>
                </c:pt>
                <c:pt idx="86">
                  <c:v>-3.683189999719616E-3</c:v>
                </c:pt>
                <c:pt idx="87">
                  <c:v>5.1682899938896298E-3</c:v>
                </c:pt>
                <c:pt idx="88">
                  <c:v>2.7174199931323528E-3</c:v>
                </c:pt>
                <c:pt idx="89">
                  <c:v>2.8148299970780499E-3</c:v>
                </c:pt>
                <c:pt idx="90">
                  <c:v>3.3006049998220988E-3</c:v>
                </c:pt>
                <c:pt idx="91">
                  <c:v>1.1969589999353047E-2</c:v>
                </c:pt>
                <c:pt idx="92">
                  <c:v>9.2495599965332076E-3</c:v>
                </c:pt>
                <c:pt idx="93">
                  <c:v>5.4663349947077222E-3</c:v>
                </c:pt>
                <c:pt idx="94">
                  <c:v>-3.9477694997913204E-2</c:v>
                </c:pt>
                <c:pt idx="95">
                  <c:v>6.659799997578375E-3</c:v>
                </c:pt>
                <c:pt idx="96">
                  <c:v>-6.8435000139288604E-4</c:v>
                </c:pt>
                <c:pt idx="97">
                  <c:v>1.3014249998377636E-3</c:v>
                </c:pt>
                <c:pt idx="98">
                  <c:v>9.1246949959895574E-3</c:v>
                </c:pt>
                <c:pt idx="99">
                  <c:v>7.5345900040701963E-3</c:v>
                </c:pt>
                <c:pt idx="100">
                  <c:v>7.0203649956965819E-3</c:v>
                </c:pt>
                <c:pt idx="101">
                  <c:v>-8.8740499631967396E-4</c:v>
                </c:pt>
                <c:pt idx="102">
                  <c:v>-1.3016299999435432E-3</c:v>
                </c:pt>
                <c:pt idx="103">
                  <c:v>-6.1585500225191936E-4</c:v>
                </c:pt>
                <c:pt idx="104">
                  <c:v>-2.3008000425761566E-4</c:v>
                </c:pt>
                <c:pt idx="105">
                  <c:v>-4.4304993934929371E-5</c:v>
                </c:pt>
                <c:pt idx="106">
                  <c:v>6.9043999974383041E-3</c:v>
                </c:pt>
                <c:pt idx="107">
                  <c:v>6.2737850021221675E-3</c:v>
                </c:pt>
                <c:pt idx="108">
                  <c:v>5.8595599984982982E-3</c:v>
                </c:pt>
                <c:pt idx="109">
                  <c:v>-1.2277500354684889E-4</c:v>
                </c:pt>
                <c:pt idx="110">
                  <c:v>-1.3370000015129335E-3</c:v>
                </c:pt>
                <c:pt idx="111">
                  <c:v>-1.5122500190045685E-4</c:v>
                </c:pt>
                <c:pt idx="112">
                  <c:v>1.1487749943626113E-3</c:v>
                </c:pt>
                <c:pt idx="113">
                  <c:v>6.7472200025804341E-3</c:v>
                </c:pt>
                <c:pt idx="114">
                  <c:v>4.4045449976692908E-3</c:v>
                </c:pt>
                <c:pt idx="115">
                  <c:v>5.9618700033752248E-3</c:v>
                </c:pt>
                <c:pt idx="116">
                  <c:v>6.9290899991756305E-3</c:v>
                </c:pt>
                <c:pt idx="117">
                  <c:v>6.7148649977752939E-3</c:v>
                </c:pt>
                <c:pt idx="118">
                  <c:v>4.8321049980586395E-3</c:v>
                </c:pt>
                <c:pt idx="119">
                  <c:v>5.4894299973966554E-3</c:v>
                </c:pt>
                <c:pt idx="120">
                  <c:v>6.3213199973688461E-3</c:v>
                </c:pt>
                <c:pt idx="121">
                  <c:v>5.1592400050139986E-3</c:v>
                </c:pt>
                <c:pt idx="122">
                  <c:v>7.1135500038508326E-3</c:v>
                </c:pt>
                <c:pt idx="123">
                  <c:v>4.4256100009079091E-3</c:v>
                </c:pt>
                <c:pt idx="124">
                  <c:v>4.8865599965211004E-3</c:v>
                </c:pt>
                <c:pt idx="125">
                  <c:v>4.4723350001731887E-3</c:v>
                </c:pt>
                <c:pt idx="126">
                  <c:v>-3.6753100001078565E-2</c:v>
                </c:pt>
                <c:pt idx="127">
                  <c:v>7.6399800018407404E-3</c:v>
                </c:pt>
                <c:pt idx="128">
                  <c:v>5.4261800032691099E-3</c:v>
                </c:pt>
                <c:pt idx="129">
                  <c:v>-4.9188999983016402E-3</c:v>
                </c:pt>
                <c:pt idx="130">
                  <c:v>1.87591999565484E-3</c:v>
                </c:pt>
                <c:pt idx="131">
                  <c:v>2.1330189993022941E-2</c:v>
                </c:pt>
                <c:pt idx="132">
                  <c:v>5.1310399940120988E-3</c:v>
                </c:pt>
                <c:pt idx="133">
                  <c:v>5.8112100014113821E-3</c:v>
                </c:pt>
                <c:pt idx="134">
                  <c:v>1.6194820003875066E-2</c:v>
                </c:pt>
                <c:pt idx="135">
                  <c:v>6.5206799990846775E-3</c:v>
                </c:pt>
                <c:pt idx="136">
                  <c:v>2.2852144997159485E-2</c:v>
                </c:pt>
                <c:pt idx="137">
                  <c:v>-6.4106000063475221E-3</c:v>
                </c:pt>
                <c:pt idx="138">
                  <c:v>-9.7976899996865541E-3</c:v>
                </c:pt>
                <c:pt idx="139">
                  <c:v>4.0202310003223829E-2</c:v>
                </c:pt>
                <c:pt idx="140">
                  <c:v>-2.4231319999671541E-2</c:v>
                </c:pt>
                <c:pt idx="141">
                  <c:v>-2.4231319999671541E-2</c:v>
                </c:pt>
                <c:pt idx="142">
                  <c:v>1.8337174995394889E-2</c:v>
                </c:pt>
                <c:pt idx="143">
                  <c:v>2.1170140003960114E-2</c:v>
                </c:pt>
                <c:pt idx="144">
                  <c:v>-7.0583100023213774E-3</c:v>
                </c:pt>
                <c:pt idx="145">
                  <c:v>4.4847899989690632E-3</c:v>
                </c:pt>
                <c:pt idx="146">
                  <c:v>2.2563399979844689E-3</c:v>
                </c:pt>
                <c:pt idx="147">
                  <c:v>2.0759779996296857E-2</c:v>
                </c:pt>
                <c:pt idx="148">
                  <c:v>4.8783049998746719E-2</c:v>
                </c:pt>
                <c:pt idx="149">
                  <c:v>2.7554599997529294E-2</c:v>
                </c:pt>
                <c:pt idx="150">
                  <c:v>7.9829699971014634E-3</c:v>
                </c:pt>
                <c:pt idx="151">
                  <c:v>1.4982969994889572E-2</c:v>
                </c:pt>
                <c:pt idx="152">
                  <c:v>1.1811179996584542E-2</c:v>
                </c:pt>
                <c:pt idx="153">
                  <c:v>6.2384999910136685E-4</c:v>
                </c:pt>
                <c:pt idx="154">
                  <c:v>2.709624997805804E-3</c:v>
                </c:pt>
                <c:pt idx="155">
                  <c:v>3.0953999958001077E-3</c:v>
                </c:pt>
                <c:pt idx="156">
                  <c:v>1.3811750031891279E-3</c:v>
                </c:pt>
                <c:pt idx="157">
                  <c:v>2.0909119994030334E-2</c:v>
                </c:pt>
                <c:pt idx="158">
                  <c:v>9.7948949987767264E-3</c:v>
                </c:pt>
                <c:pt idx="159">
                  <c:v>-1.6497600008733571E-3</c:v>
                </c:pt>
                <c:pt idx="160">
                  <c:v>1.7579699997440912E-3</c:v>
                </c:pt>
                <c:pt idx="161">
                  <c:v>5.5760599934728816E-3</c:v>
                </c:pt>
                <c:pt idx="162">
                  <c:v>-5.7246000505983829E-4</c:v>
                </c:pt>
                <c:pt idx="163">
                  <c:v>2.3550999976578169E-3</c:v>
                </c:pt>
                <c:pt idx="164">
                  <c:v>-2.5750900022103451E-3</c:v>
                </c:pt>
                <c:pt idx="165">
                  <c:v>1.2429999987944029E-3</c:v>
                </c:pt>
                <c:pt idx="166">
                  <c:v>1.2697269994532689E-2</c:v>
                </c:pt>
                <c:pt idx="167">
                  <c:v>-2.981719500530744E-2</c:v>
                </c:pt>
                <c:pt idx="168">
                  <c:v>-1.2817195005482063E-2</c:v>
                </c:pt>
                <c:pt idx="169">
                  <c:v>1.4920300003723241E-2</c:v>
                </c:pt>
                <c:pt idx="170">
                  <c:v>1.5620300000591669E-2</c:v>
                </c:pt>
                <c:pt idx="171">
                  <c:v>1.0000895003031474E-2</c:v>
                </c:pt>
                <c:pt idx="172">
                  <c:v>2.1184930003073532E-2</c:v>
                </c:pt>
                <c:pt idx="173">
                  <c:v>2.3484930003178306E-2</c:v>
                </c:pt>
                <c:pt idx="174">
                  <c:v>2.0470704999752343E-2</c:v>
                </c:pt>
                <c:pt idx="175">
                  <c:v>1.3956479997432325E-2</c:v>
                </c:pt>
                <c:pt idx="176">
                  <c:v>2.1583614994597156E-2</c:v>
                </c:pt>
                <c:pt idx="177">
                  <c:v>1.7569389994605444E-2</c:v>
                </c:pt>
                <c:pt idx="178">
                  <c:v>9.5926599969970994E-3</c:v>
                </c:pt>
                <c:pt idx="179">
                  <c:v>1.0478434996912256E-2</c:v>
                </c:pt>
                <c:pt idx="180">
                  <c:v>3.0364209997060243E-2</c:v>
                </c:pt>
                <c:pt idx="181">
                  <c:v>4.2249984995578416E-2</c:v>
                </c:pt>
                <c:pt idx="182">
                  <c:v>3.3579510003619362E-2</c:v>
                </c:pt>
                <c:pt idx="183">
                  <c:v>3.4265285001310986E-2</c:v>
                </c:pt>
                <c:pt idx="184">
                  <c:v>2.9987239999172743E-2</c:v>
                </c:pt>
                <c:pt idx="185">
                  <c:v>1.5563224995275959E-2</c:v>
                </c:pt>
                <c:pt idx="186">
                  <c:v>2.1814944993820973E-2</c:v>
                </c:pt>
                <c:pt idx="187">
                  <c:v>1.8586495003546588E-2</c:v>
                </c:pt>
                <c:pt idx="188">
                  <c:v>1.6472269999212585E-2</c:v>
                </c:pt>
                <c:pt idx="189">
                  <c:v>2.44722700008424E-2</c:v>
                </c:pt>
                <c:pt idx="190">
                  <c:v>1.3085179998597596E-2</c:v>
                </c:pt>
                <c:pt idx="191">
                  <c:v>1.7085179999412503E-2</c:v>
                </c:pt>
                <c:pt idx="192">
                  <c:v>1.1108449994935654E-2</c:v>
                </c:pt>
                <c:pt idx="193">
                  <c:v>1.5108449995750561E-2</c:v>
                </c:pt>
                <c:pt idx="194">
                  <c:v>2.5131720001809299E-2</c:v>
                </c:pt>
                <c:pt idx="195">
                  <c:v>2.8131719998782501E-2</c:v>
                </c:pt>
                <c:pt idx="196">
                  <c:v>1.5528424999502022E-2</c:v>
                </c:pt>
                <c:pt idx="197">
                  <c:v>1.3185750001866836E-2</c:v>
                </c:pt>
                <c:pt idx="198">
                  <c:v>2.7912885001569521E-2</c:v>
                </c:pt>
                <c:pt idx="199">
                  <c:v>2.8057869996700902E-2</c:v>
                </c:pt>
                <c:pt idx="200">
                  <c:v>1.244445500196889E-2</c:v>
                </c:pt>
                <c:pt idx="201">
                  <c:v>4.1653259992017411E-2</c:v>
                </c:pt>
                <c:pt idx="202">
                  <c:v>3.8246764997893479E-2</c:v>
                </c:pt>
                <c:pt idx="203">
                  <c:v>3.9115260005928576E-2</c:v>
                </c:pt>
                <c:pt idx="204">
                  <c:v>4.8684829998819623E-2</c:v>
                </c:pt>
                <c:pt idx="205">
                  <c:v>4.8684829998819623E-2</c:v>
                </c:pt>
                <c:pt idx="206">
                  <c:v>4.1436974999669474E-2</c:v>
                </c:pt>
                <c:pt idx="207">
                  <c:v>4.1308525003842078E-2</c:v>
                </c:pt>
                <c:pt idx="208">
                  <c:v>2.8599130004295148E-2</c:v>
                </c:pt>
                <c:pt idx="209">
                  <c:v>4.4035309998434968E-2</c:v>
                </c:pt>
                <c:pt idx="210">
                  <c:v>3.5743400003411807E-2</c:v>
                </c:pt>
                <c:pt idx="211">
                  <c:v>3.1824949997826479E-2</c:v>
                </c:pt>
                <c:pt idx="212">
                  <c:v>8.2525520003400743E-2</c:v>
                </c:pt>
                <c:pt idx="213">
                  <c:v>9.3748790000972804E-2</c:v>
                </c:pt>
                <c:pt idx="214">
                  <c:v>7.94203400000697E-2</c:v>
                </c:pt>
                <c:pt idx="215">
                  <c:v>4.2552819999400526E-2</c:v>
                </c:pt>
                <c:pt idx="216">
                  <c:v>8.3353224996244535E-2</c:v>
                </c:pt>
                <c:pt idx="217">
                  <c:v>9.4021329998213332E-2</c:v>
                </c:pt>
                <c:pt idx="218">
                  <c:v>0.12732056000095326</c:v>
                </c:pt>
                <c:pt idx="219">
                  <c:v>0.12668693000159692</c:v>
                </c:pt>
                <c:pt idx="220">
                  <c:v>0.12771924499975285</c:v>
                </c:pt>
                <c:pt idx="221">
                  <c:v>0.10907912000402575</c:v>
                </c:pt>
                <c:pt idx="222">
                  <c:v>0.13805344499996863</c:v>
                </c:pt>
                <c:pt idx="223">
                  <c:v>0.13803922000079183</c:v>
                </c:pt>
                <c:pt idx="224">
                  <c:v>0.13738231999741402</c:v>
                </c:pt>
                <c:pt idx="225">
                  <c:v>0.13814563499909127</c:v>
                </c:pt>
                <c:pt idx="226">
                  <c:v>0.14954233999742428</c:v>
                </c:pt>
                <c:pt idx="227">
                  <c:v>0.14972811499319505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A9-42EB-BDD1-17C3A4E34790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Q_fit!$U$2:$U$27</c:f>
              <c:numCache>
                <c:formatCode>General</c:formatCode>
                <c:ptCount val="26"/>
                <c:pt idx="0">
                  <c:v>-1.6</c:v>
                </c:pt>
                <c:pt idx="1">
                  <c:v>-1.4</c:v>
                </c:pt>
                <c:pt idx="2">
                  <c:v>-1.2</c:v>
                </c:pt>
                <c:pt idx="3">
                  <c:v>-0.999999999999999</c:v>
                </c:pt>
                <c:pt idx="4">
                  <c:v>-0.79999999999999905</c:v>
                </c:pt>
                <c:pt idx="5">
                  <c:v>-0.6</c:v>
                </c:pt>
                <c:pt idx="6">
                  <c:v>-0.4</c:v>
                </c:pt>
                <c:pt idx="7">
                  <c:v>-0.2</c:v>
                </c:pt>
                <c:pt idx="8">
                  <c:v>0</c:v>
                </c:pt>
                <c:pt idx="9">
                  <c:v>0.2</c:v>
                </c:pt>
                <c:pt idx="10">
                  <c:v>0.4</c:v>
                </c:pt>
                <c:pt idx="11">
                  <c:v>0.6</c:v>
                </c:pt>
                <c:pt idx="12">
                  <c:v>0.8</c:v>
                </c:pt>
                <c:pt idx="13">
                  <c:v>1</c:v>
                </c:pt>
                <c:pt idx="14">
                  <c:v>1.2</c:v>
                </c:pt>
                <c:pt idx="15">
                  <c:v>1.4</c:v>
                </c:pt>
                <c:pt idx="16">
                  <c:v>1.6</c:v>
                </c:pt>
                <c:pt idx="17">
                  <c:v>1.8</c:v>
                </c:pt>
                <c:pt idx="18">
                  <c:v>2</c:v>
                </c:pt>
                <c:pt idx="19">
                  <c:v>2.2000000000000002</c:v>
                </c:pt>
                <c:pt idx="20">
                  <c:v>2.4</c:v>
                </c:pt>
                <c:pt idx="21">
                  <c:v>2.6</c:v>
                </c:pt>
                <c:pt idx="22">
                  <c:v>2.8</c:v>
                </c:pt>
                <c:pt idx="23">
                  <c:v>3</c:v>
                </c:pt>
                <c:pt idx="24">
                  <c:v>3.2</c:v>
                </c:pt>
                <c:pt idx="25">
                  <c:v>3.4</c:v>
                </c:pt>
              </c:numCache>
            </c:numRef>
          </c:xVal>
          <c:yVal>
            <c:numRef>
              <c:f>Q_fit!$V$2:$V$27</c:f>
              <c:numCache>
                <c:formatCode>General</c:formatCode>
                <c:ptCount val="26"/>
                <c:pt idx="0">
                  <c:v>6.6389469836267687E-2</c:v>
                </c:pt>
                <c:pt idx="1">
                  <c:v>5.3037205809503038E-2</c:v>
                </c:pt>
                <c:pt idx="2">
                  <c:v>4.1101333749446481E-2</c:v>
                </c:pt>
                <c:pt idx="3">
                  <c:v>3.0581853656097939E-2</c:v>
                </c:pt>
                <c:pt idx="4">
                  <c:v>2.1478765529457509E-2</c:v>
                </c:pt>
                <c:pt idx="5">
                  <c:v>1.3792069369525177E-2</c:v>
                </c:pt>
                <c:pt idx="6">
                  <c:v>7.5217651763008694E-3</c:v>
                </c:pt>
                <c:pt idx="7">
                  <c:v>2.6678529497846234E-3</c:v>
                </c:pt>
                <c:pt idx="8">
                  <c:v>-7.6966731002355872E-4</c:v>
                </c:pt>
                <c:pt idx="9">
                  <c:v>-2.7907956031236773E-3</c:v>
                </c:pt>
                <c:pt idx="10">
                  <c:v>-3.395531929515732E-3</c:v>
                </c:pt>
                <c:pt idx="11">
                  <c:v>-2.5838762891997238E-3</c:v>
                </c:pt>
                <c:pt idx="12">
                  <c:v>-3.5582868217565004E-4</c:v>
                </c:pt>
                <c:pt idx="13">
                  <c:v>3.288610891556484E-3</c:v>
                </c:pt>
                <c:pt idx="14">
                  <c:v>8.3494424319966835E-3</c:v>
                </c:pt>
                <c:pt idx="15">
                  <c:v>1.4826665939144942E-2</c:v>
                </c:pt>
                <c:pt idx="16">
                  <c:v>2.2720281413001281E-2</c:v>
                </c:pt>
                <c:pt idx="17">
                  <c:v>3.2030288853565667E-2</c:v>
                </c:pt>
                <c:pt idx="18">
                  <c:v>4.2756688260838116E-2</c:v>
                </c:pt>
                <c:pt idx="19">
                  <c:v>5.4899479634818643E-2</c:v>
                </c:pt>
                <c:pt idx="20">
                  <c:v>6.8458662975507206E-2</c:v>
                </c:pt>
                <c:pt idx="21">
                  <c:v>8.3434238282903861E-2</c:v>
                </c:pt>
                <c:pt idx="22">
                  <c:v>9.9826205557008538E-2</c:v>
                </c:pt>
                <c:pt idx="23">
                  <c:v>0.11763456479782133</c:v>
                </c:pt>
                <c:pt idx="24">
                  <c:v>0.13685931600534221</c:v>
                </c:pt>
                <c:pt idx="25">
                  <c:v>0.15750045917957106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A9-42EB-BDD1-17C3A4E34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39032"/>
        <c:axId val="1"/>
      </c:scatterChart>
      <c:valAx>
        <c:axId val="513139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39032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138937493924369"/>
          <c:y val="0.91363636363636369"/>
          <c:w val="0.57523208904442502"/>
          <c:h val="0.9613636363636364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V0566 Oph -- O-C Diagr</a:t>
            </a:r>
          </a:p>
        </c:rich>
      </c:tx>
      <c:layout>
        <c:manualLayout>
          <c:xMode val="edge"/>
          <c:yMode val="edge"/>
          <c:x val="0.38836104513064135"/>
          <c:y val="4.0816326530612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21852731591448E-2"/>
          <c:y val="0.18140629740269232"/>
          <c:w val="0.89904988123515439"/>
          <c:h val="0.70748455987049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(2)'!$D$21:$D$483</c:f>
              <c:numCache>
                <c:formatCode>General</c:formatCode>
                <c:ptCount val="463"/>
                <c:pt idx="0">
                  <c:v>-2.7493500000000002</c:v>
                </c:pt>
                <c:pt idx="1">
                  <c:v>-2.7493500000000002</c:v>
                </c:pt>
                <c:pt idx="2">
                  <c:v>-2.7481</c:v>
                </c:pt>
                <c:pt idx="3">
                  <c:v>-2.74715</c:v>
                </c:pt>
                <c:pt idx="4">
                  <c:v>-2.7469000000000001</c:v>
                </c:pt>
                <c:pt idx="5">
                  <c:v>-2.7458999999999998</c:v>
                </c:pt>
                <c:pt idx="6">
                  <c:v>-2.7456999999999998</c:v>
                </c:pt>
                <c:pt idx="7">
                  <c:v>-2.7454499999999999</c:v>
                </c:pt>
                <c:pt idx="8">
                  <c:v>-2.7452000000000001</c:v>
                </c:pt>
                <c:pt idx="9">
                  <c:v>-2.7415500000000002</c:v>
                </c:pt>
                <c:pt idx="10">
                  <c:v>-2.7412999999999998</c:v>
                </c:pt>
                <c:pt idx="11">
                  <c:v>-2.7408000000000001</c:v>
                </c:pt>
                <c:pt idx="12">
                  <c:v>-2.7395999999999998</c:v>
                </c:pt>
                <c:pt idx="13">
                  <c:v>-2.6395</c:v>
                </c:pt>
                <c:pt idx="14">
                  <c:v>-2.6394500000000001</c:v>
                </c:pt>
                <c:pt idx="15">
                  <c:v>-1.8690500000000001</c:v>
                </c:pt>
                <c:pt idx="16">
                  <c:v>-1.8690500000000001</c:v>
                </c:pt>
                <c:pt idx="17">
                  <c:v>-1.8685499999999999</c:v>
                </c:pt>
                <c:pt idx="18">
                  <c:v>-1.8575999999999999</c:v>
                </c:pt>
                <c:pt idx="19">
                  <c:v>-1.8549</c:v>
                </c:pt>
                <c:pt idx="20">
                  <c:v>-1.8549</c:v>
                </c:pt>
                <c:pt idx="21">
                  <c:v>-1.7869999999999999</c:v>
                </c:pt>
                <c:pt idx="22">
                  <c:v>-1.7869999999999999</c:v>
                </c:pt>
                <c:pt idx="23">
                  <c:v>-1.768</c:v>
                </c:pt>
                <c:pt idx="24">
                  <c:v>-1.6087499999999999</c:v>
                </c:pt>
                <c:pt idx="25">
                  <c:v>-1.6085</c:v>
                </c:pt>
                <c:pt idx="26">
                  <c:v>-1.508</c:v>
                </c:pt>
                <c:pt idx="27">
                  <c:v>-1.5045999999999999</c:v>
                </c:pt>
                <c:pt idx="28">
                  <c:v>-1.5004</c:v>
                </c:pt>
                <c:pt idx="29">
                  <c:v>-1.43225</c:v>
                </c:pt>
                <c:pt idx="30">
                  <c:v>-1.4286000000000001</c:v>
                </c:pt>
                <c:pt idx="31">
                  <c:v>-1.4276</c:v>
                </c:pt>
                <c:pt idx="32">
                  <c:v>-1.4269000000000001</c:v>
                </c:pt>
                <c:pt idx="33">
                  <c:v>-1.4219999999999999</c:v>
                </c:pt>
                <c:pt idx="34">
                  <c:v>-1.4215</c:v>
                </c:pt>
                <c:pt idx="35">
                  <c:v>-1.4195500000000001</c:v>
                </c:pt>
                <c:pt idx="36">
                  <c:v>-1.4191</c:v>
                </c:pt>
                <c:pt idx="37">
                  <c:v>-1.4059999999999999</c:v>
                </c:pt>
                <c:pt idx="38">
                  <c:v>-1.3281000000000001</c:v>
                </c:pt>
                <c:pt idx="39">
                  <c:v>-1.3264</c:v>
                </c:pt>
                <c:pt idx="40">
                  <c:v>-1.3259000000000001</c:v>
                </c:pt>
                <c:pt idx="41">
                  <c:v>-1.2475499999999999</c:v>
                </c:pt>
                <c:pt idx="42">
                  <c:v>-1.2467999999999999</c:v>
                </c:pt>
                <c:pt idx="43">
                  <c:v>-1.2463</c:v>
                </c:pt>
                <c:pt idx="44">
                  <c:v>-1.2428999999999999</c:v>
                </c:pt>
                <c:pt idx="45">
                  <c:v>-1.2402</c:v>
                </c:pt>
                <c:pt idx="46">
                  <c:v>-1.2402</c:v>
                </c:pt>
                <c:pt idx="47">
                  <c:v>-1.23485</c:v>
                </c:pt>
                <c:pt idx="48">
                  <c:v>-1.1411</c:v>
                </c:pt>
                <c:pt idx="49">
                  <c:v>-1.1404000000000001</c:v>
                </c:pt>
                <c:pt idx="50">
                  <c:v>-1.14015</c:v>
                </c:pt>
                <c:pt idx="51">
                  <c:v>-1.1398999999999999</c:v>
                </c:pt>
                <c:pt idx="52">
                  <c:v>-1.1359999999999999</c:v>
                </c:pt>
                <c:pt idx="53">
                  <c:v>-1.1343000000000001</c:v>
                </c:pt>
                <c:pt idx="54">
                  <c:v>-1.1326000000000001</c:v>
                </c:pt>
                <c:pt idx="55">
                  <c:v>-1.1313500000000001</c:v>
                </c:pt>
                <c:pt idx="56">
                  <c:v>-1.1306499999999999</c:v>
                </c:pt>
                <c:pt idx="57">
                  <c:v>-1.1287</c:v>
                </c:pt>
                <c:pt idx="58">
                  <c:v>-1.0651999999999999</c:v>
                </c:pt>
                <c:pt idx="59">
                  <c:v>-1.0647</c:v>
                </c:pt>
                <c:pt idx="60">
                  <c:v>-1.0622499999999999</c:v>
                </c:pt>
                <c:pt idx="61">
                  <c:v>-1.0612999999999999</c:v>
                </c:pt>
                <c:pt idx="62">
                  <c:v>-1.06105</c:v>
                </c:pt>
                <c:pt idx="63">
                  <c:v>-1.0603</c:v>
                </c:pt>
                <c:pt idx="64">
                  <c:v>-1.0598000000000001</c:v>
                </c:pt>
                <c:pt idx="65">
                  <c:v>-1.0592999999999999</c:v>
                </c:pt>
                <c:pt idx="66">
                  <c:v>-1.0590999999999999</c:v>
                </c:pt>
                <c:pt idx="67">
                  <c:v>-1.0588500000000001</c:v>
                </c:pt>
                <c:pt idx="68">
                  <c:v>-1.0586</c:v>
                </c:pt>
                <c:pt idx="69">
                  <c:v>-1.0581</c:v>
                </c:pt>
                <c:pt idx="70">
                  <c:v>-1.0573999999999999</c:v>
                </c:pt>
                <c:pt idx="71">
                  <c:v>-1.05735</c:v>
                </c:pt>
                <c:pt idx="72">
                  <c:v>-1.0468999999999999</c:v>
                </c:pt>
                <c:pt idx="73">
                  <c:v>-1.04495</c:v>
                </c:pt>
                <c:pt idx="74">
                  <c:v>-0.97119999999999995</c:v>
                </c:pt>
                <c:pt idx="75">
                  <c:v>-0.88109999999999999</c:v>
                </c:pt>
                <c:pt idx="76">
                  <c:v>-0.88109999999999999</c:v>
                </c:pt>
                <c:pt idx="77">
                  <c:v>-0.88109999999999999</c:v>
                </c:pt>
                <c:pt idx="78">
                  <c:v>-0.80054999999999998</c:v>
                </c:pt>
                <c:pt idx="79">
                  <c:v>-0.80030000000000001</c:v>
                </c:pt>
                <c:pt idx="80">
                  <c:v>-0.79249999999999998</c:v>
                </c:pt>
                <c:pt idx="81">
                  <c:v>-0.79225000000000001</c:v>
                </c:pt>
                <c:pt idx="82">
                  <c:v>-0.62155000000000005</c:v>
                </c:pt>
                <c:pt idx="83">
                  <c:v>-0.62150000000000005</c:v>
                </c:pt>
                <c:pt idx="84">
                  <c:v>-0.62039999999999995</c:v>
                </c:pt>
                <c:pt idx="85">
                  <c:v>-0.61960000000000004</c:v>
                </c:pt>
                <c:pt idx="86">
                  <c:v>-0.61955000000000005</c:v>
                </c:pt>
                <c:pt idx="87">
                  <c:v>-0.61429999999999996</c:v>
                </c:pt>
                <c:pt idx="88">
                  <c:v>-0.61429999999999996</c:v>
                </c:pt>
                <c:pt idx="89">
                  <c:v>-0.43659999999999999</c:v>
                </c:pt>
                <c:pt idx="90">
                  <c:v>-0.43609999999999999</c:v>
                </c:pt>
                <c:pt idx="91">
                  <c:v>-0.4219</c:v>
                </c:pt>
                <c:pt idx="92">
                  <c:v>-0.34599999999999997</c:v>
                </c:pt>
                <c:pt idx="93">
                  <c:v>-0.34210000000000002</c:v>
                </c:pt>
                <c:pt idx="94">
                  <c:v>-0.24790000000000001</c:v>
                </c:pt>
                <c:pt idx="95">
                  <c:v>-0.24154999999999999</c:v>
                </c:pt>
                <c:pt idx="96">
                  <c:v>-0.23985000000000001</c:v>
                </c:pt>
                <c:pt idx="97">
                  <c:v>-0.17480000000000001</c:v>
                </c:pt>
                <c:pt idx="98">
                  <c:v>-0.17480000000000001</c:v>
                </c:pt>
                <c:pt idx="99">
                  <c:v>-0.1709</c:v>
                </c:pt>
                <c:pt idx="100">
                  <c:v>-0.17075000000000001</c:v>
                </c:pt>
                <c:pt idx="101">
                  <c:v>-0.17</c:v>
                </c:pt>
                <c:pt idx="102">
                  <c:v>-0.16844999999999999</c:v>
                </c:pt>
                <c:pt idx="103">
                  <c:v>-0.1636</c:v>
                </c:pt>
                <c:pt idx="104">
                  <c:v>-8.6999999999999994E-2</c:v>
                </c:pt>
                <c:pt idx="105">
                  <c:v>-8.6999999999999994E-2</c:v>
                </c:pt>
                <c:pt idx="106">
                  <c:v>-7.8200000000000006E-2</c:v>
                </c:pt>
                <c:pt idx="107">
                  <c:v>-7.7700000000000005E-2</c:v>
                </c:pt>
                <c:pt idx="108">
                  <c:v>-7.3800000000000004E-2</c:v>
                </c:pt>
                <c:pt idx="109">
                  <c:v>-7.2599999999999998E-2</c:v>
                </c:pt>
                <c:pt idx="110">
                  <c:v>-7.2599999999999998E-2</c:v>
                </c:pt>
                <c:pt idx="111">
                  <c:v>-7.2349999999999998E-2</c:v>
                </c:pt>
                <c:pt idx="112">
                  <c:v>-7.2099999999999997E-2</c:v>
                </c:pt>
                <c:pt idx="113">
                  <c:v>-7.2099999999999997E-2</c:v>
                </c:pt>
                <c:pt idx="114">
                  <c:v>-7.0650000000000004E-2</c:v>
                </c:pt>
                <c:pt idx="115">
                  <c:v>0</c:v>
                </c:pt>
                <c:pt idx="116">
                  <c:v>0</c:v>
                </c:pt>
                <c:pt idx="117">
                  <c:v>1.9499999999999999E-3</c:v>
                </c:pt>
                <c:pt idx="118">
                  <c:v>2.3500000000000001E-3</c:v>
                </c:pt>
                <c:pt idx="119">
                  <c:v>3.5999999999999999E-3</c:v>
                </c:pt>
                <c:pt idx="120">
                  <c:v>3.8E-3</c:v>
                </c:pt>
                <c:pt idx="121">
                  <c:v>3.8500000000000001E-3</c:v>
                </c:pt>
                <c:pt idx="122">
                  <c:v>3.8999999999999998E-3</c:v>
                </c:pt>
                <c:pt idx="123">
                  <c:v>5.5500000000000002E-3</c:v>
                </c:pt>
                <c:pt idx="124">
                  <c:v>6.3E-3</c:v>
                </c:pt>
                <c:pt idx="125">
                  <c:v>6.5500000000000003E-3</c:v>
                </c:pt>
                <c:pt idx="126">
                  <c:v>6.7999999999999996E-3</c:v>
                </c:pt>
                <c:pt idx="127">
                  <c:v>7.4999999999999997E-3</c:v>
                </c:pt>
                <c:pt idx="128">
                  <c:v>1.025E-2</c:v>
                </c:pt>
                <c:pt idx="129">
                  <c:v>1.455E-2</c:v>
                </c:pt>
                <c:pt idx="130">
                  <c:v>1.83E-2</c:v>
                </c:pt>
                <c:pt idx="131">
                  <c:v>2.845E-2</c:v>
                </c:pt>
                <c:pt idx="132">
                  <c:v>8.7300000000000003E-2</c:v>
                </c:pt>
                <c:pt idx="133">
                  <c:v>8.9800000000000005E-2</c:v>
                </c:pt>
                <c:pt idx="134">
                  <c:v>9.2749999999999999E-2</c:v>
                </c:pt>
                <c:pt idx="135">
                  <c:v>9.2999999999999999E-2</c:v>
                </c:pt>
                <c:pt idx="136">
                  <c:v>9.5100000000000004E-2</c:v>
                </c:pt>
                <c:pt idx="137">
                  <c:v>9.6299999999999997E-2</c:v>
                </c:pt>
                <c:pt idx="138">
                  <c:v>9.9099999999999994E-2</c:v>
                </c:pt>
                <c:pt idx="139">
                  <c:v>9.9500000000000005E-2</c:v>
                </c:pt>
                <c:pt idx="140">
                  <c:v>0.10025000000000001</c:v>
                </c:pt>
                <c:pt idx="141">
                  <c:v>0.1008</c:v>
                </c:pt>
                <c:pt idx="142">
                  <c:v>0.10145</c:v>
                </c:pt>
                <c:pt idx="143">
                  <c:v>0.10265000000000001</c:v>
                </c:pt>
                <c:pt idx="144">
                  <c:v>0.10290000000000001</c:v>
                </c:pt>
                <c:pt idx="145">
                  <c:v>0.10315000000000001</c:v>
                </c:pt>
                <c:pt idx="146">
                  <c:v>0.10495</c:v>
                </c:pt>
                <c:pt idx="147">
                  <c:v>0.1056</c:v>
                </c:pt>
                <c:pt idx="148">
                  <c:v>0.1056</c:v>
                </c:pt>
                <c:pt idx="149">
                  <c:v>0.11509999999999999</c:v>
                </c:pt>
                <c:pt idx="150">
                  <c:v>0.17005000000000001</c:v>
                </c:pt>
                <c:pt idx="151">
                  <c:v>0.17130000000000001</c:v>
                </c:pt>
                <c:pt idx="152">
                  <c:v>0.17419999999999999</c:v>
                </c:pt>
                <c:pt idx="153">
                  <c:v>0.17565</c:v>
                </c:pt>
                <c:pt idx="154">
                  <c:v>0.17760000000000001</c:v>
                </c:pt>
                <c:pt idx="155">
                  <c:v>0.1799</c:v>
                </c:pt>
                <c:pt idx="156">
                  <c:v>0.18079999999999999</c:v>
                </c:pt>
                <c:pt idx="157">
                  <c:v>0.18160000000000001</c:v>
                </c:pt>
                <c:pt idx="158">
                  <c:v>0.18185000000000001</c:v>
                </c:pt>
                <c:pt idx="159">
                  <c:v>0.18210000000000001</c:v>
                </c:pt>
                <c:pt idx="160">
                  <c:v>0.18210000000000001</c:v>
                </c:pt>
                <c:pt idx="161">
                  <c:v>0.18225</c:v>
                </c:pt>
                <c:pt idx="162">
                  <c:v>0.1837</c:v>
                </c:pt>
                <c:pt idx="163">
                  <c:v>0.1842</c:v>
                </c:pt>
                <c:pt idx="164">
                  <c:v>0.18429999999999999</c:v>
                </c:pt>
                <c:pt idx="165">
                  <c:v>0.18445</c:v>
                </c:pt>
                <c:pt idx="166">
                  <c:v>0.18665000000000001</c:v>
                </c:pt>
                <c:pt idx="167">
                  <c:v>0.18690000000000001</c:v>
                </c:pt>
                <c:pt idx="168">
                  <c:v>0.18784999999999999</c:v>
                </c:pt>
                <c:pt idx="169">
                  <c:v>0.18884999999999999</c:v>
                </c:pt>
                <c:pt idx="170">
                  <c:v>0.1893</c:v>
                </c:pt>
                <c:pt idx="171">
                  <c:v>0.19015000000000001</c:v>
                </c:pt>
                <c:pt idx="172">
                  <c:v>0.1905</c:v>
                </c:pt>
                <c:pt idx="173">
                  <c:v>0.1908</c:v>
                </c:pt>
                <c:pt idx="174">
                  <c:v>0.19105</c:v>
                </c:pt>
                <c:pt idx="175">
                  <c:v>0.19125</c:v>
                </c:pt>
                <c:pt idx="176">
                  <c:v>0.19225</c:v>
                </c:pt>
                <c:pt idx="177">
                  <c:v>0.1925</c:v>
                </c:pt>
                <c:pt idx="178">
                  <c:v>0.19414999999999999</c:v>
                </c:pt>
                <c:pt idx="179">
                  <c:v>0.19445000000000001</c:v>
                </c:pt>
                <c:pt idx="180">
                  <c:v>0.19464999999999999</c:v>
                </c:pt>
                <c:pt idx="181">
                  <c:v>0.19585</c:v>
                </c:pt>
                <c:pt idx="182">
                  <c:v>0.19635</c:v>
                </c:pt>
                <c:pt idx="183">
                  <c:v>0.19685</c:v>
                </c:pt>
                <c:pt idx="184">
                  <c:v>0.1991</c:v>
                </c:pt>
                <c:pt idx="185">
                  <c:v>0.20050000000000001</c:v>
                </c:pt>
                <c:pt idx="186">
                  <c:v>0.20275000000000001</c:v>
                </c:pt>
                <c:pt idx="187">
                  <c:v>0.20315</c:v>
                </c:pt>
                <c:pt idx="188">
                  <c:v>0.2034</c:v>
                </c:pt>
                <c:pt idx="189">
                  <c:v>0.20835000000000001</c:v>
                </c:pt>
                <c:pt idx="190">
                  <c:v>0.21004999999999999</c:v>
                </c:pt>
                <c:pt idx="191">
                  <c:v>0.24504999999999999</c:v>
                </c:pt>
                <c:pt idx="192">
                  <c:v>0.26924999999999999</c:v>
                </c:pt>
                <c:pt idx="193">
                  <c:v>0.27210000000000001</c:v>
                </c:pt>
                <c:pt idx="194">
                  <c:v>0.27379999999999999</c:v>
                </c:pt>
                <c:pt idx="195">
                  <c:v>0.27405000000000002</c:v>
                </c:pt>
                <c:pt idx="196">
                  <c:v>0.27479999999999999</c:v>
                </c:pt>
                <c:pt idx="197">
                  <c:v>0.27600000000000002</c:v>
                </c:pt>
                <c:pt idx="198">
                  <c:v>0.27625</c:v>
                </c:pt>
                <c:pt idx="199">
                  <c:v>0.2787</c:v>
                </c:pt>
                <c:pt idx="200">
                  <c:v>0.2792</c:v>
                </c:pt>
                <c:pt idx="201">
                  <c:v>0.28120000000000001</c:v>
                </c:pt>
                <c:pt idx="202">
                  <c:v>0.28210000000000002</c:v>
                </c:pt>
                <c:pt idx="203">
                  <c:v>0.28770000000000001</c:v>
                </c:pt>
                <c:pt idx="204">
                  <c:v>0.28820000000000001</c:v>
                </c:pt>
                <c:pt idx="205">
                  <c:v>0.29599999999999999</c:v>
                </c:pt>
                <c:pt idx="206">
                  <c:v>0.34389999999999998</c:v>
                </c:pt>
                <c:pt idx="207">
                  <c:v>0.35289999999999999</c:v>
                </c:pt>
                <c:pt idx="208">
                  <c:v>0.35535</c:v>
                </c:pt>
                <c:pt idx="209">
                  <c:v>0.35704999999999998</c:v>
                </c:pt>
                <c:pt idx="210">
                  <c:v>0.35899999999999999</c:v>
                </c:pt>
                <c:pt idx="211">
                  <c:v>0.35925000000000001</c:v>
                </c:pt>
                <c:pt idx="212">
                  <c:v>0.36020000000000002</c:v>
                </c:pt>
                <c:pt idx="213">
                  <c:v>0.36044999999999999</c:v>
                </c:pt>
                <c:pt idx="214">
                  <c:v>0.36070000000000002</c:v>
                </c:pt>
                <c:pt idx="215">
                  <c:v>0.36094999999999999</c:v>
                </c:pt>
                <c:pt idx="216">
                  <c:v>0.36264999999999997</c:v>
                </c:pt>
                <c:pt idx="217">
                  <c:v>0.3629</c:v>
                </c:pt>
                <c:pt idx="218">
                  <c:v>0.36409999999999998</c:v>
                </c:pt>
                <c:pt idx="219">
                  <c:v>0.36509999999999998</c:v>
                </c:pt>
                <c:pt idx="220">
                  <c:v>0.36630000000000001</c:v>
                </c:pt>
                <c:pt idx="221">
                  <c:v>0.36825000000000002</c:v>
                </c:pt>
                <c:pt idx="222">
                  <c:v>0.36899999999999999</c:v>
                </c:pt>
                <c:pt idx="223">
                  <c:v>0.36925000000000002</c:v>
                </c:pt>
                <c:pt idx="224">
                  <c:v>0.37240000000000001</c:v>
                </c:pt>
                <c:pt idx="225">
                  <c:v>0.37314999999999998</c:v>
                </c:pt>
                <c:pt idx="226">
                  <c:v>0.37340000000000001</c:v>
                </c:pt>
                <c:pt idx="227">
                  <c:v>0.37340000000000001</c:v>
                </c:pt>
                <c:pt idx="228">
                  <c:v>0.37435000000000002</c:v>
                </c:pt>
                <c:pt idx="229">
                  <c:v>0.37459999999999999</c:v>
                </c:pt>
                <c:pt idx="230">
                  <c:v>0.38069999999999998</c:v>
                </c:pt>
                <c:pt idx="231">
                  <c:v>0.44590000000000002</c:v>
                </c:pt>
                <c:pt idx="232">
                  <c:v>0.44819999999999999</c:v>
                </c:pt>
                <c:pt idx="233">
                  <c:v>0.44929999999999998</c:v>
                </c:pt>
                <c:pt idx="234">
                  <c:v>0.44955000000000001</c:v>
                </c:pt>
                <c:pt idx="235">
                  <c:v>0.45224999999999999</c:v>
                </c:pt>
                <c:pt idx="236">
                  <c:v>0.45955000000000001</c:v>
                </c:pt>
                <c:pt idx="237">
                  <c:v>0.45955000000000001</c:v>
                </c:pt>
                <c:pt idx="238">
                  <c:v>0.46079999999999999</c:v>
                </c:pt>
                <c:pt idx="239">
                  <c:v>0.46150000000000002</c:v>
                </c:pt>
                <c:pt idx="240">
                  <c:v>0.46224999999999999</c:v>
                </c:pt>
                <c:pt idx="241">
                  <c:v>0.46224999999999999</c:v>
                </c:pt>
                <c:pt idx="242">
                  <c:v>0.46224999999999999</c:v>
                </c:pt>
                <c:pt idx="243">
                  <c:v>0.46250000000000002</c:v>
                </c:pt>
                <c:pt idx="244">
                  <c:v>0.46274999999999999</c:v>
                </c:pt>
                <c:pt idx="245">
                  <c:v>0.4642</c:v>
                </c:pt>
                <c:pt idx="246">
                  <c:v>0.47199999999999998</c:v>
                </c:pt>
                <c:pt idx="247">
                  <c:v>0.47320000000000001</c:v>
                </c:pt>
                <c:pt idx="248">
                  <c:v>0.47489999999999999</c:v>
                </c:pt>
                <c:pt idx="249">
                  <c:v>0.47515000000000002</c:v>
                </c:pt>
                <c:pt idx="250">
                  <c:v>0.5323</c:v>
                </c:pt>
                <c:pt idx="251">
                  <c:v>0.53890000000000005</c:v>
                </c:pt>
                <c:pt idx="252">
                  <c:v>0.54010000000000002</c:v>
                </c:pt>
                <c:pt idx="253">
                  <c:v>0.54744999999999999</c:v>
                </c:pt>
                <c:pt idx="254">
                  <c:v>0.55305000000000004</c:v>
                </c:pt>
                <c:pt idx="255">
                  <c:v>0.62760000000000005</c:v>
                </c:pt>
                <c:pt idx="256">
                  <c:v>0.63785000000000003</c:v>
                </c:pt>
                <c:pt idx="257">
                  <c:v>0.64119999999999999</c:v>
                </c:pt>
                <c:pt idx="258">
                  <c:v>0.64144999999999996</c:v>
                </c:pt>
                <c:pt idx="259">
                  <c:v>0.64215</c:v>
                </c:pt>
                <c:pt idx="260">
                  <c:v>0.64265000000000005</c:v>
                </c:pt>
                <c:pt idx="261">
                  <c:v>0.64315</c:v>
                </c:pt>
                <c:pt idx="262">
                  <c:v>0.70709999999999995</c:v>
                </c:pt>
                <c:pt idx="263">
                  <c:v>0.71150000000000002</c:v>
                </c:pt>
                <c:pt idx="264">
                  <c:v>0.71150000000000002</c:v>
                </c:pt>
                <c:pt idx="265">
                  <c:v>0.71174999999999999</c:v>
                </c:pt>
                <c:pt idx="266">
                  <c:v>0.71174999999999999</c:v>
                </c:pt>
                <c:pt idx="267">
                  <c:v>0.71345000000000003</c:v>
                </c:pt>
                <c:pt idx="268">
                  <c:v>0.71735000000000004</c:v>
                </c:pt>
                <c:pt idx="269">
                  <c:v>0.71889999999999998</c:v>
                </c:pt>
                <c:pt idx="270">
                  <c:v>0.71914999999999996</c:v>
                </c:pt>
                <c:pt idx="271">
                  <c:v>0.72075</c:v>
                </c:pt>
                <c:pt idx="272">
                  <c:v>0.72245000000000004</c:v>
                </c:pt>
                <c:pt idx="273">
                  <c:v>0.72270000000000001</c:v>
                </c:pt>
                <c:pt idx="274">
                  <c:v>0.72294999999999998</c:v>
                </c:pt>
                <c:pt idx="275">
                  <c:v>0.72319999999999995</c:v>
                </c:pt>
                <c:pt idx="276">
                  <c:v>0.72345000000000004</c:v>
                </c:pt>
                <c:pt idx="277">
                  <c:v>0.72709999999999997</c:v>
                </c:pt>
                <c:pt idx="278">
                  <c:v>0.72735000000000005</c:v>
                </c:pt>
                <c:pt idx="279">
                  <c:v>0.72809999999999997</c:v>
                </c:pt>
                <c:pt idx="280">
                  <c:v>0.72929999999999995</c:v>
                </c:pt>
                <c:pt idx="281">
                  <c:v>0.72975000000000001</c:v>
                </c:pt>
                <c:pt idx="282">
                  <c:v>0.72975000000000001</c:v>
                </c:pt>
                <c:pt idx="283">
                  <c:v>0.73</c:v>
                </c:pt>
                <c:pt idx="284">
                  <c:v>0.73</c:v>
                </c:pt>
                <c:pt idx="285">
                  <c:v>0.73024999999999995</c:v>
                </c:pt>
                <c:pt idx="286">
                  <c:v>0.73024999999999995</c:v>
                </c:pt>
                <c:pt idx="287">
                  <c:v>0.80720000000000003</c:v>
                </c:pt>
                <c:pt idx="288">
                  <c:v>0.80745</c:v>
                </c:pt>
                <c:pt idx="289">
                  <c:v>0.80769999999999997</c:v>
                </c:pt>
                <c:pt idx="290">
                  <c:v>0.81110000000000004</c:v>
                </c:pt>
                <c:pt idx="291">
                  <c:v>0.81389999999999996</c:v>
                </c:pt>
                <c:pt idx="292">
                  <c:v>0.81389999999999996</c:v>
                </c:pt>
                <c:pt idx="293">
                  <c:v>0.81415000000000004</c:v>
                </c:pt>
                <c:pt idx="294">
                  <c:v>0.81455</c:v>
                </c:pt>
                <c:pt idx="295">
                  <c:v>0.81530000000000002</c:v>
                </c:pt>
                <c:pt idx="296">
                  <c:v>0.81720000000000004</c:v>
                </c:pt>
                <c:pt idx="297">
                  <c:v>0.82040000000000002</c:v>
                </c:pt>
                <c:pt idx="298">
                  <c:v>0.82050000000000001</c:v>
                </c:pt>
                <c:pt idx="299">
                  <c:v>0.82310000000000005</c:v>
                </c:pt>
                <c:pt idx="300">
                  <c:v>0.89759999999999995</c:v>
                </c:pt>
                <c:pt idx="301">
                  <c:v>0.89785000000000004</c:v>
                </c:pt>
                <c:pt idx="302">
                  <c:v>0.90215000000000001</c:v>
                </c:pt>
                <c:pt idx="303">
                  <c:v>0.90780000000000005</c:v>
                </c:pt>
                <c:pt idx="304">
                  <c:v>0.98270000000000002</c:v>
                </c:pt>
                <c:pt idx="305">
                  <c:v>0.99839999999999995</c:v>
                </c:pt>
                <c:pt idx="306">
                  <c:v>0.99909999999999999</c:v>
                </c:pt>
                <c:pt idx="307">
                  <c:v>1.0027999999999999</c:v>
                </c:pt>
                <c:pt idx="308">
                  <c:v>1.0742499999999999</c:v>
                </c:pt>
                <c:pt idx="309">
                  <c:v>1.07985</c:v>
                </c:pt>
                <c:pt idx="310">
                  <c:v>1.0828</c:v>
                </c:pt>
                <c:pt idx="311">
                  <c:v>1.0828</c:v>
                </c:pt>
                <c:pt idx="312">
                  <c:v>1.1609</c:v>
                </c:pt>
                <c:pt idx="313">
                  <c:v>1.1655500000000001</c:v>
                </c:pt>
                <c:pt idx="314">
                  <c:v>1.1662999999999999</c:v>
                </c:pt>
                <c:pt idx="315">
                  <c:v>1.1740999999999999</c:v>
                </c:pt>
                <c:pt idx="316">
                  <c:v>1.3334999999999999</c:v>
                </c:pt>
                <c:pt idx="317">
                  <c:v>1.33375</c:v>
                </c:pt>
                <c:pt idx="318">
                  <c:v>1.3340000000000001</c:v>
                </c:pt>
                <c:pt idx="319">
                  <c:v>1.3342499999999999</c:v>
                </c:pt>
                <c:pt idx="320">
                  <c:v>1.3418000000000001</c:v>
                </c:pt>
                <c:pt idx="321">
                  <c:v>1.3517999999999999</c:v>
                </c:pt>
                <c:pt idx="322">
                  <c:v>1.45425</c:v>
                </c:pt>
                <c:pt idx="323">
                  <c:v>1.4542999999999999</c:v>
                </c:pt>
                <c:pt idx="324">
                  <c:v>1.4601</c:v>
                </c:pt>
                <c:pt idx="325">
                  <c:v>1.5136499999999999</c:v>
                </c:pt>
                <c:pt idx="326">
                  <c:v>1.613</c:v>
                </c:pt>
                <c:pt idx="327">
                  <c:v>1.613</c:v>
                </c:pt>
                <c:pt idx="328">
                  <c:v>1.6208</c:v>
                </c:pt>
                <c:pt idx="329">
                  <c:v>1.6268</c:v>
                </c:pt>
                <c:pt idx="330">
                  <c:v>1.7798</c:v>
                </c:pt>
                <c:pt idx="331">
                  <c:v>1.7815000000000001</c:v>
                </c:pt>
                <c:pt idx="332">
                  <c:v>1.78705</c:v>
                </c:pt>
                <c:pt idx="333">
                  <c:v>1.79515</c:v>
                </c:pt>
                <c:pt idx="334">
                  <c:v>1.79515</c:v>
                </c:pt>
                <c:pt idx="335">
                  <c:v>1.87175</c:v>
                </c:pt>
                <c:pt idx="336">
                  <c:v>1.88975</c:v>
                </c:pt>
                <c:pt idx="337">
                  <c:v>1.9622999999999999</c:v>
                </c:pt>
                <c:pt idx="338">
                  <c:v>1.96255</c:v>
                </c:pt>
                <c:pt idx="339">
                  <c:v>1.9628000000000001</c:v>
                </c:pt>
                <c:pt idx="340">
                  <c:v>1.96305</c:v>
                </c:pt>
                <c:pt idx="341">
                  <c:v>1.9642500000000001</c:v>
                </c:pt>
                <c:pt idx="342">
                  <c:v>1.9644999999999999</c:v>
                </c:pt>
                <c:pt idx="343">
                  <c:v>1.9650000000000001</c:v>
                </c:pt>
                <c:pt idx="344">
                  <c:v>1.9672000000000001</c:v>
                </c:pt>
                <c:pt idx="345">
                  <c:v>1.9674499999999999</c:v>
                </c:pt>
                <c:pt idx="346">
                  <c:v>1.9694</c:v>
                </c:pt>
                <c:pt idx="347">
                  <c:v>1.9705999999999999</c:v>
                </c:pt>
                <c:pt idx="348">
                  <c:v>1.9711000000000001</c:v>
                </c:pt>
                <c:pt idx="349">
                  <c:v>1.97255</c:v>
                </c:pt>
                <c:pt idx="350">
                  <c:v>1.9755</c:v>
                </c:pt>
                <c:pt idx="351">
                  <c:v>1.9755</c:v>
                </c:pt>
                <c:pt idx="352">
                  <c:v>1.9755</c:v>
                </c:pt>
                <c:pt idx="353">
                  <c:v>1.9755</c:v>
                </c:pt>
                <c:pt idx="354">
                  <c:v>1.976</c:v>
                </c:pt>
                <c:pt idx="355">
                  <c:v>1.976</c:v>
                </c:pt>
                <c:pt idx="356">
                  <c:v>1.976</c:v>
                </c:pt>
                <c:pt idx="357">
                  <c:v>1.976</c:v>
                </c:pt>
                <c:pt idx="358">
                  <c:v>1.976</c:v>
                </c:pt>
                <c:pt idx="359">
                  <c:v>2.0477500000000002</c:v>
                </c:pt>
                <c:pt idx="360">
                  <c:v>2.0499499999999999</c:v>
                </c:pt>
                <c:pt idx="361">
                  <c:v>2.0501</c:v>
                </c:pt>
                <c:pt idx="362">
                  <c:v>2.0521500000000001</c:v>
                </c:pt>
                <c:pt idx="363">
                  <c:v>2.0524</c:v>
                </c:pt>
                <c:pt idx="364">
                  <c:v>2.0541</c:v>
                </c:pt>
                <c:pt idx="365">
                  <c:v>2.0546000000000002</c:v>
                </c:pt>
                <c:pt idx="366">
                  <c:v>2.0579999999999998</c:v>
                </c:pt>
                <c:pt idx="367">
                  <c:v>2.0599500000000002</c:v>
                </c:pt>
                <c:pt idx="368">
                  <c:v>2.0606</c:v>
                </c:pt>
                <c:pt idx="369">
                  <c:v>2.0608499999999998</c:v>
                </c:pt>
                <c:pt idx="370">
                  <c:v>2.0651000000000002</c:v>
                </c:pt>
                <c:pt idx="371">
                  <c:v>2.0660500000000002</c:v>
                </c:pt>
                <c:pt idx="372">
                  <c:v>2.0665499999999999</c:v>
                </c:pt>
                <c:pt idx="373">
                  <c:v>2.0670500000000001</c:v>
                </c:pt>
                <c:pt idx="374">
                  <c:v>2.0672999999999999</c:v>
                </c:pt>
                <c:pt idx="375">
                  <c:v>2.0684999999999998</c:v>
                </c:pt>
                <c:pt idx="376">
                  <c:v>2.0701999999999998</c:v>
                </c:pt>
                <c:pt idx="377">
                  <c:v>2.0743499999999999</c:v>
                </c:pt>
                <c:pt idx="378">
                  <c:v>2.0746000000000002</c:v>
                </c:pt>
                <c:pt idx="379">
                  <c:v>2.1453000000000002</c:v>
                </c:pt>
                <c:pt idx="380">
                  <c:v>2.1480000000000001</c:v>
                </c:pt>
                <c:pt idx="381">
                  <c:v>2.1493000000000002</c:v>
                </c:pt>
                <c:pt idx="382">
                  <c:v>2.1500499999999998</c:v>
                </c:pt>
                <c:pt idx="383">
                  <c:v>2.15225</c:v>
                </c:pt>
                <c:pt idx="384">
                  <c:v>2.1527500000000002</c:v>
                </c:pt>
                <c:pt idx="385">
                  <c:v>2.1558999999999999</c:v>
                </c:pt>
                <c:pt idx="386">
                  <c:v>2.2366999999999999</c:v>
                </c:pt>
                <c:pt idx="387">
                  <c:v>2.2389000000000001</c:v>
                </c:pt>
                <c:pt idx="388">
                  <c:v>2.24085</c:v>
                </c:pt>
                <c:pt idx="389">
                  <c:v>2.2420499999999999</c:v>
                </c:pt>
                <c:pt idx="390">
                  <c:v>2.2424499999999998</c:v>
                </c:pt>
                <c:pt idx="391">
                  <c:v>2.2424499999999998</c:v>
                </c:pt>
                <c:pt idx="392">
                  <c:v>2.2427000000000001</c:v>
                </c:pt>
                <c:pt idx="393">
                  <c:v>2.2427000000000001</c:v>
                </c:pt>
                <c:pt idx="394">
                  <c:v>2.24695</c:v>
                </c:pt>
                <c:pt idx="395">
                  <c:v>2.254</c:v>
                </c:pt>
                <c:pt idx="396">
                  <c:v>2.3178999999999998</c:v>
                </c:pt>
                <c:pt idx="397">
                  <c:v>2.3178999999999998</c:v>
                </c:pt>
                <c:pt idx="398">
                  <c:v>2.3210500000000001</c:v>
                </c:pt>
                <c:pt idx="399">
                  <c:v>2.3221500000000002</c:v>
                </c:pt>
                <c:pt idx="400">
                  <c:v>2.3258000000000001</c:v>
                </c:pt>
                <c:pt idx="401">
                  <c:v>2.32775</c:v>
                </c:pt>
                <c:pt idx="402">
                  <c:v>2.3279999999999998</c:v>
                </c:pt>
                <c:pt idx="403">
                  <c:v>2.3285</c:v>
                </c:pt>
                <c:pt idx="404">
                  <c:v>2.3336000000000001</c:v>
                </c:pt>
                <c:pt idx="405">
                  <c:v>2.3941499999999998</c:v>
                </c:pt>
                <c:pt idx="406">
                  <c:v>2.4055499999999999</c:v>
                </c:pt>
                <c:pt idx="407">
                  <c:v>2.4188000000000001</c:v>
                </c:pt>
                <c:pt idx="408">
                  <c:v>2.4344000000000001</c:v>
                </c:pt>
                <c:pt idx="409">
                  <c:v>2.4929999999999999</c:v>
                </c:pt>
                <c:pt idx="410">
                  <c:v>2.5013000000000001</c:v>
                </c:pt>
                <c:pt idx="411">
                  <c:v>2.5023</c:v>
                </c:pt>
                <c:pt idx="412">
                  <c:v>2.5037500000000001</c:v>
                </c:pt>
                <c:pt idx="413">
                  <c:v>2.5098500000000001</c:v>
                </c:pt>
                <c:pt idx="414">
                  <c:v>2.5101</c:v>
                </c:pt>
                <c:pt idx="415">
                  <c:v>2.5137499999999999</c:v>
                </c:pt>
                <c:pt idx="416">
                  <c:v>2.5139999999999998</c:v>
                </c:pt>
                <c:pt idx="417">
                  <c:v>2.5139999999999998</c:v>
                </c:pt>
                <c:pt idx="418">
                  <c:v>2.5139999999999998</c:v>
                </c:pt>
                <c:pt idx="419">
                  <c:v>2.5145</c:v>
                </c:pt>
                <c:pt idx="420">
                  <c:v>2.5162</c:v>
                </c:pt>
                <c:pt idx="421">
                  <c:v>2.5837500000000002</c:v>
                </c:pt>
                <c:pt idx="422">
                  <c:v>2.597</c:v>
                </c:pt>
                <c:pt idx="423">
                  <c:v>2.5992000000000002</c:v>
                </c:pt>
                <c:pt idx="424">
                  <c:v>2.6009000000000002</c:v>
                </c:pt>
                <c:pt idx="425">
                  <c:v>2.6011500000000001</c:v>
                </c:pt>
                <c:pt idx="426">
                  <c:v>2.6013999999999999</c:v>
                </c:pt>
                <c:pt idx="427">
                  <c:v>2.6089500000000001</c:v>
                </c:pt>
                <c:pt idx="428">
                  <c:v>2.6109</c:v>
                </c:pt>
                <c:pt idx="429">
                  <c:v>2.6145499999999999</c:v>
                </c:pt>
                <c:pt idx="430">
                  <c:v>2.6147999999999998</c:v>
                </c:pt>
                <c:pt idx="431">
                  <c:v>2.6150500000000001</c:v>
                </c:pt>
                <c:pt idx="432">
                  <c:v>2.6821999999999999</c:v>
                </c:pt>
                <c:pt idx="433">
                  <c:v>2.6821999999999999</c:v>
                </c:pt>
                <c:pt idx="434">
                  <c:v>2.6897500000000001</c:v>
                </c:pt>
                <c:pt idx="435">
                  <c:v>2.8643000000000001</c:v>
                </c:pt>
                <c:pt idx="436">
                  <c:v>2.8643000000000001</c:v>
                </c:pt>
                <c:pt idx="437">
                  <c:v>2.9417</c:v>
                </c:pt>
                <c:pt idx="438">
                  <c:v>2.9434</c:v>
                </c:pt>
                <c:pt idx="439">
                  <c:v>2.9465499999999998</c:v>
                </c:pt>
                <c:pt idx="440">
                  <c:v>2.9482499999999998</c:v>
                </c:pt>
                <c:pt idx="441">
                  <c:v>3.0375999999999999</c:v>
                </c:pt>
                <c:pt idx="442">
                  <c:v>3.0402999999999998</c:v>
                </c:pt>
                <c:pt idx="443">
                  <c:v>3.0439500000000002</c:v>
                </c:pt>
                <c:pt idx="444">
                  <c:v>3.0552000000000001</c:v>
                </c:pt>
                <c:pt idx="445">
                  <c:v>3.12595</c:v>
                </c:pt>
                <c:pt idx="446">
                  <c:v>3.1261999999999999</c:v>
                </c:pt>
                <c:pt idx="447">
                  <c:v>3.1272000000000002</c:v>
                </c:pt>
                <c:pt idx="448">
                  <c:v>3.1408499999999999</c:v>
                </c:pt>
                <c:pt idx="449">
                  <c:v>3.2087500000000002</c:v>
                </c:pt>
                <c:pt idx="450">
                  <c:v>3.2092000000000001</c:v>
                </c:pt>
                <c:pt idx="451">
                  <c:v>3.2122999999999999</c:v>
                </c:pt>
                <c:pt idx="452">
                  <c:v>3.2214</c:v>
                </c:pt>
                <c:pt idx="453">
                  <c:v>3.2216499999999999</c:v>
                </c:pt>
                <c:pt idx="454">
                  <c:v>3.2223999999999999</c:v>
                </c:pt>
                <c:pt idx="455">
                  <c:v>3.2299500000000001</c:v>
                </c:pt>
                <c:pt idx="456">
                  <c:v>3.2299500000000001</c:v>
                </c:pt>
                <c:pt idx="457">
                  <c:v>3.3038500000000002</c:v>
                </c:pt>
                <c:pt idx="458">
                  <c:v>3.3927</c:v>
                </c:pt>
                <c:pt idx="459">
                  <c:v>3.5851500000000001</c:v>
                </c:pt>
                <c:pt idx="460">
                  <c:v>3.5851500000000001</c:v>
                </c:pt>
                <c:pt idx="461">
                  <c:v>3.5851500000000001</c:v>
                </c:pt>
                <c:pt idx="462">
                  <c:v>3.5851500000000001</c:v>
                </c:pt>
              </c:numCache>
            </c:numRef>
          </c:xVal>
          <c:yVal>
            <c:numRef>
              <c:f>'Q_fit (2)'!$E$21:$E$483</c:f>
              <c:numCache>
                <c:formatCode>General</c:formatCode>
                <c:ptCount val="463"/>
                <c:pt idx="0">
                  <c:v>0.13707801499549532</c:v>
                </c:pt>
                <c:pt idx="1">
                  <c:v>0.12507801499668858</c:v>
                </c:pt>
                <c:pt idx="2">
                  <c:v>0.17150688999754493</c:v>
                </c:pt>
                <c:pt idx="3">
                  <c:v>0.13387283499832847</c:v>
                </c:pt>
                <c:pt idx="4">
                  <c:v>0.1197586099988257</c:v>
                </c:pt>
                <c:pt idx="5">
                  <c:v>0.14330170999892289</c:v>
                </c:pt>
                <c:pt idx="6">
                  <c:v>0.10201032999975723</c:v>
                </c:pt>
                <c:pt idx="7">
                  <c:v>0.11189610499786795</c:v>
                </c:pt>
                <c:pt idx="8">
                  <c:v>0.13478187999862712</c:v>
                </c:pt>
                <c:pt idx="9">
                  <c:v>0.12071419499989133</c:v>
                </c:pt>
                <c:pt idx="10">
                  <c:v>0.11759996999899158</c:v>
                </c:pt>
                <c:pt idx="11">
                  <c:v>0.12437151999984053</c:v>
                </c:pt>
                <c:pt idx="12">
                  <c:v>0.10262323999995715</c:v>
                </c:pt>
                <c:pt idx="13">
                  <c:v>0.11928754999826197</c:v>
                </c:pt>
                <c:pt idx="14">
                  <c:v>0.12546470499728457</c:v>
                </c:pt>
                <c:pt idx="15">
                  <c:v>7.4368945002788678E-2</c:v>
                </c:pt>
                <c:pt idx="16">
                  <c:v>7.4468945000262465E-2</c:v>
                </c:pt>
                <c:pt idx="17">
                  <c:v>7.3740494997764472E-2</c:v>
                </c:pt>
                <c:pt idx="18">
                  <c:v>7.3837439995259047E-2</c:v>
                </c:pt>
                <c:pt idx="19">
                  <c:v>7.3903810000047088E-2</c:v>
                </c:pt>
                <c:pt idx="20">
                  <c:v>7.4003810004796833E-2</c:v>
                </c:pt>
                <c:pt idx="21">
                  <c:v>7.068029999936698E-2</c:v>
                </c:pt>
                <c:pt idx="22">
                  <c:v>7.09802999990643E-2</c:v>
                </c:pt>
                <c:pt idx="23">
                  <c:v>6.9699200001196004E-2</c:v>
                </c:pt>
                <c:pt idx="24">
                  <c:v>6.2737874999584164E-2</c:v>
                </c:pt>
                <c:pt idx="25">
                  <c:v>6.212365000101272E-2</c:v>
                </c:pt>
                <c:pt idx="26">
                  <c:v>6.2305199993716087E-2</c:v>
                </c:pt>
                <c:pt idx="27">
                  <c:v>5.0351739999314304E-2</c:v>
                </c:pt>
                <c:pt idx="28">
                  <c:v>5.9232760002487339E-2</c:v>
                </c:pt>
                <c:pt idx="29">
                  <c:v>5.4195024997170549E-2</c:v>
                </c:pt>
                <c:pt idx="30">
                  <c:v>5.3727340004115831E-2</c:v>
                </c:pt>
                <c:pt idx="31">
                  <c:v>5.307043999346206E-2</c:v>
                </c:pt>
                <c:pt idx="32">
                  <c:v>3.965061000053538E-2</c:v>
                </c:pt>
                <c:pt idx="33">
                  <c:v>5.3411799999594223E-2</c:v>
                </c:pt>
                <c:pt idx="34">
                  <c:v>6.1783350000041537E-2</c:v>
                </c:pt>
                <c:pt idx="35">
                  <c:v>5.3592395001032855E-2</c:v>
                </c:pt>
                <c:pt idx="36">
                  <c:v>5.2586789999622852E-2</c:v>
                </c:pt>
                <c:pt idx="37">
                  <c:v>4.3701399998099077E-2</c:v>
                </c:pt>
                <c:pt idx="38">
                  <c:v>4.8308890000043903E-2</c:v>
                </c:pt>
                <c:pt idx="39">
                  <c:v>6.2732159996812697E-2</c:v>
                </c:pt>
                <c:pt idx="40">
                  <c:v>4.9103709992778022E-2</c:v>
                </c:pt>
                <c:pt idx="41">
                  <c:v>4.4805595003708731E-2</c:v>
                </c:pt>
                <c:pt idx="42">
                  <c:v>4.5962919997691642E-2</c:v>
                </c:pt>
                <c:pt idx="43">
                  <c:v>2.9534469998907298E-2</c:v>
                </c:pt>
                <c:pt idx="44">
                  <c:v>4.4081010004447307E-2</c:v>
                </c:pt>
                <c:pt idx="45">
                  <c:v>5.4147379996720701E-2</c:v>
                </c:pt>
                <c:pt idx="46">
                  <c:v>4.5147379998525139E-2</c:v>
                </c:pt>
                <c:pt idx="47">
                  <c:v>4.4102965002821293E-2</c:v>
                </c:pt>
                <c:pt idx="48">
                  <c:v>2.6268590001564007E-2</c:v>
                </c:pt>
                <c:pt idx="49">
                  <c:v>4.6748760003538337E-2</c:v>
                </c:pt>
                <c:pt idx="50">
                  <c:v>3.8634534997981973E-2</c:v>
                </c:pt>
                <c:pt idx="51">
                  <c:v>4.3520309998712037E-2</c:v>
                </c:pt>
                <c:pt idx="52">
                  <c:v>2.7338399995642249E-2</c:v>
                </c:pt>
                <c:pt idx="53">
                  <c:v>3.0361670003912877E-2</c:v>
                </c:pt>
                <c:pt idx="54">
                  <c:v>6.238493999990169E-2</c:v>
                </c:pt>
                <c:pt idx="55">
                  <c:v>1.4813814996159635E-2</c:v>
                </c:pt>
                <c:pt idx="56">
                  <c:v>4.0293985002790578E-2</c:v>
                </c:pt>
                <c:pt idx="57">
                  <c:v>2.9203029997006524E-2</c:v>
                </c:pt>
                <c:pt idx="58">
                  <c:v>3.8189879996934906E-2</c:v>
                </c:pt>
                <c:pt idx="59">
                  <c:v>2.7961430001596455E-2</c:v>
                </c:pt>
                <c:pt idx="60">
                  <c:v>3.864202499971725E-2</c:v>
                </c:pt>
                <c:pt idx="61">
                  <c:v>2.9007969998929184E-2</c:v>
                </c:pt>
                <c:pt idx="62">
                  <c:v>3.7893745000474155E-2</c:v>
                </c:pt>
                <c:pt idx="63">
                  <c:v>3.9551069996377919E-2</c:v>
                </c:pt>
                <c:pt idx="64">
                  <c:v>4.5322620004299097E-2</c:v>
                </c:pt>
                <c:pt idx="65">
                  <c:v>4.0094169999065343E-2</c:v>
                </c:pt>
                <c:pt idx="66">
                  <c:v>3.3802789999754168E-2</c:v>
                </c:pt>
                <c:pt idx="67">
                  <c:v>3.4688564992393367E-2</c:v>
                </c:pt>
                <c:pt idx="68">
                  <c:v>4.1574340000806842E-2</c:v>
                </c:pt>
                <c:pt idx="69">
                  <c:v>2.2345889999996871E-2</c:v>
                </c:pt>
                <c:pt idx="70">
                  <c:v>3.9826059997722041E-2</c:v>
                </c:pt>
                <c:pt idx="71">
                  <c:v>4.0003214999160264E-2</c:v>
                </c:pt>
                <c:pt idx="72">
                  <c:v>3.7028610000561457E-2</c:v>
                </c:pt>
                <c:pt idx="73">
                  <c:v>3.8937654993787874E-2</c:v>
                </c:pt>
                <c:pt idx="74">
                  <c:v>3.0241280001064297E-2</c:v>
                </c:pt>
                <c:pt idx="75">
                  <c:v>1.7174590000649914E-2</c:v>
                </c:pt>
                <c:pt idx="76">
                  <c:v>1.7474590000347234E-2</c:v>
                </c:pt>
                <c:pt idx="77">
                  <c:v>2.5474590001977049E-2</c:v>
                </c:pt>
                <c:pt idx="78">
                  <c:v>2.3971294998773374E-2</c:v>
                </c:pt>
                <c:pt idx="79">
                  <c:v>2.2757069993531331E-2</c:v>
                </c:pt>
                <c:pt idx="80">
                  <c:v>2.2693250000884291E-2</c:v>
                </c:pt>
                <c:pt idx="81">
                  <c:v>1.957902499998454E-2</c:v>
                </c:pt>
                <c:pt idx="82">
                  <c:v>1.5086195002368186E-2</c:v>
                </c:pt>
                <c:pt idx="83">
                  <c:v>1.5063350001582876E-2</c:v>
                </c:pt>
                <c:pt idx="84">
                  <c:v>1.836075999744935E-2</c:v>
                </c:pt>
                <c:pt idx="85">
                  <c:v>1.4295239998318721E-2</c:v>
                </c:pt>
                <c:pt idx="86">
                  <c:v>1.5172394996625371E-2</c:v>
                </c:pt>
                <c:pt idx="87">
                  <c:v>1.3573669995821547E-2</c:v>
                </c:pt>
                <c:pt idx="88">
                  <c:v>1.6573670000070706E-2</c:v>
                </c:pt>
                <c:pt idx="89">
                  <c:v>9.3825399962952361E-3</c:v>
                </c:pt>
                <c:pt idx="90">
                  <c:v>8.8540900032967329E-3</c:v>
                </c:pt>
                <c:pt idx="91">
                  <c:v>1.4466109998465981E-2</c:v>
                </c:pt>
                <c:pt idx="92">
                  <c:v>5.4873999979463406E-3</c:v>
                </c:pt>
                <c:pt idx="93">
                  <c:v>-1.5794510007253848E-2</c:v>
                </c:pt>
                <c:pt idx="94">
                  <c:v>-1.0344900001655333E-3</c:v>
                </c:pt>
                <c:pt idx="95">
                  <c:v>6.0641949967248365E-3</c:v>
                </c:pt>
                <c:pt idx="96">
                  <c:v>1.4874650005367585E-3</c:v>
                </c:pt>
                <c:pt idx="97">
                  <c:v>5.9661199993570335E-3</c:v>
                </c:pt>
                <c:pt idx="98">
                  <c:v>7.6611999975284562E-4</c:v>
                </c:pt>
                <c:pt idx="99">
                  <c:v>2.7842099952977151E-3</c:v>
                </c:pt>
                <c:pt idx="100">
                  <c:v>-6.4843250074773096E-3</c:v>
                </c:pt>
                <c:pt idx="101">
                  <c:v>-7.626999999047257E-3</c:v>
                </c:pt>
                <c:pt idx="102">
                  <c:v>3.4648049986572005E-3</c:v>
                </c:pt>
                <c:pt idx="103">
                  <c:v>2.6488399962545373E-3</c:v>
                </c:pt>
                <c:pt idx="104">
                  <c:v>2.5029999960679561E-4</c:v>
                </c:pt>
                <c:pt idx="105">
                  <c:v>4.5029999455437064E-4</c:v>
                </c:pt>
                <c:pt idx="106">
                  <c:v>5.8229579997714609E-2</c:v>
                </c:pt>
                <c:pt idx="107">
                  <c:v>-1.9998870004201308E-2</c:v>
                </c:pt>
                <c:pt idx="108">
                  <c:v>-1.1180779998539947E-2</c:v>
                </c:pt>
                <c:pt idx="109">
                  <c:v>-2.92905999958748E-3</c:v>
                </c:pt>
                <c:pt idx="110">
                  <c:v>2.0070940001460258E-2</c:v>
                </c:pt>
                <c:pt idx="111">
                  <c:v>3.1956714999978431E-2</c:v>
                </c:pt>
                <c:pt idx="112">
                  <c:v>-1.2157509998360183E-2</c:v>
                </c:pt>
                <c:pt idx="113">
                  <c:v>-2.1575100035988726E-3</c:v>
                </c:pt>
                <c:pt idx="114">
                  <c:v>7.6979984994977713E-2</c:v>
                </c:pt>
                <c:pt idx="115">
                  <c:v>0</c:v>
                </c:pt>
                <c:pt idx="116">
                  <c:v>-1.0000000474974513E-4</c:v>
                </c:pt>
                <c:pt idx="117">
                  <c:v>9.0449975687079132E-6</c:v>
                </c:pt>
                <c:pt idx="118">
                  <c:v>6.2628500018035993E-4</c:v>
                </c:pt>
                <c:pt idx="119">
                  <c:v>-4.4840002374257892E-5</c:v>
                </c:pt>
                <c:pt idx="120">
                  <c:v>6.3779996708035469E-5</c:v>
                </c:pt>
                <c:pt idx="121">
                  <c:v>-3.5906500124838203E-4</c:v>
                </c:pt>
                <c:pt idx="122">
                  <c:v>2.1808999736094847E-4</c:v>
                </c:pt>
                <c:pt idx="123">
                  <c:v>-2.3579499975312501E-4</c:v>
                </c:pt>
                <c:pt idx="124">
                  <c:v>-3.7847000203328207E-4</c:v>
                </c:pt>
                <c:pt idx="125">
                  <c:v>-9.2695001512765884E-5</c:v>
                </c:pt>
                <c:pt idx="126">
                  <c:v>2.9308000375749543E-4</c:v>
                </c:pt>
                <c:pt idx="127">
                  <c:v>-3.2675000693416223E-4</c:v>
                </c:pt>
                <c:pt idx="128">
                  <c:v>4.1677500121295452E-4</c:v>
                </c:pt>
                <c:pt idx="129">
                  <c:v>2.8521049971459433E-3</c:v>
                </c:pt>
                <c:pt idx="130">
                  <c:v>-5.8612700013327412E-3</c:v>
                </c:pt>
                <c:pt idx="131">
                  <c:v>-9.8988050012849271E-3</c:v>
                </c:pt>
                <c:pt idx="132">
                  <c:v>4.1262999729951844E-4</c:v>
                </c:pt>
                <c:pt idx="133">
                  <c:v>-5.2962000336265191E-4</c:v>
                </c:pt>
                <c:pt idx="134">
                  <c:v>-2.7747499552788213E-4</c:v>
                </c:pt>
                <c:pt idx="135">
                  <c:v>-1.9169999723089859E-4</c:v>
                </c:pt>
                <c:pt idx="136">
                  <c:v>-1.7751189996488392E-2</c:v>
                </c:pt>
                <c:pt idx="137">
                  <c:v>-1.7599469996639527E-2</c:v>
                </c:pt>
                <c:pt idx="138">
                  <c:v>-4.7879000339889899E-4</c:v>
                </c:pt>
                <c:pt idx="139">
                  <c:v>1.6384499976993538E-3</c:v>
                </c:pt>
                <c:pt idx="140">
                  <c:v>-6.5042249989346601E-3</c:v>
                </c:pt>
                <c:pt idx="141">
                  <c:v>-1.5552000695606694E-4</c:v>
                </c:pt>
                <c:pt idx="142">
                  <c:v>-2.452505003020633E-3</c:v>
                </c:pt>
                <c:pt idx="143">
                  <c:v>4.9992150015896186E-3</c:v>
                </c:pt>
                <c:pt idx="144">
                  <c:v>8.8498999684816226E-4</c:v>
                </c:pt>
                <c:pt idx="145">
                  <c:v>5.2707649956573732E-3</c:v>
                </c:pt>
                <c:pt idx="146">
                  <c:v>-5.1654998969752342E-5</c:v>
                </c:pt>
                <c:pt idx="147">
                  <c:v>-1.4864000695524737E-4</c:v>
                </c:pt>
                <c:pt idx="148">
                  <c:v>4.5135999243939295E-4</c:v>
                </c:pt>
                <c:pt idx="149">
                  <c:v>-2.6891900051850826E-3</c:v>
                </c:pt>
                <c:pt idx="150">
                  <c:v>-1.9584500114433467E-4</c:v>
                </c:pt>
                <c:pt idx="151">
                  <c:v>-7.7669700040132739E-3</c:v>
                </c:pt>
                <c:pt idx="152">
                  <c:v>-5.1919800025643781E-3</c:v>
                </c:pt>
                <c:pt idx="153">
                  <c:v>-4.5448500168276951E-4</c:v>
                </c:pt>
                <c:pt idx="154">
                  <c:v>1.554559996293392E-3</c:v>
                </c:pt>
                <c:pt idx="155">
                  <c:v>-1.1963100041612051E-3</c:v>
                </c:pt>
                <c:pt idx="156">
                  <c:v>-4.7075199981918558E-3</c:v>
                </c:pt>
                <c:pt idx="157">
                  <c:v>7.2696000279393047E-4</c:v>
                </c:pt>
                <c:pt idx="158">
                  <c:v>-9.8726500436896458E-4</c:v>
                </c:pt>
                <c:pt idx="159">
                  <c:v>-3.014899994013831E-4</c:v>
                </c:pt>
                <c:pt idx="160">
                  <c:v>-2.0149000192759559E-4</c:v>
                </c:pt>
                <c:pt idx="161">
                  <c:v>2.9974995413795114E-5</c:v>
                </c:pt>
                <c:pt idx="162">
                  <c:v>-1.1325300001772121E-3</c:v>
                </c:pt>
                <c:pt idx="163">
                  <c:v>9.3901999935042113E-4</c:v>
                </c:pt>
                <c:pt idx="164">
                  <c:v>-2.0667000353569165E-4</c:v>
                </c:pt>
                <c:pt idx="165">
                  <c:v>1.5247949995682575E-3</c:v>
                </c:pt>
                <c:pt idx="166">
                  <c:v>-8.3803849993273616E-3</c:v>
                </c:pt>
                <c:pt idx="167">
                  <c:v>8.5053899965714663E-3</c:v>
                </c:pt>
                <c:pt idx="168">
                  <c:v>-2.1286650007823482E-3</c:v>
                </c:pt>
                <c:pt idx="169">
                  <c:v>9.1443499695742503E-4</c:v>
                </c:pt>
                <c:pt idx="170">
                  <c:v>5.0088299976778217E-3</c:v>
                </c:pt>
                <c:pt idx="171">
                  <c:v>1.4204649996827357E-3</c:v>
                </c:pt>
                <c:pt idx="172">
                  <c:v>4.2605499984347261E-3</c:v>
                </c:pt>
                <c:pt idx="173">
                  <c:v>-1.0176520001550671E-2</c:v>
                </c:pt>
                <c:pt idx="174">
                  <c:v>4.7092550012166612E-3</c:v>
                </c:pt>
                <c:pt idx="175">
                  <c:v>2.9178749973652884E-3</c:v>
                </c:pt>
                <c:pt idx="176">
                  <c:v>4.6097500307951123E-4</c:v>
                </c:pt>
                <c:pt idx="177">
                  <c:v>-1.9532500009518117E-3</c:v>
                </c:pt>
                <c:pt idx="178">
                  <c:v>5.1928649991168641E-3</c:v>
                </c:pt>
                <c:pt idx="179">
                  <c:v>1.0255795001285151E-2</c:v>
                </c:pt>
                <c:pt idx="180">
                  <c:v>5.9644150023814291E-3</c:v>
                </c:pt>
                <c:pt idx="181">
                  <c:v>1.2161350023234263E-3</c:v>
                </c:pt>
                <c:pt idx="182">
                  <c:v>9.8768499447032809E-4</c:v>
                </c:pt>
                <c:pt idx="183">
                  <c:v>3.7592349981423467E-3</c:v>
                </c:pt>
                <c:pt idx="184">
                  <c:v>-1.2687900016317144E-3</c:v>
                </c:pt>
                <c:pt idx="185">
                  <c:v>5.6915500026661903E-3</c:v>
                </c:pt>
                <c:pt idx="186">
                  <c:v>-8.3647499559447169E-4</c:v>
                </c:pt>
                <c:pt idx="187">
                  <c:v>8.0807650010683574E-3</c:v>
                </c:pt>
                <c:pt idx="188">
                  <c:v>1.9665399959194474E-3</c:v>
                </c:pt>
                <c:pt idx="189">
                  <c:v>7.5048849976155907E-3</c:v>
                </c:pt>
                <c:pt idx="190">
                  <c:v>-1.2471845002437476E-2</c:v>
                </c:pt>
                <c:pt idx="191">
                  <c:v>-3.4633450050023384E-3</c:v>
                </c:pt>
                <c:pt idx="192">
                  <c:v>1.2796750015695579E-3</c:v>
                </c:pt>
                <c:pt idx="193">
                  <c:v>1.1377509996236768E-2</c:v>
                </c:pt>
                <c:pt idx="194">
                  <c:v>1.0400780003692489E-2</c:v>
                </c:pt>
                <c:pt idx="195">
                  <c:v>4.2865549985435791E-3</c:v>
                </c:pt>
                <c:pt idx="196">
                  <c:v>-7.0561199972871691E-3</c:v>
                </c:pt>
                <c:pt idx="197">
                  <c:v>1.1956000016652979E-3</c:v>
                </c:pt>
                <c:pt idx="198">
                  <c:v>2.0813750015804544E-3</c:v>
                </c:pt>
                <c:pt idx="199">
                  <c:v>7.7619700023205951E-3</c:v>
                </c:pt>
                <c:pt idx="200">
                  <c:v>-2.1466480000526644E-2</c:v>
                </c:pt>
                <c:pt idx="201">
                  <c:v>7.1971999568631873E-4</c:v>
                </c:pt>
                <c:pt idx="202">
                  <c:v>1.7808509997848887E-2</c:v>
                </c:pt>
                <c:pt idx="203">
                  <c:v>-2.6350129999627825E-2</c:v>
                </c:pt>
                <c:pt idx="204">
                  <c:v>-2.5785800025914796E-3</c:v>
                </c:pt>
                <c:pt idx="205">
                  <c:v>-6.5942399996856693E-2</c:v>
                </c:pt>
                <c:pt idx="206">
                  <c:v>-5.2279100054875016E-3</c:v>
                </c:pt>
                <c:pt idx="207">
                  <c:v>2.3599900014232844E-3</c:v>
                </c:pt>
                <c:pt idx="208">
                  <c:v>5.340584997611586E-3</c:v>
                </c:pt>
                <c:pt idx="209">
                  <c:v>-1.0636145001626574E-2</c:v>
                </c:pt>
                <c:pt idx="210">
                  <c:v>9.2729000025428832E-3</c:v>
                </c:pt>
                <c:pt idx="211">
                  <c:v>-8.4132500342093408E-4</c:v>
                </c:pt>
                <c:pt idx="212">
                  <c:v>-8.475380003801547E-3</c:v>
                </c:pt>
                <c:pt idx="213">
                  <c:v>-5.8960500609828159E-4</c:v>
                </c:pt>
                <c:pt idx="214">
                  <c:v>-1.6703830006008502E-2</c:v>
                </c:pt>
                <c:pt idx="215">
                  <c:v>-3.8180549963726662E-3</c:v>
                </c:pt>
                <c:pt idx="216">
                  <c:v>-1.479478499823017E-2</c:v>
                </c:pt>
                <c:pt idx="217">
                  <c:v>6.0909899984835647E-3</c:v>
                </c:pt>
                <c:pt idx="218">
                  <c:v>-2.6572900023893453E-3</c:v>
                </c:pt>
                <c:pt idx="219">
                  <c:v>1.4885810000123456E-2</c:v>
                </c:pt>
                <c:pt idx="220">
                  <c:v>-1.5862470005231444E-2</c:v>
                </c:pt>
                <c:pt idx="221">
                  <c:v>-5.9534250030992553E-3</c:v>
                </c:pt>
                <c:pt idx="222">
                  <c:v>-1.5296100005798507E-2</c:v>
                </c:pt>
                <c:pt idx="223">
                  <c:v>-2.4103249961626716E-3</c:v>
                </c:pt>
                <c:pt idx="224">
                  <c:v>-5.249560002994258E-3</c:v>
                </c:pt>
                <c:pt idx="225">
                  <c:v>-1.2592234998010099E-2</c:v>
                </c:pt>
                <c:pt idx="226">
                  <c:v>-5.7064600041485392E-3</c:v>
                </c:pt>
                <c:pt idx="227">
                  <c:v>4.293539997888729E-3</c:v>
                </c:pt>
                <c:pt idx="228">
                  <c:v>8.6594849999528378E-3</c:v>
                </c:pt>
                <c:pt idx="229">
                  <c:v>-4.5474000216927379E-4</c:v>
                </c:pt>
                <c:pt idx="230">
                  <c:v>3.1581699950038455E-3</c:v>
                </c:pt>
                <c:pt idx="231">
                  <c:v>5.1682899938896298E-3</c:v>
                </c:pt>
                <c:pt idx="232">
                  <c:v>2.7174199931323528E-3</c:v>
                </c:pt>
                <c:pt idx="233">
                  <c:v>2.8148299970780499E-3</c:v>
                </c:pt>
                <c:pt idx="234">
                  <c:v>3.3006049998220988E-3</c:v>
                </c:pt>
                <c:pt idx="235">
                  <c:v>1.1666974998661317E-2</c:v>
                </c:pt>
                <c:pt idx="236">
                  <c:v>-9.4683950010221452E-3</c:v>
                </c:pt>
                <c:pt idx="237">
                  <c:v>7.5316049988032319E-3</c:v>
                </c:pt>
                <c:pt idx="238">
                  <c:v>3.9604799967491999E-3</c:v>
                </c:pt>
                <c:pt idx="239">
                  <c:v>2.440650001517497E-3</c:v>
                </c:pt>
                <c:pt idx="240">
                  <c:v>9.797499660635367E-5</c:v>
                </c:pt>
                <c:pt idx="241">
                  <c:v>1.2097974999051075E-2</c:v>
                </c:pt>
                <c:pt idx="242">
                  <c:v>1.3097974995616823E-2</c:v>
                </c:pt>
                <c:pt idx="243">
                  <c:v>1.1983750002400484E-2</c:v>
                </c:pt>
                <c:pt idx="244">
                  <c:v>1.0869525001908187E-2</c:v>
                </c:pt>
                <c:pt idx="245">
                  <c:v>-3.1992980002542026E-2</c:v>
                </c:pt>
                <c:pt idx="246">
                  <c:v>-1.535679999506101E-2</c:v>
                </c:pt>
                <c:pt idx="247">
                  <c:v>-3.1050799952936359E-3</c:v>
                </c:pt>
                <c:pt idx="248">
                  <c:v>-8.1810001574922353E-5</c:v>
                </c:pt>
                <c:pt idx="249">
                  <c:v>-6.1960350067238323E-3</c:v>
                </c:pt>
                <c:pt idx="250">
                  <c:v>-3.7078699970152229E-3</c:v>
                </c:pt>
                <c:pt idx="251">
                  <c:v>5.6765899935271591E-3</c:v>
                </c:pt>
                <c:pt idx="252">
                  <c:v>3.9283099977183156E-3</c:v>
                </c:pt>
                <c:pt idx="253">
                  <c:v>3.970094992837403E-3</c:v>
                </c:pt>
                <c:pt idx="254">
                  <c:v>9.8114549982710741E-3</c:v>
                </c:pt>
                <c:pt idx="255">
                  <c:v>9.2495599965332076E-3</c:v>
                </c:pt>
                <c:pt idx="256">
                  <c:v>5.4663349947077222E-3</c:v>
                </c:pt>
                <c:pt idx="257">
                  <c:v>-2.0864279998932034E-2</c:v>
                </c:pt>
                <c:pt idx="258">
                  <c:v>-3.9785050030332059E-3</c:v>
                </c:pt>
                <c:pt idx="259">
                  <c:v>2.5016650033649057E-3</c:v>
                </c:pt>
                <c:pt idx="260">
                  <c:v>1.3273215001390781E-2</c:v>
                </c:pt>
                <c:pt idx="261">
                  <c:v>4.0447650026180781E-3</c:v>
                </c:pt>
                <c:pt idx="262">
                  <c:v>9.6260100035578944E-3</c:v>
                </c:pt>
                <c:pt idx="263">
                  <c:v>-6.8435000139288604E-4</c:v>
                </c:pt>
                <c:pt idx="264">
                  <c:v>-5.8435000391909853E-4</c:v>
                </c:pt>
                <c:pt idx="265">
                  <c:v>1.3014249998377636E-3</c:v>
                </c:pt>
                <c:pt idx="266">
                  <c:v>2.4014250011532567E-3</c:v>
                </c:pt>
                <c:pt idx="267">
                  <c:v>9.1246949959895574E-3</c:v>
                </c:pt>
                <c:pt idx="268">
                  <c:v>-6.0572150032385252E-3</c:v>
                </c:pt>
                <c:pt idx="269">
                  <c:v>7.5345900040701963E-3</c:v>
                </c:pt>
                <c:pt idx="270">
                  <c:v>7.0203649956965819E-3</c:v>
                </c:pt>
                <c:pt idx="271">
                  <c:v>7.9893250003806315E-3</c:v>
                </c:pt>
                <c:pt idx="272">
                  <c:v>-8.8740499631967396E-4</c:v>
                </c:pt>
                <c:pt idx="273">
                  <c:v>-1.3016299999435432E-3</c:v>
                </c:pt>
                <c:pt idx="274">
                  <c:v>-6.1585500225191936E-4</c:v>
                </c:pt>
                <c:pt idx="275">
                  <c:v>-2.3008000425761566E-4</c:v>
                </c:pt>
                <c:pt idx="276">
                  <c:v>-4.4305001210886985E-5</c:v>
                </c:pt>
                <c:pt idx="277">
                  <c:v>1.0488010004337411E-2</c:v>
                </c:pt>
                <c:pt idx="278">
                  <c:v>3.3737850026227534E-3</c:v>
                </c:pt>
                <c:pt idx="279">
                  <c:v>1.03110999771161E-3</c:v>
                </c:pt>
                <c:pt idx="280">
                  <c:v>-1.1717170003976207E-2</c:v>
                </c:pt>
                <c:pt idx="281">
                  <c:v>-1.2277500354684889E-4</c:v>
                </c:pt>
                <c:pt idx="282">
                  <c:v>7.7224998676683754E-5</c:v>
                </c:pt>
                <c:pt idx="283">
                  <c:v>-1.3370000015129335E-3</c:v>
                </c:pt>
                <c:pt idx="284">
                  <c:v>-1.0370000018156134E-3</c:v>
                </c:pt>
                <c:pt idx="285">
                  <c:v>-1.5122500190045685E-4</c:v>
                </c:pt>
                <c:pt idx="286">
                  <c:v>1.1487749943626113E-3</c:v>
                </c:pt>
                <c:pt idx="287">
                  <c:v>1.5290319992345758E-2</c:v>
                </c:pt>
                <c:pt idx="288">
                  <c:v>1.1760950001189485E-3</c:v>
                </c:pt>
                <c:pt idx="289">
                  <c:v>5.9618700033752248E-3</c:v>
                </c:pt>
                <c:pt idx="290">
                  <c:v>1.2108410002838355E-2</c:v>
                </c:pt>
                <c:pt idx="291">
                  <c:v>6.6290899994783103E-3</c:v>
                </c:pt>
                <c:pt idx="292">
                  <c:v>6.9290899991756305E-3</c:v>
                </c:pt>
                <c:pt idx="293">
                  <c:v>6.7148649977752939E-3</c:v>
                </c:pt>
                <c:pt idx="294">
                  <c:v>4.8321049980586395E-3</c:v>
                </c:pt>
                <c:pt idx="295">
                  <c:v>5.4894299973966554E-3</c:v>
                </c:pt>
                <c:pt idx="296">
                  <c:v>6.3213199973688461E-3</c:v>
                </c:pt>
                <c:pt idx="297">
                  <c:v>5.1592400050139986E-3</c:v>
                </c:pt>
                <c:pt idx="298">
                  <c:v>7.1135500038508326E-3</c:v>
                </c:pt>
                <c:pt idx="299">
                  <c:v>4.4256100009079091E-3</c:v>
                </c:pt>
                <c:pt idx="300">
                  <c:v>4.8865599965211004E-3</c:v>
                </c:pt>
                <c:pt idx="301">
                  <c:v>4.4723350001731887E-3</c:v>
                </c:pt>
                <c:pt idx="302">
                  <c:v>8.7076650015660562E-3</c:v>
                </c:pt>
                <c:pt idx="303">
                  <c:v>5.4261800032691099E-3</c:v>
                </c:pt>
                <c:pt idx="304">
                  <c:v>2.6104370001121424E-2</c:v>
                </c:pt>
                <c:pt idx="305">
                  <c:v>5.1310399940120988E-3</c:v>
                </c:pt>
                <c:pt idx="306">
                  <c:v>5.8112100014113821E-3</c:v>
                </c:pt>
                <c:pt idx="307">
                  <c:v>6.5206799990846775E-3</c:v>
                </c:pt>
                <c:pt idx="308">
                  <c:v>8.4751749964198098E-3</c:v>
                </c:pt>
                <c:pt idx="309">
                  <c:v>2.7316534993587993E-2</c:v>
                </c:pt>
                <c:pt idx="310">
                  <c:v>1.2768679996952415E-2</c:v>
                </c:pt>
                <c:pt idx="311">
                  <c:v>-7.2313199998461641E-3</c:v>
                </c:pt>
                <c:pt idx="312">
                  <c:v>1.3484789997164626E-2</c:v>
                </c:pt>
                <c:pt idx="313">
                  <c:v>2.3960204998729751E-2</c:v>
                </c:pt>
                <c:pt idx="314">
                  <c:v>2.0617529997252859E-2</c:v>
                </c:pt>
                <c:pt idx="315">
                  <c:v>1.2253709996002726E-2</c:v>
                </c:pt>
                <c:pt idx="316">
                  <c:v>6.2384999910136685E-4</c:v>
                </c:pt>
                <c:pt idx="317">
                  <c:v>2.709624997805804E-3</c:v>
                </c:pt>
                <c:pt idx="318">
                  <c:v>3.0953999958001077E-3</c:v>
                </c:pt>
                <c:pt idx="319">
                  <c:v>1.3811750031891279E-3</c:v>
                </c:pt>
                <c:pt idx="320">
                  <c:v>2.3431579997122753E-2</c:v>
                </c:pt>
                <c:pt idx="321">
                  <c:v>2.386258000478847E-2</c:v>
                </c:pt>
                <c:pt idx="322">
                  <c:v>1.6853174995048903E-2</c:v>
                </c:pt>
                <c:pt idx="323">
                  <c:v>2.8030329995090142E-2</c:v>
                </c:pt>
                <c:pt idx="324">
                  <c:v>3.5803099963231944E-3</c:v>
                </c:pt>
                <c:pt idx="325">
                  <c:v>2.6313314992876258E-2</c:v>
                </c:pt>
                <c:pt idx="326">
                  <c:v>1.4920300003723241E-2</c:v>
                </c:pt>
                <c:pt idx="327">
                  <c:v>1.5620300000591669E-2</c:v>
                </c:pt>
                <c:pt idx="328">
                  <c:v>4.3956479996268172E-2</c:v>
                </c:pt>
                <c:pt idx="329">
                  <c:v>2.2215079996385612E-2</c:v>
                </c:pt>
                <c:pt idx="330">
                  <c:v>2.0109379998757504E-2</c:v>
                </c:pt>
                <c:pt idx="331">
                  <c:v>1.8732649994490203E-2</c:v>
                </c:pt>
                <c:pt idx="332">
                  <c:v>3.5996854996483307E-2</c:v>
                </c:pt>
                <c:pt idx="333">
                  <c:v>1.8695965001825243E-2</c:v>
                </c:pt>
                <c:pt idx="334">
                  <c:v>1.8995965001522563E-2</c:v>
                </c:pt>
                <c:pt idx="335">
                  <c:v>4.4097425001382362E-2</c:v>
                </c:pt>
                <c:pt idx="336">
                  <c:v>2.6873224996961653E-2</c:v>
                </c:pt>
                <c:pt idx="337">
                  <c:v>3.4925129999464843E-2</c:v>
                </c:pt>
                <c:pt idx="338">
                  <c:v>2.7810904997750185E-2</c:v>
                </c:pt>
                <c:pt idx="339">
                  <c:v>2.7696680001099594E-2</c:v>
                </c:pt>
                <c:pt idx="340">
                  <c:v>3.0582455001422204E-2</c:v>
                </c:pt>
                <c:pt idx="341">
                  <c:v>3.5834174996125512E-2</c:v>
                </c:pt>
                <c:pt idx="342">
                  <c:v>3.571994999947492E-2</c:v>
                </c:pt>
                <c:pt idx="343">
                  <c:v>2.9491499997675419E-2</c:v>
                </c:pt>
                <c:pt idx="344">
                  <c:v>5.0286319994484074E-2</c:v>
                </c:pt>
                <c:pt idx="345">
                  <c:v>3.3172094998008106E-2</c:v>
                </c:pt>
                <c:pt idx="346">
                  <c:v>3.1081139997695573E-2</c:v>
                </c:pt>
                <c:pt idx="347">
                  <c:v>3.4332859999267384E-2</c:v>
                </c:pt>
                <c:pt idx="348">
                  <c:v>3.7104410002939403E-2</c:v>
                </c:pt>
                <c:pt idx="349">
                  <c:v>2.924190500198165E-2</c:v>
                </c:pt>
                <c:pt idx="350">
                  <c:v>9.7940500054392032E-3</c:v>
                </c:pt>
                <c:pt idx="351">
                  <c:v>1.749405000009574E-2</c:v>
                </c:pt>
                <c:pt idx="352">
                  <c:v>3.1994050004868768E-2</c:v>
                </c:pt>
                <c:pt idx="353">
                  <c:v>3.2694050001737196E-2</c:v>
                </c:pt>
                <c:pt idx="354">
                  <c:v>8.6655999984941445E-3</c:v>
                </c:pt>
                <c:pt idx="355">
                  <c:v>1.3565599998401012E-2</c:v>
                </c:pt>
                <c:pt idx="356">
                  <c:v>1.4965599999413826E-2</c:v>
                </c:pt>
                <c:pt idx="357">
                  <c:v>2.0465599998715334E-2</c:v>
                </c:pt>
                <c:pt idx="358">
                  <c:v>2.4665600001753774E-2</c:v>
                </c:pt>
                <c:pt idx="359">
                  <c:v>3.4683024998230394E-2</c:v>
                </c:pt>
                <c:pt idx="360">
                  <c:v>3.3477844997833017E-2</c:v>
                </c:pt>
                <c:pt idx="361">
                  <c:v>3.7009309999120887E-2</c:v>
                </c:pt>
                <c:pt idx="362">
                  <c:v>4.2272664992196951E-2</c:v>
                </c:pt>
                <c:pt idx="363">
                  <c:v>2.0258440003090072E-2</c:v>
                </c:pt>
                <c:pt idx="364">
                  <c:v>5.1181709997763392E-2</c:v>
                </c:pt>
                <c:pt idx="365">
                  <c:v>4.1653259992017411E-2</c:v>
                </c:pt>
                <c:pt idx="366">
                  <c:v>4.3999799992889166E-2</c:v>
                </c:pt>
                <c:pt idx="367">
                  <c:v>4.190884499985259E-2</c:v>
                </c:pt>
                <c:pt idx="368">
                  <c:v>4.2211860003590118E-2</c:v>
                </c:pt>
                <c:pt idx="369">
                  <c:v>3.9097635002690367E-2</c:v>
                </c:pt>
                <c:pt idx="370">
                  <c:v>3.5255810005764943E-2</c:v>
                </c:pt>
                <c:pt idx="371">
                  <c:v>4.0521754999645054E-2</c:v>
                </c:pt>
                <c:pt idx="372">
                  <c:v>4.6293304993014317E-2</c:v>
                </c:pt>
                <c:pt idx="373">
                  <c:v>4.2064854998898227E-2</c:v>
                </c:pt>
                <c:pt idx="374">
                  <c:v>4.5950629995786585E-2</c:v>
                </c:pt>
                <c:pt idx="375">
                  <c:v>3.7202349994913675E-2</c:v>
                </c:pt>
                <c:pt idx="376">
                  <c:v>3.4225620001961943E-2</c:v>
                </c:pt>
                <c:pt idx="377">
                  <c:v>3.3929484998225234E-2</c:v>
                </c:pt>
                <c:pt idx="378">
                  <c:v>3.9115260005928576E-2</c:v>
                </c:pt>
                <c:pt idx="379">
                  <c:v>4.5312429996556602E-2</c:v>
                </c:pt>
                <c:pt idx="380">
                  <c:v>4.5878800003265496E-2</c:v>
                </c:pt>
                <c:pt idx="381">
                  <c:v>4.8684829998819623E-2</c:v>
                </c:pt>
                <c:pt idx="382">
                  <c:v>1.3142154995875899E-2</c:v>
                </c:pt>
                <c:pt idx="383">
                  <c:v>4.1436974999669474E-2</c:v>
                </c:pt>
                <c:pt idx="384">
                  <c:v>4.1308525003842078E-2</c:v>
                </c:pt>
                <c:pt idx="385">
                  <c:v>4.8869289996218868E-2</c:v>
                </c:pt>
                <c:pt idx="386">
                  <c:v>6.835177000175463E-2</c:v>
                </c:pt>
                <c:pt idx="387">
                  <c:v>5.7946589993662201E-2</c:v>
                </c:pt>
                <c:pt idx="388">
                  <c:v>6.055563499830896E-2</c:v>
                </c:pt>
                <c:pt idx="389">
                  <c:v>5.7807354998658411E-2</c:v>
                </c:pt>
                <c:pt idx="390">
                  <c:v>4.5524594999733381E-2</c:v>
                </c:pt>
                <c:pt idx="391">
                  <c:v>4.5824594999430701E-2</c:v>
                </c:pt>
                <c:pt idx="392">
                  <c:v>5.0410370000463445E-2</c:v>
                </c:pt>
                <c:pt idx="393">
                  <c:v>5.0110370000766125E-2</c:v>
                </c:pt>
                <c:pt idx="394">
                  <c:v>7.3568544998124707E-2</c:v>
                </c:pt>
                <c:pt idx="395">
                  <c:v>5.6547399995906744E-2</c:v>
                </c:pt>
                <c:pt idx="396">
                  <c:v>5.8851490000961348E-2</c:v>
                </c:pt>
                <c:pt idx="397">
                  <c:v>5.9051490003184881E-2</c:v>
                </c:pt>
                <c:pt idx="398">
                  <c:v>5.7212255000195E-2</c:v>
                </c:pt>
                <c:pt idx="399">
                  <c:v>5.4009665000194218E-2</c:v>
                </c:pt>
                <c:pt idx="400">
                  <c:v>7.1241979996557347E-2</c:v>
                </c:pt>
                <c:pt idx="401">
                  <c:v>7.5351024999690708E-2</c:v>
                </c:pt>
                <c:pt idx="402">
                  <c:v>6.853679999767337E-2</c:v>
                </c:pt>
                <c:pt idx="403">
                  <c:v>5.7608349998190533E-2</c:v>
                </c:pt>
                <c:pt idx="404">
                  <c:v>7.8678160003619269E-2</c:v>
                </c:pt>
                <c:pt idx="405">
                  <c:v>6.8012864998308942E-2</c:v>
                </c:pt>
                <c:pt idx="406">
                  <c:v>6.3604205002775416E-2</c:v>
                </c:pt>
                <c:pt idx="407">
                  <c:v>7.8750280001258943E-2</c:v>
                </c:pt>
                <c:pt idx="408">
                  <c:v>8.3422639996570069E-2</c:v>
                </c:pt>
                <c:pt idx="409">
                  <c:v>8.6048299999674782E-2</c:v>
                </c:pt>
                <c:pt idx="410">
                  <c:v>9.2456029997265432E-2</c:v>
                </c:pt>
                <c:pt idx="411">
                  <c:v>2.8199129999848083E-2</c:v>
                </c:pt>
                <c:pt idx="412">
                  <c:v>7.4836624997260515E-2</c:v>
                </c:pt>
                <c:pt idx="413">
                  <c:v>9.5349534996785223E-2</c:v>
                </c:pt>
                <c:pt idx="414">
                  <c:v>4.3835309996211436E-2</c:v>
                </c:pt>
                <c:pt idx="415">
                  <c:v>7.7267624998057727E-2</c:v>
                </c:pt>
                <c:pt idx="416">
                  <c:v>3.565340000204742E-2</c:v>
                </c:pt>
                <c:pt idx="417">
                  <c:v>3.5753399999521207E-2</c:v>
                </c:pt>
                <c:pt idx="418">
                  <c:v>8.575340000243159E-2</c:v>
                </c:pt>
                <c:pt idx="419">
                  <c:v>3.1424950000655372E-2</c:v>
                </c:pt>
                <c:pt idx="420">
                  <c:v>8.1148219993337989E-2</c:v>
                </c:pt>
                <c:pt idx="421">
                  <c:v>8.0184624996036291E-2</c:v>
                </c:pt>
                <c:pt idx="422">
                  <c:v>7.9030699998838827E-2</c:v>
                </c:pt>
                <c:pt idx="423">
                  <c:v>8.2525520003400743E-2</c:v>
                </c:pt>
                <c:pt idx="424">
                  <c:v>9.3548789998749271E-2</c:v>
                </c:pt>
                <c:pt idx="425">
                  <c:v>8.983456499845488E-2</c:v>
                </c:pt>
                <c:pt idx="426">
                  <c:v>7.9320340002595913E-2</c:v>
                </c:pt>
                <c:pt idx="427">
                  <c:v>8.9170744999137241E-2</c:v>
                </c:pt>
                <c:pt idx="428">
                  <c:v>8.8579790004587267E-2</c:v>
                </c:pt>
                <c:pt idx="429">
                  <c:v>9.6312104993558023E-2</c:v>
                </c:pt>
                <c:pt idx="430">
                  <c:v>9.0897879999829456E-2</c:v>
                </c:pt>
                <c:pt idx="431">
                  <c:v>7.6383654995879624E-2</c:v>
                </c:pt>
                <c:pt idx="432">
                  <c:v>4.1602819997933693E-2</c:v>
                </c:pt>
                <c:pt idx="433">
                  <c:v>4.2502819997025654E-2</c:v>
                </c:pt>
                <c:pt idx="434">
                  <c:v>8.3353224996244535E-2</c:v>
                </c:pt>
                <c:pt idx="435">
                  <c:v>9.3801329996495042E-2</c:v>
                </c:pt>
                <c:pt idx="436">
                  <c:v>9.4001329998718575E-2</c:v>
                </c:pt>
                <c:pt idx="437">
                  <c:v>0.1159372699985397</c:v>
                </c:pt>
                <c:pt idx="438">
                  <c:v>0.11536053999589058</c:v>
                </c:pt>
                <c:pt idx="439">
                  <c:v>0.11692130500159692</c:v>
                </c:pt>
                <c:pt idx="440">
                  <c:v>0.116244575001474</c:v>
                </c:pt>
                <c:pt idx="441">
                  <c:v>0.12732056000095326</c:v>
                </c:pt>
                <c:pt idx="442">
                  <c:v>0.12668693000159692</c:v>
                </c:pt>
                <c:pt idx="443">
                  <c:v>0.12771924499975285</c:v>
                </c:pt>
                <c:pt idx="444">
                  <c:v>0.10907912000402575</c:v>
                </c:pt>
                <c:pt idx="445">
                  <c:v>0.13805344499996863</c:v>
                </c:pt>
                <c:pt idx="446">
                  <c:v>0.13803922000079183</c:v>
                </c:pt>
                <c:pt idx="447">
                  <c:v>0.13738231999741402</c:v>
                </c:pt>
                <c:pt idx="448">
                  <c:v>0.13814563499909127</c:v>
                </c:pt>
                <c:pt idx="449">
                  <c:v>0.14802212500217138</c:v>
                </c:pt>
                <c:pt idx="450">
                  <c:v>0.14781651999510359</c:v>
                </c:pt>
                <c:pt idx="451">
                  <c:v>0.15410012999927858</c:v>
                </c:pt>
                <c:pt idx="452">
                  <c:v>0.14954233999742428</c:v>
                </c:pt>
                <c:pt idx="453">
                  <c:v>0.14972811499319505</c:v>
                </c:pt>
                <c:pt idx="454">
                  <c:v>0.14918543999374378</c:v>
                </c:pt>
                <c:pt idx="455">
                  <c:v>0.15073584500350989</c:v>
                </c:pt>
                <c:pt idx="456">
                  <c:v>0.15083584500098368</c:v>
                </c:pt>
                <c:pt idx="457">
                  <c:v>0.14757093499792973</c:v>
                </c:pt>
                <c:pt idx="458">
                  <c:v>0.17107536999537842</c:v>
                </c:pt>
                <c:pt idx="459">
                  <c:v>0.19754496499808738</c:v>
                </c:pt>
                <c:pt idx="460">
                  <c:v>0.1975949649931863</c:v>
                </c:pt>
                <c:pt idx="461">
                  <c:v>0.19844496499717934</c:v>
                </c:pt>
                <c:pt idx="462">
                  <c:v>0.19848496499616886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54-49D7-B0F6-B69F1EB61B37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(2)'!$U$2:$U$33</c:f>
              <c:numCache>
                <c:formatCode>General</c:formatCode>
                <c:ptCount val="32"/>
                <c:pt idx="0">
                  <c:v>-1.6</c:v>
                </c:pt>
                <c:pt idx="1">
                  <c:v>-1.4</c:v>
                </c:pt>
                <c:pt idx="2">
                  <c:v>-1.2</c:v>
                </c:pt>
                <c:pt idx="3">
                  <c:v>-0.999999999999999</c:v>
                </c:pt>
                <c:pt idx="4">
                  <c:v>-0.79999999999999905</c:v>
                </c:pt>
                <c:pt idx="5">
                  <c:v>-0.6</c:v>
                </c:pt>
                <c:pt idx="6">
                  <c:v>-0.4</c:v>
                </c:pt>
                <c:pt idx="7">
                  <c:v>-0.2</c:v>
                </c:pt>
                <c:pt idx="8">
                  <c:v>0</c:v>
                </c:pt>
                <c:pt idx="9">
                  <c:v>0.2</c:v>
                </c:pt>
                <c:pt idx="10">
                  <c:v>0.4</c:v>
                </c:pt>
                <c:pt idx="11">
                  <c:v>0.6</c:v>
                </c:pt>
                <c:pt idx="12">
                  <c:v>0.8</c:v>
                </c:pt>
                <c:pt idx="13">
                  <c:v>1</c:v>
                </c:pt>
                <c:pt idx="14">
                  <c:v>1.2</c:v>
                </c:pt>
                <c:pt idx="15">
                  <c:v>1.4</c:v>
                </c:pt>
                <c:pt idx="16">
                  <c:v>1.6</c:v>
                </c:pt>
                <c:pt idx="17">
                  <c:v>1.8</c:v>
                </c:pt>
                <c:pt idx="18">
                  <c:v>2</c:v>
                </c:pt>
                <c:pt idx="19">
                  <c:v>2.2000000000000002</c:v>
                </c:pt>
                <c:pt idx="20">
                  <c:v>2.4</c:v>
                </c:pt>
                <c:pt idx="21">
                  <c:v>2.6</c:v>
                </c:pt>
                <c:pt idx="22">
                  <c:v>2.8</c:v>
                </c:pt>
                <c:pt idx="23">
                  <c:v>3</c:v>
                </c:pt>
                <c:pt idx="24">
                  <c:v>3.2</c:v>
                </c:pt>
                <c:pt idx="25">
                  <c:v>3.4</c:v>
                </c:pt>
                <c:pt idx="26">
                  <c:v>3.6</c:v>
                </c:pt>
                <c:pt idx="27">
                  <c:v>3.8</c:v>
                </c:pt>
                <c:pt idx="28">
                  <c:v>4</c:v>
                </c:pt>
                <c:pt idx="29">
                  <c:v>4.2000000000000099</c:v>
                </c:pt>
                <c:pt idx="30">
                  <c:v>4.4000000000000101</c:v>
                </c:pt>
                <c:pt idx="31">
                  <c:v>4.6000000000000103</c:v>
                </c:pt>
              </c:numCache>
            </c:numRef>
          </c:xVal>
          <c:yVal>
            <c:numRef>
              <c:f>'Q_fit (2)'!$V$2:$V$33</c:f>
              <c:numCache>
                <c:formatCode>General</c:formatCode>
                <c:ptCount val="32"/>
                <c:pt idx="0">
                  <c:v>5.9933057637735848E-2</c:v>
                </c:pt>
                <c:pt idx="1">
                  <c:v>4.7432565550559774E-2</c:v>
                </c:pt>
                <c:pt idx="2">
                  <c:v>3.630294205333013E-2</c:v>
                </c:pt>
                <c:pt idx="3">
                  <c:v>2.6544187146046852E-2</c:v>
                </c:pt>
                <c:pt idx="4">
                  <c:v>1.8156300828710035E-2</c:v>
                </c:pt>
                <c:pt idx="5">
                  <c:v>1.1139283101319657E-2</c:v>
                </c:pt>
                <c:pt idx="6">
                  <c:v>5.4931339638756571E-3</c:v>
                </c:pt>
                <c:pt idx="7">
                  <c:v>1.2178534163780647E-3</c:v>
                </c:pt>
                <c:pt idx="8">
                  <c:v>-1.6865585411731158E-3</c:v>
                </c:pt>
                <c:pt idx="9">
                  <c:v>-3.2201019087778849E-3</c:v>
                </c:pt>
                <c:pt idx="10">
                  <c:v>-3.3827766864362426E-3</c:v>
                </c:pt>
                <c:pt idx="11">
                  <c:v>-2.1745828741481892E-3</c:v>
                </c:pt>
                <c:pt idx="12">
                  <c:v>4.0447952808627709E-4</c:v>
                </c:pt>
                <c:pt idx="13">
                  <c:v>4.3544105202671518E-3</c:v>
                </c:pt>
                <c:pt idx="14">
                  <c:v>9.6752101023944385E-3</c:v>
                </c:pt>
                <c:pt idx="15">
                  <c:v>1.6366878274468134E-2</c:v>
                </c:pt>
                <c:pt idx="16">
                  <c:v>2.4429415036488256E-2</c:v>
                </c:pt>
                <c:pt idx="17">
                  <c:v>3.3862820388454777E-2</c:v>
                </c:pt>
                <c:pt idx="18">
                  <c:v>4.4667094330367703E-2</c:v>
                </c:pt>
                <c:pt idx="19">
                  <c:v>5.6842236862227065E-2</c:v>
                </c:pt>
                <c:pt idx="20">
                  <c:v>7.0388247984032801E-2</c:v>
                </c:pt>
                <c:pt idx="21">
                  <c:v>8.530512769578498E-2</c:v>
                </c:pt>
                <c:pt idx="22">
                  <c:v>0.10159287599748353</c:v>
                </c:pt>
                <c:pt idx="23">
                  <c:v>0.11925149288912854</c:v>
                </c:pt>
                <c:pt idx="24">
                  <c:v>0.13828097837071995</c:v>
                </c:pt>
                <c:pt idx="25">
                  <c:v>0.15868133244225774</c:v>
                </c:pt>
                <c:pt idx="26">
                  <c:v>0.18045255510374197</c:v>
                </c:pt>
                <c:pt idx="27">
                  <c:v>0.2035946463551726</c:v>
                </c:pt>
                <c:pt idx="28">
                  <c:v>0.22810760619654963</c:v>
                </c:pt>
                <c:pt idx="29">
                  <c:v>0.25399143462787444</c:v>
                </c:pt>
                <c:pt idx="30">
                  <c:v>0.28124613164914436</c:v>
                </c:pt>
                <c:pt idx="31">
                  <c:v>0.30987169726036079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54-49D7-B0F6-B69F1EB61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36408"/>
        <c:axId val="1"/>
      </c:scatterChart>
      <c:valAx>
        <c:axId val="513136408"/>
        <c:scaling>
          <c:orientation val="minMax"/>
          <c:max val="4"/>
          <c:min val="-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8099762470308788"/>
              <c:y val="0.93877765279340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05670124567762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36408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116389548693585"/>
          <c:y val="0.91836948952809472"/>
          <c:w val="0.44536817102137766"/>
          <c:h val="0.968256110843287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V566 Oph -- 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[41835.8617, 0.40964569]  </a:t>
            </a:r>
          </a:p>
        </c:rich>
      </c:tx>
      <c:layout>
        <c:manualLayout>
          <c:xMode val="edge"/>
          <c:yMode val="edge"/>
          <c:x val="0.25414403310083478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9743629401958"/>
          <c:y val="0.20958114471420156"/>
          <c:w val="0.8379388918963151"/>
          <c:h val="0.66167761402626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'Q_fit (2)'!$A$21:$A$185</c:f>
              <c:numCache>
                <c:formatCode>General</c:formatCode>
                <c:ptCount val="165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1799</c:v>
                </c:pt>
                <c:pt idx="156">
                  <c:v>1808</c:v>
                </c:pt>
                <c:pt idx="157">
                  <c:v>1816</c:v>
                </c:pt>
                <c:pt idx="158">
                  <c:v>1818.5</c:v>
                </c:pt>
                <c:pt idx="159">
                  <c:v>1821</c:v>
                </c:pt>
                <c:pt idx="160">
                  <c:v>1821</c:v>
                </c:pt>
                <c:pt idx="161">
                  <c:v>1822.5</c:v>
                </c:pt>
                <c:pt idx="162">
                  <c:v>1837</c:v>
                </c:pt>
                <c:pt idx="163">
                  <c:v>1842</c:v>
                </c:pt>
                <c:pt idx="164">
                  <c:v>1843</c:v>
                </c:pt>
              </c:numCache>
            </c:numRef>
          </c:xVal>
          <c:yVal>
            <c:numRef>
              <c:f>'Q_fit (2)'!$B$21:$B$185</c:f>
              <c:numCache>
                <c:formatCode>General</c:formatCode>
                <c:ptCount val="165"/>
                <c:pt idx="0">
                  <c:v>0.13707801499549532</c:v>
                </c:pt>
                <c:pt idx="1">
                  <c:v>0.12507801499668858</c:v>
                </c:pt>
                <c:pt idx="2">
                  <c:v>0.17150688999754493</c:v>
                </c:pt>
                <c:pt idx="3">
                  <c:v>0.13387283499832847</c:v>
                </c:pt>
                <c:pt idx="4">
                  <c:v>0.1197586099988257</c:v>
                </c:pt>
                <c:pt idx="5">
                  <c:v>0.14330170999892289</c:v>
                </c:pt>
                <c:pt idx="6">
                  <c:v>0.10201032999975723</c:v>
                </c:pt>
                <c:pt idx="7">
                  <c:v>0.11189610499786795</c:v>
                </c:pt>
                <c:pt idx="8">
                  <c:v>0.13478187999862712</c:v>
                </c:pt>
                <c:pt idx="9">
                  <c:v>0.12071419499989133</c:v>
                </c:pt>
                <c:pt idx="10">
                  <c:v>0.11759996999899158</c:v>
                </c:pt>
                <c:pt idx="11">
                  <c:v>0.12437151999984053</c:v>
                </c:pt>
                <c:pt idx="12">
                  <c:v>0.10262323999995715</c:v>
                </c:pt>
                <c:pt idx="13">
                  <c:v>0.11928754999826197</c:v>
                </c:pt>
                <c:pt idx="14">
                  <c:v>0.12546470499728457</c:v>
                </c:pt>
                <c:pt idx="15">
                  <c:v>7.4368945002788678E-2</c:v>
                </c:pt>
                <c:pt idx="16">
                  <c:v>7.4468945000262465E-2</c:v>
                </c:pt>
                <c:pt idx="17">
                  <c:v>7.3740494997764472E-2</c:v>
                </c:pt>
                <c:pt idx="18">
                  <c:v>7.3837439995259047E-2</c:v>
                </c:pt>
                <c:pt idx="19">
                  <c:v>7.3903810000047088E-2</c:v>
                </c:pt>
                <c:pt idx="20">
                  <c:v>7.4003810004796833E-2</c:v>
                </c:pt>
                <c:pt idx="21">
                  <c:v>7.068029999936698E-2</c:v>
                </c:pt>
                <c:pt idx="22">
                  <c:v>7.09802999990643E-2</c:v>
                </c:pt>
                <c:pt idx="23">
                  <c:v>6.9699200001196004E-2</c:v>
                </c:pt>
                <c:pt idx="24">
                  <c:v>6.2737874999584164E-2</c:v>
                </c:pt>
                <c:pt idx="25">
                  <c:v>6.212365000101272E-2</c:v>
                </c:pt>
                <c:pt idx="26">
                  <c:v>6.2305199993716087E-2</c:v>
                </c:pt>
                <c:pt idx="27">
                  <c:v>5.0351739999314304E-2</c:v>
                </c:pt>
                <c:pt idx="28">
                  <c:v>5.9232760002487339E-2</c:v>
                </c:pt>
                <c:pt idx="29">
                  <c:v>5.4195024997170549E-2</c:v>
                </c:pt>
                <c:pt idx="30">
                  <c:v>5.3727340004115831E-2</c:v>
                </c:pt>
                <c:pt idx="31">
                  <c:v>5.307043999346206E-2</c:v>
                </c:pt>
                <c:pt idx="32">
                  <c:v>3.965061000053538E-2</c:v>
                </c:pt>
                <c:pt idx="33">
                  <c:v>5.3411799999594223E-2</c:v>
                </c:pt>
                <c:pt idx="34">
                  <c:v>6.1783350000041537E-2</c:v>
                </c:pt>
                <c:pt idx="35">
                  <c:v>5.3592395001032855E-2</c:v>
                </c:pt>
                <c:pt idx="36">
                  <c:v>5.2586789999622852E-2</c:v>
                </c:pt>
                <c:pt idx="37">
                  <c:v>4.3701399998099077E-2</c:v>
                </c:pt>
                <c:pt idx="38">
                  <c:v>4.8308890000043903E-2</c:v>
                </c:pt>
                <c:pt idx="39">
                  <c:v>6.2732159996812697E-2</c:v>
                </c:pt>
                <c:pt idx="40">
                  <c:v>4.9103709992778022E-2</c:v>
                </c:pt>
                <c:pt idx="41">
                  <c:v>4.4805595003708731E-2</c:v>
                </c:pt>
                <c:pt idx="42">
                  <c:v>4.5962919997691642E-2</c:v>
                </c:pt>
                <c:pt idx="43">
                  <c:v>2.9534469998907298E-2</c:v>
                </c:pt>
                <c:pt idx="44">
                  <c:v>4.4081010004447307E-2</c:v>
                </c:pt>
                <c:pt idx="45">
                  <c:v>5.4147379996720701E-2</c:v>
                </c:pt>
                <c:pt idx="46">
                  <c:v>4.5147379998525139E-2</c:v>
                </c:pt>
                <c:pt idx="47">
                  <c:v>4.4102965002821293E-2</c:v>
                </c:pt>
                <c:pt idx="48">
                  <c:v>2.6268590001564007E-2</c:v>
                </c:pt>
                <c:pt idx="49">
                  <c:v>4.6748760003538337E-2</c:v>
                </c:pt>
                <c:pt idx="50">
                  <c:v>3.8634534997981973E-2</c:v>
                </c:pt>
                <c:pt idx="51">
                  <c:v>4.3520309998712037E-2</c:v>
                </c:pt>
                <c:pt idx="52">
                  <c:v>2.7338399995642249E-2</c:v>
                </c:pt>
                <c:pt idx="53">
                  <c:v>3.0361670003912877E-2</c:v>
                </c:pt>
                <c:pt idx="54">
                  <c:v>6.238493999990169E-2</c:v>
                </c:pt>
                <c:pt idx="55">
                  <c:v>1.4813814996159635E-2</c:v>
                </c:pt>
                <c:pt idx="56">
                  <c:v>4.0293985002790578E-2</c:v>
                </c:pt>
                <c:pt idx="57">
                  <c:v>2.9203029997006524E-2</c:v>
                </c:pt>
                <c:pt idx="58">
                  <c:v>3.8189879996934906E-2</c:v>
                </c:pt>
                <c:pt idx="59">
                  <c:v>2.7961430001596455E-2</c:v>
                </c:pt>
                <c:pt idx="60">
                  <c:v>3.864202499971725E-2</c:v>
                </c:pt>
                <c:pt idx="61">
                  <c:v>2.9007969998929184E-2</c:v>
                </c:pt>
                <c:pt idx="62">
                  <c:v>3.7893745000474155E-2</c:v>
                </c:pt>
                <c:pt idx="63">
                  <c:v>3.9551069996377919E-2</c:v>
                </c:pt>
                <c:pt idx="64">
                  <c:v>4.5322620004299097E-2</c:v>
                </c:pt>
                <c:pt idx="65">
                  <c:v>4.0094169999065343E-2</c:v>
                </c:pt>
                <c:pt idx="66">
                  <c:v>3.3802789999754168E-2</c:v>
                </c:pt>
                <c:pt idx="67">
                  <c:v>3.4688564992393367E-2</c:v>
                </c:pt>
                <c:pt idx="68">
                  <c:v>4.1574340000806842E-2</c:v>
                </c:pt>
                <c:pt idx="69">
                  <c:v>2.2345889999996871E-2</c:v>
                </c:pt>
                <c:pt idx="70">
                  <c:v>3.9826059997722041E-2</c:v>
                </c:pt>
                <c:pt idx="71">
                  <c:v>4.0003214999160264E-2</c:v>
                </c:pt>
                <c:pt idx="72">
                  <c:v>3.7028610000561457E-2</c:v>
                </c:pt>
                <c:pt idx="73">
                  <c:v>3.8937654993787874E-2</c:v>
                </c:pt>
                <c:pt idx="74">
                  <c:v>3.0241280001064297E-2</c:v>
                </c:pt>
                <c:pt idx="75">
                  <c:v>1.7174590000649914E-2</c:v>
                </c:pt>
                <c:pt idx="76">
                  <c:v>1.7474590000347234E-2</c:v>
                </c:pt>
                <c:pt idx="77">
                  <c:v>2.5474590001977049E-2</c:v>
                </c:pt>
                <c:pt idx="78">
                  <c:v>2.3971294998773374E-2</c:v>
                </c:pt>
                <c:pt idx="79">
                  <c:v>2.2757069993531331E-2</c:v>
                </c:pt>
                <c:pt idx="80">
                  <c:v>2.2693250000884291E-2</c:v>
                </c:pt>
                <c:pt idx="81">
                  <c:v>1.957902499998454E-2</c:v>
                </c:pt>
                <c:pt idx="82">
                  <c:v>1.5086195002368186E-2</c:v>
                </c:pt>
                <c:pt idx="83">
                  <c:v>1.5063350001582876E-2</c:v>
                </c:pt>
                <c:pt idx="84">
                  <c:v>1.836075999744935E-2</c:v>
                </c:pt>
                <c:pt idx="85">
                  <c:v>1.4295239998318721E-2</c:v>
                </c:pt>
                <c:pt idx="86">
                  <c:v>1.5172394996625371E-2</c:v>
                </c:pt>
                <c:pt idx="87">
                  <c:v>1.3573669995821547E-2</c:v>
                </c:pt>
                <c:pt idx="88">
                  <c:v>1.6573670000070706E-2</c:v>
                </c:pt>
                <c:pt idx="89">
                  <c:v>9.3825399962952361E-3</c:v>
                </c:pt>
                <c:pt idx="90">
                  <c:v>8.8540900032967329E-3</c:v>
                </c:pt>
                <c:pt idx="91">
                  <c:v>1.4466109998465981E-2</c:v>
                </c:pt>
                <c:pt idx="92">
                  <c:v>5.4873999979463406E-3</c:v>
                </c:pt>
                <c:pt idx="93">
                  <c:v>-1.5794510007253848E-2</c:v>
                </c:pt>
                <c:pt idx="94">
                  <c:v>-1.0344900001655333E-3</c:v>
                </c:pt>
                <c:pt idx="95">
                  <c:v>6.0641949967248365E-3</c:v>
                </c:pt>
                <c:pt idx="96">
                  <c:v>1.4874650005367585E-3</c:v>
                </c:pt>
                <c:pt idx="97">
                  <c:v>5.9661199993570335E-3</c:v>
                </c:pt>
                <c:pt idx="98">
                  <c:v>7.6611999975284562E-4</c:v>
                </c:pt>
                <c:pt idx="99">
                  <c:v>2.7842099952977151E-3</c:v>
                </c:pt>
                <c:pt idx="100">
                  <c:v>-6.4843250074773096E-3</c:v>
                </c:pt>
                <c:pt idx="101">
                  <c:v>-7.626999999047257E-3</c:v>
                </c:pt>
                <c:pt idx="102">
                  <c:v>3.4648049986572005E-3</c:v>
                </c:pt>
                <c:pt idx="103">
                  <c:v>2.6488399962545373E-3</c:v>
                </c:pt>
                <c:pt idx="104">
                  <c:v>2.5029999960679561E-4</c:v>
                </c:pt>
                <c:pt idx="105">
                  <c:v>4.5029999455437064E-4</c:v>
                </c:pt>
                <c:pt idx="106">
                  <c:v>5.8229579997714609E-2</c:v>
                </c:pt>
                <c:pt idx="107">
                  <c:v>-1.9998870004201308E-2</c:v>
                </c:pt>
                <c:pt idx="108">
                  <c:v>-1.1180779998539947E-2</c:v>
                </c:pt>
                <c:pt idx="109">
                  <c:v>-2.92905999958748E-3</c:v>
                </c:pt>
                <c:pt idx="110">
                  <c:v>2.0070940001460258E-2</c:v>
                </c:pt>
                <c:pt idx="111">
                  <c:v>3.1956714999978431E-2</c:v>
                </c:pt>
                <c:pt idx="112">
                  <c:v>-1.2157509998360183E-2</c:v>
                </c:pt>
                <c:pt idx="113">
                  <c:v>-2.1575100035988726E-3</c:v>
                </c:pt>
                <c:pt idx="114">
                  <c:v>7.6979984994977713E-2</c:v>
                </c:pt>
                <c:pt idx="115">
                  <c:v>0</c:v>
                </c:pt>
                <c:pt idx="116">
                  <c:v>-1.0000000474974513E-4</c:v>
                </c:pt>
                <c:pt idx="117">
                  <c:v>9.0449975687079132E-6</c:v>
                </c:pt>
                <c:pt idx="118">
                  <c:v>6.2628500018035993E-4</c:v>
                </c:pt>
                <c:pt idx="119">
                  <c:v>-4.4840002374257892E-5</c:v>
                </c:pt>
                <c:pt idx="120">
                  <c:v>6.3779996708035469E-5</c:v>
                </c:pt>
                <c:pt idx="121">
                  <c:v>-3.5906500124838203E-4</c:v>
                </c:pt>
                <c:pt idx="122">
                  <c:v>2.1808999736094847E-4</c:v>
                </c:pt>
                <c:pt idx="123">
                  <c:v>-2.3579499975312501E-4</c:v>
                </c:pt>
                <c:pt idx="124">
                  <c:v>-3.7847000203328207E-4</c:v>
                </c:pt>
                <c:pt idx="125">
                  <c:v>-9.2695001512765884E-5</c:v>
                </c:pt>
                <c:pt idx="126">
                  <c:v>2.9308000375749543E-4</c:v>
                </c:pt>
                <c:pt idx="127">
                  <c:v>-3.2675000693416223E-4</c:v>
                </c:pt>
                <c:pt idx="128">
                  <c:v>4.1677500121295452E-4</c:v>
                </c:pt>
                <c:pt idx="129">
                  <c:v>2.8521049971459433E-3</c:v>
                </c:pt>
                <c:pt idx="130">
                  <c:v>-5.8612700013327412E-3</c:v>
                </c:pt>
                <c:pt idx="131">
                  <c:v>-9.8988050012849271E-3</c:v>
                </c:pt>
                <c:pt idx="132">
                  <c:v>4.1262999729951844E-4</c:v>
                </c:pt>
                <c:pt idx="133">
                  <c:v>-5.2962000336265191E-4</c:v>
                </c:pt>
                <c:pt idx="134">
                  <c:v>-2.7747499552788213E-4</c:v>
                </c:pt>
                <c:pt idx="135">
                  <c:v>-1.9169999723089859E-4</c:v>
                </c:pt>
                <c:pt idx="136">
                  <c:v>-1.7751189996488392E-2</c:v>
                </c:pt>
                <c:pt idx="137">
                  <c:v>-1.7599469996639527E-2</c:v>
                </c:pt>
                <c:pt idx="138">
                  <c:v>-4.7879000339889899E-4</c:v>
                </c:pt>
                <c:pt idx="139">
                  <c:v>1.6384499976993538E-3</c:v>
                </c:pt>
                <c:pt idx="140">
                  <c:v>-6.5042249989346601E-3</c:v>
                </c:pt>
                <c:pt idx="141">
                  <c:v>-1.5552000695606694E-4</c:v>
                </c:pt>
                <c:pt idx="142">
                  <c:v>-2.452505003020633E-3</c:v>
                </c:pt>
                <c:pt idx="143">
                  <c:v>4.9992150015896186E-3</c:v>
                </c:pt>
                <c:pt idx="144">
                  <c:v>8.8498999684816226E-4</c:v>
                </c:pt>
                <c:pt idx="145">
                  <c:v>5.2707649956573732E-3</c:v>
                </c:pt>
                <c:pt idx="146">
                  <c:v>-5.1654998969752342E-5</c:v>
                </c:pt>
                <c:pt idx="147">
                  <c:v>-1.4864000695524737E-4</c:v>
                </c:pt>
                <c:pt idx="148">
                  <c:v>4.5135999243939295E-4</c:v>
                </c:pt>
                <c:pt idx="149">
                  <c:v>-2.6891900051850826E-3</c:v>
                </c:pt>
                <c:pt idx="150">
                  <c:v>-1.9584500114433467E-4</c:v>
                </c:pt>
                <c:pt idx="151">
                  <c:v>-7.7669700040132739E-3</c:v>
                </c:pt>
                <c:pt idx="152">
                  <c:v>-5.1919800025643781E-3</c:v>
                </c:pt>
                <c:pt idx="153">
                  <c:v>-4.5448500168276951E-4</c:v>
                </c:pt>
                <c:pt idx="154">
                  <c:v>1.554559996293392E-3</c:v>
                </c:pt>
                <c:pt idx="155">
                  <c:v>-1.1963100041612051E-3</c:v>
                </c:pt>
                <c:pt idx="156">
                  <c:v>-4.7075199981918558E-3</c:v>
                </c:pt>
                <c:pt idx="157">
                  <c:v>7.2696000279393047E-4</c:v>
                </c:pt>
                <c:pt idx="158">
                  <c:v>-9.8726500436896458E-4</c:v>
                </c:pt>
                <c:pt idx="159">
                  <c:v>-3.014899994013831E-4</c:v>
                </c:pt>
                <c:pt idx="160">
                  <c:v>-2.0149000192759559E-4</c:v>
                </c:pt>
                <c:pt idx="161">
                  <c:v>2.9974995413795114E-5</c:v>
                </c:pt>
                <c:pt idx="162">
                  <c:v>-1.1325300001772121E-3</c:v>
                </c:pt>
                <c:pt idx="163">
                  <c:v>9.3901999935042113E-4</c:v>
                </c:pt>
                <c:pt idx="164">
                  <c:v>-2.0667000353569165E-4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56-4355-AE0A-0DA8140FAE42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'Q_fit (2)'!$T$2:$T$33</c:f>
              <c:numCache>
                <c:formatCode>General</c:formatCode>
                <c:ptCount val="32"/>
                <c:pt idx="0">
                  <c:v>-16000</c:v>
                </c:pt>
                <c:pt idx="1">
                  <c:v>-14000</c:v>
                </c:pt>
                <c:pt idx="2">
                  <c:v>-12000</c:v>
                </c:pt>
                <c:pt idx="3">
                  <c:v>-9999.9999999999909</c:v>
                </c:pt>
                <c:pt idx="4">
                  <c:v>-7999.9999999999909</c:v>
                </c:pt>
                <c:pt idx="5">
                  <c:v>-6000</c:v>
                </c:pt>
                <c:pt idx="6">
                  <c:v>-4000</c:v>
                </c:pt>
                <c:pt idx="7">
                  <c:v>-2000</c:v>
                </c:pt>
                <c:pt idx="8">
                  <c:v>0</c:v>
                </c:pt>
                <c:pt idx="9">
                  <c:v>2000</c:v>
                </c:pt>
                <c:pt idx="10">
                  <c:v>4000</c:v>
                </c:pt>
                <c:pt idx="11">
                  <c:v>6000</c:v>
                </c:pt>
                <c:pt idx="12">
                  <c:v>8000</c:v>
                </c:pt>
                <c:pt idx="13">
                  <c:v>10000</c:v>
                </c:pt>
                <c:pt idx="14">
                  <c:v>12000</c:v>
                </c:pt>
                <c:pt idx="15">
                  <c:v>14000</c:v>
                </c:pt>
                <c:pt idx="16">
                  <c:v>16000</c:v>
                </c:pt>
                <c:pt idx="17">
                  <c:v>18000</c:v>
                </c:pt>
                <c:pt idx="18">
                  <c:v>20000</c:v>
                </c:pt>
                <c:pt idx="19">
                  <c:v>22000</c:v>
                </c:pt>
                <c:pt idx="20">
                  <c:v>24000</c:v>
                </c:pt>
                <c:pt idx="21">
                  <c:v>26000</c:v>
                </c:pt>
                <c:pt idx="22">
                  <c:v>28000</c:v>
                </c:pt>
                <c:pt idx="23">
                  <c:v>30000</c:v>
                </c:pt>
                <c:pt idx="24">
                  <c:v>32000</c:v>
                </c:pt>
                <c:pt idx="25">
                  <c:v>34000</c:v>
                </c:pt>
                <c:pt idx="26">
                  <c:v>36000</c:v>
                </c:pt>
                <c:pt idx="27">
                  <c:v>38000</c:v>
                </c:pt>
                <c:pt idx="28">
                  <c:v>40000</c:v>
                </c:pt>
                <c:pt idx="29">
                  <c:v>42000.000000000102</c:v>
                </c:pt>
                <c:pt idx="30">
                  <c:v>44000.000000000102</c:v>
                </c:pt>
                <c:pt idx="31">
                  <c:v>46000.000000000102</c:v>
                </c:pt>
              </c:numCache>
            </c:numRef>
          </c:xVal>
          <c:yVal>
            <c:numRef>
              <c:f>'Q_fit (2)'!$V$2:$V$33</c:f>
              <c:numCache>
                <c:formatCode>General</c:formatCode>
                <c:ptCount val="32"/>
                <c:pt idx="0">
                  <c:v>5.9933057637735848E-2</c:v>
                </c:pt>
                <c:pt idx="1">
                  <c:v>4.7432565550559774E-2</c:v>
                </c:pt>
                <c:pt idx="2">
                  <c:v>3.630294205333013E-2</c:v>
                </c:pt>
                <c:pt idx="3">
                  <c:v>2.6544187146046852E-2</c:v>
                </c:pt>
                <c:pt idx="4">
                  <c:v>1.8156300828710035E-2</c:v>
                </c:pt>
                <c:pt idx="5">
                  <c:v>1.1139283101319657E-2</c:v>
                </c:pt>
                <c:pt idx="6">
                  <c:v>5.4931339638756571E-3</c:v>
                </c:pt>
                <c:pt idx="7">
                  <c:v>1.2178534163780647E-3</c:v>
                </c:pt>
                <c:pt idx="8">
                  <c:v>-1.6865585411731158E-3</c:v>
                </c:pt>
                <c:pt idx="9">
                  <c:v>-3.2201019087778849E-3</c:v>
                </c:pt>
                <c:pt idx="10">
                  <c:v>-3.3827766864362426E-3</c:v>
                </c:pt>
                <c:pt idx="11">
                  <c:v>-2.1745828741481892E-3</c:v>
                </c:pt>
                <c:pt idx="12">
                  <c:v>4.0447952808627709E-4</c:v>
                </c:pt>
                <c:pt idx="13">
                  <c:v>4.3544105202671518E-3</c:v>
                </c:pt>
                <c:pt idx="14">
                  <c:v>9.6752101023944385E-3</c:v>
                </c:pt>
                <c:pt idx="15">
                  <c:v>1.6366878274468134E-2</c:v>
                </c:pt>
                <c:pt idx="16">
                  <c:v>2.4429415036488256E-2</c:v>
                </c:pt>
                <c:pt idx="17">
                  <c:v>3.3862820388454777E-2</c:v>
                </c:pt>
                <c:pt idx="18">
                  <c:v>4.4667094330367703E-2</c:v>
                </c:pt>
                <c:pt idx="19">
                  <c:v>5.6842236862227065E-2</c:v>
                </c:pt>
                <c:pt idx="20">
                  <c:v>7.0388247984032801E-2</c:v>
                </c:pt>
                <c:pt idx="21">
                  <c:v>8.530512769578498E-2</c:v>
                </c:pt>
                <c:pt idx="22">
                  <c:v>0.10159287599748353</c:v>
                </c:pt>
                <c:pt idx="23">
                  <c:v>0.11925149288912854</c:v>
                </c:pt>
                <c:pt idx="24">
                  <c:v>0.13828097837071995</c:v>
                </c:pt>
                <c:pt idx="25">
                  <c:v>0.15868133244225774</c:v>
                </c:pt>
                <c:pt idx="26">
                  <c:v>0.18045255510374197</c:v>
                </c:pt>
                <c:pt idx="27">
                  <c:v>0.2035946463551726</c:v>
                </c:pt>
                <c:pt idx="28">
                  <c:v>0.22810760619654963</c:v>
                </c:pt>
                <c:pt idx="29">
                  <c:v>0.25399143462787444</c:v>
                </c:pt>
                <c:pt idx="30">
                  <c:v>0.28124613164914436</c:v>
                </c:pt>
                <c:pt idx="31">
                  <c:v>0.30987169726036079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56-4355-AE0A-0DA8140FA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37720"/>
        <c:axId val="1"/>
      </c:scatterChart>
      <c:valAx>
        <c:axId val="513137720"/>
        <c:scaling>
          <c:orientation val="minMax"/>
          <c:max val="35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6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37720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38930400490983402"/>
          <c:y val="3.3557046979865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89069531577382"/>
          <c:y val="0.14429530201342283"/>
          <c:w val="0.83706569334199765"/>
          <c:h val="0.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(8)'!$F$21:$F$254</c:f>
              <c:numCache>
                <c:formatCode>General</c:formatCode>
                <c:ptCount val="234"/>
                <c:pt idx="0">
                  <c:v>-27493.5</c:v>
                </c:pt>
                <c:pt idx="1">
                  <c:v>-26395</c:v>
                </c:pt>
                <c:pt idx="2">
                  <c:v>-18690.5</c:v>
                </c:pt>
                <c:pt idx="3">
                  <c:v>-18690.5</c:v>
                </c:pt>
                <c:pt idx="4">
                  <c:v>-18685.5</c:v>
                </c:pt>
                <c:pt idx="5">
                  <c:v>-18576</c:v>
                </c:pt>
                <c:pt idx="6">
                  <c:v>-18549</c:v>
                </c:pt>
                <c:pt idx="7">
                  <c:v>-18549</c:v>
                </c:pt>
                <c:pt idx="8">
                  <c:v>-17870</c:v>
                </c:pt>
                <c:pt idx="9">
                  <c:v>-17870</c:v>
                </c:pt>
                <c:pt idx="10">
                  <c:v>-17680</c:v>
                </c:pt>
                <c:pt idx="11">
                  <c:v>-16087.5</c:v>
                </c:pt>
                <c:pt idx="12">
                  <c:v>-14322.5</c:v>
                </c:pt>
                <c:pt idx="13">
                  <c:v>-14276</c:v>
                </c:pt>
                <c:pt idx="14">
                  <c:v>-14220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-6143</c:v>
                </c:pt>
                <c:pt idx="32">
                  <c:v>-4366</c:v>
                </c:pt>
                <c:pt idx="33">
                  <c:v>-4361</c:v>
                </c:pt>
                <c:pt idx="34">
                  <c:v>-3460</c:v>
                </c:pt>
                <c:pt idx="35">
                  <c:v>-2479</c:v>
                </c:pt>
                <c:pt idx="36">
                  <c:v>-2415.5</c:v>
                </c:pt>
                <c:pt idx="37">
                  <c:v>-2398.5</c:v>
                </c:pt>
                <c:pt idx="38">
                  <c:v>-1748</c:v>
                </c:pt>
                <c:pt idx="39">
                  <c:v>-1707.5</c:v>
                </c:pt>
                <c:pt idx="40">
                  <c:v>-1700</c:v>
                </c:pt>
                <c:pt idx="41">
                  <c:v>-1684.5</c:v>
                </c:pt>
                <c:pt idx="42">
                  <c:v>-870</c:v>
                </c:pt>
                <c:pt idx="43">
                  <c:v>-870</c:v>
                </c:pt>
                <c:pt idx="44">
                  <c:v>0</c:v>
                </c:pt>
                <c:pt idx="45">
                  <c:v>0</c:v>
                </c:pt>
                <c:pt idx="46">
                  <c:v>19.5</c:v>
                </c:pt>
                <c:pt idx="47">
                  <c:v>23.5</c:v>
                </c:pt>
                <c:pt idx="48">
                  <c:v>36</c:v>
                </c:pt>
                <c:pt idx="49">
                  <c:v>38</c:v>
                </c:pt>
                <c:pt idx="50">
                  <c:v>38.5</c:v>
                </c:pt>
                <c:pt idx="51">
                  <c:v>39</c:v>
                </c:pt>
                <c:pt idx="52">
                  <c:v>55.5</c:v>
                </c:pt>
                <c:pt idx="53">
                  <c:v>63</c:v>
                </c:pt>
                <c:pt idx="54">
                  <c:v>65.5</c:v>
                </c:pt>
                <c:pt idx="55">
                  <c:v>68</c:v>
                </c:pt>
                <c:pt idx="56">
                  <c:v>75</c:v>
                </c:pt>
                <c:pt idx="57">
                  <c:v>102.5</c:v>
                </c:pt>
                <c:pt idx="58">
                  <c:v>145.5</c:v>
                </c:pt>
                <c:pt idx="59">
                  <c:v>873</c:v>
                </c:pt>
                <c:pt idx="60">
                  <c:v>927.5</c:v>
                </c:pt>
                <c:pt idx="61">
                  <c:v>930</c:v>
                </c:pt>
                <c:pt idx="62">
                  <c:v>991</c:v>
                </c:pt>
                <c:pt idx="63">
                  <c:v>995</c:v>
                </c:pt>
                <c:pt idx="64">
                  <c:v>1008</c:v>
                </c:pt>
                <c:pt idx="65">
                  <c:v>1014.5</c:v>
                </c:pt>
                <c:pt idx="66">
                  <c:v>1026.5</c:v>
                </c:pt>
                <c:pt idx="67">
                  <c:v>1029</c:v>
                </c:pt>
                <c:pt idx="68">
                  <c:v>1031.5</c:v>
                </c:pt>
                <c:pt idx="69">
                  <c:v>1049.5</c:v>
                </c:pt>
                <c:pt idx="70">
                  <c:v>1056</c:v>
                </c:pt>
                <c:pt idx="71">
                  <c:v>1056</c:v>
                </c:pt>
                <c:pt idx="72">
                  <c:v>1151</c:v>
                </c:pt>
                <c:pt idx="73">
                  <c:v>1700.5</c:v>
                </c:pt>
                <c:pt idx="74">
                  <c:v>1713</c:v>
                </c:pt>
                <c:pt idx="75">
                  <c:v>1742</c:v>
                </c:pt>
                <c:pt idx="76">
                  <c:v>1756.5</c:v>
                </c:pt>
                <c:pt idx="77">
                  <c:v>1776</c:v>
                </c:pt>
                <c:pt idx="78">
                  <c:v>1799</c:v>
                </c:pt>
                <c:pt idx="79">
                  <c:v>1808</c:v>
                </c:pt>
                <c:pt idx="80">
                  <c:v>1816</c:v>
                </c:pt>
                <c:pt idx="81">
                  <c:v>1818.5</c:v>
                </c:pt>
                <c:pt idx="82">
                  <c:v>1821</c:v>
                </c:pt>
                <c:pt idx="83">
                  <c:v>1821</c:v>
                </c:pt>
                <c:pt idx="84">
                  <c:v>1837</c:v>
                </c:pt>
                <c:pt idx="85">
                  <c:v>1842</c:v>
                </c:pt>
                <c:pt idx="86">
                  <c:v>1843</c:v>
                </c:pt>
                <c:pt idx="87">
                  <c:v>1844.5</c:v>
                </c:pt>
                <c:pt idx="88">
                  <c:v>1878.5</c:v>
                </c:pt>
                <c:pt idx="89">
                  <c:v>1888.5</c:v>
                </c:pt>
                <c:pt idx="90">
                  <c:v>1901.5</c:v>
                </c:pt>
                <c:pt idx="91">
                  <c:v>1908</c:v>
                </c:pt>
                <c:pt idx="92">
                  <c:v>1910.5</c:v>
                </c:pt>
                <c:pt idx="93">
                  <c:v>1922.5</c:v>
                </c:pt>
                <c:pt idx="94">
                  <c:v>1925</c:v>
                </c:pt>
                <c:pt idx="95">
                  <c:v>2027.5</c:v>
                </c:pt>
                <c:pt idx="96">
                  <c:v>2692.5</c:v>
                </c:pt>
                <c:pt idx="97">
                  <c:v>2812</c:v>
                </c:pt>
                <c:pt idx="98">
                  <c:v>3529</c:v>
                </c:pt>
                <c:pt idx="99">
                  <c:v>4459</c:v>
                </c:pt>
                <c:pt idx="100">
                  <c:v>4482</c:v>
                </c:pt>
                <c:pt idx="101">
                  <c:v>4493</c:v>
                </c:pt>
                <c:pt idx="102">
                  <c:v>4495.5</c:v>
                </c:pt>
                <c:pt idx="103">
                  <c:v>6276</c:v>
                </c:pt>
                <c:pt idx="104">
                  <c:v>6378.5</c:v>
                </c:pt>
                <c:pt idx="105">
                  <c:v>7115</c:v>
                </c:pt>
                <c:pt idx="106">
                  <c:v>7115</c:v>
                </c:pt>
                <c:pt idx="107">
                  <c:v>7117.5</c:v>
                </c:pt>
                <c:pt idx="108">
                  <c:v>7117.5</c:v>
                </c:pt>
                <c:pt idx="109">
                  <c:v>7189</c:v>
                </c:pt>
                <c:pt idx="110">
                  <c:v>7191.5</c:v>
                </c:pt>
                <c:pt idx="111">
                  <c:v>7224.5</c:v>
                </c:pt>
                <c:pt idx="112">
                  <c:v>7227</c:v>
                </c:pt>
                <c:pt idx="113">
                  <c:v>7229.5</c:v>
                </c:pt>
                <c:pt idx="114">
                  <c:v>7232</c:v>
                </c:pt>
                <c:pt idx="115">
                  <c:v>7234.5</c:v>
                </c:pt>
                <c:pt idx="116">
                  <c:v>7297.5</c:v>
                </c:pt>
                <c:pt idx="117">
                  <c:v>7297.5</c:v>
                </c:pt>
                <c:pt idx="118">
                  <c:v>7300</c:v>
                </c:pt>
                <c:pt idx="119">
                  <c:v>7300</c:v>
                </c:pt>
                <c:pt idx="120">
                  <c:v>7302.5</c:v>
                </c:pt>
                <c:pt idx="121">
                  <c:v>7302.5</c:v>
                </c:pt>
                <c:pt idx="122">
                  <c:v>16268</c:v>
                </c:pt>
                <c:pt idx="123">
                  <c:v>8077</c:v>
                </c:pt>
                <c:pt idx="124">
                  <c:v>8139</c:v>
                </c:pt>
                <c:pt idx="125">
                  <c:v>8139</c:v>
                </c:pt>
                <c:pt idx="126">
                  <c:v>8141.5</c:v>
                </c:pt>
                <c:pt idx="127">
                  <c:v>8145.5</c:v>
                </c:pt>
                <c:pt idx="128">
                  <c:v>8153</c:v>
                </c:pt>
                <c:pt idx="129">
                  <c:v>8172</c:v>
                </c:pt>
                <c:pt idx="130">
                  <c:v>8204</c:v>
                </c:pt>
                <c:pt idx="131">
                  <c:v>8205</c:v>
                </c:pt>
                <c:pt idx="132">
                  <c:v>8231</c:v>
                </c:pt>
                <c:pt idx="133">
                  <c:v>8976</c:v>
                </c:pt>
                <c:pt idx="134">
                  <c:v>8978.5</c:v>
                </c:pt>
                <c:pt idx="135">
                  <c:v>9078</c:v>
                </c:pt>
                <c:pt idx="136">
                  <c:v>9984</c:v>
                </c:pt>
                <c:pt idx="137">
                  <c:v>9991</c:v>
                </c:pt>
                <c:pt idx="138">
                  <c:v>10028</c:v>
                </c:pt>
                <c:pt idx="139">
                  <c:v>10828</c:v>
                </c:pt>
                <c:pt idx="140">
                  <c:v>13335</c:v>
                </c:pt>
                <c:pt idx="141">
                  <c:v>13337.5</c:v>
                </c:pt>
                <c:pt idx="142">
                  <c:v>13340</c:v>
                </c:pt>
                <c:pt idx="143">
                  <c:v>13342.5</c:v>
                </c:pt>
                <c:pt idx="144">
                  <c:v>16130</c:v>
                </c:pt>
                <c:pt idx="145">
                  <c:v>16130</c:v>
                </c:pt>
                <c:pt idx="146">
                  <c:v>17798</c:v>
                </c:pt>
                <c:pt idx="147">
                  <c:v>17815</c:v>
                </c:pt>
                <c:pt idx="148">
                  <c:v>17951.5</c:v>
                </c:pt>
                <c:pt idx="149">
                  <c:v>17951.5</c:v>
                </c:pt>
                <c:pt idx="150">
                  <c:v>19755</c:v>
                </c:pt>
                <c:pt idx="151">
                  <c:v>19755</c:v>
                </c:pt>
                <c:pt idx="152">
                  <c:v>19755</c:v>
                </c:pt>
                <c:pt idx="153">
                  <c:v>19755</c:v>
                </c:pt>
                <c:pt idx="154">
                  <c:v>19760</c:v>
                </c:pt>
                <c:pt idx="155">
                  <c:v>19760</c:v>
                </c:pt>
                <c:pt idx="156">
                  <c:v>19760</c:v>
                </c:pt>
                <c:pt idx="157">
                  <c:v>19760</c:v>
                </c:pt>
                <c:pt idx="158">
                  <c:v>19760</c:v>
                </c:pt>
                <c:pt idx="159">
                  <c:v>20524</c:v>
                </c:pt>
                <c:pt idx="160">
                  <c:v>20546</c:v>
                </c:pt>
                <c:pt idx="161">
                  <c:v>20651</c:v>
                </c:pt>
                <c:pt idx="162">
                  <c:v>20665.5</c:v>
                </c:pt>
                <c:pt idx="163">
                  <c:v>20670.5</c:v>
                </c:pt>
                <c:pt idx="164">
                  <c:v>20673</c:v>
                </c:pt>
                <c:pt idx="165">
                  <c:v>20746</c:v>
                </c:pt>
                <c:pt idx="166">
                  <c:v>21493</c:v>
                </c:pt>
                <c:pt idx="167">
                  <c:v>21522.5</c:v>
                </c:pt>
                <c:pt idx="168">
                  <c:v>21527.5</c:v>
                </c:pt>
                <c:pt idx="169">
                  <c:v>21559</c:v>
                </c:pt>
                <c:pt idx="170">
                  <c:v>22367</c:v>
                </c:pt>
                <c:pt idx="171">
                  <c:v>22389</c:v>
                </c:pt>
                <c:pt idx="172">
                  <c:v>22408.5</c:v>
                </c:pt>
                <c:pt idx="173">
                  <c:v>22420.5</c:v>
                </c:pt>
                <c:pt idx="174">
                  <c:v>22424.5</c:v>
                </c:pt>
                <c:pt idx="175">
                  <c:v>22427</c:v>
                </c:pt>
                <c:pt idx="176">
                  <c:v>22469.5</c:v>
                </c:pt>
                <c:pt idx="177">
                  <c:v>22540</c:v>
                </c:pt>
                <c:pt idx="178">
                  <c:v>23179</c:v>
                </c:pt>
                <c:pt idx="179">
                  <c:v>23210.5</c:v>
                </c:pt>
                <c:pt idx="180">
                  <c:v>23221.5</c:v>
                </c:pt>
                <c:pt idx="181">
                  <c:v>23258</c:v>
                </c:pt>
                <c:pt idx="182">
                  <c:v>23277.5</c:v>
                </c:pt>
                <c:pt idx="183">
                  <c:v>23280</c:v>
                </c:pt>
                <c:pt idx="184">
                  <c:v>23285</c:v>
                </c:pt>
                <c:pt idx="185">
                  <c:v>23336</c:v>
                </c:pt>
                <c:pt idx="186">
                  <c:v>23941.5</c:v>
                </c:pt>
                <c:pt idx="187">
                  <c:v>24055.5</c:v>
                </c:pt>
                <c:pt idx="188">
                  <c:v>24188</c:v>
                </c:pt>
                <c:pt idx="189">
                  <c:v>24344</c:v>
                </c:pt>
                <c:pt idx="190">
                  <c:v>24930</c:v>
                </c:pt>
                <c:pt idx="191">
                  <c:v>25013</c:v>
                </c:pt>
                <c:pt idx="192">
                  <c:v>25037.5</c:v>
                </c:pt>
                <c:pt idx="193">
                  <c:v>25098.5</c:v>
                </c:pt>
                <c:pt idx="194">
                  <c:v>25137.5</c:v>
                </c:pt>
                <c:pt idx="195">
                  <c:v>25140</c:v>
                </c:pt>
                <c:pt idx="196">
                  <c:v>25162</c:v>
                </c:pt>
                <c:pt idx="197">
                  <c:v>25837.5</c:v>
                </c:pt>
                <c:pt idx="198">
                  <c:v>25970</c:v>
                </c:pt>
                <c:pt idx="199">
                  <c:v>26011.5</c:v>
                </c:pt>
                <c:pt idx="200">
                  <c:v>26089.5</c:v>
                </c:pt>
                <c:pt idx="201">
                  <c:v>26109</c:v>
                </c:pt>
                <c:pt idx="202">
                  <c:v>26145.5</c:v>
                </c:pt>
                <c:pt idx="203">
                  <c:v>26148</c:v>
                </c:pt>
                <c:pt idx="204">
                  <c:v>26150.5</c:v>
                </c:pt>
                <c:pt idx="205">
                  <c:v>26897.5</c:v>
                </c:pt>
                <c:pt idx="206">
                  <c:v>28643</c:v>
                </c:pt>
                <c:pt idx="207">
                  <c:v>29417</c:v>
                </c:pt>
                <c:pt idx="208">
                  <c:v>29434</c:v>
                </c:pt>
                <c:pt idx="209">
                  <c:v>29465.5</c:v>
                </c:pt>
                <c:pt idx="210">
                  <c:v>29482.5</c:v>
                </c:pt>
                <c:pt idx="211">
                  <c:v>30376</c:v>
                </c:pt>
                <c:pt idx="212">
                  <c:v>30403</c:v>
                </c:pt>
                <c:pt idx="213">
                  <c:v>30439.5</c:v>
                </c:pt>
                <c:pt idx="214">
                  <c:v>30552</c:v>
                </c:pt>
                <c:pt idx="215">
                  <c:v>31259.5</c:v>
                </c:pt>
                <c:pt idx="216">
                  <c:v>31262</c:v>
                </c:pt>
                <c:pt idx="217">
                  <c:v>31272</c:v>
                </c:pt>
                <c:pt idx="218">
                  <c:v>31408.5</c:v>
                </c:pt>
                <c:pt idx="219">
                  <c:v>32087.5</c:v>
                </c:pt>
                <c:pt idx="220">
                  <c:v>32092</c:v>
                </c:pt>
                <c:pt idx="221">
                  <c:v>32123</c:v>
                </c:pt>
                <c:pt idx="222">
                  <c:v>32214</c:v>
                </c:pt>
                <c:pt idx="223">
                  <c:v>32216.5</c:v>
                </c:pt>
                <c:pt idx="224">
                  <c:v>32224</c:v>
                </c:pt>
                <c:pt idx="225">
                  <c:v>32299.5</c:v>
                </c:pt>
                <c:pt idx="226">
                  <c:v>32299.5</c:v>
                </c:pt>
                <c:pt idx="227">
                  <c:v>33038.5</c:v>
                </c:pt>
                <c:pt idx="228">
                  <c:v>33927</c:v>
                </c:pt>
                <c:pt idx="229">
                  <c:v>34028</c:v>
                </c:pt>
                <c:pt idx="230">
                  <c:v>35851.5</c:v>
                </c:pt>
                <c:pt idx="231">
                  <c:v>35851.5</c:v>
                </c:pt>
                <c:pt idx="232">
                  <c:v>35851.5</c:v>
                </c:pt>
                <c:pt idx="233">
                  <c:v>35851.5</c:v>
                </c:pt>
              </c:numCache>
            </c:numRef>
          </c:xVal>
          <c:yVal>
            <c:numRef>
              <c:f>'A (8)'!$H$21:$H$254</c:f>
              <c:numCache>
                <c:formatCode>General</c:formatCode>
                <c:ptCount val="234"/>
                <c:pt idx="0">
                  <c:v>0.12507801499668858</c:v>
                </c:pt>
                <c:pt idx="122">
                  <c:v>2.2215079996385612E-2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49-4DE0-9D76-7FCAA93961F1}"/>
            </c:ext>
          </c:extLst>
        </c:ser>
        <c:ser>
          <c:idx val="1"/>
          <c:order val="1"/>
          <c:tx>
            <c:strRef>
              <c:f>'A (8)'!$J$20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(8)'!$F$21:$F$254</c:f>
              <c:numCache>
                <c:formatCode>General</c:formatCode>
                <c:ptCount val="234"/>
                <c:pt idx="0">
                  <c:v>-27493.5</c:v>
                </c:pt>
                <c:pt idx="1">
                  <c:v>-26395</c:v>
                </c:pt>
                <c:pt idx="2">
                  <c:v>-18690.5</c:v>
                </c:pt>
                <c:pt idx="3">
                  <c:v>-18690.5</c:v>
                </c:pt>
                <c:pt idx="4">
                  <c:v>-18685.5</c:v>
                </c:pt>
                <c:pt idx="5">
                  <c:v>-18576</c:v>
                </c:pt>
                <c:pt idx="6">
                  <c:v>-18549</c:v>
                </c:pt>
                <c:pt idx="7">
                  <c:v>-18549</c:v>
                </c:pt>
                <c:pt idx="8">
                  <c:v>-17870</c:v>
                </c:pt>
                <c:pt idx="9">
                  <c:v>-17870</c:v>
                </c:pt>
                <c:pt idx="10">
                  <c:v>-17680</c:v>
                </c:pt>
                <c:pt idx="11">
                  <c:v>-16087.5</c:v>
                </c:pt>
                <c:pt idx="12">
                  <c:v>-14322.5</c:v>
                </c:pt>
                <c:pt idx="13">
                  <c:v>-14276</c:v>
                </c:pt>
                <c:pt idx="14">
                  <c:v>-14220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-6143</c:v>
                </c:pt>
                <c:pt idx="32">
                  <c:v>-4366</c:v>
                </c:pt>
                <c:pt idx="33">
                  <c:v>-4361</c:v>
                </c:pt>
                <c:pt idx="34">
                  <c:v>-3460</c:v>
                </c:pt>
                <c:pt idx="35">
                  <c:v>-2479</c:v>
                </c:pt>
                <c:pt idx="36">
                  <c:v>-2415.5</c:v>
                </c:pt>
                <c:pt idx="37">
                  <c:v>-2398.5</c:v>
                </c:pt>
                <c:pt idx="38">
                  <c:v>-1748</c:v>
                </c:pt>
                <c:pt idx="39">
                  <c:v>-1707.5</c:v>
                </c:pt>
                <c:pt idx="40">
                  <c:v>-1700</c:v>
                </c:pt>
                <c:pt idx="41">
                  <c:v>-1684.5</c:v>
                </c:pt>
                <c:pt idx="42">
                  <c:v>-870</c:v>
                </c:pt>
                <c:pt idx="43">
                  <c:v>-870</c:v>
                </c:pt>
                <c:pt idx="44">
                  <c:v>0</c:v>
                </c:pt>
                <c:pt idx="45">
                  <c:v>0</c:v>
                </c:pt>
                <c:pt idx="46">
                  <c:v>19.5</c:v>
                </c:pt>
                <c:pt idx="47">
                  <c:v>23.5</c:v>
                </c:pt>
                <c:pt idx="48">
                  <c:v>36</c:v>
                </c:pt>
                <c:pt idx="49">
                  <c:v>38</c:v>
                </c:pt>
                <c:pt idx="50">
                  <c:v>38.5</c:v>
                </c:pt>
                <c:pt idx="51">
                  <c:v>39</c:v>
                </c:pt>
                <c:pt idx="52">
                  <c:v>55.5</c:v>
                </c:pt>
                <c:pt idx="53">
                  <c:v>63</c:v>
                </c:pt>
                <c:pt idx="54">
                  <c:v>65.5</c:v>
                </c:pt>
                <c:pt idx="55">
                  <c:v>68</c:v>
                </c:pt>
                <c:pt idx="56">
                  <c:v>75</c:v>
                </c:pt>
                <c:pt idx="57">
                  <c:v>102.5</c:v>
                </c:pt>
                <c:pt idx="58">
                  <c:v>145.5</c:v>
                </c:pt>
                <c:pt idx="59">
                  <c:v>873</c:v>
                </c:pt>
                <c:pt idx="60">
                  <c:v>927.5</c:v>
                </c:pt>
                <c:pt idx="61">
                  <c:v>930</c:v>
                </c:pt>
                <c:pt idx="62">
                  <c:v>991</c:v>
                </c:pt>
                <c:pt idx="63">
                  <c:v>995</c:v>
                </c:pt>
                <c:pt idx="64">
                  <c:v>1008</c:v>
                </c:pt>
                <c:pt idx="65">
                  <c:v>1014.5</c:v>
                </c:pt>
                <c:pt idx="66">
                  <c:v>1026.5</c:v>
                </c:pt>
                <c:pt idx="67">
                  <c:v>1029</c:v>
                </c:pt>
                <c:pt idx="68">
                  <c:v>1031.5</c:v>
                </c:pt>
                <c:pt idx="69">
                  <c:v>1049.5</c:v>
                </c:pt>
                <c:pt idx="70">
                  <c:v>1056</c:v>
                </c:pt>
                <c:pt idx="71">
                  <c:v>1056</c:v>
                </c:pt>
                <c:pt idx="72">
                  <c:v>1151</c:v>
                </c:pt>
                <c:pt idx="73">
                  <c:v>1700.5</c:v>
                </c:pt>
                <c:pt idx="74">
                  <c:v>1713</c:v>
                </c:pt>
                <c:pt idx="75">
                  <c:v>1742</c:v>
                </c:pt>
                <c:pt idx="76">
                  <c:v>1756.5</c:v>
                </c:pt>
                <c:pt idx="77">
                  <c:v>1776</c:v>
                </c:pt>
                <c:pt idx="78">
                  <c:v>1799</c:v>
                </c:pt>
                <c:pt idx="79">
                  <c:v>1808</c:v>
                </c:pt>
                <c:pt idx="80">
                  <c:v>1816</c:v>
                </c:pt>
                <c:pt idx="81">
                  <c:v>1818.5</c:v>
                </c:pt>
                <c:pt idx="82">
                  <c:v>1821</c:v>
                </c:pt>
                <c:pt idx="83">
                  <c:v>1821</c:v>
                </c:pt>
                <c:pt idx="84">
                  <c:v>1837</c:v>
                </c:pt>
                <c:pt idx="85">
                  <c:v>1842</c:v>
                </c:pt>
                <c:pt idx="86">
                  <c:v>1843</c:v>
                </c:pt>
                <c:pt idx="87">
                  <c:v>1844.5</c:v>
                </c:pt>
                <c:pt idx="88">
                  <c:v>1878.5</c:v>
                </c:pt>
                <c:pt idx="89">
                  <c:v>1888.5</c:v>
                </c:pt>
                <c:pt idx="90">
                  <c:v>1901.5</c:v>
                </c:pt>
                <c:pt idx="91">
                  <c:v>1908</c:v>
                </c:pt>
                <c:pt idx="92">
                  <c:v>1910.5</c:v>
                </c:pt>
                <c:pt idx="93">
                  <c:v>1922.5</c:v>
                </c:pt>
                <c:pt idx="94">
                  <c:v>1925</c:v>
                </c:pt>
                <c:pt idx="95">
                  <c:v>2027.5</c:v>
                </c:pt>
                <c:pt idx="96">
                  <c:v>2692.5</c:v>
                </c:pt>
                <c:pt idx="97">
                  <c:v>2812</c:v>
                </c:pt>
                <c:pt idx="98">
                  <c:v>3529</c:v>
                </c:pt>
                <c:pt idx="99">
                  <c:v>4459</c:v>
                </c:pt>
                <c:pt idx="100">
                  <c:v>4482</c:v>
                </c:pt>
                <c:pt idx="101">
                  <c:v>4493</c:v>
                </c:pt>
                <c:pt idx="102">
                  <c:v>4495.5</c:v>
                </c:pt>
                <c:pt idx="103">
                  <c:v>6276</c:v>
                </c:pt>
                <c:pt idx="104">
                  <c:v>6378.5</c:v>
                </c:pt>
                <c:pt idx="105">
                  <c:v>7115</c:v>
                </c:pt>
                <c:pt idx="106">
                  <c:v>7115</c:v>
                </c:pt>
                <c:pt idx="107">
                  <c:v>7117.5</c:v>
                </c:pt>
                <c:pt idx="108">
                  <c:v>7117.5</c:v>
                </c:pt>
                <c:pt idx="109">
                  <c:v>7189</c:v>
                </c:pt>
                <c:pt idx="110">
                  <c:v>7191.5</c:v>
                </c:pt>
                <c:pt idx="111">
                  <c:v>7224.5</c:v>
                </c:pt>
                <c:pt idx="112">
                  <c:v>7227</c:v>
                </c:pt>
                <c:pt idx="113">
                  <c:v>7229.5</c:v>
                </c:pt>
                <c:pt idx="114">
                  <c:v>7232</c:v>
                </c:pt>
                <c:pt idx="115">
                  <c:v>7234.5</c:v>
                </c:pt>
                <c:pt idx="116">
                  <c:v>7297.5</c:v>
                </c:pt>
                <c:pt idx="117">
                  <c:v>7297.5</c:v>
                </c:pt>
                <c:pt idx="118">
                  <c:v>7300</c:v>
                </c:pt>
                <c:pt idx="119">
                  <c:v>7300</c:v>
                </c:pt>
                <c:pt idx="120">
                  <c:v>7302.5</c:v>
                </c:pt>
                <c:pt idx="121">
                  <c:v>7302.5</c:v>
                </c:pt>
                <c:pt idx="122">
                  <c:v>16268</c:v>
                </c:pt>
                <c:pt idx="123">
                  <c:v>8077</c:v>
                </c:pt>
                <c:pt idx="124">
                  <c:v>8139</c:v>
                </c:pt>
                <c:pt idx="125">
                  <c:v>8139</c:v>
                </c:pt>
                <c:pt idx="126">
                  <c:v>8141.5</c:v>
                </c:pt>
                <c:pt idx="127">
                  <c:v>8145.5</c:v>
                </c:pt>
                <c:pt idx="128">
                  <c:v>8153</c:v>
                </c:pt>
                <c:pt idx="129">
                  <c:v>8172</c:v>
                </c:pt>
                <c:pt idx="130">
                  <c:v>8204</c:v>
                </c:pt>
                <c:pt idx="131">
                  <c:v>8205</c:v>
                </c:pt>
                <c:pt idx="132">
                  <c:v>8231</c:v>
                </c:pt>
                <c:pt idx="133">
                  <c:v>8976</c:v>
                </c:pt>
                <c:pt idx="134">
                  <c:v>8978.5</c:v>
                </c:pt>
                <c:pt idx="135">
                  <c:v>9078</c:v>
                </c:pt>
                <c:pt idx="136">
                  <c:v>9984</c:v>
                </c:pt>
                <c:pt idx="137">
                  <c:v>9991</c:v>
                </c:pt>
                <c:pt idx="138">
                  <c:v>10028</c:v>
                </c:pt>
                <c:pt idx="139">
                  <c:v>10828</c:v>
                </c:pt>
                <c:pt idx="140">
                  <c:v>13335</c:v>
                </c:pt>
                <c:pt idx="141">
                  <c:v>13337.5</c:v>
                </c:pt>
                <c:pt idx="142">
                  <c:v>13340</c:v>
                </c:pt>
                <c:pt idx="143">
                  <c:v>13342.5</c:v>
                </c:pt>
                <c:pt idx="144">
                  <c:v>16130</c:v>
                </c:pt>
                <c:pt idx="145">
                  <c:v>16130</c:v>
                </c:pt>
                <c:pt idx="146">
                  <c:v>17798</c:v>
                </c:pt>
                <c:pt idx="147">
                  <c:v>17815</c:v>
                </c:pt>
                <c:pt idx="148">
                  <c:v>17951.5</c:v>
                </c:pt>
                <c:pt idx="149">
                  <c:v>17951.5</c:v>
                </c:pt>
                <c:pt idx="150">
                  <c:v>19755</c:v>
                </c:pt>
                <c:pt idx="151">
                  <c:v>19755</c:v>
                </c:pt>
                <c:pt idx="152">
                  <c:v>19755</c:v>
                </c:pt>
                <c:pt idx="153">
                  <c:v>19755</c:v>
                </c:pt>
                <c:pt idx="154">
                  <c:v>19760</c:v>
                </c:pt>
                <c:pt idx="155">
                  <c:v>19760</c:v>
                </c:pt>
                <c:pt idx="156">
                  <c:v>19760</c:v>
                </c:pt>
                <c:pt idx="157">
                  <c:v>19760</c:v>
                </c:pt>
                <c:pt idx="158">
                  <c:v>19760</c:v>
                </c:pt>
                <c:pt idx="159">
                  <c:v>20524</c:v>
                </c:pt>
                <c:pt idx="160">
                  <c:v>20546</c:v>
                </c:pt>
                <c:pt idx="161">
                  <c:v>20651</c:v>
                </c:pt>
                <c:pt idx="162">
                  <c:v>20665.5</c:v>
                </c:pt>
                <c:pt idx="163">
                  <c:v>20670.5</c:v>
                </c:pt>
                <c:pt idx="164">
                  <c:v>20673</c:v>
                </c:pt>
                <c:pt idx="165">
                  <c:v>20746</c:v>
                </c:pt>
                <c:pt idx="166">
                  <c:v>21493</c:v>
                </c:pt>
                <c:pt idx="167">
                  <c:v>21522.5</c:v>
                </c:pt>
                <c:pt idx="168">
                  <c:v>21527.5</c:v>
                </c:pt>
                <c:pt idx="169">
                  <c:v>21559</c:v>
                </c:pt>
                <c:pt idx="170">
                  <c:v>22367</c:v>
                </c:pt>
                <c:pt idx="171">
                  <c:v>22389</c:v>
                </c:pt>
                <c:pt idx="172">
                  <c:v>22408.5</c:v>
                </c:pt>
                <c:pt idx="173">
                  <c:v>22420.5</c:v>
                </c:pt>
                <c:pt idx="174">
                  <c:v>22424.5</c:v>
                </c:pt>
                <c:pt idx="175">
                  <c:v>22427</c:v>
                </c:pt>
                <c:pt idx="176">
                  <c:v>22469.5</c:v>
                </c:pt>
                <c:pt idx="177">
                  <c:v>22540</c:v>
                </c:pt>
                <c:pt idx="178">
                  <c:v>23179</c:v>
                </c:pt>
                <c:pt idx="179">
                  <c:v>23210.5</c:v>
                </c:pt>
                <c:pt idx="180">
                  <c:v>23221.5</c:v>
                </c:pt>
                <c:pt idx="181">
                  <c:v>23258</c:v>
                </c:pt>
                <c:pt idx="182">
                  <c:v>23277.5</c:v>
                </c:pt>
                <c:pt idx="183">
                  <c:v>23280</c:v>
                </c:pt>
                <c:pt idx="184">
                  <c:v>23285</c:v>
                </c:pt>
                <c:pt idx="185">
                  <c:v>23336</c:v>
                </c:pt>
                <c:pt idx="186">
                  <c:v>23941.5</c:v>
                </c:pt>
                <c:pt idx="187">
                  <c:v>24055.5</c:v>
                </c:pt>
                <c:pt idx="188">
                  <c:v>24188</c:v>
                </c:pt>
                <c:pt idx="189">
                  <c:v>24344</c:v>
                </c:pt>
                <c:pt idx="190">
                  <c:v>24930</c:v>
                </c:pt>
                <c:pt idx="191">
                  <c:v>25013</c:v>
                </c:pt>
                <c:pt idx="192">
                  <c:v>25037.5</c:v>
                </c:pt>
                <c:pt idx="193">
                  <c:v>25098.5</c:v>
                </c:pt>
                <c:pt idx="194">
                  <c:v>25137.5</c:v>
                </c:pt>
                <c:pt idx="195">
                  <c:v>25140</c:v>
                </c:pt>
                <c:pt idx="196">
                  <c:v>25162</c:v>
                </c:pt>
                <c:pt idx="197">
                  <c:v>25837.5</c:v>
                </c:pt>
                <c:pt idx="198">
                  <c:v>25970</c:v>
                </c:pt>
                <c:pt idx="199">
                  <c:v>26011.5</c:v>
                </c:pt>
                <c:pt idx="200">
                  <c:v>26089.5</c:v>
                </c:pt>
                <c:pt idx="201">
                  <c:v>26109</c:v>
                </c:pt>
                <c:pt idx="202">
                  <c:v>26145.5</c:v>
                </c:pt>
                <c:pt idx="203">
                  <c:v>26148</c:v>
                </c:pt>
                <c:pt idx="204">
                  <c:v>26150.5</c:v>
                </c:pt>
                <c:pt idx="205">
                  <c:v>26897.5</c:v>
                </c:pt>
                <c:pt idx="206">
                  <c:v>28643</c:v>
                </c:pt>
                <c:pt idx="207">
                  <c:v>29417</c:v>
                </c:pt>
                <c:pt idx="208">
                  <c:v>29434</c:v>
                </c:pt>
                <c:pt idx="209">
                  <c:v>29465.5</c:v>
                </c:pt>
                <c:pt idx="210">
                  <c:v>29482.5</c:v>
                </c:pt>
                <c:pt idx="211">
                  <c:v>30376</c:v>
                </c:pt>
                <c:pt idx="212">
                  <c:v>30403</c:v>
                </c:pt>
                <c:pt idx="213">
                  <c:v>30439.5</c:v>
                </c:pt>
                <c:pt idx="214">
                  <c:v>30552</c:v>
                </c:pt>
                <c:pt idx="215">
                  <c:v>31259.5</c:v>
                </c:pt>
                <c:pt idx="216">
                  <c:v>31262</c:v>
                </c:pt>
                <c:pt idx="217">
                  <c:v>31272</c:v>
                </c:pt>
                <c:pt idx="218">
                  <c:v>31408.5</c:v>
                </c:pt>
                <c:pt idx="219">
                  <c:v>32087.5</c:v>
                </c:pt>
                <c:pt idx="220">
                  <c:v>32092</c:v>
                </c:pt>
                <c:pt idx="221">
                  <c:v>32123</c:v>
                </c:pt>
                <c:pt idx="222">
                  <c:v>32214</c:v>
                </c:pt>
                <c:pt idx="223">
                  <c:v>32216.5</c:v>
                </c:pt>
                <c:pt idx="224">
                  <c:v>32224</c:v>
                </c:pt>
                <c:pt idx="225">
                  <c:v>32299.5</c:v>
                </c:pt>
                <c:pt idx="226">
                  <c:v>32299.5</c:v>
                </c:pt>
                <c:pt idx="227">
                  <c:v>33038.5</c:v>
                </c:pt>
                <c:pt idx="228">
                  <c:v>33927</c:v>
                </c:pt>
                <c:pt idx="229">
                  <c:v>34028</c:v>
                </c:pt>
                <c:pt idx="230">
                  <c:v>35851.5</c:v>
                </c:pt>
                <c:pt idx="231">
                  <c:v>35851.5</c:v>
                </c:pt>
                <c:pt idx="232">
                  <c:v>35851.5</c:v>
                </c:pt>
                <c:pt idx="233">
                  <c:v>35851.5</c:v>
                </c:pt>
              </c:numCache>
            </c:numRef>
          </c:xVal>
          <c:yVal>
            <c:numRef>
              <c:f>'A (8)'!$J$21:$J$254</c:f>
              <c:numCache>
                <c:formatCode>General</c:formatCode>
                <c:ptCount val="234"/>
                <c:pt idx="1">
                  <c:v>0.11928754999826197</c:v>
                </c:pt>
                <c:pt idx="2">
                  <c:v>7.4368945002788678E-2</c:v>
                </c:pt>
                <c:pt idx="3">
                  <c:v>7.4468945000262465E-2</c:v>
                </c:pt>
                <c:pt idx="4">
                  <c:v>7.3740494997764472E-2</c:v>
                </c:pt>
                <c:pt idx="5">
                  <c:v>7.3837439995259047E-2</c:v>
                </c:pt>
                <c:pt idx="6">
                  <c:v>7.3903810000047088E-2</c:v>
                </c:pt>
                <c:pt idx="7">
                  <c:v>7.4003810004796833E-2</c:v>
                </c:pt>
                <c:pt idx="8">
                  <c:v>7.068029999936698E-2</c:v>
                </c:pt>
                <c:pt idx="9">
                  <c:v>7.09802999990643E-2</c:v>
                </c:pt>
                <c:pt idx="10">
                  <c:v>6.9699200001196004E-2</c:v>
                </c:pt>
                <c:pt idx="11">
                  <c:v>6.2737874999584164E-2</c:v>
                </c:pt>
                <c:pt idx="12">
                  <c:v>5.4195024997170549E-2</c:v>
                </c:pt>
                <c:pt idx="13">
                  <c:v>5.307043999346206E-2</c:v>
                </c:pt>
                <c:pt idx="14">
                  <c:v>5.3411799999594223E-2</c:v>
                </c:pt>
                <c:pt idx="15">
                  <c:v>4.8308890000043903E-2</c:v>
                </c:pt>
                <c:pt idx="16">
                  <c:v>4.9103709992778022E-2</c:v>
                </c:pt>
                <c:pt idx="17">
                  <c:v>4.4805595003708731E-2</c:v>
                </c:pt>
                <c:pt idx="18">
                  <c:v>4.5962919997691642E-2</c:v>
                </c:pt>
                <c:pt idx="19">
                  <c:v>4.4081010004447307E-2</c:v>
                </c:pt>
                <c:pt idx="20">
                  <c:v>4.5147379998525139E-2</c:v>
                </c:pt>
                <c:pt idx="21">
                  <c:v>2.3971294998773374E-2</c:v>
                </c:pt>
                <c:pt idx="22">
                  <c:v>2.2757069993531331E-2</c:v>
                </c:pt>
                <c:pt idx="23">
                  <c:v>2.2693250000884291E-2</c:v>
                </c:pt>
                <c:pt idx="24">
                  <c:v>1.957902499998454E-2</c:v>
                </c:pt>
                <c:pt idx="25">
                  <c:v>1.5086195002368186E-2</c:v>
                </c:pt>
                <c:pt idx="26">
                  <c:v>1.5063350001582876E-2</c:v>
                </c:pt>
                <c:pt idx="27">
                  <c:v>1.836075999744935E-2</c:v>
                </c:pt>
                <c:pt idx="28">
                  <c:v>1.4295239998318721E-2</c:v>
                </c:pt>
                <c:pt idx="29">
                  <c:v>1.5172394996625371E-2</c:v>
                </c:pt>
                <c:pt idx="30">
                  <c:v>1.3573669995821547E-2</c:v>
                </c:pt>
                <c:pt idx="31">
                  <c:v>1.6573670000070706E-2</c:v>
                </c:pt>
                <c:pt idx="32">
                  <c:v>9.3825399962952361E-3</c:v>
                </c:pt>
                <c:pt idx="33">
                  <c:v>8.8540900032967329E-3</c:v>
                </c:pt>
                <c:pt idx="34">
                  <c:v>5.4873999979463406E-3</c:v>
                </c:pt>
                <c:pt idx="35">
                  <c:v>-1.0344900001655333E-3</c:v>
                </c:pt>
                <c:pt idx="36">
                  <c:v>6.0641949967248365E-3</c:v>
                </c:pt>
                <c:pt idx="37">
                  <c:v>1.4874650005367585E-3</c:v>
                </c:pt>
                <c:pt idx="38">
                  <c:v>7.6611999975284562E-4</c:v>
                </c:pt>
                <c:pt idx="39">
                  <c:v>-6.4843250074773096E-3</c:v>
                </c:pt>
                <c:pt idx="40">
                  <c:v>-7.626999999047257E-3</c:v>
                </c:pt>
                <c:pt idx="41">
                  <c:v>3.4648049986572005E-3</c:v>
                </c:pt>
                <c:pt idx="42">
                  <c:v>2.5029999960679561E-4</c:v>
                </c:pt>
                <c:pt idx="43">
                  <c:v>4.5029999455437064E-4</c:v>
                </c:pt>
                <c:pt idx="44">
                  <c:v>-1.0000000474974513E-4</c:v>
                </c:pt>
                <c:pt idx="46">
                  <c:v>9.0449975687079132E-6</c:v>
                </c:pt>
                <c:pt idx="47">
                  <c:v>6.2628500018035993E-4</c:v>
                </c:pt>
                <c:pt idx="48">
                  <c:v>-4.4840002374257892E-5</c:v>
                </c:pt>
                <c:pt idx="49">
                  <c:v>6.3779996708035469E-5</c:v>
                </c:pt>
                <c:pt idx="50">
                  <c:v>-3.5906500124838203E-4</c:v>
                </c:pt>
                <c:pt idx="51">
                  <c:v>2.1808999736094847E-4</c:v>
                </c:pt>
                <c:pt idx="52">
                  <c:v>-2.3579499975312501E-4</c:v>
                </c:pt>
                <c:pt idx="53">
                  <c:v>-3.7847000203328207E-4</c:v>
                </c:pt>
                <c:pt idx="54">
                  <c:v>-9.2695001512765884E-5</c:v>
                </c:pt>
                <c:pt idx="55">
                  <c:v>2.9308000375749543E-4</c:v>
                </c:pt>
                <c:pt idx="56">
                  <c:v>-3.2675000693416223E-4</c:v>
                </c:pt>
                <c:pt idx="57">
                  <c:v>4.1677500121295452E-4</c:v>
                </c:pt>
                <c:pt idx="58">
                  <c:v>2.8521049971459433E-3</c:v>
                </c:pt>
                <c:pt idx="59">
                  <c:v>4.1262999729951844E-4</c:v>
                </c:pt>
                <c:pt idx="60">
                  <c:v>-2.7747499552788213E-4</c:v>
                </c:pt>
                <c:pt idx="61">
                  <c:v>-1.9169999723089859E-4</c:v>
                </c:pt>
                <c:pt idx="62">
                  <c:v>-4.7879000339889899E-4</c:v>
                </c:pt>
                <c:pt idx="63">
                  <c:v>1.6384499976993538E-3</c:v>
                </c:pt>
                <c:pt idx="64">
                  <c:v>-1.5552000695606694E-4</c:v>
                </c:pt>
                <c:pt idx="65">
                  <c:v>-2.452505003020633E-3</c:v>
                </c:pt>
                <c:pt idx="66">
                  <c:v>4.9992150015896186E-3</c:v>
                </c:pt>
                <c:pt idx="67">
                  <c:v>8.8498999684816226E-4</c:v>
                </c:pt>
                <c:pt idx="68">
                  <c:v>5.2707649956573732E-3</c:v>
                </c:pt>
                <c:pt idx="69">
                  <c:v>-5.1654998969752342E-5</c:v>
                </c:pt>
                <c:pt idx="70">
                  <c:v>-1.4864000695524737E-4</c:v>
                </c:pt>
                <c:pt idx="71">
                  <c:v>4.5135999243939295E-4</c:v>
                </c:pt>
                <c:pt idx="72">
                  <c:v>-2.6891900051850826E-3</c:v>
                </c:pt>
                <c:pt idx="73">
                  <c:v>-1.9584500114433467E-4</c:v>
                </c:pt>
                <c:pt idx="74">
                  <c:v>-7.7669700040132739E-3</c:v>
                </c:pt>
                <c:pt idx="75">
                  <c:v>-5.1919800025643781E-3</c:v>
                </c:pt>
                <c:pt idx="76">
                  <c:v>-4.5448500168276951E-4</c:v>
                </c:pt>
                <c:pt idx="77">
                  <c:v>1.554559996293392E-3</c:v>
                </c:pt>
                <c:pt idx="78">
                  <c:v>-1.1963100041612051E-3</c:v>
                </c:pt>
                <c:pt idx="79">
                  <c:v>-4.7075199981918558E-3</c:v>
                </c:pt>
                <c:pt idx="80">
                  <c:v>7.2696000279393047E-4</c:v>
                </c:pt>
                <c:pt idx="81">
                  <c:v>-9.8726500436896458E-4</c:v>
                </c:pt>
                <c:pt idx="82">
                  <c:v>-3.014899994013831E-4</c:v>
                </c:pt>
                <c:pt idx="83">
                  <c:v>-2.0149000192759559E-4</c:v>
                </c:pt>
                <c:pt idx="84">
                  <c:v>-1.1325300001772121E-3</c:v>
                </c:pt>
                <c:pt idx="85">
                  <c:v>9.3901999935042113E-4</c:v>
                </c:pt>
                <c:pt idx="86">
                  <c:v>-2.0667000353569165E-4</c:v>
                </c:pt>
                <c:pt idx="87">
                  <c:v>1.5247949995682575E-3</c:v>
                </c:pt>
                <c:pt idx="88">
                  <c:v>-2.1286650007823482E-3</c:v>
                </c:pt>
                <c:pt idx="89">
                  <c:v>9.1443499695742503E-4</c:v>
                </c:pt>
                <c:pt idx="90">
                  <c:v>1.4204649996827357E-3</c:v>
                </c:pt>
                <c:pt idx="91">
                  <c:v>-1.0176520001550671E-2</c:v>
                </c:pt>
                <c:pt idx="92">
                  <c:v>4.7092550012166612E-3</c:v>
                </c:pt>
                <c:pt idx="93">
                  <c:v>4.6097500307951123E-4</c:v>
                </c:pt>
                <c:pt idx="94">
                  <c:v>-1.9532500009518117E-3</c:v>
                </c:pt>
                <c:pt idx="95">
                  <c:v>-8.3647499559447169E-4</c:v>
                </c:pt>
                <c:pt idx="96">
                  <c:v>1.2796750015695579E-3</c:v>
                </c:pt>
                <c:pt idx="97">
                  <c:v>7.1971999568631873E-4</c:v>
                </c:pt>
                <c:pt idx="98">
                  <c:v>2.3599900014232844E-3</c:v>
                </c:pt>
                <c:pt idx="99">
                  <c:v>5.1682899938896298E-3</c:v>
                </c:pt>
                <c:pt idx="100">
                  <c:v>2.7174199931323528E-3</c:v>
                </c:pt>
                <c:pt idx="101">
                  <c:v>2.8148299970780499E-3</c:v>
                </c:pt>
                <c:pt idx="102">
                  <c:v>3.3006049998220988E-3</c:v>
                </c:pt>
                <c:pt idx="103">
                  <c:v>9.2495599965332076E-3</c:v>
                </c:pt>
                <c:pt idx="104">
                  <c:v>5.4663349947077222E-3</c:v>
                </c:pt>
                <c:pt idx="105">
                  <c:v>-6.8435000139288604E-4</c:v>
                </c:pt>
                <c:pt idx="106">
                  <c:v>-5.8435000391909853E-4</c:v>
                </c:pt>
                <c:pt idx="107">
                  <c:v>1.3014249998377636E-3</c:v>
                </c:pt>
                <c:pt idx="108">
                  <c:v>2.4014250011532567E-3</c:v>
                </c:pt>
                <c:pt idx="109">
                  <c:v>7.5345900040701963E-3</c:v>
                </c:pt>
                <c:pt idx="110">
                  <c:v>7.0203649956965819E-3</c:v>
                </c:pt>
                <c:pt idx="111">
                  <c:v>-8.8740499631967396E-4</c:v>
                </c:pt>
                <c:pt idx="112">
                  <c:v>-1.3016299999435432E-3</c:v>
                </c:pt>
                <c:pt idx="113">
                  <c:v>-6.1585500225191936E-4</c:v>
                </c:pt>
                <c:pt idx="114">
                  <c:v>-2.3008000425761566E-4</c:v>
                </c:pt>
                <c:pt idx="115">
                  <c:v>-4.4305001210886985E-5</c:v>
                </c:pt>
                <c:pt idx="116">
                  <c:v>-1.2277500354684889E-4</c:v>
                </c:pt>
                <c:pt idx="117">
                  <c:v>7.7224998676683754E-5</c:v>
                </c:pt>
                <c:pt idx="118">
                  <c:v>-1.3370000015129335E-3</c:v>
                </c:pt>
                <c:pt idx="119">
                  <c:v>-1.0370000018156134E-3</c:v>
                </c:pt>
                <c:pt idx="120">
                  <c:v>-1.5122500190045685E-4</c:v>
                </c:pt>
                <c:pt idx="121">
                  <c:v>1.1487749943626113E-3</c:v>
                </c:pt>
                <c:pt idx="123">
                  <c:v>5.9618700033752248E-3</c:v>
                </c:pt>
                <c:pt idx="124">
                  <c:v>6.6290899994783103E-3</c:v>
                </c:pt>
                <c:pt idx="125">
                  <c:v>6.9290899991756305E-3</c:v>
                </c:pt>
                <c:pt idx="126">
                  <c:v>6.7148649977752939E-3</c:v>
                </c:pt>
                <c:pt idx="127">
                  <c:v>4.8321049980586395E-3</c:v>
                </c:pt>
                <c:pt idx="128">
                  <c:v>5.4894299973966554E-3</c:v>
                </c:pt>
                <c:pt idx="129">
                  <c:v>6.3213199973688461E-3</c:v>
                </c:pt>
                <c:pt idx="130">
                  <c:v>5.1592400050139986E-3</c:v>
                </c:pt>
                <c:pt idx="131">
                  <c:v>7.1135500038508326E-3</c:v>
                </c:pt>
                <c:pt idx="132">
                  <c:v>4.4256100009079091E-3</c:v>
                </c:pt>
                <c:pt idx="133">
                  <c:v>4.8865599965211004E-3</c:v>
                </c:pt>
                <c:pt idx="134">
                  <c:v>4.4723350001731887E-3</c:v>
                </c:pt>
                <c:pt idx="135">
                  <c:v>5.4261800032691099E-3</c:v>
                </c:pt>
                <c:pt idx="136">
                  <c:v>5.1310399940120988E-3</c:v>
                </c:pt>
                <c:pt idx="137">
                  <c:v>5.8112100014113821E-3</c:v>
                </c:pt>
                <c:pt idx="138">
                  <c:v>6.5206799990846775E-3</c:v>
                </c:pt>
                <c:pt idx="139">
                  <c:v>-7.2313199998461641E-3</c:v>
                </c:pt>
                <c:pt idx="140">
                  <c:v>6.2384999910136685E-4</c:v>
                </c:pt>
                <c:pt idx="141">
                  <c:v>2.709624997805804E-3</c:v>
                </c:pt>
                <c:pt idx="142">
                  <c:v>3.0953999958001077E-3</c:v>
                </c:pt>
                <c:pt idx="143">
                  <c:v>1.3811750031891279E-3</c:v>
                </c:pt>
                <c:pt idx="144">
                  <c:v>1.4920300003723241E-2</c:v>
                </c:pt>
                <c:pt idx="145">
                  <c:v>1.5620300000591669E-2</c:v>
                </c:pt>
                <c:pt idx="146">
                  <c:v>2.0109379998757504E-2</c:v>
                </c:pt>
                <c:pt idx="147">
                  <c:v>1.8732649994490203E-2</c:v>
                </c:pt>
                <c:pt idx="148">
                  <c:v>1.8695965001825243E-2</c:v>
                </c:pt>
                <c:pt idx="149">
                  <c:v>1.8995965001522563E-2</c:v>
                </c:pt>
                <c:pt idx="150">
                  <c:v>9.7940500054392032E-3</c:v>
                </c:pt>
                <c:pt idx="151">
                  <c:v>1.749405000009574E-2</c:v>
                </c:pt>
                <c:pt idx="152">
                  <c:v>3.1994050004868768E-2</c:v>
                </c:pt>
                <c:pt idx="153">
                  <c:v>3.2694050001737196E-2</c:v>
                </c:pt>
                <c:pt idx="154">
                  <c:v>8.6655999984941445E-3</c:v>
                </c:pt>
                <c:pt idx="155">
                  <c:v>1.3565599998401012E-2</c:v>
                </c:pt>
                <c:pt idx="156">
                  <c:v>1.4965599999413826E-2</c:v>
                </c:pt>
                <c:pt idx="157">
                  <c:v>2.0465599998715334E-2</c:v>
                </c:pt>
                <c:pt idx="158">
                  <c:v>2.4665600001753774E-2</c:v>
                </c:pt>
                <c:pt idx="159">
                  <c:v>2.0258440003090072E-2</c:v>
                </c:pt>
                <c:pt idx="160">
                  <c:v>4.1653259992017411E-2</c:v>
                </c:pt>
                <c:pt idx="161">
                  <c:v>3.5255810005764943E-2</c:v>
                </c:pt>
                <c:pt idx="162">
                  <c:v>4.6293304993014317E-2</c:v>
                </c:pt>
                <c:pt idx="163">
                  <c:v>4.2064854998898227E-2</c:v>
                </c:pt>
                <c:pt idx="164">
                  <c:v>4.5950629995786585E-2</c:v>
                </c:pt>
                <c:pt idx="165">
                  <c:v>3.9115260005928576E-2</c:v>
                </c:pt>
                <c:pt idx="166">
                  <c:v>4.8684829998819623E-2</c:v>
                </c:pt>
                <c:pt idx="167">
                  <c:v>4.1436974999669474E-2</c:v>
                </c:pt>
                <c:pt idx="168">
                  <c:v>4.1308525003842078E-2</c:v>
                </c:pt>
                <c:pt idx="169">
                  <c:v>4.8869289996218868E-2</c:v>
                </c:pt>
                <c:pt idx="170">
                  <c:v>6.835177000175463E-2</c:v>
                </c:pt>
                <c:pt idx="171">
                  <c:v>5.7946589993662201E-2</c:v>
                </c:pt>
                <c:pt idx="172">
                  <c:v>6.055563499830896E-2</c:v>
                </c:pt>
                <c:pt idx="173">
                  <c:v>5.7807354998658411E-2</c:v>
                </c:pt>
                <c:pt idx="176">
                  <c:v>7.3568544998124707E-2</c:v>
                </c:pt>
                <c:pt idx="177">
                  <c:v>5.6547399995906744E-2</c:v>
                </c:pt>
                <c:pt idx="180">
                  <c:v>5.4009665000194218E-2</c:v>
                </c:pt>
                <c:pt idx="181">
                  <c:v>7.1241979996557347E-2</c:v>
                </c:pt>
                <c:pt idx="182">
                  <c:v>7.5351024999690708E-2</c:v>
                </c:pt>
                <c:pt idx="183">
                  <c:v>6.853679999767337E-2</c:v>
                </c:pt>
                <c:pt idx="184">
                  <c:v>5.7608349998190533E-2</c:v>
                </c:pt>
                <c:pt idx="185">
                  <c:v>7.8678160003619269E-2</c:v>
                </c:pt>
                <c:pt idx="188">
                  <c:v>7.8750280001258943E-2</c:v>
                </c:pt>
                <c:pt idx="189">
                  <c:v>8.3422639996570069E-2</c:v>
                </c:pt>
                <c:pt idx="190">
                  <c:v>8.6048299999674782E-2</c:v>
                </c:pt>
                <c:pt idx="191">
                  <c:v>9.2456029997265432E-2</c:v>
                </c:pt>
                <c:pt idx="192">
                  <c:v>7.4836624997260515E-2</c:v>
                </c:pt>
                <c:pt idx="193">
                  <c:v>9.5349534996785223E-2</c:v>
                </c:pt>
                <c:pt idx="194">
                  <c:v>7.7267624998057727E-2</c:v>
                </c:pt>
                <c:pt idx="195">
                  <c:v>8.575340000243159E-2</c:v>
                </c:pt>
                <c:pt idx="196">
                  <c:v>8.1148219993337989E-2</c:v>
                </c:pt>
                <c:pt idx="198">
                  <c:v>7.9030699998838827E-2</c:v>
                </c:pt>
                <c:pt idx="199">
                  <c:v>8.983456499845488E-2</c:v>
                </c:pt>
                <c:pt idx="200">
                  <c:v>8.9170744999137241E-2</c:v>
                </c:pt>
                <c:pt idx="201">
                  <c:v>8.8579790004587267E-2</c:v>
                </c:pt>
                <c:pt idx="202">
                  <c:v>9.6312104993558023E-2</c:v>
                </c:pt>
                <c:pt idx="203">
                  <c:v>9.0897879999829456E-2</c:v>
                </c:pt>
                <c:pt idx="204">
                  <c:v>7.6383654995879624E-2</c:v>
                </c:pt>
                <c:pt idx="207">
                  <c:v>0.1159372699985397</c:v>
                </c:pt>
                <c:pt idx="208">
                  <c:v>0.11536053999589058</c:v>
                </c:pt>
                <c:pt idx="209">
                  <c:v>0.11692130500159692</c:v>
                </c:pt>
                <c:pt idx="210">
                  <c:v>0.116244575001474</c:v>
                </c:pt>
                <c:pt idx="211">
                  <c:v>0.12732056000095326</c:v>
                </c:pt>
                <c:pt idx="212">
                  <c:v>0.12668693000159692</c:v>
                </c:pt>
                <c:pt idx="213">
                  <c:v>0.12771924499975285</c:v>
                </c:pt>
                <c:pt idx="214">
                  <c:v>0.10907912000402575</c:v>
                </c:pt>
                <c:pt idx="215">
                  <c:v>0.13805344499996863</c:v>
                </c:pt>
                <c:pt idx="216">
                  <c:v>0.13803922000079183</c:v>
                </c:pt>
                <c:pt idx="217">
                  <c:v>0.13738231999741402</c:v>
                </c:pt>
                <c:pt idx="218">
                  <c:v>0.13814563499909127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49-4DE0-9D76-7FCAA93961F1}"/>
            </c:ext>
          </c:extLst>
        </c:ser>
        <c:ser>
          <c:idx val="2"/>
          <c:order val="2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(8)'!$F$21:$F$254</c:f>
              <c:numCache>
                <c:formatCode>General</c:formatCode>
                <c:ptCount val="234"/>
                <c:pt idx="0">
                  <c:v>-27493.5</c:v>
                </c:pt>
                <c:pt idx="1">
                  <c:v>-26395</c:v>
                </c:pt>
                <c:pt idx="2">
                  <c:v>-18690.5</c:v>
                </c:pt>
                <c:pt idx="3">
                  <c:v>-18690.5</c:v>
                </c:pt>
                <c:pt idx="4">
                  <c:v>-18685.5</c:v>
                </c:pt>
                <c:pt idx="5">
                  <c:v>-18576</c:v>
                </c:pt>
                <c:pt idx="6">
                  <c:v>-18549</c:v>
                </c:pt>
                <c:pt idx="7">
                  <c:v>-18549</c:v>
                </c:pt>
                <c:pt idx="8">
                  <c:v>-17870</c:v>
                </c:pt>
                <c:pt idx="9">
                  <c:v>-17870</c:v>
                </c:pt>
                <c:pt idx="10">
                  <c:v>-17680</c:v>
                </c:pt>
                <c:pt idx="11">
                  <c:v>-16087.5</c:v>
                </c:pt>
                <c:pt idx="12">
                  <c:v>-14322.5</c:v>
                </c:pt>
                <c:pt idx="13">
                  <c:v>-14276</c:v>
                </c:pt>
                <c:pt idx="14">
                  <c:v>-14220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-6143</c:v>
                </c:pt>
                <c:pt idx="32">
                  <c:v>-4366</c:v>
                </c:pt>
                <c:pt idx="33">
                  <c:v>-4361</c:v>
                </c:pt>
                <c:pt idx="34">
                  <c:v>-3460</c:v>
                </c:pt>
                <c:pt idx="35">
                  <c:v>-2479</c:v>
                </c:pt>
                <c:pt idx="36">
                  <c:v>-2415.5</c:v>
                </c:pt>
                <c:pt idx="37">
                  <c:v>-2398.5</c:v>
                </c:pt>
                <c:pt idx="38">
                  <c:v>-1748</c:v>
                </c:pt>
                <c:pt idx="39">
                  <c:v>-1707.5</c:v>
                </c:pt>
                <c:pt idx="40">
                  <c:v>-1700</c:v>
                </c:pt>
                <c:pt idx="41">
                  <c:v>-1684.5</c:v>
                </c:pt>
                <c:pt idx="42">
                  <c:v>-870</c:v>
                </c:pt>
                <c:pt idx="43">
                  <c:v>-870</c:v>
                </c:pt>
                <c:pt idx="44">
                  <c:v>0</c:v>
                </c:pt>
                <c:pt idx="45">
                  <c:v>0</c:v>
                </c:pt>
                <c:pt idx="46">
                  <c:v>19.5</c:v>
                </c:pt>
                <c:pt idx="47">
                  <c:v>23.5</c:v>
                </c:pt>
                <c:pt idx="48">
                  <c:v>36</c:v>
                </c:pt>
                <c:pt idx="49">
                  <c:v>38</c:v>
                </c:pt>
                <c:pt idx="50">
                  <c:v>38.5</c:v>
                </c:pt>
                <c:pt idx="51">
                  <c:v>39</c:v>
                </c:pt>
                <c:pt idx="52">
                  <c:v>55.5</c:v>
                </c:pt>
                <c:pt idx="53">
                  <c:v>63</c:v>
                </c:pt>
                <c:pt idx="54">
                  <c:v>65.5</c:v>
                </c:pt>
                <c:pt idx="55">
                  <c:v>68</c:v>
                </c:pt>
                <c:pt idx="56">
                  <c:v>75</c:v>
                </c:pt>
                <c:pt idx="57">
                  <c:v>102.5</c:v>
                </c:pt>
                <c:pt idx="58">
                  <c:v>145.5</c:v>
                </c:pt>
                <c:pt idx="59">
                  <c:v>873</c:v>
                </c:pt>
                <c:pt idx="60">
                  <c:v>927.5</c:v>
                </c:pt>
                <c:pt idx="61">
                  <c:v>930</c:v>
                </c:pt>
                <c:pt idx="62">
                  <c:v>991</c:v>
                </c:pt>
                <c:pt idx="63">
                  <c:v>995</c:v>
                </c:pt>
                <c:pt idx="64">
                  <c:v>1008</c:v>
                </c:pt>
                <c:pt idx="65">
                  <c:v>1014.5</c:v>
                </c:pt>
                <c:pt idx="66">
                  <c:v>1026.5</c:v>
                </c:pt>
                <c:pt idx="67">
                  <c:v>1029</c:v>
                </c:pt>
                <c:pt idx="68">
                  <c:v>1031.5</c:v>
                </c:pt>
                <c:pt idx="69">
                  <c:v>1049.5</c:v>
                </c:pt>
                <c:pt idx="70">
                  <c:v>1056</c:v>
                </c:pt>
                <c:pt idx="71">
                  <c:v>1056</c:v>
                </c:pt>
                <c:pt idx="72">
                  <c:v>1151</c:v>
                </c:pt>
                <c:pt idx="73">
                  <c:v>1700.5</c:v>
                </c:pt>
                <c:pt idx="74">
                  <c:v>1713</c:v>
                </c:pt>
                <c:pt idx="75">
                  <c:v>1742</c:v>
                </c:pt>
                <c:pt idx="76">
                  <c:v>1756.5</c:v>
                </c:pt>
                <c:pt idx="77">
                  <c:v>1776</c:v>
                </c:pt>
                <c:pt idx="78">
                  <c:v>1799</c:v>
                </c:pt>
                <c:pt idx="79">
                  <c:v>1808</c:v>
                </c:pt>
                <c:pt idx="80">
                  <c:v>1816</c:v>
                </c:pt>
                <c:pt idx="81">
                  <c:v>1818.5</c:v>
                </c:pt>
                <c:pt idx="82">
                  <c:v>1821</c:v>
                </c:pt>
                <c:pt idx="83">
                  <c:v>1821</c:v>
                </c:pt>
                <c:pt idx="84">
                  <c:v>1837</c:v>
                </c:pt>
                <c:pt idx="85">
                  <c:v>1842</c:v>
                </c:pt>
                <c:pt idx="86">
                  <c:v>1843</c:v>
                </c:pt>
                <c:pt idx="87">
                  <c:v>1844.5</c:v>
                </c:pt>
                <c:pt idx="88">
                  <c:v>1878.5</c:v>
                </c:pt>
                <c:pt idx="89">
                  <c:v>1888.5</c:v>
                </c:pt>
                <c:pt idx="90">
                  <c:v>1901.5</c:v>
                </c:pt>
                <c:pt idx="91">
                  <c:v>1908</c:v>
                </c:pt>
                <c:pt idx="92">
                  <c:v>1910.5</c:v>
                </c:pt>
                <c:pt idx="93">
                  <c:v>1922.5</c:v>
                </c:pt>
                <c:pt idx="94">
                  <c:v>1925</c:v>
                </c:pt>
                <c:pt idx="95">
                  <c:v>2027.5</c:v>
                </c:pt>
                <c:pt idx="96">
                  <c:v>2692.5</c:v>
                </c:pt>
                <c:pt idx="97">
                  <c:v>2812</c:v>
                </c:pt>
                <c:pt idx="98">
                  <c:v>3529</c:v>
                </c:pt>
                <c:pt idx="99">
                  <c:v>4459</c:v>
                </c:pt>
                <c:pt idx="100">
                  <c:v>4482</c:v>
                </c:pt>
                <c:pt idx="101">
                  <c:v>4493</c:v>
                </c:pt>
                <c:pt idx="102">
                  <c:v>4495.5</c:v>
                </c:pt>
                <c:pt idx="103">
                  <c:v>6276</c:v>
                </c:pt>
                <c:pt idx="104">
                  <c:v>6378.5</c:v>
                </c:pt>
                <c:pt idx="105">
                  <c:v>7115</c:v>
                </c:pt>
                <c:pt idx="106">
                  <c:v>7115</c:v>
                </c:pt>
                <c:pt idx="107">
                  <c:v>7117.5</c:v>
                </c:pt>
                <c:pt idx="108">
                  <c:v>7117.5</c:v>
                </c:pt>
                <c:pt idx="109">
                  <c:v>7189</c:v>
                </c:pt>
                <c:pt idx="110">
                  <c:v>7191.5</c:v>
                </c:pt>
                <c:pt idx="111">
                  <c:v>7224.5</c:v>
                </c:pt>
                <c:pt idx="112">
                  <c:v>7227</c:v>
                </c:pt>
                <c:pt idx="113">
                  <c:v>7229.5</c:v>
                </c:pt>
                <c:pt idx="114">
                  <c:v>7232</c:v>
                </c:pt>
                <c:pt idx="115">
                  <c:v>7234.5</c:v>
                </c:pt>
                <c:pt idx="116">
                  <c:v>7297.5</c:v>
                </c:pt>
                <c:pt idx="117">
                  <c:v>7297.5</c:v>
                </c:pt>
                <c:pt idx="118">
                  <c:v>7300</c:v>
                </c:pt>
                <c:pt idx="119">
                  <c:v>7300</c:v>
                </c:pt>
                <c:pt idx="120">
                  <c:v>7302.5</c:v>
                </c:pt>
                <c:pt idx="121">
                  <c:v>7302.5</c:v>
                </c:pt>
                <c:pt idx="122">
                  <c:v>16268</c:v>
                </c:pt>
                <c:pt idx="123">
                  <c:v>8077</c:v>
                </c:pt>
                <c:pt idx="124">
                  <c:v>8139</c:v>
                </c:pt>
                <c:pt idx="125">
                  <c:v>8139</c:v>
                </c:pt>
                <c:pt idx="126">
                  <c:v>8141.5</c:v>
                </c:pt>
                <c:pt idx="127">
                  <c:v>8145.5</c:v>
                </c:pt>
                <c:pt idx="128">
                  <c:v>8153</c:v>
                </c:pt>
                <c:pt idx="129">
                  <c:v>8172</c:v>
                </c:pt>
                <c:pt idx="130">
                  <c:v>8204</c:v>
                </c:pt>
                <c:pt idx="131">
                  <c:v>8205</c:v>
                </c:pt>
                <c:pt idx="132">
                  <c:v>8231</c:v>
                </c:pt>
                <c:pt idx="133">
                  <c:v>8976</c:v>
                </c:pt>
                <c:pt idx="134">
                  <c:v>8978.5</c:v>
                </c:pt>
                <c:pt idx="135">
                  <c:v>9078</c:v>
                </c:pt>
                <c:pt idx="136">
                  <c:v>9984</c:v>
                </c:pt>
                <c:pt idx="137">
                  <c:v>9991</c:v>
                </c:pt>
                <c:pt idx="138">
                  <c:v>10028</c:v>
                </c:pt>
                <c:pt idx="139">
                  <c:v>10828</c:v>
                </c:pt>
                <c:pt idx="140">
                  <c:v>13335</c:v>
                </c:pt>
                <c:pt idx="141">
                  <c:v>13337.5</c:v>
                </c:pt>
                <c:pt idx="142">
                  <c:v>13340</c:v>
                </c:pt>
                <c:pt idx="143">
                  <c:v>13342.5</c:v>
                </c:pt>
                <c:pt idx="144">
                  <c:v>16130</c:v>
                </c:pt>
                <c:pt idx="145">
                  <c:v>16130</c:v>
                </c:pt>
                <c:pt idx="146">
                  <c:v>17798</c:v>
                </c:pt>
                <c:pt idx="147">
                  <c:v>17815</c:v>
                </c:pt>
                <c:pt idx="148">
                  <c:v>17951.5</c:v>
                </c:pt>
                <c:pt idx="149">
                  <c:v>17951.5</c:v>
                </c:pt>
                <c:pt idx="150">
                  <c:v>19755</c:v>
                </c:pt>
                <c:pt idx="151">
                  <c:v>19755</c:v>
                </c:pt>
                <c:pt idx="152">
                  <c:v>19755</c:v>
                </c:pt>
                <c:pt idx="153">
                  <c:v>19755</c:v>
                </c:pt>
                <c:pt idx="154">
                  <c:v>19760</c:v>
                </c:pt>
                <c:pt idx="155">
                  <c:v>19760</c:v>
                </c:pt>
                <c:pt idx="156">
                  <c:v>19760</c:v>
                </c:pt>
                <c:pt idx="157">
                  <c:v>19760</c:v>
                </c:pt>
                <c:pt idx="158">
                  <c:v>19760</c:v>
                </c:pt>
                <c:pt idx="159">
                  <c:v>20524</c:v>
                </c:pt>
                <c:pt idx="160">
                  <c:v>20546</c:v>
                </c:pt>
                <c:pt idx="161">
                  <c:v>20651</c:v>
                </c:pt>
                <c:pt idx="162">
                  <c:v>20665.5</c:v>
                </c:pt>
                <c:pt idx="163">
                  <c:v>20670.5</c:v>
                </c:pt>
                <c:pt idx="164">
                  <c:v>20673</c:v>
                </c:pt>
                <c:pt idx="165">
                  <c:v>20746</c:v>
                </c:pt>
                <c:pt idx="166">
                  <c:v>21493</c:v>
                </c:pt>
                <c:pt idx="167">
                  <c:v>21522.5</c:v>
                </c:pt>
                <c:pt idx="168">
                  <c:v>21527.5</c:v>
                </c:pt>
                <c:pt idx="169">
                  <c:v>21559</c:v>
                </c:pt>
                <c:pt idx="170">
                  <c:v>22367</c:v>
                </c:pt>
                <c:pt idx="171">
                  <c:v>22389</c:v>
                </c:pt>
                <c:pt idx="172">
                  <c:v>22408.5</c:v>
                </c:pt>
                <c:pt idx="173">
                  <c:v>22420.5</c:v>
                </c:pt>
                <c:pt idx="174">
                  <c:v>22424.5</c:v>
                </c:pt>
                <c:pt idx="175">
                  <c:v>22427</c:v>
                </c:pt>
                <c:pt idx="176">
                  <c:v>22469.5</c:v>
                </c:pt>
                <c:pt idx="177">
                  <c:v>22540</c:v>
                </c:pt>
                <c:pt idx="178">
                  <c:v>23179</c:v>
                </c:pt>
                <c:pt idx="179">
                  <c:v>23210.5</c:v>
                </c:pt>
                <c:pt idx="180">
                  <c:v>23221.5</c:v>
                </c:pt>
                <c:pt idx="181">
                  <c:v>23258</c:v>
                </c:pt>
                <c:pt idx="182">
                  <c:v>23277.5</c:v>
                </c:pt>
                <c:pt idx="183">
                  <c:v>23280</c:v>
                </c:pt>
                <c:pt idx="184">
                  <c:v>23285</c:v>
                </c:pt>
                <c:pt idx="185">
                  <c:v>23336</c:v>
                </c:pt>
                <c:pt idx="186">
                  <c:v>23941.5</c:v>
                </c:pt>
                <c:pt idx="187">
                  <c:v>24055.5</c:v>
                </c:pt>
                <c:pt idx="188">
                  <c:v>24188</c:v>
                </c:pt>
                <c:pt idx="189">
                  <c:v>24344</c:v>
                </c:pt>
                <c:pt idx="190">
                  <c:v>24930</c:v>
                </c:pt>
                <c:pt idx="191">
                  <c:v>25013</c:v>
                </c:pt>
                <c:pt idx="192">
                  <c:v>25037.5</c:v>
                </c:pt>
                <c:pt idx="193">
                  <c:v>25098.5</c:v>
                </c:pt>
                <c:pt idx="194">
                  <c:v>25137.5</c:v>
                </c:pt>
                <c:pt idx="195">
                  <c:v>25140</c:v>
                </c:pt>
                <c:pt idx="196">
                  <c:v>25162</c:v>
                </c:pt>
                <c:pt idx="197">
                  <c:v>25837.5</c:v>
                </c:pt>
                <c:pt idx="198">
                  <c:v>25970</c:v>
                </c:pt>
                <c:pt idx="199">
                  <c:v>26011.5</c:v>
                </c:pt>
                <c:pt idx="200">
                  <c:v>26089.5</c:v>
                </c:pt>
                <c:pt idx="201">
                  <c:v>26109</c:v>
                </c:pt>
                <c:pt idx="202">
                  <c:v>26145.5</c:v>
                </c:pt>
                <c:pt idx="203">
                  <c:v>26148</c:v>
                </c:pt>
                <c:pt idx="204">
                  <c:v>26150.5</c:v>
                </c:pt>
                <c:pt idx="205">
                  <c:v>26897.5</c:v>
                </c:pt>
                <c:pt idx="206">
                  <c:v>28643</c:v>
                </c:pt>
                <c:pt idx="207">
                  <c:v>29417</c:v>
                </c:pt>
                <c:pt idx="208">
                  <c:v>29434</c:v>
                </c:pt>
                <c:pt idx="209">
                  <c:v>29465.5</c:v>
                </c:pt>
                <c:pt idx="210">
                  <c:v>29482.5</c:v>
                </c:pt>
                <c:pt idx="211">
                  <c:v>30376</c:v>
                </c:pt>
                <c:pt idx="212">
                  <c:v>30403</c:v>
                </c:pt>
                <c:pt idx="213">
                  <c:v>30439.5</c:v>
                </c:pt>
                <c:pt idx="214">
                  <c:v>30552</c:v>
                </c:pt>
                <c:pt idx="215">
                  <c:v>31259.5</c:v>
                </c:pt>
                <c:pt idx="216">
                  <c:v>31262</c:v>
                </c:pt>
                <c:pt idx="217">
                  <c:v>31272</c:v>
                </c:pt>
                <c:pt idx="218">
                  <c:v>31408.5</c:v>
                </c:pt>
                <c:pt idx="219">
                  <c:v>32087.5</c:v>
                </c:pt>
                <c:pt idx="220">
                  <c:v>32092</c:v>
                </c:pt>
                <c:pt idx="221">
                  <c:v>32123</c:v>
                </c:pt>
                <c:pt idx="222">
                  <c:v>32214</c:v>
                </c:pt>
                <c:pt idx="223">
                  <c:v>32216.5</c:v>
                </c:pt>
                <c:pt idx="224">
                  <c:v>32224</c:v>
                </c:pt>
                <c:pt idx="225">
                  <c:v>32299.5</c:v>
                </c:pt>
                <c:pt idx="226">
                  <c:v>32299.5</c:v>
                </c:pt>
                <c:pt idx="227">
                  <c:v>33038.5</c:v>
                </c:pt>
                <c:pt idx="228">
                  <c:v>33927</c:v>
                </c:pt>
                <c:pt idx="229">
                  <c:v>34028</c:v>
                </c:pt>
                <c:pt idx="230">
                  <c:v>35851.5</c:v>
                </c:pt>
                <c:pt idx="231">
                  <c:v>35851.5</c:v>
                </c:pt>
                <c:pt idx="232">
                  <c:v>35851.5</c:v>
                </c:pt>
                <c:pt idx="233">
                  <c:v>35851.5</c:v>
                </c:pt>
              </c:numCache>
            </c:numRef>
          </c:xVal>
          <c:yVal>
            <c:numRef>
              <c:f>'A (8)'!$K$21:$K$254</c:f>
              <c:numCache>
                <c:formatCode>General</c:formatCode>
                <c:ptCount val="234"/>
                <c:pt idx="45">
                  <c:v>0</c:v>
                </c:pt>
                <c:pt idx="174">
                  <c:v>4.5824594999430701E-2</c:v>
                </c:pt>
                <c:pt idx="175">
                  <c:v>5.0110370000766125E-2</c:v>
                </c:pt>
                <c:pt idx="178">
                  <c:v>5.9051490003184881E-2</c:v>
                </c:pt>
                <c:pt idx="179">
                  <c:v>5.7212255000195E-2</c:v>
                </c:pt>
                <c:pt idx="186">
                  <c:v>6.8012864998308942E-2</c:v>
                </c:pt>
                <c:pt idx="187">
                  <c:v>6.3604205002775416E-2</c:v>
                </c:pt>
                <c:pt idx="197">
                  <c:v>8.0184624996036291E-2</c:v>
                </c:pt>
                <c:pt idx="205">
                  <c:v>8.3353224996244535E-2</c:v>
                </c:pt>
                <c:pt idx="206">
                  <c:v>9.4001329998718575E-2</c:v>
                </c:pt>
                <c:pt idx="219">
                  <c:v>0.14802212500217138</c:v>
                </c:pt>
                <c:pt idx="220">
                  <c:v>0.14781651999510359</c:v>
                </c:pt>
                <c:pt idx="221">
                  <c:v>0.15410012999927858</c:v>
                </c:pt>
                <c:pt idx="222">
                  <c:v>0.14954233999742428</c:v>
                </c:pt>
                <c:pt idx="223">
                  <c:v>0.14972811499319505</c:v>
                </c:pt>
                <c:pt idx="224">
                  <c:v>0.14918543999374378</c:v>
                </c:pt>
                <c:pt idx="225">
                  <c:v>0.15073584500350989</c:v>
                </c:pt>
                <c:pt idx="226">
                  <c:v>0.15083584500098368</c:v>
                </c:pt>
                <c:pt idx="227">
                  <c:v>0.14757093499792973</c:v>
                </c:pt>
                <c:pt idx="228">
                  <c:v>0.17107536999537842</c:v>
                </c:pt>
                <c:pt idx="230">
                  <c:v>0.19754496499808738</c:v>
                </c:pt>
                <c:pt idx="231">
                  <c:v>0.1975949649931863</c:v>
                </c:pt>
                <c:pt idx="232">
                  <c:v>0.19844496499717934</c:v>
                </c:pt>
                <c:pt idx="233">
                  <c:v>0.19848496499616886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49-4DE0-9D76-7FCAA93961F1}"/>
            </c:ext>
          </c:extLst>
        </c:ser>
        <c:ser>
          <c:idx val="3"/>
          <c:order val="3"/>
          <c:tx>
            <c:strRef>
              <c:f>'A (8)'!$W$1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(8)'!$V$2:$V$254</c:f>
              <c:numCache>
                <c:formatCode>General</c:formatCode>
                <c:ptCount val="25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</c:numCache>
            </c:numRef>
          </c:xVal>
          <c:yVal>
            <c:numRef>
              <c:f>'A (8)'!$W$2:$W$254</c:f>
              <c:numCache>
                <c:formatCode>0.0000E+00</c:formatCode>
                <c:ptCount val="253"/>
                <c:pt idx="0">
                  <c:v>0.17297096109675361</c:v>
                </c:pt>
                <c:pt idx="1">
                  <c:v>0.15107334299626068</c:v>
                </c:pt>
                <c:pt idx="2">
                  <c:v>0.13055506263538727</c:v>
                </c:pt>
                <c:pt idx="3">
                  <c:v>0.1114161200141334</c:v>
                </c:pt>
                <c:pt idx="4">
                  <c:v>9.3656515132499063E-2</c:v>
                </c:pt>
                <c:pt idx="5">
                  <c:v>7.7276247990484298E-2</c:v>
                </c:pt>
                <c:pt idx="6">
                  <c:v>6.2275318588089074E-2</c:v>
                </c:pt>
                <c:pt idx="7">
                  <c:v>4.8653726925313397E-2</c:v>
                </c:pt>
                <c:pt idx="8">
                  <c:v>3.641147300215726E-2</c:v>
                </c:pt>
                <c:pt idx="9">
                  <c:v>2.5548556818620671E-2</c:v>
                </c:pt>
                <c:pt idx="10">
                  <c:v>1.606497837470363E-2</c:v>
                </c:pt>
                <c:pt idx="11">
                  <c:v>7.9607376704061324E-3</c:v>
                </c:pt>
                <c:pt idx="12">
                  <c:v>1.2358347057281815E-3</c:v>
                </c:pt>
                <c:pt idx="13">
                  <c:v>-4.1097305193302236E-3</c:v>
                </c:pt>
                <c:pt idx="14">
                  <c:v>-8.0759580047690821E-3</c:v>
                </c:pt>
                <c:pt idx="15">
                  <c:v>-1.0662847750588397E-2</c:v>
                </c:pt>
                <c:pt idx="16">
                  <c:v>-1.1870399756788164E-2</c:v>
                </c:pt>
                <c:pt idx="17">
                  <c:v>-1.1698614023368387E-2</c:v>
                </c:pt>
                <c:pt idx="18">
                  <c:v>-1.0147490550329062E-2</c:v>
                </c:pt>
                <c:pt idx="19">
                  <c:v>-7.217029337670192E-3</c:v>
                </c:pt>
                <c:pt idx="20">
                  <c:v>-2.9072303853917743E-3</c:v>
                </c:pt>
                <c:pt idx="21">
                  <c:v>2.7819063065061891E-3</c:v>
                </c:pt>
                <c:pt idx="22">
                  <c:v>9.8503807380236966E-3</c:v>
                </c:pt>
                <c:pt idx="23">
                  <c:v>1.8298192909160751E-2</c:v>
                </c:pt>
                <c:pt idx="24">
                  <c:v>2.8125342819917347E-2</c:v>
                </c:pt>
                <c:pt idx="25">
                  <c:v>3.933183047029349E-2</c:v>
                </c:pt>
                <c:pt idx="26">
                  <c:v>5.191765586028918E-2</c:v>
                </c:pt>
                <c:pt idx="27">
                  <c:v>6.5882818989904418E-2</c:v>
                </c:pt>
                <c:pt idx="28">
                  <c:v>8.122731985913921E-2</c:v>
                </c:pt>
                <c:pt idx="29">
                  <c:v>9.7951158467993543E-2</c:v>
                </c:pt>
                <c:pt idx="30">
                  <c:v>0.1160543348164674</c:v>
                </c:pt>
                <c:pt idx="31">
                  <c:v>0.13553684890456083</c:v>
                </c:pt>
                <c:pt idx="32">
                  <c:v>0.1563987007322738</c:v>
                </c:pt>
                <c:pt idx="33">
                  <c:v>0.17863989029960631</c:v>
                </c:pt>
                <c:pt idx="34">
                  <c:v>0.20226041760655836</c:v>
                </c:pt>
                <c:pt idx="35">
                  <c:v>0.22726028265312997</c:v>
                </c:pt>
                <c:pt idx="36">
                  <c:v>0.25363948543932113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949-4DE0-9D76-7FCAA93961F1}"/>
            </c:ext>
          </c:extLst>
        </c:ser>
        <c:ser>
          <c:idx val="4"/>
          <c:order val="4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(8)'!$AW$2:$AW$69</c:f>
              <c:numCache>
                <c:formatCode>General</c:formatCode>
                <c:ptCount val="68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</c:numCache>
            </c:numRef>
          </c:xVal>
          <c:yVal>
            <c:numRef>
              <c:f>'A (8)'!$AX$2:$AX$69</c:f>
              <c:numCache>
                <c:formatCode>General</c:formatCode>
                <c:ptCount val="68"/>
                <c:pt idx="0">
                  <c:v>0.16917389370496641</c:v>
                </c:pt>
                <c:pt idx="1">
                  <c:v>0.15608131404247866</c:v>
                </c:pt>
                <c:pt idx="2">
                  <c:v>0.14299645757511939</c:v>
                </c:pt>
                <c:pt idx="3">
                  <c:v>0.12916250731724571</c:v>
                </c:pt>
                <c:pt idx="4">
                  <c:v>0.11756160280832118</c:v>
                </c:pt>
                <c:pt idx="5">
                  <c:v>0.11513194535889806</c:v>
                </c:pt>
                <c:pt idx="6">
                  <c:v>0.10999405555170749</c:v>
                </c:pt>
                <c:pt idx="7">
                  <c:v>0.10350875934799982</c:v>
                </c:pt>
                <c:pt idx="8">
                  <c:v>9.6833601281014425E-2</c:v>
                </c:pt>
                <c:pt idx="9">
                  <c:v>9.0175125817319568E-2</c:v>
                </c:pt>
                <c:pt idx="10">
                  <c:v>8.3613704525986307E-2</c:v>
                </c:pt>
                <c:pt idx="11">
                  <c:v>7.7197304777067891E-2</c:v>
                </c:pt>
                <c:pt idx="12">
                  <c:v>7.0961937946911996E-2</c:v>
                </c:pt>
                <c:pt idx="13">
                  <c:v>6.494300220277105E-2</c:v>
                </c:pt>
                <c:pt idx="14">
                  <c:v>5.9173153583411998E-2</c:v>
                </c:pt>
                <c:pt idx="15">
                  <c:v>5.3672024143338888E-2</c:v>
                </c:pt>
                <c:pt idx="16">
                  <c:v>4.8438496291416923E-2</c:v>
                </c:pt>
                <c:pt idx="17">
                  <c:v>4.3452085361820728E-2</c:v>
                </c:pt>
                <c:pt idx="18">
                  <c:v>3.8683055678585251E-2</c:v>
                </c:pt>
                <c:pt idx="19">
                  <c:v>3.4106545274262393E-2</c:v>
                </c:pt>
                <c:pt idx="20">
                  <c:v>2.9715079640687501E-2</c:v>
                </c:pt>
                <c:pt idx="21">
                  <c:v>2.5525245283281744E-2</c:v>
                </c:pt>
                <c:pt idx="22">
                  <c:v>2.1576579548488406E-2</c:v>
                </c:pt>
                <c:pt idx="23">
                  <c:v>1.7922727697415524E-2</c:v>
                </c:pt>
                <c:pt idx="24">
                  <c:v>1.4616594834305253E-2</c:v>
                </c:pt>
                <c:pt idx="25">
                  <c:v>1.1693778126809062E-2</c:v>
                </c:pt>
                <c:pt idx="26">
                  <c:v>9.1617712975215846E-3</c:v>
                </c:pt>
                <c:pt idx="27">
                  <c:v>7.0018814075471251E-3</c:v>
                </c:pt>
                <c:pt idx="28">
                  <c:v>5.182167174799357E-3</c:v>
                </c:pt>
                <c:pt idx="29">
                  <c:v>3.6697049293053698E-3</c:v>
                </c:pt>
                <c:pt idx="30">
                  <c:v>2.4331207169478539E-3</c:v>
                </c:pt>
                <c:pt idx="31">
                  <c:v>1.4393330741958778E-3</c:v>
                </c:pt>
                <c:pt idx="32">
                  <c:v>6.5390502368805822E-4</c:v>
                </c:pt>
                <c:pt idx="33">
                  <c:v>4.79092847927437E-5</c:v>
                </c:pt>
                <c:pt idx="34">
                  <c:v>-3.9279484246841634E-4</c:v>
                </c:pt>
                <c:pt idx="35">
                  <c:v>-6.6114342493527913E-4</c:v>
                </c:pt>
                <c:pt idx="36">
                  <c:v>-7.2853788895147452E-4</c:v>
                </c:pt>
                <c:pt idx="37">
                  <c:v>-5.515349832531987E-4</c:v>
                </c:pt>
                <c:pt idx="38">
                  <c:v>-8.4227342051511334E-5</c:v>
                </c:pt>
                <c:pt idx="39">
                  <c:v>7.0734117942534806E-4</c:v>
                </c:pt>
                <c:pt idx="40">
                  <c:v>1.8340128070612177E-3</c:v>
                </c:pt>
                <c:pt idx="41">
                  <c:v>3.2808400472438162E-3</c:v>
                </c:pt>
                <c:pt idx="42">
                  <c:v>5.0152592447305876E-3</c:v>
                </c:pt>
                <c:pt idx="43">
                  <c:v>7.0021064757014428E-3</c:v>
                </c:pt>
                <c:pt idx="44">
                  <c:v>9.2148678297167136E-3</c:v>
                </c:pt>
                <c:pt idx="45">
                  <c:v>1.1633670184269678E-2</c:v>
                </c:pt>
                <c:pt idx="46">
                  <c:v>1.4233079020358691E-2</c:v>
                </c:pt>
                <c:pt idx="47">
                  <c:v>1.6968507998244297E-2</c:v>
                </c:pt>
                <c:pt idx="48">
                  <c:v>1.9661545104790516E-2</c:v>
                </c:pt>
                <c:pt idx="49">
                  <c:v>2.1462200814329917E-2</c:v>
                </c:pt>
                <c:pt idx="50">
                  <c:v>2.7149125345141939E-2</c:v>
                </c:pt>
                <c:pt idx="51">
                  <c:v>4.0602830903061153E-2</c:v>
                </c:pt>
                <c:pt idx="52">
                  <c:v>5.0915639466133776E-2</c:v>
                </c:pt>
                <c:pt idx="53">
                  <c:v>6.0187813753822879E-2</c:v>
                </c:pt>
                <c:pt idx="54">
                  <c:v>6.9320989640834649E-2</c:v>
                </c:pt>
                <c:pt idx="55">
                  <c:v>7.8485624944401214E-2</c:v>
                </c:pt>
                <c:pt idx="56">
                  <c:v>8.7755581518983342E-2</c:v>
                </c:pt>
                <c:pt idx="57">
                  <c:v>9.7176043565283615E-2</c:v>
                </c:pt>
                <c:pt idx="58">
                  <c:v>0.10678253424253903</c:v>
                </c:pt>
                <c:pt idx="59">
                  <c:v>0.11661048920422681</c:v>
                </c:pt>
                <c:pt idx="60">
                  <c:v>0.12669138652067591</c:v>
                </c:pt>
                <c:pt idx="61">
                  <c:v>0.1370421924275422</c:v>
                </c:pt>
                <c:pt idx="62">
                  <c:v>0.14765870218299706</c:v>
                </c:pt>
                <c:pt idx="63">
                  <c:v>0.15851833500174217</c:v>
                </c:pt>
                <c:pt idx="64">
                  <c:v>0.16959116617489817</c:v>
                </c:pt>
                <c:pt idx="65">
                  <c:v>0.18085415158927839</c:v>
                </c:pt>
                <c:pt idx="66">
                  <c:v>0.19230301607070741</c:v>
                </c:pt>
                <c:pt idx="67">
                  <c:v>0.20395788062409848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949-4DE0-9D76-7FCAA9396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45208"/>
        <c:axId val="1"/>
      </c:scatterChart>
      <c:valAx>
        <c:axId val="777345208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4135882268448"/>
              <c:y val="0.939597315436241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38805970149252E-2"/>
              <c:y val="0.468120805369127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452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950287930426605"/>
          <c:y val="0.94463087248322153"/>
          <c:w val="0.71641869393191526"/>
          <c:h val="0.978187919463087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residuals from quadr. fit</a:t>
            </a:r>
          </a:p>
        </c:rich>
      </c:tx>
      <c:layout>
        <c:manualLayout>
          <c:xMode val="edge"/>
          <c:yMode val="edge"/>
          <c:x val="0.25088339222614842"/>
          <c:y val="4.456824512534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254416961130741"/>
          <c:y val="0.22284122562674094"/>
          <c:w val="0.77915194346289751"/>
          <c:h val="0.604456824512534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(8)'!$AC$20</c:f>
              <c:strCache>
                <c:ptCount val="1"/>
                <c:pt idx="0">
                  <c:v>Q.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(8)'!$F$21:$F$254</c:f>
              <c:numCache>
                <c:formatCode>General</c:formatCode>
                <c:ptCount val="234"/>
                <c:pt idx="0">
                  <c:v>-27493.5</c:v>
                </c:pt>
                <c:pt idx="1">
                  <c:v>-26395</c:v>
                </c:pt>
                <c:pt idx="2">
                  <c:v>-18690.5</c:v>
                </c:pt>
                <c:pt idx="3">
                  <c:v>-18690.5</c:v>
                </c:pt>
                <c:pt idx="4">
                  <c:v>-18685.5</c:v>
                </c:pt>
                <c:pt idx="5">
                  <c:v>-18576</c:v>
                </c:pt>
                <c:pt idx="6">
                  <c:v>-18549</c:v>
                </c:pt>
                <c:pt idx="7">
                  <c:v>-18549</c:v>
                </c:pt>
                <c:pt idx="8">
                  <c:v>-17870</c:v>
                </c:pt>
                <c:pt idx="9">
                  <c:v>-17870</c:v>
                </c:pt>
                <c:pt idx="10">
                  <c:v>-17680</c:v>
                </c:pt>
                <c:pt idx="11">
                  <c:v>-16087.5</c:v>
                </c:pt>
                <c:pt idx="12">
                  <c:v>-14322.5</c:v>
                </c:pt>
                <c:pt idx="13">
                  <c:v>-14276</c:v>
                </c:pt>
                <c:pt idx="14">
                  <c:v>-14220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-6143</c:v>
                </c:pt>
                <c:pt idx="32">
                  <c:v>-4366</c:v>
                </c:pt>
                <c:pt idx="33">
                  <c:v>-4361</c:v>
                </c:pt>
                <c:pt idx="34">
                  <c:v>-3460</c:v>
                </c:pt>
                <c:pt idx="35">
                  <c:v>-2479</c:v>
                </c:pt>
                <c:pt idx="36">
                  <c:v>-2415.5</c:v>
                </c:pt>
                <c:pt idx="37">
                  <c:v>-2398.5</c:v>
                </c:pt>
                <c:pt idx="38">
                  <c:v>-1748</c:v>
                </c:pt>
                <c:pt idx="39">
                  <c:v>-1707.5</c:v>
                </c:pt>
                <c:pt idx="40">
                  <c:v>-1700</c:v>
                </c:pt>
                <c:pt idx="41">
                  <c:v>-1684.5</c:v>
                </c:pt>
                <c:pt idx="42">
                  <c:v>-870</c:v>
                </c:pt>
                <c:pt idx="43">
                  <c:v>-870</c:v>
                </c:pt>
                <c:pt idx="44">
                  <c:v>0</c:v>
                </c:pt>
                <c:pt idx="45">
                  <c:v>0</c:v>
                </c:pt>
                <c:pt idx="46">
                  <c:v>19.5</c:v>
                </c:pt>
                <c:pt idx="47">
                  <c:v>23.5</c:v>
                </c:pt>
                <c:pt idx="48">
                  <c:v>36</c:v>
                </c:pt>
                <c:pt idx="49">
                  <c:v>38</c:v>
                </c:pt>
                <c:pt idx="50">
                  <c:v>38.5</c:v>
                </c:pt>
                <c:pt idx="51">
                  <c:v>39</c:v>
                </c:pt>
                <c:pt idx="52">
                  <c:v>55.5</c:v>
                </c:pt>
                <c:pt idx="53">
                  <c:v>63</c:v>
                </c:pt>
                <c:pt idx="54">
                  <c:v>65.5</c:v>
                </c:pt>
                <c:pt idx="55">
                  <c:v>68</c:v>
                </c:pt>
                <c:pt idx="56">
                  <c:v>75</c:v>
                </c:pt>
                <c:pt idx="57">
                  <c:v>102.5</c:v>
                </c:pt>
                <c:pt idx="58">
                  <c:v>145.5</c:v>
                </c:pt>
                <c:pt idx="59">
                  <c:v>873</c:v>
                </c:pt>
                <c:pt idx="60">
                  <c:v>927.5</c:v>
                </c:pt>
                <c:pt idx="61">
                  <c:v>930</c:v>
                </c:pt>
                <c:pt idx="62">
                  <c:v>991</c:v>
                </c:pt>
                <c:pt idx="63">
                  <c:v>995</c:v>
                </c:pt>
                <c:pt idx="64">
                  <c:v>1008</c:v>
                </c:pt>
                <c:pt idx="65">
                  <c:v>1014.5</c:v>
                </c:pt>
                <c:pt idx="66">
                  <c:v>1026.5</c:v>
                </c:pt>
                <c:pt idx="67">
                  <c:v>1029</c:v>
                </c:pt>
                <c:pt idx="68">
                  <c:v>1031.5</c:v>
                </c:pt>
                <c:pt idx="69">
                  <c:v>1049.5</c:v>
                </c:pt>
                <c:pt idx="70">
                  <c:v>1056</c:v>
                </c:pt>
                <c:pt idx="71">
                  <c:v>1056</c:v>
                </c:pt>
                <c:pt idx="72">
                  <c:v>1151</c:v>
                </c:pt>
                <c:pt idx="73">
                  <c:v>1700.5</c:v>
                </c:pt>
                <c:pt idx="74">
                  <c:v>1713</c:v>
                </c:pt>
                <c:pt idx="75">
                  <c:v>1742</c:v>
                </c:pt>
                <c:pt idx="76">
                  <c:v>1756.5</c:v>
                </c:pt>
                <c:pt idx="77">
                  <c:v>1776</c:v>
                </c:pt>
                <c:pt idx="78">
                  <c:v>1799</c:v>
                </c:pt>
                <c:pt idx="79">
                  <c:v>1808</c:v>
                </c:pt>
                <c:pt idx="80">
                  <c:v>1816</c:v>
                </c:pt>
                <c:pt idx="81">
                  <c:v>1818.5</c:v>
                </c:pt>
                <c:pt idx="82">
                  <c:v>1821</c:v>
                </c:pt>
                <c:pt idx="83">
                  <c:v>1821</c:v>
                </c:pt>
                <c:pt idx="84">
                  <c:v>1837</c:v>
                </c:pt>
                <c:pt idx="85">
                  <c:v>1842</c:v>
                </c:pt>
                <c:pt idx="86">
                  <c:v>1843</c:v>
                </c:pt>
                <c:pt idx="87">
                  <c:v>1844.5</c:v>
                </c:pt>
                <c:pt idx="88">
                  <c:v>1878.5</c:v>
                </c:pt>
                <c:pt idx="89">
                  <c:v>1888.5</c:v>
                </c:pt>
                <c:pt idx="90">
                  <c:v>1901.5</c:v>
                </c:pt>
                <c:pt idx="91">
                  <c:v>1908</c:v>
                </c:pt>
                <c:pt idx="92">
                  <c:v>1910.5</c:v>
                </c:pt>
                <c:pt idx="93">
                  <c:v>1922.5</c:v>
                </c:pt>
                <c:pt idx="94">
                  <c:v>1925</c:v>
                </c:pt>
                <c:pt idx="95">
                  <c:v>2027.5</c:v>
                </c:pt>
                <c:pt idx="96">
                  <c:v>2692.5</c:v>
                </c:pt>
                <c:pt idx="97">
                  <c:v>2812</c:v>
                </c:pt>
                <c:pt idx="98">
                  <c:v>3529</c:v>
                </c:pt>
                <c:pt idx="99">
                  <c:v>4459</c:v>
                </c:pt>
                <c:pt idx="100">
                  <c:v>4482</c:v>
                </c:pt>
                <c:pt idx="101">
                  <c:v>4493</c:v>
                </c:pt>
                <c:pt idx="102">
                  <c:v>4495.5</c:v>
                </c:pt>
                <c:pt idx="103">
                  <c:v>6276</c:v>
                </c:pt>
                <c:pt idx="104">
                  <c:v>6378.5</c:v>
                </c:pt>
                <c:pt idx="105">
                  <c:v>7115</c:v>
                </c:pt>
                <c:pt idx="106">
                  <c:v>7115</c:v>
                </c:pt>
                <c:pt idx="107">
                  <c:v>7117.5</c:v>
                </c:pt>
                <c:pt idx="108">
                  <c:v>7117.5</c:v>
                </c:pt>
                <c:pt idx="109">
                  <c:v>7189</c:v>
                </c:pt>
                <c:pt idx="110">
                  <c:v>7191.5</c:v>
                </c:pt>
                <c:pt idx="111">
                  <c:v>7224.5</c:v>
                </c:pt>
                <c:pt idx="112">
                  <c:v>7227</c:v>
                </c:pt>
                <c:pt idx="113">
                  <c:v>7229.5</c:v>
                </c:pt>
                <c:pt idx="114">
                  <c:v>7232</c:v>
                </c:pt>
                <c:pt idx="115">
                  <c:v>7234.5</c:v>
                </c:pt>
                <c:pt idx="116">
                  <c:v>7297.5</c:v>
                </c:pt>
                <c:pt idx="117">
                  <c:v>7297.5</c:v>
                </c:pt>
                <c:pt idx="118">
                  <c:v>7300</c:v>
                </c:pt>
                <c:pt idx="119">
                  <c:v>7300</c:v>
                </c:pt>
                <c:pt idx="120">
                  <c:v>7302.5</c:v>
                </c:pt>
                <c:pt idx="121">
                  <c:v>7302.5</c:v>
                </c:pt>
                <c:pt idx="122">
                  <c:v>16268</c:v>
                </c:pt>
                <c:pt idx="123">
                  <c:v>8077</c:v>
                </c:pt>
                <c:pt idx="124">
                  <c:v>8139</c:v>
                </c:pt>
                <c:pt idx="125">
                  <c:v>8139</c:v>
                </c:pt>
                <c:pt idx="126">
                  <c:v>8141.5</c:v>
                </c:pt>
                <c:pt idx="127">
                  <c:v>8145.5</c:v>
                </c:pt>
                <c:pt idx="128">
                  <c:v>8153</c:v>
                </c:pt>
                <c:pt idx="129">
                  <c:v>8172</c:v>
                </c:pt>
                <c:pt idx="130">
                  <c:v>8204</c:v>
                </c:pt>
                <c:pt idx="131">
                  <c:v>8205</c:v>
                </c:pt>
                <c:pt idx="132">
                  <c:v>8231</c:v>
                </c:pt>
                <c:pt idx="133">
                  <c:v>8976</c:v>
                </c:pt>
                <c:pt idx="134">
                  <c:v>8978.5</c:v>
                </c:pt>
                <c:pt idx="135">
                  <c:v>9078</c:v>
                </c:pt>
                <c:pt idx="136">
                  <c:v>9984</c:v>
                </c:pt>
                <c:pt idx="137">
                  <c:v>9991</c:v>
                </c:pt>
                <c:pt idx="138">
                  <c:v>10028</c:v>
                </c:pt>
                <c:pt idx="139">
                  <c:v>10828</c:v>
                </c:pt>
                <c:pt idx="140">
                  <c:v>13335</c:v>
                </c:pt>
                <c:pt idx="141">
                  <c:v>13337.5</c:v>
                </c:pt>
                <c:pt idx="142">
                  <c:v>13340</c:v>
                </c:pt>
                <c:pt idx="143">
                  <c:v>13342.5</c:v>
                </c:pt>
                <c:pt idx="144">
                  <c:v>16130</c:v>
                </c:pt>
                <c:pt idx="145">
                  <c:v>16130</c:v>
                </c:pt>
                <c:pt idx="146">
                  <c:v>17798</c:v>
                </c:pt>
                <c:pt idx="147">
                  <c:v>17815</c:v>
                </c:pt>
                <c:pt idx="148">
                  <c:v>17951.5</c:v>
                </c:pt>
                <c:pt idx="149">
                  <c:v>17951.5</c:v>
                </c:pt>
                <c:pt idx="150">
                  <c:v>19755</c:v>
                </c:pt>
                <c:pt idx="151">
                  <c:v>19755</c:v>
                </c:pt>
                <c:pt idx="152">
                  <c:v>19755</c:v>
                </c:pt>
                <c:pt idx="153">
                  <c:v>19755</c:v>
                </c:pt>
                <c:pt idx="154">
                  <c:v>19760</c:v>
                </c:pt>
                <c:pt idx="155">
                  <c:v>19760</c:v>
                </c:pt>
                <c:pt idx="156">
                  <c:v>19760</c:v>
                </c:pt>
                <c:pt idx="157">
                  <c:v>19760</c:v>
                </c:pt>
                <c:pt idx="158">
                  <c:v>19760</c:v>
                </c:pt>
                <c:pt idx="159">
                  <c:v>20524</c:v>
                </c:pt>
                <c:pt idx="160">
                  <c:v>20546</c:v>
                </c:pt>
                <c:pt idx="161">
                  <c:v>20651</c:v>
                </c:pt>
                <c:pt idx="162">
                  <c:v>20665.5</c:v>
                </c:pt>
                <c:pt idx="163">
                  <c:v>20670.5</c:v>
                </c:pt>
                <c:pt idx="164">
                  <c:v>20673</c:v>
                </c:pt>
                <c:pt idx="165">
                  <c:v>20746</c:v>
                </c:pt>
                <c:pt idx="166">
                  <c:v>21493</c:v>
                </c:pt>
                <c:pt idx="167">
                  <c:v>21522.5</c:v>
                </c:pt>
                <c:pt idx="168">
                  <c:v>21527.5</c:v>
                </c:pt>
                <c:pt idx="169">
                  <c:v>21559</c:v>
                </c:pt>
                <c:pt idx="170">
                  <c:v>22367</c:v>
                </c:pt>
                <c:pt idx="171">
                  <c:v>22389</c:v>
                </c:pt>
                <c:pt idx="172">
                  <c:v>22408.5</c:v>
                </c:pt>
                <c:pt idx="173">
                  <c:v>22420.5</c:v>
                </c:pt>
                <c:pt idx="174">
                  <c:v>22424.5</c:v>
                </c:pt>
                <c:pt idx="175">
                  <c:v>22427</c:v>
                </c:pt>
                <c:pt idx="176">
                  <c:v>22469.5</c:v>
                </c:pt>
                <c:pt idx="177">
                  <c:v>22540</c:v>
                </c:pt>
                <c:pt idx="178">
                  <c:v>23179</c:v>
                </c:pt>
                <c:pt idx="179">
                  <c:v>23210.5</c:v>
                </c:pt>
                <c:pt idx="180">
                  <c:v>23221.5</c:v>
                </c:pt>
                <c:pt idx="181">
                  <c:v>23258</c:v>
                </c:pt>
                <c:pt idx="182">
                  <c:v>23277.5</c:v>
                </c:pt>
                <c:pt idx="183">
                  <c:v>23280</c:v>
                </c:pt>
                <c:pt idx="184">
                  <c:v>23285</c:v>
                </c:pt>
                <c:pt idx="185">
                  <c:v>23336</c:v>
                </c:pt>
                <c:pt idx="186">
                  <c:v>23941.5</c:v>
                </c:pt>
                <c:pt idx="187">
                  <c:v>24055.5</c:v>
                </c:pt>
                <c:pt idx="188">
                  <c:v>24188</c:v>
                </c:pt>
                <c:pt idx="189">
                  <c:v>24344</c:v>
                </c:pt>
                <c:pt idx="190">
                  <c:v>24930</c:v>
                </c:pt>
                <c:pt idx="191">
                  <c:v>25013</c:v>
                </c:pt>
                <c:pt idx="192">
                  <c:v>25037.5</c:v>
                </c:pt>
                <c:pt idx="193">
                  <c:v>25098.5</c:v>
                </c:pt>
                <c:pt idx="194">
                  <c:v>25137.5</c:v>
                </c:pt>
                <c:pt idx="195">
                  <c:v>25140</c:v>
                </c:pt>
                <c:pt idx="196">
                  <c:v>25162</c:v>
                </c:pt>
                <c:pt idx="197">
                  <c:v>25837.5</c:v>
                </c:pt>
                <c:pt idx="198">
                  <c:v>25970</c:v>
                </c:pt>
                <c:pt idx="199">
                  <c:v>26011.5</c:v>
                </c:pt>
                <c:pt idx="200">
                  <c:v>26089.5</c:v>
                </c:pt>
                <c:pt idx="201">
                  <c:v>26109</c:v>
                </c:pt>
                <c:pt idx="202">
                  <c:v>26145.5</c:v>
                </c:pt>
                <c:pt idx="203">
                  <c:v>26148</c:v>
                </c:pt>
                <c:pt idx="204">
                  <c:v>26150.5</c:v>
                </c:pt>
                <c:pt idx="205">
                  <c:v>26897.5</c:v>
                </c:pt>
                <c:pt idx="206">
                  <c:v>28643</c:v>
                </c:pt>
                <c:pt idx="207">
                  <c:v>29417</c:v>
                </c:pt>
                <c:pt idx="208">
                  <c:v>29434</c:v>
                </c:pt>
                <c:pt idx="209">
                  <c:v>29465.5</c:v>
                </c:pt>
                <c:pt idx="210">
                  <c:v>29482.5</c:v>
                </c:pt>
                <c:pt idx="211">
                  <c:v>30376</c:v>
                </c:pt>
                <c:pt idx="212">
                  <c:v>30403</c:v>
                </c:pt>
                <c:pt idx="213">
                  <c:v>30439.5</c:v>
                </c:pt>
                <c:pt idx="214">
                  <c:v>30552</c:v>
                </c:pt>
                <c:pt idx="215">
                  <c:v>31259.5</c:v>
                </c:pt>
                <c:pt idx="216">
                  <c:v>31262</c:v>
                </c:pt>
                <c:pt idx="217">
                  <c:v>31272</c:v>
                </c:pt>
                <c:pt idx="218">
                  <c:v>31408.5</c:v>
                </c:pt>
                <c:pt idx="219">
                  <c:v>32087.5</c:v>
                </c:pt>
                <c:pt idx="220">
                  <c:v>32092</c:v>
                </c:pt>
                <c:pt idx="221">
                  <c:v>32123</c:v>
                </c:pt>
                <c:pt idx="222">
                  <c:v>32214</c:v>
                </c:pt>
                <c:pt idx="223">
                  <c:v>32216.5</c:v>
                </c:pt>
                <c:pt idx="224">
                  <c:v>32224</c:v>
                </c:pt>
                <c:pt idx="225">
                  <c:v>32299.5</c:v>
                </c:pt>
                <c:pt idx="226">
                  <c:v>32299.5</c:v>
                </c:pt>
                <c:pt idx="227">
                  <c:v>33038.5</c:v>
                </c:pt>
                <c:pt idx="228">
                  <c:v>33927</c:v>
                </c:pt>
                <c:pt idx="229">
                  <c:v>34028</c:v>
                </c:pt>
                <c:pt idx="230">
                  <c:v>35851.5</c:v>
                </c:pt>
                <c:pt idx="231">
                  <c:v>35851.5</c:v>
                </c:pt>
                <c:pt idx="232">
                  <c:v>35851.5</c:v>
                </c:pt>
                <c:pt idx="233">
                  <c:v>35851.5</c:v>
                </c:pt>
              </c:numCache>
            </c:numRef>
          </c:xVal>
          <c:yVal>
            <c:numRef>
              <c:f>'A (8)'!$AC$21:$AC$254</c:f>
              <c:numCache>
                <c:formatCode>General</c:formatCode>
                <c:ptCount val="234"/>
                <c:pt idx="0">
                  <c:v>-2.0668647157805559E-2</c:v>
                </c:pt>
                <c:pt idx="1">
                  <c:v>-1.5210564802963372E-2</c:v>
                </c:pt>
                <c:pt idx="2">
                  <c:v>7.0704568676110136E-3</c:v>
                </c:pt>
                <c:pt idx="3">
                  <c:v>7.1704568650848011E-3</c:v>
                </c:pt>
                <c:pt idx="4">
                  <c:v>6.4789712443743541E-3</c:v>
                </c:pt>
                <c:pt idx="5">
                  <c:v>7.3832744790478522E-3</c:v>
                </c:pt>
                <c:pt idx="6">
                  <c:v>7.6480836740059205E-3</c:v>
                </c:pt>
                <c:pt idx="7">
                  <c:v>7.7480836787556656E-3</c:v>
                </c:pt>
                <c:pt idx="8">
                  <c:v>9.3322994949210092E-3</c:v>
                </c:pt>
                <c:pt idx="9">
                  <c:v>9.6322994946183293E-3</c:v>
                </c:pt>
                <c:pt idx="10">
                  <c:v>9.6960275752534658E-3</c:v>
                </c:pt>
                <c:pt idx="11">
                  <c:v>1.3517056382757388E-2</c:v>
                </c:pt>
                <c:pt idx="12">
                  <c:v>1.5902765186938519E-2</c:v>
                </c:pt>
                <c:pt idx="13">
                  <c:v>1.5051576199986344E-2</c:v>
                </c:pt>
                <c:pt idx="14">
                  <c:v>1.5721197648244166E-2</c:v>
                </c:pt>
                <c:pt idx="15">
                  <c:v>1.5961438347413225E-2</c:v>
                </c:pt>
                <c:pt idx="16">
                  <c:v>1.6877798734709584E-2</c:v>
                </c:pt>
                <c:pt idx="17">
                  <c:v>1.6799365060279205E-2</c:v>
                </c:pt>
                <c:pt idx="18">
                  <c:v>1.7996059799023592E-2</c:v>
                </c:pt>
                <c:pt idx="19">
                  <c:v>1.6318559799915068E-2</c:v>
                </c:pt>
                <c:pt idx="20">
                  <c:v>1.7526137157836193E-2</c:v>
                </c:pt>
                <c:pt idx="21">
                  <c:v>1.5990162040201573E-2</c:v>
                </c:pt>
                <c:pt idx="22">
                  <c:v>1.4785208913618512E-2</c:v>
                </c:pt>
                <c:pt idx="23">
                  <c:v>1.5009588927423278E-2</c:v>
                </c:pt>
                <c:pt idx="24">
                  <c:v>1.1904566407252484E-2</c:v>
                </c:pt>
                <c:pt idx="25">
                  <c:v>1.3192056724235162E-2</c:v>
                </c:pt>
                <c:pt idx="26">
                  <c:v>1.3170757644779627E-2</c:v>
                </c:pt>
                <c:pt idx="27">
                  <c:v>1.6502156099123113E-2</c:v>
                </c:pt>
                <c:pt idx="28">
                  <c:v>1.2461328771467804E-2</c:v>
                </c:pt>
                <c:pt idx="29">
                  <c:v>1.3340026328968489E-2</c:v>
                </c:pt>
                <c:pt idx="30">
                  <c:v>1.1902790292630605E-2</c:v>
                </c:pt>
                <c:pt idx="31">
                  <c:v>1.4902790296879765E-2</c:v>
                </c:pt>
                <c:pt idx="32">
                  <c:v>1.26171451618339E-2</c:v>
                </c:pt>
                <c:pt idx="33">
                  <c:v>1.2100961646308958E-2</c:v>
                </c:pt>
                <c:pt idx="34">
                  <c:v>1.0803945672584563E-2</c:v>
                </c:pt>
                <c:pt idx="35">
                  <c:v>6.2171726373708765E-3</c:v>
                </c:pt>
                <c:pt idx="36">
                  <c:v>1.3429681797571683E-2</c:v>
                </c:pt>
                <c:pt idx="37">
                  <c:v>8.8831884590715587E-3</c:v>
                </c:pt>
                <c:pt idx="38">
                  <c:v>9.2439752071140947E-3</c:v>
                </c:pt>
                <c:pt idx="39">
                  <c:v>2.0560783242668627E-3</c:v>
                </c:pt>
                <c:pt idx="40">
                  <c:v>9.2492424849546957E-4</c:v>
                </c:pt>
                <c:pt idx="41">
                  <c:v>1.204047767211225E-2</c:v>
                </c:pt>
                <c:pt idx="42">
                  <c:v>9.9573540772412879E-3</c:v>
                </c:pt>
                <c:pt idx="43">
                  <c:v>1.0157354072188863E-2</c:v>
                </c:pt>
                <c:pt idx="44">
                  <c:v>1.0562847745838651E-2</c:v>
                </c:pt>
                <c:pt idx="45">
                  <c:v>1.0662847750588397E-2</c:v>
                </c:pt>
                <c:pt idx="46">
                  <c:v>1.0690325090051262E-2</c:v>
                </c:pt>
                <c:pt idx="47">
                  <c:v>1.131132987865353E-2</c:v>
                </c:pt>
                <c:pt idx="48">
                  <c:v>1.0651934271268492E-2</c:v>
                </c:pt>
                <c:pt idx="49">
                  <c:v>1.0762425973478611E-2</c:v>
                </c:pt>
                <c:pt idx="50">
                  <c:v>1.034004868578263E-2</c:v>
                </c:pt>
                <c:pt idx="51">
                  <c:v>1.0917671308443785E-2</c:v>
                </c:pt>
                <c:pt idx="52">
                  <c:v>1.047916954201048E-2</c:v>
                </c:pt>
                <c:pt idx="53">
                  <c:v>1.0343455882213347E-2</c:v>
                </c:pt>
                <c:pt idx="54">
                  <c:v>1.0631547019797769E-2</c:v>
                </c:pt>
                <c:pt idx="55">
                  <c:v>1.1019636006916715E-2</c:v>
                </c:pt>
                <c:pt idx="56">
                  <c:v>1.0406273679656422E-2</c:v>
                </c:pt>
                <c:pt idx="57">
                  <c:v>1.1175043863305981E-2</c:v>
                </c:pt>
                <c:pt idx="58">
                  <c:v>1.3649325450866261E-2</c:v>
                </c:pt>
                <c:pt idx="59">
                  <c:v>1.1772210498746266E-2</c:v>
                </c:pt>
                <c:pt idx="60">
                  <c:v>1.1116885947388865E-2</c:v>
                </c:pt>
                <c:pt idx="61">
                  <c:v>1.1204231809327315E-2</c:v>
                </c:pt>
                <c:pt idx="62">
                  <c:v>1.0954803017919313E-2</c:v>
                </c:pt>
                <c:pt idx="63">
                  <c:v>1.3074467778394142E-2</c:v>
                </c:pt>
                <c:pt idx="64">
                  <c:v>1.1288340137507539E-2</c:v>
                </c:pt>
                <c:pt idx="65">
                  <c:v>8.995254469445069E-3</c:v>
                </c:pt>
                <c:pt idx="66">
                  <c:v>1.6454134956821534E-2</c:v>
                </c:pt>
                <c:pt idx="67">
                  <c:v>1.2341395469198905E-2</c:v>
                </c:pt>
                <c:pt idx="68">
                  <c:v>1.6728653829911726E-2</c:v>
                </c:pt>
                <c:pt idx="69">
                  <c:v>1.1416850419037353E-2</c:v>
                </c:pt>
                <c:pt idx="70">
                  <c:v>1.1323671719965138E-2</c:v>
                </c:pt>
                <c:pt idx="71">
                  <c:v>1.1923671719359779E-2</c:v>
                </c:pt>
                <c:pt idx="72">
                  <c:v>8.8370898574485907E-3</c:v>
                </c:pt>
                <c:pt idx="73">
                  <c:v>1.1581535888459638E-2</c:v>
                </c:pt>
                <c:pt idx="74">
                  <c:v>4.0149116889185849E-3</c:v>
                </c:pt>
                <c:pt idx="75">
                  <c:v>6.6001360499669728E-3</c:v>
                </c:pt>
                <c:pt idx="76">
                  <c:v>1.1342639478488419E-2</c:v>
                </c:pt>
                <c:pt idx="77">
                  <c:v>1.3358305635502983E-2</c:v>
                </c:pt>
                <c:pt idx="78">
                  <c:v>1.0615076669417469E-2</c:v>
                </c:pt>
                <c:pt idx="79">
                  <c:v>7.1068069891987024E-3</c:v>
                </c:pt>
                <c:pt idx="80">
                  <c:v>1.2543877153720146E-2</c:v>
                </c:pt>
                <c:pt idx="81">
                  <c:v>1.0830457046710184E-2</c:v>
                </c:pt>
                <c:pt idx="82">
                  <c:v>1.1517034796615483E-2</c:v>
                </c:pt>
                <c:pt idx="83">
                  <c:v>1.161703479408927E-2</c:v>
                </c:pt>
                <c:pt idx="84">
                  <c:v>1.0691081327944673E-2</c:v>
                </c:pt>
                <c:pt idx="85">
                  <c:v>1.2764202764947292E-2</c:v>
                </c:pt>
                <c:pt idx="86">
                  <c:v>1.1618826015052873E-2</c:v>
                </c:pt>
                <c:pt idx="87">
                  <c:v>1.3350760251079796E-2</c:v>
                </c:pt>
                <c:pt idx="88">
                  <c:v>9.7077280894017869E-3</c:v>
                </c:pt>
                <c:pt idx="89">
                  <c:v>1.2753819234940175E-2</c:v>
                </c:pt>
                <c:pt idx="90">
                  <c:v>1.3263686177055665E-2</c:v>
                </c:pt>
                <c:pt idx="91">
                  <c:v>1.6685977916350361E-3</c:v>
                </c:pt>
                <c:pt idx="92">
                  <c:v>1.6555098382635275E-2</c:v>
                </c:pt>
                <c:pt idx="93">
                  <c:v>1.231027120742024E-2</c:v>
                </c:pt>
                <c:pt idx="94">
                  <c:v>9.8967592913735587E-3</c:v>
                </c:pt>
                <c:pt idx="95">
                  <c:v>1.1040915263798357E-2</c:v>
                </c:pt>
                <c:pt idx="96">
                  <c:v>1.3246708040095831E-2</c:v>
                </c:pt>
                <c:pt idx="97">
                  <c:v>1.2686698048024856E-2</c:v>
                </c:pt>
                <c:pt idx="98">
                  <c:v>1.4223227375915363E-2</c:v>
                </c:pt>
                <c:pt idx="99">
                  <c:v>1.6632875154026734E-2</c:v>
                </c:pt>
                <c:pt idx="100">
                  <c:v>1.4168366799494994E-2</c:v>
                </c:pt>
                <c:pt idx="101">
                  <c:v>1.4259189628465754E-2</c:v>
                </c:pt>
                <c:pt idx="102">
                  <c:v>1.4743461726907135E-2</c:v>
                </c:pt>
                <c:pt idx="103">
                  <c:v>1.9074687149592436E-2</c:v>
                </c:pt>
                <c:pt idx="104">
                  <c:v>1.5165054715641614E-2</c:v>
                </c:pt>
                <c:pt idx="105">
                  <c:v>7.9995454226304882E-3</c:v>
                </c:pt>
                <c:pt idx="106">
                  <c:v>8.0995454201042757E-3</c:v>
                </c:pt>
                <c:pt idx="107">
                  <c:v>9.9815571298376739E-3</c:v>
                </c:pt>
                <c:pt idx="108">
                  <c:v>1.1081557131153167E-2</c:v>
                </c:pt>
                <c:pt idx="109">
                  <c:v>1.6106179665501385E-2</c:v>
                </c:pt>
                <c:pt idx="110">
                  <c:v>1.5588127568733843E-2</c:v>
                </c:pt>
                <c:pt idx="111">
                  <c:v>7.6296380231475301E-3</c:v>
                </c:pt>
                <c:pt idx="112">
                  <c:v>7.2115553270736387E-3</c:v>
                </c:pt>
                <c:pt idx="113">
                  <c:v>7.8934704771000223E-3</c:v>
                </c:pt>
                <c:pt idx="114">
                  <c:v>8.2753834722138625E-3</c:v>
                </c:pt>
                <c:pt idx="115">
                  <c:v>8.4572943171649147E-3</c:v>
                </c:pt>
                <c:pt idx="116">
                  <c:v>8.2807360511700616E-3</c:v>
                </c:pt>
                <c:pt idx="117">
                  <c:v>8.4807360533935942E-3</c:v>
                </c:pt>
                <c:pt idx="118">
                  <c:v>7.062590428469585E-3</c:v>
                </c:pt>
                <c:pt idx="119">
                  <c:v>7.3625904281669052E-3</c:v>
                </c:pt>
                <c:pt idx="120">
                  <c:v>8.2444426481324499E-3</c:v>
                </c:pt>
                <c:pt idx="121">
                  <c:v>9.5444426443955181E-3</c:v>
                </c:pt>
                <c:pt idx="122">
                  <c:v>2.6800809335116825E-3</c:v>
                </c:pt>
                <c:pt idx="123">
                  <c:v>1.3038502071188096E-2</c:v>
                </c:pt>
                <c:pt idx="124">
                  <c:v>1.3591189023358532E-2</c:v>
                </c:pt>
                <c:pt idx="125">
                  <c:v>1.3891189023055852E-2</c:v>
                </c:pt>
                <c:pt idx="126">
                  <c:v>1.3672317951478693E-2</c:v>
                </c:pt>
                <c:pt idx="127">
                  <c:v>1.1782119756631465E-2</c:v>
                </c:pt>
                <c:pt idx="128">
                  <c:v>1.2425483269114648E-2</c:v>
                </c:pt>
                <c:pt idx="129">
                  <c:v>1.3221917356985621E-2</c:v>
                </c:pt>
                <c:pt idx="130">
                  <c:v>1.1999840759350887E-2</c:v>
                </c:pt>
                <c:pt idx="131">
                  <c:v>1.3952270174504551E-2</c:v>
                </c:pt>
                <c:pt idx="132">
                  <c:v>1.1215313958912492E-2</c:v>
                </c:pt>
                <c:pt idx="133">
                  <c:v>1.0172725350614614E-2</c:v>
                </c:pt>
                <c:pt idx="134">
                  <c:v>9.7531327180348393E-3</c:v>
                </c:pt>
                <c:pt idx="135">
                  <c:v>1.0491595936762698E-2</c:v>
                </c:pt>
                <c:pt idx="136">
                  <c:v>8.0782219831729112E-3</c:v>
                </c:pt>
                <c:pt idx="137">
                  <c:v>8.7409240262079392E-3</c:v>
                </c:pt>
                <c:pt idx="138">
                  <c:v>9.3577826598687346E-3</c:v>
                </c:pt>
                <c:pt idx="139">
                  <c:v>-6.5120757784088157E-3</c:v>
                </c:pt>
                <c:pt idx="140">
                  <c:v>-6.7231952952189165E-3</c:v>
                </c:pt>
                <c:pt idx="141">
                  <c:v>-4.6465457660007127E-3</c:v>
                </c:pt>
                <c:pt idx="142">
                  <c:v>-4.2698983927078708E-3</c:v>
                </c:pt>
                <c:pt idx="143">
                  <c:v>-5.9932531652355236E-3</c:v>
                </c:pt>
                <c:pt idx="144">
                  <c:v>-3.9747430240739956E-3</c:v>
                </c:pt>
                <c:pt idx="145">
                  <c:v>-3.2747430272055678E-3</c:v>
                </c:pt>
                <c:pt idx="146">
                  <c:v>-6.9607994364635703E-3</c:v>
                </c:pt>
                <c:pt idx="147">
                  <c:v>-8.4257880674920675E-3</c:v>
                </c:pt>
                <c:pt idx="148">
                  <c:v>-9.1747505310631194E-3</c:v>
                </c:pt>
                <c:pt idx="149">
                  <c:v>-8.8747505313657993E-3</c:v>
                </c:pt>
                <c:pt idx="150">
                  <c:v>-2.8090850634609102E-2</c:v>
                </c:pt>
                <c:pt idx="151">
                  <c:v>-2.0390850639952565E-2</c:v>
                </c:pt>
                <c:pt idx="152">
                  <c:v>-5.890850635179537E-3</c:v>
                </c:pt>
                <c:pt idx="153">
                  <c:v>-5.1908506383111092E-3</c:v>
                </c:pt>
                <c:pt idx="154">
                  <c:v>-2.9248622921102307E-2</c:v>
                </c:pt>
                <c:pt idx="155">
                  <c:v>-2.434862292119544E-2</c:v>
                </c:pt>
                <c:pt idx="156">
                  <c:v>-2.2948622920182626E-2</c:v>
                </c:pt>
                <c:pt idx="157">
                  <c:v>-1.7448622920881118E-2</c:v>
                </c:pt>
                <c:pt idx="158">
                  <c:v>-1.3248622917842678E-2</c:v>
                </c:pt>
                <c:pt idx="159">
                  <c:v>-2.2237525105391356E-2</c:v>
                </c:pt>
                <c:pt idx="160">
                  <c:v>-9.7762153948488528E-4</c:v>
                </c:pt>
                <c:pt idx="161">
                  <c:v>-8.0212900010226268E-3</c:v>
                </c:pt>
                <c:pt idx="162">
                  <c:v>2.9266665360871483E-3</c:v>
                </c:pt>
                <c:pt idx="163">
                  <c:v>-1.3326755963419951E-3</c:v>
                </c:pt>
                <c:pt idx="164">
                  <c:v>2.5376500985670181E-3</c:v>
                </c:pt>
                <c:pt idx="165">
                  <c:v>-4.7497897865820329E-3</c:v>
                </c:pt>
                <c:pt idx="166">
                  <c:v>8.8192260062187888E-5</c:v>
                </c:pt>
                <c:pt idx="167">
                  <c:v>-7.3504688092779213E-3</c:v>
                </c:pt>
                <c:pt idx="168">
                  <c:v>-7.5112885589719361E-3</c:v>
                </c:pt>
                <c:pt idx="169">
                  <c:v>-1.5465125265058666E-4</c:v>
                </c:pt>
                <c:pt idx="170">
                  <c:v>1.3974838242189688E-2</c:v>
                </c:pt>
                <c:pt idx="171">
                  <c:v>3.4207601540787308E-3</c:v>
                </c:pt>
                <c:pt idx="172">
                  <c:v>5.8976877864394747E-3</c:v>
                </c:pt>
                <c:pt idx="173">
                  <c:v>3.0680396147508837E-3</c:v>
                </c:pt>
                <c:pt idx="174">
                  <c:v>-8.94185414319143E-3</c:v>
                </c:pt>
                <c:pt idx="175">
                  <c:v>-4.6730405428324143E-3</c:v>
                </c:pt>
                <c:pt idx="176">
                  <c:v>1.8496460889998845E-2</c:v>
                </c:pt>
                <c:pt idx="177">
                  <c:v>9.9508382486095115E-4</c:v>
                </c:pt>
                <c:pt idx="178">
                  <c:v>-9.3173672462443236E-4</c:v>
                </c:pt>
                <c:pt idx="179">
                  <c:v>-2.9930384768509927E-3</c:v>
                </c:pt>
                <c:pt idx="180">
                  <c:v>-6.2732562006819897E-3</c:v>
                </c:pt>
                <c:pt idx="181">
                  <c:v>1.0701176965530121E-2</c:v>
                </c:pt>
                <c:pt idx="182">
                  <c:v>1.4672261204460788E-2</c:v>
                </c:pt>
                <c:pt idx="183">
                  <c:v>7.8403394420346051E-3</c:v>
                </c:pt>
                <c:pt idx="184">
                  <c:v>-3.1235105439115785E-3</c:v>
                </c:pt>
                <c:pt idx="185">
                  <c:v>1.7584727176018035E-2</c:v>
                </c:pt>
                <c:pt idx="186">
                  <c:v>2.5581097895652771E-3</c:v>
                </c:pt>
                <c:pt idx="187">
                  <c:v>-2.6858166632471175E-3</c:v>
                </c:pt>
                <c:pt idx="188">
                  <c:v>1.1483812889274941E-2</c:v>
                </c:pt>
                <c:pt idx="189">
                  <c:v>1.4998786738920092E-2</c:v>
                </c:pt>
                <c:pt idx="190">
                  <c:v>1.3201860478663105E-2</c:v>
                </c:pt>
                <c:pt idx="191">
                  <c:v>1.8973609396036289E-2</c:v>
                </c:pt>
                <c:pt idx="192">
                  <c:v>1.1660209371809477E-3</c:v>
                </c:pt>
                <c:pt idx="193">
                  <c:v>2.1209493286958009E-2</c:v>
                </c:pt>
                <c:pt idx="194">
                  <c:v>2.8267785932110101E-3</c:v>
                </c:pt>
                <c:pt idx="195">
                  <c:v>1.1293253357053723E-2</c:v>
                </c:pt>
                <c:pt idx="196">
                  <c:v>6.518138298405779E-3</c:v>
                </c:pt>
                <c:pt idx="197">
                  <c:v>2.5552853604610126E-4</c:v>
                </c:pt>
                <c:pt idx="198">
                  <c:v>-1.9562624897104253E-3</c:v>
                </c:pt>
                <c:pt idx="199">
                  <c:v>8.5150258611391694E-3</c:v>
                </c:pt>
                <c:pt idx="200">
                  <c:v>7.2245149391596958E-3</c:v>
                </c:pt>
                <c:pt idx="201">
                  <c:v>6.4765594057095838E-3</c:v>
                </c:pt>
                <c:pt idx="202">
                  <c:v>1.3914649170305562E-2</c:v>
                </c:pt>
                <c:pt idx="203">
                  <c:v>8.4802549532698723E-3</c:v>
                </c:pt>
                <c:pt idx="204">
                  <c:v>-6.0541414292022838E-3</c:v>
                </c:pt>
                <c:pt idx="205">
                  <c:v>-5.2083116795564738E-3</c:v>
                </c:pt>
                <c:pt idx="206">
                  <c:v>-9.6195568498039646E-3</c:v>
                </c:pt>
                <c:pt idx="207">
                  <c:v>5.3024468475792869E-3</c:v>
                </c:pt>
                <c:pt idx="208">
                  <c:v>4.5693454860832455E-3</c:v>
                </c:pt>
                <c:pt idx="209">
                  <c:v>5.8401001517575102E-3</c:v>
                </c:pt>
                <c:pt idx="210">
                  <c:v>5.006714476796098E-3</c:v>
                </c:pt>
                <c:pt idx="211">
                  <c:v>7.7087946269139562E-3</c:v>
                </c:pt>
                <c:pt idx="212">
                  <c:v>6.8178347657761179E-3</c:v>
                </c:pt>
                <c:pt idx="213">
                  <c:v>7.5018782937401884E-3</c:v>
                </c:pt>
                <c:pt idx="214">
                  <c:v>-1.221457630851458E-2</c:v>
                </c:pt>
                <c:pt idx="215">
                  <c:v>9.8908035354492996E-3</c:v>
                </c:pt>
                <c:pt idx="216">
                  <c:v>9.852000604715111E-3</c:v>
                </c:pt>
                <c:pt idx="217">
                  <c:v>9.0967673229556123E-3</c:v>
                </c:pt>
                <c:pt idx="218">
                  <c:v>8.5143852045214685E-3</c:v>
                </c:pt>
                <c:pt idx="219">
                  <c:v>1.1601423023881174E-2</c:v>
                </c:pt>
                <c:pt idx="220">
                  <c:v>1.1350291335150697E-2</c:v>
                </c:pt>
                <c:pt idx="221">
                  <c:v>1.7320083342723863E-2</c:v>
                </c:pt>
                <c:pt idx="222">
                  <c:v>1.1839171497477347E-2</c:v>
                </c:pt>
                <c:pt idx="223">
                  <c:v>1.1999545700520448E-2</c:v>
                </c:pt>
                <c:pt idx="224">
                  <c:v>1.1380655391594885E-2</c:v>
                </c:pt>
                <c:pt idx="225">
                  <c:v>1.2162745833493249E-2</c:v>
                </c:pt>
                <c:pt idx="226">
                  <c:v>1.2262745830967037E-2</c:v>
                </c:pt>
                <c:pt idx="227">
                  <c:v>1.3737311838608046E-3</c:v>
                </c:pt>
                <c:pt idx="228">
                  <c:v>1.5462380957212418E-2</c:v>
                </c:pt>
                <c:pt idx="229">
                  <c:v>2.3060122798387095E-2</c:v>
                </c:pt>
                <c:pt idx="230">
                  <c:v>2.0603888749855331E-2</c:v>
                </c:pt>
                <c:pt idx="231">
                  <c:v>2.0653888744954246E-2</c:v>
                </c:pt>
                <c:pt idx="232">
                  <c:v>2.1503888748947292E-2</c:v>
                </c:pt>
                <c:pt idx="233">
                  <c:v>2.1543888747936807E-2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C5-478A-8712-1DA737DBD9A4}"/>
            </c:ext>
          </c:extLst>
        </c:ser>
        <c:ser>
          <c:idx val="1"/>
          <c:order val="1"/>
          <c:tx>
            <c:strRef>
              <c:f>'A (8)'!$AZ$1</c:f>
              <c:strCache>
                <c:ptCount val="1"/>
                <c:pt idx="0">
                  <c:v>A.BOX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(8)'!$AW$2:$AW$82</c:f>
              <c:numCache>
                <c:formatCode>General</c:formatCode>
                <c:ptCount val="81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</c:numCache>
            </c:numRef>
          </c:xVal>
          <c:yVal>
            <c:numRef>
              <c:f>'A (8)'!$AZ$2:$AZ$82</c:f>
              <c:numCache>
                <c:formatCode>General</c:formatCode>
                <c:ptCount val="81"/>
                <c:pt idx="0">
                  <c:v>-3.7970673917872041E-3</c:v>
                </c:pt>
                <c:pt idx="1">
                  <c:v>-5.7684207865760532E-3</c:v>
                </c:pt>
                <c:pt idx="2">
                  <c:v>-8.076885421141303E-3</c:v>
                </c:pt>
                <c:pt idx="3">
                  <c:v>-1.14792782811258E-2</c:v>
                </c:pt>
                <c:pt idx="4">
                  <c:v>-1.2993459827066099E-2</c:v>
                </c:pt>
                <c:pt idx="5">
                  <c:v>-5.681228748409815E-3</c:v>
                </c:pt>
                <c:pt idx="6">
                  <c:v>-1.4220644624259064E-3</c:v>
                </c:pt>
                <c:pt idx="7">
                  <c:v>1.1448589921360202E-3</c:v>
                </c:pt>
                <c:pt idx="8">
                  <c:v>3.177086148515364E-3</c:v>
                </c:pt>
                <c:pt idx="9">
                  <c:v>4.8811614732803075E-3</c:v>
                </c:pt>
                <c:pt idx="10">
                  <c:v>6.3374565355020134E-3</c:v>
                </c:pt>
                <c:pt idx="11">
                  <c:v>7.5939387052336455E-3</c:v>
                </c:pt>
                <c:pt idx="12">
                  <c:v>8.6866193588229224E-3</c:v>
                </c:pt>
                <c:pt idx="13">
                  <c:v>9.6508966635222623E-3</c:v>
                </c:pt>
                <c:pt idx="14">
                  <c:v>1.05194266580986E-2</c:v>
                </c:pt>
                <c:pt idx="15">
                  <c:v>1.1311841397056004E-2</c:v>
                </c:pt>
                <c:pt idx="16">
                  <c:v>1.2027023289259664E-2</c:v>
                </c:pt>
                <c:pt idx="17">
                  <c:v>1.2644487668884201E-2</c:v>
                </c:pt>
                <c:pt idx="18">
                  <c:v>1.3134498859964577E-2</c:v>
                </c:pt>
                <c:pt idx="19">
                  <c:v>1.3472194895052681E-2</c:v>
                </c:pt>
                <c:pt idx="20">
                  <c:v>1.365010126598387E-2</c:v>
                </c:pt>
                <c:pt idx="21">
                  <c:v>1.3684804478179307E-2</c:v>
                </c:pt>
                <c:pt idx="22">
                  <c:v>1.3615841878082272E-2</c:v>
                </c:pt>
                <c:pt idx="23">
                  <c:v>1.3496858726800809E-2</c:v>
                </c:pt>
                <c:pt idx="24">
                  <c:v>1.3380760128577073E-2</c:v>
                </c:pt>
                <c:pt idx="25">
                  <c:v>1.3303143251062527E-2</c:v>
                </c:pt>
                <c:pt idx="26">
                  <c:v>1.3271501816851808E-2</c:v>
                </c:pt>
                <c:pt idx="27">
                  <c:v>1.3267142887049221E-2</c:v>
                </c:pt>
                <c:pt idx="28">
                  <c:v>1.3258125179568439E-2</c:v>
                </c:pt>
                <c:pt idx="29">
                  <c:v>1.3211525024436553E-2</c:v>
                </c:pt>
                <c:pt idx="30">
                  <c:v>1.3095968467536251E-2</c:v>
                </c:pt>
                <c:pt idx="31">
                  <c:v>1.2878374045336602E-2</c:v>
                </c:pt>
                <c:pt idx="32">
                  <c:v>1.2524304780476222E-2</c:v>
                </c:pt>
                <c:pt idx="33">
                  <c:v>1.2004833392323461E-2</c:v>
                </c:pt>
                <c:pt idx="34">
                  <c:v>1.130581918089997E-2</c:v>
                </c:pt>
                <c:pt idx="35">
                  <c:v>1.0434326079365888E-2</c:v>
                </c:pt>
                <c:pt idx="36">
                  <c:v>9.4189526613775876E-3</c:v>
                </c:pt>
                <c:pt idx="37">
                  <c:v>8.3031421781988718E-3</c:v>
                </c:pt>
                <c:pt idx="38">
                  <c:v>7.1328019956186806E-3</c:v>
                </c:pt>
                <c:pt idx="39">
                  <c:v>5.9418882584087764E-3</c:v>
                </c:pt>
                <c:pt idx="40">
                  <c:v>4.7412431924529919E-3</c:v>
                </c:pt>
                <c:pt idx="41">
                  <c:v>3.5159193041390565E-3</c:v>
                </c:pt>
                <c:pt idx="42">
                  <c:v>2.233352938224398E-3</c:v>
                </c:pt>
                <c:pt idx="43">
                  <c:v>8.5838017088894596E-4</c:v>
                </c:pt>
                <c:pt idx="44">
                  <c:v>-6.3551290830698233E-4</c:v>
                </c:pt>
                <c:pt idx="45">
                  <c:v>-2.2681994218700964E-3</c:v>
                </c:pt>
                <c:pt idx="46">
                  <c:v>-4.0651138888020601E-3</c:v>
                </c:pt>
                <c:pt idx="47">
                  <c:v>-6.0708426488423062E-3</c:v>
                </c:pt>
                <c:pt idx="48">
                  <c:v>-8.4637977151268314E-3</c:v>
                </c:pt>
                <c:pt idx="49">
                  <c:v>-1.2093968613323061E-2</c:v>
                </c:pt>
                <c:pt idx="50">
                  <c:v>-1.2182705125151551E-2</c:v>
                </c:pt>
                <c:pt idx="51">
                  <c:v>-4.8494950447777515E-3</c:v>
                </c:pt>
                <c:pt idx="52">
                  <c:v>-1.0020163941554055E-3</c:v>
                </c:pt>
                <c:pt idx="53">
                  <c:v>1.459993546178522E-3</c:v>
                </c:pt>
                <c:pt idx="54">
                  <c:v>3.4381706509302268E-3</c:v>
                </c:pt>
                <c:pt idx="55">
                  <c:v>5.1029727373318508E-3</c:v>
                </c:pt>
                <c:pt idx="56">
                  <c:v>6.5282616598441251E-3</c:v>
                </c:pt>
                <c:pt idx="57">
                  <c:v>7.7592216191696966E-3</c:v>
                </c:pt>
                <c:pt idx="58">
                  <c:v>8.8313757745454927E-3</c:v>
                </c:pt>
                <c:pt idx="59">
                  <c:v>9.780159779448773E-3</c:v>
                </c:pt>
                <c:pt idx="60">
                  <c:v>1.0637051704208516E-2</c:v>
                </c:pt>
                <c:pt idx="61">
                  <c:v>1.1419017784480531E-2</c:v>
                </c:pt>
                <c:pt idx="62">
                  <c:v>1.2121853278436238E-2</c:v>
                </c:pt>
                <c:pt idx="63">
                  <c:v>1.2722977400777291E-2</c:v>
                </c:pt>
                <c:pt idx="64">
                  <c:v>1.3192465442624379E-2</c:v>
                </c:pt>
                <c:pt idx="65">
                  <c:v>1.35072732907908E-2</c:v>
                </c:pt>
                <c:pt idx="66">
                  <c:v>1.3663125771101086E-2</c:v>
                </c:pt>
                <c:pt idx="67">
                  <c:v>1.3680143888468546E-2</c:v>
                </c:pt>
                <c:pt idx="68">
                  <c:v>1.3600588673379495E-2</c:v>
                </c:pt>
                <c:pt idx="69">
                  <c:v>1.3479010691516734E-2</c:v>
                </c:pt>
                <c:pt idx="70">
                  <c:v>1.3366815952253979E-2</c:v>
                </c:pt>
                <c:pt idx="71">
                  <c:v>1.3296005869801364E-2</c:v>
                </c:pt>
                <c:pt idx="72">
                  <c:v>1.3269883126611422E-2</c:v>
                </c:pt>
                <c:pt idx="73">
                  <c:v>1.3266933043260536E-2</c:v>
                </c:pt>
                <c:pt idx="74">
                  <c:v>1.3254505775421463E-2</c:v>
                </c:pt>
                <c:pt idx="75">
                  <c:v>1.31999803201033E-2</c:v>
                </c:pt>
                <c:pt idx="76">
                  <c:v>1.3071943481114795E-2</c:v>
                </c:pt>
                <c:pt idx="77">
                  <c:v>1.2836934391207462E-2</c:v>
                </c:pt>
                <c:pt idx="78">
                  <c:v>1.246076403033692E-2</c:v>
                </c:pt>
                <c:pt idx="79">
                  <c:v>1.1916065612473461E-2</c:v>
                </c:pt>
                <c:pt idx="80">
                  <c:v>1.1191452548805603E-2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C5-478A-8712-1DA737DBD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46520"/>
        <c:axId val="1"/>
      </c:scatterChart>
      <c:valAx>
        <c:axId val="777346520"/>
        <c:scaling>
          <c:orientation val="minMax"/>
          <c:max val="35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43462897526504"/>
              <c:y val="0.90250696378830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2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604240282685506E-2"/>
              <c:y val="0.44011142061281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465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459363957597172"/>
          <c:y val="0.9080779944289693"/>
          <c:w val="0.6590106007067138"/>
          <c:h val="0.963788300835654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39793577981651373"/>
          <c:y val="4.3927648578811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11009174311927"/>
          <c:y val="0.20671886789120006"/>
          <c:w val="0.80504587155963303"/>
          <c:h val="0.633076532916800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(8)'!$F$21:$F$254</c:f>
              <c:numCache>
                <c:formatCode>General</c:formatCode>
                <c:ptCount val="234"/>
                <c:pt idx="0">
                  <c:v>-27493.5</c:v>
                </c:pt>
                <c:pt idx="1">
                  <c:v>-26395</c:v>
                </c:pt>
                <c:pt idx="2">
                  <c:v>-18690.5</c:v>
                </c:pt>
                <c:pt idx="3">
                  <c:v>-18690.5</c:v>
                </c:pt>
                <c:pt idx="4">
                  <c:v>-18685.5</c:v>
                </c:pt>
                <c:pt idx="5">
                  <c:v>-18576</c:v>
                </c:pt>
                <c:pt idx="6">
                  <c:v>-18549</c:v>
                </c:pt>
                <c:pt idx="7">
                  <c:v>-18549</c:v>
                </c:pt>
                <c:pt idx="8">
                  <c:v>-17870</c:v>
                </c:pt>
                <c:pt idx="9">
                  <c:v>-17870</c:v>
                </c:pt>
                <c:pt idx="10">
                  <c:v>-17680</c:v>
                </c:pt>
                <c:pt idx="11">
                  <c:v>-16087.5</c:v>
                </c:pt>
                <c:pt idx="12">
                  <c:v>-14322.5</c:v>
                </c:pt>
                <c:pt idx="13">
                  <c:v>-14276</c:v>
                </c:pt>
                <c:pt idx="14">
                  <c:v>-14220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-6143</c:v>
                </c:pt>
                <c:pt idx="32">
                  <c:v>-4366</c:v>
                </c:pt>
                <c:pt idx="33">
                  <c:v>-4361</c:v>
                </c:pt>
                <c:pt idx="34">
                  <c:v>-3460</c:v>
                </c:pt>
                <c:pt idx="35">
                  <c:v>-2479</c:v>
                </c:pt>
                <c:pt idx="36">
                  <c:v>-2415.5</c:v>
                </c:pt>
                <c:pt idx="37">
                  <c:v>-2398.5</c:v>
                </c:pt>
                <c:pt idx="38">
                  <c:v>-1748</c:v>
                </c:pt>
                <c:pt idx="39">
                  <c:v>-1707.5</c:v>
                </c:pt>
                <c:pt idx="40">
                  <c:v>-1700</c:v>
                </c:pt>
                <c:pt idx="41">
                  <c:v>-1684.5</c:v>
                </c:pt>
                <c:pt idx="42">
                  <c:v>-870</c:v>
                </c:pt>
                <c:pt idx="43">
                  <c:v>-870</c:v>
                </c:pt>
                <c:pt idx="44">
                  <c:v>0</c:v>
                </c:pt>
                <c:pt idx="45">
                  <c:v>0</c:v>
                </c:pt>
                <c:pt idx="46">
                  <c:v>19.5</c:v>
                </c:pt>
                <c:pt idx="47">
                  <c:v>23.5</c:v>
                </c:pt>
                <c:pt idx="48">
                  <c:v>36</c:v>
                </c:pt>
                <c:pt idx="49">
                  <c:v>38</c:v>
                </c:pt>
                <c:pt idx="50">
                  <c:v>38.5</c:v>
                </c:pt>
                <c:pt idx="51">
                  <c:v>39</c:v>
                </c:pt>
                <c:pt idx="52">
                  <c:v>55.5</c:v>
                </c:pt>
                <c:pt idx="53">
                  <c:v>63</c:v>
                </c:pt>
                <c:pt idx="54">
                  <c:v>65.5</c:v>
                </c:pt>
                <c:pt idx="55">
                  <c:v>68</c:v>
                </c:pt>
                <c:pt idx="56">
                  <c:v>75</c:v>
                </c:pt>
                <c:pt idx="57">
                  <c:v>102.5</c:v>
                </c:pt>
                <c:pt idx="58">
                  <c:v>145.5</c:v>
                </c:pt>
                <c:pt idx="59">
                  <c:v>873</c:v>
                </c:pt>
                <c:pt idx="60">
                  <c:v>927.5</c:v>
                </c:pt>
                <c:pt idx="61">
                  <c:v>930</c:v>
                </c:pt>
                <c:pt idx="62">
                  <c:v>991</c:v>
                </c:pt>
                <c:pt idx="63">
                  <c:v>995</c:v>
                </c:pt>
                <c:pt idx="64">
                  <c:v>1008</c:v>
                </c:pt>
                <c:pt idx="65">
                  <c:v>1014.5</c:v>
                </c:pt>
                <c:pt idx="66">
                  <c:v>1026.5</c:v>
                </c:pt>
                <c:pt idx="67">
                  <c:v>1029</c:v>
                </c:pt>
                <c:pt idx="68">
                  <c:v>1031.5</c:v>
                </c:pt>
                <c:pt idx="69">
                  <c:v>1049.5</c:v>
                </c:pt>
                <c:pt idx="70">
                  <c:v>1056</c:v>
                </c:pt>
                <c:pt idx="71">
                  <c:v>1056</c:v>
                </c:pt>
                <c:pt idx="72">
                  <c:v>1151</c:v>
                </c:pt>
                <c:pt idx="73">
                  <c:v>1700.5</c:v>
                </c:pt>
                <c:pt idx="74">
                  <c:v>1713</c:v>
                </c:pt>
                <c:pt idx="75">
                  <c:v>1742</c:v>
                </c:pt>
                <c:pt idx="76">
                  <c:v>1756.5</c:v>
                </c:pt>
                <c:pt idx="77">
                  <c:v>1776</c:v>
                </c:pt>
                <c:pt idx="78">
                  <c:v>1799</c:v>
                </c:pt>
                <c:pt idx="79">
                  <c:v>1808</c:v>
                </c:pt>
                <c:pt idx="80">
                  <c:v>1816</c:v>
                </c:pt>
                <c:pt idx="81">
                  <c:v>1818.5</c:v>
                </c:pt>
                <c:pt idx="82">
                  <c:v>1821</c:v>
                </c:pt>
                <c:pt idx="83">
                  <c:v>1821</c:v>
                </c:pt>
                <c:pt idx="84">
                  <c:v>1837</c:v>
                </c:pt>
                <c:pt idx="85">
                  <c:v>1842</c:v>
                </c:pt>
                <c:pt idx="86">
                  <c:v>1843</c:v>
                </c:pt>
                <c:pt idx="87">
                  <c:v>1844.5</c:v>
                </c:pt>
                <c:pt idx="88">
                  <c:v>1878.5</c:v>
                </c:pt>
                <c:pt idx="89">
                  <c:v>1888.5</c:v>
                </c:pt>
                <c:pt idx="90">
                  <c:v>1901.5</c:v>
                </c:pt>
                <c:pt idx="91">
                  <c:v>1908</c:v>
                </c:pt>
                <c:pt idx="92">
                  <c:v>1910.5</c:v>
                </c:pt>
                <c:pt idx="93">
                  <c:v>1922.5</c:v>
                </c:pt>
                <c:pt idx="94">
                  <c:v>1925</c:v>
                </c:pt>
                <c:pt idx="95">
                  <c:v>2027.5</c:v>
                </c:pt>
                <c:pt idx="96">
                  <c:v>2692.5</c:v>
                </c:pt>
                <c:pt idx="97">
                  <c:v>2812</c:v>
                </c:pt>
                <c:pt idx="98">
                  <c:v>3529</c:v>
                </c:pt>
                <c:pt idx="99">
                  <c:v>4459</c:v>
                </c:pt>
                <c:pt idx="100">
                  <c:v>4482</c:v>
                </c:pt>
                <c:pt idx="101">
                  <c:v>4493</c:v>
                </c:pt>
                <c:pt idx="102">
                  <c:v>4495.5</c:v>
                </c:pt>
                <c:pt idx="103">
                  <c:v>6276</c:v>
                </c:pt>
                <c:pt idx="104">
                  <c:v>6378.5</c:v>
                </c:pt>
                <c:pt idx="105">
                  <c:v>7115</c:v>
                </c:pt>
                <c:pt idx="106">
                  <c:v>7115</c:v>
                </c:pt>
                <c:pt idx="107">
                  <c:v>7117.5</c:v>
                </c:pt>
                <c:pt idx="108">
                  <c:v>7117.5</c:v>
                </c:pt>
                <c:pt idx="109">
                  <c:v>7189</c:v>
                </c:pt>
                <c:pt idx="110">
                  <c:v>7191.5</c:v>
                </c:pt>
                <c:pt idx="111">
                  <c:v>7224.5</c:v>
                </c:pt>
                <c:pt idx="112">
                  <c:v>7227</c:v>
                </c:pt>
                <c:pt idx="113">
                  <c:v>7229.5</c:v>
                </c:pt>
                <c:pt idx="114">
                  <c:v>7232</c:v>
                </c:pt>
                <c:pt idx="115">
                  <c:v>7234.5</c:v>
                </c:pt>
                <c:pt idx="116">
                  <c:v>7297.5</c:v>
                </c:pt>
                <c:pt idx="117">
                  <c:v>7297.5</c:v>
                </c:pt>
                <c:pt idx="118">
                  <c:v>7300</c:v>
                </c:pt>
                <c:pt idx="119">
                  <c:v>7300</c:v>
                </c:pt>
                <c:pt idx="120">
                  <c:v>7302.5</c:v>
                </c:pt>
                <c:pt idx="121">
                  <c:v>7302.5</c:v>
                </c:pt>
                <c:pt idx="122">
                  <c:v>16268</c:v>
                </c:pt>
                <c:pt idx="123">
                  <c:v>8077</c:v>
                </c:pt>
                <c:pt idx="124">
                  <c:v>8139</c:v>
                </c:pt>
                <c:pt idx="125">
                  <c:v>8139</c:v>
                </c:pt>
                <c:pt idx="126">
                  <c:v>8141.5</c:v>
                </c:pt>
                <c:pt idx="127">
                  <c:v>8145.5</c:v>
                </c:pt>
                <c:pt idx="128">
                  <c:v>8153</c:v>
                </c:pt>
                <c:pt idx="129">
                  <c:v>8172</c:v>
                </c:pt>
                <c:pt idx="130">
                  <c:v>8204</c:v>
                </c:pt>
                <c:pt idx="131">
                  <c:v>8205</c:v>
                </c:pt>
                <c:pt idx="132">
                  <c:v>8231</c:v>
                </c:pt>
                <c:pt idx="133">
                  <c:v>8976</c:v>
                </c:pt>
                <c:pt idx="134">
                  <c:v>8978.5</c:v>
                </c:pt>
                <c:pt idx="135">
                  <c:v>9078</c:v>
                </c:pt>
                <c:pt idx="136">
                  <c:v>9984</c:v>
                </c:pt>
                <c:pt idx="137">
                  <c:v>9991</c:v>
                </c:pt>
                <c:pt idx="138">
                  <c:v>10028</c:v>
                </c:pt>
                <c:pt idx="139">
                  <c:v>10828</c:v>
                </c:pt>
                <c:pt idx="140">
                  <c:v>13335</c:v>
                </c:pt>
                <c:pt idx="141">
                  <c:v>13337.5</c:v>
                </c:pt>
                <c:pt idx="142">
                  <c:v>13340</c:v>
                </c:pt>
                <c:pt idx="143">
                  <c:v>13342.5</c:v>
                </c:pt>
                <c:pt idx="144">
                  <c:v>16130</c:v>
                </c:pt>
                <c:pt idx="145">
                  <c:v>16130</c:v>
                </c:pt>
                <c:pt idx="146">
                  <c:v>17798</c:v>
                </c:pt>
                <c:pt idx="147">
                  <c:v>17815</c:v>
                </c:pt>
                <c:pt idx="148">
                  <c:v>17951.5</c:v>
                </c:pt>
                <c:pt idx="149">
                  <c:v>17951.5</c:v>
                </c:pt>
                <c:pt idx="150">
                  <c:v>19755</c:v>
                </c:pt>
                <c:pt idx="151">
                  <c:v>19755</c:v>
                </c:pt>
                <c:pt idx="152">
                  <c:v>19755</c:v>
                </c:pt>
                <c:pt idx="153">
                  <c:v>19755</c:v>
                </c:pt>
                <c:pt idx="154">
                  <c:v>19760</c:v>
                </c:pt>
                <c:pt idx="155">
                  <c:v>19760</c:v>
                </c:pt>
                <c:pt idx="156">
                  <c:v>19760</c:v>
                </c:pt>
                <c:pt idx="157">
                  <c:v>19760</c:v>
                </c:pt>
                <c:pt idx="158">
                  <c:v>19760</c:v>
                </c:pt>
                <c:pt idx="159">
                  <c:v>20524</c:v>
                </c:pt>
                <c:pt idx="160">
                  <c:v>20546</c:v>
                </c:pt>
                <c:pt idx="161">
                  <c:v>20651</c:v>
                </c:pt>
                <c:pt idx="162">
                  <c:v>20665.5</c:v>
                </c:pt>
                <c:pt idx="163">
                  <c:v>20670.5</c:v>
                </c:pt>
                <c:pt idx="164">
                  <c:v>20673</c:v>
                </c:pt>
                <c:pt idx="165">
                  <c:v>20746</c:v>
                </c:pt>
                <c:pt idx="166">
                  <c:v>21493</c:v>
                </c:pt>
                <c:pt idx="167">
                  <c:v>21522.5</c:v>
                </c:pt>
                <c:pt idx="168">
                  <c:v>21527.5</c:v>
                </c:pt>
                <c:pt idx="169">
                  <c:v>21559</c:v>
                </c:pt>
                <c:pt idx="170">
                  <c:v>22367</c:v>
                </c:pt>
                <c:pt idx="171">
                  <c:v>22389</c:v>
                </c:pt>
                <c:pt idx="172">
                  <c:v>22408.5</c:v>
                </c:pt>
                <c:pt idx="173">
                  <c:v>22420.5</c:v>
                </c:pt>
                <c:pt idx="174">
                  <c:v>22424.5</c:v>
                </c:pt>
                <c:pt idx="175">
                  <c:v>22427</c:v>
                </c:pt>
                <c:pt idx="176">
                  <c:v>22469.5</c:v>
                </c:pt>
                <c:pt idx="177">
                  <c:v>22540</c:v>
                </c:pt>
                <c:pt idx="178">
                  <c:v>23179</c:v>
                </c:pt>
                <c:pt idx="179">
                  <c:v>23210.5</c:v>
                </c:pt>
                <c:pt idx="180">
                  <c:v>23221.5</c:v>
                </c:pt>
                <c:pt idx="181">
                  <c:v>23258</c:v>
                </c:pt>
                <c:pt idx="182">
                  <c:v>23277.5</c:v>
                </c:pt>
                <c:pt idx="183">
                  <c:v>23280</c:v>
                </c:pt>
                <c:pt idx="184">
                  <c:v>23285</c:v>
                </c:pt>
                <c:pt idx="185">
                  <c:v>23336</c:v>
                </c:pt>
                <c:pt idx="186">
                  <c:v>23941.5</c:v>
                </c:pt>
                <c:pt idx="187">
                  <c:v>24055.5</c:v>
                </c:pt>
                <c:pt idx="188">
                  <c:v>24188</c:v>
                </c:pt>
                <c:pt idx="189">
                  <c:v>24344</c:v>
                </c:pt>
                <c:pt idx="190">
                  <c:v>24930</c:v>
                </c:pt>
                <c:pt idx="191">
                  <c:v>25013</c:v>
                </c:pt>
                <c:pt idx="192">
                  <c:v>25037.5</c:v>
                </c:pt>
                <c:pt idx="193">
                  <c:v>25098.5</c:v>
                </c:pt>
                <c:pt idx="194">
                  <c:v>25137.5</c:v>
                </c:pt>
                <c:pt idx="195">
                  <c:v>25140</c:v>
                </c:pt>
                <c:pt idx="196">
                  <c:v>25162</c:v>
                </c:pt>
                <c:pt idx="197">
                  <c:v>25837.5</c:v>
                </c:pt>
                <c:pt idx="198">
                  <c:v>25970</c:v>
                </c:pt>
                <c:pt idx="199">
                  <c:v>26011.5</c:v>
                </c:pt>
                <c:pt idx="200">
                  <c:v>26089.5</c:v>
                </c:pt>
                <c:pt idx="201">
                  <c:v>26109</c:v>
                </c:pt>
                <c:pt idx="202">
                  <c:v>26145.5</c:v>
                </c:pt>
                <c:pt idx="203">
                  <c:v>26148</c:v>
                </c:pt>
                <c:pt idx="204">
                  <c:v>26150.5</c:v>
                </c:pt>
                <c:pt idx="205">
                  <c:v>26897.5</c:v>
                </c:pt>
                <c:pt idx="206">
                  <c:v>28643</c:v>
                </c:pt>
                <c:pt idx="207">
                  <c:v>29417</c:v>
                </c:pt>
                <c:pt idx="208">
                  <c:v>29434</c:v>
                </c:pt>
                <c:pt idx="209">
                  <c:v>29465.5</c:v>
                </c:pt>
                <c:pt idx="210">
                  <c:v>29482.5</c:v>
                </c:pt>
                <c:pt idx="211">
                  <c:v>30376</c:v>
                </c:pt>
                <c:pt idx="212">
                  <c:v>30403</c:v>
                </c:pt>
                <c:pt idx="213">
                  <c:v>30439.5</c:v>
                </c:pt>
                <c:pt idx="214">
                  <c:v>30552</c:v>
                </c:pt>
                <c:pt idx="215">
                  <c:v>31259.5</c:v>
                </c:pt>
                <c:pt idx="216">
                  <c:v>31262</c:v>
                </c:pt>
                <c:pt idx="217">
                  <c:v>31272</c:v>
                </c:pt>
                <c:pt idx="218">
                  <c:v>31408.5</c:v>
                </c:pt>
                <c:pt idx="219">
                  <c:v>32087.5</c:v>
                </c:pt>
                <c:pt idx="220">
                  <c:v>32092</c:v>
                </c:pt>
                <c:pt idx="221">
                  <c:v>32123</c:v>
                </c:pt>
                <c:pt idx="222">
                  <c:v>32214</c:v>
                </c:pt>
                <c:pt idx="223">
                  <c:v>32216.5</c:v>
                </c:pt>
                <c:pt idx="224">
                  <c:v>32224</c:v>
                </c:pt>
                <c:pt idx="225">
                  <c:v>32299.5</c:v>
                </c:pt>
                <c:pt idx="226">
                  <c:v>32299.5</c:v>
                </c:pt>
                <c:pt idx="227">
                  <c:v>33038.5</c:v>
                </c:pt>
                <c:pt idx="228">
                  <c:v>33927</c:v>
                </c:pt>
                <c:pt idx="229">
                  <c:v>34028</c:v>
                </c:pt>
                <c:pt idx="230">
                  <c:v>35851.5</c:v>
                </c:pt>
                <c:pt idx="231">
                  <c:v>35851.5</c:v>
                </c:pt>
                <c:pt idx="232">
                  <c:v>35851.5</c:v>
                </c:pt>
                <c:pt idx="233">
                  <c:v>35851.5</c:v>
                </c:pt>
              </c:numCache>
            </c:numRef>
          </c:xVal>
          <c:yVal>
            <c:numRef>
              <c:f>'A (8)'!$H$21:$H$254</c:f>
              <c:numCache>
                <c:formatCode>General</c:formatCode>
                <c:ptCount val="234"/>
                <c:pt idx="0">
                  <c:v>0.12507801499668858</c:v>
                </c:pt>
                <c:pt idx="122">
                  <c:v>2.2215079996385612E-2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5F-4AC8-890E-4CD56A7770D3}"/>
            </c:ext>
          </c:extLst>
        </c:ser>
        <c:ser>
          <c:idx val="1"/>
          <c:order val="1"/>
          <c:tx>
            <c:strRef>
              <c:f>'A (8)'!$J$20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(8)'!$F$21:$F$254</c:f>
              <c:numCache>
                <c:formatCode>General</c:formatCode>
                <c:ptCount val="234"/>
                <c:pt idx="0">
                  <c:v>-27493.5</c:v>
                </c:pt>
                <c:pt idx="1">
                  <c:v>-26395</c:v>
                </c:pt>
                <c:pt idx="2">
                  <c:v>-18690.5</c:v>
                </c:pt>
                <c:pt idx="3">
                  <c:v>-18690.5</c:v>
                </c:pt>
                <c:pt idx="4">
                  <c:v>-18685.5</c:v>
                </c:pt>
                <c:pt idx="5">
                  <c:v>-18576</c:v>
                </c:pt>
                <c:pt idx="6">
                  <c:v>-18549</c:v>
                </c:pt>
                <c:pt idx="7">
                  <c:v>-18549</c:v>
                </c:pt>
                <c:pt idx="8">
                  <c:v>-17870</c:v>
                </c:pt>
                <c:pt idx="9">
                  <c:v>-17870</c:v>
                </c:pt>
                <c:pt idx="10">
                  <c:v>-17680</c:v>
                </c:pt>
                <c:pt idx="11">
                  <c:v>-16087.5</c:v>
                </c:pt>
                <c:pt idx="12">
                  <c:v>-14322.5</c:v>
                </c:pt>
                <c:pt idx="13">
                  <c:v>-14276</c:v>
                </c:pt>
                <c:pt idx="14">
                  <c:v>-14220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-6143</c:v>
                </c:pt>
                <c:pt idx="32">
                  <c:v>-4366</c:v>
                </c:pt>
                <c:pt idx="33">
                  <c:v>-4361</c:v>
                </c:pt>
                <c:pt idx="34">
                  <c:v>-3460</c:v>
                </c:pt>
                <c:pt idx="35">
                  <c:v>-2479</c:v>
                </c:pt>
                <c:pt idx="36">
                  <c:v>-2415.5</c:v>
                </c:pt>
                <c:pt idx="37">
                  <c:v>-2398.5</c:v>
                </c:pt>
                <c:pt idx="38">
                  <c:v>-1748</c:v>
                </c:pt>
                <c:pt idx="39">
                  <c:v>-1707.5</c:v>
                </c:pt>
                <c:pt idx="40">
                  <c:v>-1700</c:v>
                </c:pt>
                <c:pt idx="41">
                  <c:v>-1684.5</c:v>
                </c:pt>
                <c:pt idx="42">
                  <c:v>-870</c:v>
                </c:pt>
                <c:pt idx="43">
                  <c:v>-870</c:v>
                </c:pt>
                <c:pt idx="44">
                  <c:v>0</c:v>
                </c:pt>
                <c:pt idx="45">
                  <c:v>0</c:v>
                </c:pt>
                <c:pt idx="46">
                  <c:v>19.5</c:v>
                </c:pt>
                <c:pt idx="47">
                  <c:v>23.5</c:v>
                </c:pt>
                <c:pt idx="48">
                  <c:v>36</c:v>
                </c:pt>
                <c:pt idx="49">
                  <c:v>38</c:v>
                </c:pt>
                <c:pt idx="50">
                  <c:v>38.5</c:v>
                </c:pt>
                <c:pt idx="51">
                  <c:v>39</c:v>
                </c:pt>
                <c:pt idx="52">
                  <c:v>55.5</c:v>
                </c:pt>
                <c:pt idx="53">
                  <c:v>63</c:v>
                </c:pt>
                <c:pt idx="54">
                  <c:v>65.5</c:v>
                </c:pt>
                <c:pt idx="55">
                  <c:v>68</c:v>
                </c:pt>
                <c:pt idx="56">
                  <c:v>75</c:v>
                </c:pt>
                <c:pt idx="57">
                  <c:v>102.5</c:v>
                </c:pt>
                <c:pt idx="58">
                  <c:v>145.5</c:v>
                </c:pt>
                <c:pt idx="59">
                  <c:v>873</c:v>
                </c:pt>
                <c:pt idx="60">
                  <c:v>927.5</c:v>
                </c:pt>
                <c:pt idx="61">
                  <c:v>930</c:v>
                </c:pt>
                <c:pt idx="62">
                  <c:v>991</c:v>
                </c:pt>
                <c:pt idx="63">
                  <c:v>995</c:v>
                </c:pt>
                <c:pt idx="64">
                  <c:v>1008</c:v>
                </c:pt>
                <c:pt idx="65">
                  <c:v>1014.5</c:v>
                </c:pt>
                <c:pt idx="66">
                  <c:v>1026.5</c:v>
                </c:pt>
                <c:pt idx="67">
                  <c:v>1029</c:v>
                </c:pt>
                <c:pt idx="68">
                  <c:v>1031.5</c:v>
                </c:pt>
                <c:pt idx="69">
                  <c:v>1049.5</c:v>
                </c:pt>
                <c:pt idx="70">
                  <c:v>1056</c:v>
                </c:pt>
                <c:pt idx="71">
                  <c:v>1056</c:v>
                </c:pt>
                <c:pt idx="72">
                  <c:v>1151</c:v>
                </c:pt>
                <c:pt idx="73">
                  <c:v>1700.5</c:v>
                </c:pt>
                <c:pt idx="74">
                  <c:v>1713</c:v>
                </c:pt>
                <c:pt idx="75">
                  <c:v>1742</c:v>
                </c:pt>
                <c:pt idx="76">
                  <c:v>1756.5</c:v>
                </c:pt>
                <c:pt idx="77">
                  <c:v>1776</c:v>
                </c:pt>
                <c:pt idx="78">
                  <c:v>1799</c:v>
                </c:pt>
                <c:pt idx="79">
                  <c:v>1808</c:v>
                </c:pt>
                <c:pt idx="80">
                  <c:v>1816</c:v>
                </c:pt>
                <c:pt idx="81">
                  <c:v>1818.5</c:v>
                </c:pt>
                <c:pt idx="82">
                  <c:v>1821</c:v>
                </c:pt>
                <c:pt idx="83">
                  <c:v>1821</c:v>
                </c:pt>
                <c:pt idx="84">
                  <c:v>1837</c:v>
                </c:pt>
                <c:pt idx="85">
                  <c:v>1842</c:v>
                </c:pt>
                <c:pt idx="86">
                  <c:v>1843</c:v>
                </c:pt>
                <c:pt idx="87">
                  <c:v>1844.5</c:v>
                </c:pt>
                <c:pt idx="88">
                  <c:v>1878.5</c:v>
                </c:pt>
                <c:pt idx="89">
                  <c:v>1888.5</c:v>
                </c:pt>
                <c:pt idx="90">
                  <c:v>1901.5</c:v>
                </c:pt>
                <c:pt idx="91">
                  <c:v>1908</c:v>
                </c:pt>
                <c:pt idx="92">
                  <c:v>1910.5</c:v>
                </c:pt>
                <c:pt idx="93">
                  <c:v>1922.5</c:v>
                </c:pt>
                <c:pt idx="94">
                  <c:v>1925</c:v>
                </c:pt>
                <c:pt idx="95">
                  <c:v>2027.5</c:v>
                </c:pt>
                <c:pt idx="96">
                  <c:v>2692.5</c:v>
                </c:pt>
                <c:pt idx="97">
                  <c:v>2812</c:v>
                </c:pt>
                <c:pt idx="98">
                  <c:v>3529</c:v>
                </c:pt>
                <c:pt idx="99">
                  <c:v>4459</c:v>
                </c:pt>
                <c:pt idx="100">
                  <c:v>4482</c:v>
                </c:pt>
                <c:pt idx="101">
                  <c:v>4493</c:v>
                </c:pt>
                <c:pt idx="102">
                  <c:v>4495.5</c:v>
                </c:pt>
                <c:pt idx="103">
                  <c:v>6276</c:v>
                </c:pt>
                <c:pt idx="104">
                  <c:v>6378.5</c:v>
                </c:pt>
                <c:pt idx="105">
                  <c:v>7115</c:v>
                </c:pt>
                <c:pt idx="106">
                  <c:v>7115</c:v>
                </c:pt>
                <c:pt idx="107">
                  <c:v>7117.5</c:v>
                </c:pt>
                <c:pt idx="108">
                  <c:v>7117.5</c:v>
                </c:pt>
                <c:pt idx="109">
                  <c:v>7189</c:v>
                </c:pt>
                <c:pt idx="110">
                  <c:v>7191.5</c:v>
                </c:pt>
                <c:pt idx="111">
                  <c:v>7224.5</c:v>
                </c:pt>
                <c:pt idx="112">
                  <c:v>7227</c:v>
                </c:pt>
                <c:pt idx="113">
                  <c:v>7229.5</c:v>
                </c:pt>
                <c:pt idx="114">
                  <c:v>7232</c:v>
                </c:pt>
                <c:pt idx="115">
                  <c:v>7234.5</c:v>
                </c:pt>
                <c:pt idx="116">
                  <c:v>7297.5</c:v>
                </c:pt>
                <c:pt idx="117">
                  <c:v>7297.5</c:v>
                </c:pt>
                <c:pt idx="118">
                  <c:v>7300</c:v>
                </c:pt>
                <c:pt idx="119">
                  <c:v>7300</c:v>
                </c:pt>
                <c:pt idx="120">
                  <c:v>7302.5</c:v>
                </c:pt>
                <c:pt idx="121">
                  <c:v>7302.5</c:v>
                </c:pt>
                <c:pt idx="122">
                  <c:v>16268</c:v>
                </c:pt>
                <c:pt idx="123">
                  <c:v>8077</c:v>
                </c:pt>
                <c:pt idx="124">
                  <c:v>8139</c:v>
                </c:pt>
                <c:pt idx="125">
                  <c:v>8139</c:v>
                </c:pt>
                <c:pt idx="126">
                  <c:v>8141.5</c:v>
                </c:pt>
                <c:pt idx="127">
                  <c:v>8145.5</c:v>
                </c:pt>
                <c:pt idx="128">
                  <c:v>8153</c:v>
                </c:pt>
                <c:pt idx="129">
                  <c:v>8172</c:v>
                </c:pt>
                <c:pt idx="130">
                  <c:v>8204</c:v>
                </c:pt>
                <c:pt idx="131">
                  <c:v>8205</c:v>
                </c:pt>
                <c:pt idx="132">
                  <c:v>8231</c:v>
                </c:pt>
                <c:pt idx="133">
                  <c:v>8976</c:v>
                </c:pt>
                <c:pt idx="134">
                  <c:v>8978.5</c:v>
                </c:pt>
                <c:pt idx="135">
                  <c:v>9078</c:v>
                </c:pt>
                <c:pt idx="136">
                  <c:v>9984</c:v>
                </c:pt>
                <c:pt idx="137">
                  <c:v>9991</c:v>
                </c:pt>
                <c:pt idx="138">
                  <c:v>10028</c:v>
                </c:pt>
                <c:pt idx="139">
                  <c:v>10828</c:v>
                </c:pt>
                <c:pt idx="140">
                  <c:v>13335</c:v>
                </c:pt>
                <c:pt idx="141">
                  <c:v>13337.5</c:v>
                </c:pt>
                <c:pt idx="142">
                  <c:v>13340</c:v>
                </c:pt>
                <c:pt idx="143">
                  <c:v>13342.5</c:v>
                </c:pt>
                <c:pt idx="144">
                  <c:v>16130</c:v>
                </c:pt>
                <c:pt idx="145">
                  <c:v>16130</c:v>
                </c:pt>
                <c:pt idx="146">
                  <c:v>17798</c:v>
                </c:pt>
                <c:pt idx="147">
                  <c:v>17815</c:v>
                </c:pt>
                <c:pt idx="148">
                  <c:v>17951.5</c:v>
                </c:pt>
                <c:pt idx="149">
                  <c:v>17951.5</c:v>
                </c:pt>
                <c:pt idx="150">
                  <c:v>19755</c:v>
                </c:pt>
                <c:pt idx="151">
                  <c:v>19755</c:v>
                </c:pt>
                <c:pt idx="152">
                  <c:v>19755</c:v>
                </c:pt>
                <c:pt idx="153">
                  <c:v>19755</c:v>
                </c:pt>
                <c:pt idx="154">
                  <c:v>19760</c:v>
                </c:pt>
                <c:pt idx="155">
                  <c:v>19760</c:v>
                </c:pt>
                <c:pt idx="156">
                  <c:v>19760</c:v>
                </c:pt>
                <c:pt idx="157">
                  <c:v>19760</c:v>
                </c:pt>
                <c:pt idx="158">
                  <c:v>19760</c:v>
                </c:pt>
                <c:pt idx="159">
                  <c:v>20524</c:v>
                </c:pt>
                <c:pt idx="160">
                  <c:v>20546</c:v>
                </c:pt>
                <c:pt idx="161">
                  <c:v>20651</c:v>
                </c:pt>
                <c:pt idx="162">
                  <c:v>20665.5</c:v>
                </c:pt>
                <c:pt idx="163">
                  <c:v>20670.5</c:v>
                </c:pt>
                <c:pt idx="164">
                  <c:v>20673</c:v>
                </c:pt>
                <c:pt idx="165">
                  <c:v>20746</c:v>
                </c:pt>
                <c:pt idx="166">
                  <c:v>21493</c:v>
                </c:pt>
                <c:pt idx="167">
                  <c:v>21522.5</c:v>
                </c:pt>
                <c:pt idx="168">
                  <c:v>21527.5</c:v>
                </c:pt>
                <c:pt idx="169">
                  <c:v>21559</c:v>
                </c:pt>
                <c:pt idx="170">
                  <c:v>22367</c:v>
                </c:pt>
                <c:pt idx="171">
                  <c:v>22389</c:v>
                </c:pt>
                <c:pt idx="172">
                  <c:v>22408.5</c:v>
                </c:pt>
                <c:pt idx="173">
                  <c:v>22420.5</c:v>
                </c:pt>
                <c:pt idx="174">
                  <c:v>22424.5</c:v>
                </c:pt>
                <c:pt idx="175">
                  <c:v>22427</c:v>
                </c:pt>
                <c:pt idx="176">
                  <c:v>22469.5</c:v>
                </c:pt>
                <c:pt idx="177">
                  <c:v>22540</c:v>
                </c:pt>
                <c:pt idx="178">
                  <c:v>23179</c:v>
                </c:pt>
                <c:pt idx="179">
                  <c:v>23210.5</c:v>
                </c:pt>
                <c:pt idx="180">
                  <c:v>23221.5</c:v>
                </c:pt>
                <c:pt idx="181">
                  <c:v>23258</c:v>
                </c:pt>
                <c:pt idx="182">
                  <c:v>23277.5</c:v>
                </c:pt>
                <c:pt idx="183">
                  <c:v>23280</c:v>
                </c:pt>
                <c:pt idx="184">
                  <c:v>23285</c:v>
                </c:pt>
                <c:pt idx="185">
                  <c:v>23336</c:v>
                </c:pt>
                <c:pt idx="186">
                  <c:v>23941.5</c:v>
                </c:pt>
                <c:pt idx="187">
                  <c:v>24055.5</c:v>
                </c:pt>
                <c:pt idx="188">
                  <c:v>24188</c:v>
                </c:pt>
                <c:pt idx="189">
                  <c:v>24344</c:v>
                </c:pt>
                <c:pt idx="190">
                  <c:v>24930</c:v>
                </c:pt>
                <c:pt idx="191">
                  <c:v>25013</c:v>
                </c:pt>
                <c:pt idx="192">
                  <c:v>25037.5</c:v>
                </c:pt>
                <c:pt idx="193">
                  <c:v>25098.5</c:v>
                </c:pt>
                <c:pt idx="194">
                  <c:v>25137.5</c:v>
                </c:pt>
                <c:pt idx="195">
                  <c:v>25140</c:v>
                </c:pt>
                <c:pt idx="196">
                  <c:v>25162</c:v>
                </c:pt>
                <c:pt idx="197">
                  <c:v>25837.5</c:v>
                </c:pt>
                <c:pt idx="198">
                  <c:v>25970</c:v>
                </c:pt>
                <c:pt idx="199">
                  <c:v>26011.5</c:v>
                </c:pt>
                <c:pt idx="200">
                  <c:v>26089.5</c:v>
                </c:pt>
                <c:pt idx="201">
                  <c:v>26109</c:v>
                </c:pt>
                <c:pt idx="202">
                  <c:v>26145.5</c:v>
                </c:pt>
                <c:pt idx="203">
                  <c:v>26148</c:v>
                </c:pt>
                <c:pt idx="204">
                  <c:v>26150.5</c:v>
                </c:pt>
                <c:pt idx="205">
                  <c:v>26897.5</c:v>
                </c:pt>
                <c:pt idx="206">
                  <c:v>28643</c:v>
                </c:pt>
                <c:pt idx="207">
                  <c:v>29417</c:v>
                </c:pt>
                <c:pt idx="208">
                  <c:v>29434</c:v>
                </c:pt>
                <c:pt idx="209">
                  <c:v>29465.5</c:v>
                </c:pt>
                <c:pt idx="210">
                  <c:v>29482.5</c:v>
                </c:pt>
                <c:pt idx="211">
                  <c:v>30376</c:v>
                </c:pt>
                <c:pt idx="212">
                  <c:v>30403</c:v>
                </c:pt>
                <c:pt idx="213">
                  <c:v>30439.5</c:v>
                </c:pt>
                <c:pt idx="214">
                  <c:v>30552</c:v>
                </c:pt>
                <c:pt idx="215">
                  <c:v>31259.5</c:v>
                </c:pt>
                <c:pt idx="216">
                  <c:v>31262</c:v>
                </c:pt>
                <c:pt idx="217">
                  <c:v>31272</c:v>
                </c:pt>
                <c:pt idx="218">
                  <c:v>31408.5</c:v>
                </c:pt>
                <c:pt idx="219">
                  <c:v>32087.5</c:v>
                </c:pt>
                <c:pt idx="220">
                  <c:v>32092</c:v>
                </c:pt>
                <c:pt idx="221">
                  <c:v>32123</c:v>
                </c:pt>
                <c:pt idx="222">
                  <c:v>32214</c:v>
                </c:pt>
                <c:pt idx="223">
                  <c:v>32216.5</c:v>
                </c:pt>
                <c:pt idx="224">
                  <c:v>32224</c:v>
                </c:pt>
                <c:pt idx="225">
                  <c:v>32299.5</c:v>
                </c:pt>
                <c:pt idx="226">
                  <c:v>32299.5</c:v>
                </c:pt>
                <c:pt idx="227">
                  <c:v>33038.5</c:v>
                </c:pt>
                <c:pt idx="228">
                  <c:v>33927</c:v>
                </c:pt>
                <c:pt idx="229">
                  <c:v>34028</c:v>
                </c:pt>
                <c:pt idx="230">
                  <c:v>35851.5</c:v>
                </c:pt>
                <c:pt idx="231">
                  <c:v>35851.5</c:v>
                </c:pt>
                <c:pt idx="232">
                  <c:v>35851.5</c:v>
                </c:pt>
                <c:pt idx="233">
                  <c:v>35851.5</c:v>
                </c:pt>
              </c:numCache>
            </c:numRef>
          </c:xVal>
          <c:yVal>
            <c:numRef>
              <c:f>'A (8)'!$J$21:$J$254</c:f>
              <c:numCache>
                <c:formatCode>General</c:formatCode>
                <c:ptCount val="234"/>
                <c:pt idx="1">
                  <c:v>0.11928754999826197</c:v>
                </c:pt>
                <c:pt idx="2">
                  <c:v>7.4368945002788678E-2</c:v>
                </c:pt>
                <c:pt idx="3">
                  <c:v>7.4468945000262465E-2</c:v>
                </c:pt>
                <c:pt idx="4">
                  <c:v>7.3740494997764472E-2</c:v>
                </c:pt>
                <c:pt idx="5">
                  <c:v>7.3837439995259047E-2</c:v>
                </c:pt>
                <c:pt idx="6">
                  <c:v>7.3903810000047088E-2</c:v>
                </c:pt>
                <c:pt idx="7">
                  <c:v>7.4003810004796833E-2</c:v>
                </c:pt>
                <c:pt idx="8">
                  <c:v>7.068029999936698E-2</c:v>
                </c:pt>
                <c:pt idx="9">
                  <c:v>7.09802999990643E-2</c:v>
                </c:pt>
                <c:pt idx="10">
                  <c:v>6.9699200001196004E-2</c:v>
                </c:pt>
                <c:pt idx="11">
                  <c:v>6.2737874999584164E-2</c:v>
                </c:pt>
                <c:pt idx="12">
                  <c:v>5.4195024997170549E-2</c:v>
                </c:pt>
                <c:pt idx="13">
                  <c:v>5.307043999346206E-2</c:v>
                </c:pt>
                <c:pt idx="14">
                  <c:v>5.3411799999594223E-2</c:v>
                </c:pt>
                <c:pt idx="15">
                  <c:v>4.8308890000043903E-2</c:v>
                </c:pt>
                <c:pt idx="16">
                  <c:v>4.9103709992778022E-2</c:v>
                </c:pt>
                <c:pt idx="17">
                  <c:v>4.4805595003708731E-2</c:v>
                </c:pt>
                <c:pt idx="18">
                  <c:v>4.5962919997691642E-2</c:v>
                </c:pt>
                <c:pt idx="19">
                  <c:v>4.4081010004447307E-2</c:v>
                </c:pt>
                <c:pt idx="20">
                  <c:v>4.5147379998525139E-2</c:v>
                </c:pt>
                <c:pt idx="21">
                  <c:v>2.3971294998773374E-2</c:v>
                </c:pt>
                <c:pt idx="22">
                  <c:v>2.2757069993531331E-2</c:v>
                </c:pt>
                <c:pt idx="23">
                  <c:v>2.2693250000884291E-2</c:v>
                </c:pt>
                <c:pt idx="24">
                  <c:v>1.957902499998454E-2</c:v>
                </c:pt>
                <c:pt idx="25">
                  <c:v>1.5086195002368186E-2</c:v>
                </c:pt>
                <c:pt idx="26">
                  <c:v>1.5063350001582876E-2</c:v>
                </c:pt>
                <c:pt idx="27">
                  <c:v>1.836075999744935E-2</c:v>
                </c:pt>
                <c:pt idx="28">
                  <c:v>1.4295239998318721E-2</c:v>
                </c:pt>
                <c:pt idx="29">
                  <c:v>1.5172394996625371E-2</c:v>
                </c:pt>
                <c:pt idx="30">
                  <c:v>1.3573669995821547E-2</c:v>
                </c:pt>
                <c:pt idx="31">
                  <c:v>1.6573670000070706E-2</c:v>
                </c:pt>
                <c:pt idx="32">
                  <c:v>9.3825399962952361E-3</c:v>
                </c:pt>
                <c:pt idx="33">
                  <c:v>8.8540900032967329E-3</c:v>
                </c:pt>
                <c:pt idx="34">
                  <c:v>5.4873999979463406E-3</c:v>
                </c:pt>
                <c:pt idx="35">
                  <c:v>-1.0344900001655333E-3</c:v>
                </c:pt>
                <c:pt idx="36">
                  <c:v>6.0641949967248365E-3</c:v>
                </c:pt>
                <c:pt idx="37">
                  <c:v>1.4874650005367585E-3</c:v>
                </c:pt>
                <c:pt idx="38">
                  <c:v>7.6611999975284562E-4</c:v>
                </c:pt>
                <c:pt idx="39">
                  <c:v>-6.4843250074773096E-3</c:v>
                </c:pt>
                <c:pt idx="40">
                  <c:v>-7.626999999047257E-3</c:v>
                </c:pt>
                <c:pt idx="41">
                  <c:v>3.4648049986572005E-3</c:v>
                </c:pt>
                <c:pt idx="42">
                  <c:v>2.5029999960679561E-4</c:v>
                </c:pt>
                <c:pt idx="43">
                  <c:v>4.5029999455437064E-4</c:v>
                </c:pt>
                <c:pt idx="44">
                  <c:v>-1.0000000474974513E-4</c:v>
                </c:pt>
                <c:pt idx="46">
                  <c:v>9.0449975687079132E-6</c:v>
                </c:pt>
                <c:pt idx="47">
                  <c:v>6.2628500018035993E-4</c:v>
                </c:pt>
                <c:pt idx="48">
                  <c:v>-4.4840002374257892E-5</c:v>
                </c:pt>
                <c:pt idx="49">
                  <c:v>6.3779996708035469E-5</c:v>
                </c:pt>
                <c:pt idx="50">
                  <c:v>-3.5906500124838203E-4</c:v>
                </c:pt>
                <c:pt idx="51">
                  <c:v>2.1808999736094847E-4</c:v>
                </c:pt>
                <c:pt idx="52">
                  <c:v>-2.3579499975312501E-4</c:v>
                </c:pt>
                <c:pt idx="53">
                  <c:v>-3.7847000203328207E-4</c:v>
                </c:pt>
                <c:pt idx="54">
                  <c:v>-9.2695001512765884E-5</c:v>
                </c:pt>
                <c:pt idx="55">
                  <c:v>2.9308000375749543E-4</c:v>
                </c:pt>
                <c:pt idx="56">
                  <c:v>-3.2675000693416223E-4</c:v>
                </c:pt>
                <c:pt idx="57">
                  <c:v>4.1677500121295452E-4</c:v>
                </c:pt>
                <c:pt idx="58">
                  <c:v>2.8521049971459433E-3</c:v>
                </c:pt>
                <c:pt idx="59">
                  <c:v>4.1262999729951844E-4</c:v>
                </c:pt>
                <c:pt idx="60">
                  <c:v>-2.7747499552788213E-4</c:v>
                </c:pt>
                <c:pt idx="61">
                  <c:v>-1.9169999723089859E-4</c:v>
                </c:pt>
                <c:pt idx="62">
                  <c:v>-4.7879000339889899E-4</c:v>
                </c:pt>
                <c:pt idx="63">
                  <c:v>1.6384499976993538E-3</c:v>
                </c:pt>
                <c:pt idx="64">
                  <c:v>-1.5552000695606694E-4</c:v>
                </c:pt>
                <c:pt idx="65">
                  <c:v>-2.452505003020633E-3</c:v>
                </c:pt>
                <c:pt idx="66">
                  <c:v>4.9992150015896186E-3</c:v>
                </c:pt>
                <c:pt idx="67">
                  <c:v>8.8498999684816226E-4</c:v>
                </c:pt>
                <c:pt idx="68">
                  <c:v>5.2707649956573732E-3</c:v>
                </c:pt>
                <c:pt idx="69">
                  <c:v>-5.1654998969752342E-5</c:v>
                </c:pt>
                <c:pt idx="70">
                  <c:v>-1.4864000695524737E-4</c:v>
                </c:pt>
                <c:pt idx="71">
                  <c:v>4.5135999243939295E-4</c:v>
                </c:pt>
                <c:pt idx="72">
                  <c:v>-2.6891900051850826E-3</c:v>
                </c:pt>
                <c:pt idx="73">
                  <c:v>-1.9584500114433467E-4</c:v>
                </c:pt>
                <c:pt idx="74">
                  <c:v>-7.7669700040132739E-3</c:v>
                </c:pt>
                <c:pt idx="75">
                  <c:v>-5.1919800025643781E-3</c:v>
                </c:pt>
                <c:pt idx="76">
                  <c:v>-4.5448500168276951E-4</c:v>
                </c:pt>
                <c:pt idx="77">
                  <c:v>1.554559996293392E-3</c:v>
                </c:pt>
                <c:pt idx="78">
                  <c:v>-1.1963100041612051E-3</c:v>
                </c:pt>
                <c:pt idx="79">
                  <c:v>-4.7075199981918558E-3</c:v>
                </c:pt>
                <c:pt idx="80">
                  <c:v>7.2696000279393047E-4</c:v>
                </c:pt>
                <c:pt idx="81">
                  <c:v>-9.8726500436896458E-4</c:v>
                </c:pt>
                <c:pt idx="82">
                  <c:v>-3.014899994013831E-4</c:v>
                </c:pt>
                <c:pt idx="83">
                  <c:v>-2.0149000192759559E-4</c:v>
                </c:pt>
                <c:pt idx="84">
                  <c:v>-1.1325300001772121E-3</c:v>
                </c:pt>
                <c:pt idx="85">
                  <c:v>9.3901999935042113E-4</c:v>
                </c:pt>
                <c:pt idx="86">
                  <c:v>-2.0667000353569165E-4</c:v>
                </c:pt>
                <c:pt idx="87">
                  <c:v>1.5247949995682575E-3</c:v>
                </c:pt>
                <c:pt idx="88">
                  <c:v>-2.1286650007823482E-3</c:v>
                </c:pt>
                <c:pt idx="89">
                  <c:v>9.1443499695742503E-4</c:v>
                </c:pt>
                <c:pt idx="90">
                  <c:v>1.4204649996827357E-3</c:v>
                </c:pt>
                <c:pt idx="91">
                  <c:v>-1.0176520001550671E-2</c:v>
                </c:pt>
                <c:pt idx="92">
                  <c:v>4.7092550012166612E-3</c:v>
                </c:pt>
                <c:pt idx="93">
                  <c:v>4.6097500307951123E-4</c:v>
                </c:pt>
                <c:pt idx="94">
                  <c:v>-1.9532500009518117E-3</c:v>
                </c:pt>
                <c:pt idx="95">
                  <c:v>-8.3647499559447169E-4</c:v>
                </c:pt>
                <c:pt idx="96">
                  <c:v>1.2796750015695579E-3</c:v>
                </c:pt>
                <c:pt idx="97">
                  <c:v>7.1971999568631873E-4</c:v>
                </c:pt>
                <c:pt idx="98">
                  <c:v>2.3599900014232844E-3</c:v>
                </c:pt>
                <c:pt idx="99">
                  <c:v>5.1682899938896298E-3</c:v>
                </c:pt>
                <c:pt idx="100">
                  <c:v>2.7174199931323528E-3</c:v>
                </c:pt>
                <c:pt idx="101">
                  <c:v>2.8148299970780499E-3</c:v>
                </c:pt>
                <c:pt idx="102">
                  <c:v>3.3006049998220988E-3</c:v>
                </c:pt>
                <c:pt idx="103">
                  <c:v>9.2495599965332076E-3</c:v>
                </c:pt>
                <c:pt idx="104">
                  <c:v>5.4663349947077222E-3</c:v>
                </c:pt>
                <c:pt idx="105">
                  <c:v>-6.8435000139288604E-4</c:v>
                </c:pt>
                <c:pt idx="106">
                  <c:v>-5.8435000391909853E-4</c:v>
                </c:pt>
                <c:pt idx="107">
                  <c:v>1.3014249998377636E-3</c:v>
                </c:pt>
                <c:pt idx="108">
                  <c:v>2.4014250011532567E-3</c:v>
                </c:pt>
                <c:pt idx="109">
                  <c:v>7.5345900040701963E-3</c:v>
                </c:pt>
                <c:pt idx="110">
                  <c:v>7.0203649956965819E-3</c:v>
                </c:pt>
                <c:pt idx="111">
                  <c:v>-8.8740499631967396E-4</c:v>
                </c:pt>
                <c:pt idx="112">
                  <c:v>-1.3016299999435432E-3</c:v>
                </c:pt>
                <c:pt idx="113">
                  <c:v>-6.1585500225191936E-4</c:v>
                </c:pt>
                <c:pt idx="114">
                  <c:v>-2.3008000425761566E-4</c:v>
                </c:pt>
                <c:pt idx="115">
                  <c:v>-4.4305001210886985E-5</c:v>
                </c:pt>
                <c:pt idx="116">
                  <c:v>-1.2277500354684889E-4</c:v>
                </c:pt>
                <c:pt idx="117">
                  <c:v>7.7224998676683754E-5</c:v>
                </c:pt>
                <c:pt idx="118">
                  <c:v>-1.3370000015129335E-3</c:v>
                </c:pt>
                <c:pt idx="119">
                  <c:v>-1.0370000018156134E-3</c:v>
                </c:pt>
                <c:pt idx="120">
                  <c:v>-1.5122500190045685E-4</c:v>
                </c:pt>
                <c:pt idx="121">
                  <c:v>1.1487749943626113E-3</c:v>
                </c:pt>
                <c:pt idx="123">
                  <c:v>5.9618700033752248E-3</c:v>
                </c:pt>
                <c:pt idx="124">
                  <c:v>6.6290899994783103E-3</c:v>
                </c:pt>
                <c:pt idx="125">
                  <c:v>6.9290899991756305E-3</c:v>
                </c:pt>
                <c:pt idx="126">
                  <c:v>6.7148649977752939E-3</c:v>
                </c:pt>
                <c:pt idx="127">
                  <c:v>4.8321049980586395E-3</c:v>
                </c:pt>
                <c:pt idx="128">
                  <c:v>5.4894299973966554E-3</c:v>
                </c:pt>
                <c:pt idx="129">
                  <c:v>6.3213199973688461E-3</c:v>
                </c:pt>
                <c:pt idx="130">
                  <c:v>5.1592400050139986E-3</c:v>
                </c:pt>
                <c:pt idx="131">
                  <c:v>7.1135500038508326E-3</c:v>
                </c:pt>
                <c:pt idx="132">
                  <c:v>4.4256100009079091E-3</c:v>
                </c:pt>
                <c:pt idx="133">
                  <c:v>4.8865599965211004E-3</c:v>
                </c:pt>
                <c:pt idx="134">
                  <c:v>4.4723350001731887E-3</c:v>
                </c:pt>
                <c:pt idx="135">
                  <c:v>5.4261800032691099E-3</c:v>
                </c:pt>
                <c:pt idx="136">
                  <c:v>5.1310399940120988E-3</c:v>
                </c:pt>
                <c:pt idx="137">
                  <c:v>5.8112100014113821E-3</c:v>
                </c:pt>
                <c:pt idx="138">
                  <c:v>6.5206799990846775E-3</c:v>
                </c:pt>
                <c:pt idx="139">
                  <c:v>-7.2313199998461641E-3</c:v>
                </c:pt>
                <c:pt idx="140">
                  <c:v>6.2384999910136685E-4</c:v>
                </c:pt>
                <c:pt idx="141">
                  <c:v>2.709624997805804E-3</c:v>
                </c:pt>
                <c:pt idx="142">
                  <c:v>3.0953999958001077E-3</c:v>
                </c:pt>
                <c:pt idx="143">
                  <c:v>1.3811750031891279E-3</c:v>
                </c:pt>
                <c:pt idx="144">
                  <c:v>1.4920300003723241E-2</c:v>
                </c:pt>
                <c:pt idx="145">
                  <c:v>1.5620300000591669E-2</c:v>
                </c:pt>
                <c:pt idx="146">
                  <c:v>2.0109379998757504E-2</c:v>
                </c:pt>
                <c:pt idx="147">
                  <c:v>1.8732649994490203E-2</c:v>
                </c:pt>
                <c:pt idx="148">
                  <c:v>1.8695965001825243E-2</c:v>
                </c:pt>
                <c:pt idx="149">
                  <c:v>1.8995965001522563E-2</c:v>
                </c:pt>
                <c:pt idx="150">
                  <c:v>9.7940500054392032E-3</c:v>
                </c:pt>
                <c:pt idx="151">
                  <c:v>1.749405000009574E-2</c:v>
                </c:pt>
                <c:pt idx="152">
                  <c:v>3.1994050004868768E-2</c:v>
                </c:pt>
                <c:pt idx="153">
                  <c:v>3.2694050001737196E-2</c:v>
                </c:pt>
                <c:pt idx="154">
                  <c:v>8.6655999984941445E-3</c:v>
                </c:pt>
                <c:pt idx="155">
                  <c:v>1.3565599998401012E-2</c:v>
                </c:pt>
                <c:pt idx="156">
                  <c:v>1.4965599999413826E-2</c:v>
                </c:pt>
                <c:pt idx="157">
                  <c:v>2.0465599998715334E-2</c:v>
                </c:pt>
                <c:pt idx="158">
                  <c:v>2.4665600001753774E-2</c:v>
                </c:pt>
                <c:pt idx="159">
                  <c:v>2.0258440003090072E-2</c:v>
                </c:pt>
                <c:pt idx="160">
                  <c:v>4.1653259992017411E-2</c:v>
                </c:pt>
                <c:pt idx="161">
                  <c:v>3.5255810005764943E-2</c:v>
                </c:pt>
                <c:pt idx="162">
                  <c:v>4.6293304993014317E-2</c:v>
                </c:pt>
                <c:pt idx="163">
                  <c:v>4.2064854998898227E-2</c:v>
                </c:pt>
                <c:pt idx="164">
                  <c:v>4.5950629995786585E-2</c:v>
                </c:pt>
                <c:pt idx="165">
                  <c:v>3.9115260005928576E-2</c:v>
                </c:pt>
                <c:pt idx="166">
                  <c:v>4.8684829998819623E-2</c:v>
                </c:pt>
                <c:pt idx="167">
                  <c:v>4.1436974999669474E-2</c:v>
                </c:pt>
                <c:pt idx="168">
                  <c:v>4.1308525003842078E-2</c:v>
                </c:pt>
                <c:pt idx="169">
                  <c:v>4.8869289996218868E-2</c:v>
                </c:pt>
                <c:pt idx="170">
                  <c:v>6.835177000175463E-2</c:v>
                </c:pt>
                <c:pt idx="171">
                  <c:v>5.7946589993662201E-2</c:v>
                </c:pt>
                <c:pt idx="172">
                  <c:v>6.055563499830896E-2</c:v>
                </c:pt>
                <c:pt idx="173">
                  <c:v>5.7807354998658411E-2</c:v>
                </c:pt>
                <c:pt idx="176">
                  <c:v>7.3568544998124707E-2</c:v>
                </c:pt>
                <c:pt idx="177">
                  <c:v>5.6547399995906744E-2</c:v>
                </c:pt>
                <c:pt idx="180">
                  <c:v>5.4009665000194218E-2</c:v>
                </c:pt>
                <c:pt idx="181">
                  <c:v>7.1241979996557347E-2</c:v>
                </c:pt>
                <c:pt idx="182">
                  <c:v>7.5351024999690708E-2</c:v>
                </c:pt>
                <c:pt idx="183">
                  <c:v>6.853679999767337E-2</c:v>
                </c:pt>
                <c:pt idx="184">
                  <c:v>5.7608349998190533E-2</c:v>
                </c:pt>
                <c:pt idx="185">
                  <c:v>7.8678160003619269E-2</c:v>
                </c:pt>
                <c:pt idx="188">
                  <c:v>7.8750280001258943E-2</c:v>
                </c:pt>
                <c:pt idx="189">
                  <c:v>8.3422639996570069E-2</c:v>
                </c:pt>
                <c:pt idx="190">
                  <c:v>8.6048299999674782E-2</c:v>
                </c:pt>
                <c:pt idx="191">
                  <c:v>9.2456029997265432E-2</c:v>
                </c:pt>
                <c:pt idx="192">
                  <c:v>7.4836624997260515E-2</c:v>
                </c:pt>
                <c:pt idx="193">
                  <c:v>9.5349534996785223E-2</c:v>
                </c:pt>
                <c:pt idx="194">
                  <c:v>7.7267624998057727E-2</c:v>
                </c:pt>
                <c:pt idx="195">
                  <c:v>8.575340000243159E-2</c:v>
                </c:pt>
                <c:pt idx="196">
                  <c:v>8.1148219993337989E-2</c:v>
                </c:pt>
                <c:pt idx="198">
                  <c:v>7.9030699998838827E-2</c:v>
                </c:pt>
                <c:pt idx="199">
                  <c:v>8.983456499845488E-2</c:v>
                </c:pt>
                <c:pt idx="200">
                  <c:v>8.9170744999137241E-2</c:v>
                </c:pt>
                <c:pt idx="201">
                  <c:v>8.8579790004587267E-2</c:v>
                </c:pt>
                <c:pt idx="202">
                  <c:v>9.6312104993558023E-2</c:v>
                </c:pt>
                <c:pt idx="203">
                  <c:v>9.0897879999829456E-2</c:v>
                </c:pt>
                <c:pt idx="204">
                  <c:v>7.6383654995879624E-2</c:v>
                </c:pt>
                <c:pt idx="207">
                  <c:v>0.1159372699985397</c:v>
                </c:pt>
                <c:pt idx="208">
                  <c:v>0.11536053999589058</c:v>
                </c:pt>
                <c:pt idx="209">
                  <c:v>0.11692130500159692</c:v>
                </c:pt>
                <c:pt idx="210">
                  <c:v>0.116244575001474</c:v>
                </c:pt>
                <c:pt idx="211">
                  <c:v>0.12732056000095326</c:v>
                </c:pt>
                <c:pt idx="212">
                  <c:v>0.12668693000159692</c:v>
                </c:pt>
                <c:pt idx="213">
                  <c:v>0.12771924499975285</c:v>
                </c:pt>
                <c:pt idx="214">
                  <c:v>0.10907912000402575</c:v>
                </c:pt>
                <c:pt idx="215">
                  <c:v>0.13805344499996863</c:v>
                </c:pt>
                <c:pt idx="216">
                  <c:v>0.13803922000079183</c:v>
                </c:pt>
                <c:pt idx="217">
                  <c:v>0.13738231999741402</c:v>
                </c:pt>
                <c:pt idx="218">
                  <c:v>0.13814563499909127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5F-4AC8-890E-4CD56A7770D3}"/>
            </c:ext>
          </c:extLst>
        </c:ser>
        <c:ser>
          <c:idx val="2"/>
          <c:order val="2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(8)'!$F$21:$F$254</c:f>
              <c:numCache>
                <c:formatCode>General</c:formatCode>
                <c:ptCount val="234"/>
                <c:pt idx="0">
                  <c:v>-27493.5</c:v>
                </c:pt>
                <c:pt idx="1">
                  <c:v>-26395</c:v>
                </c:pt>
                <c:pt idx="2">
                  <c:v>-18690.5</c:v>
                </c:pt>
                <c:pt idx="3">
                  <c:v>-18690.5</c:v>
                </c:pt>
                <c:pt idx="4">
                  <c:v>-18685.5</c:v>
                </c:pt>
                <c:pt idx="5">
                  <c:v>-18576</c:v>
                </c:pt>
                <c:pt idx="6">
                  <c:v>-18549</c:v>
                </c:pt>
                <c:pt idx="7">
                  <c:v>-18549</c:v>
                </c:pt>
                <c:pt idx="8">
                  <c:v>-17870</c:v>
                </c:pt>
                <c:pt idx="9">
                  <c:v>-17870</c:v>
                </c:pt>
                <c:pt idx="10">
                  <c:v>-17680</c:v>
                </c:pt>
                <c:pt idx="11">
                  <c:v>-16087.5</c:v>
                </c:pt>
                <c:pt idx="12">
                  <c:v>-14322.5</c:v>
                </c:pt>
                <c:pt idx="13">
                  <c:v>-14276</c:v>
                </c:pt>
                <c:pt idx="14">
                  <c:v>-14220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-6143</c:v>
                </c:pt>
                <c:pt idx="32">
                  <c:v>-4366</c:v>
                </c:pt>
                <c:pt idx="33">
                  <c:v>-4361</c:v>
                </c:pt>
                <c:pt idx="34">
                  <c:v>-3460</c:v>
                </c:pt>
                <c:pt idx="35">
                  <c:v>-2479</c:v>
                </c:pt>
                <c:pt idx="36">
                  <c:v>-2415.5</c:v>
                </c:pt>
                <c:pt idx="37">
                  <c:v>-2398.5</c:v>
                </c:pt>
                <c:pt idx="38">
                  <c:v>-1748</c:v>
                </c:pt>
                <c:pt idx="39">
                  <c:v>-1707.5</c:v>
                </c:pt>
                <c:pt idx="40">
                  <c:v>-1700</c:v>
                </c:pt>
                <c:pt idx="41">
                  <c:v>-1684.5</c:v>
                </c:pt>
                <c:pt idx="42">
                  <c:v>-870</c:v>
                </c:pt>
                <c:pt idx="43">
                  <c:v>-870</c:v>
                </c:pt>
                <c:pt idx="44">
                  <c:v>0</c:v>
                </c:pt>
                <c:pt idx="45">
                  <c:v>0</c:v>
                </c:pt>
                <c:pt idx="46">
                  <c:v>19.5</c:v>
                </c:pt>
                <c:pt idx="47">
                  <c:v>23.5</c:v>
                </c:pt>
                <c:pt idx="48">
                  <c:v>36</c:v>
                </c:pt>
                <c:pt idx="49">
                  <c:v>38</c:v>
                </c:pt>
                <c:pt idx="50">
                  <c:v>38.5</c:v>
                </c:pt>
                <c:pt idx="51">
                  <c:v>39</c:v>
                </c:pt>
                <c:pt idx="52">
                  <c:v>55.5</c:v>
                </c:pt>
                <c:pt idx="53">
                  <c:v>63</c:v>
                </c:pt>
                <c:pt idx="54">
                  <c:v>65.5</c:v>
                </c:pt>
                <c:pt idx="55">
                  <c:v>68</c:v>
                </c:pt>
                <c:pt idx="56">
                  <c:v>75</c:v>
                </c:pt>
                <c:pt idx="57">
                  <c:v>102.5</c:v>
                </c:pt>
                <c:pt idx="58">
                  <c:v>145.5</c:v>
                </c:pt>
                <c:pt idx="59">
                  <c:v>873</c:v>
                </c:pt>
                <c:pt idx="60">
                  <c:v>927.5</c:v>
                </c:pt>
                <c:pt idx="61">
                  <c:v>930</c:v>
                </c:pt>
                <c:pt idx="62">
                  <c:v>991</c:v>
                </c:pt>
                <c:pt idx="63">
                  <c:v>995</c:v>
                </c:pt>
                <c:pt idx="64">
                  <c:v>1008</c:v>
                </c:pt>
                <c:pt idx="65">
                  <c:v>1014.5</c:v>
                </c:pt>
                <c:pt idx="66">
                  <c:v>1026.5</c:v>
                </c:pt>
                <c:pt idx="67">
                  <c:v>1029</c:v>
                </c:pt>
                <c:pt idx="68">
                  <c:v>1031.5</c:v>
                </c:pt>
                <c:pt idx="69">
                  <c:v>1049.5</c:v>
                </c:pt>
                <c:pt idx="70">
                  <c:v>1056</c:v>
                </c:pt>
                <c:pt idx="71">
                  <c:v>1056</c:v>
                </c:pt>
                <c:pt idx="72">
                  <c:v>1151</c:v>
                </c:pt>
                <c:pt idx="73">
                  <c:v>1700.5</c:v>
                </c:pt>
                <c:pt idx="74">
                  <c:v>1713</c:v>
                </c:pt>
                <c:pt idx="75">
                  <c:v>1742</c:v>
                </c:pt>
                <c:pt idx="76">
                  <c:v>1756.5</c:v>
                </c:pt>
                <c:pt idx="77">
                  <c:v>1776</c:v>
                </c:pt>
                <c:pt idx="78">
                  <c:v>1799</c:v>
                </c:pt>
                <c:pt idx="79">
                  <c:v>1808</c:v>
                </c:pt>
                <c:pt idx="80">
                  <c:v>1816</c:v>
                </c:pt>
                <c:pt idx="81">
                  <c:v>1818.5</c:v>
                </c:pt>
                <c:pt idx="82">
                  <c:v>1821</c:v>
                </c:pt>
                <c:pt idx="83">
                  <c:v>1821</c:v>
                </c:pt>
                <c:pt idx="84">
                  <c:v>1837</c:v>
                </c:pt>
                <c:pt idx="85">
                  <c:v>1842</c:v>
                </c:pt>
                <c:pt idx="86">
                  <c:v>1843</c:v>
                </c:pt>
                <c:pt idx="87">
                  <c:v>1844.5</c:v>
                </c:pt>
                <c:pt idx="88">
                  <c:v>1878.5</c:v>
                </c:pt>
                <c:pt idx="89">
                  <c:v>1888.5</c:v>
                </c:pt>
                <c:pt idx="90">
                  <c:v>1901.5</c:v>
                </c:pt>
                <c:pt idx="91">
                  <c:v>1908</c:v>
                </c:pt>
                <c:pt idx="92">
                  <c:v>1910.5</c:v>
                </c:pt>
                <c:pt idx="93">
                  <c:v>1922.5</c:v>
                </c:pt>
                <c:pt idx="94">
                  <c:v>1925</c:v>
                </c:pt>
                <c:pt idx="95">
                  <c:v>2027.5</c:v>
                </c:pt>
                <c:pt idx="96">
                  <c:v>2692.5</c:v>
                </c:pt>
                <c:pt idx="97">
                  <c:v>2812</c:v>
                </c:pt>
                <c:pt idx="98">
                  <c:v>3529</c:v>
                </c:pt>
                <c:pt idx="99">
                  <c:v>4459</c:v>
                </c:pt>
                <c:pt idx="100">
                  <c:v>4482</c:v>
                </c:pt>
                <c:pt idx="101">
                  <c:v>4493</c:v>
                </c:pt>
                <c:pt idx="102">
                  <c:v>4495.5</c:v>
                </c:pt>
                <c:pt idx="103">
                  <c:v>6276</c:v>
                </c:pt>
                <c:pt idx="104">
                  <c:v>6378.5</c:v>
                </c:pt>
                <c:pt idx="105">
                  <c:v>7115</c:v>
                </c:pt>
                <c:pt idx="106">
                  <c:v>7115</c:v>
                </c:pt>
                <c:pt idx="107">
                  <c:v>7117.5</c:v>
                </c:pt>
                <c:pt idx="108">
                  <c:v>7117.5</c:v>
                </c:pt>
                <c:pt idx="109">
                  <c:v>7189</c:v>
                </c:pt>
                <c:pt idx="110">
                  <c:v>7191.5</c:v>
                </c:pt>
                <c:pt idx="111">
                  <c:v>7224.5</c:v>
                </c:pt>
                <c:pt idx="112">
                  <c:v>7227</c:v>
                </c:pt>
                <c:pt idx="113">
                  <c:v>7229.5</c:v>
                </c:pt>
                <c:pt idx="114">
                  <c:v>7232</c:v>
                </c:pt>
                <c:pt idx="115">
                  <c:v>7234.5</c:v>
                </c:pt>
                <c:pt idx="116">
                  <c:v>7297.5</c:v>
                </c:pt>
                <c:pt idx="117">
                  <c:v>7297.5</c:v>
                </c:pt>
                <c:pt idx="118">
                  <c:v>7300</c:v>
                </c:pt>
                <c:pt idx="119">
                  <c:v>7300</c:v>
                </c:pt>
                <c:pt idx="120">
                  <c:v>7302.5</c:v>
                </c:pt>
                <c:pt idx="121">
                  <c:v>7302.5</c:v>
                </c:pt>
                <c:pt idx="122">
                  <c:v>16268</c:v>
                </c:pt>
                <c:pt idx="123">
                  <c:v>8077</c:v>
                </c:pt>
                <c:pt idx="124">
                  <c:v>8139</c:v>
                </c:pt>
                <c:pt idx="125">
                  <c:v>8139</c:v>
                </c:pt>
                <c:pt idx="126">
                  <c:v>8141.5</c:v>
                </c:pt>
                <c:pt idx="127">
                  <c:v>8145.5</c:v>
                </c:pt>
                <c:pt idx="128">
                  <c:v>8153</c:v>
                </c:pt>
                <c:pt idx="129">
                  <c:v>8172</c:v>
                </c:pt>
                <c:pt idx="130">
                  <c:v>8204</c:v>
                </c:pt>
                <c:pt idx="131">
                  <c:v>8205</c:v>
                </c:pt>
                <c:pt idx="132">
                  <c:v>8231</c:v>
                </c:pt>
                <c:pt idx="133">
                  <c:v>8976</c:v>
                </c:pt>
                <c:pt idx="134">
                  <c:v>8978.5</c:v>
                </c:pt>
                <c:pt idx="135">
                  <c:v>9078</c:v>
                </c:pt>
                <c:pt idx="136">
                  <c:v>9984</c:v>
                </c:pt>
                <c:pt idx="137">
                  <c:v>9991</c:v>
                </c:pt>
                <c:pt idx="138">
                  <c:v>10028</c:v>
                </c:pt>
                <c:pt idx="139">
                  <c:v>10828</c:v>
                </c:pt>
                <c:pt idx="140">
                  <c:v>13335</c:v>
                </c:pt>
                <c:pt idx="141">
                  <c:v>13337.5</c:v>
                </c:pt>
                <c:pt idx="142">
                  <c:v>13340</c:v>
                </c:pt>
                <c:pt idx="143">
                  <c:v>13342.5</c:v>
                </c:pt>
                <c:pt idx="144">
                  <c:v>16130</c:v>
                </c:pt>
                <c:pt idx="145">
                  <c:v>16130</c:v>
                </c:pt>
                <c:pt idx="146">
                  <c:v>17798</c:v>
                </c:pt>
                <c:pt idx="147">
                  <c:v>17815</c:v>
                </c:pt>
                <c:pt idx="148">
                  <c:v>17951.5</c:v>
                </c:pt>
                <c:pt idx="149">
                  <c:v>17951.5</c:v>
                </c:pt>
                <c:pt idx="150">
                  <c:v>19755</c:v>
                </c:pt>
                <c:pt idx="151">
                  <c:v>19755</c:v>
                </c:pt>
                <c:pt idx="152">
                  <c:v>19755</c:v>
                </c:pt>
                <c:pt idx="153">
                  <c:v>19755</c:v>
                </c:pt>
                <c:pt idx="154">
                  <c:v>19760</c:v>
                </c:pt>
                <c:pt idx="155">
                  <c:v>19760</c:v>
                </c:pt>
                <c:pt idx="156">
                  <c:v>19760</c:v>
                </c:pt>
                <c:pt idx="157">
                  <c:v>19760</c:v>
                </c:pt>
                <c:pt idx="158">
                  <c:v>19760</c:v>
                </c:pt>
                <c:pt idx="159">
                  <c:v>20524</c:v>
                </c:pt>
                <c:pt idx="160">
                  <c:v>20546</c:v>
                </c:pt>
                <c:pt idx="161">
                  <c:v>20651</c:v>
                </c:pt>
                <c:pt idx="162">
                  <c:v>20665.5</c:v>
                </c:pt>
                <c:pt idx="163">
                  <c:v>20670.5</c:v>
                </c:pt>
                <c:pt idx="164">
                  <c:v>20673</c:v>
                </c:pt>
                <c:pt idx="165">
                  <c:v>20746</c:v>
                </c:pt>
                <c:pt idx="166">
                  <c:v>21493</c:v>
                </c:pt>
                <c:pt idx="167">
                  <c:v>21522.5</c:v>
                </c:pt>
                <c:pt idx="168">
                  <c:v>21527.5</c:v>
                </c:pt>
                <c:pt idx="169">
                  <c:v>21559</c:v>
                </c:pt>
                <c:pt idx="170">
                  <c:v>22367</c:v>
                </c:pt>
                <c:pt idx="171">
                  <c:v>22389</c:v>
                </c:pt>
                <c:pt idx="172">
                  <c:v>22408.5</c:v>
                </c:pt>
                <c:pt idx="173">
                  <c:v>22420.5</c:v>
                </c:pt>
                <c:pt idx="174">
                  <c:v>22424.5</c:v>
                </c:pt>
                <c:pt idx="175">
                  <c:v>22427</c:v>
                </c:pt>
                <c:pt idx="176">
                  <c:v>22469.5</c:v>
                </c:pt>
                <c:pt idx="177">
                  <c:v>22540</c:v>
                </c:pt>
                <c:pt idx="178">
                  <c:v>23179</c:v>
                </c:pt>
                <c:pt idx="179">
                  <c:v>23210.5</c:v>
                </c:pt>
                <c:pt idx="180">
                  <c:v>23221.5</c:v>
                </c:pt>
                <c:pt idx="181">
                  <c:v>23258</c:v>
                </c:pt>
                <c:pt idx="182">
                  <c:v>23277.5</c:v>
                </c:pt>
                <c:pt idx="183">
                  <c:v>23280</c:v>
                </c:pt>
                <c:pt idx="184">
                  <c:v>23285</c:v>
                </c:pt>
                <c:pt idx="185">
                  <c:v>23336</c:v>
                </c:pt>
                <c:pt idx="186">
                  <c:v>23941.5</c:v>
                </c:pt>
                <c:pt idx="187">
                  <c:v>24055.5</c:v>
                </c:pt>
                <c:pt idx="188">
                  <c:v>24188</c:v>
                </c:pt>
                <c:pt idx="189">
                  <c:v>24344</c:v>
                </c:pt>
                <c:pt idx="190">
                  <c:v>24930</c:v>
                </c:pt>
                <c:pt idx="191">
                  <c:v>25013</c:v>
                </c:pt>
                <c:pt idx="192">
                  <c:v>25037.5</c:v>
                </c:pt>
                <c:pt idx="193">
                  <c:v>25098.5</c:v>
                </c:pt>
                <c:pt idx="194">
                  <c:v>25137.5</c:v>
                </c:pt>
                <c:pt idx="195">
                  <c:v>25140</c:v>
                </c:pt>
                <c:pt idx="196">
                  <c:v>25162</c:v>
                </c:pt>
                <c:pt idx="197">
                  <c:v>25837.5</c:v>
                </c:pt>
                <c:pt idx="198">
                  <c:v>25970</c:v>
                </c:pt>
                <c:pt idx="199">
                  <c:v>26011.5</c:v>
                </c:pt>
                <c:pt idx="200">
                  <c:v>26089.5</c:v>
                </c:pt>
                <c:pt idx="201">
                  <c:v>26109</c:v>
                </c:pt>
                <c:pt idx="202">
                  <c:v>26145.5</c:v>
                </c:pt>
                <c:pt idx="203">
                  <c:v>26148</c:v>
                </c:pt>
                <c:pt idx="204">
                  <c:v>26150.5</c:v>
                </c:pt>
                <c:pt idx="205">
                  <c:v>26897.5</c:v>
                </c:pt>
                <c:pt idx="206">
                  <c:v>28643</c:v>
                </c:pt>
                <c:pt idx="207">
                  <c:v>29417</c:v>
                </c:pt>
                <c:pt idx="208">
                  <c:v>29434</c:v>
                </c:pt>
                <c:pt idx="209">
                  <c:v>29465.5</c:v>
                </c:pt>
                <c:pt idx="210">
                  <c:v>29482.5</c:v>
                </c:pt>
                <c:pt idx="211">
                  <c:v>30376</c:v>
                </c:pt>
                <c:pt idx="212">
                  <c:v>30403</c:v>
                </c:pt>
                <c:pt idx="213">
                  <c:v>30439.5</c:v>
                </c:pt>
                <c:pt idx="214">
                  <c:v>30552</c:v>
                </c:pt>
                <c:pt idx="215">
                  <c:v>31259.5</c:v>
                </c:pt>
                <c:pt idx="216">
                  <c:v>31262</c:v>
                </c:pt>
                <c:pt idx="217">
                  <c:v>31272</c:v>
                </c:pt>
                <c:pt idx="218">
                  <c:v>31408.5</c:v>
                </c:pt>
                <c:pt idx="219">
                  <c:v>32087.5</c:v>
                </c:pt>
                <c:pt idx="220">
                  <c:v>32092</c:v>
                </c:pt>
                <c:pt idx="221">
                  <c:v>32123</c:v>
                </c:pt>
                <c:pt idx="222">
                  <c:v>32214</c:v>
                </c:pt>
                <c:pt idx="223">
                  <c:v>32216.5</c:v>
                </c:pt>
                <c:pt idx="224">
                  <c:v>32224</c:v>
                </c:pt>
                <c:pt idx="225">
                  <c:v>32299.5</c:v>
                </c:pt>
                <c:pt idx="226">
                  <c:v>32299.5</c:v>
                </c:pt>
                <c:pt idx="227">
                  <c:v>33038.5</c:v>
                </c:pt>
                <c:pt idx="228">
                  <c:v>33927</c:v>
                </c:pt>
                <c:pt idx="229">
                  <c:v>34028</c:v>
                </c:pt>
                <c:pt idx="230">
                  <c:v>35851.5</c:v>
                </c:pt>
                <c:pt idx="231">
                  <c:v>35851.5</c:v>
                </c:pt>
                <c:pt idx="232">
                  <c:v>35851.5</c:v>
                </c:pt>
                <c:pt idx="233">
                  <c:v>35851.5</c:v>
                </c:pt>
              </c:numCache>
            </c:numRef>
          </c:xVal>
          <c:yVal>
            <c:numRef>
              <c:f>'A (8)'!$K$21:$K$254</c:f>
              <c:numCache>
                <c:formatCode>General</c:formatCode>
                <c:ptCount val="234"/>
                <c:pt idx="45">
                  <c:v>0</c:v>
                </c:pt>
                <c:pt idx="174">
                  <c:v>4.5824594999430701E-2</c:v>
                </c:pt>
                <c:pt idx="175">
                  <c:v>5.0110370000766125E-2</c:v>
                </c:pt>
                <c:pt idx="178">
                  <c:v>5.9051490003184881E-2</c:v>
                </c:pt>
                <c:pt idx="179">
                  <c:v>5.7212255000195E-2</c:v>
                </c:pt>
                <c:pt idx="186">
                  <c:v>6.8012864998308942E-2</c:v>
                </c:pt>
                <c:pt idx="187">
                  <c:v>6.3604205002775416E-2</c:v>
                </c:pt>
                <c:pt idx="197">
                  <c:v>8.0184624996036291E-2</c:v>
                </c:pt>
                <c:pt idx="205">
                  <c:v>8.3353224996244535E-2</c:v>
                </c:pt>
                <c:pt idx="206">
                  <c:v>9.4001329998718575E-2</c:v>
                </c:pt>
                <c:pt idx="219">
                  <c:v>0.14802212500217138</c:v>
                </c:pt>
                <c:pt idx="220">
                  <c:v>0.14781651999510359</c:v>
                </c:pt>
                <c:pt idx="221">
                  <c:v>0.15410012999927858</c:v>
                </c:pt>
                <c:pt idx="222">
                  <c:v>0.14954233999742428</c:v>
                </c:pt>
                <c:pt idx="223">
                  <c:v>0.14972811499319505</c:v>
                </c:pt>
                <c:pt idx="224">
                  <c:v>0.14918543999374378</c:v>
                </c:pt>
                <c:pt idx="225">
                  <c:v>0.15073584500350989</c:v>
                </c:pt>
                <c:pt idx="226">
                  <c:v>0.15083584500098368</c:v>
                </c:pt>
                <c:pt idx="227">
                  <c:v>0.14757093499792973</c:v>
                </c:pt>
                <c:pt idx="228">
                  <c:v>0.17107536999537842</c:v>
                </c:pt>
                <c:pt idx="230">
                  <c:v>0.19754496499808738</c:v>
                </c:pt>
                <c:pt idx="231">
                  <c:v>0.1975949649931863</c:v>
                </c:pt>
                <c:pt idx="232">
                  <c:v>0.19844496499717934</c:v>
                </c:pt>
                <c:pt idx="233">
                  <c:v>0.19848496499616886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5F-4AC8-890E-4CD56A7770D3}"/>
            </c:ext>
          </c:extLst>
        </c:ser>
        <c:ser>
          <c:idx val="3"/>
          <c:order val="3"/>
          <c:tx>
            <c:strRef>
              <c:f>'A (8)'!$AW$1</c:f>
              <c:strCache>
                <c:ptCount val="1"/>
                <c:pt idx="0">
                  <c:v>n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(8)'!$AW$2:$AW$82</c:f>
              <c:numCache>
                <c:formatCode>General</c:formatCode>
                <c:ptCount val="81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</c:numCache>
            </c:numRef>
          </c:xVal>
          <c:yVal>
            <c:numRef>
              <c:f>'A (8)'!$AX$2:$AX$82</c:f>
              <c:numCache>
                <c:formatCode>General</c:formatCode>
                <c:ptCount val="81"/>
                <c:pt idx="0">
                  <c:v>0.16917389370496641</c:v>
                </c:pt>
                <c:pt idx="1">
                  <c:v>0.15608131404247866</c:v>
                </c:pt>
                <c:pt idx="2">
                  <c:v>0.14299645757511939</c:v>
                </c:pt>
                <c:pt idx="3">
                  <c:v>0.12916250731724571</c:v>
                </c:pt>
                <c:pt idx="4">
                  <c:v>0.11756160280832118</c:v>
                </c:pt>
                <c:pt idx="5">
                  <c:v>0.11513194535889806</c:v>
                </c:pt>
                <c:pt idx="6">
                  <c:v>0.10999405555170749</c:v>
                </c:pt>
                <c:pt idx="7">
                  <c:v>0.10350875934799982</c:v>
                </c:pt>
                <c:pt idx="8">
                  <c:v>9.6833601281014425E-2</c:v>
                </c:pt>
                <c:pt idx="9">
                  <c:v>9.0175125817319568E-2</c:v>
                </c:pt>
                <c:pt idx="10">
                  <c:v>8.3613704525986307E-2</c:v>
                </c:pt>
                <c:pt idx="11">
                  <c:v>7.7197304777067891E-2</c:v>
                </c:pt>
                <c:pt idx="12">
                  <c:v>7.0961937946911996E-2</c:v>
                </c:pt>
                <c:pt idx="13">
                  <c:v>6.494300220277105E-2</c:v>
                </c:pt>
                <c:pt idx="14">
                  <c:v>5.9173153583411998E-2</c:v>
                </c:pt>
                <c:pt idx="15">
                  <c:v>5.3672024143338888E-2</c:v>
                </c:pt>
                <c:pt idx="16">
                  <c:v>4.8438496291416923E-2</c:v>
                </c:pt>
                <c:pt idx="17">
                  <c:v>4.3452085361820728E-2</c:v>
                </c:pt>
                <c:pt idx="18">
                  <c:v>3.8683055678585251E-2</c:v>
                </c:pt>
                <c:pt idx="19">
                  <c:v>3.4106545274262393E-2</c:v>
                </c:pt>
                <c:pt idx="20">
                  <c:v>2.9715079640687501E-2</c:v>
                </c:pt>
                <c:pt idx="21">
                  <c:v>2.5525245283281744E-2</c:v>
                </c:pt>
                <c:pt idx="22">
                  <c:v>2.1576579548488406E-2</c:v>
                </c:pt>
                <c:pt idx="23">
                  <c:v>1.7922727697415524E-2</c:v>
                </c:pt>
                <c:pt idx="24">
                  <c:v>1.4616594834305253E-2</c:v>
                </c:pt>
                <c:pt idx="25">
                  <c:v>1.1693778126809062E-2</c:v>
                </c:pt>
                <c:pt idx="26">
                  <c:v>9.1617712975215846E-3</c:v>
                </c:pt>
                <c:pt idx="27">
                  <c:v>7.0018814075471251E-3</c:v>
                </c:pt>
                <c:pt idx="28">
                  <c:v>5.182167174799357E-3</c:v>
                </c:pt>
                <c:pt idx="29">
                  <c:v>3.6697049293053698E-3</c:v>
                </c:pt>
                <c:pt idx="30">
                  <c:v>2.4331207169478539E-3</c:v>
                </c:pt>
                <c:pt idx="31">
                  <c:v>1.4393330741958778E-3</c:v>
                </c:pt>
                <c:pt idx="32">
                  <c:v>6.5390502368805822E-4</c:v>
                </c:pt>
                <c:pt idx="33">
                  <c:v>4.79092847927437E-5</c:v>
                </c:pt>
                <c:pt idx="34">
                  <c:v>-3.9279484246841634E-4</c:v>
                </c:pt>
                <c:pt idx="35">
                  <c:v>-6.6114342493527913E-4</c:v>
                </c:pt>
                <c:pt idx="36">
                  <c:v>-7.2853788895147452E-4</c:v>
                </c:pt>
                <c:pt idx="37">
                  <c:v>-5.515349832531987E-4</c:v>
                </c:pt>
                <c:pt idx="38">
                  <c:v>-8.4227342051511334E-5</c:v>
                </c:pt>
                <c:pt idx="39">
                  <c:v>7.0734117942534806E-4</c:v>
                </c:pt>
                <c:pt idx="40">
                  <c:v>1.8340128070612177E-3</c:v>
                </c:pt>
                <c:pt idx="41">
                  <c:v>3.2808400472438162E-3</c:v>
                </c:pt>
                <c:pt idx="42">
                  <c:v>5.0152592447305876E-3</c:v>
                </c:pt>
                <c:pt idx="43">
                  <c:v>7.0021064757014428E-3</c:v>
                </c:pt>
                <c:pt idx="44">
                  <c:v>9.2148678297167136E-3</c:v>
                </c:pt>
                <c:pt idx="45">
                  <c:v>1.1633670184269678E-2</c:v>
                </c:pt>
                <c:pt idx="46">
                  <c:v>1.4233079020358691E-2</c:v>
                </c:pt>
                <c:pt idx="47">
                  <c:v>1.6968507998244297E-2</c:v>
                </c:pt>
                <c:pt idx="48">
                  <c:v>1.9661545104790516E-2</c:v>
                </c:pt>
                <c:pt idx="49">
                  <c:v>2.1462200814329917E-2</c:v>
                </c:pt>
                <c:pt idx="50">
                  <c:v>2.7149125345141939E-2</c:v>
                </c:pt>
                <c:pt idx="51">
                  <c:v>4.0602830903061153E-2</c:v>
                </c:pt>
                <c:pt idx="52">
                  <c:v>5.0915639466133776E-2</c:v>
                </c:pt>
                <c:pt idx="53">
                  <c:v>6.0187813753822879E-2</c:v>
                </c:pt>
                <c:pt idx="54">
                  <c:v>6.9320989640834649E-2</c:v>
                </c:pt>
                <c:pt idx="55">
                  <c:v>7.8485624944401214E-2</c:v>
                </c:pt>
                <c:pt idx="56">
                  <c:v>8.7755581518983342E-2</c:v>
                </c:pt>
                <c:pt idx="57">
                  <c:v>9.7176043565283615E-2</c:v>
                </c:pt>
                <c:pt idx="58">
                  <c:v>0.10678253424253903</c:v>
                </c:pt>
                <c:pt idx="59">
                  <c:v>0.11661048920422681</c:v>
                </c:pt>
                <c:pt idx="60">
                  <c:v>0.12669138652067591</c:v>
                </c:pt>
                <c:pt idx="61">
                  <c:v>0.1370421924275422</c:v>
                </c:pt>
                <c:pt idx="62">
                  <c:v>0.14765870218299706</c:v>
                </c:pt>
                <c:pt idx="63">
                  <c:v>0.15851833500174217</c:v>
                </c:pt>
                <c:pt idx="64">
                  <c:v>0.16959116617489817</c:v>
                </c:pt>
                <c:pt idx="65">
                  <c:v>0.18085415158927839</c:v>
                </c:pt>
                <c:pt idx="66">
                  <c:v>0.19230301607070741</c:v>
                </c:pt>
                <c:pt idx="67">
                  <c:v>0.20395788062409848</c:v>
                </c:pt>
                <c:pt idx="68">
                  <c:v>0.21586100627993784</c:v>
                </c:pt>
                <c:pt idx="69">
                  <c:v>0.2280669436039085</c:v>
                </c:pt>
                <c:pt idx="70">
                  <c:v>0.24062709860538395</c:v>
                </c:pt>
                <c:pt idx="71">
                  <c:v>0.2535734726985745</c:v>
                </c:pt>
                <c:pt idx="72">
                  <c:v>0.26690936856593256</c:v>
                </c:pt>
                <c:pt idx="73">
                  <c:v>0.28061327152803456</c:v>
                </c:pt>
                <c:pt idx="74">
                  <c:v>0.29465253174055328</c:v>
                </c:pt>
                <c:pt idx="75">
                  <c:v>0.30899452820049778</c:v>
                </c:pt>
                <c:pt idx="76">
                  <c:v>0.32360784771167689</c:v>
                </c:pt>
                <c:pt idx="77">
                  <c:v>0.33845902940684197</c:v>
                </c:pt>
                <c:pt idx="78">
                  <c:v>0.35351388426594876</c:v>
                </c:pt>
                <c:pt idx="79">
                  <c:v>0.36874504550296749</c:v>
                </c:pt>
                <c:pt idx="80">
                  <c:v>0.38414112652908677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5F-4AC8-890E-4CD56A77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21920"/>
        <c:axId val="1"/>
      </c:scatterChart>
      <c:valAx>
        <c:axId val="777321920"/>
        <c:scaling>
          <c:orientation val="minMax"/>
          <c:max val="35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899082568807344"/>
              <c:y val="0.90956289378556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8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605504587155966E-2"/>
              <c:y val="0.444445529580120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219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527522935779818"/>
          <c:y val="0.91473112372581333"/>
          <c:w val="0.67889908256880738"/>
          <c:h val="0.966410710289120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Residuals</a:t>
            </a:r>
          </a:p>
        </c:rich>
      </c:tx>
      <c:layout>
        <c:manualLayout>
          <c:xMode val="edge"/>
          <c:yMode val="edge"/>
          <c:x val="0.31223695139373403"/>
          <c:y val="4.41558441558441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21555498326036"/>
          <c:y val="0.21038987721930452"/>
          <c:w val="0.75316610867885658"/>
          <c:h val="0.628572225766317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(3)'!$R$20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(3)'!$R$21:$R$273</c:f>
              <c:numCache>
                <c:formatCode>General</c:formatCode>
                <c:ptCount val="253"/>
                <c:pt idx="0">
                  <c:v>-3.1682013373224155E-3</c:v>
                </c:pt>
                <c:pt idx="1">
                  <c:v>-3.8622251170710165E-3</c:v>
                </c:pt>
                <c:pt idx="2">
                  <c:v>-3.013239099822429E-3</c:v>
                </c:pt>
                <c:pt idx="3">
                  <c:v>-2.6619908362658096E-3</c:v>
                </c:pt>
                <c:pt idx="4">
                  <c:v>-1.4085404164021625E-3</c:v>
                </c:pt>
                <c:pt idx="5">
                  <c:v>-1.1338319919596829E-3</c:v>
                </c:pt>
                <c:pt idx="6">
                  <c:v>2.0018670979687486E-3</c:v>
                </c:pt>
                <c:pt idx="10">
                  <c:v>3.7549292683878993E-3</c:v>
                </c:pt>
                <c:pt idx="11">
                  <c:v>2.8888768981708696E-3</c:v>
                </c:pt>
                <c:pt idx="13">
                  <c:v>3.5407212827164303E-3</c:v>
                </c:pt>
                <c:pt idx="15">
                  <c:v>3.5028890239088076E-3</c:v>
                </c:pt>
                <c:pt idx="16">
                  <c:v>4.4131871974642939E-3</c:v>
                </c:pt>
                <c:pt idx="17">
                  <c:v>4.1323724739171577E-3</c:v>
                </c:pt>
                <c:pt idx="18">
                  <c:v>5.32725699577416E-3</c:v>
                </c:pt>
                <c:pt idx="19">
                  <c:v>3.6403826871471978E-3</c:v>
                </c:pt>
                <c:pt idx="20">
                  <c:v>4.8415083045198343E-3</c:v>
                </c:pt>
                <c:pt idx="21">
                  <c:v>2.6714950049399125E-3</c:v>
                </c:pt>
                <c:pt idx="22">
                  <c:v>1.4664168798225637E-3</c:v>
                </c:pt>
                <c:pt idx="23">
                  <c:v>1.6870313744102826E-3</c:v>
                </c:pt>
                <c:pt idx="24">
                  <c:v>-1.4181075238647728E-3</c:v>
                </c:pt>
                <c:pt idx="25">
                  <c:v>-1.4758318671342571E-4</c:v>
                </c:pt>
                <c:pt idx="26">
                  <c:v>-1.6886895047379599E-4</c:v>
                </c:pt>
                <c:pt idx="27">
                  <c:v>3.1628251511653799E-3</c:v>
                </c:pt>
                <c:pt idx="28">
                  <c:v>3.1628251511653799E-3</c:v>
                </c:pt>
                <c:pt idx="29">
                  <c:v>-8.7778389956622363E-4</c:v>
                </c:pt>
                <c:pt idx="30">
                  <c:v>9.2739126536858785E-7</c:v>
                </c:pt>
                <c:pt idx="31">
                  <c:v>-1.4348070810236771E-3</c:v>
                </c:pt>
                <c:pt idx="32">
                  <c:v>-5.9999999939464033E-4</c:v>
                </c:pt>
                <c:pt idx="33">
                  <c:v>-1.1156537719197099E-3</c:v>
                </c:pt>
                <c:pt idx="34">
                  <c:v>-2.2997262375949075E-3</c:v>
                </c:pt>
                <c:pt idx="35">
                  <c:v>-6.7239861176970703E-3</c:v>
                </c:pt>
                <c:pt idx="36">
                  <c:v>5.0046301625673861E-4</c:v>
                </c:pt>
                <c:pt idx="37">
                  <c:v>-4.0428044911353239E-3</c:v>
                </c:pt>
                <c:pt idx="38">
                  <c:v>-3.5492825209953519E-3</c:v>
                </c:pt>
                <c:pt idx="39">
                  <c:v>-1.0728315963533311E-2</c:v>
                </c:pt>
                <c:pt idx="40">
                  <c:v>-1.1857820954505129E-2</c:v>
                </c:pt>
                <c:pt idx="41">
                  <c:v>-7.3885177930351539E-4</c:v>
                </c:pt>
                <c:pt idx="42">
                  <c:v>-2.6280044105614912E-3</c:v>
                </c:pt>
                <c:pt idx="43">
                  <c:v>-2.4280044156139162E-3</c:v>
                </c:pt>
                <c:pt idx="44">
                  <c:v>-1.7839353567371476E-3</c:v>
                </c:pt>
                <c:pt idx="45">
                  <c:v>-1.6839353519874025E-3</c:v>
                </c:pt>
                <c:pt idx="46">
                  <c:v>-1.6507391499979837E-3</c:v>
                </c:pt>
                <c:pt idx="47">
                  <c:v>-1.0285592451868188E-3</c:v>
                </c:pt>
                <c:pt idx="48">
                  <c:v>-1.573197616211866E-3</c:v>
                </c:pt>
                <c:pt idx="49">
                  <c:v>-1.1414963263695873E-3</c:v>
                </c:pt>
                <c:pt idx="50">
                  <c:v>1.345606531380294E-3</c:v>
                </c:pt>
                <c:pt idx="51">
                  <c:v>-3.0258526985736493E-4</c:v>
                </c:pt>
                <c:pt idx="52">
                  <c:v>-9.3984747784618856E-4</c:v>
                </c:pt>
                <c:pt idx="53">
                  <c:v>-8.5167001442450901E-4</c:v>
                </c:pt>
                <c:pt idx="56">
                  <c:v>-1.0807247991537665E-3</c:v>
                </c:pt>
                <c:pt idx="57">
                  <c:v>-7.4148127763896086E-4</c:v>
                </c:pt>
                <c:pt idx="58">
                  <c:v>-3.0323818191552764E-3</c:v>
                </c:pt>
                <c:pt idx="59">
                  <c:v>-5.9898867768652924E-4</c:v>
                </c:pt>
                <c:pt idx="60">
                  <c:v>-6.899706883478152E-4</c:v>
                </c:pt>
                <c:pt idx="61">
                  <c:v>-8.9970688953174872E-5</c:v>
                </c:pt>
                <c:pt idx="62">
                  <c:v>-8.6257369569535565E-3</c:v>
                </c:pt>
                <c:pt idx="63">
                  <c:v>-8.8506726997813062E-3</c:v>
                </c:pt>
                <c:pt idx="64">
                  <c:v>-1.1355409754478518E-3</c:v>
                </c:pt>
                <c:pt idx="65">
                  <c:v>-3.7804359967656817E-3</c:v>
                </c:pt>
                <c:pt idx="66">
                  <c:v>-2.2543431714262385E-4</c:v>
                </c:pt>
                <c:pt idx="75">
                  <c:v>1.5512100078009499E-3</c:v>
                </c:pt>
                <c:pt idx="92">
                  <c:v>1.8437092420840193E-3</c:v>
                </c:pt>
                <c:pt idx="104">
                  <c:v>1.3327837121776135E-3</c:v>
                </c:pt>
                <c:pt idx="109">
                  <c:v>3.1766652282755811E-3</c:v>
                </c:pt>
                <c:pt idx="112">
                  <c:v>6.0177756228116767E-3</c:v>
                </c:pt>
                <c:pt idx="113">
                  <c:v>3.5644072911496846E-3</c:v>
                </c:pt>
                <c:pt idx="114">
                  <c:v>3.6605659668680849E-3</c:v>
                </c:pt>
                <c:pt idx="115">
                  <c:v>4.1460514822368282E-3</c:v>
                </c:pt>
                <c:pt idx="117">
                  <c:v>9.4094632387778619E-3</c:v>
                </c:pt>
                <c:pt idx="118">
                  <c:v>5.5576286813572365E-3</c:v>
                </c:pt>
                <c:pt idx="121">
                  <c:v>-1.1793475104616598E-3</c:v>
                </c:pt>
                <c:pt idx="122">
                  <c:v>8.0415838611772733E-4</c:v>
                </c:pt>
                <c:pt idx="124">
                  <c:v>6.97162822803667E-3</c:v>
                </c:pt>
                <c:pt idx="125">
                  <c:v>6.4550782522877492E-3</c:v>
                </c:pt>
                <c:pt idx="126">
                  <c:v>-1.4835582274103955E-3</c:v>
                </c:pt>
                <c:pt idx="127">
                  <c:v>-1.9001350009095683E-3</c:v>
                </c:pt>
                <c:pt idx="128">
                  <c:v>-1.2167136605932515E-3</c:v>
                </c:pt>
                <c:pt idx="129">
                  <c:v>-8.3329420747425137E-4</c:v>
                </c:pt>
                <c:pt idx="130">
                  <c:v>-6.4987663680282637E-4</c:v>
                </c:pt>
                <c:pt idx="134">
                  <c:v>-7.8837707287624653E-4</c:v>
                </c:pt>
                <c:pt idx="135">
                  <c:v>-2.0050089557176361E-3</c:v>
                </c:pt>
                <c:pt idx="136">
                  <c:v>-8.2164272848046435E-4</c:v>
                </c:pt>
                <c:pt idx="137">
                  <c:v>4.7835726778260382E-4</c:v>
                </c:pt>
                <c:pt idx="140">
                  <c:v>4.4543444041444322E-3</c:v>
                </c:pt>
                <c:pt idx="141">
                  <c:v>5.3467212289334612E-3</c:v>
                </c:pt>
                <c:pt idx="142">
                  <c:v>5.1294540101578176E-3</c:v>
                </c:pt>
                <c:pt idx="143">
                  <c:v>3.2418225293647206E-3</c:v>
                </c:pt>
                <c:pt idx="144">
                  <c:v>3.890000491576822E-3</c:v>
                </c:pt>
                <c:pt idx="145">
                  <c:v>4.698641954444787E-3</c:v>
                </c:pt>
                <c:pt idx="146">
                  <c:v>3.4971601018581704E-3</c:v>
                </c:pt>
                <c:pt idx="147">
                  <c:v>5.4502338102448804E-3</c:v>
                </c:pt>
                <c:pt idx="148">
                  <c:v>2.730044239046877E-3</c:v>
                </c:pt>
                <c:pt idx="149">
                  <c:v>2.1801864318657486E-3</c:v>
                </c:pt>
                <c:pt idx="150">
                  <c:v>1.7622872831425315E-3</c:v>
                </c:pt>
                <c:pt idx="153">
                  <c:v>2.5683684644936776E-3</c:v>
                </c:pt>
                <c:pt idx="155">
                  <c:v>-2.198803803966011E-3</c:v>
                </c:pt>
                <c:pt idx="157">
                  <c:v>7.902024946612532E-4</c:v>
                </c:pt>
                <c:pt idx="158">
                  <c:v>1.4579491996337263E-3</c:v>
                </c:pt>
                <c:pt idx="160">
                  <c:v>2.1015073661006037E-3</c:v>
                </c:pt>
                <c:pt idx="171">
                  <c:v>-5.3768204000075939E-3</c:v>
                </c:pt>
                <c:pt idx="175">
                  <c:v>-2.8005135529299285E-4</c:v>
                </c:pt>
                <c:pt idx="177">
                  <c:v>1.8533104615302137E-3</c:v>
                </c:pt>
                <c:pt idx="178">
                  <c:v>-1.1356265549424704E-2</c:v>
                </c:pt>
                <c:pt idx="179">
                  <c:v>-9.2774557480955686E-3</c:v>
                </c:pt>
                <c:pt idx="180">
                  <c:v>-8.8986478349765696E-3</c:v>
                </c:pt>
                <c:pt idx="194">
                  <c:v>-6.0254684153960986E-3</c:v>
                </c:pt>
                <c:pt idx="195">
                  <c:v>-5.3254684185276707E-3</c:v>
                </c:pt>
                <c:pt idx="197">
                  <c:v>-2.6617907284490205E-5</c:v>
                </c:pt>
                <c:pt idx="198">
                  <c:v>2.2733820928202836E-3</c:v>
                </c:pt>
                <c:pt idx="200">
                  <c:v>-7.2733308751763009E-3</c:v>
                </c:pt>
                <c:pt idx="216">
                  <c:v>-2.2060124732644043E-2</c:v>
                </c:pt>
                <c:pt idx="218">
                  <c:v>-2.2126092467644243E-2</c:v>
                </c:pt>
                <c:pt idx="220">
                  <c:v>-2.2192147480644436E-2</c:v>
                </c:pt>
                <c:pt idx="226">
                  <c:v>1.7336706502665833E-3</c:v>
                </c:pt>
                <c:pt idx="227">
                  <c:v>-2.0983009475244591E-3</c:v>
                </c:pt>
                <c:pt idx="228">
                  <c:v>-1.8030541422619228E-3</c:v>
                </c:pt>
                <c:pt idx="229">
                  <c:v>3.9294599669345565E-3</c:v>
                </c:pt>
                <c:pt idx="230">
                  <c:v>3.9294599669345565E-3</c:v>
                </c:pt>
                <c:pt idx="231">
                  <c:v>-3.7702384266436004E-2</c:v>
                </c:pt>
                <c:pt idx="232">
                  <c:v>-3.7727129676436058E-2</c:v>
                </c:pt>
                <c:pt idx="233">
                  <c:v>-5.6874281467727439E-2</c:v>
                </c:pt>
                <c:pt idx="234">
                  <c:v>-5.7343627435728378E-2</c:v>
                </c:pt>
                <c:pt idx="235">
                  <c:v>-5.757898943272885E-2</c:v>
                </c:pt>
                <c:pt idx="236">
                  <c:v>-5.7609197267728895E-2</c:v>
                </c:pt>
                <c:pt idx="237">
                  <c:v>-6.2835372760738917E-2</c:v>
                </c:pt>
                <c:pt idx="238">
                  <c:v>-6.2942484371739132E-2</c:v>
                </c:pt>
                <c:pt idx="239">
                  <c:v>-6.2974004396739197E-2</c:v>
                </c:pt>
                <c:pt idx="240">
                  <c:v>-6.8166832940748739E-2</c:v>
                </c:pt>
                <c:pt idx="241">
                  <c:v>-6.8662126266499646E-2</c:v>
                </c:pt>
                <c:pt idx="242">
                  <c:v>-8.059287622777031E-2</c:v>
                </c:pt>
                <c:pt idx="243">
                  <c:v>-9.3348451160790824E-2</c:v>
                </c:pt>
                <c:pt idx="244">
                  <c:v>-9.3554357507791147E-2</c:v>
                </c:pt>
                <c:pt idx="245">
                  <c:v>-9.3833062364541586E-2</c:v>
                </c:pt>
                <c:pt idx="246">
                  <c:v>-9.4690777740542909E-2</c:v>
                </c:pt>
                <c:pt idx="247">
                  <c:v>-0.10020042878455129</c:v>
                </c:pt>
                <c:pt idx="248">
                  <c:v>-0.10022015198080131</c:v>
                </c:pt>
                <c:pt idx="249">
                  <c:v>-0.10029906364080143</c:v>
                </c:pt>
                <c:pt idx="250">
                  <c:v>-0.10137922738455304</c:v>
                </c:pt>
                <c:pt idx="251">
                  <c:v>-0.1078679563968126</c:v>
                </c:pt>
                <c:pt idx="252">
                  <c:v>-0.10788840024056262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4A-41AA-9CA8-EC87E5A35176}"/>
            </c:ext>
          </c:extLst>
        </c:ser>
        <c:ser>
          <c:idx val="1"/>
          <c:order val="1"/>
          <c:tx>
            <c:strRef>
              <c:f>'A (3)'!$V$1</c:f>
              <c:strCache>
                <c:ptCount val="1"/>
                <c:pt idx="0">
                  <c:v>Sine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(3)'!$T$2:$T$30</c:f>
              <c:numCache>
                <c:formatCode>General</c:formatCode>
                <c:ptCount val="29"/>
                <c:pt idx="0">
                  <c:v>-16000</c:v>
                </c:pt>
                <c:pt idx="1">
                  <c:v>-14000</c:v>
                </c:pt>
                <c:pt idx="2">
                  <c:v>-12000</c:v>
                </c:pt>
                <c:pt idx="3">
                  <c:v>-10000</c:v>
                </c:pt>
                <c:pt idx="4">
                  <c:v>-8000</c:v>
                </c:pt>
                <c:pt idx="5">
                  <c:v>-6000</c:v>
                </c:pt>
                <c:pt idx="6">
                  <c:v>-4000</c:v>
                </c:pt>
                <c:pt idx="7">
                  <c:v>-2000</c:v>
                </c:pt>
                <c:pt idx="8">
                  <c:v>0</c:v>
                </c:pt>
                <c:pt idx="9">
                  <c:v>2000</c:v>
                </c:pt>
                <c:pt idx="10">
                  <c:v>4000</c:v>
                </c:pt>
                <c:pt idx="11">
                  <c:v>6000</c:v>
                </c:pt>
                <c:pt idx="12">
                  <c:v>8000</c:v>
                </c:pt>
                <c:pt idx="13">
                  <c:v>10000</c:v>
                </c:pt>
                <c:pt idx="14">
                  <c:v>12000</c:v>
                </c:pt>
                <c:pt idx="15">
                  <c:v>14000</c:v>
                </c:pt>
                <c:pt idx="16">
                  <c:v>16000</c:v>
                </c:pt>
                <c:pt idx="17">
                  <c:v>18000</c:v>
                </c:pt>
                <c:pt idx="18">
                  <c:v>20000</c:v>
                </c:pt>
                <c:pt idx="19">
                  <c:v>22000</c:v>
                </c:pt>
                <c:pt idx="20">
                  <c:v>24000</c:v>
                </c:pt>
                <c:pt idx="21">
                  <c:v>26000</c:v>
                </c:pt>
                <c:pt idx="22">
                  <c:v>28000</c:v>
                </c:pt>
                <c:pt idx="23">
                  <c:v>30000</c:v>
                </c:pt>
                <c:pt idx="24">
                  <c:v>32000</c:v>
                </c:pt>
                <c:pt idx="25">
                  <c:v>34000</c:v>
                </c:pt>
                <c:pt idx="26">
                  <c:v>36000</c:v>
                </c:pt>
                <c:pt idx="27">
                  <c:v>38000</c:v>
                </c:pt>
                <c:pt idx="28">
                  <c:v>40000</c:v>
                </c:pt>
              </c:numCache>
            </c:numRef>
          </c:xVal>
          <c:yVal>
            <c:numRef>
              <c:f>'A (3)'!$V$2:$V$30</c:f>
              <c:numCache>
                <c:formatCode>0.00E+00</c:formatCode>
                <c:ptCount val="29"/>
                <c:pt idx="0">
                  <c:v>-3.8510982795676887E-3</c:v>
                </c:pt>
                <c:pt idx="1">
                  <c:v>-2.3738295102602959E-3</c:v>
                </c:pt>
                <c:pt idx="2">
                  <c:v>5.5272077738115514E-5</c:v>
                </c:pt>
                <c:pt idx="3">
                  <c:v>2.3213131916316699E-3</c:v>
                </c:pt>
                <c:pt idx="4">
                  <c:v>3.3842409774920289E-3</c:v>
                </c:pt>
                <c:pt idx="5">
                  <c:v>2.7561997338379825E-3</c:v>
                </c:pt>
                <c:pt idx="6">
                  <c:v>7.2544375748798519E-4</c:v>
                </c:pt>
                <c:pt idx="7">
                  <c:v>-1.7759637441054654E-3</c:v>
                </c:pt>
                <c:pt idx="8">
                  <c:v>-3.5999429788683818E-3</c:v>
                </c:pt>
                <c:pt idx="9">
                  <c:v>-3.9093357871406824E-3</c:v>
                </c:pt>
                <c:pt idx="10">
                  <c:v>-2.5621390643645659E-3</c:v>
                </c:pt>
                <c:pt idx="11">
                  <c:v>-1.7668042504597828E-4</c:v>
                </c:pt>
                <c:pt idx="12">
                  <c:v>2.1521777955556738E-3</c:v>
                </c:pt>
                <c:pt idx="13">
                  <c:v>3.3555513552787574E-3</c:v>
                </c:pt>
                <c:pt idx="14">
                  <c:v>2.8811236622228566E-3</c:v>
                </c:pt>
                <c:pt idx="15">
                  <c:v>9.4664446202149914E-4</c:v>
                </c:pt>
                <c:pt idx="16">
                  <c:v>-1.5600115281815331E-3</c:v>
                </c:pt>
                <c:pt idx="17">
                  <c:v>-3.488355599049552E-3</c:v>
                </c:pt>
                <c:pt idx="18">
                  <c:v>-3.9533288953105018E-3</c:v>
                </c:pt>
                <c:pt idx="19">
                  <c:v>-2.7415209890548201E-3</c:v>
                </c:pt>
                <c:pt idx="20">
                  <c:v>-4.0911961385306235E-4</c:v>
                </c:pt>
                <c:pt idx="21">
                  <c:v>1.9733647740140955E-3</c:v>
                </c:pt>
                <c:pt idx="22">
                  <c:v>3.3124349419287567E-3</c:v>
                </c:pt>
                <c:pt idx="23">
                  <c:v>2.9934931488301017E-3</c:v>
                </c:pt>
                <c:pt idx="24">
                  <c:v>1.1629252304010938E-3</c:v>
                </c:pt>
                <c:pt idx="25">
                  <c:v>-1.3390866224003673E-3</c:v>
                </c:pt>
                <c:pt idx="26">
                  <c:v>-3.3641852363023961E-3</c:v>
                </c:pt>
                <c:pt idx="27">
                  <c:v>-3.9829039833777424E-3</c:v>
                </c:pt>
                <c:pt idx="28">
                  <c:v>-2.9112673458261168E-3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4A-41AA-9CA8-EC87E5A35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0311536"/>
        <c:axId val="1"/>
      </c:scatterChart>
      <c:valAx>
        <c:axId val="77031153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76903994595613"/>
              <c:y val="0.909091999863653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548523206751054E-2"/>
              <c:y val="0.446753792139618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03115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991649777954968"/>
          <c:y val="0.91428680505845861"/>
          <c:w val="0.75738551668383225"/>
          <c:h val="0.9662348570065105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37393797446707261"/>
          <c:y val="3.23101777059773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9802522603772"/>
          <c:y val="0.1405493838895458"/>
          <c:w val="0.83286176582264038"/>
          <c:h val="0.757674264875827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(3)'!$H$21:$H$273</c:f>
              <c:numCache>
                <c:formatCode>General</c:formatCode>
                <c:ptCount val="253"/>
                <c:pt idx="45">
                  <c:v>-5.3599999955622479E-4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95-4DB8-9934-6754EF416D04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(3)'!$I$21:$I$273</c:f>
              <c:numCache>
                <c:formatCode>General</c:formatCode>
                <c:ptCount val="2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95-4DB8-9934-6754EF416D04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(3)'!$J$21:$J$273</c:f>
              <c:numCache>
                <c:formatCode>General</c:formatCode>
                <c:ptCount val="253"/>
                <c:pt idx="62">
                  <c:v>-9.762000001501292E-3</c:v>
                </c:pt>
                <c:pt idx="63">
                  <c:v>-9.9919999993289821E-3</c:v>
                </c:pt>
                <c:pt idx="65">
                  <c:v>-4.9560000043129548E-3</c:v>
                </c:pt>
                <c:pt idx="155">
                  <c:v>-1.7080000034184195E-3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95-4DB8-9934-6754EF416D04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(3)'!$K$21:$K$273</c:f>
              <c:numCache>
                <c:formatCode>General</c:formatCode>
                <c:ptCount val="253"/>
                <c:pt idx="27">
                  <c:v>1.9747999991523102E-2</c:v>
                </c:pt>
                <c:pt idx="28">
                  <c:v>1.9747999991523102E-2</c:v>
                </c:pt>
                <c:pt idx="31">
                  <c:v>1.4941999994334765E-2</c:v>
                </c:pt>
                <c:pt idx="32">
                  <c:v>1.0199999996984843E-2</c:v>
                </c:pt>
                <c:pt idx="33">
                  <c:v>9.6699999994598329E-3</c:v>
                </c:pt>
                <c:pt idx="34">
                  <c:v>6.0239999947953038E-3</c:v>
                </c:pt>
                <c:pt idx="35">
                  <c:v>-8.0200000229524449E-4</c:v>
                </c:pt>
                <c:pt idx="36">
                  <c:v>6.2770000004093163E-3</c:v>
                </c:pt>
                <c:pt idx="37">
                  <c:v>1.6949999990174547E-3</c:v>
                </c:pt>
                <c:pt idx="38">
                  <c:v>7.7199999941512942E-4</c:v>
                </c:pt>
                <c:pt idx="39">
                  <c:v>-6.4910000073723495E-3</c:v>
                </c:pt>
                <c:pt idx="40">
                  <c:v>-7.6360000020940788E-3</c:v>
                </c:pt>
                <c:pt idx="41">
                  <c:v>3.4509999968577176E-3</c:v>
                </c:pt>
                <c:pt idx="42">
                  <c:v>-1.599999814061448E-5</c:v>
                </c:pt>
                <c:pt idx="43">
                  <c:v>1.8399999680696055E-4</c:v>
                </c:pt>
                <c:pt idx="44">
                  <c:v>-6.3600000430596992E-4</c:v>
                </c:pt>
                <c:pt idx="46">
                  <c:v>-5.3300000581657514E-4</c:v>
                </c:pt>
                <c:pt idx="47">
                  <c:v>8.2999998994637281E-5</c:v>
                </c:pt>
                <c:pt idx="48">
                  <c:v>-4.8400000378023833E-4</c:v>
                </c:pt>
                <c:pt idx="49">
                  <c:v>-1.5100000018719584E-4</c:v>
                </c:pt>
                <c:pt idx="50">
                  <c:v>2.2709999975631945E-3</c:v>
                </c:pt>
                <c:pt idx="51">
                  <c:v>-3.9400000241585076E-4</c:v>
                </c:pt>
                <c:pt idx="52">
                  <c:v>-1.1010000016540289E-3</c:v>
                </c:pt>
                <c:pt idx="53">
                  <c:v>-1.0160000019823201E-3</c:v>
                </c:pt>
                <c:pt idx="56">
                  <c:v>-1.3220000037108548E-3</c:v>
                </c:pt>
                <c:pt idx="57">
                  <c:v>-1.0040000051958486E-3</c:v>
                </c:pt>
                <c:pt idx="58">
                  <c:v>-3.3030000049620867E-3</c:v>
                </c:pt>
                <c:pt idx="59">
                  <c:v>-9.1300000349292532E-4</c:v>
                </c:pt>
                <c:pt idx="60">
                  <c:v>-1.0120000079041347E-3</c:v>
                </c:pt>
                <c:pt idx="61">
                  <c:v>-4.1200000850949436E-4</c:v>
                </c:pt>
                <c:pt idx="64">
                  <c:v>-2.2900000039953738E-3</c:v>
                </c:pt>
                <c:pt idx="66">
                  <c:v>-1.4020000016898848E-3</c:v>
                </c:pt>
                <c:pt idx="75">
                  <c:v>2.9499999800464138E-4</c:v>
                </c:pt>
                <c:pt idx="92">
                  <c:v>-9.1000001702923328E-5</c:v>
                </c:pt>
                <c:pt idx="104">
                  <c:v>-6.88000007357914E-4</c:v>
                </c:pt>
                <c:pt idx="109">
                  <c:v>7.299999997485429E-4</c:v>
                </c:pt>
                <c:pt idx="112">
                  <c:v>3.2499999942956492E-3</c:v>
                </c:pt>
                <c:pt idx="113">
                  <c:v>7.9199999163392931E-4</c:v>
                </c:pt>
                <c:pt idx="114">
                  <c:v>8.8599999435245991E-4</c:v>
                </c:pt>
                <c:pt idx="115">
                  <c:v>1.370999998471234E-3</c:v>
                </c:pt>
                <c:pt idx="117">
                  <c:v>6.7679999992833473E-3</c:v>
                </c:pt>
                <c:pt idx="118">
                  <c:v>2.9529999956139363E-3</c:v>
                </c:pt>
                <c:pt idx="121">
                  <c:v>-3.426000002946239E-3</c:v>
                </c:pt>
                <c:pt idx="122">
                  <c:v>-1.4410000076168217E-3</c:v>
                </c:pt>
                <c:pt idx="124">
                  <c:v>4.7699999995529652E-3</c:v>
                </c:pt>
                <c:pt idx="125">
                  <c:v>4.254999992554076E-3</c:v>
                </c:pt>
                <c:pt idx="126">
                  <c:v>-3.6630000031436794E-3</c:v>
                </c:pt>
                <c:pt idx="127">
                  <c:v>-4.0780000053928234E-3</c:v>
                </c:pt>
                <c:pt idx="128">
                  <c:v>-3.3930000063264742E-3</c:v>
                </c:pt>
                <c:pt idx="129">
                  <c:v>-3.0080000069574453E-3</c:v>
                </c:pt>
                <c:pt idx="130">
                  <c:v>-2.8230000025359914E-3</c:v>
                </c:pt>
                <c:pt idx="134">
                  <c:v>-2.921000006608665E-3</c:v>
                </c:pt>
                <c:pt idx="135">
                  <c:v>-4.1360000032000244E-3</c:v>
                </c:pt>
                <c:pt idx="136">
                  <c:v>-2.9510000022128224E-3</c:v>
                </c:pt>
                <c:pt idx="137">
                  <c:v>-1.6510000059497543E-3</c:v>
                </c:pt>
                <c:pt idx="140">
                  <c:v>2.9219999996712431E-3</c:v>
                </c:pt>
                <c:pt idx="141">
                  <c:v>3.8700000004610047E-3</c:v>
                </c:pt>
                <c:pt idx="142">
                  <c:v>3.6550000004353933E-3</c:v>
                </c:pt>
                <c:pt idx="143">
                  <c:v>1.7709999956423417E-3</c:v>
                </c:pt>
                <c:pt idx="144">
                  <c:v>2.4259999991045333E-3</c:v>
                </c:pt>
                <c:pt idx="145">
                  <c:v>3.2519999949727207E-3</c:v>
                </c:pt>
                <c:pt idx="146">
                  <c:v>2.0799999983864836E-3</c:v>
                </c:pt>
                <c:pt idx="147">
                  <c:v>4.0339999977732077E-3</c:v>
                </c:pt>
                <c:pt idx="148">
                  <c:v>1.3379999945755117E-3</c:v>
                </c:pt>
                <c:pt idx="149">
                  <c:v>1.5679999924032018E-3</c:v>
                </c:pt>
                <c:pt idx="150">
                  <c:v>1.1529999974300154E-3</c:v>
                </c:pt>
                <c:pt idx="153">
                  <c:v>2.0759999970323406E-3</c:v>
                </c:pt>
                <c:pt idx="157">
                  <c:v>1.4999999912106432E-3</c:v>
                </c:pt>
                <c:pt idx="158">
                  <c:v>2.1779999951831996E-3</c:v>
                </c:pt>
                <c:pt idx="160">
                  <c:v>2.8759999986505136E-3</c:v>
                </c:pt>
                <c:pt idx="178">
                  <c:v>-4.0460000018356368E-3</c:v>
                </c:pt>
                <c:pt idx="179">
                  <c:v>-1.9610000017564744E-3</c:v>
                </c:pt>
                <c:pt idx="180">
                  <c:v>-1.5760000023874454E-3</c:v>
                </c:pt>
                <c:pt idx="181">
                  <c:v>-3.2910000008996576E-3</c:v>
                </c:pt>
                <c:pt idx="194">
                  <c:v>9.3839999972260557E-3</c:v>
                </c:pt>
                <c:pt idx="195">
                  <c:v>1.0083999994094484E-2</c:v>
                </c:pt>
                <c:pt idx="226">
                  <c:v>3.4747999990941025E-2</c:v>
                </c:pt>
                <c:pt idx="228">
                  <c:v>3.2147999998414889E-2</c:v>
                </c:pt>
                <c:pt idx="230">
                  <c:v>4.1485999994620215E-2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95-4DB8-9934-6754EF416D04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(3)'!$L$21:$L$273</c:f>
              <c:numCache>
                <c:formatCode>General</c:formatCode>
                <c:ptCount val="2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C95-4DB8-9934-6754EF416D04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(3)'!$M$21:$M$273</c:f>
              <c:numCache>
                <c:formatCode>General</c:formatCode>
                <c:ptCount val="2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95-4DB8-9934-6754EF416D04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(3)'!$N$21:$N$273</c:f>
              <c:numCache>
                <c:formatCode>General</c:formatCode>
                <c:ptCount val="253"/>
                <c:pt idx="0">
                  <c:v>7.972699999663746E-2</c:v>
                </c:pt>
                <c:pt idx="1">
                  <c:v>7.8996999996888917E-2</c:v>
                </c:pt>
                <c:pt idx="2">
                  <c:v>7.9059999996388797E-2</c:v>
                </c:pt>
                <c:pt idx="3">
                  <c:v>7.9217999998945743E-2</c:v>
                </c:pt>
                <c:pt idx="4">
                  <c:v>7.568399999581743E-2</c:v>
                </c:pt>
                <c:pt idx="5">
                  <c:v>7.4644000000262167E-2</c:v>
                </c:pt>
                <c:pt idx="6">
                  <c:v>6.7188999993959442E-2</c:v>
                </c:pt>
                <c:pt idx="10">
                  <c:v>5.8098999994399492E-2</c:v>
                </c:pt>
                <c:pt idx="11">
                  <c:v>5.6959999994433019E-2</c:v>
                </c:pt>
                <c:pt idx="13">
                  <c:v>5.728399999497924E-2</c:v>
                </c:pt>
                <c:pt idx="15">
                  <c:v>5.1889999995182734E-2</c:v>
                </c:pt>
                <c:pt idx="16">
                  <c:v>5.2677999992738478E-2</c:v>
                </c:pt>
                <c:pt idx="17">
                  <c:v>4.8136999997950625E-2</c:v>
                </c:pt>
                <c:pt idx="18">
                  <c:v>4.9291999996057712E-2</c:v>
                </c:pt>
                <c:pt idx="19">
                  <c:v>4.7398000002431218E-2</c:v>
                </c:pt>
                <c:pt idx="20">
                  <c:v>4.8455999996804167E-2</c:v>
                </c:pt>
                <c:pt idx="21">
                  <c:v>2.5916999999026302E-2</c:v>
                </c:pt>
                <c:pt idx="22">
                  <c:v>2.4701999995158985E-2</c:v>
                </c:pt>
                <c:pt idx="23">
                  <c:v>2.4614000001747627E-2</c:v>
                </c:pt>
                <c:pt idx="24">
                  <c:v>2.1499000002222601E-2</c:v>
                </c:pt>
                <c:pt idx="25">
                  <c:v>1.6476999997394159E-2</c:v>
                </c:pt>
                <c:pt idx="26">
                  <c:v>1.6453999996883795E-2</c:v>
                </c:pt>
                <c:pt idx="29">
                  <c:v>1.5679999996791594E-2</c:v>
                </c:pt>
                <c:pt idx="30">
                  <c:v>1.6556999995373189E-2</c:v>
                </c:pt>
                <c:pt idx="171">
                  <c:v>-1.8800000034389086E-3</c:v>
                </c:pt>
                <c:pt idx="175">
                  <c:v>3.7620000002789311E-3</c:v>
                </c:pt>
                <c:pt idx="176">
                  <c:v>1.076199999806704E-2</c:v>
                </c:pt>
                <c:pt idx="197">
                  <c:v>1.5626000000338536E-2</c:v>
                </c:pt>
                <c:pt idx="198">
                  <c:v>1.792600000044331E-2</c:v>
                </c:pt>
                <c:pt idx="200">
                  <c:v>8.3959999974467792E-3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C95-4DB8-9934-6754EF416D04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(3)'!$O$21:$O$273</c:f>
              <c:numCache>
                <c:formatCode>General</c:formatCode>
                <c:ptCount val="253"/>
                <c:pt idx="216">
                  <c:v>1.8624047886896748E-2</c:v>
                </c:pt>
                <c:pt idx="218">
                  <c:v>1.8676287966255332E-2</c:v>
                </c:pt>
                <c:pt idx="220">
                  <c:v>1.8728528045613931E-2</c:v>
                </c:pt>
                <c:pt idx="226">
                  <c:v>2.6515372815887971E-2</c:v>
                </c:pt>
                <c:pt idx="227">
                  <c:v>2.6778109685603214E-2</c:v>
                </c:pt>
                <c:pt idx="228">
                  <c:v>2.7129961984812524E-2</c:v>
                </c:pt>
                <c:pt idx="229">
                  <c:v>2.9425452530745709E-2</c:v>
                </c:pt>
                <c:pt idx="230">
                  <c:v>2.9425452530745709E-2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C95-4DB8-9934-6754EF416D04}"/>
            </c:ext>
          </c:extLst>
        </c:ser>
        <c:ser>
          <c:idx val="8"/>
          <c:order val="8"/>
          <c:tx>
            <c:strRef>
              <c:f>'A (3)'!$U$1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(3)'!$T$2:$T$25</c:f>
              <c:numCache>
                <c:formatCode>General</c:formatCode>
                <c:ptCount val="24"/>
                <c:pt idx="0">
                  <c:v>-16000</c:v>
                </c:pt>
                <c:pt idx="1">
                  <c:v>-14000</c:v>
                </c:pt>
                <c:pt idx="2">
                  <c:v>-12000</c:v>
                </c:pt>
                <c:pt idx="3">
                  <c:v>-10000</c:v>
                </c:pt>
                <c:pt idx="4">
                  <c:v>-8000</c:v>
                </c:pt>
                <c:pt idx="5">
                  <c:v>-6000</c:v>
                </c:pt>
                <c:pt idx="6">
                  <c:v>-4000</c:v>
                </c:pt>
                <c:pt idx="7">
                  <c:v>-2000</c:v>
                </c:pt>
                <c:pt idx="8">
                  <c:v>0</c:v>
                </c:pt>
                <c:pt idx="9">
                  <c:v>2000</c:v>
                </c:pt>
                <c:pt idx="10">
                  <c:v>4000</c:v>
                </c:pt>
                <c:pt idx="11">
                  <c:v>6000</c:v>
                </c:pt>
                <c:pt idx="12">
                  <c:v>8000</c:v>
                </c:pt>
                <c:pt idx="13">
                  <c:v>10000</c:v>
                </c:pt>
                <c:pt idx="14">
                  <c:v>12000</c:v>
                </c:pt>
                <c:pt idx="15">
                  <c:v>14000</c:v>
                </c:pt>
                <c:pt idx="16">
                  <c:v>16000</c:v>
                </c:pt>
                <c:pt idx="17">
                  <c:v>18000</c:v>
                </c:pt>
                <c:pt idx="18">
                  <c:v>20000</c:v>
                </c:pt>
                <c:pt idx="19">
                  <c:v>22000</c:v>
                </c:pt>
                <c:pt idx="20">
                  <c:v>24000</c:v>
                </c:pt>
                <c:pt idx="21">
                  <c:v>26000</c:v>
                </c:pt>
                <c:pt idx="22">
                  <c:v>28000</c:v>
                </c:pt>
                <c:pt idx="23">
                  <c:v>30000</c:v>
                </c:pt>
              </c:numCache>
            </c:numRef>
          </c:xVal>
          <c:yVal>
            <c:numRef>
              <c:f>'A (3)'!$U$2:$U$25</c:f>
              <c:numCache>
                <c:formatCode>0.00E+00</c:formatCode>
                <c:ptCount val="24"/>
                <c:pt idx="0">
                  <c:v>9.5375999996190036E-2</c:v>
                </c:pt>
                <c:pt idx="1">
                  <c:v>8.0575999996213718E-2</c:v>
                </c:pt>
                <c:pt idx="2">
                  <c:v>6.6983999996237401E-2</c:v>
                </c:pt>
                <c:pt idx="3">
                  <c:v>5.4599999996261084E-2</c:v>
                </c:pt>
                <c:pt idx="4">
                  <c:v>4.3423999996284761E-2</c:v>
                </c:pt>
                <c:pt idx="5">
                  <c:v>3.3455999996308439E-2</c:v>
                </c:pt>
                <c:pt idx="6">
                  <c:v>2.4695999996332124E-2</c:v>
                </c:pt>
                <c:pt idx="7">
                  <c:v>1.7143999996355803E-2</c:v>
                </c:pt>
                <c:pt idx="8">
                  <c:v>1.0799999996379483E-2</c:v>
                </c:pt>
                <c:pt idx="9">
                  <c:v>5.6639999964031643E-3</c:v>
                </c:pt>
                <c:pt idx="10">
                  <c:v>1.735999996426844E-3</c:v>
                </c:pt>
                <c:pt idx="11">
                  <c:v>-9.8400000354947545E-4</c:v>
                </c:pt>
                <c:pt idx="12">
                  <c:v>-2.4960000035257959E-3</c:v>
                </c:pt>
                <c:pt idx="13">
                  <c:v>-2.8000000035021157E-3</c:v>
                </c:pt>
                <c:pt idx="14">
                  <c:v>-1.8960000034784347E-3</c:v>
                </c:pt>
                <c:pt idx="15">
                  <c:v>2.1599999654524707E-4</c:v>
                </c:pt>
                <c:pt idx="16">
                  <c:v>3.5359999965689226E-3</c:v>
                </c:pt>
                <c:pt idx="17">
                  <c:v>8.0639999965926024E-3</c:v>
                </c:pt>
                <c:pt idx="18">
                  <c:v>1.3799999996616283E-2</c:v>
                </c:pt>
                <c:pt idx="19">
                  <c:v>2.0743999996639964E-2</c:v>
                </c:pt>
                <c:pt idx="20">
                  <c:v>2.8895999996663646E-2</c:v>
                </c:pt>
                <c:pt idx="21">
                  <c:v>3.8255999996687329E-2</c:v>
                </c:pt>
                <c:pt idx="22">
                  <c:v>4.8823999996711012E-2</c:v>
                </c:pt>
                <c:pt idx="23">
                  <c:v>6.0599999996734683E-2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C95-4DB8-9934-6754EF416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31760"/>
        <c:axId val="1"/>
      </c:scatterChart>
      <c:valAx>
        <c:axId val="777331760"/>
        <c:scaling>
          <c:orientation val="minMax"/>
          <c:max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91531157755421"/>
              <c:y val="0.941842358558168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0821529745042494E-3"/>
              <c:y val="0.470113424836435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317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1756388808339467"/>
          <c:y val="0.94668888521406547"/>
          <c:w val="0.90509989367476373"/>
          <c:h val="0.9789990629200429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V0566 Oph -- O-C Diagr</a:t>
            </a:r>
          </a:p>
        </c:rich>
      </c:tx>
      <c:layout>
        <c:manualLayout>
          <c:xMode val="edge"/>
          <c:yMode val="edge"/>
          <c:x val="0.38823529411764707"/>
          <c:y val="3.0942334739803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29411764705881"/>
          <c:y val="0.10970479203036002"/>
          <c:w val="0.82647058823529407"/>
          <c:h val="0.827005355305790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(4)'!$D$21:$D$131</c:f>
              <c:numCache>
                <c:formatCode>General</c:formatCode>
                <c:ptCount val="111"/>
                <c:pt idx="0">
                  <c:v>-1.43245</c:v>
                </c:pt>
                <c:pt idx="1">
                  <c:v>-1.4319500000000001</c:v>
                </c:pt>
                <c:pt idx="2">
                  <c:v>-1.421</c:v>
                </c:pt>
                <c:pt idx="3">
                  <c:v>-1.4182999999999999</c:v>
                </c:pt>
                <c:pt idx="4">
                  <c:v>-1.3504</c:v>
                </c:pt>
                <c:pt idx="5">
                  <c:v>-1.3313999999999999</c:v>
                </c:pt>
                <c:pt idx="6">
                  <c:v>-1.17215</c:v>
                </c:pt>
                <c:pt idx="7">
                  <c:v>-0.99565000000000003</c:v>
                </c:pt>
                <c:pt idx="8">
                  <c:v>-0.99099999999999999</c:v>
                </c:pt>
                <c:pt idx="9">
                  <c:v>-0.98540000000000005</c:v>
                </c:pt>
                <c:pt idx="10">
                  <c:v>-0.89149999999999996</c:v>
                </c:pt>
                <c:pt idx="11">
                  <c:v>-0.88929999999999998</c:v>
                </c:pt>
                <c:pt idx="12">
                  <c:v>-0.81094999999999995</c:v>
                </c:pt>
                <c:pt idx="13">
                  <c:v>-0.81020000000000003</c:v>
                </c:pt>
                <c:pt idx="14">
                  <c:v>-0.80630000000000002</c:v>
                </c:pt>
                <c:pt idx="15">
                  <c:v>-0.80359999999999998</c:v>
                </c:pt>
                <c:pt idx="16">
                  <c:v>-0.36395</c:v>
                </c:pt>
                <c:pt idx="17">
                  <c:v>-0.36370000000000002</c:v>
                </c:pt>
                <c:pt idx="18">
                  <c:v>-0.35589999999999999</c:v>
                </c:pt>
                <c:pt idx="19">
                  <c:v>-0.35565000000000002</c:v>
                </c:pt>
                <c:pt idx="20">
                  <c:v>-0.18495</c:v>
                </c:pt>
                <c:pt idx="21">
                  <c:v>-0.18490000000000001</c:v>
                </c:pt>
                <c:pt idx="22">
                  <c:v>-0.18379999999999999</c:v>
                </c:pt>
                <c:pt idx="23">
                  <c:v>-0.18379999999999999</c:v>
                </c:pt>
                <c:pt idx="24">
                  <c:v>-0.183</c:v>
                </c:pt>
                <c:pt idx="25">
                  <c:v>-0.18295</c:v>
                </c:pt>
                <c:pt idx="26">
                  <c:v>-0.1777</c:v>
                </c:pt>
                <c:pt idx="27">
                  <c:v>0</c:v>
                </c:pt>
                <c:pt idx="28">
                  <c:v>5.0000000000000001E-4</c:v>
                </c:pt>
                <c:pt idx="29">
                  <c:v>9.06E-2</c:v>
                </c:pt>
                <c:pt idx="30">
                  <c:v>0.18870000000000001</c:v>
                </c:pt>
                <c:pt idx="31">
                  <c:v>0.19505</c:v>
                </c:pt>
                <c:pt idx="32">
                  <c:v>0.19675000000000001</c:v>
                </c:pt>
                <c:pt idx="33">
                  <c:v>0.26179999999999998</c:v>
                </c:pt>
                <c:pt idx="34">
                  <c:v>0.26584999999999998</c:v>
                </c:pt>
                <c:pt idx="35">
                  <c:v>0.2666</c:v>
                </c:pt>
                <c:pt idx="36">
                  <c:v>0.26815</c:v>
                </c:pt>
                <c:pt idx="37">
                  <c:v>0.34960000000000002</c:v>
                </c:pt>
                <c:pt idx="38">
                  <c:v>0.34960000000000002</c:v>
                </c:pt>
                <c:pt idx="39">
                  <c:v>0.43659999999999999</c:v>
                </c:pt>
                <c:pt idx="40">
                  <c:v>0.43659999999999999</c:v>
                </c:pt>
                <c:pt idx="41">
                  <c:v>0.43855</c:v>
                </c:pt>
                <c:pt idx="42">
                  <c:v>0.43895000000000001</c:v>
                </c:pt>
                <c:pt idx="43">
                  <c:v>0.44040000000000001</c:v>
                </c:pt>
                <c:pt idx="44">
                  <c:v>0.44685000000000002</c:v>
                </c:pt>
                <c:pt idx="45">
                  <c:v>0.45115</c:v>
                </c:pt>
                <c:pt idx="46">
                  <c:v>0.52390000000000003</c:v>
                </c:pt>
                <c:pt idx="47">
                  <c:v>0.52934999999999999</c:v>
                </c:pt>
                <c:pt idx="48">
                  <c:v>0.52959999999999996</c:v>
                </c:pt>
                <c:pt idx="49">
                  <c:v>0.53569999999999995</c:v>
                </c:pt>
                <c:pt idx="50">
                  <c:v>0.53739999999999999</c:v>
                </c:pt>
                <c:pt idx="51">
                  <c:v>0.53805000000000003</c:v>
                </c:pt>
                <c:pt idx="52">
                  <c:v>0.54154999999999998</c:v>
                </c:pt>
                <c:pt idx="53">
                  <c:v>0.54220000000000002</c:v>
                </c:pt>
                <c:pt idx="54">
                  <c:v>0.54220000000000002</c:v>
                </c:pt>
                <c:pt idx="55">
                  <c:v>0.61470000000000002</c:v>
                </c:pt>
                <c:pt idx="56">
                  <c:v>0.61519999999999997</c:v>
                </c:pt>
                <c:pt idx="57">
                  <c:v>0.61650000000000005</c:v>
                </c:pt>
                <c:pt idx="58">
                  <c:v>0.61860000000000004</c:v>
                </c:pt>
                <c:pt idx="59">
                  <c:v>0.61870000000000003</c:v>
                </c:pt>
                <c:pt idx="60">
                  <c:v>0.62675000000000003</c:v>
                </c:pt>
                <c:pt idx="61">
                  <c:v>0.70584999999999998</c:v>
                </c:pt>
                <c:pt idx="62">
                  <c:v>0.71779999999999999</c:v>
                </c:pt>
                <c:pt idx="63">
                  <c:v>0.78949999999999998</c:v>
                </c:pt>
                <c:pt idx="64">
                  <c:v>0.88249999999999995</c:v>
                </c:pt>
                <c:pt idx="65">
                  <c:v>0.88480000000000003</c:v>
                </c:pt>
                <c:pt idx="66">
                  <c:v>0.88590000000000002</c:v>
                </c:pt>
                <c:pt idx="67">
                  <c:v>0.88614999999999999</c:v>
                </c:pt>
                <c:pt idx="68">
                  <c:v>1.0642</c:v>
                </c:pt>
                <c:pt idx="69">
                  <c:v>1.0744499999999999</c:v>
                </c:pt>
                <c:pt idx="70">
                  <c:v>1.1480999999999999</c:v>
                </c:pt>
                <c:pt idx="71">
                  <c:v>1.14835</c:v>
                </c:pt>
                <c:pt idx="72">
                  <c:v>1.1555</c:v>
                </c:pt>
                <c:pt idx="73">
                  <c:v>1.1557500000000001</c:v>
                </c:pt>
                <c:pt idx="74">
                  <c:v>1.1590499999999999</c:v>
                </c:pt>
                <c:pt idx="75">
                  <c:v>1.1593</c:v>
                </c:pt>
                <c:pt idx="76">
                  <c:v>1.1595500000000001</c:v>
                </c:pt>
                <c:pt idx="77">
                  <c:v>1.1597999999999999</c:v>
                </c:pt>
                <c:pt idx="78">
                  <c:v>1.16005</c:v>
                </c:pt>
                <c:pt idx="79">
                  <c:v>1.16635</c:v>
                </c:pt>
                <c:pt idx="80">
                  <c:v>1.1666000000000001</c:v>
                </c:pt>
                <c:pt idx="81">
                  <c:v>1.1668499999999999</c:v>
                </c:pt>
                <c:pt idx="82">
                  <c:v>1.1668499999999999</c:v>
                </c:pt>
                <c:pt idx="83">
                  <c:v>1.2443</c:v>
                </c:pt>
                <c:pt idx="84">
                  <c:v>1.2504999999999999</c:v>
                </c:pt>
                <c:pt idx="85">
                  <c:v>1.25075</c:v>
                </c:pt>
                <c:pt idx="86">
                  <c:v>1.25115</c:v>
                </c:pt>
                <c:pt idx="87">
                  <c:v>1.2519</c:v>
                </c:pt>
                <c:pt idx="88">
                  <c:v>1.2538</c:v>
                </c:pt>
                <c:pt idx="89">
                  <c:v>1.2569999999999999</c:v>
                </c:pt>
                <c:pt idx="90">
                  <c:v>1.2571000000000001</c:v>
                </c:pt>
                <c:pt idx="91">
                  <c:v>1.2597</c:v>
                </c:pt>
                <c:pt idx="92">
                  <c:v>1.3342000000000001</c:v>
                </c:pt>
                <c:pt idx="93">
                  <c:v>1.3344499999999999</c:v>
                </c:pt>
                <c:pt idx="94">
                  <c:v>1.3444</c:v>
                </c:pt>
                <c:pt idx="95">
                  <c:v>1.4198</c:v>
                </c:pt>
                <c:pt idx="96">
                  <c:v>1.4350000000000001</c:v>
                </c:pt>
                <c:pt idx="97">
                  <c:v>1.4357</c:v>
                </c:pt>
                <c:pt idx="98">
                  <c:v>1.4394</c:v>
                </c:pt>
                <c:pt idx="99">
                  <c:v>1.6253</c:v>
                </c:pt>
                <c:pt idx="100">
                  <c:v>1.7701</c:v>
                </c:pt>
                <c:pt idx="101">
                  <c:v>1.7703500000000001</c:v>
                </c:pt>
                <c:pt idx="102">
                  <c:v>1.7706</c:v>
                </c:pt>
                <c:pt idx="103">
                  <c:v>1.77085</c:v>
                </c:pt>
                <c:pt idx="104">
                  <c:v>2.0495999999999999</c:v>
                </c:pt>
                <c:pt idx="105">
                  <c:v>2.0495999999999999</c:v>
                </c:pt>
                <c:pt idx="106">
                  <c:v>2.0569000000000002</c:v>
                </c:pt>
                <c:pt idx="107">
                  <c:v>2.0569000000000002</c:v>
                </c:pt>
                <c:pt idx="108">
                  <c:v>2.0573999999999999</c:v>
                </c:pt>
                <c:pt idx="109">
                  <c:v>2.4912000000000001</c:v>
                </c:pt>
                <c:pt idx="110">
                  <c:v>2.5859000000000001</c:v>
                </c:pt>
              </c:numCache>
            </c:numRef>
          </c:xVal>
          <c:yVal>
            <c:numRef>
              <c:f>'Q_fit (4)'!$E$21:$E$131</c:f>
              <c:numCache>
                <c:formatCode>General</c:formatCode>
                <c:ptCount val="111"/>
                <c:pt idx="0">
                  <c:v>7.972699999663746E-2</c:v>
                </c:pt>
                <c:pt idx="1">
                  <c:v>7.8996999996888917E-2</c:v>
                </c:pt>
                <c:pt idx="2">
                  <c:v>7.9059999996388797E-2</c:v>
                </c:pt>
                <c:pt idx="3">
                  <c:v>7.9217999998945743E-2</c:v>
                </c:pt>
                <c:pt idx="4">
                  <c:v>7.568399999581743E-2</c:v>
                </c:pt>
                <c:pt idx="5">
                  <c:v>7.4644000000262167E-2</c:v>
                </c:pt>
                <c:pt idx="6">
                  <c:v>6.7188999993959442E-2</c:v>
                </c:pt>
                <c:pt idx="7">
                  <c:v>5.8098999994399492E-2</c:v>
                </c:pt>
                <c:pt idx="8">
                  <c:v>5.6959999994433019E-2</c:v>
                </c:pt>
                <c:pt idx="9">
                  <c:v>5.728399999497924E-2</c:v>
                </c:pt>
                <c:pt idx="10">
                  <c:v>5.1889999995182734E-2</c:v>
                </c:pt>
                <c:pt idx="11">
                  <c:v>5.2677999992738478E-2</c:v>
                </c:pt>
                <c:pt idx="12">
                  <c:v>4.8136999997950625E-2</c:v>
                </c:pt>
                <c:pt idx="13">
                  <c:v>4.9291999996057712E-2</c:v>
                </c:pt>
                <c:pt idx="14">
                  <c:v>4.7398000002431218E-2</c:v>
                </c:pt>
                <c:pt idx="15">
                  <c:v>4.8455999996804167E-2</c:v>
                </c:pt>
                <c:pt idx="16">
                  <c:v>2.5916999999026302E-2</c:v>
                </c:pt>
                <c:pt idx="17">
                  <c:v>2.4701999995158985E-2</c:v>
                </c:pt>
                <c:pt idx="18">
                  <c:v>2.4614000001747627E-2</c:v>
                </c:pt>
                <c:pt idx="19">
                  <c:v>2.1499000002222601E-2</c:v>
                </c:pt>
                <c:pt idx="20">
                  <c:v>1.6476999997394159E-2</c:v>
                </c:pt>
                <c:pt idx="21">
                  <c:v>1.6453999996883795E-2</c:v>
                </c:pt>
                <c:pt idx="22">
                  <c:v>1.9747999991523102E-2</c:v>
                </c:pt>
                <c:pt idx="23">
                  <c:v>1.9747999991523102E-2</c:v>
                </c:pt>
                <c:pt idx="24">
                  <c:v>1.5679999996791594E-2</c:v>
                </c:pt>
                <c:pt idx="25">
                  <c:v>1.6556999995373189E-2</c:v>
                </c:pt>
                <c:pt idx="26">
                  <c:v>1.4941999994334765E-2</c:v>
                </c:pt>
                <c:pt idx="27">
                  <c:v>1.0199999996984843E-2</c:v>
                </c:pt>
                <c:pt idx="28">
                  <c:v>9.6699999994598329E-3</c:v>
                </c:pt>
                <c:pt idx="29">
                  <c:v>6.0239999947953038E-3</c:v>
                </c:pt>
                <c:pt idx="30">
                  <c:v>-8.0200000229524449E-4</c:v>
                </c:pt>
                <c:pt idx="31">
                  <c:v>6.2770000004093163E-3</c:v>
                </c:pt>
                <c:pt idx="32">
                  <c:v>1.6949999990174547E-3</c:v>
                </c:pt>
                <c:pt idx="33">
                  <c:v>7.7199999941512942E-4</c:v>
                </c:pt>
                <c:pt idx="34">
                  <c:v>-6.4910000073723495E-3</c:v>
                </c:pt>
                <c:pt idx="35">
                  <c:v>-7.6360000020940788E-3</c:v>
                </c:pt>
                <c:pt idx="36">
                  <c:v>3.4509999968577176E-3</c:v>
                </c:pt>
                <c:pt idx="37">
                  <c:v>-1.599999814061448E-5</c:v>
                </c:pt>
                <c:pt idx="38">
                  <c:v>1.8399999680696055E-4</c:v>
                </c:pt>
                <c:pt idx="39">
                  <c:v>-6.3600000430596992E-4</c:v>
                </c:pt>
                <c:pt idx="40">
                  <c:v>-5.3599999955622479E-4</c:v>
                </c:pt>
                <c:pt idx="41">
                  <c:v>-5.3300000581657514E-4</c:v>
                </c:pt>
                <c:pt idx="42">
                  <c:v>8.2999998994637281E-5</c:v>
                </c:pt>
                <c:pt idx="43">
                  <c:v>-4.8400000378023833E-4</c:v>
                </c:pt>
                <c:pt idx="44">
                  <c:v>-1.5100000018719584E-4</c:v>
                </c:pt>
                <c:pt idx="45">
                  <c:v>2.2709999975631945E-3</c:v>
                </c:pt>
                <c:pt idx="46">
                  <c:v>-3.9400000241585076E-4</c:v>
                </c:pt>
                <c:pt idx="47">
                  <c:v>-1.1010000016540289E-3</c:v>
                </c:pt>
                <c:pt idx="48">
                  <c:v>-1.0160000019823201E-3</c:v>
                </c:pt>
                <c:pt idx="49">
                  <c:v>-1.3220000037108548E-3</c:v>
                </c:pt>
                <c:pt idx="50">
                  <c:v>-1.0040000051958486E-3</c:v>
                </c:pt>
                <c:pt idx="51">
                  <c:v>-3.3030000049620867E-3</c:v>
                </c:pt>
                <c:pt idx="52">
                  <c:v>-9.1300000349292532E-4</c:v>
                </c:pt>
                <c:pt idx="53">
                  <c:v>-1.0120000079041347E-3</c:v>
                </c:pt>
                <c:pt idx="54">
                  <c:v>-4.1200000850949436E-4</c:v>
                </c:pt>
                <c:pt idx="55">
                  <c:v>-9.762000001501292E-3</c:v>
                </c:pt>
                <c:pt idx="56">
                  <c:v>-9.9919999993289821E-3</c:v>
                </c:pt>
                <c:pt idx="57">
                  <c:v>-2.2900000039953738E-3</c:v>
                </c:pt>
                <c:pt idx="58">
                  <c:v>-4.9560000043129548E-3</c:v>
                </c:pt>
                <c:pt idx="59">
                  <c:v>-1.4020000016898848E-3</c:v>
                </c:pt>
                <c:pt idx="60">
                  <c:v>2.9499999800464138E-4</c:v>
                </c:pt>
                <c:pt idx="61">
                  <c:v>-9.1000001702923328E-5</c:v>
                </c:pt>
                <c:pt idx="62">
                  <c:v>-6.88000007357914E-4</c:v>
                </c:pt>
                <c:pt idx="63">
                  <c:v>7.299999997485429E-4</c:v>
                </c:pt>
                <c:pt idx="64">
                  <c:v>3.2499999942956492E-3</c:v>
                </c:pt>
                <c:pt idx="65">
                  <c:v>7.9199999163392931E-4</c:v>
                </c:pt>
                <c:pt idx="66">
                  <c:v>8.8599999435245991E-4</c:v>
                </c:pt>
                <c:pt idx="67">
                  <c:v>1.370999998471234E-3</c:v>
                </c:pt>
                <c:pt idx="68">
                  <c:v>6.7679999992833473E-3</c:v>
                </c:pt>
                <c:pt idx="69">
                  <c:v>2.9529999956139363E-3</c:v>
                </c:pt>
                <c:pt idx="70">
                  <c:v>-3.426000002946239E-3</c:v>
                </c:pt>
                <c:pt idx="71">
                  <c:v>-1.4410000076168217E-3</c:v>
                </c:pt>
                <c:pt idx="72">
                  <c:v>4.7699999995529652E-3</c:v>
                </c:pt>
                <c:pt idx="73">
                  <c:v>4.254999992554076E-3</c:v>
                </c:pt>
                <c:pt idx="74">
                  <c:v>-3.6630000031436794E-3</c:v>
                </c:pt>
                <c:pt idx="75">
                  <c:v>-4.0780000053928234E-3</c:v>
                </c:pt>
                <c:pt idx="76">
                  <c:v>-3.3930000063264742E-3</c:v>
                </c:pt>
                <c:pt idx="77">
                  <c:v>-3.0080000069574453E-3</c:v>
                </c:pt>
                <c:pt idx="78">
                  <c:v>-2.8230000025359914E-3</c:v>
                </c:pt>
                <c:pt idx="79">
                  <c:v>-2.921000006608665E-3</c:v>
                </c:pt>
                <c:pt idx="80">
                  <c:v>-4.1360000032000244E-3</c:v>
                </c:pt>
                <c:pt idx="81">
                  <c:v>-2.9510000022128224E-3</c:v>
                </c:pt>
                <c:pt idx="82">
                  <c:v>-1.6510000059497543E-3</c:v>
                </c:pt>
                <c:pt idx="83">
                  <c:v>2.9219999996712431E-3</c:v>
                </c:pt>
                <c:pt idx="84">
                  <c:v>3.8700000004610047E-3</c:v>
                </c:pt>
                <c:pt idx="85">
                  <c:v>3.6550000004353933E-3</c:v>
                </c:pt>
                <c:pt idx="86">
                  <c:v>1.7709999956423417E-3</c:v>
                </c:pt>
                <c:pt idx="87">
                  <c:v>2.4259999991045333E-3</c:v>
                </c:pt>
                <c:pt idx="88">
                  <c:v>3.2519999949727207E-3</c:v>
                </c:pt>
                <c:pt idx="89">
                  <c:v>2.0799999983864836E-3</c:v>
                </c:pt>
                <c:pt idx="90">
                  <c:v>4.0339999977732077E-3</c:v>
                </c:pt>
                <c:pt idx="91">
                  <c:v>1.3379999945755117E-3</c:v>
                </c:pt>
                <c:pt idx="92">
                  <c:v>1.5679999924032018E-3</c:v>
                </c:pt>
                <c:pt idx="93">
                  <c:v>1.1529999974300154E-3</c:v>
                </c:pt>
                <c:pt idx="94">
                  <c:v>2.0759999970323406E-3</c:v>
                </c:pt>
                <c:pt idx="95">
                  <c:v>-1.7080000034184195E-3</c:v>
                </c:pt>
                <c:pt idx="96">
                  <c:v>1.4999999912106432E-3</c:v>
                </c:pt>
                <c:pt idx="97">
                  <c:v>2.1779999951831996E-3</c:v>
                </c:pt>
                <c:pt idx="98">
                  <c:v>2.8759999986505136E-3</c:v>
                </c:pt>
                <c:pt idx="99">
                  <c:v>7.2619999991729856E-3</c:v>
                </c:pt>
                <c:pt idx="100">
                  <c:v>-4.0460000018356368E-3</c:v>
                </c:pt>
                <c:pt idx="101">
                  <c:v>-1.9610000017564744E-3</c:v>
                </c:pt>
                <c:pt idx="102">
                  <c:v>-1.5760000023874454E-3</c:v>
                </c:pt>
                <c:pt idx="103">
                  <c:v>-3.2910000008996576E-3</c:v>
                </c:pt>
                <c:pt idx="104">
                  <c:v>9.3839999972260557E-3</c:v>
                </c:pt>
                <c:pt idx="105">
                  <c:v>1.0083999994094484E-2</c:v>
                </c:pt>
                <c:pt idx="106">
                  <c:v>1.5626000000338536E-2</c:v>
                </c:pt>
                <c:pt idx="107">
                  <c:v>1.792600000044331E-2</c:v>
                </c:pt>
                <c:pt idx="108">
                  <c:v>8.3959999974467792E-3</c:v>
                </c:pt>
                <c:pt idx="109">
                  <c:v>3.4747999990941025E-2</c:v>
                </c:pt>
                <c:pt idx="110">
                  <c:v>4.1485999994620215E-2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F2-4D87-8B59-8EA5645365DC}"/>
            </c:ext>
          </c:extLst>
        </c:ser>
        <c:ser>
          <c:idx val="1"/>
          <c:order val="1"/>
          <c:tx>
            <c:strRef>
              <c:f>'Q_fit (4)'!$V$1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(4)'!$U$2:$U$33</c:f>
              <c:numCache>
                <c:formatCode>General</c:formatCode>
                <c:ptCount val="32"/>
                <c:pt idx="0">
                  <c:v>-1.6</c:v>
                </c:pt>
                <c:pt idx="1">
                  <c:v>-1.4</c:v>
                </c:pt>
                <c:pt idx="2">
                  <c:v>-1.2</c:v>
                </c:pt>
                <c:pt idx="3">
                  <c:v>-0.999999999999999</c:v>
                </c:pt>
                <c:pt idx="4">
                  <c:v>-0.79999999999999905</c:v>
                </c:pt>
                <c:pt idx="5">
                  <c:v>-0.6</c:v>
                </c:pt>
                <c:pt idx="6">
                  <c:v>-0.4</c:v>
                </c:pt>
                <c:pt idx="7">
                  <c:v>-0.2</c:v>
                </c:pt>
                <c:pt idx="8">
                  <c:v>0</c:v>
                </c:pt>
                <c:pt idx="9">
                  <c:v>0.2</c:v>
                </c:pt>
                <c:pt idx="10">
                  <c:v>0.4</c:v>
                </c:pt>
                <c:pt idx="11">
                  <c:v>0.6</c:v>
                </c:pt>
                <c:pt idx="12">
                  <c:v>0.8</c:v>
                </c:pt>
                <c:pt idx="13">
                  <c:v>1</c:v>
                </c:pt>
                <c:pt idx="14">
                  <c:v>1.2</c:v>
                </c:pt>
                <c:pt idx="15">
                  <c:v>1.4</c:v>
                </c:pt>
                <c:pt idx="16">
                  <c:v>1.6</c:v>
                </c:pt>
                <c:pt idx="17">
                  <c:v>1.8</c:v>
                </c:pt>
                <c:pt idx="18">
                  <c:v>2</c:v>
                </c:pt>
                <c:pt idx="19">
                  <c:v>2.2000000000000002</c:v>
                </c:pt>
                <c:pt idx="20">
                  <c:v>2.4</c:v>
                </c:pt>
                <c:pt idx="21">
                  <c:v>2.6</c:v>
                </c:pt>
                <c:pt idx="22">
                  <c:v>2.8</c:v>
                </c:pt>
                <c:pt idx="23">
                  <c:v>3</c:v>
                </c:pt>
                <c:pt idx="24">
                  <c:v>3.2</c:v>
                </c:pt>
                <c:pt idx="25">
                  <c:v>3.4</c:v>
                </c:pt>
                <c:pt idx="26">
                  <c:v>3.6</c:v>
                </c:pt>
                <c:pt idx="27">
                  <c:v>3.8</c:v>
                </c:pt>
                <c:pt idx="28">
                  <c:v>4</c:v>
                </c:pt>
                <c:pt idx="29">
                  <c:v>4.2000000000000099</c:v>
                </c:pt>
                <c:pt idx="30">
                  <c:v>4.4000000000000101</c:v>
                </c:pt>
                <c:pt idx="31">
                  <c:v>4.6000000000000103</c:v>
                </c:pt>
              </c:numCache>
            </c:numRef>
          </c:xVal>
          <c:yVal>
            <c:numRef>
              <c:f>'Q_fit (4)'!$V$2:$V$33</c:f>
              <c:numCache>
                <c:formatCode>General</c:formatCode>
                <c:ptCount val="32"/>
                <c:pt idx="0">
                  <c:v>9.5465397744320973E-2</c:v>
                </c:pt>
                <c:pt idx="1">
                  <c:v>8.0709336745088706E-2</c:v>
                </c:pt>
                <c:pt idx="2">
                  <c:v>6.7150945434958365E-2</c:v>
                </c:pt>
                <c:pt idx="3">
                  <c:v>5.4790223813929895E-2</c:v>
                </c:pt>
                <c:pt idx="4">
                  <c:v>4.3627171882003386E-2</c:v>
                </c:pt>
                <c:pt idx="5">
                  <c:v>3.3661789639178839E-2</c:v>
                </c:pt>
                <c:pt idx="6">
                  <c:v>2.4894077085456157E-2</c:v>
                </c:pt>
                <c:pt idx="7">
                  <c:v>1.732403422083538E-2</c:v>
                </c:pt>
                <c:pt idx="8">
                  <c:v>1.0951661045316519E-2</c:v>
                </c:pt>
                <c:pt idx="9">
                  <c:v>5.7769575588995708E-3</c:v>
                </c:pt>
                <c:pt idx="10">
                  <c:v>1.7999237615845352E-3</c:v>
                </c:pt>
                <c:pt idx="11">
                  <c:v>-9.7944034662858677E-4</c:v>
                </c:pt>
                <c:pt idx="12">
                  <c:v>-2.5611347657397976E-3</c:v>
                </c:pt>
                <c:pt idx="13">
                  <c:v>-2.9451594957490973E-3</c:v>
                </c:pt>
                <c:pt idx="14">
                  <c:v>-2.1315145366564807E-3</c:v>
                </c:pt>
                <c:pt idx="15">
                  <c:v>-1.2019988846195817E-4</c:v>
                </c:pt>
                <c:pt idx="16">
                  <c:v>3.0887844488344945E-3</c:v>
                </c:pt>
                <c:pt idx="17">
                  <c:v>7.4954384752328324E-3</c:v>
                </c:pt>
                <c:pt idx="18">
                  <c:v>1.3099762190733097E-2</c:v>
                </c:pt>
                <c:pt idx="19">
                  <c:v>1.9901755595335274E-2</c:v>
                </c:pt>
                <c:pt idx="20">
                  <c:v>2.7901418689039365E-2</c:v>
                </c:pt>
                <c:pt idx="21">
                  <c:v>3.7098751471845381E-2</c:v>
                </c:pt>
                <c:pt idx="22">
                  <c:v>4.749375394375327E-2</c:v>
                </c:pt>
                <c:pt idx="23">
                  <c:v>5.9086426104763098E-2</c:v>
                </c:pt>
                <c:pt idx="24">
                  <c:v>7.1876767954874882E-2</c:v>
                </c:pt>
                <c:pt idx="25">
                  <c:v>8.5864779494088481E-2</c:v>
                </c:pt>
                <c:pt idx="26">
                  <c:v>0.10105046072240408</c:v>
                </c:pt>
                <c:pt idx="27">
                  <c:v>0.11743381163982154</c:v>
                </c:pt>
                <c:pt idx="28">
                  <c:v>0.13501483224634092</c:v>
                </c:pt>
                <c:pt idx="29">
                  <c:v>0.15379352254196321</c:v>
                </c:pt>
                <c:pt idx="30">
                  <c:v>0.17376988252668646</c:v>
                </c:pt>
                <c:pt idx="31">
                  <c:v>0.19494391220051172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F2-4D87-8B59-8EA564536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0303664"/>
        <c:axId val="1"/>
      </c:scatterChart>
      <c:valAx>
        <c:axId val="770303664"/>
        <c:scaling>
          <c:orientation val="minMax"/>
          <c:max val="3"/>
          <c:min val="-1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50294117647058822"/>
              <c:y val="0.964839584925302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7.3529411764705881E-3"/>
              <c:y val="0.50632985222838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0303664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6617647058823527"/>
          <c:y val="0.95499429659900104"/>
          <c:w val="0.51764705882352935"/>
          <c:h val="0.9831236918170038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Residuals</a:t>
            </a:r>
          </a:p>
        </c:rich>
      </c:tx>
      <c:layout>
        <c:manualLayout>
          <c:xMode val="edge"/>
          <c:yMode val="edge"/>
          <c:x val="0.31434665603508422"/>
          <c:y val="4.4270833333333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27195467422102E-2"/>
          <c:y val="0.21093803644316722"/>
          <c:w val="0.83755446819469481"/>
          <c:h val="0.627605762750658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(6)'!$R$20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(6)'!$R$21:$R$273</c:f>
              <c:numCache>
                <c:formatCode>General</c:formatCode>
                <c:ptCount val="253"/>
                <c:pt idx="0">
                  <c:v>-8.2951801594470798E-3</c:v>
                </c:pt>
                <c:pt idx="1">
                  <c:v>-8.9849475312491767E-3</c:v>
                </c:pt>
                <c:pt idx="2">
                  <c:v>-8.0430581624418018E-3</c:v>
                </c:pt>
                <c:pt idx="3">
                  <c:v>-7.6689939407466046E-3</c:v>
                </c:pt>
                <c:pt idx="4">
                  <c:v>-5.8536953076095827E-3</c:v>
                </c:pt>
                <c:pt idx="5">
                  <c:v>-5.4258779540228008E-3</c:v>
                </c:pt>
                <c:pt idx="6">
                  <c:v>-1.0775323764035533E-3</c:v>
                </c:pt>
                <c:pt idx="10">
                  <c:v>1.8720439228856051E-3</c:v>
                </c:pt>
                <c:pt idx="11">
                  <c:v>1.0354180002627306E-3</c:v>
                </c:pt>
                <c:pt idx="13">
                  <c:v>1.7225578397308539E-3</c:v>
                </c:pt>
                <c:pt idx="15">
                  <c:v>2.2533015645145801E-3</c:v>
                </c:pt>
                <c:pt idx="16">
                  <c:v>3.176394818249835E-3</c:v>
                </c:pt>
                <c:pt idx="17">
                  <c:v>3.3355524997400882E-3</c:v>
                </c:pt>
                <c:pt idx="18">
                  <c:v>4.5345009744756082E-3</c:v>
                </c:pt>
                <c:pt idx="19">
                  <c:v>2.8687141080897677E-3</c:v>
                </c:pt>
                <c:pt idx="20">
                  <c:v>4.0843943727971385E-3</c:v>
                </c:pt>
                <c:pt idx="21">
                  <c:v>3.8003412914655726E-3</c:v>
                </c:pt>
                <c:pt idx="22">
                  <c:v>2.5960618795496174E-3</c:v>
                </c:pt>
                <c:pt idx="23">
                  <c:v>2.8414399973460056E-3</c:v>
                </c:pt>
                <c:pt idx="24">
                  <c:v>-2.6291020518474234E-4</c:v>
                </c:pt>
                <c:pt idx="25">
                  <c:v>1.4735101797349638E-3</c:v>
                </c:pt>
                <c:pt idx="26">
                  <c:v>1.4523396338180367E-3</c:v>
                </c:pt>
                <c:pt idx="27">
                  <c:v>4.7865653869453052E-3</c:v>
                </c:pt>
                <c:pt idx="28">
                  <c:v>7.477937490143402E-4</c:v>
                </c:pt>
                <c:pt idx="29">
                  <c:v>1.6266197723715792E-3</c:v>
                </c:pt>
                <c:pt idx="30">
                  <c:v>2.0286299326306365E-4</c:v>
                </c:pt>
                <c:pt idx="31">
                  <c:v>1.3621747379867384E-3</c:v>
                </c:pt>
                <c:pt idx="32">
                  <c:v>8.4721228592592353E-4</c:v>
                </c:pt>
                <c:pt idx="33">
                  <c:v>-2.3260134739300654E-4</c:v>
                </c:pt>
                <c:pt idx="34">
                  <c:v>-4.5892946703921652E-3</c:v>
                </c:pt>
                <c:pt idx="35">
                  <c:v>2.6378773107239937E-3</c:v>
                </c:pt>
                <c:pt idx="36">
                  <c:v>-1.9046952980530021E-3</c:v>
                </c:pt>
                <c:pt idx="37">
                  <c:v>-1.3953900644690766E-3</c:v>
                </c:pt>
                <c:pt idx="38">
                  <c:v>-8.5741373502508586E-3</c:v>
                </c:pt>
                <c:pt idx="39">
                  <c:v>-9.7035983057102027E-3</c:v>
                </c:pt>
                <c:pt idx="40">
                  <c:v>1.4154529958513217E-3</c:v>
                </c:pt>
                <c:pt idx="41">
                  <c:v>-4.8620918752962207E-4</c:v>
                </c:pt>
                <c:pt idx="42">
                  <c:v>-2.8620919258204704E-4</c:v>
                </c:pt>
                <c:pt idx="43">
                  <c:v>3.080240475393177E-4</c:v>
                </c:pt>
                <c:pt idx="44">
                  <c:v>4.0802405228906283E-4</c:v>
                </c:pt>
                <c:pt idx="45">
                  <c:v>4.3967155815612916E-4</c:v>
                </c:pt>
                <c:pt idx="46">
                  <c:v>1.0615314392457579E-3</c:v>
                </c:pt>
                <c:pt idx="47">
                  <c:v>5.1572631327538327E-4</c:v>
                </c:pt>
                <c:pt idx="48">
                  <c:v>9.4211074199824878E-4</c:v>
                </c:pt>
                <c:pt idx="49">
                  <c:v>3.4255539780372974E-3</c:v>
                </c:pt>
                <c:pt idx="50">
                  <c:v>1.7014957747252678E-3</c:v>
                </c:pt>
                <c:pt idx="51">
                  <c:v>1.0574894051150483E-3</c:v>
                </c:pt>
                <c:pt idx="52">
                  <c:v>1.1453539551028096E-3</c:v>
                </c:pt>
                <c:pt idx="55">
                  <c:v>9.0856770766489445E-4</c:v>
                </c:pt>
                <c:pt idx="56">
                  <c:v>1.2456235567993796E-3</c:v>
                </c:pt>
                <c:pt idx="57">
                  <c:v>-1.0461172448479814E-3</c:v>
                </c:pt>
                <c:pt idx="58">
                  <c:v>1.3827152516878668E-3</c:v>
                </c:pt>
                <c:pt idx="59">
                  <c:v>1.2908795464938688E-3</c:v>
                </c:pt>
                <c:pt idx="60">
                  <c:v>1.8908795458885091E-3</c:v>
                </c:pt>
                <c:pt idx="63">
                  <c:v>7.3386617146024651E-4</c:v>
                </c:pt>
                <c:pt idx="65">
                  <c:v>1.6402541703262913E-3</c:v>
                </c:pt>
                <c:pt idx="74">
                  <c:v>3.4030862148606597E-3</c:v>
                </c:pt>
                <c:pt idx="91">
                  <c:v>3.5427080202799109E-3</c:v>
                </c:pt>
                <c:pt idx="103">
                  <c:v>3.0059786525089153E-3</c:v>
                </c:pt>
                <c:pt idx="108">
                  <c:v>4.6801099979541377E-3</c:v>
                </c:pt>
                <c:pt idx="111">
                  <c:v>7.2629210069617145E-3</c:v>
                </c:pt>
                <c:pt idx="112">
                  <c:v>4.802619105844546E-3</c:v>
                </c:pt>
                <c:pt idx="113">
                  <c:v>4.8954524187760102E-3</c:v>
                </c:pt>
                <c:pt idx="114">
                  <c:v>5.3801813282482597E-3</c:v>
                </c:pt>
                <c:pt idx="116">
                  <c:v>1.0025728819010227E-2</c:v>
                </c:pt>
                <c:pt idx="117">
                  <c:v>6.1335214040990245E-3</c:v>
                </c:pt>
                <c:pt idx="120">
                  <c:v>-9.0892748713878625E-4</c:v>
                </c:pt>
                <c:pt idx="121">
                  <c:v>1.0734955279321431E-3</c:v>
                </c:pt>
                <c:pt idx="122">
                  <c:v>7.2098631041011291E-3</c:v>
                </c:pt>
                <c:pt idx="123">
                  <c:v>6.6922210309737062E-3</c:v>
                </c:pt>
                <c:pt idx="124">
                  <c:v>-1.260860268692772E-3</c:v>
                </c:pt>
                <c:pt idx="125">
                  <c:v>-1.6785335572068044E-3</c:v>
                </c:pt>
                <c:pt idx="126">
                  <c:v>-9.9620904300649731E-4</c:v>
                </c:pt>
                <c:pt idx="127">
                  <c:v>-6.1388672710466045E-4</c:v>
                </c:pt>
                <c:pt idx="128">
                  <c:v>-4.3156659747559285E-4</c:v>
                </c:pt>
                <c:pt idx="132">
                  <c:v>-5.9782540277891066E-4</c:v>
                </c:pt>
                <c:pt idx="133">
                  <c:v>-1.8155628847887888E-3</c:v>
                </c:pt>
                <c:pt idx="134">
                  <c:v>-6.3330256782125754E-4</c:v>
                </c:pt>
                <c:pt idx="135">
                  <c:v>6.6669742844181062E-4</c:v>
                </c:pt>
                <c:pt idx="138">
                  <c:v>4.2850966746913639E-3</c:v>
                </c:pt>
                <c:pt idx="139">
                  <c:v>5.1475572238239876E-3</c:v>
                </c:pt>
                <c:pt idx="140">
                  <c:v>4.9290796892321898E-3</c:v>
                </c:pt>
                <c:pt idx="141">
                  <c:v>3.0395110633188015E-3</c:v>
                </c:pt>
                <c:pt idx="142">
                  <c:v>3.6840547181899962E-3</c:v>
                </c:pt>
                <c:pt idx="143">
                  <c:v>4.4834767525251795E-3</c:v>
                </c:pt>
                <c:pt idx="144">
                  <c:v>3.2664268213100575E-3</c:v>
                </c:pt>
                <c:pt idx="145">
                  <c:v>5.2190132052504657E-3</c:v>
                </c:pt>
                <c:pt idx="146">
                  <c:v>2.4861357415598348E-3</c:v>
                </c:pt>
                <c:pt idx="147">
                  <c:v>1.5584254096805243E-3</c:v>
                </c:pt>
                <c:pt idx="148">
                  <c:v>1.1392117884755585E-3</c:v>
                </c:pt>
                <c:pt idx="151">
                  <c:v>1.8927244340135613E-3</c:v>
                </c:pt>
                <c:pt idx="153">
                  <c:v>-3.2888228788047046E-3</c:v>
                </c:pt>
                <c:pt idx="155">
                  <c:v>-3.8677845565047997E-4</c:v>
                </c:pt>
                <c:pt idx="156">
                  <c:v>2.7693572891790592E-4</c:v>
                </c:pt>
                <c:pt idx="158">
                  <c:v>8.9913860295673387E-4</c:v>
                </c:pt>
                <c:pt idx="169">
                  <c:v>-7.5586445283128047E-3</c:v>
                </c:pt>
                <c:pt idx="173">
                  <c:v>-2.6431011453160128E-3</c:v>
                </c:pt>
                <c:pt idx="175">
                  <c:v>-9.8502457821010234E-4</c:v>
                </c:pt>
                <c:pt idx="176">
                  <c:v>-1.4742562856034411E-2</c:v>
                </c:pt>
                <c:pt idx="177">
                  <c:v>-1.2665609963155161E-2</c:v>
                </c:pt>
                <c:pt idx="178">
                  <c:v>-1.22886592695872E-2</c:v>
                </c:pt>
                <c:pt idx="192">
                  <c:v>-1.1682040318906486E-2</c:v>
                </c:pt>
                <c:pt idx="193">
                  <c:v>-1.0982040322038058E-2</c:v>
                </c:pt>
                <c:pt idx="195">
                  <c:v>-5.7476956714762953E-3</c:v>
                </c:pt>
                <c:pt idx="196">
                  <c:v>-3.4476956713715215E-3</c:v>
                </c:pt>
                <c:pt idx="198">
                  <c:v>-1.2998836557851518E-2</c:v>
                </c:pt>
                <c:pt idx="214">
                  <c:v>-1.8455304749187516E-2</c:v>
                </c:pt>
                <c:pt idx="216">
                  <c:v>-2.051983447487641E-2</c:v>
                </c:pt>
                <c:pt idx="218">
                  <c:v>-7.5844658571886867E-3</c:v>
                </c:pt>
                <c:pt idx="224">
                  <c:v>-8.3023847353561192E-3</c:v>
                </c:pt>
                <c:pt idx="225">
                  <c:v>-1.2228728203088013E-2</c:v>
                </c:pt>
                <c:pt idx="226">
                  <c:v>-1.2060432380060056E-2</c:v>
                </c:pt>
                <c:pt idx="227">
                  <c:v>-7.172165211467095E-3</c:v>
                </c:pt>
                <c:pt idx="228">
                  <c:v>-7.172165211467095E-3</c:v>
                </c:pt>
                <c:pt idx="229">
                  <c:v>-1.4608919962503519E-2</c:v>
                </c:pt>
                <c:pt idx="230">
                  <c:v>-1.4769417206126192E-2</c:v>
                </c:pt>
                <c:pt idx="231">
                  <c:v>-5.2035209438985236E-2</c:v>
                </c:pt>
                <c:pt idx="232">
                  <c:v>-3.7196016634826301E-2</c:v>
                </c:pt>
                <c:pt idx="233">
                  <c:v>-4.5787222802204319E-2</c:v>
                </c:pt>
                <c:pt idx="234">
                  <c:v>-4.9744082807317985E-2</c:v>
                </c:pt>
                <c:pt idx="235">
                  <c:v>-5.6770953082049269E-3</c:v>
                </c:pt>
                <c:pt idx="236">
                  <c:v>5.4104496835469806E-3</c:v>
                </c:pt>
                <c:pt idx="237">
                  <c:v>-8.9579387844051228E-3</c:v>
                </c:pt>
                <c:pt idx="238">
                  <c:v>-5.239505665147029E-2</c:v>
                </c:pt>
                <c:pt idx="239">
                  <c:v>-1.2220251265263687E-2</c:v>
                </c:pt>
                <c:pt idx="240">
                  <c:v>-1.6574582158625339E-2</c:v>
                </c:pt>
                <c:pt idx="241">
                  <c:v>7.4949597546825064E-4</c:v>
                </c:pt>
                <c:pt idx="242">
                  <c:v>-1.4138380159106623E-4</c:v>
                </c:pt>
                <c:pt idx="243">
                  <c:v>5.4275994356306478E-4</c:v>
                </c:pt>
                <c:pt idx="244">
                  <c:v>-1.9173443950629004E-2</c:v>
                </c:pt>
                <c:pt idx="245">
                  <c:v>2.9314989405361258E-3</c:v>
                </c:pt>
                <c:pt idx="246">
                  <c:v>2.8926883049965602E-3</c:v>
                </c:pt>
                <c:pt idx="247">
                  <c:v>2.1374237701561882E-3</c:v>
                </c:pt>
                <c:pt idx="248">
                  <c:v>1.5545456392191404E-3</c:v>
                </c:pt>
                <c:pt idx="249">
                  <c:v>4.873771279575001E-3</c:v>
                </c:pt>
                <c:pt idx="250">
                  <c:v>5.0341212130632917E-3</c:v>
                </c:pt>
                <c:pt idx="251">
                  <c:v>1.3607283335056203E-2</c:v>
                </c:pt>
                <c:pt idx="252">
                  <c:v>1.4497283338038763E-2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DB-40DD-AD53-26743EA24342}"/>
            </c:ext>
          </c:extLst>
        </c:ser>
        <c:ser>
          <c:idx val="1"/>
          <c:order val="1"/>
          <c:tx>
            <c:strRef>
              <c:f>'A (6)'!$U$1</c:f>
              <c:strCache>
                <c:ptCount val="1"/>
                <c:pt idx="0">
                  <c:v>Sine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(6)'!$S$2:$S$30</c:f>
              <c:numCache>
                <c:formatCode>General</c:formatCode>
                <c:ptCount val="29"/>
                <c:pt idx="0">
                  <c:v>-18000</c:v>
                </c:pt>
                <c:pt idx="1">
                  <c:v>-16000</c:v>
                </c:pt>
                <c:pt idx="2">
                  <c:v>-14000</c:v>
                </c:pt>
                <c:pt idx="3">
                  <c:v>-12000</c:v>
                </c:pt>
                <c:pt idx="4">
                  <c:v>-10000</c:v>
                </c:pt>
                <c:pt idx="5">
                  <c:v>-8000</c:v>
                </c:pt>
                <c:pt idx="6">
                  <c:v>-6000</c:v>
                </c:pt>
                <c:pt idx="7">
                  <c:v>-4000</c:v>
                </c:pt>
                <c:pt idx="8">
                  <c:v>-2000</c:v>
                </c:pt>
                <c:pt idx="9">
                  <c:v>0</c:v>
                </c:pt>
                <c:pt idx="10">
                  <c:v>2000</c:v>
                </c:pt>
                <c:pt idx="11">
                  <c:v>4000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  <c:pt idx="15">
                  <c:v>12000</c:v>
                </c:pt>
                <c:pt idx="16">
                  <c:v>14000</c:v>
                </c:pt>
                <c:pt idx="17">
                  <c:v>16000</c:v>
                </c:pt>
                <c:pt idx="18">
                  <c:v>18000</c:v>
                </c:pt>
                <c:pt idx="19">
                  <c:v>20000</c:v>
                </c:pt>
                <c:pt idx="20">
                  <c:v>22000</c:v>
                </c:pt>
                <c:pt idx="21">
                  <c:v>24000</c:v>
                </c:pt>
                <c:pt idx="22">
                  <c:v>26000</c:v>
                </c:pt>
                <c:pt idx="23">
                  <c:v>28000</c:v>
                </c:pt>
                <c:pt idx="24">
                  <c:v>30000</c:v>
                </c:pt>
                <c:pt idx="25">
                  <c:v>32000</c:v>
                </c:pt>
                <c:pt idx="26">
                  <c:v>34000</c:v>
                </c:pt>
                <c:pt idx="27">
                  <c:v>36000</c:v>
                </c:pt>
                <c:pt idx="28">
                  <c:v>38000</c:v>
                </c:pt>
              </c:numCache>
            </c:numRef>
          </c:xVal>
          <c:yVal>
            <c:numRef>
              <c:f>'A (6)'!$U$2:$U$30</c:f>
              <c:numCache>
                <c:formatCode>0.00E+00</c:formatCode>
                <c:ptCount val="29"/>
                <c:pt idx="0">
                  <c:v>-3.6985069913501572E-3</c:v>
                </c:pt>
                <c:pt idx="1">
                  <c:v>-3.8510982795676887E-3</c:v>
                </c:pt>
                <c:pt idx="2">
                  <c:v>-2.3738295102602959E-3</c:v>
                </c:pt>
                <c:pt idx="3">
                  <c:v>5.5272077738115514E-5</c:v>
                </c:pt>
                <c:pt idx="4">
                  <c:v>2.3213131916316699E-3</c:v>
                </c:pt>
                <c:pt idx="5">
                  <c:v>3.3842409774920289E-3</c:v>
                </c:pt>
                <c:pt idx="6">
                  <c:v>2.7561997338379825E-3</c:v>
                </c:pt>
                <c:pt idx="7">
                  <c:v>7.2544375748798519E-4</c:v>
                </c:pt>
                <c:pt idx="8">
                  <c:v>-1.7759637441054654E-3</c:v>
                </c:pt>
                <c:pt idx="9">
                  <c:v>-3.5999429788683818E-3</c:v>
                </c:pt>
                <c:pt idx="10">
                  <c:v>-3.9093357871406824E-3</c:v>
                </c:pt>
                <c:pt idx="11">
                  <c:v>-2.5621390643645659E-3</c:v>
                </c:pt>
                <c:pt idx="12">
                  <c:v>-1.7668042504597828E-4</c:v>
                </c:pt>
                <c:pt idx="13">
                  <c:v>2.1521777955556738E-3</c:v>
                </c:pt>
                <c:pt idx="14">
                  <c:v>3.3555513552787574E-3</c:v>
                </c:pt>
                <c:pt idx="15">
                  <c:v>2.8811236622228566E-3</c:v>
                </c:pt>
                <c:pt idx="16">
                  <c:v>9.4664446202149914E-4</c:v>
                </c:pt>
                <c:pt idx="17">
                  <c:v>-1.5600115281815331E-3</c:v>
                </c:pt>
                <c:pt idx="18">
                  <c:v>-3.488355599049552E-3</c:v>
                </c:pt>
                <c:pt idx="19">
                  <c:v>-3.9533288953105018E-3</c:v>
                </c:pt>
                <c:pt idx="20">
                  <c:v>-2.7415209890548201E-3</c:v>
                </c:pt>
                <c:pt idx="21">
                  <c:v>-4.0911961385306235E-4</c:v>
                </c:pt>
                <c:pt idx="22">
                  <c:v>1.9733647740140955E-3</c:v>
                </c:pt>
                <c:pt idx="23">
                  <c:v>3.3124349419287567E-3</c:v>
                </c:pt>
                <c:pt idx="24">
                  <c:v>2.9934931488301017E-3</c:v>
                </c:pt>
                <c:pt idx="25">
                  <c:v>1.1629252304010938E-3</c:v>
                </c:pt>
                <c:pt idx="26">
                  <c:v>-1.3390866224003673E-3</c:v>
                </c:pt>
                <c:pt idx="27">
                  <c:v>-3.3641852363023961E-3</c:v>
                </c:pt>
                <c:pt idx="28">
                  <c:v>-3.9829039833777424E-3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DB-40DD-AD53-26743EA24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44880"/>
        <c:axId val="1"/>
      </c:scatterChart>
      <c:valAx>
        <c:axId val="77734488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7257472562765096"/>
              <c:y val="0.908856353893263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548523206751054E-2"/>
              <c:y val="0.445313593613298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448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81865399736425"/>
          <c:y val="0.91406496062992126"/>
          <c:w val="0.68565555887792506"/>
          <c:h val="0.966148293963254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b="1"/>
              <a:t>V0566 Oph - O-C Diagr</a:t>
            </a:r>
            <a:endParaRPr lang="en-AU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61927644357087"/>
          <c:y val="0.13541666666666666"/>
          <c:w val="0.80000124008128737"/>
          <c:h val="0.6708333333333332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1'!$F$21:$F$800</c:f>
              <c:numCache>
                <c:formatCode>General</c:formatCode>
                <c:ptCount val="780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  <c:pt idx="606">
                  <c:v>42625</c:v>
                </c:pt>
                <c:pt idx="607">
                  <c:v>42625</c:v>
                </c:pt>
                <c:pt idx="608">
                  <c:v>42625</c:v>
                </c:pt>
                <c:pt idx="609">
                  <c:v>42656.5</c:v>
                </c:pt>
                <c:pt idx="610">
                  <c:v>42656.5</c:v>
                </c:pt>
                <c:pt idx="611">
                  <c:v>42773.5</c:v>
                </c:pt>
                <c:pt idx="612">
                  <c:v>42773.5</c:v>
                </c:pt>
                <c:pt idx="613">
                  <c:v>42907.5</c:v>
                </c:pt>
                <c:pt idx="614">
                  <c:v>43552.5</c:v>
                </c:pt>
                <c:pt idx="615">
                  <c:v>43689</c:v>
                </c:pt>
                <c:pt idx="616">
                  <c:v>43689</c:v>
                </c:pt>
                <c:pt idx="617">
                  <c:v>43689</c:v>
                </c:pt>
                <c:pt idx="618">
                  <c:v>43747.5</c:v>
                </c:pt>
                <c:pt idx="619">
                  <c:v>43747.5</c:v>
                </c:pt>
                <c:pt idx="620">
                  <c:v>43747.5</c:v>
                </c:pt>
                <c:pt idx="621">
                  <c:v>43757</c:v>
                </c:pt>
                <c:pt idx="622">
                  <c:v>43816.5</c:v>
                </c:pt>
                <c:pt idx="623">
                  <c:v>43817</c:v>
                </c:pt>
              </c:numCache>
            </c:numRef>
          </c:xVal>
          <c:yVal>
            <c:numRef>
              <c:f>'Active 1'!$H$21:$H$800</c:f>
              <c:numCache>
                <c:formatCode>General</c:formatCode>
                <c:ptCount val="780"/>
                <c:pt idx="0">
                  <c:v>0.12507801499668858</c:v>
                </c:pt>
                <c:pt idx="422">
                  <c:v>2.2215079996385612E-2</c:v>
                </c:pt>
                <c:pt idx="587">
                  <c:v>0.1797606799955247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F0-4225-8F27-A33546AB174B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1'!$I$21:$I$626</c:f>
              <c:numCache>
                <c:formatCode>General</c:formatCode>
                <c:ptCount val="606"/>
                <c:pt idx="1">
                  <c:v>0.13707801499549532</c:v>
                </c:pt>
                <c:pt idx="2">
                  <c:v>0.17150688999754493</c:v>
                </c:pt>
                <c:pt idx="3">
                  <c:v>0.13387283499832847</c:v>
                </c:pt>
                <c:pt idx="4">
                  <c:v>0.1197586099988257</c:v>
                </c:pt>
                <c:pt idx="5">
                  <c:v>0.14330170999892289</c:v>
                </c:pt>
                <c:pt idx="6">
                  <c:v>0.10201032999975723</c:v>
                </c:pt>
                <c:pt idx="7">
                  <c:v>0.11189610499786795</c:v>
                </c:pt>
                <c:pt idx="8">
                  <c:v>0.13478187999862712</c:v>
                </c:pt>
                <c:pt idx="9">
                  <c:v>0.12071419499989133</c:v>
                </c:pt>
                <c:pt idx="10">
                  <c:v>0.11759996999899158</c:v>
                </c:pt>
                <c:pt idx="11">
                  <c:v>0.12437151999984053</c:v>
                </c:pt>
                <c:pt idx="12">
                  <c:v>0.10262323999995715</c:v>
                </c:pt>
                <c:pt idx="14">
                  <c:v>0.12546470499728457</c:v>
                </c:pt>
                <c:pt idx="25">
                  <c:v>6.212365000101272E-2</c:v>
                </c:pt>
                <c:pt idx="26">
                  <c:v>6.2305199993716087E-2</c:v>
                </c:pt>
                <c:pt idx="27">
                  <c:v>5.0351739999314304E-2</c:v>
                </c:pt>
                <c:pt idx="28">
                  <c:v>5.9232760002487339E-2</c:v>
                </c:pt>
                <c:pt idx="30">
                  <c:v>5.3727340004115831E-2</c:v>
                </c:pt>
                <c:pt idx="32">
                  <c:v>3.965061000053538E-2</c:v>
                </c:pt>
                <c:pt idx="34">
                  <c:v>6.1783350000041537E-2</c:v>
                </c:pt>
                <c:pt idx="35">
                  <c:v>5.3592395001032855E-2</c:v>
                </c:pt>
                <c:pt idx="36">
                  <c:v>5.2586789999622852E-2</c:v>
                </c:pt>
                <c:pt idx="37">
                  <c:v>4.3701399998099077E-2</c:v>
                </c:pt>
                <c:pt idx="39">
                  <c:v>6.2732159996812697E-2</c:v>
                </c:pt>
                <c:pt idx="43">
                  <c:v>2.9534469998907298E-2</c:v>
                </c:pt>
                <c:pt idx="46">
                  <c:v>5.4147379996720701E-2</c:v>
                </c:pt>
                <c:pt idx="47">
                  <c:v>4.4102965002821293E-2</c:v>
                </c:pt>
                <c:pt idx="48">
                  <c:v>2.6268590001564007E-2</c:v>
                </c:pt>
                <c:pt idx="49">
                  <c:v>4.6748760003538337E-2</c:v>
                </c:pt>
                <c:pt idx="50">
                  <c:v>3.8634534997981973E-2</c:v>
                </c:pt>
                <c:pt idx="51">
                  <c:v>4.3520309998712037E-2</c:v>
                </c:pt>
                <c:pt idx="52">
                  <c:v>2.7338399995642249E-2</c:v>
                </c:pt>
                <c:pt idx="53">
                  <c:v>3.0361670003912877E-2</c:v>
                </c:pt>
                <c:pt idx="54">
                  <c:v>6.238493999990169E-2</c:v>
                </c:pt>
                <c:pt idx="55">
                  <c:v>1.4813814996159635E-2</c:v>
                </c:pt>
                <c:pt idx="56">
                  <c:v>4.0293985002790578E-2</c:v>
                </c:pt>
                <c:pt idx="57">
                  <c:v>2.9203029997006524E-2</c:v>
                </c:pt>
                <c:pt idx="58">
                  <c:v>3.8189879996934906E-2</c:v>
                </c:pt>
                <c:pt idx="59">
                  <c:v>2.7961430001596455E-2</c:v>
                </c:pt>
                <c:pt idx="60">
                  <c:v>3.864202499971725E-2</c:v>
                </c:pt>
                <c:pt idx="61">
                  <c:v>2.9007969998929184E-2</c:v>
                </c:pt>
                <c:pt idx="62">
                  <c:v>3.7893745000474155E-2</c:v>
                </c:pt>
                <c:pt idx="63">
                  <c:v>3.9551069996377919E-2</c:v>
                </c:pt>
                <c:pt idx="64">
                  <c:v>4.5322620004299097E-2</c:v>
                </c:pt>
                <c:pt idx="65">
                  <c:v>4.0094169999065343E-2</c:v>
                </c:pt>
                <c:pt idx="66">
                  <c:v>3.3802789999754168E-2</c:v>
                </c:pt>
                <c:pt idx="67">
                  <c:v>3.4688564992393367E-2</c:v>
                </c:pt>
                <c:pt idx="68">
                  <c:v>4.1574340000806842E-2</c:v>
                </c:pt>
                <c:pt idx="69">
                  <c:v>2.2345889999996871E-2</c:v>
                </c:pt>
                <c:pt idx="70">
                  <c:v>3.9826059997722041E-2</c:v>
                </c:pt>
                <c:pt idx="71">
                  <c:v>4.0003214999160264E-2</c:v>
                </c:pt>
                <c:pt idx="72">
                  <c:v>3.7028610000561457E-2</c:v>
                </c:pt>
                <c:pt idx="73">
                  <c:v>3.8937654993787874E-2</c:v>
                </c:pt>
                <c:pt idx="74">
                  <c:v>3.0241280001064297E-2</c:v>
                </c:pt>
                <c:pt idx="75">
                  <c:v>1.7174590000649914E-2</c:v>
                </c:pt>
                <c:pt idx="76">
                  <c:v>1.7474590000347234E-2</c:v>
                </c:pt>
                <c:pt idx="77">
                  <c:v>2.5474590001977049E-2</c:v>
                </c:pt>
                <c:pt idx="91">
                  <c:v>1.4466109998465981E-2</c:v>
                </c:pt>
                <c:pt idx="93">
                  <c:v>-1.5794510007253848E-2</c:v>
                </c:pt>
                <c:pt idx="98">
                  <c:v>5.9661199993570335E-3</c:v>
                </c:pt>
                <c:pt idx="99">
                  <c:v>2.7842099952977151E-3</c:v>
                </c:pt>
                <c:pt idx="103">
                  <c:v>2.6488399962545373E-3</c:v>
                </c:pt>
                <c:pt idx="106">
                  <c:v>5.8229579997714609E-2</c:v>
                </c:pt>
                <c:pt idx="107">
                  <c:v>-1.9998870004201308E-2</c:v>
                </c:pt>
                <c:pt idx="108">
                  <c:v>-1.1180779998539947E-2</c:v>
                </c:pt>
                <c:pt idx="109">
                  <c:v>-2.92905999958748E-3</c:v>
                </c:pt>
                <c:pt idx="110">
                  <c:v>2.0070940001460258E-2</c:v>
                </c:pt>
                <c:pt idx="111">
                  <c:v>3.1956714999978431E-2</c:v>
                </c:pt>
                <c:pt idx="112">
                  <c:v>-1.2157509998360183E-2</c:v>
                </c:pt>
                <c:pt idx="113">
                  <c:v>-2.1575100035988726E-3</c:v>
                </c:pt>
                <c:pt idx="114">
                  <c:v>7.6979984994977713E-2</c:v>
                </c:pt>
                <c:pt idx="130">
                  <c:v>-5.8612700013327412E-3</c:v>
                </c:pt>
                <c:pt idx="131">
                  <c:v>-9.8988050012849271E-3</c:v>
                </c:pt>
                <c:pt idx="133">
                  <c:v>-5.2962000336265191E-4</c:v>
                </c:pt>
                <c:pt idx="140">
                  <c:v>-6.5042249989346601E-3</c:v>
                </c:pt>
                <c:pt idx="164">
                  <c:v>2.9974995413795114E-5</c:v>
                </c:pt>
                <c:pt idx="173">
                  <c:v>-8.3803849993273616E-3</c:v>
                </c:pt>
                <c:pt idx="175">
                  <c:v>8.5053899965714663E-3</c:v>
                </c:pt>
                <c:pt idx="181">
                  <c:v>5.0088299976778217E-3</c:v>
                </c:pt>
                <c:pt idx="183">
                  <c:v>4.2605499984347261E-3</c:v>
                </c:pt>
                <c:pt idx="186">
                  <c:v>2.9178749973652884E-3</c:v>
                </c:pt>
                <c:pt idx="193">
                  <c:v>5.1928649991168641E-3</c:v>
                </c:pt>
                <c:pt idx="194">
                  <c:v>1.0255795001285151E-2</c:v>
                </c:pt>
                <c:pt idx="196">
                  <c:v>5.9644150023814291E-3</c:v>
                </c:pt>
                <c:pt idx="197">
                  <c:v>1.2161350023234263E-3</c:v>
                </c:pt>
                <c:pt idx="199">
                  <c:v>9.8768499447032809E-4</c:v>
                </c:pt>
                <c:pt idx="200">
                  <c:v>3.7592349981423467E-3</c:v>
                </c:pt>
                <c:pt idx="202">
                  <c:v>-1.2687900016317144E-3</c:v>
                </c:pt>
                <c:pt idx="204">
                  <c:v>5.6915500026661903E-3</c:v>
                </c:pt>
                <c:pt idx="207">
                  <c:v>8.0807650010683574E-3</c:v>
                </c:pt>
                <c:pt idx="208">
                  <c:v>1.9665399959194474E-3</c:v>
                </c:pt>
                <c:pt idx="209">
                  <c:v>7.5048849976155907E-3</c:v>
                </c:pt>
                <c:pt idx="210">
                  <c:v>-1.2471845002437476E-2</c:v>
                </c:pt>
                <c:pt idx="211">
                  <c:v>-3.4633450050023384E-3</c:v>
                </c:pt>
                <c:pt idx="223">
                  <c:v>1.1377509996236768E-2</c:v>
                </c:pt>
                <c:pt idx="224">
                  <c:v>1.0400780003692489E-2</c:v>
                </c:pt>
                <c:pt idx="225">
                  <c:v>4.2865549985435791E-3</c:v>
                </c:pt>
                <c:pt idx="226">
                  <c:v>-7.0561199972871691E-3</c:v>
                </c:pt>
                <c:pt idx="228">
                  <c:v>1.1956000016652979E-3</c:v>
                </c:pt>
                <c:pt idx="229">
                  <c:v>2.0813750015804544E-3</c:v>
                </c:pt>
                <c:pt idx="234">
                  <c:v>7.7619700023205951E-3</c:v>
                </c:pt>
                <c:pt idx="235">
                  <c:v>-2.1466480000526644E-2</c:v>
                </c:pt>
                <c:pt idx="243">
                  <c:v>1.7808509997848887E-2</c:v>
                </c:pt>
                <c:pt idx="246">
                  <c:v>-2.6350129999627825E-2</c:v>
                </c:pt>
                <c:pt idx="247">
                  <c:v>-2.5785800025914796E-3</c:v>
                </c:pt>
                <c:pt idx="248">
                  <c:v>-6.5942399996856693E-2</c:v>
                </c:pt>
                <c:pt idx="249">
                  <c:v>-5.2279100054875016E-3</c:v>
                </c:pt>
                <c:pt idx="251">
                  <c:v>5.340584997611586E-3</c:v>
                </c:pt>
                <c:pt idx="252">
                  <c:v>-1.0636145001626574E-2</c:v>
                </c:pt>
                <c:pt idx="253">
                  <c:v>9.2729000025428832E-3</c:v>
                </c:pt>
                <c:pt idx="254">
                  <c:v>-8.4132500342093408E-4</c:v>
                </c:pt>
                <c:pt idx="255">
                  <c:v>-8.475380003801547E-3</c:v>
                </c:pt>
                <c:pt idx="256">
                  <c:v>-5.8960500609828159E-4</c:v>
                </c:pt>
                <c:pt idx="257">
                  <c:v>-1.6703830006008502E-2</c:v>
                </c:pt>
                <c:pt idx="258">
                  <c:v>-3.8180549963726662E-3</c:v>
                </c:pt>
                <c:pt idx="259">
                  <c:v>-1.479478499823017E-2</c:v>
                </c:pt>
                <c:pt idx="260">
                  <c:v>6.0909899984835647E-3</c:v>
                </c:pt>
                <c:pt idx="261">
                  <c:v>-2.6572900023893453E-3</c:v>
                </c:pt>
                <c:pt idx="262">
                  <c:v>1.4885810000123456E-2</c:v>
                </c:pt>
                <c:pt idx="263">
                  <c:v>-1.5862470005231444E-2</c:v>
                </c:pt>
                <c:pt idx="264">
                  <c:v>-5.9534250030992553E-3</c:v>
                </c:pt>
                <c:pt idx="265">
                  <c:v>-1.5296100005798507E-2</c:v>
                </c:pt>
                <c:pt idx="266">
                  <c:v>-2.4103249961626716E-3</c:v>
                </c:pt>
                <c:pt idx="268">
                  <c:v>-5.249560002994258E-3</c:v>
                </c:pt>
                <c:pt idx="269">
                  <c:v>-1.2592234998010099E-2</c:v>
                </c:pt>
                <c:pt idx="270">
                  <c:v>-5.7064600041485392E-3</c:v>
                </c:pt>
                <c:pt idx="271">
                  <c:v>4.293539997888729E-3</c:v>
                </c:pt>
                <c:pt idx="272">
                  <c:v>8.6594849999528378E-3</c:v>
                </c:pt>
                <c:pt idx="273">
                  <c:v>-4.5474000216927379E-4</c:v>
                </c:pt>
                <c:pt idx="275">
                  <c:v>3.1581699950038455E-3</c:v>
                </c:pt>
                <c:pt idx="280">
                  <c:v>1.1666974998661317E-2</c:v>
                </c:pt>
                <c:pt idx="281">
                  <c:v>-9.4683950010221452E-3</c:v>
                </c:pt>
                <c:pt idx="282">
                  <c:v>7.5316049988032319E-3</c:v>
                </c:pt>
                <c:pt idx="283">
                  <c:v>3.9604799967491999E-3</c:v>
                </c:pt>
                <c:pt idx="284">
                  <c:v>2.440650001517497E-3</c:v>
                </c:pt>
                <c:pt idx="285">
                  <c:v>9.797499660635367E-5</c:v>
                </c:pt>
                <c:pt idx="286">
                  <c:v>1.2097974999051075E-2</c:v>
                </c:pt>
                <c:pt idx="287">
                  <c:v>1.3097974995616823E-2</c:v>
                </c:pt>
                <c:pt idx="288">
                  <c:v>1.1983750002400484E-2</c:v>
                </c:pt>
                <c:pt idx="289">
                  <c:v>1.0869525001908187E-2</c:v>
                </c:pt>
                <c:pt idx="290">
                  <c:v>-3.1992980002542026E-2</c:v>
                </c:pt>
                <c:pt idx="291">
                  <c:v>-1.535679999506101E-2</c:v>
                </c:pt>
                <c:pt idx="292">
                  <c:v>-3.1050799952936359E-3</c:v>
                </c:pt>
                <c:pt idx="293">
                  <c:v>-8.1810001574922353E-5</c:v>
                </c:pt>
                <c:pt idx="294">
                  <c:v>-6.1960350067238323E-3</c:v>
                </c:pt>
                <c:pt idx="295">
                  <c:v>-3.7078699970152229E-3</c:v>
                </c:pt>
                <c:pt idx="296">
                  <c:v>5.6765899935271591E-3</c:v>
                </c:pt>
                <c:pt idx="297">
                  <c:v>3.9283099977183156E-3</c:v>
                </c:pt>
                <c:pt idx="298">
                  <c:v>3.970094992837403E-3</c:v>
                </c:pt>
                <c:pt idx="299">
                  <c:v>9.8114549982710741E-3</c:v>
                </c:pt>
                <c:pt idx="303">
                  <c:v>-2.0864279998932034E-2</c:v>
                </c:pt>
                <c:pt idx="304">
                  <c:v>-3.9785050030332059E-3</c:v>
                </c:pt>
                <c:pt idx="305">
                  <c:v>2.5016650033649057E-3</c:v>
                </c:pt>
                <c:pt idx="306">
                  <c:v>1.3273215001390781E-2</c:v>
                </c:pt>
                <c:pt idx="307">
                  <c:v>4.0447650026180781E-3</c:v>
                </c:pt>
                <c:pt idx="310">
                  <c:v>9.6260100035578944E-3</c:v>
                </c:pt>
                <c:pt idx="315">
                  <c:v>9.1246949959895574E-3</c:v>
                </c:pt>
                <c:pt idx="316">
                  <c:v>-6.0572150032385252E-3</c:v>
                </c:pt>
                <c:pt idx="319">
                  <c:v>7.9893250003806315E-3</c:v>
                </c:pt>
                <c:pt idx="326">
                  <c:v>1.0488010004337411E-2</c:v>
                </c:pt>
                <c:pt idx="327">
                  <c:v>3.3737850026227534E-3</c:v>
                </c:pt>
                <c:pt idx="330">
                  <c:v>1.03110999771161E-3</c:v>
                </c:pt>
                <c:pt idx="331">
                  <c:v>-1.1717170003976207E-2</c:v>
                </c:pt>
                <c:pt idx="340">
                  <c:v>1.5290319992345758E-2</c:v>
                </c:pt>
                <c:pt idx="341">
                  <c:v>1.1760950001189485E-3</c:v>
                </c:pt>
                <c:pt idx="343">
                  <c:v>1.2108410002838355E-2</c:v>
                </c:pt>
                <c:pt idx="356">
                  <c:v>8.7076650015660562E-3</c:v>
                </c:pt>
                <c:pt idx="360">
                  <c:v>2.6104370001121424E-2</c:v>
                </c:pt>
                <c:pt idx="369">
                  <c:v>8.4751749964198098E-3</c:v>
                </c:pt>
                <c:pt idx="370">
                  <c:v>2.7316534993587993E-2</c:v>
                </c:pt>
                <c:pt idx="375">
                  <c:v>1.2768679996952415E-2</c:v>
                </c:pt>
                <c:pt idx="380">
                  <c:v>1.3484789997164626E-2</c:v>
                </c:pt>
                <c:pt idx="384">
                  <c:v>2.3960204998729751E-2</c:v>
                </c:pt>
                <c:pt idx="386">
                  <c:v>2.0617529997252859E-2</c:v>
                </c:pt>
                <c:pt idx="387">
                  <c:v>1.2253709996002726E-2</c:v>
                </c:pt>
                <c:pt idx="395">
                  <c:v>2.3431579997122753E-2</c:v>
                </c:pt>
                <c:pt idx="396">
                  <c:v>2.386258000478847E-2</c:v>
                </c:pt>
                <c:pt idx="402">
                  <c:v>1.6853174995048903E-2</c:v>
                </c:pt>
                <c:pt idx="403">
                  <c:v>2.8030329995090142E-2</c:v>
                </c:pt>
                <c:pt idx="404">
                  <c:v>3.5803099963231944E-3</c:v>
                </c:pt>
                <c:pt idx="406">
                  <c:v>2.6313314992876258E-2</c:v>
                </c:pt>
                <c:pt idx="420">
                  <c:v>4.3956479996268172E-2</c:v>
                </c:pt>
                <c:pt idx="433">
                  <c:v>3.5996854996483307E-2</c:v>
                </c:pt>
                <c:pt idx="447">
                  <c:v>4.4097425001382362E-2</c:v>
                </c:pt>
                <c:pt idx="451">
                  <c:v>2.6873224996961653E-2</c:v>
                </c:pt>
                <c:pt idx="452">
                  <c:v>3.4925129999464843E-2</c:v>
                </c:pt>
                <c:pt idx="453">
                  <c:v>2.7810904997750185E-2</c:v>
                </c:pt>
                <c:pt idx="454">
                  <c:v>2.7696680001099594E-2</c:v>
                </c:pt>
                <c:pt idx="455">
                  <c:v>3.0582455001422204E-2</c:v>
                </c:pt>
                <c:pt idx="456">
                  <c:v>3.5834174996125512E-2</c:v>
                </c:pt>
                <c:pt idx="457">
                  <c:v>3.571994999947492E-2</c:v>
                </c:pt>
                <c:pt idx="458">
                  <c:v>2.9491499997675419E-2</c:v>
                </c:pt>
                <c:pt idx="459">
                  <c:v>5.0286319994484074E-2</c:v>
                </c:pt>
                <c:pt idx="460">
                  <c:v>3.3172094998008106E-2</c:v>
                </c:pt>
                <c:pt idx="462">
                  <c:v>3.1081139997695573E-2</c:v>
                </c:pt>
                <c:pt idx="463">
                  <c:v>3.4332859999267384E-2</c:v>
                </c:pt>
                <c:pt idx="464">
                  <c:v>3.7104410002939403E-2</c:v>
                </c:pt>
                <c:pt idx="465">
                  <c:v>2.924190500198165E-2</c:v>
                </c:pt>
                <c:pt idx="476">
                  <c:v>3.4683024998230394E-2</c:v>
                </c:pt>
                <c:pt idx="477">
                  <c:v>3.3477844997833017E-2</c:v>
                </c:pt>
                <c:pt idx="478">
                  <c:v>3.7009309999120887E-2</c:v>
                </c:pt>
                <c:pt idx="479">
                  <c:v>4.2272664992196951E-2</c:v>
                </c:pt>
                <c:pt idx="481">
                  <c:v>5.1181709997763392E-2</c:v>
                </c:pt>
                <c:pt idx="483">
                  <c:v>4.3999799992889166E-2</c:v>
                </c:pt>
                <c:pt idx="484">
                  <c:v>4.190884499985259E-2</c:v>
                </c:pt>
                <c:pt idx="485">
                  <c:v>4.2211860003590118E-2</c:v>
                </c:pt>
                <c:pt idx="486">
                  <c:v>3.9097635002690367E-2</c:v>
                </c:pt>
                <c:pt idx="489">
                  <c:v>4.0521754999645054E-2</c:v>
                </c:pt>
                <c:pt idx="493">
                  <c:v>3.7202349994913675E-2</c:v>
                </c:pt>
                <c:pt idx="494">
                  <c:v>3.4225620001961943E-2</c:v>
                </c:pt>
                <c:pt idx="495">
                  <c:v>3.3929484998225234E-2</c:v>
                </c:pt>
                <c:pt idx="497">
                  <c:v>4.5312429996556602E-2</c:v>
                </c:pt>
                <c:pt idx="498">
                  <c:v>4.5878800003265496E-2</c:v>
                </c:pt>
                <c:pt idx="500">
                  <c:v>1.3142154995875899E-2</c:v>
                </c:pt>
                <c:pt idx="508">
                  <c:v>4.5524594999733381E-2</c:v>
                </c:pt>
                <c:pt idx="511">
                  <c:v>5.0410370000463445E-2</c:v>
                </c:pt>
                <c:pt idx="514">
                  <c:v>5.8851490000961348E-2</c:v>
                </c:pt>
                <c:pt idx="529">
                  <c:v>2.8199129999848083E-2</c:v>
                </c:pt>
                <c:pt idx="533">
                  <c:v>4.3835309996211436E-2</c:v>
                </c:pt>
                <c:pt idx="536">
                  <c:v>3.565340000204742E-2</c:v>
                </c:pt>
                <c:pt idx="538">
                  <c:v>3.5753399999521207E-2</c:v>
                </c:pt>
                <c:pt idx="540">
                  <c:v>3.1424950000655372E-2</c:v>
                </c:pt>
                <c:pt idx="545">
                  <c:v>8.2525520003400743E-2</c:v>
                </c:pt>
                <c:pt idx="546">
                  <c:v>9.3548789998749271E-2</c:v>
                </c:pt>
                <c:pt idx="549">
                  <c:v>7.9320340002595913E-2</c:v>
                </c:pt>
                <c:pt idx="556">
                  <c:v>4.1602819997933693E-2</c:v>
                </c:pt>
                <c:pt idx="557">
                  <c:v>4.2502819997025654E-2</c:v>
                </c:pt>
                <c:pt idx="560">
                  <c:v>9.3801329996495042E-2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F0-4225-8F27-A33546AB174B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1'!$F$21:$F$799</c:f>
              <c:numCache>
                <c:formatCode>General</c:formatCode>
                <c:ptCount val="779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  <c:pt idx="606">
                  <c:v>42625</c:v>
                </c:pt>
                <c:pt idx="607">
                  <c:v>42625</c:v>
                </c:pt>
                <c:pt idx="608">
                  <c:v>42625</c:v>
                </c:pt>
                <c:pt idx="609">
                  <c:v>42656.5</c:v>
                </c:pt>
                <c:pt idx="610">
                  <c:v>42656.5</c:v>
                </c:pt>
                <c:pt idx="611">
                  <c:v>42773.5</c:v>
                </c:pt>
                <c:pt idx="612">
                  <c:v>42773.5</c:v>
                </c:pt>
                <c:pt idx="613">
                  <c:v>42907.5</c:v>
                </c:pt>
                <c:pt idx="614">
                  <c:v>43552.5</c:v>
                </c:pt>
                <c:pt idx="615">
                  <c:v>43689</c:v>
                </c:pt>
                <c:pt idx="616">
                  <c:v>43689</c:v>
                </c:pt>
                <c:pt idx="617">
                  <c:v>43689</c:v>
                </c:pt>
                <c:pt idx="618">
                  <c:v>43747.5</c:v>
                </c:pt>
                <c:pt idx="619">
                  <c:v>43747.5</c:v>
                </c:pt>
                <c:pt idx="620">
                  <c:v>43747.5</c:v>
                </c:pt>
                <c:pt idx="621">
                  <c:v>43757</c:v>
                </c:pt>
                <c:pt idx="622">
                  <c:v>43816.5</c:v>
                </c:pt>
                <c:pt idx="623">
                  <c:v>43817</c:v>
                </c:pt>
              </c:numCache>
            </c:numRef>
          </c:xVal>
          <c:yVal>
            <c:numRef>
              <c:f>'Active 1'!$J$21:$J$799</c:f>
              <c:numCache>
                <c:formatCode>General</c:formatCode>
                <c:ptCount val="779"/>
                <c:pt idx="13">
                  <c:v>0.11928754999826197</c:v>
                </c:pt>
                <c:pt idx="15">
                  <c:v>7.4368945002788678E-2</c:v>
                </c:pt>
                <c:pt idx="16">
                  <c:v>7.4468945000262465E-2</c:v>
                </c:pt>
                <c:pt idx="17">
                  <c:v>7.3740494997764472E-2</c:v>
                </c:pt>
                <c:pt idx="18">
                  <c:v>7.3837439995259047E-2</c:v>
                </c:pt>
                <c:pt idx="19">
                  <c:v>7.3903810000047088E-2</c:v>
                </c:pt>
                <c:pt idx="20">
                  <c:v>7.4003810004796833E-2</c:v>
                </c:pt>
                <c:pt idx="21">
                  <c:v>7.068029999936698E-2</c:v>
                </c:pt>
                <c:pt idx="22">
                  <c:v>7.09802999990643E-2</c:v>
                </c:pt>
                <c:pt idx="23">
                  <c:v>6.9699200001196004E-2</c:v>
                </c:pt>
                <c:pt idx="24">
                  <c:v>6.2737874999584164E-2</c:v>
                </c:pt>
                <c:pt idx="29">
                  <c:v>5.4195024997170549E-2</c:v>
                </c:pt>
                <c:pt idx="31">
                  <c:v>5.307043999346206E-2</c:v>
                </c:pt>
                <c:pt idx="33">
                  <c:v>5.3411799999594223E-2</c:v>
                </c:pt>
                <c:pt idx="38">
                  <c:v>4.8308890000043903E-2</c:v>
                </c:pt>
                <c:pt idx="40">
                  <c:v>4.9103709992778022E-2</c:v>
                </c:pt>
                <c:pt idx="41">
                  <c:v>4.4805595003708731E-2</c:v>
                </c:pt>
                <c:pt idx="42">
                  <c:v>4.5962919997691642E-2</c:v>
                </c:pt>
                <c:pt idx="44">
                  <c:v>4.4081010004447307E-2</c:v>
                </c:pt>
                <c:pt idx="45">
                  <c:v>4.5147379998525139E-2</c:v>
                </c:pt>
                <c:pt idx="78">
                  <c:v>2.3971294998773374E-2</c:v>
                </c:pt>
                <c:pt idx="79">
                  <c:v>2.2757069993531331E-2</c:v>
                </c:pt>
                <c:pt idx="80">
                  <c:v>2.2693250000884291E-2</c:v>
                </c:pt>
                <c:pt idx="81">
                  <c:v>1.957902499998454E-2</c:v>
                </c:pt>
                <c:pt idx="82">
                  <c:v>1.5086195002368186E-2</c:v>
                </c:pt>
                <c:pt idx="83">
                  <c:v>1.5063350001582876E-2</c:v>
                </c:pt>
                <c:pt idx="84">
                  <c:v>1.836075999744935E-2</c:v>
                </c:pt>
                <c:pt idx="85">
                  <c:v>1.4295239998318721E-2</c:v>
                </c:pt>
                <c:pt idx="86">
                  <c:v>1.5172394996625371E-2</c:v>
                </c:pt>
                <c:pt idx="87">
                  <c:v>1.3573669995821547E-2</c:v>
                </c:pt>
                <c:pt idx="88">
                  <c:v>1.6573670000070706E-2</c:v>
                </c:pt>
                <c:pt idx="89">
                  <c:v>9.3825399962952361E-3</c:v>
                </c:pt>
                <c:pt idx="90">
                  <c:v>8.8540900032967329E-3</c:v>
                </c:pt>
                <c:pt idx="92">
                  <c:v>5.4873999979463406E-3</c:v>
                </c:pt>
                <c:pt idx="94">
                  <c:v>-1.0344900001655333E-3</c:v>
                </c:pt>
                <c:pt idx="95">
                  <c:v>6.0641949967248365E-3</c:v>
                </c:pt>
                <c:pt idx="96">
                  <c:v>1.4874650005367585E-3</c:v>
                </c:pt>
                <c:pt idx="97">
                  <c:v>7.6611999975284562E-4</c:v>
                </c:pt>
                <c:pt idx="100">
                  <c:v>-6.4843250074773096E-3</c:v>
                </c:pt>
                <c:pt idx="101">
                  <c:v>-7.626999999047257E-3</c:v>
                </c:pt>
                <c:pt idx="102">
                  <c:v>3.4648049986572005E-3</c:v>
                </c:pt>
                <c:pt idx="104">
                  <c:v>2.5029999960679561E-4</c:v>
                </c:pt>
                <c:pt idx="105">
                  <c:v>4.5029999455437064E-4</c:v>
                </c:pt>
                <c:pt idx="115">
                  <c:v>-1.0000000474974513E-4</c:v>
                </c:pt>
                <c:pt idx="117">
                  <c:v>9.0449975687079132E-6</c:v>
                </c:pt>
                <c:pt idx="118">
                  <c:v>6.2628500018035993E-4</c:v>
                </c:pt>
                <c:pt idx="119">
                  <c:v>-4.4840002374257892E-5</c:v>
                </c:pt>
                <c:pt idx="120">
                  <c:v>6.3779996708035469E-5</c:v>
                </c:pt>
                <c:pt idx="121">
                  <c:v>-3.5906500124838203E-4</c:v>
                </c:pt>
                <c:pt idx="122">
                  <c:v>2.1808999736094847E-4</c:v>
                </c:pt>
                <c:pt idx="123">
                  <c:v>-2.3579499975312501E-4</c:v>
                </c:pt>
                <c:pt idx="124">
                  <c:v>-3.7847000203328207E-4</c:v>
                </c:pt>
                <c:pt idx="125">
                  <c:v>-9.2695001512765884E-5</c:v>
                </c:pt>
                <c:pt idx="126">
                  <c:v>2.9308000375749543E-4</c:v>
                </c:pt>
                <c:pt idx="127">
                  <c:v>-3.2675000693416223E-4</c:v>
                </c:pt>
                <c:pt idx="128">
                  <c:v>4.1677500121295452E-4</c:v>
                </c:pt>
                <c:pt idx="129">
                  <c:v>2.8521049971459433E-3</c:v>
                </c:pt>
                <c:pt idx="132">
                  <c:v>4.1262999729951844E-4</c:v>
                </c:pt>
                <c:pt idx="134">
                  <c:v>-2.7747499552788213E-4</c:v>
                </c:pt>
                <c:pt idx="135">
                  <c:v>-1.9169999723089859E-4</c:v>
                </c:pt>
                <c:pt idx="136">
                  <c:v>-1.7751189996488392E-2</c:v>
                </c:pt>
                <c:pt idx="137">
                  <c:v>-1.7599469996639527E-2</c:v>
                </c:pt>
                <c:pt idx="138">
                  <c:v>-4.7879000339889899E-4</c:v>
                </c:pt>
                <c:pt idx="139">
                  <c:v>1.6384499976993538E-3</c:v>
                </c:pt>
                <c:pt idx="141">
                  <c:v>-1.5552000695606694E-4</c:v>
                </c:pt>
                <c:pt idx="142">
                  <c:v>-2.452505003020633E-3</c:v>
                </c:pt>
                <c:pt idx="143">
                  <c:v>4.9992150015896186E-3</c:v>
                </c:pt>
                <c:pt idx="144">
                  <c:v>8.8498999684816226E-4</c:v>
                </c:pt>
                <c:pt idx="145">
                  <c:v>5.2707649956573732E-3</c:v>
                </c:pt>
                <c:pt idx="146">
                  <c:v>-5.1654998969752342E-5</c:v>
                </c:pt>
                <c:pt idx="147">
                  <c:v>-1.4864000695524737E-4</c:v>
                </c:pt>
                <c:pt idx="148">
                  <c:v>4.5135999243939295E-4</c:v>
                </c:pt>
                <c:pt idx="149">
                  <c:v>-2.6891900051850826E-3</c:v>
                </c:pt>
                <c:pt idx="150">
                  <c:v>-1.9584500114433467E-4</c:v>
                </c:pt>
                <c:pt idx="151">
                  <c:v>-7.7669700040132739E-3</c:v>
                </c:pt>
                <c:pt idx="152">
                  <c:v>-5.1919800025643781E-3</c:v>
                </c:pt>
                <c:pt idx="153">
                  <c:v>-4.5448500168276951E-4</c:v>
                </c:pt>
                <c:pt idx="154">
                  <c:v>1.554559996293392E-3</c:v>
                </c:pt>
                <c:pt idx="157">
                  <c:v>-1.1963100041612051E-3</c:v>
                </c:pt>
                <c:pt idx="158">
                  <c:v>-4.7075199981918558E-3</c:v>
                </c:pt>
                <c:pt idx="159">
                  <c:v>7.2696000279393047E-4</c:v>
                </c:pt>
                <c:pt idx="160">
                  <c:v>-9.8726500436896458E-4</c:v>
                </c:pt>
                <c:pt idx="162">
                  <c:v>-3.014899994013831E-4</c:v>
                </c:pt>
                <c:pt idx="163">
                  <c:v>-2.0149000192759559E-4</c:v>
                </c:pt>
                <c:pt idx="165">
                  <c:v>-1.1325300001772121E-3</c:v>
                </c:pt>
                <c:pt idx="166">
                  <c:v>9.3901999935042113E-4</c:v>
                </c:pt>
                <c:pt idx="167">
                  <c:v>-2.0667000353569165E-4</c:v>
                </c:pt>
                <c:pt idx="168">
                  <c:v>1.5247949995682575E-3</c:v>
                </c:pt>
                <c:pt idx="176">
                  <c:v>-2.1286650007823482E-3</c:v>
                </c:pt>
                <c:pt idx="179">
                  <c:v>9.1443499695742503E-4</c:v>
                </c:pt>
                <c:pt idx="182">
                  <c:v>1.4204649996827357E-3</c:v>
                </c:pt>
                <c:pt idx="184">
                  <c:v>-1.0176520001550671E-2</c:v>
                </c:pt>
                <c:pt idx="185">
                  <c:v>4.7092550012166612E-3</c:v>
                </c:pt>
                <c:pt idx="190">
                  <c:v>4.6097500307951123E-4</c:v>
                </c:pt>
                <c:pt idx="191">
                  <c:v>-1.9532500009518117E-3</c:v>
                </c:pt>
                <c:pt idx="206">
                  <c:v>-8.3647499559447169E-4</c:v>
                </c:pt>
                <c:pt idx="220">
                  <c:v>1.2796750015695579E-3</c:v>
                </c:pt>
                <c:pt idx="240">
                  <c:v>7.1971999568631873E-4</c:v>
                </c:pt>
                <c:pt idx="250">
                  <c:v>2.3599900014232844E-3</c:v>
                </c:pt>
                <c:pt idx="276">
                  <c:v>5.1682899938896298E-3</c:v>
                </c:pt>
                <c:pt idx="277">
                  <c:v>2.7174199931323528E-3</c:v>
                </c:pt>
                <c:pt idx="278">
                  <c:v>2.8148299970780499E-3</c:v>
                </c:pt>
                <c:pt idx="279">
                  <c:v>3.3006049998220988E-3</c:v>
                </c:pt>
                <c:pt idx="301">
                  <c:v>9.2495599965332076E-3</c:v>
                </c:pt>
                <c:pt idx="302">
                  <c:v>5.4663349947077222E-3</c:v>
                </c:pt>
                <c:pt idx="311">
                  <c:v>-6.8435000139288604E-4</c:v>
                </c:pt>
                <c:pt idx="312">
                  <c:v>-5.8435000391909853E-4</c:v>
                </c:pt>
                <c:pt idx="313">
                  <c:v>1.3014249998377636E-3</c:v>
                </c:pt>
                <c:pt idx="314">
                  <c:v>2.4014250011532567E-3</c:v>
                </c:pt>
                <c:pt idx="317">
                  <c:v>7.5345900040701963E-3</c:v>
                </c:pt>
                <c:pt idx="318">
                  <c:v>7.0203649956965819E-3</c:v>
                </c:pt>
                <c:pt idx="320">
                  <c:v>-8.8740499631967396E-4</c:v>
                </c:pt>
                <c:pt idx="321">
                  <c:v>-1.3016299999435432E-3</c:v>
                </c:pt>
                <c:pt idx="322">
                  <c:v>-6.1585500225191936E-4</c:v>
                </c:pt>
                <c:pt idx="323">
                  <c:v>-2.3008000425761566E-4</c:v>
                </c:pt>
                <c:pt idx="324">
                  <c:v>-4.4305001210886985E-5</c:v>
                </c:pt>
                <c:pt idx="332">
                  <c:v>-1.2277500354684889E-4</c:v>
                </c:pt>
                <c:pt idx="333">
                  <c:v>7.7224998676683754E-5</c:v>
                </c:pt>
                <c:pt idx="334">
                  <c:v>-1.3370000015129335E-3</c:v>
                </c:pt>
                <c:pt idx="335">
                  <c:v>-1.0370000018156134E-3</c:v>
                </c:pt>
                <c:pt idx="336">
                  <c:v>-1.5122500190045685E-4</c:v>
                </c:pt>
                <c:pt idx="337">
                  <c:v>1.1487749943626113E-3</c:v>
                </c:pt>
                <c:pt idx="342">
                  <c:v>5.9618700033752248E-3</c:v>
                </c:pt>
                <c:pt idx="344">
                  <c:v>6.6290899994783103E-3</c:v>
                </c:pt>
                <c:pt idx="345">
                  <c:v>6.9290899991756305E-3</c:v>
                </c:pt>
                <c:pt idx="346">
                  <c:v>6.7148649977752939E-3</c:v>
                </c:pt>
                <c:pt idx="347">
                  <c:v>4.8321049980586395E-3</c:v>
                </c:pt>
                <c:pt idx="348">
                  <c:v>5.4894299973966554E-3</c:v>
                </c:pt>
                <c:pt idx="349">
                  <c:v>6.3213199973688461E-3</c:v>
                </c:pt>
                <c:pt idx="350">
                  <c:v>5.1592400050139986E-3</c:v>
                </c:pt>
                <c:pt idx="351">
                  <c:v>7.1135500038508326E-3</c:v>
                </c:pt>
                <c:pt idx="352">
                  <c:v>4.4256100009079091E-3</c:v>
                </c:pt>
                <c:pt idx="353">
                  <c:v>4.8865599965211004E-3</c:v>
                </c:pt>
                <c:pt idx="354">
                  <c:v>4.4723350001731887E-3</c:v>
                </c:pt>
                <c:pt idx="358">
                  <c:v>5.4261800032691099E-3</c:v>
                </c:pt>
                <c:pt idx="363">
                  <c:v>5.1310399940120988E-3</c:v>
                </c:pt>
                <c:pt idx="364">
                  <c:v>5.8112100014113821E-3</c:v>
                </c:pt>
                <c:pt idx="366">
                  <c:v>6.5206799990846775E-3</c:v>
                </c:pt>
                <c:pt idx="374">
                  <c:v>-7.2313199998461641E-3</c:v>
                </c:pt>
                <c:pt idx="391">
                  <c:v>6.2384999910136685E-4</c:v>
                </c:pt>
                <c:pt idx="392">
                  <c:v>2.709624997805804E-3</c:v>
                </c:pt>
                <c:pt idx="393">
                  <c:v>3.0953999958001077E-3</c:v>
                </c:pt>
                <c:pt idx="394">
                  <c:v>1.3811750031891279E-3</c:v>
                </c:pt>
                <c:pt idx="413">
                  <c:v>1.4920300003723241E-2</c:v>
                </c:pt>
                <c:pt idx="414">
                  <c:v>1.5620300000591669E-2</c:v>
                </c:pt>
                <c:pt idx="431">
                  <c:v>2.0109379998757504E-2</c:v>
                </c:pt>
                <c:pt idx="432">
                  <c:v>1.8732649994490203E-2</c:v>
                </c:pt>
                <c:pt idx="439">
                  <c:v>1.8695965001825243E-2</c:v>
                </c:pt>
                <c:pt idx="440">
                  <c:v>1.8995965001522563E-2</c:v>
                </c:pt>
                <c:pt idx="466">
                  <c:v>9.7940500054392032E-3</c:v>
                </c:pt>
                <c:pt idx="467">
                  <c:v>1.749405000009574E-2</c:v>
                </c:pt>
                <c:pt idx="468">
                  <c:v>3.1994050004868768E-2</c:v>
                </c:pt>
                <c:pt idx="469">
                  <c:v>3.2694050001737196E-2</c:v>
                </c:pt>
                <c:pt idx="470">
                  <c:v>8.6655999984941445E-3</c:v>
                </c:pt>
                <c:pt idx="471">
                  <c:v>1.3565599998401012E-2</c:v>
                </c:pt>
                <c:pt idx="472">
                  <c:v>1.4965599999413826E-2</c:v>
                </c:pt>
                <c:pt idx="473">
                  <c:v>2.0465599998715334E-2</c:v>
                </c:pt>
                <c:pt idx="474">
                  <c:v>2.4665600001753774E-2</c:v>
                </c:pt>
                <c:pt idx="480">
                  <c:v>2.0258440003090072E-2</c:v>
                </c:pt>
                <c:pt idx="482">
                  <c:v>4.1653259992017411E-2</c:v>
                </c:pt>
                <c:pt idx="488">
                  <c:v>3.5255810005764943E-2</c:v>
                </c:pt>
                <c:pt idx="490">
                  <c:v>4.6293304993014317E-2</c:v>
                </c:pt>
                <c:pt idx="491">
                  <c:v>4.2064854998898227E-2</c:v>
                </c:pt>
                <c:pt idx="492">
                  <c:v>4.5950629995786585E-2</c:v>
                </c:pt>
                <c:pt idx="496">
                  <c:v>3.9115260005928576E-2</c:v>
                </c:pt>
                <c:pt idx="499">
                  <c:v>4.8684829998819623E-2</c:v>
                </c:pt>
                <c:pt idx="501">
                  <c:v>4.1436974999669474E-2</c:v>
                </c:pt>
                <c:pt idx="502">
                  <c:v>4.1308525003842078E-2</c:v>
                </c:pt>
                <c:pt idx="503">
                  <c:v>4.8869289996218868E-2</c:v>
                </c:pt>
                <c:pt idx="504">
                  <c:v>6.835177000175463E-2</c:v>
                </c:pt>
                <c:pt idx="505">
                  <c:v>5.7946589993662201E-2</c:v>
                </c:pt>
                <c:pt idx="506">
                  <c:v>6.055563499830896E-2</c:v>
                </c:pt>
                <c:pt idx="507">
                  <c:v>5.7807354998658411E-2</c:v>
                </c:pt>
                <c:pt idx="512">
                  <c:v>7.3568544998124707E-2</c:v>
                </c:pt>
                <c:pt idx="513">
                  <c:v>5.6547399995906744E-2</c:v>
                </c:pt>
                <c:pt idx="517">
                  <c:v>5.4009665000194218E-2</c:v>
                </c:pt>
                <c:pt idx="518">
                  <c:v>7.1241979996557347E-2</c:v>
                </c:pt>
                <c:pt idx="519">
                  <c:v>7.5351024999690708E-2</c:v>
                </c:pt>
                <c:pt idx="520">
                  <c:v>6.853679999767337E-2</c:v>
                </c:pt>
                <c:pt idx="521">
                  <c:v>5.7608349998190533E-2</c:v>
                </c:pt>
                <c:pt idx="522">
                  <c:v>7.8678160003619269E-2</c:v>
                </c:pt>
                <c:pt idx="525">
                  <c:v>7.8750280001258943E-2</c:v>
                </c:pt>
                <c:pt idx="526">
                  <c:v>8.3422639996570069E-2</c:v>
                </c:pt>
                <c:pt idx="527">
                  <c:v>8.6048299999674782E-2</c:v>
                </c:pt>
                <c:pt idx="528">
                  <c:v>9.2456029997265432E-2</c:v>
                </c:pt>
                <c:pt idx="531">
                  <c:v>7.4836624997260515E-2</c:v>
                </c:pt>
                <c:pt idx="532">
                  <c:v>9.5349534996785223E-2</c:v>
                </c:pt>
                <c:pt idx="535">
                  <c:v>7.7267624998057727E-2</c:v>
                </c:pt>
                <c:pt idx="539">
                  <c:v>8.575340000243159E-2</c:v>
                </c:pt>
                <c:pt idx="542">
                  <c:v>8.1148219993337989E-2</c:v>
                </c:pt>
                <c:pt idx="544">
                  <c:v>7.9030699998838827E-2</c:v>
                </c:pt>
                <c:pt idx="548">
                  <c:v>8.983456499845488E-2</c:v>
                </c:pt>
                <c:pt idx="551">
                  <c:v>8.9170744999137241E-2</c:v>
                </c:pt>
                <c:pt idx="552">
                  <c:v>8.8579790004587267E-2</c:v>
                </c:pt>
                <c:pt idx="553">
                  <c:v>9.6312104993558023E-2</c:v>
                </c:pt>
                <c:pt idx="554">
                  <c:v>9.0897879999829456E-2</c:v>
                </c:pt>
                <c:pt idx="555">
                  <c:v>7.6383654995879624E-2</c:v>
                </c:pt>
                <c:pt idx="563">
                  <c:v>0.1159372699985397</c:v>
                </c:pt>
                <c:pt idx="564">
                  <c:v>0.11536053999589058</c:v>
                </c:pt>
                <c:pt idx="565">
                  <c:v>0.11692130500159692</c:v>
                </c:pt>
                <c:pt idx="566">
                  <c:v>0.116244575001474</c:v>
                </c:pt>
                <c:pt idx="567">
                  <c:v>0.12732056000095326</c:v>
                </c:pt>
                <c:pt idx="568">
                  <c:v>0.12668693000159692</c:v>
                </c:pt>
                <c:pt idx="569">
                  <c:v>0.12771924499975285</c:v>
                </c:pt>
                <c:pt idx="570">
                  <c:v>0.10907912000402575</c:v>
                </c:pt>
                <c:pt idx="571">
                  <c:v>0.13805344499996863</c:v>
                </c:pt>
                <c:pt idx="572">
                  <c:v>0.13803922000079183</c:v>
                </c:pt>
                <c:pt idx="573">
                  <c:v>0.13738231999741402</c:v>
                </c:pt>
                <c:pt idx="574">
                  <c:v>0.13814563499909127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FF0-4225-8F27-A33546AB174B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1'!$F$21:$F$1500</c:f>
              <c:numCache>
                <c:formatCode>General</c:formatCode>
                <c:ptCount val="1480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  <c:pt idx="606">
                  <c:v>42625</c:v>
                </c:pt>
                <c:pt idx="607">
                  <c:v>42625</c:v>
                </c:pt>
                <c:pt idx="608">
                  <c:v>42625</c:v>
                </c:pt>
                <c:pt idx="609">
                  <c:v>42656.5</c:v>
                </c:pt>
                <c:pt idx="610">
                  <c:v>42656.5</c:v>
                </c:pt>
                <c:pt idx="611">
                  <c:v>42773.5</c:v>
                </c:pt>
                <c:pt idx="612">
                  <c:v>42773.5</c:v>
                </c:pt>
                <c:pt idx="613">
                  <c:v>42907.5</c:v>
                </c:pt>
                <c:pt idx="614">
                  <c:v>43552.5</c:v>
                </c:pt>
                <c:pt idx="615">
                  <c:v>43689</c:v>
                </c:pt>
                <c:pt idx="616">
                  <c:v>43689</c:v>
                </c:pt>
                <c:pt idx="617">
                  <c:v>43689</c:v>
                </c:pt>
                <c:pt idx="618">
                  <c:v>43747.5</c:v>
                </c:pt>
                <c:pt idx="619">
                  <c:v>43747.5</c:v>
                </c:pt>
                <c:pt idx="620">
                  <c:v>43747.5</c:v>
                </c:pt>
                <c:pt idx="621">
                  <c:v>43757</c:v>
                </c:pt>
                <c:pt idx="622">
                  <c:v>43816.5</c:v>
                </c:pt>
                <c:pt idx="623">
                  <c:v>43817</c:v>
                </c:pt>
              </c:numCache>
            </c:numRef>
          </c:xVal>
          <c:yVal>
            <c:numRef>
              <c:f>'Active 1'!$K$21:$K$1500</c:f>
              <c:numCache>
                <c:formatCode>General</c:formatCode>
                <c:ptCount val="1480"/>
                <c:pt idx="116">
                  <c:v>0</c:v>
                </c:pt>
                <c:pt idx="509">
                  <c:v>4.5824594999430701E-2</c:v>
                </c:pt>
                <c:pt idx="510">
                  <c:v>5.0110370000766125E-2</c:v>
                </c:pt>
                <c:pt idx="515">
                  <c:v>5.9051490003184881E-2</c:v>
                </c:pt>
                <c:pt idx="516">
                  <c:v>5.7212255000195E-2</c:v>
                </c:pt>
                <c:pt idx="523">
                  <c:v>6.8012864998308942E-2</c:v>
                </c:pt>
                <c:pt idx="524">
                  <c:v>6.3604205002775416E-2</c:v>
                </c:pt>
                <c:pt idx="543">
                  <c:v>8.0184624996036291E-2</c:v>
                </c:pt>
                <c:pt idx="559">
                  <c:v>8.3353224996244535E-2</c:v>
                </c:pt>
                <c:pt idx="561">
                  <c:v>9.4001329998718575E-2</c:v>
                </c:pt>
                <c:pt idx="575">
                  <c:v>0.14802212500217138</c:v>
                </c:pt>
                <c:pt idx="576">
                  <c:v>0.14802212500217138</c:v>
                </c:pt>
                <c:pt idx="577">
                  <c:v>0.14781651999510359</c:v>
                </c:pt>
                <c:pt idx="578">
                  <c:v>0.14781651999510359</c:v>
                </c:pt>
                <c:pt idx="579">
                  <c:v>0.15410012999927858</c:v>
                </c:pt>
                <c:pt idx="580">
                  <c:v>0.14954233999742428</c:v>
                </c:pt>
                <c:pt idx="581">
                  <c:v>0.14972811499319505</c:v>
                </c:pt>
                <c:pt idx="582">
                  <c:v>0.14918543999374378</c:v>
                </c:pt>
                <c:pt idx="583">
                  <c:v>0.15073584500350989</c:v>
                </c:pt>
                <c:pt idx="584">
                  <c:v>0.15083584500098368</c:v>
                </c:pt>
                <c:pt idx="585">
                  <c:v>0.14757093499792973</c:v>
                </c:pt>
                <c:pt idx="586">
                  <c:v>0.17107536999537842</c:v>
                </c:pt>
                <c:pt idx="588">
                  <c:v>0.19754496499808738</c:v>
                </c:pt>
                <c:pt idx="589">
                  <c:v>0.1975949649931863</c:v>
                </c:pt>
                <c:pt idx="590">
                  <c:v>0.19844496499717934</c:v>
                </c:pt>
                <c:pt idx="591">
                  <c:v>0.19848496499616886</c:v>
                </c:pt>
                <c:pt idx="592">
                  <c:v>0.2081964449971565</c:v>
                </c:pt>
                <c:pt idx="593">
                  <c:v>0.22160602000076324</c:v>
                </c:pt>
                <c:pt idx="594">
                  <c:v>0.22238228499918478</c:v>
                </c:pt>
                <c:pt idx="595">
                  <c:v>0.23034280999854673</c:v>
                </c:pt>
                <c:pt idx="596">
                  <c:v>0.24159552499622805</c:v>
                </c:pt>
                <c:pt idx="597">
                  <c:v>0.24427221499354346</c:v>
                </c:pt>
                <c:pt idx="598">
                  <c:v>0.2508520600022166</c:v>
                </c:pt>
                <c:pt idx="599">
                  <c:v>0.25198607999482192</c:v>
                </c:pt>
                <c:pt idx="600">
                  <c:v>0.27205026999581605</c:v>
                </c:pt>
                <c:pt idx="601">
                  <c:v>0.27205026999581605</c:v>
                </c:pt>
                <c:pt idx="602">
                  <c:v>0.27121570999588585</c:v>
                </c:pt>
                <c:pt idx="603">
                  <c:v>0.27221570999972755</c:v>
                </c:pt>
                <c:pt idx="604">
                  <c:v>0.27241571000195108</c:v>
                </c:pt>
                <c:pt idx="605">
                  <c:v>0.27905656499933684</c:v>
                </c:pt>
                <c:pt idx="606">
                  <c:v>0.27776375001121778</c:v>
                </c:pt>
                <c:pt idx="607">
                  <c:v>0.27776375001121778</c:v>
                </c:pt>
                <c:pt idx="608">
                  <c:v>0.27876375017513055</c:v>
                </c:pt>
                <c:pt idx="609">
                  <c:v>0.27862451484543271</c:v>
                </c:pt>
                <c:pt idx="610">
                  <c:v>0.28052451487747021</c:v>
                </c:pt>
                <c:pt idx="611">
                  <c:v>0.28037878496979829</c:v>
                </c:pt>
                <c:pt idx="612">
                  <c:v>0.28237878483196255</c:v>
                </c:pt>
                <c:pt idx="613">
                  <c:v>0.27585632477712352</c:v>
                </c:pt>
                <c:pt idx="614">
                  <c:v>0.28948627493809909</c:v>
                </c:pt>
                <c:pt idx="615">
                  <c:v>0.28844958989066072</c:v>
                </c:pt>
                <c:pt idx="616">
                  <c:v>0.28864959001657553</c:v>
                </c:pt>
                <c:pt idx="617">
                  <c:v>0.28864959001657553</c:v>
                </c:pt>
                <c:pt idx="618">
                  <c:v>0.28897672508173855</c:v>
                </c:pt>
                <c:pt idx="619">
                  <c:v>0.28997672477999004</c:v>
                </c:pt>
                <c:pt idx="620">
                  <c:v>0.29097672494390281</c:v>
                </c:pt>
                <c:pt idx="621">
                  <c:v>0.29134266993787605</c:v>
                </c:pt>
                <c:pt idx="622">
                  <c:v>0.2920241149913636</c:v>
                </c:pt>
                <c:pt idx="623">
                  <c:v>0.2915012699959334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FF0-4225-8F27-A33546AB174B}"/>
            </c:ext>
          </c:extLst>
        </c:ser>
        <c:ser>
          <c:idx val="4"/>
          <c:order val="4"/>
          <c:tx>
            <c:strRef>
              <c:f>'Active 1'!$V$20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1'!$V$21:$V$626</c:f>
              <c:numCache>
                <c:formatCode>General</c:formatCode>
                <c:ptCount val="606"/>
                <c:pt idx="155">
                  <c:v>-8.6738899990450591E-3</c:v>
                </c:pt>
                <c:pt idx="156">
                  <c:v>-8.9023399996221997E-3</c:v>
                </c:pt>
                <c:pt idx="161">
                  <c:v>-3.855800001474563E-3</c:v>
                </c:pt>
                <c:pt idx="169">
                  <c:v>1.8710569995164406E-2</c:v>
                </c:pt>
                <c:pt idx="170">
                  <c:v>3.5963449990958907E-3</c:v>
                </c:pt>
                <c:pt idx="171">
                  <c:v>-6.3210500229615718E-4</c:v>
                </c:pt>
                <c:pt idx="172">
                  <c:v>-1.6746330002206378E-2</c:v>
                </c:pt>
                <c:pt idx="174">
                  <c:v>-3.4946100058732554E-3</c:v>
                </c:pt>
                <c:pt idx="177">
                  <c:v>6.5286600001854822E-3</c:v>
                </c:pt>
                <c:pt idx="178">
                  <c:v>-3.5855649985023774E-3</c:v>
                </c:pt>
                <c:pt idx="180">
                  <c:v>-6.997900054557249E-4</c:v>
                </c:pt>
                <c:pt idx="187">
                  <c:v>-8.019195003726054E-3</c:v>
                </c:pt>
                <c:pt idx="188">
                  <c:v>-3.0191949990694411E-3</c:v>
                </c:pt>
                <c:pt idx="189">
                  <c:v>3.1889424994005822E-2</c:v>
                </c:pt>
                <c:pt idx="192">
                  <c:v>4.0040750027401373E-3</c:v>
                </c:pt>
                <c:pt idx="195">
                  <c:v>1.2255795001692604E-2</c:v>
                </c:pt>
                <c:pt idx="198">
                  <c:v>-7.209350005723536E-4</c:v>
                </c:pt>
                <c:pt idx="201">
                  <c:v>-1.4154565003991593E-2</c:v>
                </c:pt>
                <c:pt idx="203">
                  <c:v>6.7312099999981001E-3</c:v>
                </c:pt>
                <c:pt idx="205">
                  <c:v>1.8919750000350177E-3</c:v>
                </c:pt>
                <c:pt idx="212">
                  <c:v>-1.7362100043101236E-3</c:v>
                </c:pt>
                <c:pt idx="213">
                  <c:v>5.2870599974994548E-3</c:v>
                </c:pt>
                <c:pt idx="214">
                  <c:v>-6.8271650015958585E-3</c:v>
                </c:pt>
                <c:pt idx="215">
                  <c:v>-2.2100030000729021E-2</c:v>
                </c:pt>
                <c:pt idx="216">
                  <c:v>-2.196253500005696E-2</c:v>
                </c:pt>
                <c:pt idx="217">
                  <c:v>-2.8664274999755435E-2</c:v>
                </c:pt>
                <c:pt idx="218">
                  <c:v>-1.1983680000412278E-2</c:v>
                </c:pt>
                <c:pt idx="219">
                  <c:v>8.9020949963014573E-3</c:v>
                </c:pt>
                <c:pt idx="221">
                  <c:v>-3.3940400026040152E-3</c:v>
                </c:pt>
                <c:pt idx="222">
                  <c:v>1.3775099941994995E-3</c:v>
                </c:pt>
                <c:pt idx="227">
                  <c:v>-2.3690175003139302E-2</c:v>
                </c:pt>
                <c:pt idx="230">
                  <c:v>-2.9781130004266743E-2</c:v>
                </c:pt>
                <c:pt idx="231">
                  <c:v>-2.1781130002636928E-2</c:v>
                </c:pt>
                <c:pt idx="232">
                  <c:v>-2.3895355006970931E-2</c:v>
                </c:pt>
                <c:pt idx="233">
                  <c:v>-2.7123804997245315E-2</c:v>
                </c:pt>
                <c:pt idx="236">
                  <c:v>-3.2986309997795615E-2</c:v>
                </c:pt>
                <c:pt idx="237">
                  <c:v>-2.2100535003119148E-2</c:v>
                </c:pt>
                <c:pt idx="238">
                  <c:v>-2.1005349990446121E-3</c:v>
                </c:pt>
                <c:pt idx="239">
                  <c:v>-1.6214760005823337E-2</c:v>
                </c:pt>
                <c:pt idx="241">
                  <c:v>-1.8848815001547337E-2</c:v>
                </c:pt>
                <c:pt idx="242">
                  <c:v>-1.796304000163218E-2</c:v>
                </c:pt>
                <c:pt idx="244">
                  <c:v>4.6942849949118681E-3</c:v>
                </c:pt>
                <c:pt idx="245">
                  <c:v>-2.3939769998833071E-2</c:v>
                </c:pt>
                <c:pt idx="267">
                  <c:v>1.5896750046522357E-3</c:v>
                </c:pt>
                <c:pt idx="274">
                  <c:v>-3.683189999719616E-3</c:v>
                </c:pt>
                <c:pt idx="300">
                  <c:v>1.1969589999353047E-2</c:v>
                </c:pt>
                <c:pt idx="308">
                  <c:v>-3.9477694997913204E-2</c:v>
                </c:pt>
                <c:pt idx="309">
                  <c:v>6.659799997578375E-3</c:v>
                </c:pt>
                <c:pt idx="325">
                  <c:v>6.9043999974383041E-3</c:v>
                </c:pt>
                <c:pt idx="328">
                  <c:v>6.2737850021221675E-3</c:v>
                </c:pt>
                <c:pt idx="329">
                  <c:v>5.8595599984982982E-3</c:v>
                </c:pt>
                <c:pt idx="338">
                  <c:v>6.7472200025804341E-3</c:v>
                </c:pt>
                <c:pt idx="339">
                  <c:v>4.4045449976692908E-3</c:v>
                </c:pt>
                <c:pt idx="355">
                  <c:v>-3.6753100001078565E-2</c:v>
                </c:pt>
                <c:pt idx="357">
                  <c:v>7.6399800018407404E-3</c:v>
                </c:pt>
                <c:pt idx="359">
                  <c:v>-4.9188999983016402E-3</c:v>
                </c:pt>
                <c:pt idx="361">
                  <c:v>1.87591999565484E-3</c:v>
                </c:pt>
                <c:pt idx="362">
                  <c:v>2.1330189993022941E-2</c:v>
                </c:pt>
                <c:pt idx="365">
                  <c:v>1.6194820003875066E-2</c:v>
                </c:pt>
                <c:pt idx="367">
                  <c:v>2.2852144997159485E-2</c:v>
                </c:pt>
                <c:pt idx="368">
                  <c:v>-6.4106000063475221E-3</c:v>
                </c:pt>
                <c:pt idx="371">
                  <c:v>-9.7976899996865541E-3</c:v>
                </c:pt>
                <c:pt idx="372">
                  <c:v>4.0202310003223829E-2</c:v>
                </c:pt>
                <c:pt idx="373">
                  <c:v>-2.4231319999671541E-2</c:v>
                </c:pt>
                <c:pt idx="376">
                  <c:v>1.8337174995394889E-2</c:v>
                </c:pt>
                <c:pt idx="377">
                  <c:v>2.1170140003960114E-2</c:v>
                </c:pt>
                <c:pt idx="378">
                  <c:v>-7.0583100023213774E-3</c:v>
                </c:pt>
                <c:pt idx="379">
                  <c:v>4.4847899989690632E-3</c:v>
                </c:pt>
                <c:pt idx="381">
                  <c:v>2.2563399979844689E-3</c:v>
                </c:pt>
                <c:pt idx="382">
                  <c:v>2.0759779996296857E-2</c:v>
                </c:pt>
                <c:pt idx="383">
                  <c:v>4.8783049998746719E-2</c:v>
                </c:pt>
                <c:pt idx="385">
                  <c:v>2.7554599997529294E-2</c:v>
                </c:pt>
                <c:pt idx="388">
                  <c:v>7.9829699971014634E-3</c:v>
                </c:pt>
                <c:pt idx="389">
                  <c:v>1.4982969994889572E-2</c:v>
                </c:pt>
                <c:pt idx="390">
                  <c:v>1.1811179996584542E-2</c:v>
                </c:pt>
                <c:pt idx="397">
                  <c:v>2.0909119994030334E-2</c:v>
                </c:pt>
                <c:pt idx="398">
                  <c:v>9.7948949987767264E-3</c:v>
                </c:pt>
                <c:pt idx="399">
                  <c:v>-1.6497600008733571E-3</c:v>
                </c:pt>
                <c:pt idx="400">
                  <c:v>1.7579699997440912E-3</c:v>
                </c:pt>
                <c:pt idx="401">
                  <c:v>5.5760599934728816E-3</c:v>
                </c:pt>
                <c:pt idx="405">
                  <c:v>-5.7246000505983829E-4</c:v>
                </c:pt>
                <c:pt idx="407">
                  <c:v>2.3550999976578169E-3</c:v>
                </c:pt>
                <c:pt idx="408">
                  <c:v>-2.5750900022103451E-3</c:v>
                </c:pt>
                <c:pt idx="409">
                  <c:v>1.2429999987944029E-3</c:v>
                </c:pt>
                <c:pt idx="410">
                  <c:v>1.2697269994532689E-2</c:v>
                </c:pt>
                <c:pt idx="411">
                  <c:v>-2.981719500530744E-2</c:v>
                </c:pt>
                <c:pt idx="412">
                  <c:v>-1.2817195005482063E-2</c:v>
                </c:pt>
                <c:pt idx="415">
                  <c:v>1.0000895003031474E-2</c:v>
                </c:pt>
                <c:pt idx="416">
                  <c:v>2.1184930003073532E-2</c:v>
                </c:pt>
                <c:pt idx="417">
                  <c:v>2.3484930003178306E-2</c:v>
                </c:pt>
                <c:pt idx="418">
                  <c:v>2.0470704999752343E-2</c:v>
                </c:pt>
                <c:pt idx="419">
                  <c:v>1.3956479997432325E-2</c:v>
                </c:pt>
                <c:pt idx="421">
                  <c:v>2.1583614994597156E-2</c:v>
                </c:pt>
                <c:pt idx="423">
                  <c:v>1.7569389994605444E-2</c:v>
                </c:pt>
                <c:pt idx="424">
                  <c:v>9.5926599969970994E-3</c:v>
                </c:pt>
                <c:pt idx="425">
                  <c:v>1.0478434996912256E-2</c:v>
                </c:pt>
                <c:pt idx="426">
                  <c:v>3.0364209997060243E-2</c:v>
                </c:pt>
                <c:pt idx="427">
                  <c:v>4.2249984995578416E-2</c:v>
                </c:pt>
                <c:pt idx="428">
                  <c:v>3.3579510003619362E-2</c:v>
                </c:pt>
                <c:pt idx="429">
                  <c:v>3.4265285001310986E-2</c:v>
                </c:pt>
                <c:pt idx="430">
                  <c:v>2.9987239999172743E-2</c:v>
                </c:pt>
                <c:pt idx="434">
                  <c:v>1.5563224995275959E-2</c:v>
                </c:pt>
                <c:pt idx="435">
                  <c:v>2.1814944993820973E-2</c:v>
                </c:pt>
                <c:pt idx="436">
                  <c:v>1.8586495003546588E-2</c:v>
                </c:pt>
                <c:pt idx="437">
                  <c:v>1.6472269999212585E-2</c:v>
                </c:pt>
                <c:pt idx="438">
                  <c:v>2.44722700008424E-2</c:v>
                </c:pt>
                <c:pt idx="441">
                  <c:v>1.3085179998597596E-2</c:v>
                </c:pt>
                <c:pt idx="442">
                  <c:v>1.7085179999412503E-2</c:v>
                </c:pt>
                <c:pt idx="443">
                  <c:v>1.1108449994935654E-2</c:v>
                </c:pt>
                <c:pt idx="444">
                  <c:v>1.5108449995750561E-2</c:v>
                </c:pt>
                <c:pt idx="445">
                  <c:v>2.5131720001809299E-2</c:v>
                </c:pt>
                <c:pt idx="446">
                  <c:v>2.8131719998782501E-2</c:v>
                </c:pt>
                <c:pt idx="448">
                  <c:v>1.5528424999502022E-2</c:v>
                </c:pt>
                <c:pt idx="449">
                  <c:v>1.3185750001866836E-2</c:v>
                </c:pt>
                <c:pt idx="450">
                  <c:v>2.7912885001569521E-2</c:v>
                </c:pt>
                <c:pt idx="461">
                  <c:v>2.8057869996700902E-2</c:v>
                </c:pt>
                <c:pt idx="475">
                  <c:v>1.244445500196889E-2</c:v>
                </c:pt>
                <c:pt idx="487">
                  <c:v>3.8246764997893479E-2</c:v>
                </c:pt>
                <c:pt idx="530">
                  <c:v>2.8599130004295148E-2</c:v>
                </c:pt>
                <c:pt idx="534">
                  <c:v>4.4035309998434968E-2</c:v>
                </c:pt>
                <c:pt idx="537">
                  <c:v>3.5743400003411807E-2</c:v>
                </c:pt>
                <c:pt idx="541">
                  <c:v>3.1824949997826479E-2</c:v>
                </c:pt>
                <c:pt idx="547">
                  <c:v>9.3748790000972804E-2</c:v>
                </c:pt>
                <c:pt idx="550">
                  <c:v>7.94203400000697E-2</c:v>
                </c:pt>
                <c:pt idx="558">
                  <c:v>4.2552819999400526E-2</c:v>
                </c:pt>
                <c:pt idx="562">
                  <c:v>9.4021329998213332E-2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FF0-4225-8F27-A33546AB174B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1'!$M$21:$M$626</c:f>
              <c:numCache>
                <c:formatCode>General</c:formatCode>
                <c:ptCount val="6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FF0-4225-8F27-A33546AB174B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1'!$N$21:$N$626</c:f>
              <c:numCache>
                <c:formatCode>General</c:formatCode>
                <c:ptCount val="6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FF0-4225-8F27-A33546AB174B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1'!$F$21:$F$334</c:f>
              <c:numCache>
                <c:formatCode>General</c:formatCode>
                <c:ptCount val="314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</c:numCache>
            </c:numRef>
          </c:xVal>
          <c:yVal>
            <c:numRef>
              <c:f>'Active 1'!$O$21:$O$334</c:f>
              <c:numCache>
                <c:formatCode>General</c:formatCode>
                <c:ptCount val="314"/>
                <c:pt idx="0">
                  <c:v>-0.57893531151353472</c:v>
                </c:pt>
                <c:pt idx="1">
                  <c:v>-0.57893531151353472</c:v>
                </c:pt>
                <c:pt idx="2">
                  <c:v>-0.57878236466206712</c:v>
                </c:pt>
                <c:pt idx="3">
                  <c:v>-0.57866612505495163</c:v>
                </c:pt>
                <c:pt idx="4">
                  <c:v>-0.5786355356846582</c:v>
                </c:pt>
                <c:pt idx="5">
                  <c:v>-0.57851317820348402</c:v>
                </c:pt>
                <c:pt idx="6">
                  <c:v>-0.57848870670724928</c:v>
                </c:pt>
                <c:pt idx="7">
                  <c:v>-0.57845811733695562</c:v>
                </c:pt>
                <c:pt idx="8">
                  <c:v>-0.57842752796666219</c:v>
                </c:pt>
                <c:pt idx="9">
                  <c:v>-0.57798092316037664</c:v>
                </c:pt>
                <c:pt idx="10">
                  <c:v>-0.57795033379008309</c:v>
                </c:pt>
                <c:pt idx="11">
                  <c:v>-0.57788915504949601</c:v>
                </c:pt>
                <c:pt idx="12">
                  <c:v>-0.57774232607208709</c:v>
                </c:pt>
                <c:pt idx="13">
                  <c:v>-0.56549434220655814</c:v>
                </c:pt>
                <c:pt idx="14">
                  <c:v>-0.56548822433249946</c:v>
                </c:pt>
                <c:pt idx="15">
                  <c:v>-0.47122402083596082</c:v>
                </c:pt>
                <c:pt idx="19">
                  <c:v>-0.46949266247734711</c:v>
                </c:pt>
                <c:pt idx="22">
                  <c:v>-0.46118458950562463</c:v>
                </c:pt>
                <c:pt idx="25">
                  <c:v>-0.439343779116045</c:v>
                </c:pt>
                <c:pt idx="30">
                  <c:v>-0.41733166825282164</c:v>
                </c:pt>
                <c:pt idx="35">
                  <c:v>-0.41622433304819584</c:v>
                </c:pt>
                <c:pt idx="36">
                  <c:v>-0.41616927218166749</c:v>
                </c:pt>
                <c:pt idx="37">
                  <c:v>-0.41456638917828659</c:v>
                </c:pt>
                <c:pt idx="39">
                  <c:v>-0.40482673367682698</c:v>
                </c:pt>
                <c:pt idx="43">
                  <c:v>-0.39502589943478034</c:v>
                </c:pt>
                <c:pt idx="46">
                  <c:v>-0.3942795187996182</c:v>
                </c:pt>
                <c:pt idx="47">
                  <c:v>-0.39362490627533675</c:v>
                </c:pt>
                <c:pt idx="48">
                  <c:v>-0.38215389241526337</c:v>
                </c:pt>
                <c:pt idx="49">
                  <c:v>-0.38206824217844149</c:v>
                </c:pt>
                <c:pt idx="50">
                  <c:v>-0.38203765280814794</c:v>
                </c:pt>
                <c:pt idx="51">
                  <c:v>-0.3820070634378544</c:v>
                </c:pt>
                <c:pt idx="52">
                  <c:v>-0.38152986926127541</c:v>
                </c:pt>
                <c:pt idx="53">
                  <c:v>-0.38132186154327941</c:v>
                </c:pt>
                <c:pt idx="54">
                  <c:v>-0.3811138538252834</c:v>
                </c:pt>
                <c:pt idx="55">
                  <c:v>-0.38096090697381579</c:v>
                </c:pt>
                <c:pt idx="56">
                  <c:v>-0.38087525673699385</c:v>
                </c:pt>
                <c:pt idx="57">
                  <c:v>-0.38063665964870436</c:v>
                </c:pt>
                <c:pt idx="58">
                  <c:v>-0.37286695959414801</c:v>
                </c:pt>
                <c:pt idx="59">
                  <c:v>-0.37280578085356098</c:v>
                </c:pt>
                <c:pt idx="60">
                  <c:v>-0.37250600502468434</c:v>
                </c:pt>
                <c:pt idx="61">
                  <c:v>-0.37238976541756896</c:v>
                </c:pt>
                <c:pt idx="62">
                  <c:v>-0.37235917604727542</c:v>
                </c:pt>
                <c:pt idx="63">
                  <c:v>-0.37226740793639485</c:v>
                </c:pt>
                <c:pt idx="64">
                  <c:v>-0.37220622919580781</c:v>
                </c:pt>
                <c:pt idx="65">
                  <c:v>-0.37214505045522073</c:v>
                </c:pt>
                <c:pt idx="66">
                  <c:v>-0.37212057895898587</c:v>
                </c:pt>
                <c:pt idx="67">
                  <c:v>-0.37208998958869238</c:v>
                </c:pt>
                <c:pt idx="68">
                  <c:v>-0.37205940021839884</c:v>
                </c:pt>
                <c:pt idx="69">
                  <c:v>-0.37199822147781181</c:v>
                </c:pt>
                <c:pt idx="70">
                  <c:v>-0.37191257124098992</c:v>
                </c:pt>
                <c:pt idx="71">
                  <c:v>-0.37190645336693118</c:v>
                </c:pt>
                <c:pt idx="72">
                  <c:v>-0.37062781768866171</c:v>
                </c:pt>
                <c:pt idx="73">
                  <c:v>-0.37038922060037216</c:v>
                </c:pt>
                <c:pt idx="74">
                  <c:v>-0.36136535636378114</c:v>
                </c:pt>
                <c:pt idx="75">
                  <c:v>-0.35034094730999332</c:v>
                </c:pt>
                <c:pt idx="76">
                  <c:v>-0.35034094730999332</c:v>
                </c:pt>
                <c:pt idx="77">
                  <c:v>-0.35034094730999332</c:v>
                </c:pt>
                <c:pt idx="88">
                  <c:v>-0.3176959713327393</c:v>
                </c:pt>
                <c:pt idx="91">
                  <c:v>-0.29415439195483944</c:v>
                </c:pt>
                <c:pt idx="93">
                  <c:v>-0.28439026495714503</c:v>
                </c:pt>
                <c:pt idx="103">
                  <c:v>-0.2625494545675654</c:v>
                </c:pt>
                <c:pt idx="106">
                  <c:v>-0.25210012567529594</c:v>
                </c:pt>
                <c:pt idx="107">
                  <c:v>-0.25203894693470891</c:v>
                </c:pt>
                <c:pt idx="108">
                  <c:v>-0.25156175275812981</c:v>
                </c:pt>
                <c:pt idx="109">
                  <c:v>-0.25141492378072089</c:v>
                </c:pt>
                <c:pt idx="110">
                  <c:v>-0.25141492378072089</c:v>
                </c:pt>
                <c:pt idx="111">
                  <c:v>-0.25138433441042735</c:v>
                </c:pt>
                <c:pt idx="112">
                  <c:v>-0.25135374504013386</c:v>
                </c:pt>
                <c:pt idx="113">
                  <c:v>-0.25135374504013386</c:v>
                </c:pt>
                <c:pt idx="114">
                  <c:v>-0.2511763266924314</c:v>
                </c:pt>
                <c:pt idx="117">
                  <c:v>-0.24229317355919058</c:v>
                </c:pt>
                <c:pt idx="119">
                  <c:v>-4.4840002374257892E-5</c:v>
                </c:pt>
                <c:pt idx="121">
                  <c:v>-0.24206069434495975</c:v>
                </c:pt>
                <c:pt idx="122">
                  <c:v>-0.24205457647090106</c:v>
                </c:pt>
                <c:pt idx="123">
                  <c:v>-0.24185268662696377</c:v>
                </c:pt>
                <c:pt idx="124">
                  <c:v>-0.24176091851608317</c:v>
                </c:pt>
                <c:pt idx="125">
                  <c:v>-0.24173032914578965</c:v>
                </c:pt>
                <c:pt idx="126">
                  <c:v>-0.24169973977549611</c:v>
                </c:pt>
                <c:pt idx="127">
                  <c:v>-0.24161408953867425</c:v>
                </c:pt>
                <c:pt idx="130">
                  <c:v>-0.24029262874199378</c:v>
                </c:pt>
                <c:pt idx="131">
                  <c:v>-0.23905070030807651</c:v>
                </c:pt>
                <c:pt idx="133">
                  <c:v>-0.23154406883804451</c:v>
                </c:pt>
                <c:pt idx="140">
                  <c:v>-0.23026543315977502</c:v>
                </c:pt>
                <c:pt idx="164">
                  <c:v>-0.22023211970349754</c:v>
                </c:pt>
                <c:pt idx="173">
                  <c:v>-0.21969374678633144</c:v>
                </c:pt>
                <c:pt idx="175">
                  <c:v>-0.2196631574160379</c:v>
                </c:pt>
                <c:pt idx="181">
                  <c:v>-0.21936949946122003</c:v>
                </c:pt>
                <c:pt idx="183">
                  <c:v>-0.21922267048381108</c:v>
                </c:pt>
                <c:pt idx="186">
                  <c:v>-0.21913090237293051</c:v>
                </c:pt>
                <c:pt idx="193">
                  <c:v>-0.21877606567752556</c:v>
                </c:pt>
                <c:pt idx="194">
                  <c:v>-0.21873935843317333</c:v>
                </c:pt>
                <c:pt idx="196">
                  <c:v>-0.21871488693693852</c:v>
                </c:pt>
                <c:pt idx="197">
                  <c:v>-0.21856805795952958</c:v>
                </c:pt>
                <c:pt idx="199">
                  <c:v>-0.21850687921894252</c:v>
                </c:pt>
                <c:pt idx="200">
                  <c:v>-0.21844570047835546</c:v>
                </c:pt>
                <c:pt idx="202">
                  <c:v>-0.21817039614571371</c:v>
                </c:pt>
                <c:pt idx="204">
                  <c:v>-0.21799909567206993</c:v>
                </c:pt>
                <c:pt idx="207">
                  <c:v>-0.21767484834695852</c:v>
                </c:pt>
                <c:pt idx="208">
                  <c:v>-0.21764425897666501</c:v>
                </c:pt>
                <c:pt idx="209">
                  <c:v>-0.21703858944485313</c:v>
                </c:pt>
                <c:pt idx="210">
                  <c:v>-0.21683058172685712</c:v>
                </c:pt>
                <c:pt idx="211">
                  <c:v>-0.21254806988576308</c:v>
                </c:pt>
                <c:pt idx="223">
                  <c:v>-0.20923830002000327</c:v>
                </c:pt>
                <c:pt idx="224">
                  <c:v>-0.20903029230200726</c:v>
                </c:pt>
                <c:pt idx="225">
                  <c:v>-0.20899970293171374</c:v>
                </c:pt>
                <c:pt idx="226">
                  <c:v>-0.20890793482083314</c:v>
                </c:pt>
                <c:pt idx="228">
                  <c:v>-0.20876110584342422</c:v>
                </c:pt>
                <c:pt idx="229">
                  <c:v>-0.20873051647313068</c:v>
                </c:pt>
                <c:pt idx="234">
                  <c:v>-0.2084307406442541</c:v>
                </c:pt>
                <c:pt idx="235">
                  <c:v>-0.20836956190366704</c:v>
                </c:pt>
                <c:pt idx="243">
                  <c:v>-0.20801472520826211</c:v>
                </c:pt>
                <c:pt idx="246">
                  <c:v>-0.20732952331368706</c:v>
                </c:pt>
                <c:pt idx="247">
                  <c:v>-0.20726834457310001</c:v>
                </c:pt>
                <c:pt idx="248">
                  <c:v>-0.20631395621994189</c:v>
                </c:pt>
                <c:pt idx="249">
                  <c:v>-0.20045303287170177</c:v>
                </c:pt>
                <c:pt idx="251">
                  <c:v>-0.19905203971225816</c:v>
                </c:pt>
                <c:pt idx="252">
                  <c:v>-0.19884403199426215</c:v>
                </c:pt>
                <c:pt idx="253">
                  <c:v>-0.1986054349059726</c:v>
                </c:pt>
                <c:pt idx="254">
                  <c:v>-0.19857484553567908</c:v>
                </c:pt>
                <c:pt idx="255">
                  <c:v>-0.19845860592856368</c:v>
                </c:pt>
                <c:pt idx="256">
                  <c:v>-0.19842801655827014</c:v>
                </c:pt>
                <c:pt idx="257">
                  <c:v>-0.19839742718797662</c:v>
                </c:pt>
                <c:pt idx="258">
                  <c:v>-0.19836683781768311</c:v>
                </c:pt>
                <c:pt idx="259">
                  <c:v>-0.1981588300996871</c:v>
                </c:pt>
                <c:pt idx="260">
                  <c:v>-0.19812824072939356</c:v>
                </c:pt>
                <c:pt idx="261">
                  <c:v>-0.19798141175198464</c:v>
                </c:pt>
                <c:pt idx="262">
                  <c:v>-0.19785905427081052</c:v>
                </c:pt>
                <c:pt idx="263">
                  <c:v>-0.19771222529340157</c:v>
                </c:pt>
                <c:pt idx="264">
                  <c:v>-0.19747362820511205</c:v>
                </c:pt>
                <c:pt idx="265">
                  <c:v>-0.19738186009423148</c:v>
                </c:pt>
                <c:pt idx="266">
                  <c:v>-0.19735127072393793</c:v>
                </c:pt>
                <c:pt idx="268">
                  <c:v>-0.19696584465823946</c:v>
                </c:pt>
                <c:pt idx="269">
                  <c:v>-0.19687407654735889</c:v>
                </c:pt>
                <c:pt idx="270">
                  <c:v>-0.19684348717706535</c:v>
                </c:pt>
                <c:pt idx="271">
                  <c:v>-0.19684348717706535</c:v>
                </c:pt>
                <c:pt idx="272">
                  <c:v>-0.19672724756994994</c:v>
                </c:pt>
                <c:pt idx="273">
                  <c:v>-0.19669665819965643</c:v>
                </c:pt>
                <c:pt idx="275">
                  <c:v>-0.19595027756449432</c:v>
                </c:pt>
                <c:pt idx="280">
                  <c:v>-0.18719559978648634</c:v>
                </c:pt>
                <c:pt idx="281">
                  <c:v>-0.18630239017391531</c:v>
                </c:pt>
                <c:pt idx="282">
                  <c:v>-0.18630239017391531</c:v>
                </c:pt>
                <c:pt idx="283">
                  <c:v>-0.18614944332244765</c:v>
                </c:pt>
                <c:pt idx="284">
                  <c:v>-0.18606379308562576</c:v>
                </c:pt>
                <c:pt idx="285">
                  <c:v>-0.18597202497474519</c:v>
                </c:pt>
                <c:pt idx="286">
                  <c:v>-0.18597202497474519</c:v>
                </c:pt>
                <c:pt idx="287">
                  <c:v>-0.18597202497474519</c:v>
                </c:pt>
                <c:pt idx="288">
                  <c:v>-0.18594143560445164</c:v>
                </c:pt>
                <c:pt idx="289">
                  <c:v>-0.18591084623415813</c:v>
                </c:pt>
                <c:pt idx="290">
                  <c:v>-0.18573342788645567</c:v>
                </c:pt>
                <c:pt idx="291">
                  <c:v>-0.18477903953329755</c:v>
                </c:pt>
                <c:pt idx="292">
                  <c:v>-0.18463221055588863</c:v>
                </c:pt>
                <c:pt idx="293">
                  <c:v>-0.18442420283789263</c:v>
                </c:pt>
                <c:pt idx="294">
                  <c:v>-0.18439361346759908</c:v>
                </c:pt>
                <c:pt idx="295">
                  <c:v>-0.17740088341849838</c:v>
                </c:pt>
                <c:pt idx="296">
                  <c:v>-0.17659332404274924</c:v>
                </c:pt>
                <c:pt idx="297">
                  <c:v>-0.17644649506534027</c:v>
                </c:pt>
                <c:pt idx="298">
                  <c:v>-0.17554716757871053</c:v>
                </c:pt>
                <c:pt idx="299">
                  <c:v>-0.17486196568413548</c:v>
                </c:pt>
                <c:pt idx="302">
                  <c:v>-0.16448605128057048</c:v>
                </c:pt>
                <c:pt idx="303">
                  <c:v>-0.16407615371863721</c:v>
                </c:pt>
                <c:pt idx="304">
                  <c:v>-0.16404556434834366</c:v>
                </c:pt>
                <c:pt idx="305">
                  <c:v>-0.16395991411152178</c:v>
                </c:pt>
                <c:pt idx="306">
                  <c:v>-0.16389873537093474</c:v>
                </c:pt>
                <c:pt idx="307">
                  <c:v>-0.16383755663034766</c:v>
                </c:pt>
                <c:pt idx="310">
                  <c:v>-0.15601279570926299</c:v>
                </c:pt>
                <c:pt idx="311">
                  <c:v>-0.15547442279209689</c:v>
                </c:pt>
                <c:pt idx="312">
                  <c:v>-0.15547442279209689</c:v>
                </c:pt>
                <c:pt idx="313">
                  <c:v>-0.15544383342180335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FF0-4225-8F27-A33546AB174B}"/>
            </c:ext>
          </c:extLst>
        </c:ser>
        <c:ser>
          <c:idx val="8"/>
          <c:order val="8"/>
          <c:tx>
            <c:strRef>
              <c:f>'Active 1'!$Y$1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1'!$X$2:$X$42</c:f>
              <c:numCache>
                <c:formatCode>General</c:formatCode>
                <c:ptCount val="41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</c:numCache>
            </c:numRef>
          </c:xVal>
          <c:yVal>
            <c:numRef>
              <c:f>'Active 1'!$Y$2:$Y$42</c:f>
              <c:numCache>
                <c:formatCode>0.0000E+00</c:formatCode>
                <c:ptCount val="41"/>
                <c:pt idx="0">
                  <c:v>0.19136803285164389</c:v>
                </c:pt>
                <c:pt idx="1">
                  <c:v>0.16885267503643622</c:v>
                </c:pt>
                <c:pt idx="2">
                  <c:v>0.14773125373650048</c:v>
                </c:pt>
                <c:pt idx="3">
                  <c:v>0.12800376895183657</c:v>
                </c:pt>
                <c:pt idx="4">
                  <c:v>0.10967022068244459</c:v>
                </c:pt>
                <c:pt idx="5">
                  <c:v>9.2730608928324479E-2</c:v>
                </c:pt>
                <c:pt idx="6">
                  <c:v>7.7184933689476251E-2</c:v>
                </c:pt>
                <c:pt idx="7">
                  <c:v>6.3033194965899916E-2</c:v>
                </c:pt>
                <c:pt idx="8">
                  <c:v>5.0275392757595475E-2</c:v>
                </c:pt>
                <c:pt idx="9">
                  <c:v>3.8911527064562912E-2</c:v>
                </c:pt>
                <c:pt idx="10">
                  <c:v>2.8941597886802242E-2</c:v>
                </c:pt>
                <c:pt idx="11">
                  <c:v>2.0365605224313452E-2</c:v>
                </c:pt>
                <c:pt idx="12">
                  <c:v>1.3183549077096554E-2</c:v>
                </c:pt>
                <c:pt idx="13">
                  <c:v>7.3954294451515426E-3</c:v>
                </c:pt>
                <c:pt idx="14">
                  <c:v>3.001246328478418E-3</c:v>
                </c:pt>
                <c:pt idx="15">
                  <c:v>9.9972707718069394E-7</c:v>
                </c:pt>
                <c:pt idx="16">
                  <c:v>-1.6053103590521695E-3</c:v>
                </c:pt>
                <c:pt idx="17">
                  <c:v>-1.8176839299096329E-3</c:v>
                </c:pt>
                <c:pt idx="18">
                  <c:v>-6.3612098549520844E-4</c:v>
                </c:pt>
                <c:pt idx="19">
                  <c:v>1.9393784741911033E-3</c:v>
                </c:pt>
                <c:pt idx="20">
                  <c:v>5.9088144491493012E-3</c:v>
                </c:pt>
                <c:pt idx="21">
                  <c:v>1.1272186939379389E-2</c:v>
                </c:pt>
                <c:pt idx="22">
                  <c:v>1.8029495944881357E-2</c:v>
                </c:pt>
                <c:pt idx="23">
                  <c:v>2.618074146565522E-2</c:v>
                </c:pt>
                <c:pt idx="24">
                  <c:v>3.5725923501700965E-2</c:v>
                </c:pt>
                <c:pt idx="25">
                  <c:v>4.66650420530186E-2</c:v>
                </c:pt>
                <c:pt idx="26">
                  <c:v>5.8998097119608128E-2</c:v>
                </c:pt>
                <c:pt idx="27">
                  <c:v>7.2725088701469542E-2</c:v>
                </c:pt>
                <c:pt idx="28">
                  <c:v>8.7846016798602836E-2</c:v>
                </c:pt>
                <c:pt idx="29">
                  <c:v>0.10436088141100799</c:v>
                </c:pt>
                <c:pt idx="30">
                  <c:v>0.12226968253868509</c:v>
                </c:pt>
                <c:pt idx="31">
                  <c:v>0.14157242018163402</c:v>
                </c:pt>
                <c:pt idx="32">
                  <c:v>0.16226909433985487</c:v>
                </c:pt>
                <c:pt idx="33">
                  <c:v>0.18435970501334761</c:v>
                </c:pt>
                <c:pt idx="34">
                  <c:v>0.20784425220211222</c:v>
                </c:pt>
                <c:pt idx="35">
                  <c:v>0.23272273590614873</c:v>
                </c:pt>
                <c:pt idx="36">
                  <c:v>0.25899515612545709</c:v>
                </c:pt>
                <c:pt idx="37">
                  <c:v>0.28666151286003744</c:v>
                </c:pt>
                <c:pt idx="38">
                  <c:v>0.31572180610988954</c:v>
                </c:pt>
                <c:pt idx="39">
                  <c:v>0.34617603587501367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FF0-4225-8F27-A33546AB1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09184"/>
        <c:axId val="1"/>
      </c:scatterChart>
      <c:valAx>
        <c:axId val="513109184"/>
        <c:scaling>
          <c:orientation val="minMax"/>
          <c:max val="5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04848565732054"/>
              <c:y val="0.8906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730208800941479E-2"/>
              <c:y val="0.431250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091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23812528056489"/>
          <c:y val="0.89687499999999998"/>
          <c:w val="0.75555674184794697"/>
          <c:h val="6.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34224655073196064"/>
          <c:y val="3.23101777059773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431509078913705E-2"/>
          <c:y val="0.1405493838895458"/>
          <c:w val="0.86274659986805069"/>
          <c:h val="0.743134673438977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(6)'!$H$21:$H$273</c:f>
              <c:numCache>
                <c:formatCode>General</c:formatCode>
                <c:ptCount val="253"/>
                <c:pt idx="4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F4-426D-B3CC-994823D28BFE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(6)'!$I$21:$I$273</c:f>
              <c:numCache>
                <c:formatCode>General</c:formatCode>
                <c:ptCount val="2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F4-426D-B3CC-994823D28BFE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(6)'!$J$21:$J$273</c:f>
              <c:numCache>
                <c:formatCode>General</c:formatCode>
                <c:ptCount val="253"/>
                <c:pt idx="153">
                  <c:v>1.87591999565484E-3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7F4-426D-B3CC-994823D28BFE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(6)'!$K$21:$K$273</c:f>
              <c:numCache>
                <c:formatCode>General</c:formatCode>
                <c:ptCount val="253"/>
                <c:pt idx="27">
                  <c:v>1.836075999744935E-2</c:v>
                </c:pt>
                <c:pt idx="30">
                  <c:v>1.3573669995821547E-2</c:v>
                </c:pt>
                <c:pt idx="31">
                  <c:v>9.3825399962952361E-3</c:v>
                </c:pt>
                <c:pt idx="32">
                  <c:v>8.8540900032967329E-3</c:v>
                </c:pt>
                <c:pt idx="33">
                  <c:v>5.4873999979463406E-3</c:v>
                </c:pt>
                <c:pt idx="34">
                  <c:v>-1.0344900001655333E-3</c:v>
                </c:pt>
                <c:pt idx="35">
                  <c:v>6.0641949967248365E-3</c:v>
                </c:pt>
                <c:pt idx="36">
                  <c:v>1.4874650005367585E-3</c:v>
                </c:pt>
                <c:pt idx="37">
                  <c:v>7.6611999975284562E-4</c:v>
                </c:pt>
                <c:pt idx="38">
                  <c:v>-6.4843250074773096E-3</c:v>
                </c:pt>
                <c:pt idx="39">
                  <c:v>-7.626999999047257E-3</c:v>
                </c:pt>
                <c:pt idx="40">
                  <c:v>3.4648049986572005E-3</c:v>
                </c:pt>
                <c:pt idx="41">
                  <c:v>2.5029999960679561E-4</c:v>
                </c:pt>
                <c:pt idx="42">
                  <c:v>4.5029999455437064E-4</c:v>
                </c:pt>
                <c:pt idx="43">
                  <c:v>-1.0000000474974513E-4</c:v>
                </c:pt>
                <c:pt idx="45">
                  <c:v>9.0449975687079132E-6</c:v>
                </c:pt>
                <c:pt idx="46">
                  <c:v>6.2628500018035993E-4</c:v>
                </c:pt>
                <c:pt idx="47">
                  <c:v>6.3779996708035469E-5</c:v>
                </c:pt>
                <c:pt idx="48">
                  <c:v>4.1677500121295452E-4</c:v>
                </c:pt>
                <c:pt idx="49">
                  <c:v>2.8521049971459433E-3</c:v>
                </c:pt>
                <c:pt idx="50">
                  <c:v>4.1262999729951844E-4</c:v>
                </c:pt>
                <c:pt idx="51">
                  <c:v>-2.7747499552788213E-4</c:v>
                </c:pt>
                <c:pt idx="52">
                  <c:v>-1.9169999723089859E-4</c:v>
                </c:pt>
                <c:pt idx="55">
                  <c:v>-4.7879000339889899E-4</c:v>
                </c:pt>
                <c:pt idx="56">
                  <c:v>-1.5552000695606694E-4</c:v>
                </c:pt>
                <c:pt idx="57">
                  <c:v>-2.452505003020633E-3</c:v>
                </c:pt>
                <c:pt idx="58">
                  <c:v>-5.1654998969752342E-5</c:v>
                </c:pt>
                <c:pt idx="59">
                  <c:v>-1.4864000695524737E-4</c:v>
                </c:pt>
                <c:pt idx="60">
                  <c:v>4.5135999243939295E-4</c:v>
                </c:pt>
                <c:pt idx="63">
                  <c:v>-1.1963100041612051E-3</c:v>
                </c:pt>
                <c:pt idx="65">
                  <c:v>-3.014899994013831E-4</c:v>
                </c:pt>
                <c:pt idx="74">
                  <c:v>1.4204649996827357E-3</c:v>
                </c:pt>
                <c:pt idx="91">
                  <c:v>1.2796750015695579E-3</c:v>
                </c:pt>
                <c:pt idx="103">
                  <c:v>7.1971999568631873E-4</c:v>
                </c:pt>
                <c:pt idx="108">
                  <c:v>2.3599900014232844E-3</c:v>
                </c:pt>
                <c:pt idx="111">
                  <c:v>5.1682899938896298E-3</c:v>
                </c:pt>
                <c:pt idx="112">
                  <c:v>2.7174199931323528E-3</c:v>
                </c:pt>
                <c:pt idx="113">
                  <c:v>2.8148299970780499E-3</c:v>
                </c:pt>
                <c:pt idx="114">
                  <c:v>3.3006049998220988E-3</c:v>
                </c:pt>
                <c:pt idx="116">
                  <c:v>9.2495599965332076E-3</c:v>
                </c:pt>
                <c:pt idx="117">
                  <c:v>5.4663349947077222E-3</c:v>
                </c:pt>
                <c:pt idx="120">
                  <c:v>-6.8435000139288604E-4</c:v>
                </c:pt>
                <c:pt idx="121">
                  <c:v>1.3014249998377636E-3</c:v>
                </c:pt>
                <c:pt idx="122">
                  <c:v>7.5345900040701963E-3</c:v>
                </c:pt>
                <c:pt idx="123">
                  <c:v>7.0203649956965819E-3</c:v>
                </c:pt>
                <c:pt idx="124">
                  <c:v>-8.8740499631967396E-4</c:v>
                </c:pt>
                <c:pt idx="125">
                  <c:v>-1.3016299999435432E-3</c:v>
                </c:pt>
                <c:pt idx="126">
                  <c:v>-6.1585500225191936E-4</c:v>
                </c:pt>
                <c:pt idx="127">
                  <c:v>-2.3008000425761566E-4</c:v>
                </c:pt>
                <c:pt idx="128">
                  <c:v>-4.4304993934929371E-5</c:v>
                </c:pt>
                <c:pt idx="132">
                  <c:v>-1.2277500354684889E-4</c:v>
                </c:pt>
                <c:pt idx="133">
                  <c:v>-1.3370000015129335E-3</c:v>
                </c:pt>
                <c:pt idx="134">
                  <c:v>-1.5122500190045685E-4</c:v>
                </c:pt>
                <c:pt idx="135">
                  <c:v>1.1487749943626113E-3</c:v>
                </c:pt>
                <c:pt idx="138">
                  <c:v>5.9618700033752248E-3</c:v>
                </c:pt>
                <c:pt idx="139">
                  <c:v>6.9290899991756305E-3</c:v>
                </c:pt>
                <c:pt idx="140">
                  <c:v>6.7148649977752939E-3</c:v>
                </c:pt>
                <c:pt idx="141">
                  <c:v>4.8321049980586395E-3</c:v>
                </c:pt>
                <c:pt idx="142">
                  <c:v>5.4894299973966554E-3</c:v>
                </c:pt>
                <c:pt idx="143">
                  <c:v>6.3213199973688461E-3</c:v>
                </c:pt>
                <c:pt idx="144">
                  <c:v>5.1592400050139986E-3</c:v>
                </c:pt>
                <c:pt idx="145">
                  <c:v>7.1135500038508326E-3</c:v>
                </c:pt>
                <c:pt idx="146">
                  <c:v>4.4256100009079091E-3</c:v>
                </c:pt>
                <c:pt idx="147">
                  <c:v>4.8865599965211004E-3</c:v>
                </c:pt>
                <c:pt idx="148">
                  <c:v>4.4723350001731887E-3</c:v>
                </c:pt>
                <c:pt idx="151">
                  <c:v>5.4261800032691099E-3</c:v>
                </c:pt>
                <c:pt idx="155">
                  <c:v>5.1310399940120988E-3</c:v>
                </c:pt>
                <c:pt idx="156">
                  <c:v>5.8112100014113821E-3</c:v>
                </c:pt>
                <c:pt idx="158">
                  <c:v>6.5206799990846775E-3</c:v>
                </c:pt>
                <c:pt idx="176">
                  <c:v>6.2384999910136685E-4</c:v>
                </c:pt>
                <c:pt idx="177">
                  <c:v>2.709624997805804E-3</c:v>
                </c:pt>
                <c:pt idx="178">
                  <c:v>3.0953999958001077E-3</c:v>
                </c:pt>
                <c:pt idx="179">
                  <c:v>1.3811750031891279E-3</c:v>
                </c:pt>
                <c:pt idx="192">
                  <c:v>1.4920300003723241E-2</c:v>
                </c:pt>
                <c:pt idx="193">
                  <c:v>1.5620300000591669E-2</c:v>
                </c:pt>
                <c:pt idx="224">
                  <c:v>4.1653259992017411E-2</c:v>
                </c:pt>
                <c:pt idx="226">
                  <c:v>3.9115260005928576E-2</c:v>
                </c:pt>
                <c:pt idx="228">
                  <c:v>4.8684829998819623E-2</c:v>
                </c:pt>
                <c:pt idx="229">
                  <c:v>4.1436974999669474E-2</c:v>
                </c:pt>
                <c:pt idx="230">
                  <c:v>4.1308525003842078E-2</c:v>
                </c:pt>
                <c:pt idx="235">
                  <c:v>8.2525520003400743E-2</c:v>
                </c:pt>
                <c:pt idx="239">
                  <c:v>8.3353224996244535E-2</c:v>
                </c:pt>
                <c:pt idx="241">
                  <c:v>0.12732056000095326</c:v>
                </c:pt>
                <c:pt idx="242">
                  <c:v>0.12668693000159692</c:v>
                </c:pt>
                <c:pt idx="243">
                  <c:v>0.12771924499975285</c:v>
                </c:pt>
                <c:pt idx="244">
                  <c:v>0.10907912000402575</c:v>
                </c:pt>
                <c:pt idx="245">
                  <c:v>0.13805344499996863</c:v>
                </c:pt>
                <c:pt idx="246">
                  <c:v>0.13803922000079183</c:v>
                </c:pt>
                <c:pt idx="247">
                  <c:v>0.13738231999741402</c:v>
                </c:pt>
                <c:pt idx="248">
                  <c:v>0.13814563499909127</c:v>
                </c:pt>
                <c:pt idx="249">
                  <c:v>0.14954233999742428</c:v>
                </c:pt>
                <c:pt idx="250">
                  <c:v>0.14972811499319505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7F4-426D-B3CC-994823D28BFE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(6)'!$L$21:$L$273</c:f>
              <c:numCache>
                <c:formatCode>General</c:formatCode>
                <c:ptCount val="253"/>
                <c:pt idx="251">
                  <c:v>0.1975949649931863</c:v>
                </c:pt>
                <c:pt idx="252">
                  <c:v>0.19848496499616886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7F4-426D-B3CC-994823D28BFE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(6)'!$M$21:$M$273</c:f>
              <c:numCache>
                <c:formatCode>General</c:formatCode>
                <c:ptCount val="2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7F4-426D-B3CC-994823D28BFE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(6)'!$N$21:$N$273</c:f>
              <c:numCache>
                <c:formatCode>General</c:formatCode>
                <c:ptCount val="253"/>
                <c:pt idx="0">
                  <c:v>7.4468945000262465E-2</c:v>
                </c:pt>
                <c:pt idx="1">
                  <c:v>7.3740494997764472E-2</c:v>
                </c:pt>
                <c:pt idx="2">
                  <c:v>7.3837439995259047E-2</c:v>
                </c:pt>
                <c:pt idx="3">
                  <c:v>7.4003810004796833E-2</c:v>
                </c:pt>
                <c:pt idx="4">
                  <c:v>7.068029999936698E-2</c:v>
                </c:pt>
                <c:pt idx="5">
                  <c:v>6.9699200001196004E-2</c:v>
                </c:pt>
                <c:pt idx="6">
                  <c:v>6.2737874999584164E-2</c:v>
                </c:pt>
                <c:pt idx="10">
                  <c:v>5.4195024997170549E-2</c:v>
                </c:pt>
                <c:pt idx="11">
                  <c:v>5.307043999346206E-2</c:v>
                </c:pt>
                <c:pt idx="13">
                  <c:v>5.3411799999594223E-2</c:v>
                </c:pt>
                <c:pt idx="15">
                  <c:v>4.8308890000043903E-2</c:v>
                </c:pt>
                <c:pt idx="16">
                  <c:v>4.9103709992778022E-2</c:v>
                </c:pt>
                <c:pt idx="17">
                  <c:v>4.4805595003708731E-2</c:v>
                </c:pt>
                <c:pt idx="18">
                  <c:v>4.5962919997691642E-2</c:v>
                </c:pt>
                <c:pt idx="19">
                  <c:v>4.4081010004447307E-2</c:v>
                </c:pt>
                <c:pt idx="20">
                  <c:v>4.5147379998525139E-2</c:v>
                </c:pt>
                <c:pt idx="21">
                  <c:v>2.3971294998773374E-2</c:v>
                </c:pt>
                <c:pt idx="22">
                  <c:v>2.2757069993531331E-2</c:v>
                </c:pt>
                <c:pt idx="23">
                  <c:v>2.2693250000884291E-2</c:v>
                </c:pt>
                <c:pt idx="24">
                  <c:v>1.957902499998454E-2</c:v>
                </c:pt>
                <c:pt idx="25">
                  <c:v>1.5086195002368186E-2</c:v>
                </c:pt>
                <c:pt idx="26">
                  <c:v>1.5063350001582876E-2</c:v>
                </c:pt>
                <c:pt idx="28">
                  <c:v>1.4295239998318721E-2</c:v>
                </c:pt>
                <c:pt idx="29">
                  <c:v>1.5172394996625371E-2</c:v>
                </c:pt>
                <c:pt idx="169">
                  <c:v>2.2563399979844689E-3</c:v>
                </c:pt>
                <c:pt idx="173">
                  <c:v>7.9829699971014634E-3</c:v>
                </c:pt>
                <c:pt idx="174">
                  <c:v>1.4982969994889572E-2</c:v>
                </c:pt>
                <c:pt idx="195">
                  <c:v>2.1184930003073532E-2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7F4-426D-B3CC-994823D28BFE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(6)'!$O$21:$O$273</c:f>
              <c:numCache>
                <c:formatCode>General</c:formatCode>
                <c:ptCount val="2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7F4-426D-B3CC-994823D28BFE}"/>
            </c:ext>
          </c:extLst>
        </c:ser>
        <c:ser>
          <c:idx val="8"/>
          <c:order val="8"/>
          <c:tx>
            <c:strRef>
              <c:f>'A (6)'!$T$1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(6)'!$S$2:$S$30</c:f>
              <c:numCache>
                <c:formatCode>General</c:formatCode>
                <c:ptCount val="29"/>
                <c:pt idx="0">
                  <c:v>-18000</c:v>
                </c:pt>
                <c:pt idx="1">
                  <c:v>-16000</c:v>
                </c:pt>
                <c:pt idx="2">
                  <c:v>-14000</c:v>
                </c:pt>
                <c:pt idx="3">
                  <c:v>-12000</c:v>
                </c:pt>
                <c:pt idx="4">
                  <c:v>-10000</c:v>
                </c:pt>
                <c:pt idx="5">
                  <c:v>-8000</c:v>
                </c:pt>
                <c:pt idx="6">
                  <c:v>-6000</c:v>
                </c:pt>
                <c:pt idx="7">
                  <c:v>-4000</c:v>
                </c:pt>
                <c:pt idx="8">
                  <c:v>-2000</c:v>
                </c:pt>
                <c:pt idx="9">
                  <c:v>0</c:v>
                </c:pt>
                <c:pt idx="10">
                  <c:v>2000</c:v>
                </c:pt>
                <c:pt idx="11">
                  <c:v>4000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  <c:pt idx="15">
                  <c:v>12000</c:v>
                </c:pt>
                <c:pt idx="16">
                  <c:v>14000</c:v>
                </c:pt>
                <c:pt idx="17">
                  <c:v>16000</c:v>
                </c:pt>
                <c:pt idx="18">
                  <c:v>18000</c:v>
                </c:pt>
                <c:pt idx="19">
                  <c:v>20000</c:v>
                </c:pt>
                <c:pt idx="20">
                  <c:v>22000</c:v>
                </c:pt>
                <c:pt idx="21">
                  <c:v>24000</c:v>
                </c:pt>
                <c:pt idx="22">
                  <c:v>26000</c:v>
                </c:pt>
                <c:pt idx="23">
                  <c:v>28000</c:v>
                </c:pt>
                <c:pt idx="24">
                  <c:v>30000</c:v>
                </c:pt>
                <c:pt idx="25">
                  <c:v>32000</c:v>
                </c:pt>
                <c:pt idx="26">
                  <c:v>34000</c:v>
                </c:pt>
                <c:pt idx="27">
                  <c:v>36000</c:v>
                </c:pt>
                <c:pt idx="28">
                  <c:v>38000</c:v>
                </c:pt>
              </c:numCache>
            </c:numRef>
          </c:xVal>
          <c:yVal>
            <c:numRef>
              <c:f>'A (6)'!$T$2:$T$30</c:f>
              <c:numCache>
                <c:formatCode>0.00E+00</c:formatCode>
                <c:ptCount val="29"/>
                <c:pt idx="0">
                  <c:v>7.7505308334391079E-2</c:v>
                </c:pt>
                <c:pt idx="1">
                  <c:v>6.3219852454145575E-2</c:v>
                </c:pt>
                <c:pt idx="2">
                  <c:v>5.0341501310998099E-2</c:v>
                </c:pt>
                <c:pt idx="3">
                  <c:v>3.8870254904948665E-2</c:v>
                </c:pt>
                <c:pt idx="4">
                  <c:v>2.8806113235997279E-2</c:v>
                </c:pt>
                <c:pt idx="5">
                  <c:v>2.0149076304143927E-2</c:v>
                </c:pt>
                <c:pt idx="6">
                  <c:v>1.2899144109388619E-2</c:v>
                </c:pt>
                <c:pt idx="7">
                  <c:v>7.0563166517313503E-3</c:v>
                </c:pt>
                <c:pt idx="8">
                  <c:v>2.6205939311721234E-3</c:v>
                </c:pt>
                <c:pt idx="9">
                  <c:v>-4.0802405228906283E-4</c:v>
                </c:pt>
                <c:pt idx="10">
                  <c:v>-2.0295372986522081E-3</c:v>
                </c:pt>
                <c:pt idx="11">
                  <c:v>-2.2439458079173127E-3</c:v>
                </c:pt>
                <c:pt idx="12">
                  <c:v>-1.051249580084377E-3</c:v>
                </c:pt>
                <c:pt idx="13">
                  <c:v>1.5485513848465995E-3</c:v>
                </c:pt>
                <c:pt idx="14">
                  <c:v>5.5554570868756158E-3</c:v>
                </c:pt>
                <c:pt idx="15">
                  <c:v>1.0969467526002676E-2</c:v>
                </c:pt>
                <c:pt idx="16">
                  <c:v>1.7790582702227775E-2</c:v>
                </c:pt>
                <c:pt idx="17">
                  <c:v>2.6018802615550916E-2</c:v>
                </c:pt>
                <c:pt idx="18">
                  <c:v>3.5654127265972099E-2</c:v>
                </c:pt>
                <c:pt idx="19">
                  <c:v>4.6696556653491317E-2</c:v>
                </c:pt>
                <c:pt idx="20">
                  <c:v>5.9146090778108576E-2</c:v>
                </c:pt>
                <c:pt idx="21">
                  <c:v>7.3002729639823891E-2</c:v>
                </c:pt>
                <c:pt idx="22">
                  <c:v>8.8266473238637233E-2</c:v>
                </c:pt>
                <c:pt idx="23">
                  <c:v>0.1049373215745486</c:v>
                </c:pt>
                <c:pt idx="24">
                  <c:v>0.12301527464755804</c:v>
                </c:pt>
                <c:pt idx="25">
                  <c:v>0.1425003324576655</c:v>
                </c:pt>
                <c:pt idx="26">
                  <c:v>0.16339249500487102</c:v>
                </c:pt>
                <c:pt idx="27">
                  <c:v>0.18569176228917456</c:v>
                </c:pt>
                <c:pt idx="28">
                  <c:v>0.20939813431057613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7F4-426D-B3CC-994823D28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35368"/>
        <c:axId val="1"/>
      </c:scatterChart>
      <c:valAx>
        <c:axId val="777335368"/>
        <c:scaling>
          <c:orientation val="minMax"/>
          <c:max val="40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7771910864083161"/>
              <c:y val="0.927302778590479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46365138929523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3536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834243313168742"/>
          <c:y val="0.91599421639338696"/>
          <c:w val="0.91978759339574534"/>
          <c:h val="0.98061457180534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AC Boo -- O-C Diagram</a:t>
            </a:r>
          </a:p>
        </c:rich>
      </c:tx>
      <c:layout>
        <c:manualLayout>
          <c:xMode val="edge"/>
          <c:yMode val="edge"/>
          <c:x val="0.38000055993000875"/>
          <c:y val="3.51437699680511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66682118075675"/>
          <c:y val="0.27156591885158565"/>
          <c:w val="0.82400107291806368"/>
          <c:h val="0.50479311974765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</c:f>
              <c:strCache>
                <c:ptCount val="1"/>
                <c:pt idx="0">
                  <c:v>In paper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(4)'!$F$21:$F$253</c:f>
              <c:numCache>
                <c:formatCode>General</c:formatCode>
                <c:ptCount val="233"/>
                <c:pt idx="0">
                  <c:v>-10714</c:v>
                </c:pt>
                <c:pt idx="1">
                  <c:v>-10680</c:v>
                </c:pt>
                <c:pt idx="2">
                  <c:v>-10638</c:v>
                </c:pt>
                <c:pt idx="3">
                  <c:v>-9903</c:v>
                </c:pt>
                <c:pt idx="4">
                  <c:v>-9849</c:v>
                </c:pt>
                <c:pt idx="5">
                  <c:v>-1838</c:v>
                </c:pt>
                <c:pt idx="6">
                  <c:v>-1777</c:v>
                </c:pt>
                <c:pt idx="7">
                  <c:v>0</c:v>
                </c:pt>
                <c:pt idx="8">
                  <c:v>5</c:v>
                </c:pt>
                <c:pt idx="9">
                  <c:v>906</c:v>
                </c:pt>
                <c:pt idx="10">
                  <c:v>1887</c:v>
                </c:pt>
                <c:pt idx="11">
                  <c:v>1950.5</c:v>
                </c:pt>
                <c:pt idx="12">
                  <c:v>1967.5</c:v>
                </c:pt>
                <c:pt idx="13">
                  <c:v>2618</c:v>
                </c:pt>
                <c:pt idx="14">
                  <c:v>2658.5</c:v>
                </c:pt>
                <c:pt idx="15">
                  <c:v>2666</c:v>
                </c:pt>
                <c:pt idx="16">
                  <c:v>2681.5</c:v>
                </c:pt>
                <c:pt idx="17">
                  <c:v>3496</c:v>
                </c:pt>
                <c:pt idx="18">
                  <c:v>3496</c:v>
                </c:pt>
                <c:pt idx="19">
                  <c:v>4366</c:v>
                </c:pt>
                <c:pt idx="20">
                  <c:v>4366</c:v>
                </c:pt>
                <c:pt idx="21">
                  <c:v>4385.5</c:v>
                </c:pt>
                <c:pt idx="22">
                  <c:v>4389.5</c:v>
                </c:pt>
                <c:pt idx="23">
                  <c:v>4404</c:v>
                </c:pt>
                <c:pt idx="24">
                  <c:v>4468.5</c:v>
                </c:pt>
                <c:pt idx="25">
                  <c:v>4511.5</c:v>
                </c:pt>
                <c:pt idx="26">
                  <c:v>5239</c:v>
                </c:pt>
                <c:pt idx="27">
                  <c:v>5293.5</c:v>
                </c:pt>
                <c:pt idx="28">
                  <c:v>5296</c:v>
                </c:pt>
                <c:pt idx="29">
                  <c:v>5317</c:v>
                </c:pt>
                <c:pt idx="30">
                  <c:v>5329</c:v>
                </c:pt>
                <c:pt idx="31">
                  <c:v>5357</c:v>
                </c:pt>
                <c:pt idx="32">
                  <c:v>5374</c:v>
                </c:pt>
                <c:pt idx="33">
                  <c:v>5380.5</c:v>
                </c:pt>
                <c:pt idx="34">
                  <c:v>5415.5</c:v>
                </c:pt>
                <c:pt idx="35">
                  <c:v>5422</c:v>
                </c:pt>
                <c:pt idx="36">
                  <c:v>5422</c:v>
                </c:pt>
                <c:pt idx="37">
                  <c:v>6147</c:v>
                </c:pt>
                <c:pt idx="38">
                  <c:v>6152</c:v>
                </c:pt>
                <c:pt idx="39">
                  <c:v>6165</c:v>
                </c:pt>
                <c:pt idx="40">
                  <c:v>6186</c:v>
                </c:pt>
                <c:pt idx="41">
                  <c:v>6187</c:v>
                </c:pt>
                <c:pt idx="42">
                  <c:v>6213</c:v>
                </c:pt>
                <c:pt idx="43">
                  <c:v>6215.5</c:v>
                </c:pt>
                <c:pt idx="44">
                  <c:v>6220.5</c:v>
                </c:pt>
                <c:pt idx="45">
                  <c:v>6223</c:v>
                </c:pt>
                <c:pt idx="46">
                  <c:v>6235</c:v>
                </c:pt>
                <c:pt idx="47">
                  <c:v>6252</c:v>
                </c:pt>
                <c:pt idx="48">
                  <c:v>6254.5</c:v>
                </c:pt>
                <c:pt idx="49">
                  <c:v>6257</c:v>
                </c:pt>
                <c:pt idx="50">
                  <c:v>6267.5</c:v>
                </c:pt>
                <c:pt idx="51">
                  <c:v>6281.5</c:v>
                </c:pt>
                <c:pt idx="52">
                  <c:v>6281.5</c:v>
                </c:pt>
                <c:pt idx="53">
                  <c:v>6298.5</c:v>
                </c:pt>
                <c:pt idx="54">
                  <c:v>6310.5</c:v>
                </c:pt>
                <c:pt idx="55">
                  <c:v>6327.5</c:v>
                </c:pt>
                <c:pt idx="56">
                  <c:v>6354.5</c:v>
                </c:pt>
                <c:pt idx="57">
                  <c:v>6357</c:v>
                </c:pt>
                <c:pt idx="58">
                  <c:v>6388.5</c:v>
                </c:pt>
                <c:pt idx="59">
                  <c:v>6875</c:v>
                </c:pt>
                <c:pt idx="60">
                  <c:v>6892</c:v>
                </c:pt>
                <c:pt idx="61">
                  <c:v>6894.5</c:v>
                </c:pt>
                <c:pt idx="62">
                  <c:v>6953</c:v>
                </c:pt>
                <c:pt idx="63">
                  <c:v>6967.5</c:v>
                </c:pt>
                <c:pt idx="64">
                  <c:v>7013.5</c:v>
                </c:pt>
                <c:pt idx="65">
                  <c:v>7038</c:v>
                </c:pt>
                <c:pt idx="66">
                  <c:v>7040.5</c:v>
                </c:pt>
                <c:pt idx="67">
                  <c:v>7058.5</c:v>
                </c:pt>
                <c:pt idx="68">
                  <c:v>7082</c:v>
                </c:pt>
                <c:pt idx="69">
                  <c:v>7087</c:v>
                </c:pt>
                <c:pt idx="70">
                  <c:v>7123.5</c:v>
                </c:pt>
                <c:pt idx="71">
                  <c:v>7143</c:v>
                </c:pt>
                <c:pt idx="72">
                  <c:v>7143</c:v>
                </c:pt>
                <c:pt idx="73">
                  <c:v>7145.5</c:v>
                </c:pt>
                <c:pt idx="74">
                  <c:v>7150.5</c:v>
                </c:pt>
                <c:pt idx="75">
                  <c:v>7165</c:v>
                </c:pt>
                <c:pt idx="76">
                  <c:v>7167.5</c:v>
                </c:pt>
                <c:pt idx="77">
                  <c:v>7167.5</c:v>
                </c:pt>
                <c:pt idx="78">
                  <c:v>7170</c:v>
                </c:pt>
                <c:pt idx="79">
                  <c:v>7178</c:v>
                </c:pt>
                <c:pt idx="80">
                  <c:v>7179.5</c:v>
                </c:pt>
                <c:pt idx="81">
                  <c:v>7182</c:v>
                </c:pt>
                <c:pt idx="82">
                  <c:v>7189.5</c:v>
                </c:pt>
                <c:pt idx="83">
                  <c:v>7199</c:v>
                </c:pt>
                <c:pt idx="84">
                  <c:v>7895</c:v>
                </c:pt>
                <c:pt idx="85">
                  <c:v>8058.5</c:v>
                </c:pt>
                <c:pt idx="86">
                  <c:v>8117</c:v>
                </c:pt>
                <c:pt idx="87">
                  <c:v>8825</c:v>
                </c:pt>
                <c:pt idx="88">
                  <c:v>8848</c:v>
                </c:pt>
                <c:pt idx="89">
                  <c:v>8859</c:v>
                </c:pt>
                <c:pt idx="90">
                  <c:v>8861.5</c:v>
                </c:pt>
                <c:pt idx="91">
                  <c:v>10055</c:v>
                </c:pt>
                <c:pt idx="92">
                  <c:v>10642</c:v>
                </c:pt>
                <c:pt idx="93">
                  <c:v>10744.5</c:v>
                </c:pt>
                <c:pt idx="94">
                  <c:v>10931.5</c:v>
                </c:pt>
                <c:pt idx="95">
                  <c:v>10946</c:v>
                </c:pt>
                <c:pt idx="96">
                  <c:v>11481</c:v>
                </c:pt>
                <c:pt idx="97">
                  <c:v>11483.5</c:v>
                </c:pt>
                <c:pt idx="98">
                  <c:v>11500.5</c:v>
                </c:pt>
                <c:pt idx="99">
                  <c:v>11555</c:v>
                </c:pt>
                <c:pt idx="100">
                  <c:v>11555</c:v>
                </c:pt>
                <c:pt idx="101">
                  <c:v>11557.5</c:v>
                </c:pt>
                <c:pt idx="102">
                  <c:v>11590.5</c:v>
                </c:pt>
                <c:pt idx="103">
                  <c:v>11593</c:v>
                </c:pt>
                <c:pt idx="104">
                  <c:v>11595.5</c:v>
                </c:pt>
                <c:pt idx="105">
                  <c:v>11598</c:v>
                </c:pt>
                <c:pt idx="106">
                  <c:v>11600.5</c:v>
                </c:pt>
                <c:pt idx="107">
                  <c:v>11606</c:v>
                </c:pt>
                <c:pt idx="108">
                  <c:v>11639.5</c:v>
                </c:pt>
                <c:pt idx="109">
                  <c:v>11642</c:v>
                </c:pt>
                <c:pt idx="110">
                  <c:v>11663.5</c:v>
                </c:pt>
                <c:pt idx="111">
                  <c:v>11663.5</c:v>
                </c:pt>
                <c:pt idx="112">
                  <c:v>11666</c:v>
                </c:pt>
                <c:pt idx="113">
                  <c:v>11668.5</c:v>
                </c:pt>
                <c:pt idx="114">
                  <c:v>11668.5</c:v>
                </c:pt>
                <c:pt idx="115">
                  <c:v>12428</c:v>
                </c:pt>
                <c:pt idx="116">
                  <c:v>12435.5</c:v>
                </c:pt>
                <c:pt idx="117">
                  <c:v>12443</c:v>
                </c:pt>
                <c:pt idx="118">
                  <c:v>12443</c:v>
                </c:pt>
                <c:pt idx="119">
                  <c:v>12505</c:v>
                </c:pt>
                <c:pt idx="120">
                  <c:v>12507.5</c:v>
                </c:pt>
                <c:pt idx="121">
                  <c:v>12511.5</c:v>
                </c:pt>
                <c:pt idx="122">
                  <c:v>12511.5</c:v>
                </c:pt>
                <c:pt idx="123">
                  <c:v>12519</c:v>
                </c:pt>
                <c:pt idx="124">
                  <c:v>12538</c:v>
                </c:pt>
                <c:pt idx="125">
                  <c:v>12570</c:v>
                </c:pt>
                <c:pt idx="126">
                  <c:v>12570</c:v>
                </c:pt>
                <c:pt idx="127">
                  <c:v>12571</c:v>
                </c:pt>
                <c:pt idx="128">
                  <c:v>12597</c:v>
                </c:pt>
                <c:pt idx="129">
                  <c:v>13342</c:v>
                </c:pt>
                <c:pt idx="130">
                  <c:v>13344.5</c:v>
                </c:pt>
                <c:pt idx="131">
                  <c:v>13356</c:v>
                </c:pt>
                <c:pt idx="132">
                  <c:v>13424</c:v>
                </c:pt>
                <c:pt idx="133">
                  <c:v>13444</c:v>
                </c:pt>
                <c:pt idx="134">
                  <c:v>14176</c:v>
                </c:pt>
                <c:pt idx="135">
                  <c:v>14198</c:v>
                </c:pt>
                <c:pt idx="136">
                  <c:v>14315</c:v>
                </c:pt>
                <c:pt idx="137">
                  <c:v>14350</c:v>
                </c:pt>
                <c:pt idx="138">
                  <c:v>14357</c:v>
                </c:pt>
                <c:pt idx="139">
                  <c:v>14388</c:v>
                </c:pt>
                <c:pt idx="140">
                  <c:v>14394</c:v>
                </c:pt>
                <c:pt idx="141">
                  <c:v>14395.5</c:v>
                </c:pt>
                <c:pt idx="142">
                  <c:v>15106</c:v>
                </c:pt>
                <c:pt idx="143">
                  <c:v>15167</c:v>
                </c:pt>
                <c:pt idx="144">
                  <c:v>15167</c:v>
                </c:pt>
                <c:pt idx="145">
                  <c:v>15194</c:v>
                </c:pt>
                <c:pt idx="146">
                  <c:v>15194</c:v>
                </c:pt>
                <c:pt idx="147">
                  <c:v>15308.5</c:v>
                </c:pt>
                <c:pt idx="148">
                  <c:v>15960</c:v>
                </c:pt>
                <c:pt idx="149">
                  <c:v>15965</c:v>
                </c:pt>
                <c:pt idx="150">
                  <c:v>15975</c:v>
                </c:pt>
                <c:pt idx="151">
                  <c:v>15980</c:v>
                </c:pt>
                <c:pt idx="152">
                  <c:v>16004</c:v>
                </c:pt>
                <c:pt idx="153">
                  <c:v>16021</c:v>
                </c:pt>
                <c:pt idx="154">
                  <c:v>16026</c:v>
                </c:pt>
                <c:pt idx="155">
                  <c:v>16253</c:v>
                </c:pt>
                <c:pt idx="156">
                  <c:v>16253</c:v>
                </c:pt>
                <c:pt idx="157">
                  <c:v>16944</c:v>
                </c:pt>
                <c:pt idx="158">
                  <c:v>17701</c:v>
                </c:pt>
                <c:pt idx="159">
                  <c:v>17703.5</c:v>
                </c:pt>
                <c:pt idx="160">
                  <c:v>17706</c:v>
                </c:pt>
                <c:pt idx="161">
                  <c:v>17708.5</c:v>
                </c:pt>
                <c:pt idx="162">
                  <c:v>17918</c:v>
                </c:pt>
                <c:pt idx="163">
                  <c:v>17920.5</c:v>
                </c:pt>
                <c:pt idx="164">
                  <c:v>18670</c:v>
                </c:pt>
                <c:pt idx="165">
                  <c:v>18753</c:v>
                </c:pt>
                <c:pt idx="166">
                  <c:v>18792</c:v>
                </c:pt>
                <c:pt idx="167">
                  <c:v>19500</c:v>
                </c:pt>
                <c:pt idx="168">
                  <c:v>19576</c:v>
                </c:pt>
                <c:pt idx="169">
                  <c:v>19627</c:v>
                </c:pt>
                <c:pt idx="170">
                  <c:v>19666</c:v>
                </c:pt>
                <c:pt idx="171">
                  <c:v>19783</c:v>
                </c:pt>
                <c:pt idx="172">
                  <c:v>20481.5</c:v>
                </c:pt>
                <c:pt idx="173">
                  <c:v>20481.5</c:v>
                </c:pt>
                <c:pt idx="174">
                  <c:v>20496</c:v>
                </c:pt>
                <c:pt idx="175">
                  <c:v>20496</c:v>
                </c:pt>
                <c:pt idx="176">
                  <c:v>20520.5</c:v>
                </c:pt>
                <c:pt idx="177">
                  <c:v>20569</c:v>
                </c:pt>
                <c:pt idx="178">
                  <c:v>20569</c:v>
                </c:pt>
                <c:pt idx="179">
                  <c:v>20571.5</c:v>
                </c:pt>
                <c:pt idx="180">
                  <c:v>20574</c:v>
                </c:pt>
                <c:pt idx="181">
                  <c:v>20632.5</c:v>
                </c:pt>
                <c:pt idx="182">
                  <c:v>20635</c:v>
                </c:pt>
                <c:pt idx="183">
                  <c:v>20652</c:v>
                </c:pt>
                <c:pt idx="184">
                  <c:v>20654.5</c:v>
                </c:pt>
                <c:pt idx="185">
                  <c:v>20657</c:v>
                </c:pt>
                <c:pt idx="186">
                  <c:v>20659.5</c:v>
                </c:pt>
                <c:pt idx="187">
                  <c:v>21287</c:v>
                </c:pt>
                <c:pt idx="188">
                  <c:v>21289.5</c:v>
                </c:pt>
                <c:pt idx="189">
                  <c:v>21370</c:v>
                </c:pt>
                <c:pt idx="190">
                  <c:v>22263.5</c:v>
                </c:pt>
                <c:pt idx="191">
                  <c:v>22275.5</c:v>
                </c:pt>
                <c:pt idx="192">
                  <c:v>22280.5</c:v>
                </c:pt>
                <c:pt idx="193">
                  <c:v>22283</c:v>
                </c:pt>
                <c:pt idx="194">
                  <c:v>22283</c:v>
                </c:pt>
                <c:pt idx="195">
                  <c:v>22344</c:v>
                </c:pt>
                <c:pt idx="196">
                  <c:v>22344</c:v>
                </c:pt>
                <c:pt idx="197">
                  <c:v>22361</c:v>
                </c:pt>
                <c:pt idx="198">
                  <c:v>22361</c:v>
                </c:pt>
                <c:pt idx="199">
                  <c:v>22378</c:v>
                </c:pt>
                <c:pt idx="200">
                  <c:v>22378</c:v>
                </c:pt>
                <c:pt idx="201">
                  <c:v>23183.5</c:v>
                </c:pt>
                <c:pt idx="202">
                  <c:v>23191</c:v>
                </c:pt>
                <c:pt idx="203">
                  <c:v>23249.5</c:v>
                </c:pt>
                <c:pt idx="204">
                  <c:v>24043</c:v>
                </c:pt>
                <c:pt idx="205">
                  <c:v>24196.5</c:v>
                </c:pt>
                <c:pt idx="206">
                  <c:v>24912</c:v>
                </c:pt>
                <c:pt idx="207">
                  <c:v>24997.5</c:v>
                </c:pt>
                <c:pt idx="208">
                  <c:v>25112</c:v>
                </c:pt>
                <c:pt idx="209">
                  <c:v>25859</c:v>
                </c:pt>
                <c:pt idx="210">
                  <c:v>25859</c:v>
                </c:pt>
                <c:pt idx="211">
                  <c:v>25888.5</c:v>
                </c:pt>
                <c:pt idx="212">
                  <c:v>25893.5</c:v>
                </c:pt>
                <c:pt idx="213">
                  <c:v>29389</c:v>
                </c:pt>
                <c:pt idx="214">
                  <c:v>29467</c:v>
                </c:pt>
                <c:pt idx="215">
                  <c:v>29506</c:v>
                </c:pt>
                <c:pt idx="216">
                  <c:v>29511</c:v>
                </c:pt>
                <c:pt idx="217">
                  <c:v>30358</c:v>
                </c:pt>
                <c:pt idx="218">
                  <c:v>30375</c:v>
                </c:pt>
                <c:pt idx="219">
                  <c:v>30380</c:v>
                </c:pt>
                <c:pt idx="220">
                  <c:v>31188</c:v>
                </c:pt>
                <c:pt idx="221">
                  <c:v>31263.5</c:v>
                </c:pt>
                <c:pt idx="222">
                  <c:v>33009</c:v>
                </c:pt>
                <c:pt idx="223">
                  <c:v>34742</c:v>
                </c:pt>
                <c:pt idx="224">
                  <c:v>34769</c:v>
                </c:pt>
                <c:pt idx="225">
                  <c:v>34805.5</c:v>
                </c:pt>
                <c:pt idx="226">
                  <c:v>34917.5</c:v>
                </c:pt>
                <c:pt idx="227">
                  <c:v>35625.5</c:v>
                </c:pt>
                <c:pt idx="228">
                  <c:v>35628</c:v>
                </c:pt>
                <c:pt idx="229">
                  <c:v>35638</c:v>
                </c:pt>
                <c:pt idx="230">
                  <c:v>35774.5</c:v>
                </c:pt>
                <c:pt idx="231">
                  <c:v>36580</c:v>
                </c:pt>
                <c:pt idx="232">
                  <c:v>36582.5</c:v>
                </c:pt>
              </c:numCache>
            </c:numRef>
          </c:xVal>
          <c:yVal>
            <c:numRef>
              <c:f>'A (4)'!$H$21:$H$253</c:f>
              <c:numCache>
                <c:formatCode>General</c:formatCode>
                <c:ptCount val="233"/>
                <c:pt idx="87">
                  <c:v>3.2499999942956492E-3</c:v>
                </c:pt>
                <c:pt idx="92">
                  <c:v>6.7679999992833473E-3</c:v>
                </c:pt>
                <c:pt idx="93">
                  <c:v>2.9529999956139363E-3</c:v>
                </c:pt>
                <c:pt idx="96">
                  <c:v>-3.426000002946239E-3</c:v>
                </c:pt>
                <c:pt idx="97">
                  <c:v>-1.4410000076168217E-3</c:v>
                </c:pt>
                <c:pt idx="100">
                  <c:v>4.8699999970267527E-3</c:v>
                </c:pt>
                <c:pt idx="101">
                  <c:v>4.254999992554076E-3</c:v>
                </c:pt>
                <c:pt idx="102">
                  <c:v>-3.6630000031436794E-3</c:v>
                </c:pt>
                <c:pt idx="103">
                  <c:v>-4.0780000053928234E-3</c:v>
                </c:pt>
                <c:pt idx="104">
                  <c:v>-3.3930000063264742E-3</c:v>
                </c:pt>
                <c:pt idx="105">
                  <c:v>-3.0080000069574453E-3</c:v>
                </c:pt>
                <c:pt idx="106">
                  <c:v>-2.8230000025359914E-3</c:v>
                </c:pt>
                <c:pt idx="111">
                  <c:v>-2.9209999993327074E-3</c:v>
                </c:pt>
                <c:pt idx="112">
                  <c:v>-4.1360000032000244E-3</c:v>
                </c:pt>
                <c:pt idx="113">
                  <c:v>-2.9510000022128224E-3</c:v>
                </c:pt>
                <c:pt idx="117">
                  <c:v>2.9219999996712431E-3</c:v>
                </c:pt>
                <c:pt idx="119">
                  <c:v>3.8700000004610047E-3</c:v>
                </c:pt>
                <c:pt idx="120">
                  <c:v>3.6550000004353933E-3</c:v>
                </c:pt>
                <c:pt idx="122">
                  <c:v>1.7710000029182993E-3</c:v>
                </c:pt>
                <c:pt idx="123">
                  <c:v>2.4259999991045333E-3</c:v>
                </c:pt>
                <c:pt idx="124">
                  <c:v>3.2519999949727207E-3</c:v>
                </c:pt>
                <c:pt idx="125">
                  <c:v>2.079999991110526E-3</c:v>
                </c:pt>
                <c:pt idx="127">
                  <c:v>4.0339999977732077E-3</c:v>
                </c:pt>
                <c:pt idx="128">
                  <c:v>1.3379999945755117E-3</c:v>
                </c:pt>
                <c:pt idx="129">
                  <c:v>1.5679999924032018E-3</c:v>
                </c:pt>
                <c:pt idx="130">
                  <c:v>1.1529999974300154E-3</c:v>
                </c:pt>
                <c:pt idx="133">
                  <c:v>2.0759999970323406E-3</c:v>
                </c:pt>
                <c:pt idx="137">
                  <c:v>1.4999999912106432E-3</c:v>
                </c:pt>
                <c:pt idx="138">
                  <c:v>2.1779999951831996E-3</c:v>
                </c:pt>
                <c:pt idx="140">
                  <c:v>2.8759999986505136E-3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F-430D-B600-1708E1A6DED9}"/>
            </c:ext>
          </c:extLst>
        </c:ser>
        <c:ser>
          <c:idx val="1"/>
          <c:order val="1"/>
          <c:tx>
            <c:strRef>
              <c:f>'A (4)'!$I$20</c:f>
              <c:strCache>
                <c:ptCount val="1"/>
                <c:pt idx="0">
                  <c:v>unused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(4)'!$F$21:$F$253</c:f>
              <c:numCache>
                <c:formatCode>General</c:formatCode>
                <c:ptCount val="233"/>
                <c:pt idx="0">
                  <c:v>-10714</c:v>
                </c:pt>
                <c:pt idx="1">
                  <c:v>-10680</c:v>
                </c:pt>
                <c:pt idx="2">
                  <c:v>-10638</c:v>
                </c:pt>
                <c:pt idx="3">
                  <c:v>-9903</c:v>
                </c:pt>
                <c:pt idx="4">
                  <c:v>-9849</c:v>
                </c:pt>
                <c:pt idx="5">
                  <c:v>-1838</c:v>
                </c:pt>
                <c:pt idx="6">
                  <c:v>-1777</c:v>
                </c:pt>
                <c:pt idx="7">
                  <c:v>0</c:v>
                </c:pt>
                <c:pt idx="8">
                  <c:v>5</c:v>
                </c:pt>
                <c:pt idx="9">
                  <c:v>906</c:v>
                </c:pt>
                <c:pt idx="10">
                  <c:v>1887</c:v>
                </c:pt>
                <c:pt idx="11">
                  <c:v>1950.5</c:v>
                </c:pt>
                <c:pt idx="12">
                  <c:v>1967.5</c:v>
                </c:pt>
                <c:pt idx="13">
                  <c:v>2618</c:v>
                </c:pt>
                <c:pt idx="14">
                  <c:v>2658.5</c:v>
                </c:pt>
                <c:pt idx="15">
                  <c:v>2666</c:v>
                </c:pt>
                <c:pt idx="16">
                  <c:v>2681.5</c:v>
                </c:pt>
                <c:pt idx="17">
                  <c:v>3496</c:v>
                </c:pt>
                <c:pt idx="18">
                  <c:v>3496</c:v>
                </c:pt>
                <c:pt idx="19">
                  <c:v>4366</c:v>
                </c:pt>
                <c:pt idx="20">
                  <c:v>4366</c:v>
                </c:pt>
                <c:pt idx="21">
                  <c:v>4385.5</c:v>
                </c:pt>
                <c:pt idx="22">
                  <c:v>4389.5</c:v>
                </c:pt>
                <c:pt idx="23">
                  <c:v>4404</c:v>
                </c:pt>
                <c:pt idx="24">
                  <c:v>4468.5</c:v>
                </c:pt>
                <c:pt idx="25">
                  <c:v>4511.5</c:v>
                </c:pt>
                <c:pt idx="26">
                  <c:v>5239</c:v>
                </c:pt>
                <c:pt idx="27">
                  <c:v>5293.5</c:v>
                </c:pt>
                <c:pt idx="28">
                  <c:v>5296</c:v>
                </c:pt>
                <c:pt idx="29">
                  <c:v>5317</c:v>
                </c:pt>
                <c:pt idx="30">
                  <c:v>5329</c:v>
                </c:pt>
                <c:pt idx="31">
                  <c:v>5357</c:v>
                </c:pt>
                <c:pt idx="32">
                  <c:v>5374</c:v>
                </c:pt>
                <c:pt idx="33">
                  <c:v>5380.5</c:v>
                </c:pt>
                <c:pt idx="34">
                  <c:v>5415.5</c:v>
                </c:pt>
                <c:pt idx="35">
                  <c:v>5422</c:v>
                </c:pt>
                <c:pt idx="36">
                  <c:v>5422</c:v>
                </c:pt>
                <c:pt idx="37">
                  <c:v>6147</c:v>
                </c:pt>
                <c:pt idx="38">
                  <c:v>6152</c:v>
                </c:pt>
                <c:pt idx="39">
                  <c:v>6165</c:v>
                </c:pt>
                <c:pt idx="40">
                  <c:v>6186</c:v>
                </c:pt>
                <c:pt idx="41">
                  <c:v>6187</c:v>
                </c:pt>
                <c:pt idx="42">
                  <c:v>6213</c:v>
                </c:pt>
                <c:pt idx="43">
                  <c:v>6215.5</c:v>
                </c:pt>
                <c:pt idx="44">
                  <c:v>6220.5</c:v>
                </c:pt>
                <c:pt idx="45">
                  <c:v>6223</c:v>
                </c:pt>
                <c:pt idx="46">
                  <c:v>6235</c:v>
                </c:pt>
                <c:pt idx="47">
                  <c:v>6252</c:v>
                </c:pt>
                <c:pt idx="48">
                  <c:v>6254.5</c:v>
                </c:pt>
                <c:pt idx="49">
                  <c:v>6257</c:v>
                </c:pt>
                <c:pt idx="50">
                  <c:v>6267.5</c:v>
                </c:pt>
                <c:pt idx="51">
                  <c:v>6281.5</c:v>
                </c:pt>
                <c:pt idx="52">
                  <c:v>6281.5</c:v>
                </c:pt>
                <c:pt idx="53">
                  <c:v>6298.5</c:v>
                </c:pt>
                <c:pt idx="54">
                  <c:v>6310.5</c:v>
                </c:pt>
                <c:pt idx="55">
                  <c:v>6327.5</c:v>
                </c:pt>
                <c:pt idx="56">
                  <c:v>6354.5</c:v>
                </c:pt>
                <c:pt idx="57">
                  <c:v>6357</c:v>
                </c:pt>
                <c:pt idx="58">
                  <c:v>6388.5</c:v>
                </c:pt>
                <c:pt idx="59">
                  <c:v>6875</c:v>
                </c:pt>
                <c:pt idx="60">
                  <c:v>6892</c:v>
                </c:pt>
                <c:pt idx="61">
                  <c:v>6894.5</c:v>
                </c:pt>
                <c:pt idx="62">
                  <c:v>6953</c:v>
                </c:pt>
                <c:pt idx="63">
                  <c:v>6967.5</c:v>
                </c:pt>
                <c:pt idx="64">
                  <c:v>7013.5</c:v>
                </c:pt>
                <c:pt idx="65">
                  <c:v>7038</c:v>
                </c:pt>
                <c:pt idx="66">
                  <c:v>7040.5</c:v>
                </c:pt>
                <c:pt idx="67">
                  <c:v>7058.5</c:v>
                </c:pt>
                <c:pt idx="68">
                  <c:v>7082</c:v>
                </c:pt>
                <c:pt idx="69">
                  <c:v>7087</c:v>
                </c:pt>
                <c:pt idx="70">
                  <c:v>7123.5</c:v>
                </c:pt>
                <c:pt idx="71">
                  <c:v>7143</c:v>
                </c:pt>
                <c:pt idx="72">
                  <c:v>7143</c:v>
                </c:pt>
                <c:pt idx="73">
                  <c:v>7145.5</c:v>
                </c:pt>
                <c:pt idx="74">
                  <c:v>7150.5</c:v>
                </c:pt>
                <c:pt idx="75">
                  <c:v>7165</c:v>
                </c:pt>
                <c:pt idx="76">
                  <c:v>7167.5</c:v>
                </c:pt>
                <c:pt idx="77">
                  <c:v>7167.5</c:v>
                </c:pt>
                <c:pt idx="78">
                  <c:v>7170</c:v>
                </c:pt>
                <c:pt idx="79">
                  <c:v>7178</c:v>
                </c:pt>
                <c:pt idx="80">
                  <c:v>7179.5</c:v>
                </c:pt>
                <c:pt idx="81">
                  <c:v>7182</c:v>
                </c:pt>
                <c:pt idx="82">
                  <c:v>7189.5</c:v>
                </c:pt>
                <c:pt idx="83">
                  <c:v>7199</c:v>
                </c:pt>
                <c:pt idx="84">
                  <c:v>7895</c:v>
                </c:pt>
                <c:pt idx="85">
                  <c:v>8058.5</c:v>
                </c:pt>
                <c:pt idx="86">
                  <c:v>8117</c:v>
                </c:pt>
                <c:pt idx="87">
                  <c:v>8825</c:v>
                </c:pt>
                <c:pt idx="88">
                  <c:v>8848</c:v>
                </c:pt>
                <c:pt idx="89">
                  <c:v>8859</c:v>
                </c:pt>
                <c:pt idx="90">
                  <c:v>8861.5</c:v>
                </c:pt>
                <c:pt idx="91">
                  <c:v>10055</c:v>
                </c:pt>
                <c:pt idx="92">
                  <c:v>10642</c:v>
                </c:pt>
                <c:pt idx="93">
                  <c:v>10744.5</c:v>
                </c:pt>
                <c:pt idx="94">
                  <c:v>10931.5</c:v>
                </c:pt>
                <c:pt idx="95">
                  <c:v>10946</c:v>
                </c:pt>
                <c:pt idx="96">
                  <c:v>11481</c:v>
                </c:pt>
                <c:pt idx="97">
                  <c:v>11483.5</c:v>
                </c:pt>
                <c:pt idx="98">
                  <c:v>11500.5</c:v>
                </c:pt>
                <c:pt idx="99">
                  <c:v>11555</c:v>
                </c:pt>
                <c:pt idx="100">
                  <c:v>11555</c:v>
                </c:pt>
                <c:pt idx="101">
                  <c:v>11557.5</c:v>
                </c:pt>
                <c:pt idx="102">
                  <c:v>11590.5</c:v>
                </c:pt>
                <c:pt idx="103">
                  <c:v>11593</c:v>
                </c:pt>
                <c:pt idx="104">
                  <c:v>11595.5</c:v>
                </c:pt>
                <c:pt idx="105">
                  <c:v>11598</c:v>
                </c:pt>
                <c:pt idx="106">
                  <c:v>11600.5</c:v>
                </c:pt>
                <c:pt idx="107">
                  <c:v>11606</c:v>
                </c:pt>
                <c:pt idx="108">
                  <c:v>11639.5</c:v>
                </c:pt>
                <c:pt idx="109">
                  <c:v>11642</c:v>
                </c:pt>
                <c:pt idx="110">
                  <c:v>11663.5</c:v>
                </c:pt>
                <c:pt idx="111">
                  <c:v>11663.5</c:v>
                </c:pt>
                <c:pt idx="112">
                  <c:v>11666</c:v>
                </c:pt>
                <c:pt idx="113">
                  <c:v>11668.5</c:v>
                </c:pt>
                <c:pt idx="114">
                  <c:v>11668.5</c:v>
                </c:pt>
                <c:pt idx="115">
                  <c:v>12428</c:v>
                </c:pt>
                <c:pt idx="116">
                  <c:v>12435.5</c:v>
                </c:pt>
                <c:pt idx="117">
                  <c:v>12443</c:v>
                </c:pt>
                <c:pt idx="118">
                  <c:v>12443</c:v>
                </c:pt>
                <c:pt idx="119">
                  <c:v>12505</c:v>
                </c:pt>
                <c:pt idx="120">
                  <c:v>12507.5</c:v>
                </c:pt>
                <c:pt idx="121">
                  <c:v>12511.5</c:v>
                </c:pt>
                <c:pt idx="122">
                  <c:v>12511.5</c:v>
                </c:pt>
                <c:pt idx="123">
                  <c:v>12519</c:v>
                </c:pt>
                <c:pt idx="124">
                  <c:v>12538</c:v>
                </c:pt>
                <c:pt idx="125">
                  <c:v>12570</c:v>
                </c:pt>
                <c:pt idx="126">
                  <c:v>12570</c:v>
                </c:pt>
                <c:pt idx="127">
                  <c:v>12571</c:v>
                </c:pt>
                <c:pt idx="128">
                  <c:v>12597</c:v>
                </c:pt>
                <c:pt idx="129">
                  <c:v>13342</c:v>
                </c:pt>
                <c:pt idx="130">
                  <c:v>13344.5</c:v>
                </c:pt>
                <c:pt idx="131">
                  <c:v>13356</c:v>
                </c:pt>
                <c:pt idx="132">
                  <c:v>13424</c:v>
                </c:pt>
                <c:pt idx="133">
                  <c:v>13444</c:v>
                </c:pt>
                <c:pt idx="134">
                  <c:v>14176</c:v>
                </c:pt>
                <c:pt idx="135">
                  <c:v>14198</c:v>
                </c:pt>
                <c:pt idx="136">
                  <c:v>14315</c:v>
                </c:pt>
                <c:pt idx="137">
                  <c:v>14350</c:v>
                </c:pt>
                <c:pt idx="138">
                  <c:v>14357</c:v>
                </c:pt>
                <c:pt idx="139">
                  <c:v>14388</c:v>
                </c:pt>
                <c:pt idx="140">
                  <c:v>14394</c:v>
                </c:pt>
                <c:pt idx="141">
                  <c:v>14395.5</c:v>
                </c:pt>
                <c:pt idx="142">
                  <c:v>15106</c:v>
                </c:pt>
                <c:pt idx="143">
                  <c:v>15167</c:v>
                </c:pt>
                <c:pt idx="144">
                  <c:v>15167</c:v>
                </c:pt>
                <c:pt idx="145">
                  <c:v>15194</c:v>
                </c:pt>
                <c:pt idx="146">
                  <c:v>15194</c:v>
                </c:pt>
                <c:pt idx="147">
                  <c:v>15308.5</c:v>
                </c:pt>
                <c:pt idx="148">
                  <c:v>15960</c:v>
                </c:pt>
                <c:pt idx="149">
                  <c:v>15965</c:v>
                </c:pt>
                <c:pt idx="150">
                  <c:v>15975</c:v>
                </c:pt>
                <c:pt idx="151">
                  <c:v>15980</c:v>
                </c:pt>
                <c:pt idx="152">
                  <c:v>16004</c:v>
                </c:pt>
                <c:pt idx="153">
                  <c:v>16021</c:v>
                </c:pt>
                <c:pt idx="154">
                  <c:v>16026</c:v>
                </c:pt>
                <c:pt idx="155">
                  <c:v>16253</c:v>
                </c:pt>
                <c:pt idx="156">
                  <c:v>16253</c:v>
                </c:pt>
                <c:pt idx="157">
                  <c:v>16944</c:v>
                </c:pt>
                <c:pt idx="158">
                  <c:v>17701</c:v>
                </c:pt>
                <c:pt idx="159">
                  <c:v>17703.5</c:v>
                </c:pt>
                <c:pt idx="160">
                  <c:v>17706</c:v>
                </c:pt>
                <c:pt idx="161">
                  <c:v>17708.5</c:v>
                </c:pt>
                <c:pt idx="162">
                  <c:v>17918</c:v>
                </c:pt>
                <c:pt idx="163">
                  <c:v>17920.5</c:v>
                </c:pt>
                <c:pt idx="164">
                  <c:v>18670</c:v>
                </c:pt>
                <c:pt idx="165">
                  <c:v>18753</c:v>
                </c:pt>
                <c:pt idx="166">
                  <c:v>18792</c:v>
                </c:pt>
                <c:pt idx="167">
                  <c:v>19500</c:v>
                </c:pt>
                <c:pt idx="168">
                  <c:v>19576</c:v>
                </c:pt>
                <c:pt idx="169">
                  <c:v>19627</c:v>
                </c:pt>
                <c:pt idx="170">
                  <c:v>19666</c:v>
                </c:pt>
                <c:pt idx="171">
                  <c:v>19783</c:v>
                </c:pt>
                <c:pt idx="172">
                  <c:v>20481.5</c:v>
                </c:pt>
                <c:pt idx="173">
                  <c:v>20481.5</c:v>
                </c:pt>
                <c:pt idx="174">
                  <c:v>20496</c:v>
                </c:pt>
                <c:pt idx="175">
                  <c:v>20496</c:v>
                </c:pt>
                <c:pt idx="176">
                  <c:v>20520.5</c:v>
                </c:pt>
                <c:pt idx="177">
                  <c:v>20569</c:v>
                </c:pt>
                <c:pt idx="178">
                  <c:v>20569</c:v>
                </c:pt>
                <c:pt idx="179">
                  <c:v>20571.5</c:v>
                </c:pt>
                <c:pt idx="180">
                  <c:v>20574</c:v>
                </c:pt>
                <c:pt idx="181">
                  <c:v>20632.5</c:v>
                </c:pt>
                <c:pt idx="182">
                  <c:v>20635</c:v>
                </c:pt>
                <c:pt idx="183">
                  <c:v>20652</c:v>
                </c:pt>
                <c:pt idx="184">
                  <c:v>20654.5</c:v>
                </c:pt>
                <c:pt idx="185">
                  <c:v>20657</c:v>
                </c:pt>
                <c:pt idx="186">
                  <c:v>20659.5</c:v>
                </c:pt>
                <c:pt idx="187">
                  <c:v>21287</c:v>
                </c:pt>
                <c:pt idx="188">
                  <c:v>21289.5</c:v>
                </c:pt>
                <c:pt idx="189">
                  <c:v>21370</c:v>
                </c:pt>
                <c:pt idx="190">
                  <c:v>22263.5</c:v>
                </c:pt>
                <c:pt idx="191">
                  <c:v>22275.5</c:v>
                </c:pt>
                <c:pt idx="192">
                  <c:v>22280.5</c:v>
                </c:pt>
                <c:pt idx="193">
                  <c:v>22283</c:v>
                </c:pt>
                <c:pt idx="194">
                  <c:v>22283</c:v>
                </c:pt>
                <c:pt idx="195">
                  <c:v>22344</c:v>
                </c:pt>
                <c:pt idx="196">
                  <c:v>22344</c:v>
                </c:pt>
                <c:pt idx="197">
                  <c:v>22361</c:v>
                </c:pt>
                <c:pt idx="198">
                  <c:v>22361</c:v>
                </c:pt>
                <c:pt idx="199">
                  <c:v>22378</c:v>
                </c:pt>
                <c:pt idx="200">
                  <c:v>22378</c:v>
                </c:pt>
                <c:pt idx="201">
                  <c:v>23183.5</c:v>
                </c:pt>
                <c:pt idx="202">
                  <c:v>23191</c:v>
                </c:pt>
                <c:pt idx="203">
                  <c:v>23249.5</c:v>
                </c:pt>
                <c:pt idx="204">
                  <c:v>24043</c:v>
                </c:pt>
                <c:pt idx="205">
                  <c:v>24196.5</c:v>
                </c:pt>
                <c:pt idx="206">
                  <c:v>24912</c:v>
                </c:pt>
                <c:pt idx="207">
                  <c:v>24997.5</c:v>
                </c:pt>
                <c:pt idx="208">
                  <c:v>25112</c:v>
                </c:pt>
                <c:pt idx="209">
                  <c:v>25859</c:v>
                </c:pt>
                <c:pt idx="210">
                  <c:v>25859</c:v>
                </c:pt>
                <c:pt idx="211">
                  <c:v>25888.5</c:v>
                </c:pt>
                <c:pt idx="212">
                  <c:v>25893.5</c:v>
                </c:pt>
                <c:pt idx="213">
                  <c:v>29389</c:v>
                </c:pt>
                <c:pt idx="214">
                  <c:v>29467</c:v>
                </c:pt>
                <c:pt idx="215">
                  <c:v>29506</c:v>
                </c:pt>
                <c:pt idx="216">
                  <c:v>29511</c:v>
                </c:pt>
                <c:pt idx="217">
                  <c:v>30358</c:v>
                </c:pt>
                <c:pt idx="218">
                  <c:v>30375</c:v>
                </c:pt>
                <c:pt idx="219">
                  <c:v>30380</c:v>
                </c:pt>
                <c:pt idx="220">
                  <c:v>31188</c:v>
                </c:pt>
                <c:pt idx="221">
                  <c:v>31263.5</c:v>
                </c:pt>
                <c:pt idx="222">
                  <c:v>33009</c:v>
                </c:pt>
                <c:pt idx="223">
                  <c:v>34742</c:v>
                </c:pt>
                <c:pt idx="224">
                  <c:v>34769</c:v>
                </c:pt>
                <c:pt idx="225">
                  <c:v>34805.5</c:v>
                </c:pt>
                <c:pt idx="226">
                  <c:v>34917.5</c:v>
                </c:pt>
                <c:pt idx="227">
                  <c:v>35625.5</c:v>
                </c:pt>
                <c:pt idx="228">
                  <c:v>35628</c:v>
                </c:pt>
                <c:pt idx="229">
                  <c:v>35638</c:v>
                </c:pt>
                <c:pt idx="230">
                  <c:v>35774.5</c:v>
                </c:pt>
                <c:pt idx="231">
                  <c:v>36580</c:v>
                </c:pt>
                <c:pt idx="232">
                  <c:v>36582.5</c:v>
                </c:pt>
              </c:numCache>
            </c:numRef>
          </c:xVal>
          <c:yVal>
            <c:numRef>
              <c:f>'A (4)'!$I$21:$I$253</c:f>
              <c:numCache>
                <c:formatCode>General</c:formatCode>
                <c:ptCount val="233"/>
                <c:pt idx="7">
                  <c:v>1.0199999996984843E-2</c:v>
                </c:pt>
                <c:pt idx="8">
                  <c:v>9.6699999994598329E-3</c:v>
                </c:pt>
                <c:pt idx="9">
                  <c:v>6.0239999947953038E-3</c:v>
                </c:pt>
                <c:pt idx="10">
                  <c:v>-8.0200000229524449E-4</c:v>
                </c:pt>
                <c:pt idx="11">
                  <c:v>6.2770000004093163E-3</c:v>
                </c:pt>
                <c:pt idx="12">
                  <c:v>1.6949999990174547E-3</c:v>
                </c:pt>
                <c:pt idx="13">
                  <c:v>7.7199999941512942E-4</c:v>
                </c:pt>
                <c:pt idx="14">
                  <c:v>-6.4910000073723495E-3</c:v>
                </c:pt>
                <c:pt idx="15">
                  <c:v>-7.6360000020940788E-3</c:v>
                </c:pt>
                <c:pt idx="16">
                  <c:v>3.4509999968577176E-3</c:v>
                </c:pt>
                <c:pt idx="17">
                  <c:v>-1.599999814061448E-5</c:v>
                </c:pt>
                <c:pt idx="18">
                  <c:v>1.8399999680696055E-4</c:v>
                </c:pt>
                <c:pt idx="19">
                  <c:v>-6.3600000430596992E-4</c:v>
                </c:pt>
                <c:pt idx="20">
                  <c:v>-5.3599999955622479E-4</c:v>
                </c:pt>
                <c:pt idx="21">
                  <c:v>-5.3300000581657514E-4</c:v>
                </c:pt>
                <c:pt idx="22">
                  <c:v>8.2999998994637281E-5</c:v>
                </c:pt>
                <c:pt idx="23">
                  <c:v>-4.8400000378023833E-4</c:v>
                </c:pt>
                <c:pt idx="24">
                  <c:v>-1.5100000018719584E-4</c:v>
                </c:pt>
                <c:pt idx="25">
                  <c:v>2.2709999975631945E-3</c:v>
                </c:pt>
                <c:pt idx="26">
                  <c:v>-3.9400000241585076E-4</c:v>
                </c:pt>
                <c:pt idx="27">
                  <c:v>-1.1010000016540289E-3</c:v>
                </c:pt>
                <c:pt idx="28">
                  <c:v>-1.0160000019823201E-3</c:v>
                </c:pt>
                <c:pt idx="29">
                  <c:v>-1.8582000004244037E-2</c:v>
                </c:pt>
                <c:pt idx="30">
                  <c:v>-1.8434000005072448E-2</c:v>
                </c:pt>
                <c:pt idx="31">
                  <c:v>-1.3220000037108548E-3</c:v>
                </c:pt>
                <c:pt idx="32">
                  <c:v>-1.0040000051958486E-3</c:v>
                </c:pt>
                <c:pt idx="33">
                  <c:v>-3.3030000049620867E-3</c:v>
                </c:pt>
                <c:pt idx="34">
                  <c:v>-9.1300000349292532E-4</c:v>
                </c:pt>
                <c:pt idx="35">
                  <c:v>-1.0120000079041347E-3</c:v>
                </c:pt>
                <c:pt idx="36">
                  <c:v>-4.1200000850949436E-4</c:v>
                </c:pt>
                <c:pt idx="37">
                  <c:v>-9.762000001501292E-3</c:v>
                </c:pt>
                <c:pt idx="38">
                  <c:v>-9.9919999993289821E-3</c:v>
                </c:pt>
                <c:pt idx="39">
                  <c:v>-2.2900000039953738E-3</c:v>
                </c:pt>
                <c:pt idx="40">
                  <c:v>-4.9560000043129548E-3</c:v>
                </c:pt>
                <c:pt idx="41">
                  <c:v>-1.4020000016898848E-3</c:v>
                </c:pt>
                <c:pt idx="42">
                  <c:v>1.7601999992621131E-2</c:v>
                </c:pt>
                <c:pt idx="43">
                  <c:v>2.4869999979273416E-3</c:v>
                </c:pt>
                <c:pt idx="44">
                  <c:v>-1.7430000007152557E-3</c:v>
                </c:pt>
                <c:pt idx="45">
                  <c:v>-1.7857999999250751E-2</c:v>
                </c:pt>
                <c:pt idx="46">
                  <c:v>-4.6100000035949051E-3</c:v>
                </c:pt>
                <c:pt idx="47">
                  <c:v>5.407999997260049E-3</c:v>
                </c:pt>
                <c:pt idx="48">
                  <c:v>-4.7070000000530854E-3</c:v>
                </c:pt>
                <c:pt idx="49">
                  <c:v>-1.8220000056317076E-3</c:v>
                </c:pt>
                <c:pt idx="50">
                  <c:v>2.9499999800464138E-4</c:v>
                </c:pt>
                <c:pt idx="51">
                  <c:v>-9.1490000049816445E-3</c:v>
                </c:pt>
                <c:pt idx="52">
                  <c:v>-4.1490000003250316E-3</c:v>
                </c:pt>
                <c:pt idx="53">
                  <c:v>2.8689999962807633E-3</c:v>
                </c:pt>
                <c:pt idx="54">
                  <c:v>1.1116999994555954E-2</c:v>
                </c:pt>
                <c:pt idx="55">
                  <c:v>-1.8650000056368299E-3</c:v>
                </c:pt>
                <c:pt idx="56">
                  <c:v>-1.5307000001484994E-2</c:v>
                </c:pt>
                <c:pt idx="57">
                  <c:v>5.5779999966034666E-3</c:v>
                </c:pt>
                <c:pt idx="58">
                  <c:v>7.2899999941000715E-4</c:v>
                </c:pt>
                <c:pt idx="59">
                  <c:v>-3.0500000066240318E-3</c:v>
                </c:pt>
                <c:pt idx="60">
                  <c:v>3.9679999972577207E-3</c:v>
                </c:pt>
                <c:pt idx="61">
                  <c:v>-8.1470000004628673E-3</c:v>
                </c:pt>
                <c:pt idx="62">
                  <c:v>-2.3438000003807247E-2</c:v>
                </c:pt>
                <c:pt idx="63">
                  <c:v>-2.3305000002437737E-2</c:v>
                </c:pt>
                <c:pt idx="64">
                  <c:v>-3.002099999866914E-2</c:v>
                </c:pt>
                <c:pt idx="65">
                  <c:v>-1.3348000000405591E-2</c:v>
                </c:pt>
                <c:pt idx="66">
                  <c:v>7.5369999976828694E-3</c:v>
                </c:pt>
                <c:pt idx="67">
                  <c:v>-9.1000001702923328E-5</c:v>
                </c:pt>
                <c:pt idx="68">
                  <c:v>-4.7720000075059943E-3</c:v>
                </c:pt>
                <c:pt idx="69">
                  <c:v>-2.0000079530291259E-6</c:v>
                </c:pt>
                <c:pt idx="70">
                  <c:v>-2.5080999999772757E-2</c:v>
                </c:pt>
                <c:pt idx="71">
                  <c:v>-3.1178000004729256E-2</c:v>
                </c:pt>
                <c:pt idx="72">
                  <c:v>-2.3178000003099442E-2</c:v>
                </c:pt>
                <c:pt idx="73">
                  <c:v>-2.5293000006058719E-2</c:v>
                </c:pt>
                <c:pt idx="74">
                  <c:v>-2.8523000000859611E-2</c:v>
                </c:pt>
                <c:pt idx="75">
                  <c:v>-3.4390000000712462E-2</c:v>
                </c:pt>
                <c:pt idx="76">
                  <c:v>-2.3505000004661269E-2</c:v>
                </c:pt>
                <c:pt idx="77">
                  <c:v>-3.5050000005867332E-3</c:v>
                </c:pt>
                <c:pt idx="78">
                  <c:v>-1.7620000005990732E-2</c:v>
                </c:pt>
                <c:pt idx="79">
                  <c:v>-6.88000007357914E-4</c:v>
                </c:pt>
                <c:pt idx="80">
                  <c:v>-2.0257000003766734E-2</c:v>
                </c:pt>
                <c:pt idx="81">
                  <c:v>-1.9372000002476852E-2</c:v>
                </c:pt>
                <c:pt idx="82">
                  <c:v>3.2829999909154139E-3</c:v>
                </c:pt>
                <c:pt idx="83">
                  <c:v>-2.5354000004881527E-2</c:v>
                </c:pt>
                <c:pt idx="84">
                  <c:v>7.299999997485429E-4</c:v>
                </c:pt>
                <c:pt idx="85">
                  <c:v>-9.1000001702923328E-5</c:v>
                </c:pt>
                <c:pt idx="86">
                  <c:v>-5.3820000030100346E-3</c:v>
                </c:pt>
                <c:pt idx="88">
                  <c:v>7.9199999163392931E-4</c:v>
                </c:pt>
                <c:pt idx="89">
                  <c:v>8.8599999435245991E-4</c:v>
                </c:pt>
                <c:pt idx="90">
                  <c:v>1.370999998471234E-3</c:v>
                </c:pt>
                <c:pt idx="91">
                  <c:v>9.6699999921838753E-3</c:v>
                </c:pt>
                <c:pt idx="94">
                  <c:v>-4.2049000003316905E-2</c:v>
                </c:pt>
                <c:pt idx="95">
                  <c:v>4.0840000001480803E-3</c:v>
                </c:pt>
                <c:pt idx="98">
                  <c:v>6.3769999978831038E-3</c:v>
                </c:pt>
                <c:pt idx="99">
                  <c:v>4.7699999995529652E-3</c:v>
                </c:pt>
                <c:pt idx="107">
                  <c:v>4.1239999991375953E-3</c:v>
                </c:pt>
                <c:pt idx="108">
                  <c:v>3.4830000004149042E-3</c:v>
                </c:pt>
                <c:pt idx="109">
                  <c:v>3.0679999981657602E-3</c:v>
                </c:pt>
                <c:pt idx="110">
                  <c:v>-2.921000006608665E-3</c:v>
                </c:pt>
                <c:pt idx="114">
                  <c:v>-1.6510000059497543E-3</c:v>
                </c:pt>
                <c:pt idx="115">
                  <c:v>3.7119999979040585E-3</c:v>
                </c:pt>
                <c:pt idx="116">
                  <c:v>1.366999997117091E-3</c:v>
                </c:pt>
                <c:pt idx="118">
                  <c:v>2.9219999996712431E-3</c:v>
                </c:pt>
                <c:pt idx="121">
                  <c:v>1.7709999956423417E-3</c:v>
                </c:pt>
                <c:pt idx="126">
                  <c:v>2.0799999983864836E-3</c:v>
                </c:pt>
                <c:pt idx="131">
                  <c:v>-4.007600000477396E-2</c:v>
                </c:pt>
                <c:pt idx="132">
                  <c:v>4.2959999991580844E-3</c:v>
                </c:pt>
                <c:pt idx="134">
                  <c:v>-8.4960000021965243E-3</c:v>
                </c:pt>
                <c:pt idx="135">
                  <c:v>-1.7080000034184195E-3</c:v>
                </c:pt>
                <c:pt idx="136">
                  <c:v>1.7709999992803205E-2</c:v>
                </c:pt>
                <c:pt idx="139">
                  <c:v>1.2552000000141561E-2</c:v>
                </c:pt>
                <c:pt idx="141">
                  <c:v>1.9206999997550156E-2</c:v>
                </c:pt>
                <c:pt idx="142">
                  <c:v>-1.0276000008161645E-2</c:v>
                </c:pt>
                <c:pt idx="143">
                  <c:v>-1.3682000004337169E-2</c:v>
                </c:pt>
                <c:pt idx="144">
                  <c:v>3.6317999998573214E-2</c:v>
                </c:pt>
                <c:pt idx="145">
                  <c:v>-2.8124000004027039E-2</c:v>
                </c:pt>
                <c:pt idx="146">
                  <c:v>-2.8124000004027039E-2</c:v>
                </c:pt>
                <c:pt idx="147">
                  <c:v>1.4408999995794147E-2</c:v>
                </c:pt>
                <c:pt idx="148">
                  <c:v>1.7039999998814892E-2</c:v>
                </c:pt>
                <c:pt idx="149">
                  <c:v>-1.1190000004717149E-2</c:v>
                </c:pt>
                <c:pt idx="150">
                  <c:v>3.4999999479623511E-4</c:v>
                </c:pt>
                <c:pt idx="151">
                  <c:v>-1.8800000034389086E-3</c:v>
                </c:pt>
                <c:pt idx="152">
                  <c:v>1.6615999993518926E-2</c:v>
                </c:pt>
                <c:pt idx="153">
                  <c:v>4.4633999998040963E-2</c:v>
                </c:pt>
                <c:pt idx="154">
                  <c:v>2.3403999999572989E-2</c:v>
                </c:pt>
                <c:pt idx="155">
                  <c:v>3.7620000002789311E-3</c:v>
                </c:pt>
                <c:pt idx="156">
                  <c:v>1.076199999806704E-2</c:v>
                </c:pt>
                <c:pt idx="157">
                  <c:v>7.375999994110316E-3</c:v>
                </c:pt>
                <c:pt idx="158">
                  <c:v>-4.0460000018356368E-3</c:v>
                </c:pt>
                <c:pt idx="159">
                  <c:v>-1.9610000017564744E-3</c:v>
                </c:pt>
                <c:pt idx="160">
                  <c:v>-1.5760000023874454E-3</c:v>
                </c:pt>
                <c:pt idx="161">
                  <c:v>-3.2910000008996576E-3</c:v>
                </c:pt>
                <c:pt idx="162">
                  <c:v>1.617199999600416E-2</c:v>
                </c:pt>
                <c:pt idx="163">
                  <c:v>5.0569999948493205E-3</c:v>
                </c:pt>
                <c:pt idx="164">
                  <c:v>-6.6200000001117587E-3</c:v>
                </c:pt>
                <c:pt idx="165">
                  <c:v>-3.2380000047851354E-3</c:v>
                </c:pt>
                <c:pt idx="166">
                  <c:v>5.6799999583745375E-4</c:v>
                </c:pt>
                <c:pt idx="167">
                  <c:v>-5.8000000062747858E-3</c:v>
                </c:pt>
                <c:pt idx="168">
                  <c:v>-2.8960000054212287E-3</c:v>
                </c:pt>
                <c:pt idx="169">
                  <c:v>-7.842000006348826E-3</c:v>
                </c:pt>
                <c:pt idx="170">
                  <c:v>-4.0359999984502792E-3</c:v>
                </c:pt>
                <c:pt idx="171">
                  <c:v>7.3819999961415306E-3</c:v>
                </c:pt>
                <c:pt idx="172">
                  <c:v>-3.5349000005226117E-2</c:v>
                </c:pt>
                <c:pt idx="173">
                  <c:v>-1.834900000540074E-2</c:v>
                </c:pt>
                <c:pt idx="174">
                  <c:v>9.3839999972260557E-3</c:v>
                </c:pt>
                <c:pt idx="175">
                  <c:v>1.0083999994094484E-2</c:v>
                </c:pt>
                <c:pt idx="176">
                  <c:v>4.4570000027306378E-3</c:v>
                </c:pt>
                <c:pt idx="177">
                  <c:v>1.5626000000338536E-2</c:v>
                </c:pt>
                <c:pt idx="178">
                  <c:v>1.792600000044331E-2</c:v>
                </c:pt>
                <c:pt idx="179">
                  <c:v>1.4910999998392072E-2</c:v>
                </c:pt>
                <c:pt idx="180">
                  <c:v>8.3959999974467792E-3</c:v>
                </c:pt>
                <c:pt idx="181">
                  <c:v>1.6004999990400393E-2</c:v>
                </c:pt>
                <c:pt idx="182">
                  <c:v>1.1989999999059364E-2</c:v>
                </c:pt>
                <c:pt idx="183">
                  <c:v>4.0079999962472357E-3</c:v>
                </c:pt>
                <c:pt idx="184">
                  <c:v>4.8929999975371175E-3</c:v>
                </c:pt>
                <c:pt idx="185">
                  <c:v>2.477799999905983E-2</c:v>
                </c:pt>
                <c:pt idx="186">
                  <c:v>3.6662999998952728E-2</c:v>
                </c:pt>
                <c:pt idx="187">
                  <c:v>2.7798000002803747E-2</c:v>
                </c:pt>
                <c:pt idx="188">
                  <c:v>2.8482999994594138E-2</c:v>
                </c:pt>
                <c:pt idx="189">
                  <c:v>2.4179999993066303E-2</c:v>
                </c:pt>
                <c:pt idx="190">
                  <c:v>9.4789999930071644E-3</c:v>
                </c:pt>
                <c:pt idx="191">
                  <c:v>1.5726999998150859E-2</c:v>
                </c:pt>
                <c:pt idx="192">
                  <c:v>1.2497000003349967E-2</c:v>
                </c:pt>
                <c:pt idx="193">
                  <c:v>1.0381999993114732E-2</c:v>
                </c:pt>
                <c:pt idx="194">
                  <c:v>1.8381999994744547E-2</c:v>
                </c:pt>
                <c:pt idx="195">
                  <c:v>6.9759999969392084E-3</c:v>
                </c:pt>
                <c:pt idx="196">
                  <c:v>1.0975999997754116E-2</c:v>
                </c:pt>
                <c:pt idx="197">
                  <c:v>4.9939999953494407E-3</c:v>
                </c:pt>
                <c:pt idx="198">
                  <c:v>8.993999996164348E-3</c:v>
                </c:pt>
                <c:pt idx="199">
                  <c:v>1.9011999997019302E-2</c:v>
                </c:pt>
                <c:pt idx="200">
                  <c:v>2.2011999993992504E-2</c:v>
                </c:pt>
                <c:pt idx="201">
                  <c:v>9.1590000010910444E-3</c:v>
                </c:pt>
                <c:pt idx="202">
                  <c:v>6.8140000003040768E-3</c:v>
                </c:pt>
                <c:pt idx="203">
                  <c:v>2.1522999995795544E-2</c:v>
                </c:pt>
                <c:pt idx="204">
                  <c:v>2.1421999990707263E-2</c:v>
                </c:pt>
                <c:pt idx="205">
                  <c:v>5.761000000347849E-3</c:v>
                </c:pt>
                <c:pt idx="206">
                  <c:v>3.4747999990941025E-2</c:v>
                </c:pt>
                <c:pt idx="207">
                  <c:v>3.1314999992900994E-2</c:v>
                </c:pt>
                <c:pt idx="208">
                  <c:v>3.2147999998414889E-2</c:v>
                </c:pt>
                <c:pt idx="209">
                  <c:v>4.1485999994620215E-2</c:v>
                </c:pt>
                <c:pt idx="210">
                  <c:v>4.1485999994620215E-2</c:v>
                </c:pt>
                <c:pt idx="211">
                  <c:v>3.4228999997139908E-2</c:v>
                </c:pt>
                <c:pt idx="212">
                  <c:v>3.4098999996786006E-2</c:v>
                </c:pt>
                <c:pt idx="213">
                  <c:v>2.0305999998527113E-2</c:v>
                </c:pt>
                <c:pt idx="214">
                  <c:v>3.5717999999178573E-2</c:v>
                </c:pt>
                <c:pt idx="215">
                  <c:v>2.7413999996497296E-2</c:v>
                </c:pt>
                <c:pt idx="216">
                  <c:v>2.3493999993661419E-2</c:v>
                </c:pt>
                <c:pt idx="217">
                  <c:v>7.393199999933131E-2</c:v>
                </c:pt>
                <c:pt idx="218">
                  <c:v>8.5149999998975545E-2</c:v>
                </c:pt>
                <c:pt idx="219">
                  <c:v>7.0819999993545935E-2</c:v>
                </c:pt>
                <c:pt idx="220">
                  <c:v>3.3702000000630505E-2</c:v>
                </c:pt>
                <c:pt idx="221">
                  <c:v>7.4478999995335471E-2</c:v>
                </c:pt>
                <c:pt idx="222">
                  <c:v>8.4605999996711034E-2</c:v>
                </c:pt>
                <c:pt idx="223">
                  <c:v>0.11736799999926006</c:v>
                </c:pt>
                <c:pt idx="224">
                  <c:v>0.11672600000019884</c:v>
                </c:pt>
                <c:pt idx="225">
                  <c:v>0.11774699999659788</c:v>
                </c:pt>
                <c:pt idx="226">
                  <c:v>0.30389499999728287</c:v>
                </c:pt>
                <c:pt idx="227">
                  <c:v>0.12782699999661418</c:v>
                </c:pt>
                <c:pt idx="228">
                  <c:v>0.1278119999988121</c:v>
                </c:pt>
                <c:pt idx="229">
                  <c:v>0.12715200000093319</c:v>
                </c:pt>
                <c:pt idx="230">
                  <c:v>0.12787299999763491</c:v>
                </c:pt>
                <c:pt idx="231">
                  <c:v>0.13901999999507098</c:v>
                </c:pt>
                <c:pt idx="232">
                  <c:v>0.13920499999949243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F-430D-B600-1708E1A6DED9}"/>
            </c:ext>
          </c:extLst>
        </c:ser>
        <c:ser>
          <c:idx val="2"/>
          <c:order val="2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(4)'!$F$21:$F$253</c:f>
              <c:numCache>
                <c:formatCode>General</c:formatCode>
                <c:ptCount val="233"/>
                <c:pt idx="0">
                  <c:v>-10714</c:v>
                </c:pt>
                <c:pt idx="1">
                  <c:v>-10680</c:v>
                </c:pt>
                <c:pt idx="2">
                  <c:v>-10638</c:v>
                </c:pt>
                <c:pt idx="3">
                  <c:v>-9903</c:v>
                </c:pt>
                <c:pt idx="4">
                  <c:v>-9849</c:v>
                </c:pt>
                <c:pt idx="5">
                  <c:v>-1838</c:v>
                </c:pt>
                <c:pt idx="6">
                  <c:v>-1777</c:v>
                </c:pt>
                <c:pt idx="7">
                  <c:v>0</c:v>
                </c:pt>
                <c:pt idx="8">
                  <c:v>5</c:v>
                </c:pt>
                <c:pt idx="9">
                  <c:v>906</c:v>
                </c:pt>
                <c:pt idx="10">
                  <c:v>1887</c:v>
                </c:pt>
                <c:pt idx="11">
                  <c:v>1950.5</c:v>
                </c:pt>
                <c:pt idx="12">
                  <c:v>1967.5</c:v>
                </c:pt>
                <c:pt idx="13">
                  <c:v>2618</c:v>
                </c:pt>
                <c:pt idx="14">
                  <c:v>2658.5</c:v>
                </c:pt>
                <c:pt idx="15">
                  <c:v>2666</c:v>
                </c:pt>
                <c:pt idx="16">
                  <c:v>2681.5</c:v>
                </c:pt>
                <c:pt idx="17">
                  <c:v>3496</c:v>
                </c:pt>
                <c:pt idx="18">
                  <c:v>3496</c:v>
                </c:pt>
                <c:pt idx="19">
                  <c:v>4366</c:v>
                </c:pt>
                <c:pt idx="20">
                  <c:v>4366</c:v>
                </c:pt>
                <c:pt idx="21">
                  <c:v>4385.5</c:v>
                </c:pt>
                <c:pt idx="22">
                  <c:v>4389.5</c:v>
                </c:pt>
                <c:pt idx="23">
                  <c:v>4404</c:v>
                </c:pt>
                <c:pt idx="24">
                  <c:v>4468.5</c:v>
                </c:pt>
                <c:pt idx="25">
                  <c:v>4511.5</c:v>
                </c:pt>
                <c:pt idx="26">
                  <c:v>5239</c:v>
                </c:pt>
                <c:pt idx="27">
                  <c:v>5293.5</c:v>
                </c:pt>
                <c:pt idx="28">
                  <c:v>5296</c:v>
                </c:pt>
                <c:pt idx="29">
                  <c:v>5317</c:v>
                </c:pt>
                <c:pt idx="30">
                  <c:v>5329</c:v>
                </c:pt>
                <c:pt idx="31">
                  <c:v>5357</c:v>
                </c:pt>
                <c:pt idx="32">
                  <c:v>5374</c:v>
                </c:pt>
                <c:pt idx="33">
                  <c:v>5380.5</c:v>
                </c:pt>
                <c:pt idx="34">
                  <c:v>5415.5</c:v>
                </c:pt>
                <c:pt idx="35">
                  <c:v>5422</c:v>
                </c:pt>
                <c:pt idx="36">
                  <c:v>5422</c:v>
                </c:pt>
                <c:pt idx="37">
                  <c:v>6147</c:v>
                </c:pt>
                <c:pt idx="38">
                  <c:v>6152</c:v>
                </c:pt>
                <c:pt idx="39">
                  <c:v>6165</c:v>
                </c:pt>
                <c:pt idx="40">
                  <c:v>6186</c:v>
                </c:pt>
                <c:pt idx="41">
                  <c:v>6187</c:v>
                </c:pt>
                <c:pt idx="42">
                  <c:v>6213</c:v>
                </c:pt>
                <c:pt idx="43">
                  <c:v>6215.5</c:v>
                </c:pt>
                <c:pt idx="44">
                  <c:v>6220.5</c:v>
                </c:pt>
                <c:pt idx="45">
                  <c:v>6223</c:v>
                </c:pt>
                <c:pt idx="46">
                  <c:v>6235</c:v>
                </c:pt>
                <c:pt idx="47">
                  <c:v>6252</c:v>
                </c:pt>
                <c:pt idx="48">
                  <c:v>6254.5</c:v>
                </c:pt>
                <c:pt idx="49">
                  <c:v>6257</c:v>
                </c:pt>
                <c:pt idx="50">
                  <c:v>6267.5</c:v>
                </c:pt>
                <c:pt idx="51">
                  <c:v>6281.5</c:v>
                </c:pt>
                <c:pt idx="52">
                  <c:v>6281.5</c:v>
                </c:pt>
                <c:pt idx="53">
                  <c:v>6298.5</c:v>
                </c:pt>
                <c:pt idx="54">
                  <c:v>6310.5</c:v>
                </c:pt>
                <c:pt idx="55">
                  <c:v>6327.5</c:v>
                </c:pt>
                <c:pt idx="56">
                  <c:v>6354.5</c:v>
                </c:pt>
                <c:pt idx="57">
                  <c:v>6357</c:v>
                </c:pt>
                <c:pt idx="58">
                  <c:v>6388.5</c:v>
                </c:pt>
                <c:pt idx="59">
                  <c:v>6875</c:v>
                </c:pt>
                <c:pt idx="60">
                  <c:v>6892</c:v>
                </c:pt>
                <c:pt idx="61">
                  <c:v>6894.5</c:v>
                </c:pt>
                <c:pt idx="62">
                  <c:v>6953</c:v>
                </c:pt>
                <c:pt idx="63">
                  <c:v>6967.5</c:v>
                </c:pt>
                <c:pt idx="64">
                  <c:v>7013.5</c:v>
                </c:pt>
                <c:pt idx="65">
                  <c:v>7038</c:v>
                </c:pt>
                <c:pt idx="66">
                  <c:v>7040.5</c:v>
                </c:pt>
                <c:pt idx="67">
                  <c:v>7058.5</c:v>
                </c:pt>
                <c:pt idx="68">
                  <c:v>7082</c:v>
                </c:pt>
                <c:pt idx="69">
                  <c:v>7087</c:v>
                </c:pt>
                <c:pt idx="70">
                  <c:v>7123.5</c:v>
                </c:pt>
                <c:pt idx="71">
                  <c:v>7143</c:v>
                </c:pt>
                <c:pt idx="72">
                  <c:v>7143</c:v>
                </c:pt>
                <c:pt idx="73">
                  <c:v>7145.5</c:v>
                </c:pt>
                <c:pt idx="74">
                  <c:v>7150.5</c:v>
                </c:pt>
                <c:pt idx="75">
                  <c:v>7165</c:v>
                </c:pt>
                <c:pt idx="76">
                  <c:v>7167.5</c:v>
                </c:pt>
                <c:pt idx="77">
                  <c:v>7167.5</c:v>
                </c:pt>
                <c:pt idx="78">
                  <c:v>7170</c:v>
                </c:pt>
                <c:pt idx="79">
                  <c:v>7178</c:v>
                </c:pt>
                <c:pt idx="80">
                  <c:v>7179.5</c:v>
                </c:pt>
                <c:pt idx="81">
                  <c:v>7182</c:v>
                </c:pt>
                <c:pt idx="82">
                  <c:v>7189.5</c:v>
                </c:pt>
                <c:pt idx="83">
                  <c:v>7199</c:v>
                </c:pt>
                <c:pt idx="84">
                  <c:v>7895</c:v>
                </c:pt>
                <c:pt idx="85">
                  <c:v>8058.5</c:v>
                </c:pt>
                <c:pt idx="86">
                  <c:v>8117</c:v>
                </c:pt>
                <c:pt idx="87">
                  <c:v>8825</c:v>
                </c:pt>
                <c:pt idx="88">
                  <c:v>8848</c:v>
                </c:pt>
                <c:pt idx="89">
                  <c:v>8859</c:v>
                </c:pt>
                <c:pt idx="90">
                  <c:v>8861.5</c:v>
                </c:pt>
                <c:pt idx="91">
                  <c:v>10055</c:v>
                </c:pt>
                <c:pt idx="92">
                  <c:v>10642</c:v>
                </c:pt>
                <c:pt idx="93">
                  <c:v>10744.5</c:v>
                </c:pt>
                <c:pt idx="94">
                  <c:v>10931.5</c:v>
                </c:pt>
                <c:pt idx="95">
                  <c:v>10946</c:v>
                </c:pt>
                <c:pt idx="96">
                  <c:v>11481</c:v>
                </c:pt>
                <c:pt idx="97">
                  <c:v>11483.5</c:v>
                </c:pt>
                <c:pt idx="98">
                  <c:v>11500.5</c:v>
                </c:pt>
                <c:pt idx="99">
                  <c:v>11555</c:v>
                </c:pt>
                <c:pt idx="100">
                  <c:v>11555</c:v>
                </c:pt>
                <c:pt idx="101">
                  <c:v>11557.5</c:v>
                </c:pt>
                <c:pt idx="102">
                  <c:v>11590.5</c:v>
                </c:pt>
                <c:pt idx="103">
                  <c:v>11593</c:v>
                </c:pt>
                <c:pt idx="104">
                  <c:v>11595.5</c:v>
                </c:pt>
                <c:pt idx="105">
                  <c:v>11598</c:v>
                </c:pt>
                <c:pt idx="106">
                  <c:v>11600.5</c:v>
                </c:pt>
                <c:pt idx="107">
                  <c:v>11606</c:v>
                </c:pt>
                <c:pt idx="108">
                  <c:v>11639.5</c:v>
                </c:pt>
                <c:pt idx="109">
                  <c:v>11642</c:v>
                </c:pt>
                <c:pt idx="110">
                  <c:v>11663.5</c:v>
                </c:pt>
                <c:pt idx="111">
                  <c:v>11663.5</c:v>
                </c:pt>
                <c:pt idx="112">
                  <c:v>11666</c:v>
                </c:pt>
                <c:pt idx="113">
                  <c:v>11668.5</c:v>
                </c:pt>
                <c:pt idx="114">
                  <c:v>11668.5</c:v>
                </c:pt>
                <c:pt idx="115">
                  <c:v>12428</c:v>
                </c:pt>
                <c:pt idx="116">
                  <c:v>12435.5</c:v>
                </c:pt>
                <c:pt idx="117">
                  <c:v>12443</c:v>
                </c:pt>
                <c:pt idx="118">
                  <c:v>12443</c:v>
                </c:pt>
                <c:pt idx="119">
                  <c:v>12505</c:v>
                </c:pt>
                <c:pt idx="120">
                  <c:v>12507.5</c:v>
                </c:pt>
                <c:pt idx="121">
                  <c:v>12511.5</c:v>
                </c:pt>
                <c:pt idx="122">
                  <c:v>12511.5</c:v>
                </c:pt>
                <c:pt idx="123">
                  <c:v>12519</c:v>
                </c:pt>
                <c:pt idx="124">
                  <c:v>12538</c:v>
                </c:pt>
                <c:pt idx="125">
                  <c:v>12570</c:v>
                </c:pt>
                <c:pt idx="126">
                  <c:v>12570</c:v>
                </c:pt>
                <c:pt idx="127">
                  <c:v>12571</c:v>
                </c:pt>
                <c:pt idx="128">
                  <c:v>12597</c:v>
                </c:pt>
                <c:pt idx="129">
                  <c:v>13342</c:v>
                </c:pt>
                <c:pt idx="130">
                  <c:v>13344.5</c:v>
                </c:pt>
                <c:pt idx="131">
                  <c:v>13356</c:v>
                </c:pt>
                <c:pt idx="132">
                  <c:v>13424</c:v>
                </c:pt>
                <c:pt idx="133">
                  <c:v>13444</c:v>
                </c:pt>
                <c:pt idx="134">
                  <c:v>14176</c:v>
                </c:pt>
                <c:pt idx="135">
                  <c:v>14198</c:v>
                </c:pt>
                <c:pt idx="136">
                  <c:v>14315</c:v>
                </c:pt>
                <c:pt idx="137">
                  <c:v>14350</c:v>
                </c:pt>
                <c:pt idx="138">
                  <c:v>14357</c:v>
                </c:pt>
                <c:pt idx="139">
                  <c:v>14388</c:v>
                </c:pt>
                <c:pt idx="140">
                  <c:v>14394</c:v>
                </c:pt>
                <c:pt idx="141">
                  <c:v>14395.5</c:v>
                </c:pt>
                <c:pt idx="142">
                  <c:v>15106</c:v>
                </c:pt>
                <c:pt idx="143">
                  <c:v>15167</c:v>
                </c:pt>
                <c:pt idx="144">
                  <c:v>15167</c:v>
                </c:pt>
                <c:pt idx="145">
                  <c:v>15194</c:v>
                </c:pt>
                <c:pt idx="146">
                  <c:v>15194</c:v>
                </c:pt>
                <c:pt idx="147">
                  <c:v>15308.5</c:v>
                </c:pt>
                <c:pt idx="148">
                  <c:v>15960</c:v>
                </c:pt>
                <c:pt idx="149">
                  <c:v>15965</c:v>
                </c:pt>
                <c:pt idx="150">
                  <c:v>15975</c:v>
                </c:pt>
                <c:pt idx="151">
                  <c:v>15980</c:v>
                </c:pt>
                <c:pt idx="152">
                  <c:v>16004</c:v>
                </c:pt>
                <c:pt idx="153">
                  <c:v>16021</c:v>
                </c:pt>
                <c:pt idx="154">
                  <c:v>16026</c:v>
                </c:pt>
                <c:pt idx="155">
                  <c:v>16253</c:v>
                </c:pt>
                <c:pt idx="156">
                  <c:v>16253</c:v>
                </c:pt>
                <c:pt idx="157">
                  <c:v>16944</c:v>
                </c:pt>
                <c:pt idx="158">
                  <c:v>17701</c:v>
                </c:pt>
                <c:pt idx="159">
                  <c:v>17703.5</c:v>
                </c:pt>
                <c:pt idx="160">
                  <c:v>17706</c:v>
                </c:pt>
                <c:pt idx="161">
                  <c:v>17708.5</c:v>
                </c:pt>
                <c:pt idx="162">
                  <c:v>17918</c:v>
                </c:pt>
                <c:pt idx="163">
                  <c:v>17920.5</c:v>
                </c:pt>
                <c:pt idx="164">
                  <c:v>18670</c:v>
                </c:pt>
                <c:pt idx="165">
                  <c:v>18753</c:v>
                </c:pt>
                <c:pt idx="166">
                  <c:v>18792</c:v>
                </c:pt>
                <c:pt idx="167">
                  <c:v>19500</c:v>
                </c:pt>
                <c:pt idx="168">
                  <c:v>19576</c:v>
                </c:pt>
                <c:pt idx="169">
                  <c:v>19627</c:v>
                </c:pt>
                <c:pt idx="170">
                  <c:v>19666</c:v>
                </c:pt>
                <c:pt idx="171">
                  <c:v>19783</c:v>
                </c:pt>
                <c:pt idx="172">
                  <c:v>20481.5</c:v>
                </c:pt>
                <c:pt idx="173">
                  <c:v>20481.5</c:v>
                </c:pt>
                <c:pt idx="174">
                  <c:v>20496</c:v>
                </c:pt>
                <c:pt idx="175">
                  <c:v>20496</c:v>
                </c:pt>
                <c:pt idx="176">
                  <c:v>20520.5</c:v>
                </c:pt>
                <c:pt idx="177">
                  <c:v>20569</c:v>
                </c:pt>
                <c:pt idx="178">
                  <c:v>20569</c:v>
                </c:pt>
                <c:pt idx="179">
                  <c:v>20571.5</c:v>
                </c:pt>
                <c:pt idx="180">
                  <c:v>20574</c:v>
                </c:pt>
                <c:pt idx="181">
                  <c:v>20632.5</c:v>
                </c:pt>
                <c:pt idx="182">
                  <c:v>20635</c:v>
                </c:pt>
                <c:pt idx="183">
                  <c:v>20652</c:v>
                </c:pt>
                <c:pt idx="184">
                  <c:v>20654.5</c:v>
                </c:pt>
                <c:pt idx="185">
                  <c:v>20657</c:v>
                </c:pt>
                <c:pt idx="186">
                  <c:v>20659.5</c:v>
                </c:pt>
                <c:pt idx="187">
                  <c:v>21287</c:v>
                </c:pt>
                <c:pt idx="188">
                  <c:v>21289.5</c:v>
                </c:pt>
                <c:pt idx="189">
                  <c:v>21370</c:v>
                </c:pt>
                <c:pt idx="190">
                  <c:v>22263.5</c:v>
                </c:pt>
                <c:pt idx="191">
                  <c:v>22275.5</c:v>
                </c:pt>
                <c:pt idx="192">
                  <c:v>22280.5</c:v>
                </c:pt>
                <c:pt idx="193">
                  <c:v>22283</c:v>
                </c:pt>
                <c:pt idx="194">
                  <c:v>22283</c:v>
                </c:pt>
                <c:pt idx="195">
                  <c:v>22344</c:v>
                </c:pt>
                <c:pt idx="196">
                  <c:v>22344</c:v>
                </c:pt>
                <c:pt idx="197">
                  <c:v>22361</c:v>
                </c:pt>
                <c:pt idx="198">
                  <c:v>22361</c:v>
                </c:pt>
                <c:pt idx="199">
                  <c:v>22378</c:v>
                </c:pt>
                <c:pt idx="200">
                  <c:v>22378</c:v>
                </c:pt>
                <c:pt idx="201">
                  <c:v>23183.5</c:v>
                </c:pt>
                <c:pt idx="202">
                  <c:v>23191</c:v>
                </c:pt>
                <c:pt idx="203">
                  <c:v>23249.5</c:v>
                </c:pt>
                <c:pt idx="204">
                  <c:v>24043</c:v>
                </c:pt>
                <c:pt idx="205">
                  <c:v>24196.5</c:v>
                </c:pt>
                <c:pt idx="206">
                  <c:v>24912</c:v>
                </c:pt>
                <c:pt idx="207">
                  <c:v>24997.5</c:v>
                </c:pt>
                <c:pt idx="208">
                  <c:v>25112</c:v>
                </c:pt>
                <c:pt idx="209">
                  <c:v>25859</c:v>
                </c:pt>
                <c:pt idx="210">
                  <c:v>25859</c:v>
                </c:pt>
                <c:pt idx="211">
                  <c:v>25888.5</c:v>
                </c:pt>
                <c:pt idx="212">
                  <c:v>25893.5</c:v>
                </c:pt>
                <c:pt idx="213">
                  <c:v>29389</c:v>
                </c:pt>
                <c:pt idx="214">
                  <c:v>29467</c:v>
                </c:pt>
                <c:pt idx="215">
                  <c:v>29506</c:v>
                </c:pt>
                <c:pt idx="216">
                  <c:v>29511</c:v>
                </c:pt>
                <c:pt idx="217">
                  <c:v>30358</c:v>
                </c:pt>
                <c:pt idx="218">
                  <c:v>30375</c:v>
                </c:pt>
                <c:pt idx="219">
                  <c:v>30380</c:v>
                </c:pt>
                <c:pt idx="220">
                  <c:v>31188</c:v>
                </c:pt>
                <c:pt idx="221">
                  <c:v>31263.5</c:v>
                </c:pt>
                <c:pt idx="222">
                  <c:v>33009</c:v>
                </c:pt>
                <c:pt idx="223">
                  <c:v>34742</c:v>
                </c:pt>
                <c:pt idx="224">
                  <c:v>34769</c:v>
                </c:pt>
                <c:pt idx="225">
                  <c:v>34805.5</c:v>
                </c:pt>
                <c:pt idx="226">
                  <c:v>34917.5</c:v>
                </c:pt>
                <c:pt idx="227">
                  <c:v>35625.5</c:v>
                </c:pt>
                <c:pt idx="228">
                  <c:v>35628</c:v>
                </c:pt>
                <c:pt idx="229">
                  <c:v>35638</c:v>
                </c:pt>
                <c:pt idx="230">
                  <c:v>35774.5</c:v>
                </c:pt>
                <c:pt idx="231">
                  <c:v>36580</c:v>
                </c:pt>
                <c:pt idx="232">
                  <c:v>36582.5</c:v>
                </c:pt>
              </c:numCache>
            </c:numRef>
          </c:xVal>
          <c:yVal>
            <c:numRef>
              <c:f>'A (4)'!$O$21:$O$253</c:f>
              <c:numCache>
                <c:formatCode>General</c:formatCode>
                <c:ptCount val="233"/>
                <c:pt idx="196">
                  <c:v>-1.139073429323928E-3</c:v>
                </c:pt>
                <c:pt idx="197">
                  <c:v>-9.7086700851922725E-4</c:v>
                </c:pt>
                <c:pt idx="198">
                  <c:v>-9.7086700851922725E-4</c:v>
                </c:pt>
                <c:pt idx="199">
                  <c:v>-8.0266058771449877E-4</c:v>
                </c:pt>
                <c:pt idx="200">
                  <c:v>-8.0266058771449877E-4</c:v>
                </c:pt>
                <c:pt idx="201">
                  <c:v>7.1673554098261316E-3</c:v>
                </c:pt>
                <c:pt idx="202">
                  <c:v>7.2415641248870233E-3</c:v>
                </c:pt>
                <c:pt idx="203">
                  <c:v>7.8203921023620449E-3</c:v>
                </c:pt>
                <c:pt idx="204">
                  <c:v>1.5671674155805254E-2</c:v>
                </c:pt>
                <c:pt idx="205">
                  <c:v>1.7190479190718311E-2</c:v>
                </c:pt>
                <c:pt idx="206">
                  <c:v>2.4269990607528158E-2</c:v>
                </c:pt>
                <c:pt idx="207">
                  <c:v>2.5115969959222412E-2</c:v>
                </c:pt>
                <c:pt idx="208">
                  <c:v>2.6248889675818815E-2</c:v>
                </c:pt>
                <c:pt idx="209">
                  <c:v>3.3640077695884452E-2</c:v>
                </c:pt>
                <c:pt idx="210">
                  <c:v>3.3640077695884452E-2</c:v>
                </c:pt>
                <c:pt idx="211">
                  <c:v>3.3931965308457324E-2</c:v>
                </c:pt>
                <c:pt idx="212">
                  <c:v>3.3981437785164603E-2</c:v>
                </c:pt>
                <c:pt idx="213">
                  <c:v>6.8567646251214587E-2</c:v>
                </c:pt>
                <c:pt idx="214">
                  <c:v>6.9339416887847949E-2</c:v>
                </c:pt>
                <c:pt idx="215">
                  <c:v>6.972530220616463E-2</c:v>
                </c:pt>
                <c:pt idx="216">
                  <c:v>6.977477468287191E-2</c:v>
                </c:pt>
                <c:pt idx="217">
                  <c:v>7.8155412237082889E-2</c:v>
                </c:pt>
                <c:pt idx="218">
                  <c:v>7.8323618657887562E-2</c:v>
                </c:pt>
                <c:pt idx="219">
                  <c:v>7.8373091134594841E-2</c:v>
                </c:pt>
                <c:pt idx="220">
                  <c:v>8.6367843370489084E-2</c:v>
                </c:pt>
                <c:pt idx="221">
                  <c:v>8.7114877768768861E-2</c:v>
                </c:pt>
                <c:pt idx="222">
                  <c:v>0.10438571938727559</c:v>
                </c:pt>
                <c:pt idx="223">
                  <c:v>0.12153287981401417</c:v>
                </c:pt>
                <c:pt idx="224">
                  <c:v>0.1218000311882334</c:v>
                </c:pt>
                <c:pt idx="225">
                  <c:v>0.12216118026819645</c:v>
                </c:pt>
                <c:pt idx="226">
                  <c:v>0.12326936374643921</c:v>
                </c:pt>
                <c:pt idx="227">
                  <c:v>0.13027466644818814</c:v>
                </c:pt>
                <c:pt idx="228">
                  <c:v>0.13029940268654178</c:v>
                </c:pt>
                <c:pt idx="229">
                  <c:v>0.13039834763995634</c:v>
                </c:pt>
                <c:pt idx="230">
                  <c:v>0.13174894625406469</c:v>
                </c:pt>
                <c:pt idx="231">
                  <c:v>0.13971896225160535</c:v>
                </c:pt>
                <c:pt idx="232">
                  <c:v>0.13974369848995899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0F-430D-B600-1708E1A6DED9}"/>
            </c:ext>
          </c:extLst>
        </c:ser>
        <c:ser>
          <c:idx val="3"/>
          <c:order val="3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(4)'!$F$21:$F$253</c:f>
              <c:numCache>
                <c:formatCode>General</c:formatCode>
                <c:ptCount val="233"/>
                <c:pt idx="0">
                  <c:v>-10714</c:v>
                </c:pt>
                <c:pt idx="1">
                  <c:v>-10680</c:v>
                </c:pt>
                <c:pt idx="2">
                  <c:v>-10638</c:v>
                </c:pt>
                <c:pt idx="3">
                  <c:v>-9903</c:v>
                </c:pt>
                <c:pt idx="4">
                  <c:v>-9849</c:v>
                </c:pt>
                <c:pt idx="5">
                  <c:v>-1838</c:v>
                </c:pt>
                <c:pt idx="6">
                  <c:v>-1777</c:v>
                </c:pt>
                <c:pt idx="7">
                  <c:v>0</c:v>
                </c:pt>
                <c:pt idx="8">
                  <c:v>5</c:v>
                </c:pt>
                <c:pt idx="9">
                  <c:v>906</c:v>
                </c:pt>
                <c:pt idx="10">
                  <c:v>1887</c:v>
                </c:pt>
                <c:pt idx="11">
                  <c:v>1950.5</c:v>
                </c:pt>
                <c:pt idx="12">
                  <c:v>1967.5</c:v>
                </c:pt>
                <c:pt idx="13">
                  <c:v>2618</c:v>
                </c:pt>
                <c:pt idx="14">
                  <c:v>2658.5</c:v>
                </c:pt>
                <c:pt idx="15">
                  <c:v>2666</c:v>
                </c:pt>
                <c:pt idx="16">
                  <c:v>2681.5</c:v>
                </c:pt>
                <c:pt idx="17">
                  <c:v>3496</c:v>
                </c:pt>
                <c:pt idx="18">
                  <c:v>3496</c:v>
                </c:pt>
                <c:pt idx="19">
                  <c:v>4366</c:v>
                </c:pt>
                <c:pt idx="20">
                  <c:v>4366</c:v>
                </c:pt>
                <c:pt idx="21">
                  <c:v>4385.5</c:v>
                </c:pt>
                <c:pt idx="22">
                  <c:v>4389.5</c:v>
                </c:pt>
                <c:pt idx="23">
                  <c:v>4404</c:v>
                </c:pt>
                <c:pt idx="24">
                  <c:v>4468.5</c:v>
                </c:pt>
                <c:pt idx="25">
                  <c:v>4511.5</c:v>
                </c:pt>
                <c:pt idx="26">
                  <c:v>5239</c:v>
                </c:pt>
                <c:pt idx="27">
                  <c:v>5293.5</c:v>
                </c:pt>
                <c:pt idx="28">
                  <c:v>5296</c:v>
                </c:pt>
                <c:pt idx="29">
                  <c:v>5317</c:v>
                </c:pt>
                <c:pt idx="30">
                  <c:v>5329</c:v>
                </c:pt>
                <c:pt idx="31">
                  <c:v>5357</c:v>
                </c:pt>
                <c:pt idx="32">
                  <c:v>5374</c:v>
                </c:pt>
                <c:pt idx="33">
                  <c:v>5380.5</c:v>
                </c:pt>
                <c:pt idx="34">
                  <c:v>5415.5</c:v>
                </c:pt>
                <c:pt idx="35">
                  <c:v>5422</c:v>
                </c:pt>
                <c:pt idx="36">
                  <c:v>5422</c:v>
                </c:pt>
                <c:pt idx="37">
                  <c:v>6147</c:v>
                </c:pt>
                <c:pt idx="38">
                  <c:v>6152</c:v>
                </c:pt>
                <c:pt idx="39">
                  <c:v>6165</c:v>
                </c:pt>
                <c:pt idx="40">
                  <c:v>6186</c:v>
                </c:pt>
                <c:pt idx="41">
                  <c:v>6187</c:v>
                </c:pt>
                <c:pt idx="42">
                  <c:v>6213</c:v>
                </c:pt>
                <c:pt idx="43">
                  <c:v>6215.5</c:v>
                </c:pt>
                <c:pt idx="44">
                  <c:v>6220.5</c:v>
                </c:pt>
                <c:pt idx="45">
                  <c:v>6223</c:v>
                </c:pt>
                <c:pt idx="46">
                  <c:v>6235</c:v>
                </c:pt>
                <c:pt idx="47">
                  <c:v>6252</c:v>
                </c:pt>
                <c:pt idx="48">
                  <c:v>6254.5</c:v>
                </c:pt>
                <c:pt idx="49">
                  <c:v>6257</c:v>
                </c:pt>
                <c:pt idx="50">
                  <c:v>6267.5</c:v>
                </c:pt>
                <c:pt idx="51">
                  <c:v>6281.5</c:v>
                </c:pt>
                <c:pt idx="52">
                  <c:v>6281.5</c:v>
                </c:pt>
                <c:pt idx="53">
                  <c:v>6298.5</c:v>
                </c:pt>
                <c:pt idx="54">
                  <c:v>6310.5</c:v>
                </c:pt>
                <c:pt idx="55">
                  <c:v>6327.5</c:v>
                </c:pt>
                <c:pt idx="56">
                  <c:v>6354.5</c:v>
                </c:pt>
                <c:pt idx="57">
                  <c:v>6357</c:v>
                </c:pt>
                <c:pt idx="58">
                  <c:v>6388.5</c:v>
                </c:pt>
                <c:pt idx="59">
                  <c:v>6875</c:v>
                </c:pt>
                <c:pt idx="60">
                  <c:v>6892</c:v>
                </c:pt>
                <c:pt idx="61">
                  <c:v>6894.5</c:v>
                </c:pt>
                <c:pt idx="62">
                  <c:v>6953</c:v>
                </c:pt>
                <c:pt idx="63">
                  <c:v>6967.5</c:v>
                </c:pt>
                <c:pt idx="64">
                  <c:v>7013.5</c:v>
                </c:pt>
                <c:pt idx="65">
                  <c:v>7038</c:v>
                </c:pt>
                <c:pt idx="66">
                  <c:v>7040.5</c:v>
                </c:pt>
                <c:pt idx="67">
                  <c:v>7058.5</c:v>
                </c:pt>
                <c:pt idx="68">
                  <c:v>7082</c:v>
                </c:pt>
                <c:pt idx="69">
                  <c:v>7087</c:v>
                </c:pt>
                <c:pt idx="70">
                  <c:v>7123.5</c:v>
                </c:pt>
                <c:pt idx="71">
                  <c:v>7143</c:v>
                </c:pt>
                <c:pt idx="72">
                  <c:v>7143</c:v>
                </c:pt>
                <c:pt idx="73">
                  <c:v>7145.5</c:v>
                </c:pt>
                <c:pt idx="74">
                  <c:v>7150.5</c:v>
                </c:pt>
                <c:pt idx="75">
                  <c:v>7165</c:v>
                </c:pt>
                <c:pt idx="76">
                  <c:v>7167.5</c:v>
                </c:pt>
                <c:pt idx="77">
                  <c:v>7167.5</c:v>
                </c:pt>
                <c:pt idx="78">
                  <c:v>7170</c:v>
                </c:pt>
                <c:pt idx="79">
                  <c:v>7178</c:v>
                </c:pt>
                <c:pt idx="80">
                  <c:v>7179.5</c:v>
                </c:pt>
                <c:pt idx="81">
                  <c:v>7182</c:v>
                </c:pt>
                <c:pt idx="82">
                  <c:v>7189.5</c:v>
                </c:pt>
                <c:pt idx="83">
                  <c:v>7199</c:v>
                </c:pt>
                <c:pt idx="84">
                  <c:v>7895</c:v>
                </c:pt>
                <c:pt idx="85">
                  <c:v>8058.5</c:v>
                </c:pt>
                <c:pt idx="86">
                  <c:v>8117</c:v>
                </c:pt>
                <c:pt idx="87">
                  <c:v>8825</c:v>
                </c:pt>
                <c:pt idx="88">
                  <c:v>8848</c:v>
                </c:pt>
                <c:pt idx="89">
                  <c:v>8859</c:v>
                </c:pt>
                <c:pt idx="90">
                  <c:v>8861.5</c:v>
                </c:pt>
                <c:pt idx="91">
                  <c:v>10055</c:v>
                </c:pt>
                <c:pt idx="92">
                  <c:v>10642</c:v>
                </c:pt>
                <c:pt idx="93">
                  <c:v>10744.5</c:v>
                </c:pt>
                <c:pt idx="94">
                  <c:v>10931.5</c:v>
                </c:pt>
                <c:pt idx="95">
                  <c:v>10946</c:v>
                </c:pt>
                <c:pt idx="96">
                  <c:v>11481</c:v>
                </c:pt>
                <c:pt idx="97">
                  <c:v>11483.5</c:v>
                </c:pt>
                <c:pt idx="98">
                  <c:v>11500.5</c:v>
                </c:pt>
                <c:pt idx="99">
                  <c:v>11555</c:v>
                </c:pt>
                <c:pt idx="100">
                  <c:v>11555</c:v>
                </c:pt>
                <c:pt idx="101">
                  <c:v>11557.5</c:v>
                </c:pt>
                <c:pt idx="102">
                  <c:v>11590.5</c:v>
                </c:pt>
                <c:pt idx="103">
                  <c:v>11593</c:v>
                </c:pt>
                <c:pt idx="104">
                  <c:v>11595.5</c:v>
                </c:pt>
                <c:pt idx="105">
                  <c:v>11598</c:v>
                </c:pt>
                <c:pt idx="106">
                  <c:v>11600.5</c:v>
                </c:pt>
                <c:pt idx="107">
                  <c:v>11606</c:v>
                </c:pt>
                <c:pt idx="108">
                  <c:v>11639.5</c:v>
                </c:pt>
                <c:pt idx="109">
                  <c:v>11642</c:v>
                </c:pt>
                <c:pt idx="110">
                  <c:v>11663.5</c:v>
                </c:pt>
                <c:pt idx="111">
                  <c:v>11663.5</c:v>
                </c:pt>
                <c:pt idx="112">
                  <c:v>11666</c:v>
                </c:pt>
                <c:pt idx="113">
                  <c:v>11668.5</c:v>
                </c:pt>
                <c:pt idx="114">
                  <c:v>11668.5</c:v>
                </c:pt>
                <c:pt idx="115">
                  <c:v>12428</c:v>
                </c:pt>
                <c:pt idx="116">
                  <c:v>12435.5</c:v>
                </c:pt>
                <c:pt idx="117">
                  <c:v>12443</c:v>
                </c:pt>
                <c:pt idx="118">
                  <c:v>12443</c:v>
                </c:pt>
                <c:pt idx="119">
                  <c:v>12505</c:v>
                </c:pt>
                <c:pt idx="120">
                  <c:v>12507.5</c:v>
                </c:pt>
                <c:pt idx="121">
                  <c:v>12511.5</c:v>
                </c:pt>
                <c:pt idx="122">
                  <c:v>12511.5</c:v>
                </c:pt>
                <c:pt idx="123">
                  <c:v>12519</c:v>
                </c:pt>
                <c:pt idx="124">
                  <c:v>12538</c:v>
                </c:pt>
                <c:pt idx="125">
                  <c:v>12570</c:v>
                </c:pt>
                <c:pt idx="126">
                  <c:v>12570</c:v>
                </c:pt>
                <c:pt idx="127">
                  <c:v>12571</c:v>
                </c:pt>
                <c:pt idx="128">
                  <c:v>12597</c:v>
                </c:pt>
                <c:pt idx="129">
                  <c:v>13342</c:v>
                </c:pt>
                <c:pt idx="130">
                  <c:v>13344.5</c:v>
                </c:pt>
                <c:pt idx="131">
                  <c:v>13356</c:v>
                </c:pt>
                <c:pt idx="132">
                  <c:v>13424</c:v>
                </c:pt>
                <c:pt idx="133">
                  <c:v>13444</c:v>
                </c:pt>
                <c:pt idx="134">
                  <c:v>14176</c:v>
                </c:pt>
                <c:pt idx="135">
                  <c:v>14198</c:v>
                </c:pt>
                <c:pt idx="136">
                  <c:v>14315</c:v>
                </c:pt>
                <c:pt idx="137">
                  <c:v>14350</c:v>
                </c:pt>
                <c:pt idx="138">
                  <c:v>14357</c:v>
                </c:pt>
                <c:pt idx="139">
                  <c:v>14388</c:v>
                </c:pt>
                <c:pt idx="140">
                  <c:v>14394</c:v>
                </c:pt>
                <c:pt idx="141">
                  <c:v>14395.5</c:v>
                </c:pt>
                <c:pt idx="142">
                  <c:v>15106</c:v>
                </c:pt>
                <c:pt idx="143">
                  <c:v>15167</c:v>
                </c:pt>
                <c:pt idx="144">
                  <c:v>15167</c:v>
                </c:pt>
                <c:pt idx="145">
                  <c:v>15194</c:v>
                </c:pt>
                <c:pt idx="146">
                  <c:v>15194</c:v>
                </c:pt>
                <c:pt idx="147">
                  <c:v>15308.5</c:v>
                </c:pt>
                <c:pt idx="148">
                  <c:v>15960</c:v>
                </c:pt>
                <c:pt idx="149">
                  <c:v>15965</c:v>
                </c:pt>
                <c:pt idx="150">
                  <c:v>15975</c:v>
                </c:pt>
                <c:pt idx="151">
                  <c:v>15980</c:v>
                </c:pt>
                <c:pt idx="152">
                  <c:v>16004</c:v>
                </c:pt>
                <c:pt idx="153">
                  <c:v>16021</c:v>
                </c:pt>
                <c:pt idx="154">
                  <c:v>16026</c:v>
                </c:pt>
                <c:pt idx="155">
                  <c:v>16253</c:v>
                </c:pt>
                <c:pt idx="156">
                  <c:v>16253</c:v>
                </c:pt>
                <c:pt idx="157">
                  <c:v>16944</c:v>
                </c:pt>
                <c:pt idx="158">
                  <c:v>17701</c:v>
                </c:pt>
                <c:pt idx="159">
                  <c:v>17703.5</c:v>
                </c:pt>
                <c:pt idx="160">
                  <c:v>17706</c:v>
                </c:pt>
                <c:pt idx="161">
                  <c:v>17708.5</c:v>
                </c:pt>
                <c:pt idx="162">
                  <c:v>17918</c:v>
                </c:pt>
                <c:pt idx="163">
                  <c:v>17920.5</c:v>
                </c:pt>
                <c:pt idx="164">
                  <c:v>18670</c:v>
                </c:pt>
                <c:pt idx="165">
                  <c:v>18753</c:v>
                </c:pt>
                <c:pt idx="166">
                  <c:v>18792</c:v>
                </c:pt>
                <c:pt idx="167">
                  <c:v>19500</c:v>
                </c:pt>
                <c:pt idx="168">
                  <c:v>19576</c:v>
                </c:pt>
                <c:pt idx="169">
                  <c:v>19627</c:v>
                </c:pt>
                <c:pt idx="170">
                  <c:v>19666</c:v>
                </c:pt>
                <c:pt idx="171">
                  <c:v>19783</c:v>
                </c:pt>
                <c:pt idx="172">
                  <c:v>20481.5</c:v>
                </c:pt>
                <c:pt idx="173">
                  <c:v>20481.5</c:v>
                </c:pt>
                <c:pt idx="174">
                  <c:v>20496</c:v>
                </c:pt>
                <c:pt idx="175">
                  <c:v>20496</c:v>
                </c:pt>
                <c:pt idx="176">
                  <c:v>20520.5</c:v>
                </c:pt>
                <c:pt idx="177">
                  <c:v>20569</c:v>
                </c:pt>
                <c:pt idx="178">
                  <c:v>20569</c:v>
                </c:pt>
                <c:pt idx="179">
                  <c:v>20571.5</c:v>
                </c:pt>
                <c:pt idx="180">
                  <c:v>20574</c:v>
                </c:pt>
                <c:pt idx="181">
                  <c:v>20632.5</c:v>
                </c:pt>
                <c:pt idx="182">
                  <c:v>20635</c:v>
                </c:pt>
                <c:pt idx="183">
                  <c:v>20652</c:v>
                </c:pt>
                <c:pt idx="184">
                  <c:v>20654.5</c:v>
                </c:pt>
                <c:pt idx="185">
                  <c:v>20657</c:v>
                </c:pt>
                <c:pt idx="186">
                  <c:v>20659.5</c:v>
                </c:pt>
                <c:pt idx="187">
                  <c:v>21287</c:v>
                </c:pt>
                <c:pt idx="188">
                  <c:v>21289.5</c:v>
                </c:pt>
                <c:pt idx="189">
                  <c:v>21370</c:v>
                </c:pt>
                <c:pt idx="190">
                  <c:v>22263.5</c:v>
                </c:pt>
                <c:pt idx="191">
                  <c:v>22275.5</c:v>
                </c:pt>
                <c:pt idx="192">
                  <c:v>22280.5</c:v>
                </c:pt>
                <c:pt idx="193">
                  <c:v>22283</c:v>
                </c:pt>
                <c:pt idx="194">
                  <c:v>22283</c:v>
                </c:pt>
                <c:pt idx="195">
                  <c:v>22344</c:v>
                </c:pt>
                <c:pt idx="196">
                  <c:v>22344</c:v>
                </c:pt>
                <c:pt idx="197">
                  <c:v>22361</c:v>
                </c:pt>
                <c:pt idx="198">
                  <c:v>22361</c:v>
                </c:pt>
                <c:pt idx="199">
                  <c:v>22378</c:v>
                </c:pt>
                <c:pt idx="200">
                  <c:v>22378</c:v>
                </c:pt>
                <c:pt idx="201">
                  <c:v>23183.5</c:v>
                </c:pt>
                <c:pt idx="202">
                  <c:v>23191</c:v>
                </c:pt>
                <c:pt idx="203">
                  <c:v>23249.5</c:v>
                </c:pt>
                <c:pt idx="204">
                  <c:v>24043</c:v>
                </c:pt>
                <c:pt idx="205">
                  <c:v>24196.5</c:v>
                </c:pt>
                <c:pt idx="206">
                  <c:v>24912</c:v>
                </c:pt>
                <c:pt idx="207">
                  <c:v>24997.5</c:v>
                </c:pt>
                <c:pt idx="208">
                  <c:v>25112</c:v>
                </c:pt>
                <c:pt idx="209">
                  <c:v>25859</c:v>
                </c:pt>
                <c:pt idx="210">
                  <c:v>25859</c:v>
                </c:pt>
                <c:pt idx="211">
                  <c:v>25888.5</c:v>
                </c:pt>
                <c:pt idx="212">
                  <c:v>25893.5</c:v>
                </c:pt>
                <c:pt idx="213">
                  <c:v>29389</c:v>
                </c:pt>
                <c:pt idx="214">
                  <c:v>29467</c:v>
                </c:pt>
                <c:pt idx="215">
                  <c:v>29506</c:v>
                </c:pt>
                <c:pt idx="216">
                  <c:v>29511</c:v>
                </c:pt>
                <c:pt idx="217">
                  <c:v>30358</c:v>
                </c:pt>
                <c:pt idx="218">
                  <c:v>30375</c:v>
                </c:pt>
                <c:pt idx="219">
                  <c:v>30380</c:v>
                </c:pt>
                <c:pt idx="220">
                  <c:v>31188</c:v>
                </c:pt>
                <c:pt idx="221">
                  <c:v>31263.5</c:v>
                </c:pt>
                <c:pt idx="222">
                  <c:v>33009</c:v>
                </c:pt>
                <c:pt idx="223">
                  <c:v>34742</c:v>
                </c:pt>
                <c:pt idx="224">
                  <c:v>34769</c:v>
                </c:pt>
                <c:pt idx="225">
                  <c:v>34805.5</c:v>
                </c:pt>
                <c:pt idx="226">
                  <c:v>34917.5</c:v>
                </c:pt>
                <c:pt idx="227">
                  <c:v>35625.5</c:v>
                </c:pt>
                <c:pt idx="228">
                  <c:v>35628</c:v>
                </c:pt>
                <c:pt idx="229">
                  <c:v>35638</c:v>
                </c:pt>
                <c:pt idx="230">
                  <c:v>35774.5</c:v>
                </c:pt>
                <c:pt idx="231">
                  <c:v>36580</c:v>
                </c:pt>
                <c:pt idx="232">
                  <c:v>36582.5</c:v>
                </c:pt>
              </c:numCache>
            </c:numRef>
          </c:xVal>
          <c:yVal>
            <c:numRef>
              <c:f>'A (4)'!$P$21:$P$253</c:f>
              <c:numCache>
                <c:formatCode>General</c:formatCode>
                <c:ptCount val="233"/>
                <c:pt idx="0">
                  <c:v>3.609492929646798E-2</c:v>
                </c:pt>
                <c:pt idx="1">
                  <c:v>3.5922840261394307E-2</c:v>
                </c:pt>
                <c:pt idx="2">
                  <c:v>3.5710765562560115E-2</c:v>
                </c:pt>
                <c:pt idx="3">
                  <c:v>3.2089966496221901E-2</c:v>
                </c:pt>
                <c:pt idx="4">
                  <c:v>3.1830700881181409E-2</c:v>
                </c:pt>
                <c:pt idx="5">
                  <c:v>3.6074721821516241E-3</c:v>
                </c:pt>
                <c:pt idx="6">
                  <c:v>3.4706007301247956E-3</c:v>
                </c:pt>
                <c:pt idx="7">
                  <c:v>9.9979271245997147E-7</c:v>
                </c:pt>
                <c:pt idx="8">
                  <c:v>-7.3506581949962128E-6</c:v>
                </c:pt>
                <c:pt idx="9">
                  <c:v>-1.3827322679319106E-3</c:v>
                </c:pt>
                <c:pt idx="10">
                  <c:v>-2.5876385769724019E-3</c:v>
                </c:pt>
                <c:pt idx="11">
                  <c:v>-2.6551205784747477E-3</c:v>
                </c:pt>
                <c:pt idx="12">
                  <c:v>-2.6729697437784892E-3</c:v>
                </c:pt>
                <c:pt idx="13">
                  <c:v>-3.2871486203321447E-3</c:v>
                </c:pt>
                <c:pt idx="14">
                  <c:v>-3.3209520820463422E-3</c:v>
                </c:pt>
                <c:pt idx="15">
                  <c:v>-3.327154928915982E-3</c:v>
                </c:pt>
                <c:pt idx="16">
                  <c:v>-3.3399176470183985E-3</c:v>
                </c:pt>
                <c:pt idx="17">
                  <c:v>-3.9034386549759658E-3</c:v>
                </c:pt>
                <c:pt idx="18">
                  <c:v>-3.9034386549759658E-3</c:v>
                </c:pt>
                <c:pt idx="19">
                  <c:v>-4.2731005093302361E-3</c:v>
                </c:pt>
                <c:pt idx="20">
                  <c:v>-4.2731005093302361E-3</c:v>
                </c:pt>
                <c:pt idx="21">
                  <c:v>-4.278637127219956E-3</c:v>
                </c:pt>
                <c:pt idx="22">
                  <c:v>-4.2797579464210062E-3</c:v>
                </c:pt>
                <c:pt idx="23">
                  <c:v>-4.2837784032821093E-3</c:v>
                </c:pt>
                <c:pt idx="24">
                  <c:v>-4.3008549604827149E-3</c:v>
                </c:pt>
                <c:pt idx="25">
                  <c:v>-4.3115067498317996E-3</c:v>
                </c:pt>
                <c:pt idx="26">
                  <c:v>-4.4028849728916485E-3</c:v>
                </c:pt>
                <c:pt idx="27">
                  <c:v>-4.4029761534473185E-3</c:v>
                </c:pt>
                <c:pt idx="28">
                  <c:v>-4.4029577523851922E-3</c:v>
                </c:pt>
                <c:pt idx="29">
                  <c:v>-4.4027249726953056E-3</c:v>
                </c:pt>
                <c:pt idx="30">
                  <c:v>-4.4025291969370722E-3</c:v>
                </c:pt>
                <c:pt idx="31">
                  <c:v>-4.4018948872191332E-3</c:v>
                </c:pt>
                <c:pt idx="32">
                  <c:v>-4.4013885320280865E-3</c:v>
                </c:pt>
                <c:pt idx="33">
                  <c:v>-4.4011707175366432E-3</c:v>
                </c:pt>
                <c:pt idx="34">
                  <c:v>-4.399767675461316E-3</c:v>
                </c:pt>
                <c:pt idx="35">
                  <c:v>-4.3994643600390668E-3</c:v>
                </c:pt>
                <c:pt idx="36">
                  <c:v>-4.3994643600390668E-3</c:v>
                </c:pt>
                <c:pt idx="37">
                  <c:v>-4.2815841831614632E-3</c:v>
                </c:pt>
                <c:pt idx="38">
                  <c:v>-4.2801927578563614E-3</c:v>
                </c:pt>
                <c:pt idx="39">
                  <c:v>-4.2765379673220276E-3</c:v>
                </c:pt>
                <c:pt idx="40">
                  <c:v>-4.2705209189155954E-3</c:v>
                </c:pt>
                <c:pt idx="41">
                  <c:v>-4.2702309062014158E-3</c:v>
                </c:pt>
                <c:pt idx="42">
                  <c:v>-4.2625793214095178E-3</c:v>
                </c:pt>
                <c:pt idx="43">
                  <c:v>-4.2618323002743949E-3</c:v>
                </c:pt>
                <c:pt idx="44">
                  <c:v>-4.2603323149366656E-3</c:v>
                </c:pt>
                <c:pt idx="45">
                  <c:v>-4.259579350734061E-3</c:v>
                </c:pt>
                <c:pt idx="46">
                  <c:v>-4.2559375467284572E-3</c:v>
                </c:pt>
                <c:pt idx="47">
                  <c:v>-4.2507001928600522E-3</c:v>
                </c:pt>
                <c:pt idx="48">
                  <c:v>-4.2499222677740336E-3</c:v>
                </c:pt>
                <c:pt idx="49">
                  <c:v>-4.2491423616655213E-3</c:v>
                </c:pt>
                <c:pt idx="50">
                  <c:v>-4.2458451232441474E-3</c:v>
                </c:pt>
                <c:pt idx="51">
                  <c:v>-4.2413944460917685E-3</c:v>
                </c:pt>
                <c:pt idx="52">
                  <c:v>-4.2413944460917685E-3</c:v>
                </c:pt>
                <c:pt idx="53">
                  <c:v>-4.235906532498424E-3</c:v>
                </c:pt>
                <c:pt idx="54">
                  <c:v>-4.2319775594722043E-3</c:v>
                </c:pt>
                <c:pt idx="55">
                  <c:v>-4.2263333828245955E-3</c:v>
                </c:pt>
                <c:pt idx="56">
                  <c:v>-4.2171808258888756E-3</c:v>
                </c:pt>
                <c:pt idx="57">
                  <c:v>-4.2163216788806369E-3</c:v>
                </c:pt>
                <c:pt idx="58">
                  <c:v>-4.2053266925696012E-3</c:v>
                </c:pt>
                <c:pt idx="59">
                  <c:v>-3.9955767144858939E-3</c:v>
                </c:pt>
                <c:pt idx="60">
                  <c:v>-3.9868907966613271E-3</c:v>
                </c:pt>
                <c:pt idx="61">
                  <c:v>-3.9856057298170494E-3</c:v>
                </c:pt>
                <c:pt idx="62">
                  <c:v>-3.9549696233596009E-3</c:v>
                </c:pt>
                <c:pt idx="63">
                  <c:v>-3.9472083055264477E-3</c:v>
                </c:pt>
                <c:pt idx="64">
                  <c:v>-3.9221451389320127E-3</c:v>
                </c:pt>
                <c:pt idx="65">
                  <c:v>-3.9085225407751254E-3</c:v>
                </c:pt>
                <c:pt idx="66">
                  <c:v>-3.9071217822172453E-3</c:v>
                </c:pt>
                <c:pt idx="67">
                  <c:v>-3.8969778408165078E-3</c:v>
                </c:pt>
                <c:pt idx="68">
                  <c:v>-3.883579802390626E-3</c:v>
                </c:pt>
                <c:pt idx="69">
                  <c:v>-3.8807065722606133E-3</c:v>
                </c:pt>
                <c:pt idx="70">
                  <c:v>-3.8594919320057829E-3</c:v>
                </c:pt>
                <c:pt idx="71">
                  <c:v>-3.8479850209775113E-3</c:v>
                </c:pt>
                <c:pt idx="72">
                  <c:v>-3.8479850209775113E-3</c:v>
                </c:pt>
                <c:pt idx="73">
                  <c:v>-3.8465010594749167E-3</c:v>
                </c:pt>
                <c:pt idx="74">
                  <c:v>-3.8435271934022484E-3</c:v>
                </c:pt>
                <c:pt idx="75">
                  <c:v>-3.8348581710627126E-3</c:v>
                </c:pt>
                <c:pt idx="76">
                  <c:v>-3.833356776562177E-3</c:v>
                </c:pt>
                <c:pt idx="77">
                  <c:v>-3.833356776562177E-3</c:v>
                </c:pt>
                <c:pt idx="78">
                  <c:v>-3.8318534010391495E-3</c:v>
                </c:pt>
                <c:pt idx="79">
                  <c:v>-3.8270292868943061E-3</c:v>
                </c:pt>
                <c:pt idx="80">
                  <c:v>-3.8261225071265052E-3</c:v>
                </c:pt>
                <c:pt idx="81">
                  <c:v>-3.8246096226955111E-3</c:v>
                </c:pt>
                <c:pt idx="82">
                  <c:v>-3.8200590832675636E-3</c:v>
                </c:pt>
                <c:pt idx="83">
                  <c:v>-3.8142694718482223E-3</c:v>
                </c:pt>
                <c:pt idx="84">
                  <c:v>-3.3122852552604914E-3</c:v>
                </c:pt>
                <c:pt idx="85">
                  <c:v>-3.1720910689294109E-3</c:v>
                </c:pt>
                <c:pt idx="86">
                  <c:v>-3.1198716431676526E-3</c:v>
                </c:pt>
                <c:pt idx="87">
                  <c:v>-2.4018774755945518E-3</c:v>
                </c:pt>
                <c:pt idx="88">
                  <c:v>-2.3758882518147319E-3</c:v>
                </c:pt>
                <c:pt idx="89">
                  <c:v>-2.3633993508574737E-3</c:v>
                </c:pt>
                <c:pt idx="90">
                  <c:v>-2.3605556155155468E-3</c:v>
                </c:pt>
                <c:pt idx="91">
                  <c:v>-7.7673532220954439E-4</c:v>
                </c:pt>
                <c:pt idx="92">
                  <c:v>1.6787400773417283E-4</c:v>
                </c:pt>
                <c:pt idx="93">
                  <c:v>3.440190701257291E-4</c:v>
                </c:pt>
                <c:pt idx="94">
                  <c:v>6.7395605340072468E-4</c:v>
                </c:pt>
                <c:pt idx="95">
                  <c:v>7.0000244656880789E-4</c:v>
                </c:pt>
                <c:pt idx="96">
                  <c:v>1.7076154149307139E-3</c:v>
                </c:pt>
                <c:pt idx="97">
                  <c:v>1.7125368466635073E-3</c:v>
                </c:pt>
                <c:pt idx="98">
                  <c:v>1.746055119163023E-3</c:v>
                </c:pt>
                <c:pt idx="99">
                  <c:v>1.8541283214223402E-3</c:v>
                </c:pt>
                <c:pt idx="100">
                  <c:v>1.8541283214223402E-3</c:v>
                </c:pt>
                <c:pt idx="101">
                  <c:v>1.8591083914209355E-3</c:v>
                </c:pt>
                <c:pt idx="102">
                  <c:v>1.9250309768304233E-3</c:v>
                </c:pt>
                <c:pt idx="103">
                  <c:v>1.9300391773484186E-3</c:v>
                </c:pt>
                <c:pt idx="104">
                  <c:v>1.9350493588889059E-3</c:v>
                </c:pt>
                <c:pt idx="105">
                  <c:v>1.940061521451892E-3</c:v>
                </c:pt>
                <c:pt idx="106">
                  <c:v>1.9450756650373664E-3</c:v>
                </c:pt>
                <c:pt idx="107">
                  <c:v>1.9561137541245915E-3</c:v>
                </c:pt>
                <c:pt idx="108">
                  <c:v>2.0235528077632119E-3</c:v>
                </c:pt>
                <c:pt idx="109">
                  <c:v>2.0285998363220731E-3</c:v>
                </c:pt>
                <c:pt idx="110">
                  <c:v>2.0720860585368185E-3</c:v>
                </c:pt>
                <c:pt idx="111">
                  <c:v>2.0720860585368185E-3</c:v>
                </c:pt>
                <c:pt idx="112">
                  <c:v>2.0771521049116129E-3</c:v>
                </c:pt>
                <c:pt idx="113">
                  <c:v>2.0822201323089026E-3</c:v>
                </c:pt>
                <c:pt idx="114">
                  <c:v>2.0822201323089026E-3</c:v>
                </c:pt>
                <c:pt idx="115">
                  <c:v>3.7136064537412333E-3</c:v>
                </c:pt>
                <c:pt idx="116">
                  <c:v>3.7306279259683647E-3</c:v>
                </c:pt>
                <c:pt idx="117">
                  <c:v>3.747667227397937E-3</c:v>
                </c:pt>
                <c:pt idx="118">
                  <c:v>3.747667227397937E-3</c:v>
                </c:pt>
                <c:pt idx="119">
                  <c:v>3.8892083506229282E-3</c:v>
                </c:pt>
                <c:pt idx="120">
                  <c:v>3.8949412091689381E-3</c:v>
                </c:pt>
                <c:pt idx="121">
                  <c:v>3.9041179033693363E-3</c:v>
                </c:pt>
                <c:pt idx="122">
                  <c:v>3.9041179033693363E-3</c:v>
                </c:pt>
                <c:pt idx="123">
                  <c:v>3.9213378740502909E-3</c:v>
                </c:pt>
                <c:pt idx="124">
                  <c:v>3.9650415953613946E-3</c:v>
                </c:pt>
                <c:pt idx="125">
                  <c:v>4.0389065051294436E-3</c:v>
                </c:pt>
                <c:pt idx="126">
                  <c:v>4.0389065051294436E-3</c:v>
                </c:pt>
                <c:pt idx="127">
                  <c:v>4.0412200134590757E-3</c:v>
                </c:pt>
                <c:pt idx="128">
                  <c:v>4.1014824842527664E-3</c:v>
                </c:pt>
                <c:pt idx="129">
                  <c:v>5.9192652044243246E-3</c:v>
                </c:pt>
                <c:pt idx="130">
                  <c:v>5.9256613093010557E-3</c:v>
                </c:pt>
                <c:pt idx="131">
                  <c:v>5.9551089073037362E-3</c:v>
                </c:pt>
                <c:pt idx="132">
                  <c:v>6.1300905872317818E-3</c:v>
                </c:pt>
                <c:pt idx="133">
                  <c:v>6.1818347151776608E-3</c:v>
                </c:pt>
                <c:pt idx="134">
                  <c:v>8.1629083232525775E-3</c:v>
                </c:pt>
                <c:pt idx="135">
                  <c:v>8.2250776829726167E-3</c:v>
                </c:pt>
                <c:pt idx="136">
                  <c:v>8.5582830309883021E-3</c:v>
                </c:pt>
                <c:pt idx="137">
                  <c:v>8.658802967670378E-3</c:v>
                </c:pt>
                <c:pt idx="138">
                  <c:v>8.6789535486558322E-3</c:v>
                </c:pt>
                <c:pt idx="139">
                  <c:v>8.7683785274368896E-3</c:v>
                </c:pt>
                <c:pt idx="140">
                  <c:v>8.7857217708056032E-3</c:v>
                </c:pt>
                <c:pt idx="141">
                  <c:v>8.7900593645680279E-3</c:v>
                </c:pt>
                <c:pt idx="142">
                  <c:v>1.0924805082150577E-2</c:v>
                </c:pt>
                <c:pt idx="143">
                  <c:v>1.1115542134541509E-2</c:v>
                </c:pt>
                <c:pt idx="144">
                  <c:v>1.1115542134541509E-2</c:v>
                </c:pt>
                <c:pt idx="145">
                  <c:v>1.1200343284256939E-2</c:v>
                </c:pt>
                <c:pt idx="146">
                  <c:v>1.1200343284256939E-2</c:v>
                </c:pt>
                <c:pt idx="147">
                  <c:v>1.1562530657211141E-2</c:v>
                </c:pt>
                <c:pt idx="148">
                  <c:v>1.3702451176814776E-2</c:v>
                </c:pt>
                <c:pt idx="149">
                  <c:v>1.3719394421100487E-2</c:v>
                </c:pt>
                <c:pt idx="150">
                  <c:v>1.3753304681941837E-2</c:v>
                </c:pt>
                <c:pt idx="151">
                  <c:v>1.3770271698497465E-2</c:v>
                </c:pt>
                <c:pt idx="152">
                  <c:v>1.3851823681296924E-2</c:v>
                </c:pt>
                <c:pt idx="153">
                  <c:v>1.3909700130927422E-2</c:v>
                </c:pt>
                <c:pt idx="154">
                  <c:v>1.3926740049110806E-2</c:v>
                </c:pt>
                <c:pt idx="155">
                  <c:v>1.470869862012289E-2</c:v>
                </c:pt>
                <c:pt idx="156">
                  <c:v>1.470869862012289E-2</c:v>
                </c:pt>
                <c:pt idx="157">
                  <c:v>1.718955287500392E-2</c:v>
                </c:pt>
                <c:pt idx="158">
                  <c:v>2.0081080424212742E-2</c:v>
                </c:pt>
                <c:pt idx="159">
                  <c:v>2.0090930639908619E-2</c:v>
                </c:pt>
                <c:pt idx="160">
                  <c:v>2.0100782836626984E-2</c:v>
                </c:pt>
                <c:pt idx="161">
                  <c:v>2.0110637014367851E-2</c:v>
                </c:pt>
                <c:pt idx="162">
                  <c:v>2.0943455919693012E-2</c:v>
                </c:pt>
                <c:pt idx="163">
                  <c:v>2.095347808814129E-2</c:v>
                </c:pt>
                <c:pt idx="164">
                  <c:v>2.4047448334673392E-2</c:v>
                </c:pt>
                <c:pt idx="165">
                  <c:v>2.4401026823289172E-2</c:v>
                </c:pt>
                <c:pt idx="166">
                  <c:v>2.4567920169522493E-2</c:v>
                </c:pt>
                <c:pt idx="167">
                  <c:v>2.7681493521311863E-2</c:v>
                </c:pt>
                <c:pt idx="168">
                  <c:v>2.8025161888895832E-2</c:v>
                </c:pt>
                <c:pt idx="169">
                  <c:v>2.8256807937968573E-2</c:v>
                </c:pt>
                <c:pt idx="170">
                  <c:v>2.8434505305434406E-2</c:v>
                </c:pt>
                <c:pt idx="171">
                  <c:v>2.8970490017635575E-2</c:v>
                </c:pt>
                <c:pt idx="172">
                  <c:v>3.2260640032493952E-2</c:v>
                </c:pt>
                <c:pt idx="173">
                  <c:v>3.2260640032493952E-2</c:v>
                </c:pt>
                <c:pt idx="174">
                  <c:v>3.2330577960021367E-2</c:v>
                </c:pt>
                <c:pt idx="175">
                  <c:v>3.2330577960021367E-2</c:v>
                </c:pt>
                <c:pt idx="176">
                  <c:v>3.2448900370375337E-2</c:v>
                </c:pt>
                <c:pt idx="177">
                  <c:v>3.2683691552825786E-2</c:v>
                </c:pt>
                <c:pt idx="178">
                  <c:v>3.2683691552825786E-2</c:v>
                </c:pt>
                <c:pt idx="179">
                  <c:v>3.2695814397525863E-2</c:v>
                </c:pt>
                <c:pt idx="180">
                  <c:v>3.2707939223248418E-2</c:v>
                </c:pt>
                <c:pt idx="181">
                  <c:v>3.299222568745782E-2</c:v>
                </c:pt>
                <c:pt idx="182">
                  <c:v>3.3004398850129228E-2</c:v>
                </c:pt>
                <c:pt idx="183">
                  <c:v>3.3087228893011265E-2</c:v>
                </c:pt>
                <c:pt idx="184">
                  <c:v>3.3099417507658109E-2</c:v>
                </c:pt>
                <c:pt idx="185">
                  <c:v>3.3111608103327451E-2</c:v>
                </c:pt>
                <c:pt idx="186">
                  <c:v>3.3123800680019286E-2</c:v>
                </c:pt>
                <c:pt idx="187">
                  <c:v>3.6246789247039342E-2</c:v>
                </c:pt>
                <c:pt idx="188">
                  <c:v>3.625948104139947E-2</c:v>
                </c:pt>
                <c:pt idx="189">
                  <c:v>3.6669215715938369E-2</c:v>
                </c:pt>
                <c:pt idx="190">
                  <c:v>4.1354937906864363E-2</c:v>
                </c:pt>
                <c:pt idx="191">
                  <c:v>4.1419590766170133E-2</c:v>
                </c:pt>
                <c:pt idx="192">
                  <c:v>4.1446542928500481E-2</c:v>
                </c:pt>
                <c:pt idx="193">
                  <c:v>4.1460021981199392E-2</c:v>
                </c:pt>
                <c:pt idx="194">
                  <c:v>4.1460021981199392E-2</c:v>
                </c:pt>
                <c:pt idx="195">
                  <c:v>4.178952474630316E-2</c:v>
                </c:pt>
                <c:pt idx="196">
                  <c:v>4.178952474630316E-2</c:v>
                </c:pt>
                <c:pt idx="197">
                  <c:v>4.1881563532624393E-2</c:v>
                </c:pt>
                <c:pt idx="198">
                  <c:v>4.1881563532624393E-2</c:v>
                </c:pt>
                <c:pt idx="199">
                  <c:v>4.1973693921425699E-2</c:v>
                </c:pt>
                <c:pt idx="200">
                  <c:v>4.1973693921425699E-2</c:v>
                </c:pt>
                <c:pt idx="201">
                  <c:v>4.6444046476299579E-2</c:v>
                </c:pt>
                <c:pt idx="202">
                  <c:v>4.6486636213437432E-2</c:v>
                </c:pt>
                <c:pt idx="203">
                  <c:v>4.681944806134046E-2</c:v>
                </c:pt>
                <c:pt idx="204">
                  <c:v>5.1440885623149274E-2</c:v>
                </c:pt>
                <c:pt idx="205">
                  <c:v>5.2357925349914583E-2</c:v>
                </c:pt>
                <c:pt idx="206">
                  <c:v>5.673100472388088E-2</c:v>
                </c:pt>
                <c:pt idx="207">
                  <c:v>5.726442766252457E-2</c:v>
                </c:pt>
                <c:pt idx="208">
                  <c:v>5.7982406912980081E-2</c:v>
                </c:pt>
                <c:pt idx="209">
                  <c:v>6.2768505540536923E-2</c:v>
                </c:pt>
                <c:pt idx="210">
                  <c:v>6.2768505540536923E-2</c:v>
                </c:pt>
                <c:pt idx="211">
                  <c:v>6.2961145093179238E-2</c:v>
                </c:pt>
                <c:pt idx="212">
                  <c:v>6.2993823202923946E-2</c:v>
                </c:pt>
                <c:pt idx="213">
                  <c:v>8.7778272667001112E-2</c:v>
                </c:pt>
                <c:pt idx="214">
                  <c:v>8.8375496998467806E-2</c:v>
                </c:pt>
                <c:pt idx="215">
                  <c:v>8.8674832316652075E-2</c:v>
                </c:pt>
                <c:pt idx="216">
                  <c:v>8.871324350549209E-2</c:v>
                </c:pt>
                <c:pt idx="217">
                  <c:v>9.5334466334677542E-2</c:v>
                </c:pt>
                <c:pt idx="218">
                  <c:v>9.5469687607787318E-2</c:v>
                </c:pt>
                <c:pt idx="219">
                  <c:v>9.5509476003464627E-2</c:v>
                </c:pt>
                <c:pt idx="220">
                  <c:v>0.10204338807290433</c:v>
                </c:pt>
                <c:pt idx="221">
                  <c:v>0.10266449210777606</c:v>
                </c:pt>
                <c:pt idx="222">
                  <c:v>0.11752766699671055</c:v>
                </c:pt>
                <c:pt idx="223">
                  <c:v>0.13323976905182525</c:v>
                </c:pt>
                <c:pt idx="224">
                  <c:v>0.13349209338765558</c:v>
                </c:pt>
                <c:pt idx="225">
                  <c:v>0.13383356582950581</c:v>
                </c:pt>
                <c:pt idx="226">
                  <c:v>0.13488400754775942</c:v>
                </c:pt>
                <c:pt idx="227">
                  <c:v>0.14161630803164055</c:v>
                </c:pt>
                <c:pt idx="228">
                  <c:v>0.14164036178240816</c:v>
                </c:pt>
                <c:pt idx="229">
                  <c:v>0.14173659659570356</c:v>
                </c:pt>
                <c:pt idx="230">
                  <c:v>0.14305337099734985</c:v>
                </c:pt>
                <c:pt idx="231">
                  <c:v>0.15094403995017289</c:v>
                </c:pt>
                <c:pt idx="232">
                  <c:v>0.1509688500553284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0F-430D-B600-1708E1A6D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34056"/>
        <c:axId val="1"/>
      </c:scatterChart>
      <c:valAx>
        <c:axId val="777334056"/>
        <c:scaling>
          <c:orientation val="minMax"/>
          <c:max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86673665791776"/>
              <c:y val="0.89137514360225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1.0666666666666666E-2"/>
              <c:y val="0.386582140491224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3405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000027996500437"/>
          <c:y val="0.87220581452877488"/>
          <c:w val="0.73733431321084864"/>
          <c:h val="0.948883130822704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AC Boo -- O-C Diagram</a:t>
            </a:r>
          </a:p>
        </c:rich>
      </c:tx>
      <c:layout>
        <c:manualLayout>
          <c:xMode val="edge"/>
          <c:yMode val="edge"/>
          <c:x val="0.37549961381325336"/>
          <c:y val="4.4728434504792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14438830542891E-2"/>
          <c:y val="0.23003230773310787"/>
          <c:w val="0.86684477132363313"/>
          <c:h val="0.594250128310528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</c:f>
              <c:strCache>
                <c:ptCount val="1"/>
                <c:pt idx="0">
                  <c:v>In paper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(4)'!$F$21:$F$253</c:f>
              <c:numCache>
                <c:formatCode>General</c:formatCode>
                <c:ptCount val="233"/>
                <c:pt idx="0">
                  <c:v>-10714</c:v>
                </c:pt>
                <c:pt idx="1">
                  <c:v>-10680</c:v>
                </c:pt>
                <c:pt idx="2">
                  <c:v>-10638</c:v>
                </c:pt>
                <c:pt idx="3">
                  <c:v>-9903</c:v>
                </c:pt>
                <c:pt idx="4">
                  <c:v>-9849</c:v>
                </c:pt>
                <c:pt idx="5">
                  <c:v>-1838</c:v>
                </c:pt>
                <c:pt idx="6">
                  <c:v>-1777</c:v>
                </c:pt>
                <c:pt idx="7">
                  <c:v>0</c:v>
                </c:pt>
                <c:pt idx="8">
                  <c:v>5</c:v>
                </c:pt>
                <c:pt idx="9">
                  <c:v>906</c:v>
                </c:pt>
                <c:pt idx="10">
                  <c:v>1887</c:v>
                </c:pt>
                <c:pt idx="11">
                  <c:v>1950.5</c:v>
                </c:pt>
                <c:pt idx="12">
                  <c:v>1967.5</c:v>
                </c:pt>
                <c:pt idx="13">
                  <c:v>2618</c:v>
                </c:pt>
                <c:pt idx="14">
                  <c:v>2658.5</c:v>
                </c:pt>
                <c:pt idx="15">
                  <c:v>2666</c:v>
                </c:pt>
                <c:pt idx="16">
                  <c:v>2681.5</c:v>
                </c:pt>
                <c:pt idx="17">
                  <c:v>3496</c:v>
                </c:pt>
                <c:pt idx="18">
                  <c:v>3496</c:v>
                </c:pt>
                <c:pt idx="19">
                  <c:v>4366</c:v>
                </c:pt>
                <c:pt idx="20">
                  <c:v>4366</c:v>
                </c:pt>
                <c:pt idx="21">
                  <c:v>4385.5</c:v>
                </c:pt>
                <c:pt idx="22">
                  <c:v>4389.5</c:v>
                </c:pt>
                <c:pt idx="23">
                  <c:v>4404</c:v>
                </c:pt>
                <c:pt idx="24">
                  <c:v>4468.5</c:v>
                </c:pt>
                <c:pt idx="25">
                  <c:v>4511.5</c:v>
                </c:pt>
                <c:pt idx="26">
                  <c:v>5239</c:v>
                </c:pt>
                <c:pt idx="27">
                  <c:v>5293.5</c:v>
                </c:pt>
                <c:pt idx="28">
                  <c:v>5296</c:v>
                </c:pt>
                <c:pt idx="29">
                  <c:v>5317</c:v>
                </c:pt>
                <c:pt idx="30">
                  <c:v>5329</c:v>
                </c:pt>
                <c:pt idx="31">
                  <c:v>5357</c:v>
                </c:pt>
                <c:pt idx="32">
                  <c:v>5374</c:v>
                </c:pt>
                <c:pt idx="33">
                  <c:v>5380.5</c:v>
                </c:pt>
                <c:pt idx="34">
                  <c:v>5415.5</c:v>
                </c:pt>
                <c:pt idx="35">
                  <c:v>5422</c:v>
                </c:pt>
                <c:pt idx="36">
                  <c:v>5422</c:v>
                </c:pt>
                <c:pt idx="37">
                  <c:v>6147</c:v>
                </c:pt>
                <c:pt idx="38">
                  <c:v>6152</c:v>
                </c:pt>
                <c:pt idx="39">
                  <c:v>6165</c:v>
                </c:pt>
                <c:pt idx="40">
                  <c:v>6186</c:v>
                </c:pt>
                <c:pt idx="41">
                  <c:v>6187</c:v>
                </c:pt>
                <c:pt idx="42">
                  <c:v>6213</c:v>
                </c:pt>
                <c:pt idx="43">
                  <c:v>6215.5</c:v>
                </c:pt>
                <c:pt idx="44">
                  <c:v>6220.5</c:v>
                </c:pt>
                <c:pt idx="45">
                  <c:v>6223</c:v>
                </c:pt>
                <c:pt idx="46">
                  <c:v>6235</c:v>
                </c:pt>
                <c:pt idx="47">
                  <c:v>6252</c:v>
                </c:pt>
                <c:pt idx="48">
                  <c:v>6254.5</c:v>
                </c:pt>
                <c:pt idx="49">
                  <c:v>6257</c:v>
                </c:pt>
                <c:pt idx="50">
                  <c:v>6267.5</c:v>
                </c:pt>
                <c:pt idx="51">
                  <c:v>6281.5</c:v>
                </c:pt>
                <c:pt idx="52">
                  <c:v>6281.5</c:v>
                </c:pt>
                <c:pt idx="53">
                  <c:v>6298.5</c:v>
                </c:pt>
                <c:pt idx="54">
                  <c:v>6310.5</c:v>
                </c:pt>
                <c:pt idx="55">
                  <c:v>6327.5</c:v>
                </c:pt>
                <c:pt idx="56">
                  <c:v>6354.5</c:v>
                </c:pt>
                <c:pt idx="57">
                  <c:v>6357</c:v>
                </c:pt>
                <c:pt idx="58">
                  <c:v>6388.5</c:v>
                </c:pt>
                <c:pt idx="59">
                  <c:v>6875</c:v>
                </c:pt>
                <c:pt idx="60">
                  <c:v>6892</c:v>
                </c:pt>
                <c:pt idx="61">
                  <c:v>6894.5</c:v>
                </c:pt>
                <c:pt idx="62">
                  <c:v>6953</c:v>
                </c:pt>
                <c:pt idx="63">
                  <c:v>6967.5</c:v>
                </c:pt>
                <c:pt idx="64">
                  <c:v>7013.5</c:v>
                </c:pt>
                <c:pt idx="65">
                  <c:v>7038</c:v>
                </c:pt>
                <c:pt idx="66">
                  <c:v>7040.5</c:v>
                </c:pt>
                <c:pt idx="67">
                  <c:v>7058.5</c:v>
                </c:pt>
                <c:pt idx="68">
                  <c:v>7082</c:v>
                </c:pt>
                <c:pt idx="69">
                  <c:v>7087</c:v>
                </c:pt>
                <c:pt idx="70">
                  <c:v>7123.5</c:v>
                </c:pt>
                <c:pt idx="71">
                  <c:v>7143</c:v>
                </c:pt>
                <c:pt idx="72">
                  <c:v>7143</c:v>
                </c:pt>
                <c:pt idx="73">
                  <c:v>7145.5</c:v>
                </c:pt>
                <c:pt idx="74">
                  <c:v>7150.5</c:v>
                </c:pt>
                <c:pt idx="75">
                  <c:v>7165</c:v>
                </c:pt>
                <c:pt idx="76">
                  <c:v>7167.5</c:v>
                </c:pt>
                <c:pt idx="77">
                  <c:v>7167.5</c:v>
                </c:pt>
                <c:pt idx="78">
                  <c:v>7170</c:v>
                </c:pt>
                <c:pt idx="79">
                  <c:v>7178</c:v>
                </c:pt>
                <c:pt idx="80">
                  <c:v>7179.5</c:v>
                </c:pt>
                <c:pt idx="81">
                  <c:v>7182</c:v>
                </c:pt>
                <c:pt idx="82">
                  <c:v>7189.5</c:v>
                </c:pt>
                <c:pt idx="83">
                  <c:v>7199</c:v>
                </c:pt>
                <c:pt idx="84">
                  <c:v>7895</c:v>
                </c:pt>
                <c:pt idx="85">
                  <c:v>8058.5</c:v>
                </c:pt>
                <c:pt idx="86">
                  <c:v>8117</c:v>
                </c:pt>
                <c:pt idx="87">
                  <c:v>8825</c:v>
                </c:pt>
                <c:pt idx="88">
                  <c:v>8848</c:v>
                </c:pt>
                <c:pt idx="89">
                  <c:v>8859</c:v>
                </c:pt>
                <c:pt idx="90">
                  <c:v>8861.5</c:v>
                </c:pt>
                <c:pt idx="91">
                  <c:v>10055</c:v>
                </c:pt>
                <c:pt idx="92">
                  <c:v>10642</c:v>
                </c:pt>
                <c:pt idx="93">
                  <c:v>10744.5</c:v>
                </c:pt>
                <c:pt idx="94">
                  <c:v>10931.5</c:v>
                </c:pt>
                <c:pt idx="95">
                  <c:v>10946</c:v>
                </c:pt>
                <c:pt idx="96">
                  <c:v>11481</c:v>
                </c:pt>
                <c:pt idx="97">
                  <c:v>11483.5</c:v>
                </c:pt>
                <c:pt idx="98">
                  <c:v>11500.5</c:v>
                </c:pt>
                <c:pt idx="99">
                  <c:v>11555</c:v>
                </c:pt>
                <c:pt idx="100">
                  <c:v>11555</c:v>
                </c:pt>
                <c:pt idx="101">
                  <c:v>11557.5</c:v>
                </c:pt>
                <c:pt idx="102">
                  <c:v>11590.5</c:v>
                </c:pt>
                <c:pt idx="103">
                  <c:v>11593</c:v>
                </c:pt>
                <c:pt idx="104">
                  <c:v>11595.5</c:v>
                </c:pt>
                <c:pt idx="105">
                  <c:v>11598</c:v>
                </c:pt>
                <c:pt idx="106">
                  <c:v>11600.5</c:v>
                </c:pt>
                <c:pt idx="107">
                  <c:v>11606</c:v>
                </c:pt>
                <c:pt idx="108">
                  <c:v>11639.5</c:v>
                </c:pt>
                <c:pt idx="109">
                  <c:v>11642</c:v>
                </c:pt>
                <c:pt idx="110">
                  <c:v>11663.5</c:v>
                </c:pt>
                <c:pt idx="111">
                  <c:v>11663.5</c:v>
                </c:pt>
                <c:pt idx="112">
                  <c:v>11666</c:v>
                </c:pt>
                <c:pt idx="113">
                  <c:v>11668.5</c:v>
                </c:pt>
                <c:pt idx="114">
                  <c:v>11668.5</c:v>
                </c:pt>
                <c:pt idx="115">
                  <c:v>12428</c:v>
                </c:pt>
                <c:pt idx="116">
                  <c:v>12435.5</c:v>
                </c:pt>
                <c:pt idx="117">
                  <c:v>12443</c:v>
                </c:pt>
                <c:pt idx="118">
                  <c:v>12443</c:v>
                </c:pt>
                <c:pt idx="119">
                  <c:v>12505</c:v>
                </c:pt>
                <c:pt idx="120">
                  <c:v>12507.5</c:v>
                </c:pt>
                <c:pt idx="121">
                  <c:v>12511.5</c:v>
                </c:pt>
                <c:pt idx="122">
                  <c:v>12511.5</c:v>
                </c:pt>
                <c:pt idx="123">
                  <c:v>12519</c:v>
                </c:pt>
                <c:pt idx="124">
                  <c:v>12538</c:v>
                </c:pt>
                <c:pt idx="125">
                  <c:v>12570</c:v>
                </c:pt>
                <c:pt idx="126">
                  <c:v>12570</c:v>
                </c:pt>
                <c:pt idx="127">
                  <c:v>12571</c:v>
                </c:pt>
                <c:pt idx="128">
                  <c:v>12597</c:v>
                </c:pt>
                <c:pt idx="129">
                  <c:v>13342</c:v>
                </c:pt>
                <c:pt idx="130">
                  <c:v>13344.5</c:v>
                </c:pt>
                <c:pt idx="131">
                  <c:v>13356</c:v>
                </c:pt>
                <c:pt idx="132">
                  <c:v>13424</c:v>
                </c:pt>
                <c:pt idx="133">
                  <c:v>13444</c:v>
                </c:pt>
                <c:pt idx="134">
                  <c:v>14176</c:v>
                </c:pt>
                <c:pt idx="135">
                  <c:v>14198</c:v>
                </c:pt>
                <c:pt idx="136">
                  <c:v>14315</c:v>
                </c:pt>
                <c:pt idx="137">
                  <c:v>14350</c:v>
                </c:pt>
                <c:pt idx="138">
                  <c:v>14357</c:v>
                </c:pt>
                <c:pt idx="139">
                  <c:v>14388</c:v>
                </c:pt>
                <c:pt idx="140">
                  <c:v>14394</c:v>
                </c:pt>
                <c:pt idx="141">
                  <c:v>14395.5</c:v>
                </c:pt>
                <c:pt idx="142">
                  <c:v>15106</c:v>
                </c:pt>
                <c:pt idx="143">
                  <c:v>15167</c:v>
                </c:pt>
                <c:pt idx="144">
                  <c:v>15167</c:v>
                </c:pt>
                <c:pt idx="145">
                  <c:v>15194</c:v>
                </c:pt>
                <c:pt idx="146">
                  <c:v>15194</c:v>
                </c:pt>
                <c:pt idx="147">
                  <c:v>15308.5</c:v>
                </c:pt>
                <c:pt idx="148">
                  <c:v>15960</c:v>
                </c:pt>
                <c:pt idx="149">
                  <c:v>15965</c:v>
                </c:pt>
                <c:pt idx="150">
                  <c:v>15975</c:v>
                </c:pt>
                <c:pt idx="151">
                  <c:v>15980</c:v>
                </c:pt>
                <c:pt idx="152">
                  <c:v>16004</c:v>
                </c:pt>
                <c:pt idx="153">
                  <c:v>16021</c:v>
                </c:pt>
                <c:pt idx="154">
                  <c:v>16026</c:v>
                </c:pt>
                <c:pt idx="155">
                  <c:v>16253</c:v>
                </c:pt>
                <c:pt idx="156">
                  <c:v>16253</c:v>
                </c:pt>
                <c:pt idx="157">
                  <c:v>16944</c:v>
                </c:pt>
                <c:pt idx="158">
                  <c:v>17701</c:v>
                </c:pt>
                <c:pt idx="159">
                  <c:v>17703.5</c:v>
                </c:pt>
                <c:pt idx="160">
                  <c:v>17706</c:v>
                </c:pt>
                <c:pt idx="161">
                  <c:v>17708.5</c:v>
                </c:pt>
                <c:pt idx="162">
                  <c:v>17918</c:v>
                </c:pt>
                <c:pt idx="163">
                  <c:v>17920.5</c:v>
                </c:pt>
                <c:pt idx="164">
                  <c:v>18670</c:v>
                </c:pt>
                <c:pt idx="165">
                  <c:v>18753</c:v>
                </c:pt>
                <c:pt idx="166">
                  <c:v>18792</c:v>
                </c:pt>
                <c:pt idx="167">
                  <c:v>19500</c:v>
                </c:pt>
                <c:pt idx="168">
                  <c:v>19576</c:v>
                </c:pt>
                <c:pt idx="169">
                  <c:v>19627</c:v>
                </c:pt>
                <c:pt idx="170">
                  <c:v>19666</c:v>
                </c:pt>
                <c:pt idx="171">
                  <c:v>19783</c:v>
                </c:pt>
                <c:pt idx="172">
                  <c:v>20481.5</c:v>
                </c:pt>
                <c:pt idx="173">
                  <c:v>20481.5</c:v>
                </c:pt>
                <c:pt idx="174">
                  <c:v>20496</c:v>
                </c:pt>
                <c:pt idx="175">
                  <c:v>20496</c:v>
                </c:pt>
                <c:pt idx="176">
                  <c:v>20520.5</c:v>
                </c:pt>
                <c:pt idx="177">
                  <c:v>20569</c:v>
                </c:pt>
                <c:pt idx="178">
                  <c:v>20569</c:v>
                </c:pt>
                <c:pt idx="179">
                  <c:v>20571.5</c:v>
                </c:pt>
                <c:pt idx="180">
                  <c:v>20574</c:v>
                </c:pt>
                <c:pt idx="181">
                  <c:v>20632.5</c:v>
                </c:pt>
                <c:pt idx="182">
                  <c:v>20635</c:v>
                </c:pt>
                <c:pt idx="183">
                  <c:v>20652</c:v>
                </c:pt>
                <c:pt idx="184">
                  <c:v>20654.5</c:v>
                </c:pt>
                <c:pt idx="185">
                  <c:v>20657</c:v>
                </c:pt>
                <c:pt idx="186">
                  <c:v>20659.5</c:v>
                </c:pt>
                <c:pt idx="187">
                  <c:v>21287</c:v>
                </c:pt>
                <c:pt idx="188">
                  <c:v>21289.5</c:v>
                </c:pt>
                <c:pt idx="189">
                  <c:v>21370</c:v>
                </c:pt>
                <c:pt idx="190">
                  <c:v>22263.5</c:v>
                </c:pt>
                <c:pt idx="191">
                  <c:v>22275.5</c:v>
                </c:pt>
                <c:pt idx="192">
                  <c:v>22280.5</c:v>
                </c:pt>
                <c:pt idx="193">
                  <c:v>22283</c:v>
                </c:pt>
                <c:pt idx="194">
                  <c:v>22283</c:v>
                </c:pt>
                <c:pt idx="195">
                  <c:v>22344</c:v>
                </c:pt>
                <c:pt idx="196">
                  <c:v>22344</c:v>
                </c:pt>
                <c:pt idx="197">
                  <c:v>22361</c:v>
                </c:pt>
                <c:pt idx="198">
                  <c:v>22361</c:v>
                </c:pt>
                <c:pt idx="199">
                  <c:v>22378</c:v>
                </c:pt>
                <c:pt idx="200">
                  <c:v>22378</c:v>
                </c:pt>
                <c:pt idx="201">
                  <c:v>23183.5</c:v>
                </c:pt>
                <c:pt idx="202">
                  <c:v>23191</c:v>
                </c:pt>
                <c:pt idx="203">
                  <c:v>23249.5</c:v>
                </c:pt>
                <c:pt idx="204">
                  <c:v>24043</c:v>
                </c:pt>
                <c:pt idx="205">
                  <c:v>24196.5</c:v>
                </c:pt>
                <c:pt idx="206">
                  <c:v>24912</c:v>
                </c:pt>
                <c:pt idx="207">
                  <c:v>24997.5</c:v>
                </c:pt>
                <c:pt idx="208">
                  <c:v>25112</c:v>
                </c:pt>
                <c:pt idx="209">
                  <c:v>25859</c:v>
                </c:pt>
                <c:pt idx="210">
                  <c:v>25859</c:v>
                </c:pt>
                <c:pt idx="211">
                  <c:v>25888.5</c:v>
                </c:pt>
                <c:pt idx="212">
                  <c:v>25893.5</c:v>
                </c:pt>
                <c:pt idx="213">
                  <c:v>29389</c:v>
                </c:pt>
                <c:pt idx="214">
                  <c:v>29467</c:v>
                </c:pt>
                <c:pt idx="215">
                  <c:v>29506</c:v>
                </c:pt>
                <c:pt idx="216">
                  <c:v>29511</c:v>
                </c:pt>
                <c:pt idx="217">
                  <c:v>30358</c:v>
                </c:pt>
                <c:pt idx="218">
                  <c:v>30375</c:v>
                </c:pt>
                <c:pt idx="219">
                  <c:v>30380</c:v>
                </c:pt>
                <c:pt idx="220">
                  <c:v>31188</c:v>
                </c:pt>
                <c:pt idx="221">
                  <c:v>31263.5</c:v>
                </c:pt>
                <c:pt idx="222">
                  <c:v>33009</c:v>
                </c:pt>
                <c:pt idx="223">
                  <c:v>34742</c:v>
                </c:pt>
                <c:pt idx="224">
                  <c:v>34769</c:v>
                </c:pt>
                <c:pt idx="225">
                  <c:v>34805.5</c:v>
                </c:pt>
                <c:pt idx="226">
                  <c:v>34917.5</c:v>
                </c:pt>
                <c:pt idx="227">
                  <c:v>35625.5</c:v>
                </c:pt>
                <c:pt idx="228">
                  <c:v>35628</c:v>
                </c:pt>
                <c:pt idx="229">
                  <c:v>35638</c:v>
                </c:pt>
                <c:pt idx="230">
                  <c:v>35774.5</c:v>
                </c:pt>
                <c:pt idx="231">
                  <c:v>36580</c:v>
                </c:pt>
                <c:pt idx="232">
                  <c:v>36582.5</c:v>
                </c:pt>
              </c:numCache>
            </c:numRef>
          </c:xVal>
          <c:yVal>
            <c:numRef>
              <c:f>'A (4)'!$H$21:$H$253</c:f>
              <c:numCache>
                <c:formatCode>General</c:formatCode>
                <c:ptCount val="233"/>
                <c:pt idx="87">
                  <c:v>3.2499999942956492E-3</c:v>
                </c:pt>
                <c:pt idx="92">
                  <c:v>6.7679999992833473E-3</c:v>
                </c:pt>
                <c:pt idx="93">
                  <c:v>2.9529999956139363E-3</c:v>
                </c:pt>
                <c:pt idx="96">
                  <c:v>-3.426000002946239E-3</c:v>
                </c:pt>
                <c:pt idx="97">
                  <c:v>-1.4410000076168217E-3</c:v>
                </c:pt>
                <c:pt idx="100">
                  <c:v>4.8699999970267527E-3</c:v>
                </c:pt>
                <c:pt idx="101">
                  <c:v>4.254999992554076E-3</c:v>
                </c:pt>
                <c:pt idx="102">
                  <c:v>-3.6630000031436794E-3</c:v>
                </c:pt>
                <c:pt idx="103">
                  <c:v>-4.0780000053928234E-3</c:v>
                </c:pt>
                <c:pt idx="104">
                  <c:v>-3.3930000063264742E-3</c:v>
                </c:pt>
                <c:pt idx="105">
                  <c:v>-3.0080000069574453E-3</c:v>
                </c:pt>
                <c:pt idx="106">
                  <c:v>-2.8230000025359914E-3</c:v>
                </c:pt>
                <c:pt idx="111">
                  <c:v>-2.9209999993327074E-3</c:v>
                </c:pt>
                <c:pt idx="112">
                  <c:v>-4.1360000032000244E-3</c:v>
                </c:pt>
                <c:pt idx="113">
                  <c:v>-2.9510000022128224E-3</c:v>
                </c:pt>
                <c:pt idx="117">
                  <c:v>2.9219999996712431E-3</c:v>
                </c:pt>
                <c:pt idx="119">
                  <c:v>3.8700000004610047E-3</c:v>
                </c:pt>
                <c:pt idx="120">
                  <c:v>3.6550000004353933E-3</c:v>
                </c:pt>
                <c:pt idx="122">
                  <c:v>1.7710000029182993E-3</c:v>
                </c:pt>
                <c:pt idx="123">
                  <c:v>2.4259999991045333E-3</c:v>
                </c:pt>
                <c:pt idx="124">
                  <c:v>3.2519999949727207E-3</c:v>
                </c:pt>
                <c:pt idx="125">
                  <c:v>2.079999991110526E-3</c:v>
                </c:pt>
                <c:pt idx="127">
                  <c:v>4.0339999977732077E-3</c:v>
                </c:pt>
                <c:pt idx="128">
                  <c:v>1.3379999945755117E-3</c:v>
                </c:pt>
                <c:pt idx="129">
                  <c:v>1.5679999924032018E-3</c:v>
                </c:pt>
                <c:pt idx="130">
                  <c:v>1.1529999974300154E-3</c:v>
                </c:pt>
                <c:pt idx="133">
                  <c:v>2.0759999970323406E-3</c:v>
                </c:pt>
                <c:pt idx="137">
                  <c:v>1.4999999912106432E-3</c:v>
                </c:pt>
                <c:pt idx="138">
                  <c:v>2.1779999951831996E-3</c:v>
                </c:pt>
                <c:pt idx="140">
                  <c:v>2.8759999986505136E-3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2B-48C0-919D-7BF312FC7B16}"/>
            </c:ext>
          </c:extLst>
        </c:ser>
        <c:ser>
          <c:idx val="1"/>
          <c:order val="1"/>
          <c:tx>
            <c:strRef>
              <c:f>'A (4)'!$I$20</c:f>
              <c:strCache>
                <c:ptCount val="1"/>
                <c:pt idx="0">
                  <c:v>unused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(4)'!$F$21:$F$253</c:f>
              <c:numCache>
                <c:formatCode>General</c:formatCode>
                <c:ptCount val="233"/>
                <c:pt idx="0">
                  <c:v>-10714</c:v>
                </c:pt>
                <c:pt idx="1">
                  <c:v>-10680</c:v>
                </c:pt>
                <c:pt idx="2">
                  <c:v>-10638</c:v>
                </c:pt>
                <c:pt idx="3">
                  <c:v>-9903</c:v>
                </c:pt>
                <c:pt idx="4">
                  <c:v>-9849</c:v>
                </c:pt>
                <c:pt idx="5">
                  <c:v>-1838</c:v>
                </c:pt>
                <c:pt idx="6">
                  <c:v>-1777</c:v>
                </c:pt>
                <c:pt idx="7">
                  <c:v>0</c:v>
                </c:pt>
                <c:pt idx="8">
                  <c:v>5</c:v>
                </c:pt>
                <c:pt idx="9">
                  <c:v>906</c:v>
                </c:pt>
                <c:pt idx="10">
                  <c:v>1887</c:v>
                </c:pt>
                <c:pt idx="11">
                  <c:v>1950.5</c:v>
                </c:pt>
                <c:pt idx="12">
                  <c:v>1967.5</c:v>
                </c:pt>
                <c:pt idx="13">
                  <c:v>2618</c:v>
                </c:pt>
                <c:pt idx="14">
                  <c:v>2658.5</c:v>
                </c:pt>
                <c:pt idx="15">
                  <c:v>2666</c:v>
                </c:pt>
                <c:pt idx="16">
                  <c:v>2681.5</c:v>
                </c:pt>
                <c:pt idx="17">
                  <c:v>3496</c:v>
                </c:pt>
                <c:pt idx="18">
                  <c:v>3496</c:v>
                </c:pt>
                <c:pt idx="19">
                  <c:v>4366</c:v>
                </c:pt>
                <c:pt idx="20">
                  <c:v>4366</c:v>
                </c:pt>
                <c:pt idx="21">
                  <c:v>4385.5</c:v>
                </c:pt>
                <c:pt idx="22">
                  <c:v>4389.5</c:v>
                </c:pt>
                <c:pt idx="23">
                  <c:v>4404</c:v>
                </c:pt>
                <c:pt idx="24">
                  <c:v>4468.5</c:v>
                </c:pt>
                <c:pt idx="25">
                  <c:v>4511.5</c:v>
                </c:pt>
                <c:pt idx="26">
                  <c:v>5239</c:v>
                </c:pt>
                <c:pt idx="27">
                  <c:v>5293.5</c:v>
                </c:pt>
                <c:pt idx="28">
                  <c:v>5296</c:v>
                </c:pt>
                <c:pt idx="29">
                  <c:v>5317</c:v>
                </c:pt>
                <c:pt idx="30">
                  <c:v>5329</c:v>
                </c:pt>
                <c:pt idx="31">
                  <c:v>5357</c:v>
                </c:pt>
                <c:pt idx="32">
                  <c:v>5374</c:v>
                </c:pt>
                <c:pt idx="33">
                  <c:v>5380.5</c:v>
                </c:pt>
                <c:pt idx="34">
                  <c:v>5415.5</c:v>
                </c:pt>
                <c:pt idx="35">
                  <c:v>5422</c:v>
                </c:pt>
                <c:pt idx="36">
                  <c:v>5422</c:v>
                </c:pt>
                <c:pt idx="37">
                  <c:v>6147</c:v>
                </c:pt>
                <c:pt idx="38">
                  <c:v>6152</c:v>
                </c:pt>
                <c:pt idx="39">
                  <c:v>6165</c:v>
                </c:pt>
                <c:pt idx="40">
                  <c:v>6186</c:v>
                </c:pt>
                <c:pt idx="41">
                  <c:v>6187</c:v>
                </c:pt>
                <c:pt idx="42">
                  <c:v>6213</c:v>
                </c:pt>
                <c:pt idx="43">
                  <c:v>6215.5</c:v>
                </c:pt>
                <c:pt idx="44">
                  <c:v>6220.5</c:v>
                </c:pt>
                <c:pt idx="45">
                  <c:v>6223</c:v>
                </c:pt>
                <c:pt idx="46">
                  <c:v>6235</c:v>
                </c:pt>
                <c:pt idx="47">
                  <c:v>6252</c:v>
                </c:pt>
                <c:pt idx="48">
                  <c:v>6254.5</c:v>
                </c:pt>
                <c:pt idx="49">
                  <c:v>6257</c:v>
                </c:pt>
                <c:pt idx="50">
                  <c:v>6267.5</c:v>
                </c:pt>
                <c:pt idx="51">
                  <c:v>6281.5</c:v>
                </c:pt>
                <c:pt idx="52">
                  <c:v>6281.5</c:v>
                </c:pt>
                <c:pt idx="53">
                  <c:v>6298.5</c:v>
                </c:pt>
                <c:pt idx="54">
                  <c:v>6310.5</c:v>
                </c:pt>
                <c:pt idx="55">
                  <c:v>6327.5</c:v>
                </c:pt>
                <c:pt idx="56">
                  <c:v>6354.5</c:v>
                </c:pt>
                <c:pt idx="57">
                  <c:v>6357</c:v>
                </c:pt>
                <c:pt idx="58">
                  <c:v>6388.5</c:v>
                </c:pt>
                <c:pt idx="59">
                  <c:v>6875</c:v>
                </c:pt>
                <c:pt idx="60">
                  <c:v>6892</c:v>
                </c:pt>
                <c:pt idx="61">
                  <c:v>6894.5</c:v>
                </c:pt>
                <c:pt idx="62">
                  <c:v>6953</c:v>
                </c:pt>
                <c:pt idx="63">
                  <c:v>6967.5</c:v>
                </c:pt>
                <c:pt idx="64">
                  <c:v>7013.5</c:v>
                </c:pt>
                <c:pt idx="65">
                  <c:v>7038</c:v>
                </c:pt>
                <c:pt idx="66">
                  <c:v>7040.5</c:v>
                </c:pt>
                <c:pt idx="67">
                  <c:v>7058.5</c:v>
                </c:pt>
                <c:pt idx="68">
                  <c:v>7082</c:v>
                </c:pt>
                <c:pt idx="69">
                  <c:v>7087</c:v>
                </c:pt>
                <c:pt idx="70">
                  <c:v>7123.5</c:v>
                </c:pt>
                <c:pt idx="71">
                  <c:v>7143</c:v>
                </c:pt>
                <c:pt idx="72">
                  <c:v>7143</c:v>
                </c:pt>
                <c:pt idx="73">
                  <c:v>7145.5</c:v>
                </c:pt>
                <c:pt idx="74">
                  <c:v>7150.5</c:v>
                </c:pt>
                <c:pt idx="75">
                  <c:v>7165</c:v>
                </c:pt>
                <c:pt idx="76">
                  <c:v>7167.5</c:v>
                </c:pt>
                <c:pt idx="77">
                  <c:v>7167.5</c:v>
                </c:pt>
                <c:pt idx="78">
                  <c:v>7170</c:v>
                </c:pt>
                <c:pt idx="79">
                  <c:v>7178</c:v>
                </c:pt>
                <c:pt idx="80">
                  <c:v>7179.5</c:v>
                </c:pt>
                <c:pt idx="81">
                  <c:v>7182</c:v>
                </c:pt>
                <c:pt idx="82">
                  <c:v>7189.5</c:v>
                </c:pt>
                <c:pt idx="83">
                  <c:v>7199</c:v>
                </c:pt>
                <c:pt idx="84">
                  <c:v>7895</c:v>
                </c:pt>
                <c:pt idx="85">
                  <c:v>8058.5</c:v>
                </c:pt>
                <c:pt idx="86">
                  <c:v>8117</c:v>
                </c:pt>
                <c:pt idx="87">
                  <c:v>8825</c:v>
                </c:pt>
                <c:pt idx="88">
                  <c:v>8848</c:v>
                </c:pt>
                <c:pt idx="89">
                  <c:v>8859</c:v>
                </c:pt>
                <c:pt idx="90">
                  <c:v>8861.5</c:v>
                </c:pt>
                <c:pt idx="91">
                  <c:v>10055</c:v>
                </c:pt>
                <c:pt idx="92">
                  <c:v>10642</c:v>
                </c:pt>
                <c:pt idx="93">
                  <c:v>10744.5</c:v>
                </c:pt>
                <c:pt idx="94">
                  <c:v>10931.5</c:v>
                </c:pt>
                <c:pt idx="95">
                  <c:v>10946</c:v>
                </c:pt>
                <c:pt idx="96">
                  <c:v>11481</c:v>
                </c:pt>
                <c:pt idx="97">
                  <c:v>11483.5</c:v>
                </c:pt>
                <c:pt idx="98">
                  <c:v>11500.5</c:v>
                </c:pt>
                <c:pt idx="99">
                  <c:v>11555</c:v>
                </c:pt>
                <c:pt idx="100">
                  <c:v>11555</c:v>
                </c:pt>
                <c:pt idx="101">
                  <c:v>11557.5</c:v>
                </c:pt>
                <c:pt idx="102">
                  <c:v>11590.5</c:v>
                </c:pt>
                <c:pt idx="103">
                  <c:v>11593</c:v>
                </c:pt>
                <c:pt idx="104">
                  <c:v>11595.5</c:v>
                </c:pt>
                <c:pt idx="105">
                  <c:v>11598</c:v>
                </c:pt>
                <c:pt idx="106">
                  <c:v>11600.5</c:v>
                </c:pt>
                <c:pt idx="107">
                  <c:v>11606</c:v>
                </c:pt>
                <c:pt idx="108">
                  <c:v>11639.5</c:v>
                </c:pt>
                <c:pt idx="109">
                  <c:v>11642</c:v>
                </c:pt>
                <c:pt idx="110">
                  <c:v>11663.5</c:v>
                </c:pt>
                <c:pt idx="111">
                  <c:v>11663.5</c:v>
                </c:pt>
                <c:pt idx="112">
                  <c:v>11666</c:v>
                </c:pt>
                <c:pt idx="113">
                  <c:v>11668.5</c:v>
                </c:pt>
                <c:pt idx="114">
                  <c:v>11668.5</c:v>
                </c:pt>
                <c:pt idx="115">
                  <c:v>12428</c:v>
                </c:pt>
                <c:pt idx="116">
                  <c:v>12435.5</c:v>
                </c:pt>
                <c:pt idx="117">
                  <c:v>12443</c:v>
                </c:pt>
                <c:pt idx="118">
                  <c:v>12443</c:v>
                </c:pt>
                <c:pt idx="119">
                  <c:v>12505</c:v>
                </c:pt>
                <c:pt idx="120">
                  <c:v>12507.5</c:v>
                </c:pt>
                <c:pt idx="121">
                  <c:v>12511.5</c:v>
                </c:pt>
                <c:pt idx="122">
                  <c:v>12511.5</c:v>
                </c:pt>
                <c:pt idx="123">
                  <c:v>12519</c:v>
                </c:pt>
                <c:pt idx="124">
                  <c:v>12538</c:v>
                </c:pt>
                <c:pt idx="125">
                  <c:v>12570</c:v>
                </c:pt>
                <c:pt idx="126">
                  <c:v>12570</c:v>
                </c:pt>
                <c:pt idx="127">
                  <c:v>12571</c:v>
                </c:pt>
                <c:pt idx="128">
                  <c:v>12597</c:v>
                </c:pt>
                <c:pt idx="129">
                  <c:v>13342</c:v>
                </c:pt>
                <c:pt idx="130">
                  <c:v>13344.5</c:v>
                </c:pt>
                <c:pt idx="131">
                  <c:v>13356</c:v>
                </c:pt>
                <c:pt idx="132">
                  <c:v>13424</c:v>
                </c:pt>
                <c:pt idx="133">
                  <c:v>13444</c:v>
                </c:pt>
                <c:pt idx="134">
                  <c:v>14176</c:v>
                </c:pt>
                <c:pt idx="135">
                  <c:v>14198</c:v>
                </c:pt>
                <c:pt idx="136">
                  <c:v>14315</c:v>
                </c:pt>
                <c:pt idx="137">
                  <c:v>14350</c:v>
                </c:pt>
                <c:pt idx="138">
                  <c:v>14357</c:v>
                </c:pt>
                <c:pt idx="139">
                  <c:v>14388</c:v>
                </c:pt>
                <c:pt idx="140">
                  <c:v>14394</c:v>
                </c:pt>
                <c:pt idx="141">
                  <c:v>14395.5</c:v>
                </c:pt>
                <c:pt idx="142">
                  <c:v>15106</c:v>
                </c:pt>
                <c:pt idx="143">
                  <c:v>15167</c:v>
                </c:pt>
                <c:pt idx="144">
                  <c:v>15167</c:v>
                </c:pt>
                <c:pt idx="145">
                  <c:v>15194</c:v>
                </c:pt>
                <c:pt idx="146">
                  <c:v>15194</c:v>
                </c:pt>
                <c:pt idx="147">
                  <c:v>15308.5</c:v>
                </c:pt>
                <c:pt idx="148">
                  <c:v>15960</c:v>
                </c:pt>
                <c:pt idx="149">
                  <c:v>15965</c:v>
                </c:pt>
                <c:pt idx="150">
                  <c:v>15975</c:v>
                </c:pt>
                <c:pt idx="151">
                  <c:v>15980</c:v>
                </c:pt>
                <c:pt idx="152">
                  <c:v>16004</c:v>
                </c:pt>
                <c:pt idx="153">
                  <c:v>16021</c:v>
                </c:pt>
                <c:pt idx="154">
                  <c:v>16026</c:v>
                </c:pt>
                <c:pt idx="155">
                  <c:v>16253</c:v>
                </c:pt>
                <c:pt idx="156">
                  <c:v>16253</c:v>
                </c:pt>
                <c:pt idx="157">
                  <c:v>16944</c:v>
                </c:pt>
                <c:pt idx="158">
                  <c:v>17701</c:v>
                </c:pt>
                <c:pt idx="159">
                  <c:v>17703.5</c:v>
                </c:pt>
                <c:pt idx="160">
                  <c:v>17706</c:v>
                </c:pt>
                <c:pt idx="161">
                  <c:v>17708.5</c:v>
                </c:pt>
                <c:pt idx="162">
                  <c:v>17918</c:v>
                </c:pt>
                <c:pt idx="163">
                  <c:v>17920.5</c:v>
                </c:pt>
                <c:pt idx="164">
                  <c:v>18670</c:v>
                </c:pt>
                <c:pt idx="165">
                  <c:v>18753</c:v>
                </c:pt>
                <c:pt idx="166">
                  <c:v>18792</c:v>
                </c:pt>
                <c:pt idx="167">
                  <c:v>19500</c:v>
                </c:pt>
                <c:pt idx="168">
                  <c:v>19576</c:v>
                </c:pt>
                <c:pt idx="169">
                  <c:v>19627</c:v>
                </c:pt>
                <c:pt idx="170">
                  <c:v>19666</c:v>
                </c:pt>
                <c:pt idx="171">
                  <c:v>19783</c:v>
                </c:pt>
                <c:pt idx="172">
                  <c:v>20481.5</c:v>
                </c:pt>
                <c:pt idx="173">
                  <c:v>20481.5</c:v>
                </c:pt>
                <c:pt idx="174">
                  <c:v>20496</c:v>
                </c:pt>
                <c:pt idx="175">
                  <c:v>20496</c:v>
                </c:pt>
                <c:pt idx="176">
                  <c:v>20520.5</c:v>
                </c:pt>
                <c:pt idx="177">
                  <c:v>20569</c:v>
                </c:pt>
                <c:pt idx="178">
                  <c:v>20569</c:v>
                </c:pt>
                <c:pt idx="179">
                  <c:v>20571.5</c:v>
                </c:pt>
                <c:pt idx="180">
                  <c:v>20574</c:v>
                </c:pt>
                <c:pt idx="181">
                  <c:v>20632.5</c:v>
                </c:pt>
                <c:pt idx="182">
                  <c:v>20635</c:v>
                </c:pt>
                <c:pt idx="183">
                  <c:v>20652</c:v>
                </c:pt>
                <c:pt idx="184">
                  <c:v>20654.5</c:v>
                </c:pt>
                <c:pt idx="185">
                  <c:v>20657</c:v>
                </c:pt>
                <c:pt idx="186">
                  <c:v>20659.5</c:v>
                </c:pt>
                <c:pt idx="187">
                  <c:v>21287</c:v>
                </c:pt>
                <c:pt idx="188">
                  <c:v>21289.5</c:v>
                </c:pt>
                <c:pt idx="189">
                  <c:v>21370</c:v>
                </c:pt>
                <c:pt idx="190">
                  <c:v>22263.5</c:v>
                </c:pt>
                <c:pt idx="191">
                  <c:v>22275.5</c:v>
                </c:pt>
                <c:pt idx="192">
                  <c:v>22280.5</c:v>
                </c:pt>
                <c:pt idx="193">
                  <c:v>22283</c:v>
                </c:pt>
                <c:pt idx="194">
                  <c:v>22283</c:v>
                </c:pt>
                <c:pt idx="195">
                  <c:v>22344</c:v>
                </c:pt>
                <c:pt idx="196">
                  <c:v>22344</c:v>
                </c:pt>
                <c:pt idx="197">
                  <c:v>22361</c:v>
                </c:pt>
                <c:pt idx="198">
                  <c:v>22361</c:v>
                </c:pt>
                <c:pt idx="199">
                  <c:v>22378</c:v>
                </c:pt>
                <c:pt idx="200">
                  <c:v>22378</c:v>
                </c:pt>
                <c:pt idx="201">
                  <c:v>23183.5</c:v>
                </c:pt>
                <c:pt idx="202">
                  <c:v>23191</c:v>
                </c:pt>
                <c:pt idx="203">
                  <c:v>23249.5</c:v>
                </c:pt>
                <c:pt idx="204">
                  <c:v>24043</c:v>
                </c:pt>
                <c:pt idx="205">
                  <c:v>24196.5</c:v>
                </c:pt>
                <c:pt idx="206">
                  <c:v>24912</c:v>
                </c:pt>
                <c:pt idx="207">
                  <c:v>24997.5</c:v>
                </c:pt>
                <c:pt idx="208">
                  <c:v>25112</c:v>
                </c:pt>
                <c:pt idx="209">
                  <c:v>25859</c:v>
                </c:pt>
                <c:pt idx="210">
                  <c:v>25859</c:v>
                </c:pt>
                <c:pt idx="211">
                  <c:v>25888.5</c:v>
                </c:pt>
                <c:pt idx="212">
                  <c:v>25893.5</c:v>
                </c:pt>
                <c:pt idx="213">
                  <c:v>29389</c:v>
                </c:pt>
                <c:pt idx="214">
                  <c:v>29467</c:v>
                </c:pt>
                <c:pt idx="215">
                  <c:v>29506</c:v>
                </c:pt>
                <c:pt idx="216">
                  <c:v>29511</c:v>
                </c:pt>
                <c:pt idx="217">
                  <c:v>30358</c:v>
                </c:pt>
                <c:pt idx="218">
                  <c:v>30375</c:v>
                </c:pt>
                <c:pt idx="219">
                  <c:v>30380</c:v>
                </c:pt>
                <c:pt idx="220">
                  <c:v>31188</c:v>
                </c:pt>
                <c:pt idx="221">
                  <c:v>31263.5</c:v>
                </c:pt>
                <c:pt idx="222">
                  <c:v>33009</c:v>
                </c:pt>
                <c:pt idx="223">
                  <c:v>34742</c:v>
                </c:pt>
                <c:pt idx="224">
                  <c:v>34769</c:v>
                </c:pt>
                <c:pt idx="225">
                  <c:v>34805.5</c:v>
                </c:pt>
                <c:pt idx="226">
                  <c:v>34917.5</c:v>
                </c:pt>
                <c:pt idx="227">
                  <c:v>35625.5</c:v>
                </c:pt>
                <c:pt idx="228">
                  <c:v>35628</c:v>
                </c:pt>
                <c:pt idx="229">
                  <c:v>35638</c:v>
                </c:pt>
                <c:pt idx="230">
                  <c:v>35774.5</c:v>
                </c:pt>
                <c:pt idx="231">
                  <c:v>36580</c:v>
                </c:pt>
                <c:pt idx="232">
                  <c:v>36582.5</c:v>
                </c:pt>
              </c:numCache>
            </c:numRef>
          </c:xVal>
          <c:yVal>
            <c:numRef>
              <c:f>'A (4)'!$I$21:$I$253</c:f>
              <c:numCache>
                <c:formatCode>General</c:formatCode>
                <c:ptCount val="233"/>
                <c:pt idx="7">
                  <c:v>1.0199999996984843E-2</c:v>
                </c:pt>
                <c:pt idx="8">
                  <c:v>9.6699999994598329E-3</c:v>
                </c:pt>
                <c:pt idx="9">
                  <c:v>6.0239999947953038E-3</c:v>
                </c:pt>
                <c:pt idx="10">
                  <c:v>-8.0200000229524449E-4</c:v>
                </c:pt>
                <c:pt idx="11">
                  <c:v>6.2770000004093163E-3</c:v>
                </c:pt>
                <c:pt idx="12">
                  <c:v>1.6949999990174547E-3</c:v>
                </c:pt>
                <c:pt idx="13">
                  <c:v>7.7199999941512942E-4</c:v>
                </c:pt>
                <c:pt idx="14">
                  <c:v>-6.4910000073723495E-3</c:v>
                </c:pt>
                <c:pt idx="15">
                  <c:v>-7.6360000020940788E-3</c:v>
                </c:pt>
                <c:pt idx="16">
                  <c:v>3.4509999968577176E-3</c:v>
                </c:pt>
                <c:pt idx="17">
                  <c:v>-1.599999814061448E-5</c:v>
                </c:pt>
                <c:pt idx="18">
                  <c:v>1.8399999680696055E-4</c:v>
                </c:pt>
                <c:pt idx="19">
                  <c:v>-6.3600000430596992E-4</c:v>
                </c:pt>
                <c:pt idx="20">
                  <c:v>-5.3599999955622479E-4</c:v>
                </c:pt>
                <c:pt idx="21">
                  <c:v>-5.3300000581657514E-4</c:v>
                </c:pt>
                <c:pt idx="22">
                  <c:v>8.2999998994637281E-5</c:v>
                </c:pt>
                <c:pt idx="23">
                  <c:v>-4.8400000378023833E-4</c:v>
                </c:pt>
                <c:pt idx="24">
                  <c:v>-1.5100000018719584E-4</c:v>
                </c:pt>
                <c:pt idx="25">
                  <c:v>2.2709999975631945E-3</c:v>
                </c:pt>
                <c:pt idx="26">
                  <c:v>-3.9400000241585076E-4</c:v>
                </c:pt>
                <c:pt idx="27">
                  <c:v>-1.1010000016540289E-3</c:v>
                </c:pt>
                <c:pt idx="28">
                  <c:v>-1.0160000019823201E-3</c:v>
                </c:pt>
                <c:pt idx="29">
                  <c:v>-1.8582000004244037E-2</c:v>
                </c:pt>
                <c:pt idx="30">
                  <c:v>-1.8434000005072448E-2</c:v>
                </c:pt>
                <c:pt idx="31">
                  <c:v>-1.3220000037108548E-3</c:v>
                </c:pt>
                <c:pt idx="32">
                  <c:v>-1.0040000051958486E-3</c:v>
                </c:pt>
                <c:pt idx="33">
                  <c:v>-3.3030000049620867E-3</c:v>
                </c:pt>
                <c:pt idx="34">
                  <c:v>-9.1300000349292532E-4</c:v>
                </c:pt>
                <c:pt idx="35">
                  <c:v>-1.0120000079041347E-3</c:v>
                </c:pt>
                <c:pt idx="36">
                  <c:v>-4.1200000850949436E-4</c:v>
                </c:pt>
                <c:pt idx="37">
                  <c:v>-9.762000001501292E-3</c:v>
                </c:pt>
                <c:pt idx="38">
                  <c:v>-9.9919999993289821E-3</c:v>
                </c:pt>
                <c:pt idx="39">
                  <c:v>-2.2900000039953738E-3</c:v>
                </c:pt>
                <c:pt idx="40">
                  <c:v>-4.9560000043129548E-3</c:v>
                </c:pt>
                <c:pt idx="41">
                  <c:v>-1.4020000016898848E-3</c:v>
                </c:pt>
                <c:pt idx="42">
                  <c:v>1.7601999992621131E-2</c:v>
                </c:pt>
                <c:pt idx="43">
                  <c:v>2.4869999979273416E-3</c:v>
                </c:pt>
                <c:pt idx="44">
                  <c:v>-1.7430000007152557E-3</c:v>
                </c:pt>
                <c:pt idx="45">
                  <c:v>-1.7857999999250751E-2</c:v>
                </c:pt>
                <c:pt idx="46">
                  <c:v>-4.6100000035949051E-3</c:v>
                </c:pt>
                <c:pt idx="47">
                  <c:v>5.407999997260049E-3</c:v>
                </c:pt>
                <c:pt idx="48">
                  <c:v>-4.7070000000530854E-3</c:v>
                </c:pt>
                <c:pt idx="49">
                  <c:v>-1.8220000056317076E-3</c:v>
                </c:pt>
                <c:pt idx="50">
                  <c:v>2.9499999800464138E-4</c:v>
                </c:pt>
                <c:pt idx="51">
                  <c:v>-9.1490000049816445E-3</c:v>
                </c:pt>
                <c:pt idx="52">
                  <c:v>-4.1490000003250316E-3</c:v>
                </c:pt>
                <c:pt idx="53">
                  <c:v>2.8689999962807633E-3</c:v>
                </c:pt>
                <c:pt idx="54">
                  <c:v>1.1116999994555954E-2</c:v>
                </c:pt>
                <c:pt idx="55">
                  <c:v>-1.8650000056368299E-3</c:v>
                </c:pt>
                <c:pt idx="56">
                  <c:v>-1.5307000001484994E-2</c:v>
                </c:pt>
                <c:pt idx="57">
                  <c:v>5.5779999966034666E-3</c:v>
                </c:pt>
                <c:pt idx="58">
                  <c:v>7.2899999941000715E-4</c:v>
                </c:pt>
                <c:pt idx="59">
                  <c:v>-3.0500000066240318E-3</c:v>
                </c:pt>
                <c:pt idx="60">
                  <c:v>3.9679999972577207E-3</c:v>
                </c:pt>
                <c:pt idx="61">
                  <c:v>-8.1470000004628673E-3</c:v>
                </c:pt>
                <c:pt idx="62">
                  <c:v>-2.3438000003807247E-2</c:v>
                </c:pt>
                <c:pt idx="63">
                  <c:v>-2.3305000002437737E-2</c:v>
                </c:pt>
                <c:pt idx="64">
                  <c:v>-3.002099999866914E-2</c:v>
                </c:pt>
                <c:pt idx="65">
                  <c:v>-1.3348000000405591E-2</c:v>
                </c:pt>
                <c:pt idx="66">
                  <c:v>7.5369999976828694E-3</c:v>
                </c:pt>
                <c:pt idx="67">
                  <c:v>-9.1000001702923328E-5</c:v>
                </c:pt>
                <c:pt idx="68">
                  <c:v>-4.7720000075059943E-3</c:v>
                </c:pt>
                <c:pt idx="69">
                  <c:v>-2.0000079530291259E-6</c:v>
                </c:pt>
                <c:pt idx="70">
                  <c:v>-2.5080999999772757E-2</c:v>
                </c:pt>
                <c:pt idx="71">
                  <c:v>-3.1178000004729256E-2</c:v>
                </c:pt>
                <c:pt idx="72">
                  <c:v>-2.3178000003099442E-2</c:v>
                </c:pt>
                <c:pt idx="73">
                  <c:v>-2.5293000006058719E-2</c:v>
                </c:pt>
                <c:pt idx="74">
                  <c:v>-2.8523000000859611E-2</c:v>
                </c:pt>
                <c:pt idx="75">
                  <c:v>-3.4390000000712462E-2</c:v>
                </c:pt>
                <c:pt idx="76">
                  <c:v>-2.3505000004661269E-2</c:v>
                </c:pt>
                <c:pt idx="77">
                  <c:v>-3.5050000005867332E-3</c:v>
                </c:pt>
                <c:pt idx="78">
                  <c:v>-1.7620000005990732E-2</c:v>
                </c:pt>
                <c:pt idx="79">
                  <c:v>-6.88000007357914E-4</c:v>
                </c:pt>
                <c:pt idx="80">
                  <c:v>-2.0257000003766734E-2</c:v>
                </c:pt>
                <c:pt idx="81">
                  <c:v>-1.9372000002476852E-2</c:v>
                </c:pt>
                <c:pt idx="82">
                  <c:v>3.2829999909154139E-3</c:v>
                </c:pt>
                <c:pt idx="83">
                  <c:v>-2.5354000004881527E-2</c:v>
                </c:pt>
                <c:pt idx="84">
                  <c:v>7.299999997485429E-4</c:v>
                </c:pt>
                <c:pt idx="85">
                  <c:v>-9.1000001702923328E-5</c:v>
                </c:pt>
                <c:pt idx="86">
                  <c:v>-5.3820000030100346E-3</c:v>
                </c:pt>
                <c:pt idx="88">
                  <c:v>7.9199999163392931E-4</c:v>
                </c:pt>
                <c:pt idx="89">
                  <c:v>8.8599999435245991E-4</c:v>
                </c:pt>
                <c:pt idx="90">
                  <c:v>1.370999998471234E-3</c:v>
                </c:pt>
                <c:pt idx="91">
                  <c:v>9.6699999921838753E-3</c:v>
                </c:pt>
                <c:pt idx="94">
                  <c:v>-4.2049000003316905E-2</c:v>
                </c:pt>
                <c:pt idx="95">
                  <c:v>4.0840000001480803E-3</c:v>
                </c:pt>
                <c:pt idx="98">
                  <c:v>6.3769999978831038E-3</c:v>
                </c:pt>
                <c:pt idx="99">
                  <c:v>4.7699999995529652E-3</c:v>
                </c:pt>
                <c:pt idx="107">
                  <c:v>4.1239999991375953E-3</c:v>
                </c:pt>
                <c:pt idx="108">
                  <c:v>3.4830000004149042E-3</c:v>
                </c:pt>
                <c:pt idx="109">
                  <c:v>3.0679999981657602E-3</c:v>
                </c:pt>
                <c:pt idx="110">
                  <c:v>-2.921000006608665E-3</c:v>
                </c:pt>
                <c:pt idx="114">
                  <c:v>-1.6510000059497543E-3</c:v>
                </c:pt>
                <c:pt idx="115">
                  <c:v>3.7119999979040585E-3</c:v>
                </c:pt>
                <c:pt idx="116">
                  <c:v>1.366999997117091E-3</c:v>
                </c:pt>
                <c:pt idx="118">
                  <c:v>2.9219999996712431E-3</c:v>
                </c:pt>
                <c:pt idx="121">
                  <c:v>1.7709999956423417E-3</c:v>
                </c:pt>
                <c:pt idx="126">
                  <c:v>2.0799999983864836E-3</c:v>
                </c:pt>
                <c:pt idx="131">
                  <c:v>-4.007600000477396E-2</c:v>
                </c:pt>
                <c:pt idx="132">
                  <c:v>4.2959999991580844E-3</c:v>
                </c:pt>
                <c:pt idx="134">
                  <c:v>-8.4960000021965243E-3</c:v>
                </c:pt>
                <c:pt idx="135">
                  <c:v>-1.7080000034184195E-3</c:v>
                </c:pt>
                <c:pt idx="136">
                  <c:v>1.7709999992803205E-2</c:v>
                </c:pt>
                <c:pt idx="139">
                  <c:v>1.2552000000141561E-2</c:v>
                </c:pt>
                <c:pt idx="141">
                  <c:v>1.9206999997550156E-2</c:v>
                </c:pt>
                <c:pt idx="142">
                  <c:v>-1.0276000008161645E-2</c:v>
                </c:pt>
                <c:pt idx="143">
                  <c:v>-1.3682000004337169E-2</c:v>
                </c:pt>
                <c:pt idx="144">
                  <c:v>3.6317999998573214E-2</c:v>
                </c:pt>
                <c:pt idx="145">
                  <c:v>-2.8124000004027039E-2</c:v>
                </c:pt>
                <c:pt idx="146">
                  <c:v>-2.8124000004027039E-2</c:v>
                </c:pt>
                <c:pt idx="147">
                  <c:v>1.4408999995794147E-2</c:v>
                </c:pt>
                <c:pt idx="148">
                  <c:v>1.7039999998814892E-2</c:v>
                </c:pt>
                <c:pt idx="149">
                  <c:v>-1.1190000004717149E-2</c:v>
                </c:pt>
                <c:pt idx="150">
                  <c:v>3.4999999479623511E-4</c:v>
                </c:pt>
                <c:pt idx="151">
                  <c:v>-1.8800000034389086E-3</c:v>
                </c:pt>
                <c:pt idx="152">
                  <c:v>1.6615999993518926E-2</c:v>
                </c:pt>
                <c:pt idx="153">
                  <c:v>4.4633999998040963E-2</c:v>
                </c:pt>
                <c:pt idx="154">
                  <c:v>2.3403999999572989E-2</c:v>
                </c:pt>
                <c:pt idx="155">
                  <c:v>3.7620000002789311E-3</c:v>
                </c:pt>
                <c:pt idx="156">
                  <c:v>1.076199999806704E-2</c:v>
                </c:pt>
                <c:pt idx="157">
                  <c:v>7.375999994110316E-3</c:v>
                </c:pt>
                <c:pt idx="158">
                  <c:v>-4.0460000018356368E-3</c:v>
                </c:pt>
                <c:pt idx="159">
                  <c:v>-1.9610000017564744E-3</c:v>
                </c:pt>
                <c:pt idx="160">
                  <c:v>-1.5760000023874454E-3</c:v>
                </c:pt>
                <c:pt idx="161">
                  <c:v>-3.2910000008996576E-3</c:v>
                </c:pt>
                <c:pt idx="162">
                  <c:v>1.617199999600416E-2</c:v>
                </c:pt>
                <c:pt idx="163">
                  <c:v>5.0569999948493205E-3</c:v>
                </c:pt>
                <c:pt idx="164">
                  <c:v>-6.6200000001117587E-3</c:v>
                </c:pt>
                <c:pt idx="165">
                  <c:v>-3.2380000047851354E-3</c:v>
                </c:pt>
                <c:pt idx="166">
                  <c:v>5.6799999583745375E-4</c:v>
                </c:pt>
                <c:pt idx="167">
                  <c:v>-5.8000000062747858E-3</c:v>
                </c:pt>
                <c:pt idx="168">
                  <c:v>-2.8960000054212287E-3</c:v>
                </c:pt>
                <c:pt idx="169">
                  <c:v>-7.842000006348826E-3</c:v>
                </c:pt>
                <c:pt idx="170">
                  <c:v>-4.0359999984502792E-3</c:v>
                </c:pt>
                <c:pt idx="171">
                  <c:v>7.3819999961415306E-3</c:v>
                </c:pt>
                <c:pt idx="172">
                  <c:v>-3.5349000005226117E-2</c:v>
                </c:pt>
                <c:pt idx="173">
                  <c:v>-1.834900000540074E-2</c:v>
                </c:pt>
                <c:pt idx="174">
                  <c:v>9.3839999972260557E-3</c:v>
                </c:pt>
                <c:pt idx="175">
                  <c:v>1.0083999994094484E-2</c:v>
                </c:pt>
                <c:pt idx="176">
                  <c:v>4.4570000027306378E-3</c:v>
                </c:pt>
                <c:pt idx="177">
                  <c:v>1.5626000000338536E-2</c:v>
                </c:pt>
                <c:pt idx="178">
                  <c:v>1.792600000044331E-2</c:v>
                </c:pt>
                <c:pt idx="179">
                  <c:v>1.4910999998392072E-2</c:v>
                </c:pt>
                <c:pt idx="180">
                  <c:v>8.3959999974467792E-3</c:v>
                </c:pt>
                <c:pt idx="181">
                  <c:v>1.6004999990400393E-2</c:v>
                </c:pt>
                <c:pt idx="182">
                  <c:v>1.1989999999059364E-2</c:v>
                </c:pt>
                <c:pt idx="183">
                  <c:v>4.0079999962472357E-3</c:v>
                </c:pt>
                <c:pt idx="184">
                  <c:v>4.8929999975371175E-3</c:v>
                </c:pt>
                <c:pt idx="185">
                  <c:v>2.477799999905983E-2</c:v>
                </c:pt>
                <c:pt idx="186">
                  <c:v>3.6662999998952728E-2</c:v>
                </c:pt>
                <c:pt idx="187">
                  <c:v>2.7798000002803747E-2</c:v>
                </c:pt>
                <c:pt idx="188">
                  <c:v>2.8482999994594138E-2</c:v>
                </c:pt>
                <c:pt idx="189">
                  <c:v>2.4179999993066303E-2</c:v>
                </c:pt>
                <c:pt idx="190">
                  <c:v>9.4789999930071644E-3</c:v>
                </c:pt>
                <c:pt idx="191">
                  <c:v>1.5726999998150859E-2</c:v>
                </c:pt>
                <c:pt idx="192">
                  <c:v>1.2497000003349967E-2</c:v>
                </c:pt>
                <c:pt idx="193">
                  <c:v>1.0381999993114732E-2</c:v>
                </c:pt>
                <c:pt idx="194">
                  <c:v>1.8381999994744547E-2</c:v>
                </c:pt>
                <c:pt idx="195">
                  <c:v>6.9759999969392084E-3</c:v>
                </c:pt>
                <c:pt idx="196">
                  <c:v>1.0975999997754116E-2</c:v>
                </c:pt>
                <c:pt idx="197">
                  <c:v>4.9939999953494407E-3</c:v>
                </c:pt>
                <c:pt idx="198">
                  <c:v>8.993999996164348E-3</c:v>
                </c:pt>
                <c:pt idx="199">
                  <c:v>1.9011999997019302E-2</c:v>
                </c:pt>
                <c:pt idx="200">
                  <c:v>2.2011999993992504E-2</c:v>
                </c:pt>
                <c:pt idx="201">
                  <c:v>9.1590000010910444E-3</c:v>
                </c:pt>
                <c:pt idx="202">
                  <c:v>6.8140000003040768E-3</c:v>
                </c:pt>
                <c:pt idx="203">
                  <c:v>2.1522999995795544E-2</c:v>
                </c:pt>
                <c:pt idx="204">
                  <c:v>2.1421999990707263E-2</c:v>
                </c:pt>
                <c:pt idx="205">
                  <c:v>5.761000000347849E-3</c:v>
                </c:pt>
                <c:pt idx="206">
                  <c:v>3.4747999990941025E-2</c:v>
                </c:pt>
                <c:pt idx="207">
                  <c:v>3.1314999992900994E-2</c:v>
                </c:pt>
                <c:pt idx="208">
                  <c:v>3.2147999998414889E-2</c:v>
                </c:pt>
                <c:pt idx="209">
                  <c:v>4.1485999994620215E-2</c:v>
                </c:pt>
                <c:pt idx="210">
                  <c:v>4.1485999994620215E-2</c:v>
                </c:pt>
                <c:pt idx="211">
                  <c:v>3.4228999997139908E-2</c:v>
                </c:pt>
                <c:pt idx="212">
                  <c:v>3.4098999996786006E-2</c:v>
                </c:pt>
                <c:pt idx="213">
                  <c:v>2.0305999998527113E-2</c:v>
                </c:pt>
                <c:pt idx="214">
                  <c:v>3.5717999999178573E-2</c:v>
                </c:pt>
                <c:pt idx="215">
                  <c:v>2.7413999996497296E-2</c:v>
                </c:pt>
                <c:pt idx="216">
                  <c:v>2.3493999993661419E-2</c:v>
                </c:pt>
                <c:pt idx="217">
                  <c:v>7.393199999933131E-2</c:v>
                </c:pt>
                <c:pt idx="218">
                  <c:v>8.5149999998975545E-2</c:v>
                </c:pt>
                <c:pt idx="219">
                  <c:v>7.0819999993545935E-2</c:v>
                </c:pt>
                <c:pt idx="220">
                  <c:v>3.3702000000630505E-2</c:v>
                </c:pt>
                <c:pt idx="221">
                  <c:v>7.4478999995335471E-2</c:v>
                </c:pt>
                <c:pt idx="222">
                  <c:v>8.4605999996711034E-2</c:v>
                </c:pt>
                <c:pt idx="223">
                  <c:v>0.11736799999926006</c:v>
                </c:pt>
                <c:pt idx="224">
                  <c:v>0.11672600000019884</c:v>
                </c:pt>
                <c:pt idx="225">
                  <c:v>0.11774699999659788</c:v>
                </c:pt>
                <c:pt idx="226">
                  <c:v>0.30389499999728287</c:v>
                </c:pt>
                <c:pt idx="227">
                  <c:v>0.12782699999661418</c:v>
                </c:pt>
                <c:pt idx="228">
                  <c:v>0.1278119999988121</c:v>
                </c:pt>
                <c:pt idx="229">
                  <c:v>0.12715200000093319</c:v>
                </c:pt>
                <c:pt idx="230">
                  <c:v>0.12787299999763491</c:v>
                </c:pt>
                <c:pt idx="231">
                  <c:v>0.13901999999507098</c:v>
                </c:pt>
                <c:pt idx="232">
                  <c:v>0.13920499999949243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2B-48C0-919D-7BF312FC7B16}"/>
            </c:ext>
          </c:extLst>
        </c:ser>
        <c:ser>
          <c:idx val="2"/>
          <c:order val="2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(4)'!$F$21:$F$253</c:f>
              <c:numCache>
                <c:formatCode>General</c:formatCode>
                <c:ptCount val="233"/>
                <c:pt idx="0">
                  <c:v>-10714</c:v>
                </c:pt>
                <c:pt idx="1">
                  <c:v>-10680</c:v>
                </c:pt>
                <c:pt idx="2">
                  <c:v>-10638</c:v>
                </c:pt>
                <c:pt idx="3">
                  <c:v>-9903</c:v>
                </c:pt>
                <c:pt idx="4">
                  <c:v>-9849</c:v>
                </c:pt>
                <c:pt idx="5">
                  <c:v>-1838</c:v>
                </c:pt>
                <c:pt idx="6">
                  <c:v>-1777</c:v>
                </c:pt>
                <c:pt idx="7">
                  <c:v>0</c:v>
                </c:pt>
                <c:pt idx="8">
                  <c:v>5</c:v>
                </c:pt>
                <c:pt idx="9">
                  <c:v>906</c:v>
                </c:pt>
                <c:pt idx="10">
                  <c:v>1887</c:v>
                </c:pt>
                <c:pt idx="11">
                  <c:v>1950.5</c:v>
                </c:pt>
                <c:pt idx="12">
                  <c:v>1967.5</c:v>
                </c:pt>
                <c:pt idx="13">
                  <c:v>2618</c:v>
                </c:pt>
                <c:pt idx="14">
                  <c:v>2658.5</c:v>
                </c:pt>
                <c:pt idx="15">
                  <c:v>2666</c:v>
                </c:pt>
                <c:pt idx="16">
                  <c:v>2681.5</c:v>
                </c:pt>
                <c:pt idx="17">
                  <c:v>3496</c:v>
                </c:pt>
                <c:pt idx="18">
                  <c:v>3496</c:v>
                </c:pt>
                <c:pt idx="19">
                  <c:v>4366</c:v>
                </c:pt>
                <c:pt idx="20">
                  <c:v>4366</c:v>
                </c:pt>
                <c:pt idx="21">
                  <c:v>4385.5</c:v>
                </c:pt>
                <c:pt idx="22">
                  <c:v>4389.5</c:v>
                </c:pt>
                <c:pt idx="23">
                  <c:v>4404</c:v>
                </c:pt>
                <c:pt idx="24">
                  <c:v>4468.5</c:v>
                </c:pt>
                <c:pt idx="25">
                  <c:v>4511.5</c:v>
                </c:pt>
                <c:pt idx="26">
                  <c:v>5239</c:v>
                </c:pt>
                <c:pt idx="27">
                  <c:v>5293.5</c:v>
                </c:pt>
                <c:pt idx="28">
                  <c:v>5296</c:v>
                </c:pt>
                <c:pt idx="29">
                  <c:v>5317</c:v>
                </c:pt>
                <c:pt idx="30">
                  <c:v>5329</c:v>
                </c:pt>
                <c:pt idx="31">
                  <c:v>5357</c:v>
                </c:pt>
                <c:pt idx="32">
                  <c:v>5374</c:v>
                </c:pt>
                <c:pt idx="33">
                  <c:v>5380.5</c:v>
                </c:pt>
                <c:pt idx="34">
                  <c:v>5415.5</c:v>
                </c:pt>
                <c:pt idx="35">
                  <c:v>5422</c:v>
                </c:pt>
                <c:pt idx="36">
                  <c:v>5422</c:v>
                </c:pt>
                <c:pt idx="37">
                  <c:v>6147</c:v>
                </c:pt>
                <c:pt idx="38">
                  <c:v>6152</c:v>
                </c:pt>
                <c:pt idx="39">
                  <c:v>6165</c:v>
                </c:pt>
                <c:pt idx="40">
                  <c:v>6186</c:v>
                </c:pt>
                <c:pt idx="41">
                  <c:v>6187</c:v>
                </c:pt>
                <c:pt idx="42">
                  <c:v>6213</c:v>
                </c:pt>
                <c:pt idx="43">
                  <c:v>6215.5</c:v>
                </c:pt>
                <c:pt idx="44">
                  <c:v>6220.5</c:v>
                </c:pt>
                <c:pt idx="45">
                  <c:v>6223</c:v>
                </c:pt>
                <c:pt idx="46">
                  <c:v>6235</c:v>
                </c:pt>
                <c:pt idx="47">
                  <c:v>6252</c:v>
                </c:pt>
                <c:pt idx="48">
                  <c:v>6254.5</c:v>
                </c:pt>
                <c:pt idx="49">
                  <c:v>6257</c:v>
                </c:pt>
                <c:pt idx="50">
                  <c:v>6267.5</c:v>
                </c:pt>
                <c:pt idx="51">
                  <c:v>6281.5</c:v>
                </c:pt>
                <c:pt idx="52">
                  <c:v>6281.5</c:v>
                </c:pt>
                <c:pt idx="53">
                  <c:v>6298.5</c:v>
                </c:pt>
                <c:pt idx="54">
                  <c:v>6310.5</c:v>
                </c:pt>
                <c:pt idx="55">
                  <c:v>6327.5</c:v>
                </c:pt>
                <c:pt idx="56">
                  <c:v>6354.5</c:v>
                </c:pt>
                <c:pt idx="57">
                  <c:v>6357</c:v>
                </c:pt>
                <c:pt idx="58">
                  <c:v>6388.5</c:v>
                </c:pt>
                <c:pt idx="59">
                  <c:v>6875</c:v>
                </c:pt>
                <c:pt idx="60">
                  <c:v>6892</c:v>
                </c:pt>
                <c:pt idx="61">
                  <c:v>6894.5</c:v>
                </c:pt>
                <c:pt idx="62">
                  <c:v>6953</c:v>
                </c:pt>
                <c:pt idx="63">
                  <c:v>6967.5</c:v>
                </c:pt>
                <c:pt idx="64">
                  <c:v>7013.5</c:v>
                </c:pt>
                <c:pt idx="65">
                  <c:v>7038</c:v>
                </c:pt>
                <c:pt idx="66">
                  <c:v>7040.5</c:v>
                </c:pt>
                <c:pt idx="67">
                  <c:v>7058.5</c:v>
                </c:pt>
                <c:pt idx="68">
                  <c:v>7082</c:v>
                </c:pt>
                <c:pt idx="69">
                  <c:v>7087</c:v>
                </c:pt>
                <c:pt idx="70">
                  <c:v>7123.5</c:v>
                </c:pt>
                <c:pt idx="71">
                  <c:v>7143</c:v>
                </c:pt>
                <c:pt idx="72">
                  <c:v>7143</c:v>
                </c:pt>
                <c:pt idx="73">
                  <c:v>7145.5</c:v>
                </c:pt>
                <c:pt idx="74">
                  <c:v>7150.5</c:v>
                </c:pt>
                <c:pt idx="75">
                  <c:v>7165</c:v>
                </c:pt>
                <c:pt idx="76">
                  <c:v>7167.5</c:v>
                </c:pt>
                <c:pt idx="77">
                  <c:v>7167.5</c:v>
                </c:pt>
                <c:pt idx="78">
                  <c:v>7170</c:v>
                </c:pt>
                <c:pt idx="79">
                  <c:v>7178</c:v>
                </c:pt>
                <c:pt idx="80">
                  <c:v>7179.5</c:v>
                </c:pt>
                <c:pt idx="81">
                  <c:v>7182</c:v>
                </c:pt>
                <c:pt idx="82">
                  <c:v>7189.5</c:v>
                </c:pt>
                <c:pt idx="83">
                  <c:v>7199</c:v>
                </c:pt>
                <c:pt idx="84">
                  <c:v>7895</c:v>
                </c:pt>
                <c:pt idx="85">
                  <c:v>8058.5</c:v>
                </c:pt>
                <c:pt idx="86">
                  <c:v>8117</c:v>
                </c:pt>
                <c:pt idx="87">
                  <c:v>8825</c:v>
                </c:pt>
                <c:pt idx="88">
                  <c:v>8848</c:v>
                </c:pt>
                <c:pt idx="89">
                  <c:v>8859</c:v>
                </c:pt>
                <c:pt idx="90">
                  <c:v>8861.5</c:v>
                </c:pt>
                <c:pt idx="91">
                  <c:v>10055</c:v>
                </c:pt>
                <c:pt idx="92">
                  <c:v>10642</c:v>
                </c:pt>
                <c:pt idx="93">
                  <c:v>10744.5</c:v>
                </c:pt>
                <c:pt idx="94">
                  <c:v>10931.5</c:v>
                </c:pt>
                <c:pt idx="95">
                  <c:v>10946</c:v>
                </c:pt>
                <c:pt idx="96">
                  <c:v>11481</c:v>
                </c:pt>
                <c:pt idx="97">
                  <c:v>11483.5</c:v>
                </c:pt>
                <c:pt idx="98">
                  <c:v>11500.5</c:v>
                </c:pt>
                <c:pt idx="99">
                  <c:v>11555</c:v>
                </c:pt>
                <c:pt idx="100">
                  <c:v>11555</c:v>
                </c:pt>
                <c:pt idx="101">
                  <c:v>11557.5</c:v>
                </c:pt>
                <c:pt idx="102">
                  <c:v>11590.5</c:v>
                </c:pt>
                <c:pt idx="103">
                  <c:v>11593</c:v>
                </c:pt>
                <c:pt idx="104">
                  <c:v>11595.5</c:v>
                </c:pt>
                <c:pt idx="105">
                  <c:v>11598</c:v>
                </c:pt>
                <c:pt idx="106">
                  <c:v>11600.5</c:v>
                </c:pt>
                <c:pt idx="107">
                  <c:v>11606</c:v>
                </c:pt>
                <c:pt idx="108">
                  <c:v>11639.5</c:v>
                </c:pt>
                <c:pt idx="109">
                  <c:v>11642</c:v>
                </c:pt>
                <c:pt idx="110">
                  <c:v>11663.5</c:v>
                </c:pt>
                <c:pt idx="111">
                  <c:v>11663.5</c:v>
                </c:pt>
                <c:pt idx="112">
                  <c:v>11666</c:v>
                </c:pt>
                <c:pt idx="113">
                  <c:v>11668.5</c:v>
                </c:pt>
                <c:pt idx="114">
                  <c:v>11668.5</c:v>
                </c:pt>
                <c:pt idx="115">
                  <c:v>12428</c:v>
                </c:pt>
                <c:pt idx="116">
                  <c:v>12435.5</c:v>
                </c:pt>
                <c:pt idx="117">
                  <c:v>12443</c:v>
                </c:pt>
                <c:pt idx="118">
                  <c:v>12443</c:v>
                </c:pt>
                <c:pt idx="119">
                  <c:v>12505</c:v>
                </c:pt>
                <c:pt idx="120">
                  <c:v>12507.5</c:v>
                </c:pt>
                <c:pt idx="121">
                  <c:v>12511.5</c:v>
                </c:pt>
                <c:pt idx="122">
                  <c:v>12511.5</c:v>
                </c:pt>
                <c:pt idx="123">
                  <c:v>12519</c:v>
                </c:pt>
                <c:pt idx="124">
                  <c:v>12538</c:v>
                </c:pt>
                <c:pt idx="125">
                  <c:v>12570</c:v>
                </c:pt>
                <c:pt idx="126">
                  <c:v>12570</c:v>
                </c:pt>
                <c:pt idx="127">
                  <c:v>12571</c:v>
                </c:pt>
                <c:pt idx="128">
                  <c:v>12597</c:v>
                </c:pt>
                <c:pt idx="129">
                  <c:v>13342</c:v>
                </c:pt>
                <c:pt idx="130">
                  <c:v>13344.5</c:v>
                </c:pt>
                <c:pt idx="131">
                  <c:v>13356</c:v>
                </c:pt>
                <c:pt idx="132">
                  <c:v>13424</c:v>
                </c:pt>
                <c:pt idx="133">
                  <c:v>13444</c:v>
                </c:pt>
                <c:pt idx="134">
                  <c:v>14176</c:v>
                </c:pt>
                <c:pt idx="135">
                  <c:v>14198</c:v>
                </c:pt>
                <c:pt idx="136">
                  <c:v>14315</c:v>
                </c:pt>
                <c:pt idx="137">
                  <c:v>14350</c:v>
                </c:pt>
                <c:pt idx="138">
                  <c:v>14357</c:v>
                </c:pt>
                <c:pt idx="139">
                  <c:v>14388</c:v>
                </c:pt>
                <c:pt idx="140">
                  <c:v>14394</c:v>
                </c:pt>
                <c:pt idx="141">
                  <c:v>14395.5</c:v>
                </c:pt>
                <c:pt idx="142">
                  <c:v>15106</c:v>
                </c:pt>
                <c:pt idx="143">
                  <c:v>15167</c:v>
                </c:pt>
                <c:pt idx="144">
                  <c:v>15167</c:v>
                </c:pt>
                <c:pt idx="145">
                  <c:v>15194</c:v>
                </c:pt>
                <c:pt idx="146">
                  <c:v>15194</c:v>
                </c:pt>
                <c:pt idx="147">
                  <c:v>15308.5</c:v>
                </c:pt>
                <c:pt idx="148">
                  <c:v>15960</c:v>
                </c:pt>
                <c:pt idx="149">
                  <c:v>15965</c:v>
                </c:pt>
                <c:pt idx="150">
                  <c:v>15975</c:v>
                </c:pt>
                <c:pt idx="151">
                  <c:v>15980</c:v>
                </c:pt>
                <c:pt idx="152">
                  <c:v>16004</c:v>
                </c:pt>
                <c:pt idx="153">
                  <c:v>16021</c:v>
                </c:pt>
                <c:pt idx="154">
                  <c:v>16026</c:v>
                </c:pt>
                <c:pt idx="155">
                  <c:v>16253</c:v>
                </c:pt>
                <c:pt idx="156">
                  <c:v>16253</c:v>
                </c:pt>
                <c:pt idx="157">
                  <c:v>16944</c:v>
                </c:pt>
                <c:pt idx="158">
                  <c:v>17701</c:v>
                </c:pt>
                <c:pt idx="159">
                  <c:v>17703.5</c:v>
                </c:pt>
                <c:pt idx="160">
                  <c:v>17706</c:v>
                </c:pt>
                <c:pt idx="161">
                  <c:v>17708.5</c:v>
                </c:pt>
                <c:pt idx="162">
                  <c:v>17918</c:v>
                </c:pt>
                <c:pt idx="163">
                  <c:v>17920.5</c:v>
                </c:pt>
                <c:pt idx="164">
                  <c:v>18670</c:v>
                </c:pt>
                <c:pt idx="165">
                  <c:v>18753</c:v>
                </c:pt>
                <c:pt idx="166">
                  <c:v>18792</c:v>
                </c:pt>
                <c:pt idx="167">
                  <c:v>19500</c:v>
                </c:pt>
                <c:pt idx="168">
                  <c:v>19576</c:v>
                </c:pt>
                <c:pt idx="169">
                  <c:v>19627</c:v>
                </c:pt>
                <c:pt idx="170">
                  <c:v>19666</c:v>
                </c:pt>
                <c:pt idx="171">
                  <c:v>19783</c:v>
                </c:pt>
                <c:pt idx="172">
                  <c:v>20481.5</c:v>
                </c:pt>
                <c:pt idx="173">
                  <c:v>20481.5</c:v>
                </c:pt>
                <c:pt idx="174">
                  <c:v>20496</c:v>
                </c:pt>
                <c:pt idx="175">
                  <c:v>20496</c:v>
                </c:pt>
                <c:pt idx="176">
                  <c:v>20520.5</c:v>
                </c:pt>
                <c:pt idx="177">
                  <c:v>20569</c:v>
                </c:pt>
                <c:pt idx="178">
                  <c:v>20569</c:v>
                </c:pt>
                <c:pt idx="179">
                  <c:v>20571.5</c:v>
                </c:pt>
                <c:pt idx="180">
                  <c:v>20574</c:v>
                </c:pt>
                <c:pt idx="181">
                  <c:v>20632.5</c:v>
                </c:pt>
                <c:pt idx="182">
                  <c:v>20635</c:v>
                </c:pt>
                <c:pt idx="183">
                  <c:v>20652</c:v>
                </c:pt>
                <c:pt idx="184">
                  <c:v>20654.5</c:v>
                </c:pt>
                <c:pt idx="185">
                  <c:v>20657</c:v>
                </c:pt>
                <c:pt idx="186">
                  <c:v>20659.5</c:v>
                </c:pt>
                <c:pt idx="187">
                  <c:v>21287</c:v>
                </c:pt>
                <c:pt idx="188">
                  <c:v>21289.5</c:v>
                </c:pt>
                <c:pt idx="189">
                  <c:v>21370</c:v>
                </c:pt>
                <c:pt idx="190">
                  <c:v>22263.5</c:v>
                </c:pt>
                <c:pt idx="191">
                  <c:v>22275.5</c:v>
                </c:pt>
                <c:pt idx="192">
                  <c:v>22280.5</c:v>
                </c:pt>
                <c:pt idx="193">
                  <c:v>22283</c:v>
                </c:pt>
                <c:pt idx="194">
                  <c:v>22283</c:v>
                </c:pt>
                <c:pt idx="195">
                  <c:v>22344</c:v>
                </c:pt>
                <c:pt idx="196">
                  <c:v>22344</c:v>
                </c:pt>
                <c:pt idx="197">
                  <c:v>22361</c:v>
                </c:pt>
                <c:pt idx="198">
                  <c:v>22361</c:v>
                </c:pt>
                <c:pt idx="199">
                  <c:v>22378</c:v>
                </c:pt>
                <c:pt idx="200">
                  <c:v>22378</c:v>
                </c:pt>
                <c:pt idx="201">
                  <c:v>23183.5</c:v>
                </c:pt>
                <c:pt idx="202">
                  <c:v>23191</c:v>
                </c:pt>
                <c:pt idx="203">
                  <c:v>23249.5</c:v>
                </c:pt>
                <c:pt idx="204">
                  <c:v>24043</c:v>
                </c:pt>
                <c:pt idx="205">
                  <c:v>24196.5</c:v>
                </c:pt>
                <c:pt idx="206">
                  <c:v>24912</c:v>
                </c:pt>
                <c:pt idx="207">
                  <c:v>24997.5</c:v>
                </c:pt>
                <c:pt idx="208">
                  <c:v>25112</c:v>
                </c:pt>
                <c:pt idx="209">
                  <c:v>25859</c:v>
                </c:pt>
                <c:pt idx="210">
                  <c:v>25859</c:v>
                </c:pt>
                <c:pt idx="211">
                  <c:v>25888.5</c:v>
                </c:pt>
                <c:pt idx="212">
                  <c:v>25893.5</c:v>
                </c:pt>
                <c:pt idx="213">
                  <c:v>29389</c:v>
                </c:pt>
                <c:pt idx="214">
                  <c:v>29467</c:v>
                </c:pt>
                <c:pt idx="215">
                  <c:v>29506</c:v>
                </c:pt>
                <c:pt idx="216">
                  <c:v>29511</c:v>
                </c:pt>
                <c:pt idx="217">
                  <c:v>30358</c:v>
                </c:pt>
                <c:pt idx="218">
                  <c:v>30375</c:v>
                </c:pt>
                <c:pt idx="219">
                  <c:v>30380</c:v>
                </c:pt>
                <c:pt idx="220">
                  <c:v>31188</c:v>
                </c:pt>
                <c:pt idx="221">
                  <c:v>31263.5</c:v>
                </c:pt>
                <c:pt idx="222">
                  <c:v>33009</c:v>
                </c:pt>
                <c:pt idx="223">
                  <c:v>34742</c:v>
                </c:pt>
                <c:pt idx="224">
                  <c:v>34769</c:v>
                </c:pt>
                <c:pt idx="225">
                  <c:v>34805.5</c:v>
                </c:pt>
                <c:pt idx="226">
                  <c:v>34917.5</c:v>
                </c:pt>
                <c:pt idx="227">
                  <c:v>35625.5</c:v>
                </c:pt>
                <c:pt idx="228">
                  <c:v>35628</c:v>
                </c:pt>
                <c:pt idx="229">
                  <c:v>35638</c:v>
                </c:pt>
                <c:pt idx="230">
                  <c:v>35774.5</c:v>
                </c:pt>
                <c:pt idx="231">
                  <c:v>36580</c:v>
                </c:pt>
                <c:pt idx="232">
                  <c:v>36582.5</c:v>
                </c:pt>
              </c:numCache>
            </c:numRef>
          </c:xVal>
          <c:yVal>
            <c:numRef>
              <c:f>'A (4)'!$O$21:$O$253</c:f>
              <c:numCache>
                <c:formatCode>General</c:formatCode>
                <c:ptCount val="233"/>
                <c:pt idx="196">
                  <c:v>-1.139073429323928E-3</c:v>
                </c:pt>
                <c:pt idx="197">
                  <c:v>-9.7086700851922725E-4</c:v>
                </c:pt>
                <c:pt idx="198">
                  <c:v>-9.7086700851922725E-4</c:v>
                </c:pt>
                <c:pt idx="199">
                  <c:v>-8.0266058771449877E-4</c:v>
                </c:pt>
                <c:pt idx="200">
                  <c:v>-8.0266058771449877E-4</c:v>
                </c:pt>
                <c:pt idx="201">
                  <c:v>7.1673554098261316E-3</c:v>
                </c:pt>
                <c:pt idx="202">
                  <c:v>7.2415641248870233E-3</c:v>
                </c:pt>
                <c:pt idx="203">
                  <c:v>7.8203921023620449E-3</c:v>
                </c:pt>
                <c:pt idx="204">
                  <c:v>1.5671674155805254E-2</c:v>
                </c:pt>
                <c:pt idx="205">
                  <c:v>1.7190479190718311E-2</c:v>
                </c:pt>
                <c:pt idx="206">
                  <c:v>2.4269990607528158E-2</c:v>
                </c:pt>
                <c:pt idx="207">
                  <c:v>2.5115969959222412E-2</c:v>
                </c:pt>
                <c:pt idx="208">
                  <c:v>2.6248889675818815E-2</c:v>
                </c:pt>
                <c:pt idx="209">
                  <c:v>3.3640077695884452E-2</c:v>
                </c:pt>
                <c:pt idx="210">
                  <c:v>3.3640077695884452E-2</c:v>
                </c:pt>
                <c:pt idx="211">
                  <c:v>3.3931965308457324E-2</c:v>
                </c:pt>
                <c:pt idx="212">
                  <c:v>3.3981437785164603E-2</c:v>
                </c:pt>
                <c:pt idx="213">
                  <c:v>6.8567646251214587E-2</c:v>
                </c:pt>
                <c:pt idx="214">
                  <c:v>6.9339416887847949E-2</c:v>
                </c:pt>
                <c:pt idx="215">
                  <c:v>6.972530220616463E-2</c:v>
                </c:pt>
                <c:pt idx="216">
                  <c:v>6.977477468287191E-2</c:v>
                </c:pt>
                <c:pt idx="217">
                  <c:v>7.8155412237082889E-2</c:v>
                </c:pt>
                <c:pt idx="218">
                  <c:v>7.8323618657887562E-2</c:v>
                </c:pt>
                <c:pt idx="219">
                  <c:v>7.8373091134594841E-2</c:v>
                </c:pt>
                <c:pt idx="220">
                  <c:v>8.6367843370489084E-2</c:v>
                </c:pt>
                <c:pt idx="221">
                  <c:v>8.7114877768768861E-2</c:v>
                </c:pt>
                <c:pt idx="222">
                  <c:v>0.10438571938727559</c:v>
                </c:pt>
                <c:pt idx="223">
                  <c:v>0.12153287981401417</c:v>
                </c:pt>
                <c:pt idx="224">
                  <c:v>0.1218000311882334</c:v>
                </c:pt>
                <c:pt idx="225">
                  <c:v>0.12216118026819645</c:v>
                </c:pt>
                <c:pt idx="226">
                  <c:v>0.12326936374643921</c:v>
                </c:pt>
                <c:pt idx="227">
                  <c:v>0.13027466644818814</c:v>
                </c:pt>
                <c:pt idx="228">
                  <c:v>0.13029940268654178</c:v>
                </c:pt>
                <c:pt idx="229">
                  <c:v>0.13039834763995634</c:v>
                </c:pt>
                <c:pt idx="230">
                  <c:v>0.13174894625406469</c:v>
                </c:pt>
                <c:pt idx="231">
                  <c:v>0.13971896225160535</c:v>
                </c:pt>
                <c:pt idx="232">
                  <c:v>0.13974369848995899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2B-48C0-919D-7BF312FC7B16}"/>
            </c:ext>
          </c:extLst>
        </c:ser>
        <c:ser>
          <c:idx val="3"/>
          <c:order val="3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(4)'!$F$21:$F$253</c:f>
              <c:numCache>
                <c:formatCode>General</c:formatCode>
                <c:ptCount val="233"/>
                <c:pt idx="0">
                  <c:v>-10714</c:v>
                </c:pt>
                <c:pt idx="1">
                  <c:v>-10680</c:v>
                </c:pt>
                <c:pt idx="2">
                  <c:v>-10638</c:v>
                </c:pt>
                <c:pt idx="3">
                  <c:v>-9903</c:v>
                </c:pt>
                <c:pt idx="4">
                  <c:v>-9849</c:v>
                </c:pt>
                <c:pt idx="5">
                  <c:v>-1838</c:v>
                </c:pt>
                <c:pt idx="6">
                  <c:v>-1777</c:v>
                </c:pt>
                <c:pt idx="7">
                  <c:v>0</c:v>
                </c:pt>
                <c:pt idx="8">
                  <c:v>5</c:v>
                </c:pt>
                <c:pt idx="9">
                  <c:v>906</c:v>
                </c:pt>
                <c:pt idx="10">
                  <c:v>1887</c:v>
                </c:pt>
                <c:pt idx="11">
                  <c:v>1950.5</c:v>
                </c:pt>
                <c:pt idx="12">
                  <c:v>1967.5</c:v>
                </c:pt>
                <c:pt idx="13">
                  <c:v>2618</c:v>
                </c:pt>
                <c:pt idx="14">
                  <c:v>2658.5</c:v>
                </c:pt>
                <c:pt idx="15">
                  <c:v>2666</c:v>
                </c:pt>
                <c:pt idx="16">
                  <c:v>2681.5</c:v>
                </c:pt>
                <c:pt idx="17">
                  <c:v>3496</c:v>
                </c:pt>
                <c:pt idx="18">
                  <c:v>3496</c:v>
                </c:pt>
                <c:pt idx="19">
                  <c:v>4366</c:v>
                </c:pt>
                <c:pt idx="20">
                  <c:v>4366</c:v>
                </c:pt>
                <c:pt idx="21">
                  <c:v>4385.5</c:v>
                </c:pt>
                <c:pt idx="22">
                  <c:v>4389.5</c:v>
                </c:pt>
                <c:pt idx="23">
                  <c:v>4404</c:v>
                </c:pt>
                <c:pt idx="24">
                  <c:v>4468.5</c:v>
                </c:pt>
                <c:pt idx="25">
                  <c:v>4511.5</c:v>
                </c:pt>
                <c:pt idx="26">
                  <c:v>5239</c:v>
                </c:pt>
                <c:pt idx="27">
                  <c:v>5293.5</c:v>
                </c:pt>
                <c:pt idx="28">
                  <c:v>5296</c:v>
                </c:pt>
                <c:pt idx="29">
                  <c:v>5317</c:v>
                </c:pt>
                <c:pt idx="30">
                  <c:v>5329</c:v>
                </c:pt>
                <c:pt idx="31">
                  <c:v>5357</c:v>
                </c:pt>
                <c:pt idx="32">
                  <c:v>5374</c:v>
                </c:pt>
                <c:pt idx="33">
                  <c:v>5380.5</c:v>
                </c:pt>
                <c:pt idx="34">
                  <c:v>5415.5</c:v>
                </c:pt>
                <c:pt idx="35">
                  <c:v>5422</c:v>
                </c:pt>
                <c:pt idx="36">
                  <c:v>5422</c:v>
                </c:pt>
                <c:pt idx="37">
                  <c:v>6147</c:v>
                </c:pt>
                <c:pt idx="38">
                  <c:v>6152</c:v>
                </c:pt>
                <c:pt idx="39">
                  <c:v>6165</c:v>
                </c:pt>
                <c:pt idx="40">
                  <c:v>6186</c:v>
                </c:pt>
                <c:pt idx="41">
                  <c:v>6187</c:v>
                </c:pt>
                <c:pt idx="42">
                  <c:v>6213</c:v>
                </c:pt>
                <c:pt idx="43">
                  <c:v>6215.5</c:v>
                </c:pt>
                <c:pt idx="44">
                  <c:v>6220.5</c:v>
                </c:pt>
                <c:pt idx="45">
                  <c:v>6223</c:v>
                </c:pt>
                <c:pt idx="46">
                  <c:v>6235</c:v>
                </c:pt>
                <c:pt idx="47">
                  <c:v>6252</c:v>
                </c:pt>
                <c:pt idx="48">
                  <c:v>6254.5</c:v>
                </c:pt>
                <c:pt idx="49">
                  <c:v>6257</c:v>
                </c:pt>
                <c:pt idx="50">
                  <c:v>6267.5</c:v>
                </c:pt>
                <c:pt idx="51">
                  <c:v>6281.5</c:v>
                </c:pt>
                <c:pt idx="52">
                  <c:v>6281.5</c:v>
                </c:pt>
                <c:pt idx="53">
                  <c:v>6298.5</c:v>
                </c:pt>
                <c:pt idx="54">
                  <c:v>6310.5</c:v>
                </c:pt>
                <c:pt idx="55">
                  <c:v>6327.5</c:v>
                </c:pt>
                <c:pt idx="56">
                  <c:v>6354.5</c:v>
                </c:pt>
                <c:pt idx="57">
                  <c:v>6357</c:v>
                </c:pt>
                <c:pt idx="58">
                  <c:v>6388.5</c:v>
                </c:pt>
                <c:pt idx="59">
                  <c:v>6875</c:v>
                </c:pt>
                <c:pt idx="60">
                  <c:v>6892</c:v>
                </c:pt>
                <c:pt idx="61">
                  <c:v>6894.5</c:v>
                </c:pt>
                <c:pt idx="62">
                  <c:v>6953</c:v>
                </c:pt>
                <c:pt idx="63">
                  <c:v>6967.5</c:v>
                </c:pt>
                <c:pt idx="64">
                  <c:v>7013.5</c:v>
                </c:pt>
                <c:pt idx="65">
                  <c:v>7038</c:v>
                </c:pt>
                <c:pt idx="66">
                  <c:v>7040.5</c:v>
                </c:pt>
                <c:pt idx="67">
                  <c:v>7058.5</c:v>
                </c:pt>
                <c:pt idx="68">
                  <c:v>7082</c:v>
                </c:pt>
                <c:pt idx="69">
                  <c:v>7087</c:v>
                </c:pt>
                <c:pt idx="70">
                  <c:v>7123.5</c:v>
                </c:pt>
                <c:pt idx="71">
                  <c:v>7143</c:v>
                </c:pt>
                <c:pt idx="72">
                  <c:v>7143</c:v>
                </c:pt>
                <c:pt idx="73">
                  <c:v>7145.5</c:v>
                </c:pt>
                <c:pt idx="74">
                  <c:v>7150.5</c:v>
                </c:pt>
                <c:pt idx="75">
                  <c:v>7165</c:v>
                </c:pt>
                <c:pt idx="76">
                  <c:v>7167.5</c:v>
                </c:pt>
                <c:pt idx="77">
                  <c:v>7167.5</c:v>
                </c:pt>
                <c:pt idx="78">
                  <c:v>7170</c:v>
                </c:pt>
                <c:pt idx="79">
                  <c:v>7178</c:v>
                </c:pt>
                <c:pt idx="80">
                  <c:v>7179.5</c:v>
                </c:pt>
                <c:pt idx="81">
                  <c:v>7182</c:v>
                </c:pt>
                <c:pt idx="82">
                  <c:v>7189.5</c:v>
                </c:pt>
                <c:pt idx="83">
                  <c:v>7199</c:v>
                </c:pt>
                <c:pt idx="84">
                  <c:v>7895</c:v>
                </c:pt>
                <c:pt idx="85">
                  <c:v>8058.5</c:v>
                </c:pt>
                <c:pt idx="86">
                  <c:v>8117</c:v>
                </c:pt>
                <c:pt idx="87">
                  <c:v>8825</c:v>
                </c:pt>
                <c:pt idx="88">
                  <c:v>8848</c:v>
                </c:pt>
                <c:pt idx="89">
                  <c:v>8859</c:v>
                </c:pt>
                <c:pt idx="90">
                  <c:v>8861.5</c:v>
                </c:pt>
                <c:pt idx="91">
                  <c:v>10055</c:v>
                </c:pt>
                <c:pt idx="92">
                  <c:v>10642</c:v>
                </c:pt>
                <c:pt idx="93">
                  <c:v>10744.5</c:v>
                </c:pt>
                <c:pt idx="94">
                  <c:v>10931.5</c:v>
                </c:pt>
                <c:pt idx="95">
                  <c:v>10946</c:v>
                </c:pt>
                <c:pt idx="96">
                  <c:v>11481</c:v>
                </c:pt>
                <c:pt idx="97">
                  <c:v>11483.5</c:v>
                </c:pt>
                <c:pt idx="98">
                  <c:v>11500.5</c:v>
                </c:pt>
                <c:pt idx="99">
                  <c:v>11555</c:v>
                </c:pt>
                <c:pt idx="100">
                  <c:v>11555</c:v>
                </c:pt>
                <c:pt idx="101">
                  <c:v>11557.5</c:v>
                </c:pt>
                <c:pt idx="102">
                  <c:v>11590.5</c:v>
                </c:pt>
                <c:pt idx="103">
                  <c:v>11593</c:v>
                </c:pt>
                <c:pt idx="104">
                  <c:v>11595.5</c:v>
                </c:pt>
                <c:pt idx="105">
                  <c:v>11598</c:v>
                </c:pt>
                <c:pt idx="106">
                  <c:v>11600.5</c:v>
                </c:pt>
                <c:pt idx="107">
                  <c:v>11606</c:v>
                </c:pt>
                <c:pt idx="108">
                  <c:v>11639.5</c:v>
                </c:pt>
                <c:pt idx="109">
                  <c:v>11642</c:v>
                </c:pt>
                <c:pt idx="110">
                  <c:v>11663.5</c:v>
                </c:pt>
                <c:pt idx="111">
                  <c:v>11663.5</c:v>
                </c:pt>
                <c:pt idx="112">
                  <c:v>11666</c:v>
                </c:pt>
                <c:pt idx="113">
                  <c:v>11668.5</c:v>
                </c:pt>
                <c:pt idx="114">
                  <c:v>11668.5</c:v>
                </c:pt>
                <c:pt idx="115">
                  <c:v>12428</c:v>
                </c:pt>
                <c:pt idx="116">
                  <c:v>12435.5</c:v>
                </c:pt>
                <c:pt idx="117">
                  <c:v>12443</c:v>
                </c:pt>
                <c:pt idx="118">
                  <c:v>12443</c:v>
                </c:pt>
                <c:pt idx="119">
                  <c:v>12505</c:v>
                </c:pt>
                <c:pt idx="120">
                  <c:v>12507.5</c:v>
                </c:pt>
                <c:pt idx="121">
                  <c:v>12511.5</c:v>
                </c:pt>
                <c:pt idx="122">
                  <c:v>12511.5</c:v>
                </c:pt>
                <c:pt idx="123">
                  <c:v>12519</c:v>
                </c:pt>
                <c:pt idx="124">
                  <c:v>12538</c:v>
                </c:pt>
                <c:pt idx="125">
                  <c:v>12570</c:v>
                </c:pt>
                <c:pt idx="126">
                  <c:v>12570</c:v>
                </c:pt>
                <c:pt idx="127">
                  <c:v>12571</c:v>
                </c:pt>
                <c:pt idx="128">
                  <c:v>12597</c:v>
                </c:pt>
                <c:pt idx="129">
                  <c:v>13342</c:v>
                </c:pt>
                <c:pt idx="130">
                  <c:v>13344.5</c:v>
                </c:pt>
                <c:pt idx="131">
                  <c:v>13356</c:v>
                </c:pt>
                <c:pt idx="132">
                  <c:v>13424</c:v>
                </c:pt>
                <c:pt idx="133">
                  <c:v>13444</c:v>
                </c:pt>
                <c:pt idx="134">
                  <c:v>14176</c:v>
                </c:pt>
                <c:pt idx="135">
                  <c:v>14198</c:v>
                </c:pt>
                <c:pt idx="136">
                  <c:v>14315</c:v>
                </c:pt>
                <c:pt idx="137">
                  <c:v>14350</c:v>
                </c:pt>
                <c:pt idx="138">
                  <c:v>14357</c:v>
                </c:pt>
                <c:pt idx="139">
                  <c:v>14388</c:v>
                </c:pt>
                <c:pt idx="140">
                  <c:v>14394</c:v>
                </c:pt>
                <c:pt idx="141">
                  <c:v>14395.5</c:v>
                </c:pt>
                <c:pt idx="142">
                  <c:v>15106</c:v>
                </c:pt>
                <c:pt idx="143">
                  <c:v>15167</c:v>
                </c:pt>
                <c:pt idx="144">
                  <c:v>15167</c:v>
                </c:pt>
                <c:pt idx="145">
                  <c:v>15194</c:v>
                </c:pt>
                <c:pt idx="146">
                  <c:v>15194</c:v>
                </c:pt>
                <c:pt idx="147">
                  <c:v>15308.5</c:v>
                </c:pt>
                <c:pt idx="148">
                  <c:v>15960</c:v>
                </c:pt>
                <c:pt idx="149">
                  <c:v>15965</c:v>
                </c:pt>
                <c:pt idx="150">
                  <c:v>15975</c:v>
                </c:pt>
                <c:pt idx="151">
                  <c:v>15980</c:v>
                </c:pt>
                <c:pt idx="152">
                  <c:v>16004</c:v>
                </c:pt>
                <c:pt idx="153">
                  <c:v>16021</c:v>
                </c:pt>
                <c:pt idx="154">
                  <c:v>16026</c:v>
                </c:pt>
                <c:pt idx="155">
                  <c:v>16253</c:v>
                </c:pt>
                <c:pt idx="156">
                  <c:v>16253</c:v>
                </c:pt>
                <c:pt idx="157">
                  <c:v>16944</c:v>
                </c:pt>
                <c:pt idx="158">
                  <c:v>17701</c:v>
                </c:pt>
                <c:pt idx="159">
                  <c:v>17703.5</c:v>
                </c:pt>
                <c:pt idx="160">
                  <c:v>17706</c:v>
                </c:pt>
                <c:pt idx="161">
                  <c:v>17708.5</c:v>
                </c:pt>
                <c:pt idx="162">
                  <c:v>17918</c:v>
                </c:pt>
                <c:pt idx="163">
                  <c:v>17920.5</c:v>
                </c:pt>
                <c:pt idx="164">
                  <c:v>18670</c:v>
                </c:pt>
                <c:pt idx="165">
                  <c:v>18753</c:v>
                </c:pt>
                <c:pt idx="166">
                  <c:v>18792</c:v>
                </c:pt>
                <c:pt idx="167">
                  <c:v>19500</c:v>
                </c:pt>
                <c:pt idx="168">
                  <c:v>19576</c:v>
                </c:pt>
                <c:pt idx="169">
                  <c:v>19627</c:v>
                </c:pt>
                <c:pt idx="170">
                  <c:v>19666</c:v>
                </c:pt>
                <c:pt idx="171">
                  <c:v>19783</c:v>
                </c:pt>
                <c:pt idx="172">
                  <c:v>20481.5</c:v>
                </c:pt>
                <c:pt idx="173">
                  <c:v>20481.5</c:v>
                </c:pt>
                <c:pt idx="174">
                  <c:v>20496</c:v>
                </c:pt>
                <c:pt idx="175">
                  <c:v>20496</c:v>
                </c:pt>
                <c:pt idx="176">
                  <c:v>20520.5</c:v>
                </c:pt>
                <c:pt idx="177">
                  <c:v>20569</c:v>
                </c:pt>
                <c:pt idx="178">
                  <c:v>20569</c:v>
                </c:pt>
                <c:pt idx="179">
                  <c:v>20571.5</c:v>
                </c:pt>
                <c:pt idx="180">
                  <c:v>20574</c:v>
                </c:pt>
                <c:pt idx="181">
                  <c:v>20632.5</c:v>
                </c:pt>
                <c:pt idx="182">
                  <c:v>20635</c:v>
                </c:pt>
                <c:pt idx="183">
                  <c:v>20652</c:v>
                </c:pt>
                <c:pt idx="184">
                  <c:v>20654.5</c:v>
                </c:pt>
                <c:pt idx="185">
                  <c:v>20657</c:v>
                </c:pt>
                <c:pt idx="186">
                  <c:v>20659.5</c:v>
                </c:pt>
                <c:pt idx="187">
                  <c:v>21287</c:v>
                </c:pt>
                <c:pt idx="188">
                  <c:v>21289.5</c:v>
                </c:pt>
                <c:pt idx="189">
                  <c:v>21370</c:v>
                </c:pt>
                <c:pt idx="190">
                  <c:v>22263.5</c:v>
                </c:pt>
                <c:pt idx="191">
                  <c:v>22275.5</c:v>
                </c:pt>
                <c:pt idx="192">
                  <c:v>22280.5</c:v>
                </c:pt>
                <c:pt idx="193">
                  <c:v>22283</c:v>
                </c:pt>
                <c:pt idx="194">
                  <c:v>22283</c:v>
                </c:pt>
                <c:pt idx="195">
                  <c:v>22344</c:v>
                </c:pt>
                <c:pt idx="196">
                  <c:v>22344</c:v>
                </c:pt>
                <c:pt idx="197">
                  <c:v>22361</c:v>
                </c:pt>
                <c:pt idx="198">
                  <c:v>22361</c:v>
                </c:pt>
                <c:pt idx="199">
                  <c:v>22378</c:v>
                </c:pt>
                <c:pt idx="200">
                  <c:v>22378</c:v>
                </c:pt>
                <c:pt idx="201">
                  <c:v>23183.5</c:v>
                </c:pt>
                <c:pt idx="202">
                  <c:v>23191</c:v>
                </c:pt>
                <c:pt idx="203">
                  <c:v>23249.5</c:v>
                </c:pt>
                <c:pt idx="204">
                  <c:v>24043</c:v>
                </c:pt>
                <c:pt idx="205">
                  <c:v>24196.5</c:v>
                </c:pt>
                <c:pt idx="206">
                  <c:v>24912</c:v>
                </c:pt>
                <c:pt idx="207">
                  <c:v>24997.5</c:v>
                </c:pt>
                <c:pt idx="208">
                  <c:v>25112</c:v>
                </c:pt>
                <c:pt idx="209">
                  <c:v>25859</c:v>
                </c:pt>
                <c:pt idx="210">
                  <c:v>25859</c:v>
                </c:pt>
                <c:pt idx="211">
                  <c:v>25888.5</c:v>
                </c:pt>
                <c:pt idx="212">
                  <c:v>25893.5</c:v>
                </c:pt>
                <c:pt idx="213">
                  <c:v>29389</c:v>
                </c:pt>
                <c:pt idx="214">
                  <c:v>29467</c:v>
                </c:pt>
                <c:pt idx="215">
                  <c:v>29506</c:v>
                </c:pt>
                <c:pt idx="216">
                  <c:v>29511</c:v>
                </c:pt>
                <c:pt idx="217">
                  <c:v>30358</c:v>
                </c:pt>
                <c:pt idx="218">
                  <c:v>30375</c:v>
                </c:pt>
                <c:pt idx="219">
                  <c:v>30380</c:v>
                </c:pt>
                <c:pt idx="220">
                  <c:v>31188</c:v>
                </c:pt>
                <c:pt idx="221">
                  <c:v>31263.5</c:v>
                </c:pt>
                <c:pt idx="222">
                  <c:v>33009</c:v>
                </c:pt>
                <c:pt idx="223">
                  <c:v>34742</c:v>
                </c:pt>
                <c:pt idx="224">
                  <c:v>34769</c:v>
                </c:pt>
                <c:pt idx="225">
                  <c:v>34805.5</c:v>
                </c:pt>
                <c:pt idx="226">
                  <c:v>34917.5</c:v>
                </c:pt>
                <c:pt idx="227">
                  <c:v>35625.5</c:v>
                </c:pt>
                <c:pt idx="228">
                  <c:v>35628</c:v>
                </c:pt>
                <c:pt idx="229">
                  <c:v>35638</c:v>
                </c:pt>
                <c:pt idx="230">
                  <c:v>35774.5</c:v>
                </c:pt>
                <c:pt idx="231">
                  <c:v>36580</c:v>
                </c:pt>
                <c:pt idx="232">
                  <c:v>36582.5</c:v>
                </c:pt>
              </c:numCache>
            </c:numRef>
          </c:xVal>
          <c:yVal>
            <c:numRef>
              <c:f>'A (4)'!$P$21:$P$253</c:f>
              <c:numCache>
                <c:formatCode>General</c:formatCode>
                <c:ptCount val="233"/>
                <c:pt idx="0">
                  <c:v>3.609492929646798E-2</c:v>
                </c:pt>
                <c:pt idx="1">
                  <c:v>3.5922840261394307E-2</c:v>
                </c:pt>
                <c:pt idx="2">
                  <c:v>3.5710765562560115E-2</c:v>
                </c:pt>
                <c:pt idx="3">
                  <c:v>3.2089966496221901E-2</c:v>
                </c:pt>
                <c:pt idx="4">
                  <c:v>3.1830700881181409E-2</c:v>
                </c:pt>
                <c:pt idx="5">
                  <c:v>3.6074721821516241E-3</c:v>
                </c:pt>
                <c:pt idx="6">
                  <c:v>3.4706007301247956E-3</c:v>
                </c:pt>
                <c:pt idx="7">
                  <c:v>9.9979271245997147E-7</c:v>
                </c:pt>
                <c:pt idx="8">
                  <c:v>-7.3506581949962128E-6</c:v>
                </c:pt>
                <c:pt idx="9">
                  <c:v>-1.3827322679319106E-3</c:v>
                </c:pt>
                <c:pt idx="10">
                  <c:v>-2.5876385769724019E-3</c:v>
                </c:pt>
                <c:pt idx="11">
                  <c:v>-2.6551205784747477E-3</c:v>
                </c:pt>
                <c:pt idx="12">
                  <c:v>-2.6729697437784892E-3</c:v>
                </c:pt>
                <c:pt idx="13">
                  <c:v>-3.2871486203321447E-3</c:v>
                </c:pt>
                <c:pt idx="14">
                  <c:v>-3.3209520820463422E-3</c:v>
                </c:pt>
                <c:pt idx="15">
                  <c:v>-3.327154928915982E-3</c:v>
                </c:pt>
                <c:pt idx="16">
                  <c:v>-3.3399176470183985E-3</c:v>
                </c:pt>
                <c:pt idx="17">
                  <c:v>-3.9034386549759658E-3</c:v>
                </c:pt>
                <c:pt idx="18">
                  <c:v>-3.9034386549759658E-3</c:v>
                </c:pt>
                <c:pt idx="19">
                  <c:v>-4.2731005093302361E-3</c:v>
                </c:pt>
                <c:pt idx="20">
                  <c:v>-4.2731005093302361E-3</c:v>
                </c:pt>
                <c:pt idx="21">
                  <c:v>-4.278637127219956E-3</c:v>
                </c:pt>
                <c:pt idx="22">
                  <c:v>-4.2797579464210062E-3</c:v>
                </c:pt>
                <c:pt idx="23">
                  <c:v>-4.2837784032821093E-3</c:v>
                </c:pt>
                <c:pt idx="24">
                  <c:v>-4.3008549604827149E-3</c:v>
                </c:pt>
                <c:pt idx="25">
                  <c:v>-4.3115067498317996E-3</c:v>
                </c:pt>
                <c:pt idx="26">
                  <c:v>-4.4028849728916485E-3</c:v>
                </c:pt>
                <c:pt idx="27">
                  <c:v>-4.4029761534473185E-3</c:v>
                </c:pt>
                <c:pt idx="28">
                  <c:v>-4.4029577523851922E-3</c:v>
                </c:pt>
                <c:pt idx="29">
                  <c:v>-4.4027249726953056E-3</c:v>
                </c:pt>
                <c:pt idx="30">
                  <c:v>-4.4025291969370722E-3</c:v>
                </c:pt>
                <c:pt idx="31">
                  <c:v>-4.4018948872191332E-3</c:v>
                </c:pt>
                <c:pt idx="32">
                  <c:v>-4.4013885320280865E-3</c:v>
                </c:pt>
                <c:pt idx="33">
                  <c:v>-4.4011707175366432E-3</c:v>
                </c:pt>
                <c:pt idx="34">
                  <c:v>-4.399767675461316E-3</c:v>
                </c:pt>
                <c:pt idx="35">
                  <c:v>-4.3994643600390668E-3</c:v>
                </c:pt>
                <c:pt idx="36">
                  <c:v>-4.3994643600390668E-3</c:v>
                </c:pt>
                <c:pt idx="37">
                  <c:v>-4.2815841831614632E-3</c:v>
                </c:pt>
                <c:pt idx="38">
                  <c:v>-4.2801927578563614E-3</c:v>
                </c:pt>
                <c:pt idx="39">
                  <c:v>-4.2765379673220276E-3</c:v>
                </c:pt>
                <c:pt idx="40">
                  <c:v>-4.2705209189155954E-3</c:v>
                </c:pt>
                <c:pt idx="41">
                  <c:v>-4.2702309062014158E-3</c:v>
                </c:pt>
                <c:pt idx="42">
                  <c:v>-4.2625793214095178E-3</c:v>
                </c:pt>
                <c:pt idx="43">
                  <c:v>-4.2618323002743949E-3</c:v>
                </c:pt>
                <c:pt idx="44">
                  <c:v>-4.2603323149366656E-3</c:v>
                </c:pt>
                <c:pt idx="45">
                  <c:v>-4.259579350734061E-3</c:v>
                </c:pt>
                <c:pt idx="46">
                  <c:v>-4.2559375467284572E-3</c:v>
                </c:pt>
                <c:pt idx="47">
                  <c:v>-4.2507001928600522E-3</c:v>
                </c:pt>
                <c:pt idx="48">
                  <c:v>-4.2499222677740336E-3</c:v>
                </c:pt>
                <c:pt idx="49">
                  <c:v>-4.2491423616655213E-3</c:v>
                </c:pt>
                <c:pt idx="50">
                  <c:v>-4.2458451232441474E-3</c:v>
                </c:pt>
                <c:pt idx="51">
                  <c:v>-4.2413944460917685E-3</c:v>
                </c:pt>
                <c:pt idx="52">
                  <c:v>-4.2413944460917685E-3</c:v>
                </c:pt>
                <c:pt idx="53">
                  <c:v>-4.235906532498424E-3</c:v>
                </c:pt>
                <c:pt idx="54">
                  <c:v>-4.2319775594722043E-3</c:v>
                </c:pt>
                <c:pt idx="55">
                  <c:v>-4.2263333828245955E-3</c:v>
                </c:pt>
                <c:pt idx="56">
                  <c:v>-4.2171808258888756E-3</c:v>
                </c:pt>
                <c:pt idx="57">
                  <c:v>-4.2163216788806369E-3</c:v>
                </c:pt>
                <c:pt idx="58">
                  <c:v>-4.2053266925696012E-3</c:v>
                </c:pt>
                <c:pt idx="59">
                  <c:v>-3.9955767144858939E-3</c:v>
                </c:pt>
                <c:pt idx="60">
                  <c:v>-3.9868907966613271E-3</c:v>
                </c:pt>
                <c:pt idx="61">
                  <c:v>-3.9856057298170494E-3</c:v>
                </c:pt>
                <c:pt idx="62">
                  <c:v>-3.9549696233596009E-3</c:v>
                </c:pt>
                <c:pt idx="63">
                  <c:v>-3.9472083055264477E-3</c:v>
                </c:pt>
                <c:pt idx="64">
                  <c:v>-3.9221451389320127E-3</c:v>
                </c:pt>
                <c:pt idx="65">
                  <c:v>-3.9085225407751254E-3</c:v>
                </c:pt>
                <c:pt idx="66">
                  <c:v>-3.9071217822172453E-3</c:v>
                </c:pt>
                <c:pt idx="67">
                  <c:v>-3.8969778408165078E-3</c:v>
                </c:pt>
                <c:pt idx="68">
                  <c:v>-3.883579802390626E-3</c:v>
                </c:pt>
                <c:pt idx="69">
                  <c:v>-3.8807065722606133E-3</c:v>
                </c:pt>
                <c:pt idx="70">
                  <c:v>-3.8594919320057829E-3</c:v>
                </c:pt>
                <c:pt idx="71">
                  <c:v>-3.8479850209775113E-3</c:v>
                </c:pt>
                <c:pt idx="72">
                  <c:v>-3.8479850209775113E-3</c:v>
                </c:pt>
                <c:pt idx="73">
                  <c:v>-3.8465010594749167E-3</c:v>
                </c:pt>
                <c:pt idx="74">
                  <c:v>-3.8435271934022484E-3</c:v>
                </c:pt>
                <c:pt idx="75">
                  <c:v>-3.8348581710627126E-3</c:v>
                </c:pt>
                <c:pt idx="76">
                  <c:v>-3.833356776562177E-3</c:v>
                </c:pt>
                <c:pt idx="77">
                  <c:v>-3.833356776562177E-3</c:v>
                </c:pt>
                <c:pt idx="78">
                  <c:v>-3.8318534010391495E-3</c:v>
                </c:pt>
                <c:pt idx="79">
                  <c:v>-3.8270292868943061E-3</c:v>
                </c:pt>
                <c:pt idx="80">
                  <c:v>-3.8261225071265052E-3</c:v>
                </c:pt>
                <c:pt idx="81">
                  <c:v>-3.8246096226955111E-3</c:v>
                </c:pt>
                <c:pt idx="82">
                  <c:v>-3.8200590832675636E-3</c:v>
                </c:pt>
                <c:pt idx="83">
                  <c:v>-3.8142694718482223E-3</c:v>
                </c:pt>
                <c:pt idx="84">
                  <c:v>-3.3122852552604914E-3</c:v>
                </c:pt>
                <c:pt idx="85">
                  <c:v>-3.1720910689294109E-3</c:v>
                </c:pt>
                <c:pt idx="86">
                  <c:v>-3.1198716431676526E-3</c:v>
                </c:pt>
                <c:pt idx="87">
                  <c:v>-2.4018774755945518E-3</c:v>
                </c:pt>
                <c:pt idx="88">
                  <c:v>-2.3758882518147319E-3</c:v>
                </c:pt>
                <c:pt idx="89">
                  <c:v>-2.3633993508574737E-3</c:v>
                </c:pt>
                <c:pt idx="90">
                  <c:v>-2.3605556155155468E-3</c:v>
                </c:pt>
                <c:pt idx="91">
                  <c:v>-7.7673532220954439E-4</c:v>
                </c:pt>
                <c:pt idx="92">
                  <c:v>1.6787400773417283E-4</c:v>
                </c:pt>
                <c:pt idx="93">
                  <c:v>3.440190701257291E-4</c:v>
                </c:pt>
                <c:pt idx="94">
                  <c:v>6.7395605340072468E-4</c:v>
                </c:pt>
                <c:pt idx="95">
                  <c:v>7.0000244656880789E-4</c:v>
                </c:pt>
                <c:pt idx="96">
                  <c:v>1.7076154149307139E-3</c:v>
                </c:pt>
                <c:pt idx="97">
                  <c:v>1.7125368466635073E-3</c:v>
                </c:pt>
                <c:pt idx="98">
                  <c:v>1.746055119163023E-3</c:v>
                </c:pt>
                <c:pt idx="99">
                  <c:v>1.8541283214223402E-3</c:v>
                </c:pt>
                <c:pt idx="100">
                  <c:v>1.8541283214223402E-3</c:v>
                </c:pt>
                <c:pt idx="101">
                  <c:v>1.8591083914209355E-3</c:v>
                </c:pt>
                <c:pt idx="102">
                  <c:v>1.9250309768304233E-3</c:v>
                </c:pt>
                <c:pt idx="103">
                  <c:v>1.9300391773484186E-3</c:v>
                </c:pt>
                <c:pt idx="104">
                  <c:v>1.9350493588889059E-3</c:v>
                </c:pt>
                <c:pt idx="105">
                  <c:v>1.940061521451892E-3</c:v>
                </c:pt>
                <c:pt idx="106">
                  <c:v>1.9450756650373664E-3</c:v>
                </c:pt>
                <c:pt idx="107">
                  <c:v>1.9561137541245915E-3</c:v>
                </c:pt>
                <c:pt idx="108">
                  <c:v>2.0235528077632119E-3</c:v>
                </c:pt>
                <c:pt idx="109">
                  <c:v>2.0285998363220731E-3</c:v>
                </c:pt>
                <c:pt idx="110">
                  <c:v>2.0720860585368185E-3</c:v>
                </c:pt>
                <c:pt idx="111">
                  <c:v>2.0720860585368185E-3</c:v>
                </c:pt>
                <c:pt idx="112">
                  <c:v>2.0771521049116129E-3</c:v>
                </c:pt>
                <c:pt idx="113">
                  <c:v>2.0822201323089026E-3</c:v>
                </c:pt>
                <c:pt idx="114">
                  <c:v>2.0822201323089026E-3</c:v>
                </c:pt>
                <c:pt idx="115">
                  <c:v>3.7136064537412333E-3</c:v>
                </c:pt>
                <c:pt idx="116">
                  <c:v>3.7306279259683647E-3</c:v>
                </c:pt>
                <c:pt idx="117">
                  <c:v>3.747667227397937E-3</c:v>
                </c:pt>
                <c:pt idx="118">
                  <c:v>3.747667227397937E-3</c:v>
                </c:pt>
                <c:pt idx="119">
                  <c:v>3.8892083506229282E-3</c:v>
                </c:pt>
                <c:pt idx="120">
                  <c:v>3.8949412091689381E-3</c:v>
                </c:pt>
                <c:pt idx="121">
                  <c:v>3.9041179033693363E-3</c:v>
                </c:pt>
                <c:pt idx="122">
                  <c:v>3.9041179033693363E-3</c:v>
                </c:pt>
                <c:pt idx="123">
                  <c:v>3.9213378740502909E-3</c:v>
                </c:pt>
                <c:pt idx="124">
                  <c:v>3.9650415953613946E-3</c:v>
                </c:pt>
                <c:pt idx="125">
                  <c:v>4.0389065051294436E-3</c:v>
                </c:pt>
                <c:pt idx="126">
                  <c:v>4.0389065051294436E-3</c:v>
                </c:pt>
                <c:pt idx="127">
                  <c:v>4.0412200134590757E-3</c:v>
                </c:pt>
                <c:pt idx="128">
                  <c:v>4.1014824842527664E-3</c:v>
                </c:pt>
                <c:pt idx="129">
                  <c:v>5.9192652044243246E-3</c:v>
                </c:pt>
                <c:pt idx="130">
                  <c:v>5.9256613093010557E-3</c:v>
                </c:pt>
                <c:pt idx="131">
                  <c:v>5.9551089073037362E-3</c:v>
                </c:pt>
                <c:pt idx="132">
                  <c:v>6.1300905872317818E-3</c:v>
                </c:pt>
                <c:pt idx="133">
                  <c:v>6.1818347151776608E-3</c:v>
                </c:pt>
                <c:pt idx="134">
                  <c:v>8.1629083232525775E-3</c:v>
                </c:pt>
                <c:pt idx="135">
                  <c:v>8.2250776829726167E-3</c:v>
                </c:pt>
                <c:pt idx="136">
                  <c:v>8.5582830309883021E-3</c:v>
                </c:pt>
                <c:pt idx="137">
                  <c:v>8.658802967670378E-3</c:v>
                </c:pt>
                <c:pt idx="138">
                  <c:v>8.6789535486558322E-3</c:v>
                </c:pt>
                <c:pt idx="139">
                  <c:v>8.7683785274368896E-3</c:v>
                </c:pt>
                <c:pt idx="140">
                  <c:v>8.7857217708056032E-3</c:v>
                </c:pt>
                <c:pt idx="141">
                  <c:v>8.7900593645680279E-3</c:v>
                </c:pt>
                <c:pt idx="142">
                  <c:v>1.0924805082150577E-2</c:v>
                </c:pt>
                <c:pt idx="143">
                  <c:v>1.1115542134541509E-2</c:v>
                </c:pt>
                <c:pt idx="144">
                  <c:v>1.1115542134541509E-2</c:v>
                </c:pt>
                <c:pt idx="145">
                  <c:v>1.1200343284256939E-2</c:v>
                </c:pt>
                <c:pt idx="146">
                  <c:v>1.1200343284256939E-2</c:v>
                </c:pt>
                <c:pt idx="147">
                  <c:v>1.1562530657211141E-2</c:v>
                </c:pt>
                <c:pt idx="148">
                  <c:v>1.3702451176814776E-2</c:v>
                </c:pt>
                <c:pt idx="149">
                  <c:v>1.3719394421100487E-2</c:v>
                </c:pt>
                <c:pt idx="150">
                  <c:v>1.3753304681941837E-2</c:v>
                </c:pt>
                <c:pt idx="151">
                  <c:v>1.3770271698497465E-2</c:v>
                </c:pt>
                <c:pt idx="152">
                  <c:v>1.3851823681296924E-2</c:v>
                </c:pt>
                <c:pt idx="153">
                  <c:v>1.3909700130927422E-2</c:v>
                </c:pt>
                <c:pt idx="154">
                  <c:v>1.3926740049110806E-2</c:v>
                </c:pt>
                <c:pt idx="155">
                  <c:v>1.470869862012289E-2</c:v>
                </c:pt>
                <c:pt idx="156">
                  <c:v>1.470869862012289E-2</c:v>
                </c:pt>
                <c:pt idx="157">
                  <c:v>1.718955287500392E-2</c:v>
                </c:pt>
                <c:pt idx="158">
                  <c:v>2.0081080424212742E-2</c:v>
                </c:pt>
                <c:pt idx="159">
                  <c:v>2.0090930639908619E-2</c:v>
                </c:pt>
                <c:pt idx="160">
                  <c:v>2.0100782836626984E-2</c:v>
                </c:pt>
                <c:pt idx="161">
                  <c:v>2.0110637014367851E-2</c:v>
                </c:pt>
                <c:pt idx="162">
                  <c:v>2.0943455919693012E-2</c:v>
                </c:pt>
                <c:pt idx="163">
                  <c:v>2.095347808814129E-2</c:v>
                </c:pt>
                <c:pt idx="164">
                  <c:v>2.4047448334673392E-2</c:v>
                </c:pt>
                <c:pt idx="165">
                  <c:v>2.4401026823289172E-2</c:v>
                </c:pt>
                <c:pt idx="166">
                  <c:v>2.4567920169522493E-2</c:v>
                </c:pt>
                <c:pt idx="167">
                  <c:v>2.7681493521311863E-2</c:v>
                </c:pt>
                <c:pt idx="168">
                  <c:v>2.8025161888895832E-2</c:v>
                </c:pt>
                <c:pt idx="169">
                  <c:v>2.8256807937968573E-2</c:v>
                </c:pt>
                <c:pt idx="170">
                  <c:v>2.8434505305434406E-2</c:v>
                </c:pt>
                <c:pt idx="171">
                  <c:v>2.8970490017635575E-2</c:v>
                </c:pt>
                <c:pt idx="172">
                  <c:v>3.2260640032493952E-2</c:v>
                </c:pt>
                <c:pt idx="173">
                  <c:v>3.2260640032493952E-2</c:v>
                </c:pt>
                <c:pt idx="174">
                  <c:v>3.2330577960021367E-2</c:v>
                </c:pt>
                <c:pt idx="175">
                  <c:v>3.2330577960021367E-2</c:v>
                </c:pt>
                <c:pt idx="176">
                  <c:v>3.2448900370375337E-2</c:v>
                </c:pt>
                <c:pt idx="177">
                  <c:v>3.2683691552825786E-2</c:v>
                </c:pt>
                <c:pt idx="178">
                  <c:v>3.2683691552825786E-2</c:v>
                </c:pt>
                <c:pt idx="179">
                  <c:v>3.2695814397525863E-2</c:v>
                </c:pt>
                <c:pt idx="180">
                  <c:v>3.2707939223248418E-2</c:v>
                </c:pt>
                <c:pt idx="181">
                  <c:v>3.299222568745782E-2</c:v>
                </c:pt>
                <c:pt idx="182">
                  <c:v>3.3004398850129228E-2</c:v>
                </c:pt>
                <c:pt idx="183">
                  <c:v>3.3087228893011265E-2</c:v>
                </c:pt>
                <c:pt idx="184">
                  <c:v>3.3099417507658109E-2</c:v>
                </c:pt>
                <c:pt idx="185">
                  <c:v>3.3111608103327451E-2</c:v>
                </c:pt>
                <c:pt idx="186">
                  <c:v>3.3123800680019286E-2</c:v>
                </c:pt>
                <c:pt idx="187">
                  <c:v>3.6246789247039342E-2</c:v>
                </c:pt>
                <c:pt idx="188">
                  <c:v>3.625948104139947E-2</c:v>
                </c:pt>
                <c:pt idx="189">
                  <c:v>3.6669215715938369E-2</c:v>
                </c:pt>
                <c:pt idx="190">
                  <c:v>4.1354937906864363E-2</c:v>
                </c:pt>
                <c:pt idx="191">
                  <c:v>4.1419590766170133E-2</c:v>
                </c:pt>
                <c:pt idx="192">
                  <c:v>4.1446542928500481E-2</c:v>
                </c:pt>
                <c:pt idx="193">
                  <c:v>4.1460021981199392E-2</c:v>
                </c:pt>
                <c:pt idx="194">
                  <c:v>4.1460021981199392E-2</c:v>
                </c:pt>
                <c:pt idx="195">
                  <c:v>4.178952474630316E-2</c:v>
                </c:pt>
                <c:pt idx="196">
                  <c:v>4.178952474630316E-2</c:v>
                </c:pt>
                <c:pt idx="197">
                  <c:v>4.1881563532624393E-2</c:v>
                </c:pt>
                <c:pt idx="198">
                  <c:v>4.1881563532624393E-2</c:v>
                </c:pt>
                <c:pt idx="199">
                  <c:v>4.1973693921425699E-2</c:v>
                </c:pt>
                <c:pt idx="200">
                  <c:v>4.1973693921425699E-2</c:v>
                </c:pt>
                <c:pt idx="201">
                  <c:v>4.6444046476299579E-2</c:v>
                </c:pt>
                <c:pt idx="202">
                  <c:v>4.6486636213437432E-2</c:v>
                </c:pt>
                <c:pt idx="203">
                  <c:v>4.681944806134046E-2</c:v>
                </c:pt>
                <c:pt idx="204">
                  <c:v>5.1440885623149274E-2</c:v>
                </c:pt>
                <c:pt idx="205">
                  <c:v>5.2357925349914583E-2</c:v>
                </c:pt>
                <c:pt idx="206">
                  <c:v>5.673100472388088E-2</c:v>
                </c:pt>
                <c:pt idx="207">
                  <c:v>5.726442766252457E-2</c:v>
                </c:pt>
                <c:pt idx="208">
                  <c:v>5.7982406912980081E-2</c:v>
                </c:pt>
                <c:pt idx="209">
                  <c:v>6.2768505540536923E-2</c:v>
                </c:pt>
                <c:pt idx="210">
                  <c:v>6.2768505540536923E-2</c:v>
                </c:pt>
                <c:pt idx="211">
                  <c:v>6.2961145093179238E-2</c:v>
                </c:pt>
                <c:pt idx="212">
                  <c:v>6.2993823202923946E-2</c:v>
                </c:pt>
                <c:pt idx="213">
                  <c:v>8.7778272667001112E-2</c:v>
                </c:pt>
                <c:pt idx="214">
                  <c:v>8.8375496998467806E-2</c:v>
                </c:pt>
                <c:pt idx="215">
                  <c:v>8.8674832316652075E-2</c:v>
                </c:pt>
                <c:pt idx="216">
                  <c:v>8.871324350549209E-2</c:v>
                </c:pt>
                <c:pt idx="217">
                  <c:v>9.5334466334677542E-2</c:v>
                </c:pt>
                <c:pt idx="218">
                  <c:v>9.5469687607787318E-2</c:v>
                </c:pt>
                <c:pt idx="219">
                  <c:v>9.5509476003464627E-2</c:v>
                </c:pt>
                <c:pt idx="220">
                  <c:v>0.10204338807290433</c:v>
                </c:pt>
                <c:pt idx="221">
                  <c:v>0.10266449210777606</c:v>
                </c:pt>
                <c:pt idx="222">
                  <c:v>0.11752766699671055</c:v>
                </c:pt>
                <c:pt idx="223">
                  <c:v>0.13323976905182525</c:v>
                </c:pt>
                <c:pt idx="224">
                  <c:v>0.13349209338765558</c:v>
                </c:pt>
                <c:pt idx="225">
                  <c:v>0.13383356582950581</c:v>
                </c:pt>
                <c:pt idx="226">
                  <c:v>0.13488400754775942</c:v>
                </c:pt>
                <c:pt idx="227">
                  <c:v>0.14161630803164055</c:v>
                </c:pt>
                <c:pt idx="228">
                  <c:v>0.14164036178240816</c:v>
                </c:pt>
                <c:pt idx="229">
                  <c:v>0.14173659659570356</c:v>
                </c:pt>
                <c:pt idx="230">
                  <c:v>0.14305337099734985</c:v>
                </c:pt>
                <c:pt idx="231">
                  <c:v>0.15094403995017289</c:v>
                </c:pt>
                <c:pt idx="232">
                  <c:v>0.1509688500553284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2B-48C0-919D-7BF312FC7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30448"/>
        <c:axId val="1"/>
      </c:scatterChart>
      <c:valAx>
        <c:axId val="7773304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3345006308299"/>
              <c:y val="0.910544472675739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1.4647137150466045E-2"/>
              <c:y val="0.431310574996016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30448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506005990263201"/>
          <c:y val="0.89137514360225734"/>
          <c:w val="0.72170481352946725"/>
          <c:h val="0.968052459896187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AC Boo -- O-C Diagram - by HJD</a:t>
            </a:r>
          </a:p>
        </c:rich>
      </c:tx>
      <c:layout>
        <c:manualLayout>
          <c:xMode val="edge"/>
          <c:yMode val="edge"/>
          <c:x val="0.33158612054227166"/>
          <c:y val="3.62318840579710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64411633516207E-2"/>
          <c:y val="0.14311619522085037"/>
          <c:w val="0.86107525615583547"/>
          <c:h val="0.750001326853570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</c:f>
              <c:strCache>
                <c:ptCount val="1"/>
                <c:pt idx="0">
                  <c:v>In paper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(4)'!$C$21:$C$253</c:f>
              <c:numCache>
                <c:formatCode>General</c:formatCode>
                <c:ptCount val="233"/>
                <c:pt idx="0">
                  <c:v>35658.466999999997</c:v>
                </c:pt>
                <c:pt idx="1">
                  <c:v>35672.383000000002</c:v>
                </c:pt>
                <c:pt idx="2">
                  <c:v>35689.597000000002</c:v>
                </c:pt>
                <c:pt idx="3">
                  <c:v>35990.667000000001</c:v>
                </c:pt>
                <c:pt idx="4">
                  <c:v>36012.81</c:v>
                </c:pt>
                <c:pt idx="5">
                  <c:v>39294.438199999997</c:v>
                </c:pt>
                <c:pt idx="6">
                  <c:v>39319.421799999996</c:v>
                </c:pt>
                <c:pt idx="7">
                  <c:v>40047.358</c:v>
                </c:pt>
                <c:pt idx="8">
                  <c:v>40049.405700000003</c:v>
                </c:pt>
                <c:pt idx="9">
                  <c:v>40418.4931</c:v>
                </c:pt>
                <c:pt idx="10">
                  <c:v>40820.349000000002</c:v>
                </c:pt>
                <c:pt idx="11">
                  <c:v>40846.368600000002</c:v>
                </c:pt>
                <c:pt idx="12">
                  <c:v>40853.328000000001</c:v>
                </c:pt>
                <c:pt idx="13">
                  <c:v>41119.801800000001</c:v>
                </c:pt>
                <c:pt idx="14">
                  <c:v>41136.385199999997</c:v>
                </c:pt>
                <c:pt idx="15">
                  <c:v>41139.456400000003</c:v>
                </c:pt>
                <c:pt idx="16">
                  <c:v>41145.817000000003</c:v>
                </c:pt>
                <c:pt idx="17">
                  <c:v>41479.470200000003</c:v>
                </c:pt>
                <c:pt idx="18">
                  <c:v>41479.470399999998</c:v>
                </c:pt>
                <c:pt idx="19">
                  <c:v>41835.861599999997</c:v>
                </c:pt>
                <c:pt idx="20">
                  <c:v>41835.861700000001</c:v>
                </c:pt>
                <c:pt idx="21">
                  <c:v>41843.849799999996</c:v>
                </c:pt>
                <c:pt idx="22">
                  <c:v>41845.489000000001</c:v>
                </c:pt>
                <c:pt idx="23">
                  <c:v>41851.4283</c:v>
                </c:pt>
                <c:pt idx="24">
                  <c:v>41877.8508</c:v>
                </c:pt>
                <c:pt idx="25">
                  <c:v>41895.468000000001</c:v>
                </c:pt>
                <c:pt idx="26">
                  <c:v>42193.482799999998</c:v>
                </c:pt>
                <c:pt idx="27">
                  <c:v>42215.807800000002</c:v>
                </c:pt>
                <c:pt idx="28">
                  <c:v>42216.832000000002</c:v>
                </c:pt>
                <c:pt idx="29">
                  <c:v>42225.417000000001</c:v>
                </c:pt>
                <c:pt idx="30">
                  <c:v>42230.332900000001</c:v>
                </c:pt>
                <c:pt idx="31">
                  <c:v>42241.820099999997</c:v>
                </c:pt>
                <c:pt idx="32">
                  <c:v>42248.784399999997</c:v>
                </c:pt>
                <c:pt idx="33">
                  <c:v>42251.444799999997</c:v>
                </c:pt>
                <c:pt idx="34">
                  <c:v>42265.784800000001</c:v>
                </c:pt>
                <c:pt idx="35">
                  <c:v>42268.447399999997</c:v>
                </c:pt>
                <c:pt idx="36">
                  <c:v>42268.447999999997</c:v>
                </c:pt>
                <c:pt idx="37">
                  <c:v>42565.432000000001</c:v>
                </c:pt>
                <c:pt idx="38">
                  <c:v>42567.48</c:v>
                </c:pt>
                <c:pt idx="39">
                  <c:v>42572.813099999999</c:v>
                </c:pt>
                <c:pt idx="40">
                  <c:v>42581.413</c:v>
                </c:pt>
                <c:pt idx="41">
                  <c:v>42581.826200000003</c:v>
                </c:pt>
                <c:pt idx="42">
                  <c:v>42592.495999999999</c:v>
                </c:pt>
                <c:pt idx="43">
                  <c:v>42593.504999999997</c:v>
                </c:pt>
                <c:pt idx="44">
                  <c:v>42595.548999999999</c:v>
                </c:pt>
                <c:pt idx="45">
                  <c:v>42596.557000000001</c:v>
                </c:pt>
                <c:pt idx="46">
                  <c:v>42601.485999999997</c:v>
                </c:pt>
                <c:pt idx="47">
                  <c:v>42608.46</c:v>
                </c:pt>
                <c:pt idx="48">
                  <c:v>42609.474000000002</c:v>
                </c:pt>
                <c:pt idx="49">
                  <c:v>42610.500999999997</c:v>
                </c:pt>
                <c:pt idx="50">
                  <c:v>42614.804400000001</c:v>
                </c:pt>
                <c:pt idx="51">
                  <c:v>42620.53</c:v>
                </c:pt>
                <c:pt idx="52">
                  <c:v>42620.535000000003</c:v>
                </c:pt>
                <c:pt idx="53">
                  <c:v>42627.506000000001</c:v>
                </c:pt>
                <c:pt idx="54">
                  <c:v>42632.43</c:v>
                </c:pt>
                <c:pt idx="55">
                  <c:v>42639.381000000001</c:v>
                </c:pt>
                <c:pt idx="56">
                  <c:v>42650.428</c:v>
                </c:pt>
                <c:pt idx="57">
                  <c:v>42651.472999999998</c:v>
                </c:pt>
                <c:pt idx="58">
                  <c:v>42664.372000000003</c:v>
                </c:pt>
                <c:pt idx="59">
                  <c:v>42863.661</c:v>
                </c:pt>
                <c:pt idx="60">
                  <c:v>42870.631999999998</c:v>
                </c:pt>
                <c:pt idx="61">
                  <c:v>42871.644</c:v>
                </c:pt>
                <c:pt idx="62">
                  <c:v>42895.593000000001</c:v>
                </c:pt>
                <c:pt idx="63">
                  <c:v>42901.533000000003</c:v>
                </c:pt>
                <c:pt idx="64">
                  <c:v>42920.37</c:v>
                </c:pt>
                <c:pt idx="65">
                  <c:v>42930.423000000003</c:v>
                </c:pt>
                <c:pt idx="66">
                  <c:v>42931.468000000001</c:v>
                </c:pt>
                <c:pt idx="67">
                  <c:v>42938.834000000003</c:v>
                </c:pt>
                <c:pt idx="68">
                  <c:v>42948.455999999998</c:v>
                </c:pt>
                <c:pt idx="69">
                  <c:v>42950.508999999998</c:v>
                </c:pt>
                <c:pt idx="70">
                  <c:v>42965.436000000002</c:v>
                </c:pt>
                <c:pt idx="71">
                  <c:v>42973.417999999998</c:v>
                </c:pt>
                <c:pt idx="72">
                  <c:v>42973.425999999999</c:v>
                </c:pt>
                <c:pt idx="73">
                  <c:v>42974.447999999997</c:v>
                </c:pt>
                <c:pt idx="74">
                  <c:v>42976.493000000002</c:v>
                </c:pt>
                <c:pt idx="75">
                  <c:v>42982.427000000003</c:v>
                </c:pt>
                <c:pt idx="76">
                  <c:v>42983.462</c:v>
                </c:pt>
                <c:pt idx="77">
                  <c:v>42983.482000000004</c:v>
                </c:pt>
                <c:pt idx="78">
                  <c:v>42984.491999999998</c:v>
                </c:pt>
                <c:pt idx="79">
                  <c:v>42987.786099999998</c:v>
                </c:pt>
                <c:pt idx="80">
                  <c:v>42988.381000000001</c:v>
                </c:pt>
                <c:pt idx="81">
                  <c:v>42989.406000000003</c:v>
                </c:pt>
                <c:pt idx="82">
                  <c:v>42992.500999999997</c:v>
                </c:pt>
                <c:pt idx="83">
                  <c:v>42996.364000000001</c:v>
                </c:pt>
                <c:pt idx="84">
                  <c:v>43281.503700000001</c:v>
                </c:pt>
                <c:pt idx="85">
                  <c:v>43348.480000000003</c:v>
                </c:pt>
                <c:pt idx="86">
                  <c:v>43372.438999999998</c:v>
                </c:pt>
                <c:pt idx="87">
                  <c:v>43662.476999999999</c:v>
                </c:pt>
                <c:pt idx="88">
                  <c:v>43671.896399999998</c:v>
                </c:pt>
                <c:pt idx="89">
                  <c:v>43676.402600000001</c:v>
                </c:pt>
                <c:pt idx="90">
                  <c:v>43677.427199999998</c:v>
                </c:pt>
                <c:pt idx="91">
                  <c:v>44166.347999999998</c:v>
                </c:pt>
                <c:pt idx="92">
                  <c:v>44406.8073</c:v>
                </c:pt>
                <c:pt idx="93">
                  <c:v>44448.792199999996</c:v>
                </c:pt>
                <c:pt idx="94">
                  <c:v>44525.351000000002</c:v>
                </c:pt>
                <c:pt idx="95">
                  <c:v>44531.337</c:v>
                </c:pt>
                <c:pt idx="96">
                  <c:v>44750.490100000003</c:v>
                </c:pt>
                <c:pt idx="97">
                  <c:v>44751.516199999998</c:v>
                </c:pt>
                <c:pt idx="98">
                  <c:v>44758.487999999998</c:v>
                </c:pt>
                <c:pt idx="99">
                  <c:v>44780.812100000003</c:v>
                </c:pt>
                <c:pt idx="100">
                  <c:v>44780.8122</c:v>
                </c:pt>
                <c:pt idx="101">
                  <c:v>44781.835699999996</c:v>
                </c:pt>
                <c:pt idx="102">
                  <c:v>44795.346100000002</c:v>
                </c:pt>
                <c:pt idx="103">
                  <c:v>44796.3698</c:v>
                </c:pt>
                <c:pt idx="104">
                  <c:v>44797.3946</c:v>
                </c:pt>
                <c:pt idx="105">
                  <c:v>44798.419099999999</c:v>
                </c:pt>
                <c:pt idx="106">
                  <c:v>44799.443400000004</c:v>
                </c:pt>
                <c:pt idx="107">
                  <c:v>44801.703399999999</c:v>
                </c:pt>
                <c:pt idx="108">
                  <c:v>44815.425900000002</c:v>
                </c:pt>
                <c:pt idx="109">
                  <c:v>44816.4496</c:v>
                </c:pt>
                <c:pt idx="110">
                  <c:v>44825.250999999997</c:v>
                </c:pt>
                <c:pt idx="111">
                  <c:v>44825.251000000004</c:v>
                </c:pt>
                <c:pt idx="112">
                  <c:v>44826.2739</c:v>
                </c:pt>
                <c:pt idx="113">
                  <c:v>44827.299200000001</c:v>
                </c:pt>
                <c:pt idx="114">
                  <c:v>44827.300499999998</c:v>
                </c:pt>
                <c:pt idx="115">
                  <c:v>45138.432000000001</c:v>
                </c:pt>
                <c:pt idx="116">
                  <c:v>45141.502</c:v>
                </c:pt>
                <c:pt idx="117">
                  <c:v>45144.575900000003</c:v>
                </c:pt>
                <c:pt idx="118">
                  <c:v>45144.575900000003</c:v>
                </c:pt>
                <c:pt idx="119">
                  <c:v>45169.974900000001</c:v>
                </c:pt>
                <c:pt idx="120">
                  <c:v>45170.998800000001</c:v>
                </c:pt>
                <c:pt idx="121">
                  <c:v>45172.635499999997</c:v>
                </c:pt>
                <c:pt idx="122">
                  <c:v>45172.635500000004</c:v>
                </c:pt>
                <c:pt idx="123">
                  <c:v>45175.708500000001</c:v>
                </c:pt>
                <c:pt idx="124">
                  <c:v>45183.492599999998</c:v>
                </c:pt>
                <c:pt idx="125">
                  <c:v>45196.600099999996</c:v>
                </c:pt>
                <c:pt idx="126">
                  <c:v>45196.600100000003</c:v>
                </c:pt>
                <c:pt idx="127">
                  <c:v>45197.011700000003</c:v>
                </c:pt>
                <c:pt idx="128">
                  <c:v>45207.659800000001</c:v>
                </c:pt>
                <c:pt idx="129">
                  <c:v>45512.846299999997</c:v>
                </c:pt>
                <c:pt idx="130">
                  <c:v>45513.87</c:v>
                </c:pt>
                <c:pt idx="131">
                  <c:v>45518.539700000001</c:v>
                </c:pt>
                <c:pt idx="132">
                  <c:v>45546.44</c:v>
                </c:pt>
                <c:pt idx="133">
                  <c:v>45554.630700000002</c:v>
                </c:pt>
                <c:pt idx="134">
                  <c:v>45854.481</c:v>
                </c:pt>
                <c:pt idx="135">
                  <c:v>45863.5</c:v>
                </c:pt>
                <c:pt idx="136">
                  <c:v>45911.447999999997</c:v>
                </c:pt>
                <c:pt idx="137">
                  <c:v>45925.769399999997</c:v>
                </c:pt>
                <c:pt idx="138">
                  <c:v>45928.637600000002</c:v>
                </c:pt>
                <c:pt idx="139">
                  <c:v>45941.347000000002</c:v>
                </c:pt>
                <c:pt idx="140">
                  <c:v>45943.7952</c:v>
                </c:pt>
                <c:pt idx="141">
                  <c:v>45944.425999999999</c:v>
                </c:pt>
                <c:pt idx="142">
                  <c:v>46235.45</c:v>
                </c:pt>
                <c:pt idx="143">
                  <c:v>46260.434999999998</c:v>
                </c:pt>
                <c:pt idx="144">
                  <c:v>46260.485000000001</c:v>
                </c:pt>
                <c:pt idx="145">
                  <c:v>46271.481</c:v>
                </c:pt>
                <c:pt idx="146">
                  <c:v>46271.481</c:v>
                </c:pt>
                <c:pt idx="147">
                  <c:v>46318.428</c:v>
                </c:pt>
                <c:pt idx="148">
                  <c:v>46585.315000000002</c:v>
                </c:pt>
                <c:pt idx="149">
                  <c:v>46587.334999999999</c:v>
                </c:pt>
                <c:pt idx="150">
                  <c:v>46591.442999999999</c:v>
                </c:pt>
                <c:pt idx="151">
                  <c:v>46593.489000000001</c:v>
                </c:pt>
                <c:pt idx="152">
                  <c:v>46603.339</c:v>
                </c:pt>
                <c:pt idx="153">
                  <c:v>46610.330999999998</c:v>
                </c:pt>
                <c:pt idx="154">
                  <c:v>46612.358</c:v>
                </c:pt>
                <c:pt idx="155">
                  <c:v>46705.328000000001</c:v>
                </c:pt>
                <c:pt idx="156">
                  <c:v>46705.334999999999</c:v>
                </c:pt>
                <c:pt idx="157">
                  <c:v>46988.396999999997</c:v>
                </c:pt>
                <c:pt idx="158">
                  <c:v>47298.4876</c:v>
                </c:pt>
                <c:pt idx="159">
                  <c:v>47299.513800000001</c:v>
                </c:pt>
                <c:pt idx="160">
                  <c:v>47300.5383</c:v>
                </c:pt>
                <c:pt idx="161">
                  <c:v>47301.560700000002</c:v>
                </c:pt>
                <c:pt idx="162">
                  <c:v>47387.400999999998</c:v>
                </c:pt>
                <c:pt idx="163">
                  <c:v>47388.413999999997</c:v>
                </c:pt>
                <c:pt idx="164">
                  <c:v>47695.432000000001</c:v>
                </c:pt>
                <c:pt idx="165">
                  <c:v>47729.436000000002</c:v>
                </c:pt>
                <c:pt idx="166">
                  <c:v>47745.415999999997</c:v>
                </c:pt>
                <c:pt idx="167">
                  <c:v>48035.438999999998</c:v>
                </c:pt>
                <c:pt idx="168">
                  <c:v>48066.574999999997</c:v>
                </c:pt>
                <c:pt idx="169">
                  <c:v>48087.462</c:v>
                </c:pt>
                <c:pt idx="170">
                  <c:v>48103.442000000003</c:v>
                </c:pt>
                <c:pt idx="171">
                  <c:v>48151.381999999998</c:v>
                </c:pt>
                <c:pt idx="172">
                  <c:v>48437.476999999999</c:v>
                </c:pt>
                <c:pt idx="173">
                  <c:v>48437.493999999999</c:v>
                </c:pt>
                <c:pt idx="174">
                  <c:v>48443.461600000002</c:v>
                </c:pt>
                <c:pt idx="175">
                  <c:v>48443.462299999999</c:v>
                </c:pt>
                <c:pt idx="176">
                  <c:v>48453.493000000002</c:v>
                </c:pt>
                <c:pt idx="177">
                  <c:v>48473.372000000003</c:v>
                </c:pt>
                <c:pt idx="178">
                  <c:v>48473.374300000003</c:v>
                </c:pt>
                <c:pt idx="179">
                  <c:v>48474.395400000001</c:v>
                </c:pt>
                <c:pt idx="180">
                  <c:v>48475.413</c:v>
                </c:pt>
                <c:pt idx="181">
                  <c:v>48499.384899999997</c:v>
                </c:pt>
                <c:pt idx="182">
                  <c:v>48500.404999999999</c:v>
                </c:pt>
                <c:pt idx="183">
                  <c:v>48507.360999999997</c:v>
                </c:pt>
                <c:pt idx="184">
                  <c:v>48508.385999999999</c:v>
                </c:pt>
                <c:pt idx="185">
                  <c:v>48509.43</c:v>
                </c:pt>
                <c:pt idx="186">
                  <c:v>48510.466</c:v>
                </c:pt>
                <c:pt idx="187">
                  <c:v>48767.51</c:v>
                </c:pt>
                <c:pt idx="188">
                  <c:v>48768.534800000001</c:v>
                </c:pt>
                <c:pt idx="189">
                  <c:v>48801.506999999998</c:v>
                </c:pt>
                <c:pt idx="190">
                  <c:v>49167.510999999999</c:v>
                </c:pt>
                <c:pt idx="191">
                  <c:v>49172.432999999997</c:v>
                </c:pt>
                <c:pt idx="192">
                  <c:v>49174.478000000003</c:v>
                </c:pt>
                <c:pt idx="193">
                  <c:v>49175.5</c:v>
                </c:pt>
                <c:pt idx="194">
                  <c:v>49175.508000000002</c:v>
                </c:pt>
                <c:pt idx="195">
                  <c:v>49200.485000000001</c:v>
                </c:pt>
                <c:pt idx="196">
                  <c:v>49200.489000000001</c:v>
                </c:pt>
                <c:pt idx="197">
                  <c:v>49207.447</c:v>
                </c:pt>
                <c:pt idx="198">
                  <c:v>49207.451000000001</c:v>
                </c:pt>
                <c:pt idx="199">
                  <c:v>49214.425000000003</c:v>
                </c:pt>
                <c:pt idx="200">
                  <c:v>49214.428</c:v>
                </c:pt>
                <c:pt idx="201">
                  <c:v>49544.385000000002</c:v>
                </c:pt>
                <c:pt idx="202">
                  <c:v>49547.455000000002</c:v>
                </c:pt>
                <c:pt idx="203">
                  <c:v>49571.434000000001</c:v>
                </c:pt>
                <c:pt idx="204">
                  <c:v>49896.487999999998</c:v>
                </c:pt>
                <c:pt idx="205">
                  <c:v>49959.353000000003</c:v>
                </c:pt>
                <c:pt idx="206">
                  <c:v>50252.483699999997</c:v>
                </c:pt>
                <c:pt idx="207">
                  <c:v>50287.504999999997</c:v>
                </c:pt>
                <c:pt idx="208">
                  <c:v>50334.410300000003</c:v>
                </c:pt>
                <c:pt idx="209">
                  <c:v>50640.425199999998</c:v>
                </c:pt>
                <c:pt idx="210">
                  <c:v>50640.425199999998</c:v>
                </c:pt>
                <c:pt idx="211">
                  <c:v>50652.502500000002</c:v>
                </c:pt>
                <c:pt idx="212">
                  <c:v>50654.550600000002</c:v>
                </c:pt>
                <c:pt idx="213">
                  <c:v>52086.454400000002</c:v>
                </c:pt>
                <c:pt idx="214">
                  <c:v>52118.422200000001</c:v>
                </c:pt>
                <c:pt idx="215">
                  <c:v>52134.390090000001</c:v>
                </c:pt>
                <c:pt idx="216">
                  <c:v>52136.434399999998</c:v>
                </c:pt>
                <c:pt idx="217">
                  <c:v>52483.455000000002</c:v>
                </c:pt>
                <c:pt idx="218">
                  <c:v>52490.430200000003</c:v>
                </c:pt>
                <c:pt idx="219">
                  <c:v>52492.464099999997</c:v>
                </c:pt>
                <c:pt idx="220">
                  <c:v>52823.42095</c:v>
                </c:pt>
                <c:pt idx="221">
                  <c:v>52854.39</c:v>
                </c:pt>
                <c:pt idx="222">
                  <c:v>53569.43722</c:v>
                </c:pt>
                <c:pt idx="223">
                  <c:v>54279.386500000001</c:v>
                </c:pt>
                <c:pt idx="224">
                  <c:v>54290.446300000003</c:v>
                </c:pt>
                <c:pt idx="225">
                  <c:v>54305.399400000002</c:v>
                </c:pt>
                <c:pt idx="226">
                  <c:v>54351.465900000003</c:v>
                </c:pt>
                <c:pt idx="227">
                  <c:v>54641.319199999998</c:v>
                </c:pt>
                <c:pt idx="228">
                  <c:v>54642.3433</c:v>
                </c:pt>
                <c:pt idx="229">
                  <c:v>54646.439100000003</c:v>
                </c:pt>
                <c:pt idx="230">
                  <c:v>54702.356500000002</c:v>
                </c:pt>
                <c:pt idx="231">
                  <c:v>55032.337500000001</c:v>
                </c:pt>
                <c:pt idx="232">
                  <c:v>55033.361799999999</c:v>
                </c:pt>
              </c:numCache>
            </c:numRef>
          </c:xVal>
          <c:yVal>
            <c:numRef>
              <c:f>'A (4)'!$H$21:$H$253</c:f>
              <c:numCache>
                <c:formatCode>General</c:formatCode>
                <c:ptCount val="233"/>
                <c:pt idx="87">
                  <c:v>3.2499999942956492E-3</c:v>
                </c:pt>
                <c:pt idx="92">
                  <c:v>6.7679999992833473E-3</c:v>
                </c:pt>
                <c:pt idx="93">
                  <c:v>2.9529999956139363E-3</c:v>
                </c:pt>
                <c:pt idx="96">
                  <c:v>-3.426000002946239E-3</c:v>
                </c:pt>
                <c:pt idx="97">
                  <c:v>-1.4410000076168217E-3</c:v>
                </c:pt>
                <c:pt idx="100">
                  <c:v>4.8699999970267527E-3</c:v>
                </c:pt>
                <c:pt idx="101">
                  <c:v>4.254999992554076E-3</c:v>
                </c:pt>
                <c:pt idx="102">
                  <c:v>-3.6630000031436794E-3</c:v>
                </c:pt>
                <c:pt idx="103">
                  <c:v>-4.0780000053928234E-3</c:v>
                </c:pt>
                <c:pt idx="104">
                  <c:v>-3.3930000063264742E-3</c:v>
                </c:pt>
                <c:pt idx="105">
                  <c:v>-3.0080000069574453E-3</c:v>
                </c:pt>
                <c:pt idx="106">
                  <c:v>-2.8230000025359914E-3</c:v>
                </c:pt>
                <c:pt idx="111">
                  <c:v>-2.9209999993327074E-3</c:v>
                </c:pt>
                <c:pt idx="112">
                  <c:v>-4.1360000032000244E-3</c:v>
                </c:pt>
                <c:pt idx="113">
                  <c:v>-2.9510000022128224E-3</c:v>
                </c:pt>
                <c:pt idx="117">
                  <c:v>2.9219999996712431E-3</c:v>
                </c:pt>
                <c:pt idx="119">
                  <c:v>3.8700000004610047E-3</c:v>
                </c:pt>
                <c:pt idx="120">
                  <c:v>3.6550000004353933E-3</c:v>
                </c:pt>
                <c:pt idx="122">
                  <c:v>1.7710000029182993E-3</c:v>
                </c:pt>
                <c:pt idx="123">
                  <c:v>2.4259999991045333E-3</c:v>
                </c:pt>
                <c:pt idx="124">
                  <c:v>3.2519999949727207E-3</c:v>
                </c:pt>
                <c:pt idx="125">
                  <c:v>2.079999991110526E-3</c:v>
                </c:pt>
                <c:pt idx="127">
                  <c:v>4.0339999977732077E-3</c:v>
                </c:pt>
                <c:pt idx="128">
                  <c:v>1.3379999945755117E-3</c:v>
                </c:pt>
                <c:pt idx="129">
                  <c:v>1.5679999924032018E-3</c:v>
                </c:pt>
                <c:pt idx="130">
                  <c:v>1.1529999974300154E-3</c:v>
                </c:pt>
                <c:pt idx="133">
                  <c:v>2.0759999970323406E-3</c:v>
                </c:pt>
                <c:pt idx="137">
                  <c:v>1.4999999912106432E-3</c:v>
                </c:pt>
                <c:pt idx="138">
                  <c:v>2.1779999951831996E-3</c:v>
                </c:pt>
                <c:pt idx="140">
                  <c:v>2.8759999986505136E-3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8C-4F77-B34C-A396582BA63A}"/>
            </c:ext>
          </c:extLst>
        </c:ser>
        <c:ser>
          <c:idx val="1"/>
          <c:order val="1"/>
          <c:tx>
            <c:strRef>
              <c:f>'A (4)'!$I$20</c:f>
              <c:strCache>
                <c:ptCount val="1"/>
                <c:pt idx="0">
                  <c:v>unused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(4)'!$C$21:$C$253</c:f>
              <c:numCache>
                <c:formatCode>General</c:formatCode>
                <c:ptCount val="233"/>
                <c:pt idx="0">
                  <c:v>35658.466999999997</c:v>
                </c:pt>
                <c:pt idx="1">
                  <c:v>35672.383000000002</c:v>
                </c:pt>
                <c:pt idx="2">
                  <c:v>35689.597000000002</c:v>
                </c:pt>
                <c:pt idx="3">
                  <c:v>35990.667000000001</c:v>
                </c:pt>
                <c:pt idx="4">
                  <c:v>36012.81</c:v>
                </c:pt>
                <c:pt idx="5">
                  <c:v>39294.438199999997</c:v>
                </c:pt>
                <c:pt idx="6">
                  <c:v>39319.421799999996</c:v>
                </c:pt>
                <c:pt idx="7">
                  <c:v>40047.358</c:v>
                </c:pt>
                <c:pt idx="8">
                  <c:v>40049.405700000003</c:v>
                </c:pt>
                <c:pt idx="9">
                  <c:v>40418.4931</c:v>
                </c:pt>
                <c:pt idx="10">
                  <c:v>40820.349000000002</c:v>
                </c:pt>
                <c:pt idx="11">
                  <c:v>40846.368600000002</c:v>
                </c:pt>
                <c:pt idx="12">
                  <c:v>40853.328000000001</c:v>
                </c:pt>
                <c:pt idx="13">
                  <c:v>41119.801800000001</c:v>
                </c:pt>
                <c:pt idx="14">
                  <c:v>41136.385199999997</c:v>
                </c:pt>
                <c:pt idx="15">
                  <c:v>41139.456400000003</c:v>
                </c:pt>
                <c:pt idx="16">
                  <c:v>41145.817000000003</c:v>
                </c:pt>
                <c:pt idx="17">
                  <c:v>41479.470200000003</c:v>
                </c:pt>
                <c:pt idx="18">
                  <c:v>41479.470399999998</c:v>
                </c:pt>
                <c:pt idx="19">
                  <c:v>41835.861599999997</c:v>
                </c:pt>
                <c:pt idx="20">
                  <c:v>41835.861700000001</c:v>
                </c:pt>
                <c:pt idx="21">
                  <c:v>41843.849799999996</c:v>
                </c:pt>
                <c:pt idx="22">
                  <c:v>41845.489000000001</c:v>
                </c:pt>
                <c:pt idx="23">
                  <c:v>41851.4283</c:v>
                </c:pt>
                <c:pt idx="24">
                  <c:v>41877.8508</c:v>
                </c:pt>
                <c:pt idx="25">
                  <c:v>41895.468000000001</c:v>
                </c:pt>
                <c:pt idx="26">
                  <c:v>42193.482799999998</c:v>
                </c:pt>
                <c:pt idx="27">
                  <c:v>42215.807800000002</c:v>
                </c:pt>
                <c:pt idx="28">
                  <c:v>42216.832000000002</c:v>
                </c:pt>
                <c:pt idx="29">
                  <c:v>42225.417000000001</c:v>
                </c:pt>
                <c:pt idx="30">
                  <c:v>42230.332900000001</c:v>
                </c:pt>
                <c:pt idx="31">
                  <c:v>42241.820099999997</c:v>
                </c:pt>
                <c:pt idx="32">
                  <c:v>42248.784399999997</c:v>
                </c:pt>
                <c:pt idx="33">
                  <c:v>42251.444799999997</c:v>
                </c:pt>
                <c:pt idx="34">
                  <c:v>42265.784800000001</c:v>
                </c:pt>
                <c:pt idx="35">
                  <c:v>42268.447399999997</c:v>
                </c:pt>
                <c:pt idx="36">
                  <c:v>42268.447999999997</c:v>
                </c:pt>
                <c:pt idx="37">
                  <c:v>42565.432000000001</c:v>
                </c:pt>
                <c:pt idx="38">
                  <c:v>42567.48</c:v>
                </c:pt>
                <c:pt idx="39">
                  <c:v>42572.813099999999</c:v>
                </c:pt>
                <c:pt idx="40">
                  <c:v>42581.413</c:v>
                </c:pt>
                <c:pt idx="41">
                  <c:v>42581.826200000003</c:v>
                </c:pt>
                <c:pt idx="42">
                  <c:v>42592.495999999999</c:v>
                </c:pt>
                <c:pt idx="43">
                  <c:v>42593.504999999997</c:v>
                </c:pt>
                <c:pt idx="44">
                  <c:v>42595.548999999999</c:v>
                </c:pt>
                <c:pt idx="45">
                  <c:v>42596.557000000001</c:v>
                </c:pt>
                <c:pt idx="46">
                  <c:v>42601.485999999997</c:v>
                </c:pt>
                <c:pt idx="47">
                  <c:v>42608.46</c:v>
                </c:pt>
                <c:pt idx="48">
                  <c:v>42609.474000000002</c:v>
                </c:pt>
                <c:pt idx="49">
                  <c:v>42610.500999999997</c:v>
                </c:pt>
                <c:pt idx="50">
                  <c:v>42614.804400000001</c:v>
                </c:pt>
                <c:pt idx="51">
                  <c:v>42620.53</c:v>
                </c:pt>
                <c:pt idx="52">
                  <c:v>42620.535000000003</c:v>
                </c:pt>
                <c:pt idx="53">
                  <c:v>42627.506000000001</c:v>
                </c:pt>
                <c:pt idx="54">
                  <c:v>42632.43</c:v>
                </c:pt>
                <c:pt idx="55">
                  <c:v>42639.381000000001</c:v>
                </c:pt>
                <c:pt idx="56">
                  <c:v>42650.428</c:v>
                </c:pt>
                <c:pt idx="57">
                  <c:v>42651.472999999998</c:v>
                </c:pt>
                <c:pt idx="58">
                  <c:v>42664.372000000003</c:v>
                </c:pt>
                <c:pt idx="59">
                  <c:v>42863.661</c:v>
                </c:pt>
                <c:pt idx="60">
                  <c:v>42870.631999999998</c:v>
                </c:pt>
                <c:pt idx="61">
                  <c:v>42871.644</c:v>
                </c:pt>
                <c:pt idx="62">
                  <c:v>42895.593000000001</c:v>
                </c:pt>
                <c:pt idx="63">
                  <c:v>42901.533000000003</c:v>
                </c:pt>
                <c:pt idx="64">
                  <c:v>42920.37</c:v>
                </c:pt>
                <c:pt idx="65">
                  <c:v>42930.423000000003</c:v>
                </c:pt>
                <c:pt idx="66">
                  <c:v>42931.468000000001</c:v>
                </c:pt>
                <c:pt idx="67">
                  <c:v>42938.834000000003</c:v>
                </c:pt>
                <c:pt idx="68">
                  <c:v>42948.455999999998</c:v>
                </c:pt>
                <c:pt idx="69">
                  <c:v>42950.508999999998</c:v>
                </c:pt>
                <c:pt idx="70">
                  <c:v>42965.436000000002</c:v>
                </c:pt>
                <c:pt idx="71">
                  <c:v>42973.417999999998</c:v>
                </c:pt>
                <c:pt idx="72">
                  <c:v>42973.425999999999</c:v>
                </c:pt>
                <c:pt idx="73">
                  <c:v>42974.447999999997</c:v>
                </c:pt>
                <c:pt idx="74">
                  <c:v>42976.493000000002</c:v>
                </c:pt>
                <c:pt idx="75">
                  <c:v>42982.427000000003</c:v>
                </c:pt>
                <c:pt idx="76">
                  <c:v>42983.462</c:v>
                </c:pt>
                <c:pt idx="77">
                  <c:v>42983.482000000004</c:v>
                </c:pt>
                <c:pt idx="78">
                  <c:v>42984.491999999998</c:v>
                </c:pt>
                <c:pt idx="79">
                  <c:v>42987.786099999998</c:v>
                </c:pt>
                <c:pt idx="80">
                  <c:v>42988.381000000001</c:v>
                </c:pt>
                <c:pt idx="81">
                  <c:v>42989.406000000003</c:v>
                </c:pt>
                <c:pt idx="82">
                  <c:v>42992.500999999997</c:v>
                </c:pt>
                <c:pt idx="83">
                  <c:v>42996.364000000001</c:v>
                </c:pt>
                <c:pt idx="84">
                  <c:v>43281.503700000001</c:v>
                </c:pt>
                <c:pt idx="85">
                  <c:v>43348.480000000003</c:v>
                </c:pt>
                <c:pt idx="86">
                  <c:v>43372.438999999998</c:v>
                </c:pt>
                <c:pt idx="87">
                  <c:v>43662.476999999999</c:v>
                </c:pt>
                <c:pt idx="88">
                  <c:v>43671.896399999998</c:v>
                </c:pt>
                <c:pt idx="89">
                  <c:v>43676.402600000001</c:v>
                </c:pt>
                <c:pt idx="90">
                  <c:v>43677.427199999998</c:v>
                </c:pt>
                <c:pt idx="91">
                  <c:v>44166.347999999998</c:v>
                </c:pt>
                <c:pt idx="92">
                  <c:v>44406.8073</c:v>
                </c:pt>
                <c:pt idx="93">
                  <c:v>44448.792199999996</c:v>
                </c:pt>
                <c:pt idx="94">
                  <c:v>44525.351000000002</c:v>
                </c:pt>
                <c:pt idx="95">
                  <c:v>44531.337</c:v>
                </c:pt>
                <c:pt idx="96">
                  <c:v>44750.490100000003</c:v>
                </c:pt>
                <c:pt idx="97">
                  <c:v>44751.516199999998</c:v>
                </c:pt>
                <c:pt idx="98">
                  <c:v>44758.487999999998</c:v>
                </c:pt>
                <c:pt idx="99">
                  <c:v>44780.812100000003</c:v>
                </c:pt>
                <c:pt idx="100">
                  <c:v>44780.8122</c:v>
                </c:pt>
                <c:pt idx="101">
                  <c:v>44781.835699999996</c:v>
                </c:pt>
                <c:pt idx="102">
                  <c:v>44795.346100000002</c:v>
                </c:pt>
                <c:pt idx="103">
                  <c:v>44796.3698</c:v>
                </c:pt>
                <c:pt idx="104">
                  <c:v>44797.3946</c:v>
                </c:pt>
                <c:pt idx="105">
                  <c:v>44798.419099999999</c:v>
                </c:pt>
                <c:pt idx="106">
                  <c:v>44799.443400000004</c:v>
                </c:pt>
                <c:pt idx="107">
                  <c:v>44801.703399999999</c:v>
                </c:pt>
                <c:pt idx="108">
                  <c:v>44815.425900000002</c:v>
                </c:pt>
                <c:pt idx="109">
                  <c:v>44816.4496</c:v>
                </c:pt>
                <c:pt idx="110">
                  <c:v>44825.250999999997</c:v>
                </c:pt>
                <c:pt idx="111">
                  <c:v>44825.251000000004</c:v>
                </c:pt>
                <c:pt idx="112">
                  <c:v>44826.2739</c:v>
                </c:pt>
                <c:pt idx="113">
                  <c:v>44827.299200000001</c:v>
                </c:pt>
                <c:pt idx="114">
                  <c:v>44827.300499999998</c:v>
                </c:pt>
                <c:pt idx="115">
                  <c:v>45138.432000000001</c:v>
                </c:pt>
                <c:pt idx="116">
                  <c:v>45141.502</c:v>
                </c:pt>
                <c:pt idx="117">
                  <c:v>45144.575900000003</c:v>
                </c:pt>
                <c:pt idx="118">
                  <c:v>45144.575900000003</c:v>
                </c:pt>
                <c:pt idx="119">
                  <c:v>45169.974900000001</c:v>
                </c:pt>
                <c:pt idx="120">
                  <c:v>45170.998800000001</c:v>
                </c:pt>
                <c:pt idx="121">
                  <c:v>45172.635499999997</c:v>
                </c:pt>
                <c:pt idx="122">
                  <c:v>45172.635500000004</c:v>
                </c:pt>
                <c:pt idx="123">
                  <c:v>45175.708500000001</c:v>
                </c:pt>
                <c:pt idx="124">
                  <c:v>45183.492599999998</c:v>
                </c:pt>
                <c:pt idx="125">
                  <c:v>45196.600099999996</c:v>
                </c:pt>
                <c:pt idx="126">
                  <c:v>45196.600100000003</c:v>
                </c:pt>
                <c:pt idx="127">
                  <c:v>45197.011700000003</c:v>
                </c:pt>
                <c:pt idx="128">
                  <c:v>45207.659800000001</c:v>
                </c:pt>
                <c:pt idx="129">
                  <c:v>45512.846299999997</c:v>
                </c:pt>
                <c:pt idx="130">
                  <c:v>45513.87</c:v>
                </c:pt>
                <c:pt idx="131">
                  <c:v>45518.539700000001</c:v>
                </c:pt>
                <c:pt idx="132">
                  <c:v>45546.44</c:v>
                </c:pt>
                <c:pt idx="133">
                  <c:v>45554.630700000002</c:v>
                </c:pt>
                <c:pt idx="134">
                  <c:v>45854.481</c:v>
                </c:pt>
                <c:pt idx="135">
                  <c:v>45863.5</c:v>
                </c:pt>
                <c:pt idx="136">
                  <c:v>45911.447999999997</c:v>
                </c:pt>
                <c:pt idx="137">
                  <c:v>45925.769399999997</c:v>
                </c:pt>
                <c:pt idx="138">
                  <c:v>45928.637600000002</c:v>
                </c:pt>
                <c:pt idx="139">
                  <c:v>45941.347000000002</c:v>
                </c:pt>
                <c:pt idx="140">
                  <c:v>45943.7952</c:v>
                </c:pt>
                <c:pt idx="141">
                  <c:v>45944.425999999999</c:v>
                </c:pt>
                <c:pt idx="142">
                  <c:v>46235.45</c:v>
                </c:pt>
                <c:pt idx="143">
                  <c:v>46260.434999999998</c:v>
                </c:pt>
                <c:pt idx="144">
                  <c:v>46260.485000000001</c:v>
                </c:pt>
                <c:pt idx="145">
                  <c:v>46271.481</c:v>
                </c:pt>
                <c:pt idx="146">
                  <c:v>46271.481</c:v>
                </c:pt>
                <c:pt idx="147">
                  <c:v>46318.428</c:v>
                </c:pt>
                <c:pt idx="148">
                  <c:v>46585.315000000002</c:v>
                </c:pt>
                <c:pt idx="149">
                  <c:v>46587.334999999999</c:v>
                </c:pt>
                <c:pt idx="150">
                  <c:v>46591.442999999999</c:v>
                </c:pt>
                <c:pt idx="151">
                  <c:v>46593.489000000001</c:v>
                </c:pt>
                <c:pt idx="152">
                  <c:v>46603.339</c:v>
                </c:pt>
                <c:pt idx="153">
                  <c:v>46610.330999999998</c:v>
                </c:pt>
                <c:pt idx="154">
                  <c:v>46612.358</c:v>
                </c:pt>
                <c:pt idx="155">
                  <c:v>46705.328000000001</c:v>
                </c:pt>
                <c:pt idx="156">
                  <c:v>46705.334999999999</c:v>
                </c:pt>
                <c:pt idx="157">
                  <c:v>46988.396999999997</c:v>
                </c:pt>
                <c:pt idx="158">
                  <c:v>47298.4876</c:v>
                </c:pt>
                <c:pt idx="159">
                  <c:v>47299.513800000001</c:v>
                </c:pt>
                <c:pt idx="160">
                  <c:v>47300.5383</c:v>
                </c:pt>
                <c:pt idx="161">
                  <c:v>47301.560700000002</c:v>
                </c:pt>
                <c:pt idx="162">
                  <c:v>47387.400999999998</c:v>
                </c:pt>
                <c:pt idx="163">
                  <c:v>47388.413999999997</c:v>
                </c:pt>
                <c:pt idx="164">
                  <c:v>47695.432000000001</c:v>
                </c:pt>
                <c:pt idx="165">
                  <c:v>47729.436000000002</c:v>
                </c:pt>
                <c:pt idx="166">
                  <c:v>47745.415999999997</c:v>
                </c:pt>
                <c:pt idx="167">
                  <c:v>48035.438999999998</c:v>
                </c:pt>
                <c:pt idx="168">
                  <c:v>48066.574999999997</c:v>
                </c:pt>
                <c:pt idx="169">
                  <c:v>48087.462</c:v>
                </c:pt>
                <c:pt idx="170">
                  <c:v>48103.442000000003</c:v>
                </c:pt>
                <c:pt idx="171">
                  <c:v>48151.381999999998</c:v>
                </c:pt>
                <c:pt idx="172">
                  <c:v>48437.476999999999</c:v>
                </c:pt>
                <c:pt idx="173">
                  <c:v>48437.493999999999</c:v>
                </c:pt>
                <c:pt idx="174">
                  <c:v>48443.461600000002</c:v>
                </c:pt>
                <c:pt idx="175">
                  <c:v>48443.462299999999</c:v>
                </c:pt>
                <c:pt idx="176">
                  <c:v>48453.493000000002</c:v>
                </c:pt>
                <c:pt idx="177">
                  <c:v>48473.372000000003</c:v>
                </c:pt>
                <c:pt idx="178">
                  <c:v>48473.374300000003</c:v>
                </c:pt>
                <c:pt idx="179">
                  <c:v>48474.395400000001</c:v>
                </c:pt>
                <c:pt idx="180">
                  <c:v>48475.413</c:v>
                </c:pt>
                <c:pt idx="181">
                  <c:v>48499.384899999997</c:v>
                </c:pt>
                <c:pt idx="182">
                  <c:v>48500.404999999999</c:v>
                </c:pt>
                <c:pt idx="183">
                  <c:v>48507.360999999997</c:v>
                </c:pt>
                <c:pt idx="184">
                  <c:v>48508.385999999999</c:v>
                </c:pt>
                <c:pt idx="185">
                  <c:v>48509.43</c:v>
                </c:pt>
                <c:pt idx="186">
                  <c:v>48510.466</c:v>
                </c:pt>
                <c:pt idx="187">
                  <c:v>48767.51</c:v>
                </c:pt>
                <c:pt idx="188">
                  <c:v>48768.534800000001</c:v>
                </c:pt>
                <c:pt idx="189">
                  <c:v>48801.506999999998</c:v>
                </c:pt>
                <c:pt idx="190">
                  <c:v>49167.510999999999</c:v>
                </c:pt>
                <c:pt idx="191">
                  <c:v>49172.432999999997</c:v>
                </c:pt>
                <c:pt idx="192">
                  <c:v>49174.478000000003</c:v>
                </c:pt>
                <c:pt idx="193">
                  <c:v>49175.5</c:v>
                </c:pt>
                <c:pt idx="194">
                  <c:v>49175.508000000002</c:v>
                </c:pt>
                <c:pt idx="195">
                  <c:v>49200.485000000001</c:v>
                </c:pt>
                <c:pt idx="196">
                  <c:v>49200.489000000001</c:v>
                </c:pt>
                <c:pt idx="197">
                  <c:v>49207.447</c:v>
                </c:pt>
                <c:pt idx="198">
                  <c:v>49207.451000000001</c:v>
                </c:pt>
                <c:pt idx="199">
                  <c:v>49214.425000000003</c:v>
                </c:pt>
                <c:pt idx="200">
                  <c:v>49214.428</c:v>
                </c:pt>
                <c:pt idx="201">
                  <c:v>49544.385000000002</c:v>
                </c:pt>
                <c:pt idx="202">
                  <c:v>49547.455000000002</c:v>
                </c:pt>
                <c:pt idx="203">
                  <c:v>49571.434000000001</c:v>
                </c:pt>
                <c:pt idx="204">
                  <c:v>49896.487999999998</c:v>
                </c:pt>
                <c:pt idx="205">
                  <c:v>49959.353000000003</c:v>
                </c:pt>
                <c:pt idx="206">
                  <c:v>50252.483699999997</c:v>
                </c:pt>
                <c:pt idx="207">
                  <c:v>50287.504999999997</c:v>
                </c:pt>
                <c:pt idx="208">
                  <c:v>50334.410300000003</c:v>
                </c:pt>
                <c:pt idx="209">
                  <c:v>50640.425199999998</c:v>
                </c:pt>
                <c:pt idx="210">
                  <c:v>50640.425199999998</c:v>
                </c:pt>
                <c:pt idx="211">
                  <c:v>50652.502500000002</c:v>
                </c:pt>
                <c:pt idx="212">
                  <c:v>50654.550600000002</c:v>
                </c:pt>
                <c:pt idx="213">
                  <c:v>52086.454400000002</c:v>
                </c:pt>
                <c:pt idx="214">
                  <c:v>52118.422200000001</c:v>
                </c:pt>
                <c:pt idx="215">
                  <c:v>52134.390090000001</c:v>
                </c:pt>
                <c:pt idx="216">
                  <c:v>52136.434399999998</c:v>
                </c:pt>
                <c:pt idx="217">
                  <c:v>52483.455000000002</c:v>
                </c:pt>
                <c:pt idx="218">
                  <c:v>52490.430200000003</c:v>
                </c:pt>
                <c:pt idx="219">
                  <c:v>52492.464099999997</c:v>
                </c:pt>
                <c:pt idx="220">
                  <c:v>52823.42095</c:v>
                </c:pt>
                <c:pt idx="221">
                  <c:v>52854.39</c:v>
                </c:pt>
                <c:pt idx="222">
                  <c:v>53569.43722</c:v>
                </c:pt>
                <c:pt idx="223">
                  <c:v>54279.386500000001</c:v>
                </c:pt>
                <c:pt idx="224">
                  <c:v>54290.446300000003</c:v>
                </c:pt>
                <c:pt idx="225">
                  <c:v>54305.399400000002</c:v>
                </c:pt>
                <c:pt idx="226">
                  <c:v>54351.465900000003</c:v>
                </c:pt>
                <c:pt idx="227">
                  <c:v>54641.319199999998</c:v>
                </c:pt>
                <c:pt idx="228">
                  <c:v>54642.3433</c:v>
                </c:pt>
                <c:pt idx="229">
                  <c:v>54646.439100000003</c:v>
                </c:pt>
                <c:pt idx="230">
                  <c:v>54702.356500000002</c:v>
                </c:pt>
                <c:pt idx="231">
                  <c:v>55032.337500000001</c:v>
                </c:pt>
                <c:pt idx="232">
                  <c:v>55033.361799999999</c:v>
                </c:pt>
              </c:numCache>
            </c:numRef>
          </c:xVal>
          <c:yVal>
            <c:numRef>
              <c:f>'A (4)'!$I$21:$I$253</c:f>
              <c:numCache>
                <c:formatCode>General</c:formatCode>
                <c:ptCount val="233"/>
                <c:pt idx="7">
                  <c:v>1.0199999996984843E-2</c:v>
                </c:pt>
                <c:pt idx="8">
                  <c:v>9.6699999994598329E-3</c:v>
                </c:pt>
                <c:pt idx="9">
                  <c:v>6.0239999947953038E-3</c:v>
                </c:pt>
                <c:pt idx="10">
                  <c:v>-8.0200000229524449E-4</c:v>
                </c:pt>
                <c:pt idx="11">
                  <c:v>6.2770000004093163E-3</c:v>
                </c:pt>
                <c:pt idx="12">
                  <c:v>1.6949999990174547E-3</c:v>
                </c:pt>
                <c:pt idx="13">
                  <c:v>7.7199999941512942E-4</c:v>
                </c:pt>
                <c:pt idx="14">
                  <c:v>-6.4910000073723495E-3</c:v>
                </c:pt>
                <c:pt idx="15">
                  <c:v>-7.6360000020940788E-3</c:v>
                </c:pt>
                <c:pt idx="16">
                  <c:v>3.4509999968577176E-3</c:v>
                </c:pt>
                <c:pt idx="17">
                  <c:v>-1.599999814061448E-5</c:v>
                </c:pt>
                <c:pt idx="18">
                  <c:v>1.8399999680696055E-4</c:v>
                </c:pt>
                <c:pt idx="19">
                  <c:v>-6.3600000430596992E-4</c:v>
                </c:pt>
                <c:pt idx="20">
                  <c:v>-5.3599999955622479E-4</c:v>
                </c:pt>
                <c:pt idx="21">
                  <c:v>-5.3300000581657514E-4</c:v>
                </c:pt>
                <c:pt idx="22">
                  <c:v>8.2999998994637281E-5</c:v>
                </c:pt>
                <c:pt idx="23">
                  <c:v>-4.8400000378023833E-4</c:v>
                </c:pt>
                <c:pt idx="24">
                  <c:v>-1.5100000018719584E-4</c:v>
                </c:pt>
                <c:pt idx="25">
                  <c:v>2.2709999975631945E-3</c:v>
                </c:pt>
                <c:pt idx="26">
                  <c:v>-3.9400000241585076E-4</c:v>
                </c:pt>
                <c:pt idx="27">
                  <c:v>-1.1010000016540289E-3</c:v>
                </c:pt>
                <c:pt idx="28">
                  <c:v>-1.0160000019823201E-3</c:v>
                </c:pt>
                <c:pt idx="29">
                  <c:v>-1.8582000004244037E-2</c:v>
                </c:pt>
                <c:pt idx="30">
                  <c:v>-1.8434000005072448E-2</c:v>
                </c:pt>
                <c:pt idx="31">
                  <c:v>-1.3220000037108548E-3</c:v>
                </c:pt>
                <c:pt idx="32">
                  <c:v>-1.0040000051958486E-3</c:v>
                </c:pt>
                <c:pt idx="33">
                  <c:v>-3.3030000049620867E-3</c:v>
                </c:pt>
                <c:pt idx="34">
                  <c:v>-9.1300000349292532E-4</c:v>
                </c:pt>
                <c:pt idx="35">
                  <c:v>-1.0120000079041347E-3</c:v>
                </c:pt>
                <c:pt idx="36">
                  <c:v>-4.1200000850949436E-4</c:v>
                </c:pt>
                <c:pt idx="37">
                  <c:v>-9.762000001501292E-3</c:v>
                </c:pt>
                <c:pt idx="38">
                  <c:v>-9.9919999993289821E-3</c:v>
                </c:pt>
                <c:pt idx="39">
                  <c:v>-2.2900000039953738E-3</c:v>
                </c:pt>
                <c:pt idx="40">
                  <c:v>-4.9560000043129548E-3</c:v>
                </c:pt>
                <c:pt idx="41">
                  <c:v>-1.4020000016898848E-3</c:v>
                </c:pt>
                <c:pt idx="42">
                  <c:v>1.7601999992621131E-2</c:v>
                </c:pt>
                <c:pt idx="43">
                  <c:v>2.4869999979273416E-3</c:v>
                </c:pt>
                <c:pt idx="44">
                  <c:v>-1.7430000007152557E-3</c:v>
                </c:pt>
                <c:pt idx="45">
                  <c:v>-1.7857999999250751E-2</c:v>
                </c:pt>
                <c:pt idx="46">
                  <c:v>-4.6100000035949051E-3</c:v>
                </c:pt>
                <c:pt idx="47">
                  <c:v>5.407999997260049E-3</c:v>
                </c:pt>
                <c:pt idx="48">
                  <c:v>-4.7070000000530854E-3</c:v>
                </c:pt>
                <c:pt idx="49">
                  <c:v>-1.8220000056317076E-3</c:v>
                </c:pt>
                <c:pt idx="50">
                  <c:v>2.9499999800464138E-4</c:v>
                </c:pt>
                <c:pt idx="51">
                  <c:v>-9.1490000049816445E-3</c:v>
                </c:pt>
                <c:pt idx="52">
                  <c:v>-4.1490000003250316E-3</c:v>
                </c:pt>
                <c:pt idx="53">
                  <c:v>2.8689999962807633E-3</c:v>
                </c:pt>
                <c:pt idx="54">
                  <c:v>1.1116999994555954E-2</c:v>
                </c:pt>
                <c:pt idx="55">
                  <c:v>-1.8650000056368299E-3</c:v>
                </c:pt>
                <c:pt idx="56">
                  <c:v>-1.5307000001484994E-2</c:v>
                </c:pt>
                <c:pt idx="57">
                  <c:v>5.5779999966034666E-3</c:v>
                </c:pt>
                <c:pt idx="58">
                  <c:v>7.2899999941000715E-4</c:v>
                </c:pt>
                <c:pt idx="59">
                  <c:v>-3.0500000066240318E-3</c:v>
                </c:pt>
                <c:pt idx="60">
                  <c:v>3.9679999972577207E-3</c:v>
                </c:pt>
                <c:pt idx="61">
                  <c:v>-8.1470000004628673E-3</c:v>
                </c:pt>
                <c:pt idx="62">
                  <c:v>-2.3438000003807247E-2</c:v>
                </c:pt>
                <c:pt idx="63">
                  <c:v>-2.3305000002437737E-2</c:v>
                </c:pt>
                <c:pt idx="64">
                  <c:v>-3.002099999866914E-2</c:v>
                </c:pt>
                <c:pt idx="65">
                  <c:v>-1.3348000000405591E-2</c:v>
                </c:pt>
                <c:pt idx="66">
                  <c:v>7.5369999976828694E-3</c:v>
                </c:pt>
                <c:pt idx="67">
                  <c:v>-9.1000001702923328E-5</c:v>
                </c:pt>
                <c:pt idx="68">
                  <c:v>-4.7720000075059943E-3</c:v>
                </c:pt>
                <c:pt idx="69">
                  <c:v>-2.0000079530291259E-6</c:v>
                </c:pt>
                <c:pt idx="70">
                  <c:v>-2.5080999999772757E-2</c:v>
                </c:pt>
                <c:pt idx="71">
                  <c:v>-3.1178000004729256E-2</c:v>
                </c:pt>
                <c:pt idx="72">
                  <c:v>-2.3178000003099442E-2</c:v>
                </c:pt>
                <c:pt idx="73">
                  <c:v>-2.5293000006058719E-2</c:v>
                </c:pt>
                <c:pt idx="74">
                  <c:v>-2.8523000000859611E-2</c:v>
                </c:pt>
                <c:pt idx="75">
                  <c:v>-3.4390000000712462E-2</c:v>
                </c:pt>
                <c:pt idx="76">
                  <c:v>-2.3505000004661269E-2</c:v>
                </c:pt>
                <c:pt idx="77">
                  <c:v>-3.5050000005867332E-3</c:v>
                </c:pt>
                <c:pt idx="78">
                  <c:v>-1.7620000005990732E-2</c:v>
                </c:pt>
                <c:pt idx="79">
                  <c:v>-6.88000007357914E-4</c:v>
                </c:pt>
                <c:pt idx="80">
                  <c:v>-2.0257000003766734E-2</c:v>
                </c:pt>
                <c:pt idx="81">
                  <c:v>-1.9372000002476852E-2</c:v>
                </c:pt>
                <c:pt idx="82">
                  <c:v>3.2829999909154139E-3</c:v>
                </c:pt>
                <c:pt idx="83">
                  <c:v>-2.5354000004881527E-2</c:v>
                </c:pt>
                <c:pt idx="84">
                  <c:v>7.299999997485429E-4</c:v>
                </c:pt>
                <c:pt idx="85">
                  <c:v>-9.1000001702923328E-5</c:v>
                </c:pt>
                <c:pt idx="86">
                  <c:v>-5.3820000030100346E-3</c:v>
                </c:pt>
                <c:pt idx="88">
                  <c:v>7.9199999163392931E-4</c:v>
                </c:pt>
                <c:pt idx="89">
                  <c:v>8.8599999435245991E-4</c:v>
                </c:pt>
                <c:pt idx="90">
                  <c:v>1.370999998471234E-3</c:v>
                </c:pt>
                <c:pt idx="91">
                  <c:v>9.6699999921838753E-3</c:v>
                </c:pt>
                <c:pt idx="94">
                  <c:v>-4.2049000003316905E-2</c:v>
                </c:pt>
                <c:pt idx="95">
                  <c:v>4.0840000001480803E-3</c:v>
                </c:pt>
                <c:pt idx="98">
                  <c:v>6.3769999978831038E-3</c:v>
                </c:pt>
                <c:pt idx="99">
                  <c:v>4.7699999995529652E-3</c:v>
                </c:pt>
                <c:pt idx="107">
                  <c:v>4.1239999991375953E-3</c:v>
                </c:pt>
                <c:pt idx="108">
                  <c:v>3.4830000004149042E-3</c:v>
                </c:pt>
                <c:pt idx="109">
                  <c:v>3.0679999981657602E-3</c:v>
                </c:pt>
                <c:pt idx="110">
                  <c:v>-2.921000006608665E-3</c:v>
                </c:pt>
                <c:pt idx="114">
                  <c:v>-1.6510000059497543E-3</c:v>
                </c:pt>
                <c:pt idx="115">
                  <c:v>3.7119999979040585E-3</c:v>
                </c:pt>
                <c:pt idx="116">
                  <c:v>1.366999997117091E-3</c:v>
                </c:pt>
                <c:pt idx="118">
                  <c:v>2.9219999996712431E-3</c:v>
                </c:pt>
                <c:pt idx="121">
                  <c:v>1.7709999956423417E-3</c:v>
                </c:pt>
                <c:pt idx="126">
                  <c:v>2.0799999983864836E-3</c:v>
                </c:pt>
                <c:pt idx="131">
                  <c:v>-4.007600000477396E-2</c:v>
                </c:pt>
                <c:pt idx="132">
                  <c:v>4.2959999991580844E-3</c:v>
                </c:pt>
                <c:pt idx="134">
                  <c:v>-8.4960000021965243E-3</c:v>
                </c:pt>
                <c:pt idx="135">
                  <c:v>-1.7080000034184195E-3</c:v>
                </c:pt>
                <c:pt idx="136">
                  <c:v>1.7709999992803205E-2</c:v>
                </c:pt>
                <c:pt idx="139">
                  <c:v>1.2552000000141561E-2</c:v>
                </c:pt>
                <c:pt idx="141">
                  <c:v>1.9206999997550156E-2</c:v>
                </c:pt>
                <c:pt idx="142">
                  <c:v>-1.0276000008161645E-2</c:v>
                </c:pt>
                <c:pt idx="143">
                  <c:v>-1.3682000004337169E-2</c:v>
                </c:pt>
                <c:pt idx="144">
                  <c:v>3.6317999998573214E-2</c:v>
                </c:pt>
                <c:pt idx="145">
                  <c:v>-2.8124000004027039E-2</c:v>
                </c:pt>
                <c:pt idx="146">
                  <c:v>-2.8124000004027039E-2</c:v>
                </c:pt>
                <c:pt idx="147">
                  <c:v>1.4408999995794147E-2</c:v>
                </c:pt>
                <c:pt idx="148">
                  <c:v>1.7039999998814892E-2</c:v>
                </c:pt>
                <c:pt idx="149">
                  <c:v>-1.1190000004717149E-2</c:v>
                </c:pt>
                <c:pt idx="150">
                  <c:v>3.4999999479623511E-4</c:v>
                </c:pt>
                <c:pt idx="151">
                  <c:v>-1.8800000034389086E-3</c:v>
                </c:pt>
                <c:pt idx="152">
                  <c:v>1.6615999993518926E-2</c:v>
                </c:pt>
                <c:pt idx="153">
                  <c:v>4.4633999998040963E-2</c:v>
                </c:pt>
                <c:pt idx="154">
                  <c:v>2.3403999999572989E-2</c:v>
                </c:pt>
                <c:pt idx="155">
                  <c:v>3.7620000002789311E-3</c:v>
                </c:pt>
                <c:pt idx="156">
                  <c:v>1.076199999806704E-2</c:v>
                </c:pt>
                <c:pt idx="157">
                  <c:v>7.375999994110316E-3</c:v>
                </c:pt>
                <c:pt idx="158">
                  <c:v>-4.0460000018356368E-3</c:v>
                </c:pt>
                <c:pt idx="159">
                  <c:v>-1.9610000017564744E-3</c:v>
                </c:pt>
                <c:pt idx="160">
                  <c:v>-1.5760000023874454E-3</c:v>
                </c:pt>
                <c:pt idx="161">
                  <c:v>-3.2910000008996576E-3</c:v>
                </c:pt>
                <c:pt idx="162">
                  <c:v>1.617199999600416E-2</c:v>
                </c:pt>
                <c:pt idx="163">
                  <c:v>5.0569999948493205E-3</c:v>
                </c:pt>
                <c:pt idx="164">
                  <c:v>-6.6200000001117587E-3</c:v>
                </c:pt>
                <c:pt idx="165">
                  <c:v>-3.2380000047851354E-3</c:v>
                </c:pt>
                <c:pt idx="166">
                  <c:v>5.6799999583745375E-4</c:v>
                </c:pt>
                <c:pt idx="167">
                  <c:v>-5.8000000062747858E-3</c:v>
                </c:pt>
                <c:pt idx="168">
                  <c:v>-2.8960000054212287E-3</c:v>
                </c:pt>
                <c:pt idx="169">
                  <c:v>-7.842000006348826E-3</c:v>
                </c:pt>
                <c:pt idx="170">
                  <c:v>-4.0359999984502792E-3</c:v>
                </c:pt>
                <c:pt idx="171">
                  <c:v>7.3819999961415306E-3</c:v>
                </c:pt>
                <c:pt idx="172">
                  <c:v>-3.5349000005226117E-2</c:v>
                </c:pt>
                <c:pt idx="173">
                  <c:v>-1.834900000540074E-2</c:v>
                </c:pt>
                <c:pt idx="174">
                  <c:v>9.3839999972260557E-3</c:v>
                </c:pt>
                <c:pt idx="175">
                  <c:v>1.0083999994094484E-2</c:v>
                </c:pt>
                <c:pt idx="176">
                  <c:v>4.4570000027306378E-3</c:v>
                </c:pt>
                <c:pt idx="177">
                  <c:v>1.5626000000338536E-2</c:v>
                </c:pt>
                <c:pt idx="178">
                  <c:v>1.792600000044331E-2</c:v>
                </c:pt>
                <c:pt idx="179">
                  <c:v>1.4910999998392072E-2</c:v>
                </c:pt>
                <c:pt idx="180">
                  <c:v>8.3959999974467792E-3</c:v>
                </c:pt>
                <c:pt idx="181">
                  <c:v>1.6004999990400393E-2</c:v>
                </c:pt>
                <c:pt idx="182">
                  <c:v>1.1989999999059364E-2</c:v>
                </c:pt>
                <c:pt idx="183">
                  <c:v>4.0079999962472357E-3</c:v>
                </c:pt>
                <c:pt idx="184">
                  <c:v>4.8929999975371175E-3</c:v>
                </c:pt>
                <c:pt idx="185">
                  <c:v>2.477799999905983E-2</c:v>
                </c:pt>
                <c:pt idx="186">
                  <c:v>3.6662999998952728E-2</c:v>
                </c:pt>
                <c:pt idx="187">
                  <c:v>2.7798000002803747E-2</c:v>
                </c:pt>
                <c:pt idx="188">
                  <c:v>2.8482999994594138E-2</c:v>
                </c:pt>
                <c:pt idx="189">
                  <c:v>2.4179999993066303E-2</c:v>
                </c:pt>
                <c:pt idx="190">
                  <c:v>9.4789999930071644E-3</c:v>
                </c:pt>
                <c:pt idx="191">
                  <c:v>1.5726999998150859E-2</c:v>
                </c:pt>
                <c:pt idx="192">
                  <c:v>1.2497000003349967E-2</c:v>
                </c:pt>
                <c:pt idx="193">
                  <c:v>1.0381999993114732E-2</c:v>
                </c:pt>
                <c:pt idx="194">
                  <c:v>1.8381999994744547E-2</c:v>
                </c:pt>
                <c:pt idx="195">
                  <c:v>6.9759999969392084E-3</c:v>
                </c:pt>
                <c:pt idx="196">
                  <c:v>1.0975999997754116E-2</c:v>
                </c:pt>
                <c:pt idx="197">
                  <c:v>4.9939999953494407E-3</c:v>
                </c:pt>
                <c:pt idx="198">
                  <c:v>8.993999996164348E-3</c:v>
                </c:pt>
                <c:pt idx="199">
                  <c:v>1.9011999997019302E-2</c:v>
                </c:pt>
                <c:pt idx="200">
                  <c:v>2.2011999993992504E-2</c:v>
                </c:pt>
                <c:pt idx="201">
                  <c:v>9.1590000010910444E-3</c:v>
                </c:pt>
                <c:pt idx="202">
                  <c:v>6.8140000003040768E-3</c:v>
                </c:pt>
                <c:pt idx="203">
                  <c:v>2.1522999995795544E-2</c:v>
                </c:pt>
                <c:pt idx="204">
                  <c:v>2.1421999990707263E-2</c:v>
                </c:pt>
                <c:pt idx="205">
                  <c:v>5.761000000347849E-3</c:v>
                </c:pt>
                <c:pt idx="206">
                  <c:v>3.4747999990941025E-2</c:v>
                </c:pt>
                <c:pt idx="207">
                  <c:v>3.1314999992900994E-2</c:v>
                </c:pt>
                <c:pt idx="208">
                  <c:v>3.2147999998414889E-2</c:v>
                </c:pt>
                <c:pt idx="209">
                  <c:v>4.1485999994620215E-2</c:v>
                </c:pt>
                <c:pt idx="210">
                  <c:v>4.1485999994620215E-2</c:v>
                </c:pt>
                <c:pt idx="211">
                  <c:v>3.4228999997139908E-2</c:v>
                </c:pt>
                <c:pt idx="212">
                  <c:v>3.4098999996786006E-2</c:v>
                </c:pt>
                <c:pt idx="213">
                  <c:v>2.0305999998527113E-2</c:v>
                </c:pt>
                <c:pt idx="214">
                  <c:v>3.5717999999178573E-2</c:v>
                </c:pt>
                <c:pt idx="215">
                  <c:v>2.7413999996497296E-2</c:v>
                </c:pt>
                <c:pt idx="216">
                  <c:v>2.3493999993661419E-2</c:v>
                </c:pt>
                <c:pt idx="217">
                  <c:v>7.393199999933131E-2</c:v>
                </c:pt>
                <c:pt idx="218">
                  <c:v>8.5149999998975545E-2</c:v>
                </c:pt>
                <c:pt idx="219">
                  <c:v>7.0819999993545935E-2</c:v>
                </c:pt>
                <c:pt idx="220">
                  <c:v>3.3702000000630505E-2</c:v>
                </c:pt>
                <c:pt idx="221">
                  <c:v>7.4478999995335471E-2</c:v>
                </c:pt>
                <c:pt idx="222">
                  <c:v>8.4605999996711034E-2</c:v>
                </c:pt>
                <c:pt idx="223">
                  <c:v>0.11736799999926006</c:v>
                </c:pt>
                <c:pt idx="224">
                  <c:v>0.11672600000019884</c:v>
                </c:pt>
                <c:pt idx="225">
                  <c:v>0.11774699999659788</c:v>
                </c:pt>
                <c:pt idx="226">
                  <c:v>0.30389499999728287</c:v>
                </c:pt>
                <c:pt idx="227">
                  <c:v>0.12782699999661418</c:v>
                </c:pt>
                <c:pt idx="228">
                  <c:v>0.1278119999988121</c:v>
                </c:pt>
                <c:pt idx="229">
                  <c:v>0.12715200000093319</c:v>
                </c:pt>
                <c:pt idx="230">
                  <c:v>0.12787299999763491</c:v>
                </c:pt>
                <c:pt idx="231">
                  <c:v>0.13901999999507098</c:v>
                </c:pt>
                <c:pt idx="232">
                  <c:v>0.13920499999949243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8C-4F77-B34C-A396582BA63A}"/>
            </c:ext>
          </c:extLst>
        </c:ser>
        <c:ser>
          <c:idx val="2"/>
          <c:order val="2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(4)'!$C$21:$C$253</c:f>
              <c:numCache>
                <c:formatCode>General</c:formatCode>
                <c:ptCount val="233"/>
                <c:pt idx="0">
                  <c:v>35658.466999999997</c:v>
                </c:pt>
                <c:pt idx="1">
                  <c:v>35672.383000000002</c:v>
                </c:pt>
                <c:pt idx="2">
                  <c:v>35689.597000000002</c:v>
                </c:pt>
                <c:pt idx="3">
                  <c:v>35990.667000000001</c:v>
                </c:pt>
                <c:pt idx="4">
                  <c:v>36012.81</c:v>
                </c:pt>
                <c:pt idx="5">
                  <c:v>39294.438199999997</c:v>
                </c:pt>
                <c:pt idx="6">
                  <c:v>39319.421799999996</c:v>
                </c:pt>
                <c:pt idx="7">
                  <c:v>40047.358</c:v>
                </c:pt>
                <c:pt idx="8">
                  <c:v>40049.405700000003</c:v>
                </c:pt>
                <c:pt idx="9">
                  <c:v>40418.4931</c:v>
                </c:pt>
                <c:pt idx="10">
                  <c:v>40820.349000000002</c:v>
                </c:pt>
                <c:pt idx="11">
                  <c:v>40846.368600000002</c:v>
                </c:pt>
                <c:pt idx="12">
                  <c:v>40853.328000000001</c:v>
                </c:pt>
                <c:pt idx="13">
                  <c:v>41119.801800000001</c:v>
                </c:pt>
                <c:pt idx="14">
                  <c:v>41136.385199999997</c:v>
                </c:pt>
                <c:pt idx="15">
                  <c:v>41139.456400000003</c:v>
                </c:pt>
                <c:pt idx="16">
                  <c:v>41145.817000000003</c:v>
                </c:pt>
                <c:pt idx="17">
                  <c:v>41479.470200000003</c:v>
                </c:pt>
                <c:pt idx="18">
                  <c:v>41479.470399999998</c:v>
                </c:pt>
                <c:pt idx="19">
                  <c:v>41835.861599999997</c:v>
                </c:pt>
                <c:pt idx="20">
                  <c:v>41835.861700000001</c:v>
                </c:pt>
                <c:pt idx="21">
                  <c:v>41843.849799999996</c:v>
                </c:pt>
                <c:pt idx="22">
                  <c:v>41845.489000000001</c:v>
                </c:pt>
                <c:pt idx="23">
                  <c:v>41851.4283</c:v>
                </c:pt>
                <c:pt idx="24">
                  <c:v>41877.8508</c:v>
                </c:pt>
                <c:pt idx="25">
                  <c:v>41895.468000000001</c:v>
                </c:pt>
                <c:pt idx="26">
                  <c:v>42193.482799999998</c:v>
                </c:pt>
                <c:pt idx="27">
                  <c:v>42215.807800000002</c:v>
                </c:pt>
                <c:pt idx="28">
                  <c:v>42216.832000000002</c:v>
                </c:pt>
                <c:pt idx="29">
                  <c:v>42225.417000000001</c:v>
                </c:pt>
                <c:pt idx="30">
                  <c:v>42230.332900000001</c:v>
                </c:pt>
                <c:pt idx="31">
                  <c:v>42241.820099999997</c:v>
                </c:pt>
                <c:pt idx="32">
                  <c:v>42248.784399999997</c:v>
                </c:pt>
                <c:pt idx="33">
                  <c:v>42251.444799999997</c:v>
                </c:pt>
                <c:pt idx="34">
                  <c:v>42265.784800000001</c:v>
                </c:pt>
                <c:pt idx="35">
                  <c:v>42268.447399999997</c:v>
                </c:pt>
                <c:pt idx="36">
                  <c:v>42268.447999999997</c:v>
                </c:pt>
                <c:pt idx="37">
                  <c:v>42565.432000000001</c:v>
                </c:pt>
                <c:pt idx="38">
                  <c:v>42567.48</c:v>
                </c:pt>
                <c:pt idx="39">
                  <c:v>42572.813099999999</c:v>
                </c:pt>
                <c:pt idx="40">
                  <c:v>42581.413</c:v>
                </c:pt>
                <c:pt idx="41">
                  <c:v>42581.826200000003</c:v>
                </c:pt>
                <c:pt idx="42">
                  <c:v>42592.495999999999</c:v>
                </c:pt>
                <c:pt idx="43">
                  <c:v>42593.504999999997</c:v>
                </c:pt>
                <c:pt idx="44">
                  <c:v>42595.548999999999</c:v>
                </c:pt>
                <c:pt idx="45">
                  <c:v>42596.557000000001</c:v>
                </c:pt>
                <c:pt idx="46">
                  <c:v>42601.485999999997</c:v>
                </c:pt>
                <c:pt idx="47">
                  <c:v>42608.46</c:v>
                </c:pt>
                <c:pt idx="48">
                  <c:v>42609.474000000002</c:v>
                </c:pt>
                <c:pt idx="49">
                  <c:v>42610.500999999997</c:v>
                </c:pt>
                <c:pt idx="50">
                  <c:v>42614.804400000001</c:v>
                </c:pt>
                <c:pt idx="51">
                  <c:v>42620.53</c:v>
                </c:pt>
                <c:pt idx="52">
                  <c:v>42620.535000000003</c:v>
                </c:pt>
                <c:pt idx="53">
                  <c:v>42627.506000000001</c:v>
                </c:pt>
                <c:pt idx="54">
                  <c:v>42632.43</c:v>
                </c:pt>
                <c:pt idx="55">
                  <c:v>42639.381000000001</c:v>
                </c:pt>
                <c:pt idx="56">
                  <c:v>42650.428</c:v>
                </c:pt>
                <c:pt idx="57">
                  <c:v>42651.472999999998</c:v>
                </c:pt>
                <c:pt idx="58">
                  <c:v>42664.372000000003</c:v>
                </c:pt>
                <c:pt idx="59">
                  <c:v>42863.661</c:v>
                </c:pt>
                <c:pt idx="60">
                  <c:v>42870.631999999998</c:v>
                </c:pt>
                <c:pt idx="61">
                  <c:v>42871.644</c:v>
                </c:pt>
                <c:pt idx="62">
                  <c:v>42895.593000000001</c:v>
                </c:pt>
                <c:pt idx="63">
                  <c:v>42901.533000000003</c:v>
                </c:pt>
                <c:pt idx="64">
                  <c:v>42920.37</c:v>
                </c:pt>
                <c:pt idx="65">
                  <c:v>42930.423000000003</c:v>
                </c:pt>
                <c:pt idx="66">
                  <c:v>42931.468000000001</c:v>
                </c:pt>
                <c:pt idx="67">
                  <c:v>42938.834000000003</c:v>
                </c:pt>
                <c:pt idx="68">
                  <c:v>42948.455999999998</c:v>
                </c:pt>
                <c:pt idx="69">
                  <c:v>42950.508999999998</c:v>
                </c:pt>
                <c:pt idx="70">
                  <c:v>42965.436000000002</c:v>
                </c:pt>
                <c:pt idx="71">
                  <c:v>42973.417999999998</c:v>
                </c:pt>
                <c:pt idx="72">
                  <c:v>42973.425999999999</c:v>
                </c:pt>
                <c:pt idx="73">
                  <c:v>42974.447999999997</c:v>
                </c:pt>
                <c:pt idx="74">
                  <c:v>42976.493000000002</c:v>
                </c:pt>
                <c:pt idx="75">
                  <c:v>42982.427000000003</c:v>
                </c:pt>
                <c:pt idx="76">
                  <c:v>42983.462</c:v>
                </c:pt>
                <c:pt idx="77">
                  <c:v>42983.482000000004</c:v>
                </c:pt>
                <c:pt idx="78">
                  <c:v>42984.491999999998</c:v>
                </c:pt>
                <c:pt idx="79">
                  <c:v>42987.786099999998</c:v>
                </c:pt>
                <c:pt idx="80">
                  <c:v>42988.381000000001</c:v>
                </c:pt>
                <c:pt idx="81">
                  <c:v>42989.406000000003</c:v>
                </c:pt>
                <c:pt idx="82">
                  <c:v>42992.500999999997</c:v>
                </c:pt>
                <c:pt idx="83">
                  <c:v>42996.364000000001</c:v>
                </c:pt>
                <c:pt idx="84">
                  <c:v>43281.503700000001</c:v>
                </c:pt>
                <c:pt idx="85">
                  <c:v>43348.480000000003</c:v>
                </c:pt>
                <c:pt idx="86">
                  <c:v>43372.438999999998</c:v>
                </c:pt>
                <c:pt idx="87">
                  <c:v>43662.476999999999</c:v>
                </c:pt>
                <c:pt idx="88">
                  <c:v>43671.896399999998</c:v>
                </c:pt>
                <c:pt idx="89">
                  <c:v>43676.402600000001</c:v>
                </c:pt>
                <c:pt idx="90">
                  <c:v>43677.427199999998</c:v>
                </c:pt>
                <c:pt idx="91">
                  <c:v>44166.347999999998</c:v>
                </c:pt>
                <c:pt idx="92">
                  <c:v>44406.8073</c:v>
                </c:pt>
                <c:pt idx="93">
                  <c:v>44448.792199999996</c:v>
                </c:pt>
                <c:pt idx="94">
                  <c:v>44525.351000000002</c:v>
                </c:pt>
                <c:pt idx="95">
                  <c:v>44531.337</c:v>
                </c:pt>
                <c:pt idx="96">
                  <c:v>44750.490100000003</c:v>
                </c:pt>
                <c:pt idx="97">
                  <c:v>44751.516199999998</c:v>
                </c:pt>
                <c:pt idx="98">
                  <c:v>44758.487999999998</c:v>
                </c:pt>
                <c:pt idx="99">
                  <c:v>44780.812100000003</c:v>
                </c:pt>
                <c:pt idx="100">
                  <c:v>44780.8122</c:v>
                </c:pt>
                <c:pt idx="101">
                  <c:v>44781.835699999996</c:v>
                </c:pt>
                <c:pt idx="102">
                  <c:v>44795.346100000002</c:v>
                </c:pt>
                <c:pt idx="103">
                  <c:v>44796.3698</c:v>
                </c:pt>
                <c:pt idx="104">
                  <c:v>44797.3946</c:v>
                </c:pt>
                <c:pt idx="105">
                  <c:v>44798.419099999999</c:v>
                </c:pt>
                <c:pt idx="106">
                  <c:v>44799.443400000004</c:v>
                </c:pt>
                <c:pt idx="107">
                  <c:v>44801.703399999999</c:v>
                </c:pt>
                <c:pt idx="108">
                  <c:v>44815.425900000002</c:v>
                </c:pt>
                <c:pt idx="109">
                  <c:v>44816.4496</c:v>
                </c:pt>
                <c:pt idx="110">
                  <c:v>44825.250999999997</c:v>
                </c:pt>
                <c:pt idx="111">
                  <c:v>44825.251000000004</c:v>
                </c:pt>
                <c:pt idx="112">
                  <c:v>44826.2739</c:v>
                </c:pt>
                <c:pt idx="113">
                  <c:v>44827.299200000001</c:v>
                </c:pt>
                <c:pt idx="114">
                  <c:v>44827.300499999998</c:v>
                </c:pt>
                <c:pt idx="115">
                  <c:v>45138.432000000001</c:v>
                </c:pt>
                <c:pt idx="116">
                  <c:v>45141.502</c:v>
                </c:pt>
                <c:pt idx="117">
                  <c:v>45144.575900000003</c:v>
                </c:pt>
                <c:pt idx="118">
                  <c:v>45144.575900000003</c:v>
                </c:pt>
                <c:pt idx="119">
                  <c:v>45169.974900000001</c:v>
                </c:pt>
                <c:pt idx="120">
                  <c:v>45170.998800000001</c:v>
                </c:pt>
                <c:pt idx="121">
                  <c:v>45172.635499999997</c:v>
                </c:pt>
                <c:pt idx="122">
                  <c:v>45172.635500000004</c:v>
                </c:pt>
                <c:pt idx="123">
                  <c:v>45175.708500000001</c:v>
                </c:pt>
                <c:pt idx="124">
                  <c:v>45183.492599999998</c:v>
                </c:pt>
                <c:pt idx="125">
                  <c:v>45196.600099999996</c:v>
                </c:pt>
                <c:pt idx="126">
                  <c:v>45196.600100000003</c:v>
                </c:pt>
                <c:pt idx="127">
                  <c:v>45197.011700000003</c:v>
                </c:pt>
                <c:pt idx="128">
                  <c:v>45207.659800000001</c:v>
                </c:pt>
                <c:pt idx="129">
                  <c:v>45512.846299999997</c:v>
                </c:pt>
                <c:pt idx="130">
                  <c:v>45513.87</c:v>
                </c:pt>
                <c:pt idx="131">
                  <c:v>45518.539700000001</c:v>
                </c:pt>
                <c:pt idx="132">
                  <c:v>45546.44</c:v>
                </c:pt>
                <c:pt idx="133">
                  <c:v>45554.630700000002</c:v>
                </c:pt>
                <c:pt idx="134">
                  <c:v>45854.481</c:v>
                </c:pt>
                <c:pt idx="135">
                  <c:v>45863.5</c:v>
                </c:pt>
                <c:pt idx="136">
                  <c:v>45911.447999999997</c:v>
                </c:pt>
                <c:pt idx="137">
                  <c:v>45925.769399999997</c:v>
                </c:pt>
                <c:pt idx="138">
                  <c:v>45928.637600000002</c:v>
                </c:pt>
                <c:pt idx="139">
                  <c:v>45941.347000000002</c:v>
                </c:pt>
                <c:pt idx="140">
                  <c:v>45943.7952</c:v>
                </c:pt>
                <c:pt idx="141">
                  <c:v>45944.425999999999</c:v>
                </c:pt>
                <c:pt idx="142">
                  <c:v>46235.45</c:v>
                </c:pt>
                <c:pt idx="143">
                  <c:v>46260.434999999998</c:v>
                </c:pt>
                <c:pt idx="144">
                  <c:v>46260.485000000001</c:v>
                </c:pt>
                <c:pt idx="145">
                  <c:v>46271.481</c:v>
                </c:pt>
                <c:pt idx="146">
                  <c:v>46271.481</c:v>
                </c:pt>
                <c:pt idx="147">
                  <c:v>46318.428</c:v>
                </c:pt>
                <c:pt idx="148">
                  <c:v>46585.315000000002</c:v>
                </c:pt>
                <c:pt idx="149">
                  <c:v>46587.334999999999</c:v>
                </c:pt>
                <c:pt idx="150">
                  <c:v>46591.442999999999</c:v>
                </c:pt>
                <c:pt idx="151">
                  <c:v>46593.489000000001</c:v>
                </c:pt>
                <c:pt idx="152">
                  <c:v>46603.339</c:v>
                </c:pt>
                <c:pt idx="153">
                  <c:v>46610.330999999998</c:v>
                </c:pt>
                <c:pt idx="154">
                  <c:v>46612.358</c:v>
                </c:pt>
                <c:pt idx="155">
                  <c:v>46705.328000000001</c:v>
                </c:pt>
                <c:pt idx="156">
                  <c:v>46705.334999999999</c:v>
                </c:pt>
                <c:pt idx="157">
                  <c:v>46988.396999999997</c:v>
                </c:pt>
                <c:pt idx="158">
                  <c:v>47298.4876</c:v>
                </c:pt>
                <c:pt idx="159">
                  <c:v>47299.513800000001</c:v>
                </c:pt>
                <c:pt idx="160">
                  <c:v>47300.5383</c:v>
                </c:pt>
                <c:pt idx="161">
                  <c:v>47301.560700000002</c:v>
                </c:pt>
                <c:pt idx="162">
                  <c:v>47387.400999999998</c:v>
                </c:pt>
                <c:pt idx="163">
                  <c:v>47388.413999999997</c:v>
                </c:pt>
                <c:pt idx="164">
                  <c:v>47695.432000000001</c:v>
                </c:pt>
                <c:pt idx="165">
                  <c:v>47729.436000000002</c:v>
                </c:pt>
                <c:pt idx="166">
                  <c:v>47745.415999999997</c:v>
                </c:pt>
                <c:pt idx="167">
                  <c:v>48035.438999999998</c:v>
                </c:pt>
                <c:pt idx="168">
                  <c:v>48066.574999999997</c:v>
                </c:pt>
                <c:pt idx="169">
                  <c:v>48087.462</c:v>
                </c:pt>
                <c:pt idx="170">
                  <c:v>48103.442000000003</c:v>
                </c:pt>
                <c:pt idx="171">
                  <c:v>48151.381999999998</c:v>
                </c:pt>
                <c:pt idx="172">
                  <c:v>48437.476999999999</c:v>
                </c:pt>
                <c:pt idx="173">
                  <c:v>48437.493999999999</c:v>
                </c:pt>
                <c:pt idx="174">
                  <c:v>48443.461600000002</c:v>
                </c:pt>
                <c:pt idx="175">
                  <c:v>48443.462299999999</c:v>
                </c:pt>
                <c:pt idx="176">
                  <c:v>48453.493000000002</c:v>
                </c:pt>
                <c:pt idx="177">
                  <c:v>48473.372000000003</c:v>
                </c:pt>
                <c:pt idx="178">
                  <c:v>48473.374300000003</c:v>
                </c:pt>
                <c:pt idx="179">
                  <c:v>48474.395400000001</c:v>
                </c:pt>
                <c:pt idx="180">
                  <c:v>48475.413</c:v>
                </c:pt>
                <c:pt idx="181">
                  <c:v>48499.384899999997</c:v>
                </c:pt>
                <c:pt idx="182">
                  <c:v>48500.404999999999</c:v>
                </c:pt>
                <c:pt idx="183">
                  <c:v>48507.360999999997</c:v>
                </c:pt>
                <c:pt idx="184">
                  <c:v>48508.385999999999</c:v>
                </c:pt>
                <c:pt idx="185">
                  <c:v>48509.43</c:v>
                </c:pt>
                <c:pt idx="186">
                  <c:v>48510.466</c:v>
                </c:pt>
                <c:pt idx="187">
                  <c:v>48767.51</c:v>
                </c:pt>
                <c:pt idx="188">
                  <c:v>48768.534800000001</c:v>
                </c:pt>
                <c:pt idx="189">
                  <c:v>48801.506999999998</c:v>
                </c:pt>
                <c:pt idx="190">
                  <c:v>49167.510999999999</c:v>
                </c:pt>
                <c:pt idx="191">
                  <c:v>49172.432999999997</c:v>
                </c:pt>
                <c:pt idx="192">
                  <c:v>49174.478000000003</c:v>
                </c:pt>
                <c:pt idx="193">
                  <c:v>49175.5</c:v>
                </c:pt>
                <c:pt idx="194">
                  <c:v>49175.508000000002</c:v>
                </c:pt>
                <c:pt idx="195">
                  <c:v>49200.485000000001</c:v>
                </c:pt>
                <c:pt idx="196">
                  <c:v>49200.489000000001</c:v>
                </c:pt>
                <c:pt idx="197">
                  <c:v>49207.447</c:v>
                </c:pt>
                <c:pt idx="198">
                  <c:v>49207.451000000001</c:v>
                </c:pt>
                <c:pt idx="199">
                  <c:v>49214.425000000003</c:v>
                </c:pt>
                <c:pt idx="200">
                  <c:v>49214.428</c:v>
                </c:pt>
                <c:pt idx="201">
                  <c:v>49544.385000000002</c:v>
                </c:pt>
                <c:pt idx="202">
                  <c:v>49547.455000000002</c:v>
                </c:pt>
                <c:pt idx="203">
                  <c:v>49571.434000000001</c:v>
                </c:pt>
                <c:pt idx="204">
                  <c:v>49896.487999999998</c:v>
                </c:pt>
                <c:pt idx="205">
                  <c:v>49959.353000000003</c:v>
                </c:pt>
                <c:pt idx="206">
                  <c:v>50252.483699999997</c:v>
                </c:pt>
                <c:pt idx="207">
                  <c:v>50287.504999999997</c:v>
                </c:pt>
                <c:pt idx="208">
                  <c:v>50334.410300000003</c:v>
                </c:pt>
                <c:pt idx="209">
                  <c:v>50640.425199999998</c:v>
                </c:pt>
                <c:pt idx="210">
                  <c:v>50640.425199999998</c:v>
                </c:pt>
                <c:pt idx="211">
                  <c:v>50652.502500000002</c:v>
                </c:pt>
                <c:pt idx="212">
                  <c:v>50654.550600000002</c:v>
                </c:pt>
                <c:pt idx="213">
                  <c:v>52086.454400000002</c:v>
                </c:pt>
                <c:pt idx="214">
                  <c:v>52118.422200000001</c:v>
                </c:pt>
                <c:pt idx="215">
                  <c:v>52134.390090000001</c:v>
                </c:pt>
                <c:pt idx="216">
                  <c:v>52136.434399999998</c:v>
                </c:pt>
                <c:pt idx="217">
                  <c:v>52483.455000000002</c:v>
                </c:pt>
                <c:pt idx="218">
                  <c:v>52490.430200000003</c:v>
                </c:pt>
                <c:pt idx="219">
                  <c:v>52492.464099999997</c:v>
                </c:pt>
                <c:pt idx="220">
                  <c:v>52823.42095</c:v>
                </c:pt>
                <c:pt idx="221">
                  <c:v>52854.39</c:v>
                </c:pt>
                <c:pt idx="222">
                  <c:v>53569.43722</c:v>
                </c:pt>
                <c:pt idx="223">
                  <c:v>54279.386500000001</c:v>
                </c:pt>
                <c:pt idx="224">
                  <c:v>54290.446300000003</c:v>
                </c:pt>
                <c:pt idx="225">
                  <c:v>54305.399400000002</c:v>
                </c:pt>
                <c:pt idx="226">
                  <c:v>54351.465900000003</c:v>
                </c:pt>
                <c:pt idx="227">
                  <c:v>54641.319199999998</c:v>
                </c:pt>
                <c:pt idx="228">
                  <c:v>54642.3433</c:v>
                </c:pt>
                <c:pt idx="229">
                  <c:v>54646.439100000003</c:v>
                </c:pt>
                <c:pt idx="230">
                  <c:v>54702.356500000002</c:v>
                </c:pt>
                <c:pt idx="231">
                  <c:v>55032.337500000001</c:v>
                </c:pt>
                <c:pt idx="232">
                  <c:v>55033.361799999999</c:v>
                </c:pt>
              </c:numCache>
            </c:numRef>
          </c:xVal>
          <c:yVal>
            <c:numRef>
              <c:f>'A (4)'!$O$21:$O$253</c:f>
              <c:numCache>
                <c:formatCode>General</c:formatCode>
                <c:ptCount val="233"/>
                <c:pt idx="196">
                  <c:v>-1.139073429323928E-3</c:v>
                </c:pt>
                <c:pt idx="197">
                  <c:v>-9.7086700851922725E-4</c:v>
                </c:pt>
                <c:pt idx="198">
                  <c:v>-9.7086700851922725E-4</c:v>
                </c:pt>
                <c:pt idx="199">
                  <c:v>-8.0266058771449877E-4</c:v>
                </c:pt>
                <c:pt idx="200">
                  <c:v>-8.0266058771449877E-4</c:v>
                </c:pt>
                <c:pt idx="201">
                  <c:v>7.1673554098261316E-3</c:v>
                </c:pt>
                <c:pt idx="202">
                  <c:v>7.2415641248870233E-3</c:v>
                </c:pt>
                <c:pt idx="203">
                  <c:v>7.8203921023620449E-3</c:v>
                </c:pt>
                <c:pt idx="204">
                  <c:v>1.5671674155805254E-2</c:v>
                </c:pt>
                <c:pt idx="205">
                  <c:v>1.7190479190718311E-2</c:v>
                </c:pt>
                <c:pt idx="206">
                  <c:v>2.4269990607528158E-2</c:v>
                </c:pt>
                <c:pt idx="207">
                  <c:v>2.5115969959222412E-2</c:v>
                </c:pt>
                <c:pt idx="208">
                  <c:v>2.6248889675818815E-2</c:v>
                </c:pt>
                <c:pt idx="209">
                  <c:v>3.3640077695884452E-2</c:v>
                </c:pt>
                <c:pt idx="210">
                  <c:v>3.3640077695884452E-2</c:v>
                </c:pt>
                <c:pt idx="211">
                  <c:v>3.3931965308457324E-2</c:v>
                </c:pt>
                <c:pt idx="212">
                  <c:v>3.3981437785164603E-2</c:v>
                </c:pt>
                <c:pt idx="213">
                  <c:v>6.8567646251214587E-2</c:v>
                </c:pt>
                <c:pt idx="214">
                  <c:v>6.9339416887847949E-2</c:v>
                </c:pt>
                <c:pt idx="215">
                  <c:v>6.972530220616463E-2</c:v>
                </c:pt>
                <c:pt idx="216">
                  <c:v>6.977477468287191E-2</c:v>
                </c:pt>
                <c:pt idx="217">
                  <c:v>7.8155412237082889E-2</c:v>
                </c:pt>
                <c:pt idx="218">
                  <c:v>7.8323618657887562E-2</c:v>
                </c:pt>
                <c:pt idx="219">
                  <c:v>7.8373091134594841E-2</c:v>
                </c:pt>
                <c:pt idx="220">
                  <c:v>8.6367843370489084E-2</c:v>
                </c:pt>
                <c:pt idx="221">
                  <c:v>8.7114877768768861E-2</c:v>
                </c:pt>
                <c:pt idx="222">
                  <c:v>0.10438571938727559</c:v>
                </c:pt>
                <c:pt idx="223">
                  <c:v>0.12153287981401417</c:v>
                </c:pt>
                <c:pt idx="224">
                  <c:v>0.1218000311882334</c:v>
                </c:pt>
                <c:pt idx="225">
                  <c:v>0.12216118026819645</c:v>
                </c:pt>
                <c:pt idx="226">
                  <c:v>0.12326936374643921</c:v>
                </c:pt>
                <c:pt idx="227">
                  <c:v>0.13027466644818814</c:v>
                </c:pt>
                <c:pt idx="228">
                  <c:v>0.13029940268654178</c:v>
                </c:pt>
                <c:pt idx="229">
                  <c:v>0.13039834763995634</c:v>
                </c:pt>
                <c:pt idx="230">
                  <c:v>0.13174894625406469</c:v>
                </c:pt>
                <c:pt idx="231">
                  <c:v>0.13971896225160535</c:v>
                </c:pt>
                <c:pt idx="232">
                  <c:v>0.13974369848995899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8C-4F77-B34C-A396582BA63A}"/>
            </c:ext>
          </c:extLst>
        </c:ser>
        <c:ser>
          <c:idx val="3"/>
          <c:order val="3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(4)'!$C$21:$C$253</c:f>
              <c:numCache>
                <c:formatCode>General</c:formatCode>
                <c:ptCount val="233"/>
                <c:pt idx="0">
                  <c:v>35658.466999999997</c:v>
                </c:pt>
                <c:pt idx="1">
                  <c:v>35672.383000000002</c:v>
                </c:pt>
                <c:pt idx="2">
                  <c:v>35689.597000000002</c:v>
                </c:pt>
                <c:pt idx="3">
                  <c:v>35990.667000000001</c:v>
                </c:pt>
                <c:pt idx="4">
                  <c:v>36012.81</c:v>
                </c:pt>
                <c:pt idx="5">
                  <c:v>39294.438199999997</c:v>
                </c:pt>
                <c:pt idx="6">
                  <c:v>39319.421799999996</c:v>
                </c:pt>
                <c:pt idx="7">
                  <c:v>40047.358</c:v>
                </c:pt>
                <c:pt idx="8">
                  <c:v>40049.405700000003</c:v>
                </c:pt>
                <c:pt idx="9">
                  <c:v>40418.4931</c:v>
                </c:pt>
                <c:pt idx="10">
                  <c:v>40820.349000000002</c:v>
                </c:pt>
                <c:pt idx="11">
                  <c:v>40846.368600000002</c:v>
                </c:pt>
                <c:pt idx="12">
                  <c:v>40853.328000000001</c:v>
                </c:pt>
                <c:pt idx="13">
                  <c:v>41119.801800000001</c:v>
                </c:pt>
                <c:pt idx="14">
                  <c:v>41136.385199999997</c:v>
                </c:pt>
                <c:pt idx="15">
                  <c:v>41139.456400000003</c:v>
                </c:pt>
                <c:pt idx="16">
                  <c:v>41145.817000000003</c:v>
                </c:pt>
                <c:pt idx="17">
                  <c:v>41479.470200000003</c:v>
                </c:pt>
                <c:pt idx="18">
                  <c:v>41479.470399999998</c:v>
                </c:pt>
                <c:pt idx="19">
                  <c:v>41835.861599999997</c:v>
                </c:pt>
                <c:pt idx="20">
                  <c:v>41835.861700000001</c:v>
                </c:pt>
                <c:pt idx="21">
                  <c:v>41843.849799999996</c:v>
                </c:pt>
                <c:pt idx="22">
                  <c:v>41845.489000000001</c:v>
                </c:pt>
                <c:pt idx="23">
                  <c:v>41851.4283</c:v>
                </c:pt>
                <c:pt idx="24">
                  <c:v>41877.8508</c:v>
                </c:pt>
                <c:pt idx="25">
                  <c:v>41895.468000000001</c:v>
                </c:pt>
                <c:pt idx="26">
                  <c:v>42193.482799999998</c:v>
                </c:pt>
                <c:pt idx="27">
                  <c:v>42215.807800000002</c:v>
                </c:pt>
                <c:pt idx="28">
                  <c:v>42216.832000000002</c:v>
                </c:pt>
                <c:pt idx="29">
                  <c:v>42225.417000000001</c:v>
                </c:pt>
                <c:pt idx="30">
                  <c:v>42230.332900000001</c:v>
                </c:pt>
                <c:pt idx="31">
                  <c:v>42241.820099999997</c:v>
                </c:pt>
                <c:pt idx="32">
                  <c:v>42248.784399999997</c:v>
                </c:pt>
                <c:pt idx="33">
                  <c:v>42251.444799999997</c:v>
                </c:pt>
                <c:pt idx="34">
                  <c:v>42265.784800000001</c:v>
                </c:pt>
                <c:pt idx="35">
                  <c:v>42268.447399999997</c:v>
                </c:pt>
                <c:pt idx="36">
                  <c:v>42268.447999999997</c:v>
                </c:pt>
                <c:pt idx="37">
                  <c:v>42565.432000000001</c:v>
                </c:pt>
                <c:pt idx="38">
                  <c:v>42567.48</c:v>
                </c:pt>
                <c:pt idx="39">
                  <c:v>42572.813099999999</c:v>
                </c:pt>
                <c:pt idx="40">
                  <c:v>42581.413</c:v>
                </c:pt>
                <c:pt idx="41">
                  <c:v>42581.826200000003</c:v>
                </c:pt>
                <c:pt idx="42">
                  <c:v>42592.495999999999</c:v>
                </c:pt>
                <c:pt idx="43">
                  <c:v>42593.504999999997</c:v>
                </c:pt>
                <c:pt idx="44">
                  <c:v>42595.548999999999</c:v>
                </c:pt>
                <c:pt idx="45">
                  <c:v>42596.557000000001</c:v>
                </c:pt>
                <c:pt idx="46">
                  <c:v>42601.485999999997</c:v>
                </c:pt>
                <c:pt idx="47">
                  <c:v>42608.46</c:v>
                </c:pt>
                <c:pt idx="48">
                  <c:v>42609.474000000002</c:v>
                </c:pt>
                <c:pt idx="49">
                  <c:v>42610.500999999997</c:v>
                </c:pt>
                <c:pt idx="50">
                  <c:v>42614.804400000001</c:v>
                </c:pt>
                <c:pt idx="51">
                  <c:v>42620.53</c:v>
                </c:pt>
                <c:pt idx="52">
                  <c:v>42620.535000000003</c:v>
                </c:pt>
                <c:pt idx="53">
                  <c:v>42627.506000000001</c:v>
                </c:pt>
                <c:pt idx="54">
                  <c:v>42632.43</c:v>
                </c:pt>
                <c:pt idx="55">
                  <c:v>42639.381000000001</c:v>
                </c:pt>
                <c:pt idx="56">
                  <c:v>42650.428</c:v>
                </c:pt>
                <c:pt idx="57">
                  <c:v>42651.472999999998</c:v>
                </c:pt>
                <c:pt idx="58">
                  <c:v>42664.372000000003</c:v>
                </c:pt>
                <c:pt idx="59">
                  <c:v>42863.661</c:v>
                </c:pt>
                <c:pt idx="60">
                  <c:v>42870.631999999998</c:v>
                </c:pt>
                <c:pt idx="61">
                  <c:v>42871.644</c:v>
                </c:pt>
                <c:pt idx="62">
                  <c:v>42895.593000000001</c:v>
                </c:pt>
                <c:pt idx="63">
                  <c:v>42901.533000000003</c:v>
                </c:pt>
                <c:pt idx="64">
                  <c:v>42920.37</c:v>
                </c:pt>
                <c:pt idx="65">
                  <c:v>42930.423000000003</c:v>
                </c:pt>
                <c:pt idx="66">
                  <c:v>42931.468000000001</c:v>
                </c:pt>
                <c:pt idx="67">
                  <c:v>42938.834000000003</c:v>
                </c:pt>
                <c:pt idx="68">
                  <c:v>42948.455999999998</c:v>
                </c:pt>
                <c:pt idx="69">
                  <c:v>42950.508999999998</c:v>
                </c:pt>
                <c:pt idx="70">
                  <c:v>42965.436000000002</c:v>
                </c:pt>
                <c:pt idx="71">
                  <c:v>42973.417999999998</c:v>
                </c:pt>
                <c:pt idx="72">
                  <c:v>42973.425999999999</c:v>
                </c:pt>
                <c:pt idx="73">
                  <c:v>42974.447999999997</c:v>
                </c:pt>
                <c:pt idx="74">
                  <c:v>42976.493000000002</c:v>
                </c:pt>
                <c:pt idx="75">
                  <c:v>42982.427000000003</c:v>
                </c:pt>
                <c:pt idx="76">
                  <c:v>42983.462</c:v>
                </c:pt>
                <c:pt idx="77">
                  <c:v>42983.482000000004</c:v>
                </c:pt>
                <c:pt idx="78">
                  <c:v>42984.491999999998</c:v>
                </c:pt>
                <c:pt idx="79">
                  <c:v>42987.786099999998</c:v>
                </c:pt>
                <c:pt idx="80">
                  <c:v>42988.381000000001</c:v>
                </c:pt>
                <c:pt idx="81">
                  <c:v>42989.406000000003</c:v>
                </c:pt>
                <c:pt idx="82">
                  <c:v>42992.500999999997</c:v>
                </c:pt>
                <c:pt idx="83">
                  <c:v>42996.364000000001</c:v>
                </c:pt>
                <c:pt idx="84">
                  <c:v>43281.503700000001</c:v>
                </c:pt>
                <c:pt idx="85">
                  <c:v>43348.480000000003</c:v>
                </c:pt>
                <c:pt idx="86">
                  <c:v>43372.438999999998</c:v>
                </c:pt>
                <c:pt idx="87">
                  <c:v>43662.476999999999</c:v>
                </c:pt>
                <c:pt idx="88">
                  <c:v>43671.896399999998</c:v>
                </c:pt>
                <c:pt idx="89">
                  <c:v>43676.402600000001</c:v>
                </c:pt>
                <c:pt idx="90">
                  <c:v>43677.427199999998</c:v>
                </c:pt>
                <c:pt idx="91">
                  <c:v>44166.347999999998</c:v>
                </c:pt>
                <c:pt idx="92">
                  <c:v>44406.8073</c:v>
                </c:pt>
                <c:pt idx="93">
                  <c:v>44448.792199999996</c:v>
                </c:pt>
                <c:pt idx="94">
                  <c:v>44525.351000000002</c:v>
                </c:pt>
                <c:pt idx="95">
                  <c:v>44531.337</c:v>
                </c:pt>
                <c:pt idx="96">
                  <c:v>44750.490100000003</c:v>
                </c:pt>
                <c:pt idx="97">
                  <c:v>44751.516199999998</c:v>
                </c:pt>
                <c:pt idx="98">
                  <c:v>44758.487999999998</c:v>
                </c:pt>
                <c:pt idx="99">
                  <c:v>44780.812100000003</c:v>
                </c:pt>
                <c:pt idx="100">
                  <c:v>44780.8122</c:v>
                </c:pt>
                <c:pt idx="101">
                  <c:v>44781.835699999996</c:v>
                </c:pt>
                <c:pt idx="102">
                  <c:v>44795.346100000002</c:v>
                </c:pt>
                <c:pt idx="103">
                  <c:v>44796.3698</c:v>
                </c:pt>
                <c:pt idx="104">
                  <c:v>44797.3946</c:v>
                </c:pt>
                <c:pt idx="105">
                  <c:v>44798.419099999999</c:v>
                </c:pt>
                <c:pt idx="106">
                  <c:v>44799.443400000004</c:v>
                </c:pt>
                <c:pt idx="107">
                  <c:v>44801.703399999999</c:v>
                </c:pt>
                <c:pt idx="108">
                  <c:v>44815.425900000002</c:v>
                </c:pt>
                <c:pt idx="109">
                  <c:v>44816.4496</c:v>
                </c:pt>
                <c:pt idx="110">
                  <c:v>44825.250999999997</c:v>
                </c:pt>
                <c:pt idx="111">
                  <c:v>44825.251000000004</c:v>
                </c:pt>
                <c:pt idx="112">
                  <c:v>44826.2739</c:v>
                </c:pt>
                <c:pt idx="113">
                  <c:v>44827.299200000001</c:v>
                </c:pt>
                <c:pt idx="114">
                  <c:v>44827.300499999998</c:v>
                </c:pt>
                <c:pt idx="115">
                  <c:v>45138.432000000001</c:v>
                </c:pt>
                <c:pt idx="116">
                  <c:v>45141.502</c:v>
                </c:pt>
                <c:pt idx="117">
                  <c:v>45144.575900000003</c:v>
                </c:pt>
                <c:pt idx="118">
                  <c:v>45144.575900000003</c:v>
                </c:pt>
                <c:pt idx="119">
                  <c:v>45169.974900000001</c:v>
                </c:pt>
                <c:pt idx="120">
                  <c:v>45170.998800000001</c:v>
                </c:pt>
                <c:pt idx="121">
                  <c:v>45172.635499999997</c:v>
                </c:pt>
                <c:pt idx="122">
                  <c:v>45172.635500000004</c:v>
                </c:pt>
                <c:pt idx="123">
                  <c:v>45175.708500000001</c:v>
                </c:pt>
                <c:pt idx="124">
                  <c:v>45183.492599999998</c:v>
                </c:pt>
                <c:pt idx="125">
                  <c:v>45196.600099999996</c:v>
                </c:pt>
                <c:pt idx="126">
                  <c:v>45196.600100000003</c:v>
                </c:pt>
                <c:pt idx="127">
                  <c:v>45197.011700000003</c:v>
                </c:pt>
                <c:pt idx="128">
                  <c:v>45207.659800000001</c:v>
                </c:pt>
                <c:pt idx="129">
                  <c:v>45512.846299999997</c:v>
                </c:pt>
                <c:pt idx="130">
                  <c:v>45513.87</c:v>
                </c:pt>
                <c:pt idx="131">
                  <c:v>45518.539700000001</c:v>
                </c:pt>
                <c:pt idx="132">
                  <c:v>45546.44</c:v>
                </c:pt>
                <c:pt idx="133">
                  <c:v>45554.630700000002</c:v>
                </c:pt>
                <c:pt idx="134">
                  <c:v>45854.481</c:v>
                </c:pt>
                <c:pt idx="135">
                  <c:v>45863.5</c:v>
                </c:pt>
                <c:pt idx="136">
                  <c:v>45911.447999999997</c:v>
                </c:pt>
                <c:pt idx="137">
                  <c:v>45925.769399999997</c:v>
                </c:pt>
                <c:pt idx="138">
                  <c:v>45928.637600000002</c:v>
                </c:pt>
                <c:pt idx="139">
                  <c:v>45941.347000000002</c:v>
                </c:pt>
                <c:pt idx="140">
                  <c:v>45943.7952</c:v>
                </c:pt>
                <c:pt idx="141">
                  <c:v>45944.425999999999</c:v>
                </c:pt>
                <c:pt idx="142">
                  <c:v>46235.45</c:v>
                </c:pt>
                <c:pt idx="143">
                  <c:v>46260.434999999998</c:v>
                </c:pt>
                <c:pt idx="144">
                  <c:v>46260.485000000001</c:v>
                </c:pt>
                <c:pt idx="145">
                  <c:v>46271.481</c:v>
                </c:pt>
                <c:pt idx="146">
                  <c:v>46271.481</c:v>
                </c:pt>
                <c:pt idx="147">
                  <c:v>46318.428</c:v>
                </c:pt>
                <c:pt idx="148">
                  <c:v>46585.315000000002</c:v>
                </c:pt>
                <c:pt idx="149">
                  <c:v>46587.334999999999</c:v>
                </c:pt>
                <c:pt idx="150">
                  <c:v>46591.442999999999</c:v>
                </c:pt>
                <c:pt idx="151">
                  <c:v>46593.489000000001</c:v>
                </c:pt>
                <c:pt idx="152">
                  <c:v>46603.339</c:v>
                </c:pt>
                <c:pt idx="153">
                  <c:v>46610.330999999998</c:v>
                </c:pt>
                <c:pt idx="154">
                  <c:v>46612.358</c:v>
                </c:pt>
                <c:pt idx="155">
                  <c:v>46705.328000000001</c:v>
                </c:pt>
                <c:pt idx="156">
                  <c:v>46705.334999999999</c:v>
                </c:pt>
                <c:pt idx="157">
                  <c:v>46988.396999999997</c:v>
                </c:pt>
                <c:pt idx="158">
                  <c:v>47298.4876</c:v>
                </c:pt>
                <c:pt idx="159">
                  <c:v>47299.513800000001</c:v>
                </c:pt>
                <c:pt idx="160">
                  <c:v>47300.5383</c:v>
                </c:pt>
                <c:pt idx="161">
                  <c:v>47301.560700000002</c:v>
                </c:pt>
                <c:pt idx="162">
                  <c:v>47387.400999999998</c:v>
                </c:pt>
                <c:pt idx="163">
                  <c:v>47388.413999999997</c:v>
                </c:pt>
                <c:pt idx="164">
                  <c:v>47695.432000000001</c:v>
                </c:pt>
                <c:pt idx="165">
                  <c:v>47729.436000000002</c:v>
                </c:pt>
                <c:pt idx="166">
                  <c:v>47745.415999999997</c:v>
                </c:pt>
                <c:pt idx="167">
                  <c:v>48035.438999999998</c:v>
                </c:pt>
                <c:pt idx="168">
                  <c:v>48066.574999999997</c:v>
                </c:pt>
                <c:pt idx="169">
                  <c:v>48087.462</c:v>
                </c:pt>
                <c:pt idx="170">
                  <c:v>48103.442000000003</c:v>
                </c:pt>
                <c:pt idx="171">
                  <c:v>48151.381999999998</c:v>
                </c:pt>
                <c:pt idx="172">
                  <c:v>48437.476999999999</c:v>
                </c:pt>
                <c:pt idx="173">
                  <c:v>48437.493999999999</c:v>
                </c:pt>
                <c:pt idx="174">
                  <c:v>48443.461600000002</c:v>
                </c:pt>
                <c:pt idx="175">
                  <c:v>48443.462299999999</c:v>
                </c:pt>
                <c:pt idx="176">
                  <c:v>48453.493000000002</c:v>
                </c:pt>
                <c:pt idx="177">
                  <c:v>48473.372000000003</c:v>
                </c:pt>
                <c:pt idx="178">
                  <c:v>48473.374300000003</c:v>
                </c:pt>
                <c:pt idx="179">
                  <c:v>48474.395400000001</c:v>
                </c:pt>
                <c:pt idx="180">
                  <c:v>48475.413</c:v>
                </c:pt>
                <c:pt idx="181">
                  <c:v>48499.384899999997</c:v>
                </c:pt>
                <c:pt idx="182">
                  <c:v>48500.404999999999</c:v>
                </c:pt>
                <c:pt idx="183">
                  <c:v>48507.360999999997</c:v>
                </c:pt>
                <c:pt idx="184">
                  <c:v>48508.385999999999</c:v>
                </c:pt>
                <c:pt idx="185">
                  <c:v>48509.43</c:v>
                </c:pt>
                <c:pt idx="186">
                  <c:v>48510.466</c:v>
                </c:pt>
                <c:pt idx="187">
                  <c:v>48767.51</c:v>
                </c:pt>
                <c:pt idx="188">
                  <c:v>48768.534800000001</c:v>
                </c:pt>
                <c:pt idx="189">
                  <c:v>48801.506999999998</c:v>
                </c:pt>
                <c:pt idx="190">
                  <c:v>49167.510999999999</c:v>
                </c:pt>
                <c:pt idx="191">
                  <c:v>49172.432999999997</c:v>
                </c:pt>
                <c:pt idx="192">
                  <c:v>49174.478000000003</c:v>
                </c:pt>
                <c:pt idx="193">
                  <c:v>49175.5</c:v>
                </c:pt>
                <c:pt idx="194">
                  <c:v>49175.508000000002</c:v>
                </c:pt>
                <c:pt idx="195">
                  <c:v>49200.485000000001</c:v>
                </c:pt>
                <c:pt idx="196">
                  <c:v>49200.489000000001</c:v>
                </c:pt>
                <c:pt idx="197">
                  <c:v>49207.447</c:v>
                </c:pt>
                <c:pt idx="198">
                  <c:v>49207.451000000001</c:v>
                </c:pt>
                <c:pt idx="199">
                  <c:v>49214.425000000003</c:v>
                </c:pt>
                <c:pt idx="200">
                  <c:v>49214.428</c:v>
                </c:pt>
                <c:pt idx="201">
                  <c:v>49544.385000000002</c:v>
                </c:pt>
                <c:pt idx="202">
                  <c:v>49547.455000000002</c:v>
                </c:pt>
                <c:pt idx="203">
                  <c:v>49571.434000000001</c:v>
                </c:pt>
                <c:pt idx="204">
                  <c:v>49896.487999999998</c:v>
                </c:pt>
                <c:pt idx="205">
                  <c:v>49959.353000000003</c:v>
                </c:pt>
                <c:pt idx="206">
                  <c:v>50252.483699999997</c:v>
                </c:pt>
                <c:pt idx="207">
                  <c:v>50287.504999999997</c:v>
                </c:pt>
                <c:pt idx="208">
                  <c:v>50334.410300000003</c:v>
                </c:pt>
                <c:pt idx="209">
                  <c:v>50640.425199999998</c:v>
                </c:pt>
                <c:pt idx="210">
                  <c:v>50640.425199999998</c:v>
                </c:pt>
                <c:pt idx="211">
                  <c:v>50652.502500000002</c:v>
                </c:pt>
                <c:pt idx="212">
                  <c:v>50654.550600000002</c:v>
                </c:pt>
                <c:pt idx="213">
                  <c:v>52086.454400000002</c:v>
                </c:pt>
                <c:pt idx="214">
                  <c:v>52118.422200000001</c:v>
                </c:pt>
                <c:pt idx="215">
                  <c:v>52134.390090000001</c:v>
                </c:pt>
                <c:pt idx="216">
                  <c:v>52136.434399999998</c:v>
                </c:pt>
                <c:pt idx="217">
                  <c:v>52483.455000000002</c:v>
                </c:pt>
                <c:pt idx="218">
                  <c:v>52490.430200000003</c:v>
                </c:pt>
                <c:pt idx="219">
                  <c:v>52492.464099999997</c:v>
                </c:pt>
                <c:pt idx="220">
                  <c:v>52823.42095</c:v>
                </c:pt>
                <c:pt idx="221">
                  <c:v>52854.39</c:v>
                </c:pt>
                <c:pt idx="222">
                  <c:v>53569.43722</c:v>
                </c:pt>
                <c:pt idx="223">
                  <c:v>54279.386500000001</c:v>
                </c:pt>
                <c:pt idx="224">
                  <c:v>54290.446300000003</c:v>
                </c:pt>
                <c:pt idx="225">
                  <c:v>54305.399400000002</c:v>
                </c:pt>
                <c:pt idx="226">
                  <c:v>54351.465900000003</c:v>
                </c:pt>
                <c:pt idx="227">
                  <c:v>54641.319199999998</c:v>
                </c:pt>
                <c:pt idx="228">
                  <c:v>54642.3433</c:v>
                </c:pt>
                <c:pt idx="229">
                  <c:v>54646.439100000003</c:v>
                </c:pt>
                <c:pt idx="230">
                  <c:v>54702.356500000002</c:v>
                </c:pt>
                <c:pt idx="231">
                  <c:v>55032.337500000001</c:v>
                </c:pt>
                <c:pt idx="232">
                  <c:v>55033.361799999999</c:v>
                </c:pt>
              </c:numCache>
            </c:numRef>
          </c:xVal>
          <c:yVal>
            <c:numRef>
              <c:f>'A (4)'!$P$21:$P$253</c:f>
              <c:numCache>
                <c:formatCode>General</c:formatCode>
                <c:ptCount val="233"/>
                <c:pt idx="0">
                  <c:v>3.609492929646798E-2</c:v>
                </c:pt>
                <c:pt idx="1">
                  <c:v>3.5922840261394307E-2</c:v>
                </c:pt>
                <c:pt idx="2">
                  <c:v>3.5710765562560115E-2</c:v>
                </c:pt>
                <c:pt idx="3">
                  <c:v>3.2089966496221901E-2</c:v>
                </c:pt>
                <c:pt idx="4">
                  <c:v>3.1830700881181409E-2</c:v>
                </c:pt>
                <c:pt idx="5">
                  <c:v>3.6074721821516241E-3</c:v>
                </c:pt>
                <c:pt idx="6">
                  <c:v>3.4706007301247956E-3</c:v>
                </c:pt>
                <c:pt idx="7">
                  <c:v>9.9979271245997147E-7</c:v>
                </c:pt>
                <c:pt idx="8">
                  <c:v>-7.3506581949962128E-6</c:v>
                </c:pt>
                <c:pt idx="9">
                  <c:v>-1.3827322679319106E-3</c:v>
                </c:pt>
                <c:pt idx="10">
                  <c:v>-2.5876385769724019E-3</c:v>
                </c:pt>
                <c:pt idx="11">
                  <c:v>-2.6551205784747477E-3</c:v>
                </c:pt>
                <c:pt idx="12">
                  <c:v>-2.6729697437784892E-3</c:v>
                </c:pt>
                <c:pt idx="13">
                  <c:v>-3.2871486203321447E-3</c:v>
                </c:pt>
                <c:pt idx="14">
                  <c:v>-3.3209520820463422E-3</c:v>
                </c:pt>
                <c:pt idx="15">
                  <c:v>-3.327154928915982E-3</c:v>
                </c:pt>
                <c:pt idx="16">
                  <c:v>-3.3399176470183985E-3</c:v>
                </c:pt>
                <c:pt idx="17">
                  <c:v>-3.9034386549759658E-3</c:v>
                </c:pt>
                <c:pt idx="18">
                  <c:v>-3.9034386549759658E-3</c:v>
                </c:pt>
                <c:pt idx="19">
                  <c:v>-4.2731005093302361E-3</c:v>
                </c:pt>
                <c:pt idx="20">
                  <c:v>-4.2731005093302361E-3</c:v>
                </c:pt>
                <c:pt idx="21">
                  <c:v>-4.278637127219956E-3</c:v>
                </c:pt>
                <c:pt idx="22">
                  <c:v>-4.2797579464210062E-3</c:v>
                </c:pt>
                <c:pt idx="23">
                  <c:v>-4.2837784032821093E-3</c:v>
                </c:pt>
                <c:pt idx="24">
                  <c:v>-4.3008549604827149E-3</c:v>
                </c:pt>
                <c:pt idx="25">
                  <c:v>-4.3115067498317996E-3</c:v>
                </c:pt>
                <c:pt idx="26">
                  <c:v>-4.4028849728916485E-3</c:v>
                </c:pt>
                <c:pt idx="27">
                  <c:v>-4.4029761534473185E-3</c:v>
                </c:pt>
                <c:pt idx="28">
                  <c:v>-4.4029577523851922E-3</c:v>
                </c:pt>
                <c:pt idx="29">
                  <c:v>-4.4027249726953056E-3</c:v>
                </c:pt>
                <c:pt idx="30">
                  <c:v>-4.4025291969370722E-3</c:v>
                </c:pt>
                <c:pt idx="31">
                  <c:v>-4.4018948872191332E-3</c:v>
                </c:pt>
                <c:pt idx="32">
                  <c:v>-4.4013885320280865E-3</c:v>
                </c:pt>
                <c:pt idx="33">
                  <c:v>-4.4011707175366432E-3</c:v>
                </c:pt>
                <c:pt idx="34">
                  <c:v>-4.399767675461316E-3</c:v>
                </c:pt>
                <c:pt idx="35">
                  <c:v>-4.3994643600390668E-3</c:v>
                </c:pt>
                <c:pt idx="36">
                  <c:v>-4.3994643600390668E-3</c:v>
                </c:pt>
                <c:pt idx="37">
                  <c:v>-4.2815841831614632E-3</c:v>
                </c:pt>
                <c:pt idx="38">
                  <c:v>-4.2801927578563614E-3</c:v>
                </c:pt>
                <c:pt idx="39">
                  <c:v>-4.2765379673220276E-3</c:v>
                </c:pt>
                <c:pt idx="40">
                  <c:v>-4.2705209189155954E-3</c:v>
                </c:pt>
                <c:pt idx="41">
                  <c:v>-4.2702309062014158E-3</c:v>
                </c:pt>
                <c:pt idx="42">
                  <c:v>-4.2625793214095178E-3</c:v>
                </c:pt>
                <c:pt idx="43">
                  <c:v>-4.2618323002743949E-3</c:v>
                </c:pt>
                <c:pt idx="44">
                  <c:v>-4.2603323149366656E-3</c:v>
                </c:pt>
                <c:pt idx="45">
                  <c:v>-4.259579350734061E-3</c:v>
                </c:pt>
                <c:pt idx="46">
                  <c:v>-4.2559375467284572E-3</c:v>
                </c:pt>
                <c:pt idx="47">
                  <c:v>-4.2507001928600522E-3</c:v>
                </c:pt>
                <c:pt idx="48">
                  <c:v>-4.2499222677740336E-3</c:v>
                </c:pt>
                <c:pt idx="49">
                  <c:v>-4.2491423616655213E-3</c:v>
                </c:pt>
                <c:pt idx="50">
                  <c:v>-4.2458451232441474E-3</c:v>
                </c:pt>
                <c:pt idx="51">
                  <c:v>-4.2413944460917685E-3</c:v>
                </c:pt>
                <c:pt idx="52">
                  <c:v>-4.2413944460917685E-3</c:v>
                </c:pt>
                <c:pt idx="53">
                  <c:v>-4.235906532498424E-3</c:v>
                </c:pt>
                <c:pt idx="54">
                  <c:v>-4.2319775594722043E-3</c:v>
                </c:pt>
                <c:pt idx="55">
                  <c:v>-4.2263333828245955E-3</c:v>
                </c:pt>
                <c:pt idx="56">
                  <c:v>-4.2171808258888756E-3</c:v>
                </c:pt>
                <c:pt idx="57">
                  <c:v>-4.2163216788806369E-3</c:v>
                </c:pt>
                <c:pt idx="58">
                  <c:v>-4.2053266925696012E-3</c:v>
                </c:pt>
                <c:pt idx="59">
                  <c:v>-3.9955767144858939E-3</c:v>
                </c:pt>
                <c:pt idx="60">
                  <c:v>-3.9868907966613271E-3</c:v>
                </c:pt>
                <c:pt idx="61">
                  <c:v>-3.9856057298170494E-3</c:v>
                </c:pt>
                <c:pt idx="62">
                  <c:v>-3.9549696233596009E-3</c:v>
                </c:pt>
                <c:pt idx="63">
                  <c:v>-3.9472083055264477E-3</c:v>
                </c:pt>
                <c:pt idx="64">
                  <c:v>-3.9221451389320127E-3</c:v>
                </c:pt>
                <c:pt idx="65">
                  <c:v>-3.9085225407751254E-3</c:v>
                </c:pt>
                <c:pt idx="66">
                  <c:v>-3.9071217822172453E-3</c:v>
                </c:pt>
                <c:pt idx="67">
                  <c:v>-3.8969778408165078E-3</c:v>
                </c:pt>
                <c:pt idx="68">
                  <c:v>-3.883579802390626E-3</c:v>
                </c:pt>
                <c:pt idx="69">
                  <c:v>-3.8807065722606133E-3</c:v>
                </c:pt>
                <c:pt idx="70">
                  <c:v>-3.8594919320057829E-3</c:v>
                </c:pt>
                <c:pt idx="71">
                  <c:v>-3.8479850209775113E-3</c:v>
                </c:pt>
                <c:pt idx="72">
                  <c:v>-3.8479850209775113E-3</c:v>
                </c:pt>
                <c:pt idx="73">
                  <c:v>-3.8465010594749167E-3</c:v>
                </c:pt>
                <c:pt idx="74">
                  <c:v>-3.8435271934022484E-3</c:v>
                </c:pt>
                <c:pt idx="75">
                  <c:v>-3.8348581710627126E-3</c:v>
                </c:pt>
                <c:pt idx="76">
                  <c:v>-3.833356776562177E-3</c:v>
                </c:pt>
                <c:pt idx="77">
                  <c:v>-3.833356776562177E-3</c:v>
                </c:pt>
                <c:pt idx="78">
                  <c:v>-3.8318534010391495E-3</c:v>
                </c:pt>
                <c:pt idx="79">
                  <c:v>-3.8270292868943061E-3</c:v>
                </c:pt>
                <c:pt idx="80">
                  <c:v>-3.8261225071265052E-3</c:v>
                </c:pt>
                <c:pt idx="81">
                  <c:v>-3.8246096226955111E-3</c:v>
                </c:pt>
                <c:pt idx="82">
                  <c:v>-3.8200590832675636E-3</c:v>
                </c:pt>
                <c:pt idx="83">
                  <c:v>-3.8142694718482223E-3</c:v>
                </c:pt>
                <c:pt idx="84">
                  <c:v>-3.3122852552604914E-3</c:v>
                </c:pt>
                <c:pt idx="85">
                  <c:v>-3.1720910689294109E-3</c:v>
                </c:pt>
                <c:pt idx="86">
                  <c:v>-3.1198716431676526E-3</c:v>
                </c:pt>
                <c:pt idx="87">
                  <c:v>-2.4018774755945518E-3</c:v>
                </c:pt>
                <c:pt idx="88">
                  <c:v>-2.3758882518147319E-3</c:v>
                </c:pt>
                <c:pt idx="89">
                  <c:v>-2.3633993508574737E-3</c:v>
                </c:pt>
                <c:pt idx="90">
                  <c:v>-2.3605556155155468E-3</c:v>
                </c:pt>
                <c:pt idx="91">
                  <c:v>-7.7673532220954439E-4</c:v>
                </c:pt>
                <c:pt idx="92">
                  <c:v>1.6787400773417283E-4</c:v>
                </c:pt>
                <c:pt idx="93">
                  <c:v>3.440190701257291E-4</c:v>
                </c:pt>
                <c:pt idx="94">
                  <c:v>6.7395605340072468E-4</c:v>
                </c:pt>
                <c:pt idx="95">
                  <c:v>7.0000244656880789E-4</c:v>
                </c:pt>
                <c:pt idx="96">
                  <c:v>1.7076154149307139E-3</c:v>
                </c:pt>
                <c:pt idx="97">
                  <c:v>1.7125368466635073E-3</c:v>
                </c:pt>
                <c:pt idx="98">
                  <c:v>1.746055119163023E-3</c:v>
                </c:pt>
                <c:pt idx="99">
                  <c:v>1.8541283214223402E-3</c:v>
                </c:pt>
                <c:pt idx="100">
                  <c:v>1.8541283214223402E-3</c:v>
                </c:pt>
                <c:pt idx="101">
                  <c:v>1.8591083914209355E-3</c:v>
                </c:pt>
                <c:pt idx="102">
                  <c:v>1.9250309768304233E-3</c:v>
                </c:pt>
                <c:pt idx="103">
                  <c:v>1.9300391773484186E-3</c:v>
                </c:pt>
                <c:pt idx="104">
                  <c:v>1.9350493588889059E-3</c:v>
                </c:pt>
                <c:pt idx="105">
                  <c:v>1.940061521451892E-3</c:v>
                </c:pt>
                <c:pt idx="106">
                  <c:v>1.9450756650373664E-3</c:v>
                </c:pt>
                <c:pt idx="107">
                  <c:v>1.9561137541245915E-3</c:v>
                </c:pt>
                <c:pt idx="108">
                  <c:v>2.0235528077632119E-3</c:v>
                </c:pt>
                <c:pt idx="109">
                  <c:v>2.0285998363220731E-3</c:v>
                </c:pt>
                <c:pt idx="110">
                  <c:v>2.0720860585368185E-3</c:v>
                </c:pt>
                <c:pt idx="111">
                  <c:v>2.0720860585368185E-3</c:v>
                </c:pt>
                <c:pt idx="112">
                  <c:v>2.0771521049116129E-3</c:v>
                </c:pt>
                <c:pt idx="113">
                  <c:v>2.0822201323089026E-3</c:v>
                </c:pt>
                <c:pt idx="114">
                  <c:v>2.0822201323089026E-3</c:v>
                </c:pt>
                <c:pt idx="115">
                  <c:v>3.7136064537412333E-3</c:v>
                </c:pt>
                <c:pt idx="116">
                  <c:v>3.7306279259683647E-3</c:v>
                </c:pt>
                <c:pt idx="117">
                  <c:v>3.747667227397937E-3</c:v>
                </c:pt>
                <c:pt idx="118">
                  <c:v>3.747667227397937E-3</c:v>
                </c:pt>
                <c:pt idx="119">
                  <c:v>3.8892083506229282E-3</c:v>
                </c:pt>
                <c:pt idx="120">
                  <c:v>3.8949412091689381E-3</c:v>
                </c:pt>
                <c:pt idx="121">
                  <c:v>3.9041179033693363E-3</c:v>
                </c:pt>
                <c:pt idx="122">
                  <c:v>3.9041179033693363E-3</c:v>
                </c:pt>
                <c:pt idx="123">
                  <c:v>3.9213378740502909E-3</c:v>
                </c:pt>
                <c:pt idx="124">
                  <c:v>3.9650415953613946E-3</c:v>
                </c:pt>
                <c:pt idx="125">
                  <c:v>4.0389065051294436E-3</c:v>
                </c:pt>
                <c:pt idx="126">
                  <c:v>4.0389065051294436E-3</c:v>
                </c:pt>
                <c:pt idx="127">
                  <c:v>4.0412200134590757E-3</c:v>
                </c:pt>
                <c:pt idx="128">
                  <c:v>4.1014824842527664E-3</c:v>
                </c:pt>
                <c:pt idx="129">
                  <c:v>5.9192652044243246E-3</c:v>
                </c:pt>
                <c:pt idx="130">
                  <c:v>5.9256613093010557E-3</c:v>
                </c:pt>
                <c:pt idx="131">
                  <c:v>5.9551089073037362E-3</c:v>
                </c:pt>
                <c:pt idx="132">
                  <c:v>6.1300905872317818E-3</c:v>
                </c:pt>
                <c:pt idx="133">
                  <c:v>6.1818347151776608E-3</c:v>
                </c:pt>
                <c:pt idx="134">
                  <c:v>8.1629083232525775E-3</c:v>
                </c:pt>
                <c:pt idx="135">
                  <c:v>8.2250776829726167E-3</c:v>
                </c:pt>
                <c:pt idx="136">
                  <c:v>8.5582830309883021E-3</c:v>
                </c:pt>
                <c:pt idx="137">
                  <c:v>8.658802967670378E-3</c:v>
                </c:pt>
                <c:pt idx="138">
                  <c:v>8.6789535486558322E-3</c:v>
                </c:pt>
                <c:pt idx="139">
                  <c:v>8.7683785274368896E-3</c:v>
                </c:pt>
                <c:pt idx="140">
                  <c:v>8.7857217708056032E-3</c:v>
                </c:pt>
                <c:pt idx="141">
                  <c:v>8.7900593645680279E-3</c:v>
                </c:pt>
                <c:pt idx="142">
                  <c:v>1.0924805082150577E-2</c:v>
                </c:pt>
                <c:pt idx="143">
                  <c:v>1.1115542134541509E-2</c:v>
                </c:pt>
                <c:pt idx="144">
                  <c:v>1.1115542134541509E-2</c:v>
                </c:pt>
                <c:pt idx="145">
                  <c:v>1.1200343284256939E-2</c:v>
                </c:pt>
                <c:pt idx="146">
                  <c:v>1.1200343284256939E-2</c:v>
                </c:pt>
                <c:pt idx="147">
                  <c:v>1.1562530657211141E-2</c:v>
                </c:pt>
                <c:pt idx="148">
                  <c:v>1.3702451176814776E-2</c:v>
                </c:pt>
                <c:pt idx="149">
                  <c:v>1.3719394421100487E-2</c:v>
                </c:pt>
                <c:pt idx="150">
                  <c:v>1.3753304681941837E-2</c:v>
                </c:pt>
                <c:pt idx="151">
                  <c:v>1.3770271698497465E-2</c:v>
                </c:pt>
                <c:pt idx="152">
                  <c:v>1.3851823681296924E-2</c:v>
                </c:pt>
                <c:pt idx="153">
                  <c:v>1.3909700130927422E-2</c:v>
                </c:pt>
                <c:pt idx="154">
                  <c:v>1.3926740049110806E-2</c:v>
                </c:pt>
                <c:pt idx="155">
                  <c:v>1.470869862012289E-2</c:v>
                </c:pt>
                <c:pt idx="156">
                  <c:v>1.470869862012289E-2</c:v>
                </c:pt>
                <c:pt idx="157">
                  <c:v>1.718955287500392E-2</c:v>
                </c:pt>
                <c:pt idx="158">
                  <c:v>2.0081080424212742E-2</c:v>
                </c:pt>
                <c:pt idx="159">
                  <c:v>2.0090930639908619E-2</c:v>
                </c:pt>
                <c:pt idx="160">
                  <c:v>2.0100782836626984E-2</c:v>
                </c:pt>
                <c:pt idx="161">
                  <c:v>2.0110637014367851E-2</c:v>
                </c:pt>
                <c:pt idx="162">
                  <c:v>2.0943455919693012E-2</c:v>
                </c:pt>
                <c:pt idx="163">
                  <c:v>2.095347808814129E-2</c:v>
                </c:pt>
                <c:pt idx="164">
                  <c:v>2.4047448334673392E-2</c:v>
                </c:pt>
                <c:pt idx="165">
                  <c:v>2.4401026823289172E-2</c:v>
                </c:pt>
                <c:pt idx="166">
                  <c:v>2.4567920169522493E-2</c:v>
                </c:pt>
                <c:pt idx="167">
                  <c:v>2.7681493521311863E-2</c:v>
                </c:pt>
                <c:pt idx="168">
                  <c:v>2.8025161888895832E-2</c:v>
                </c:pt>
                <c:pt idx="169">
                  <c:v>2.8256807937968573E-2</c:v>
                </c:pt>
                <c:pt idx="170">
                  <c:v>2.8434505305434406E-2</c:v>
                </c:pt>
                <c:pt idx="171">
                  <c:v>2.8970490017635575E-2</c:v>
                </c:pt>
                <c:pt idx="172">
                  <c:v>3.2260640032493952E-2</c:v>
                </c:pt>
                <c:pt idx="173">
                  <c:v>3.2260640032493952E-2</c:v>
                </c:pt>
                <c:pt idx="174">
                  <c:v>3.2330577960021367E-2</c:v>
                </c:pt>
                <c:pt idx="175">
                  <c:v>3.2330577960021367E-2</c:v>
                </c:pt>
                <c:pt idx="176">
                  <c:v>3.2448900370375337E-2</c:v>
                </c:pt>
                <c:pt idx="177">
                  <c:v>3.2683691552825786E-2</c:v>
                </c:pt>
                <c:pt idx="178">
                  <c:v>3.2683691552825786E-2</c:v>
                </c:pt>
                <c:pt idx="179">
                  <c:v>3.2695814397525863E-2</c:v>
                </c:pt>
                <c:pt idx="180">
                  <c:v>3.2707939223248418E-2</c:v>
                </c:pt>
                <c:pt idx="181">
                  <c:v>3.299222568745782E-2</c:v>
                </c:pt>
                <c:pt idx="182">
                  <c:v>3.3004398850129228E-2</c:v>
                </c:pt>
                <c:pt idx="183">
                  <c:v>3.3087228893011265E-2</c:v>
                </c:pt>
                <c:pt idx="184">
                  <c:v>3.3099417507658109E-2</c:v>
                </c:pt>
                <c:pt idx="185">
                  <c:v>3.3111608103327451E-2</c:v>
                </c:pt>
                <c:pt idx="186">
                  <c:v>3.3123800680019286E-2</c:v>
                </c:pt>
                <c:pt idx="187">
                  <c:v>3.6246789247039342E-2</c:v>
                </c:pt>
                <c:pt idx="188">
                  <c:v>3.625948104139947E-2</c:v>
                </c:pt>
                <c:pt idx="189">
                  <c:v>3.6669215715938369E-2</c:v>
                </c:pt>
                <c:pt idx="190">
                  <c:v>4.1354937906864363E-2</c:v>
                </c:pt>
                <c:pt idx="191">
                  <c:v>4.1419590766170133E-2</c:v>
                </c:pt>
                <c:pt idx="192">
                  <c:v>4.1446542928500481E-2</c:v>
                </c:pt>
                <c:pt idx="193">
                  <c:v>4.1460021981199392E-2</c:v>
                </c:pt>
                <c:pt idx="194">
                  <c:v>4.1460021981199392E-2</c:v>
                </c:pt>
                <c:pt idx="195">
                  <c:v>4.178952474630316E-2</c:v>
                </c:pt>
                <c:pt idx="196">
                  <c:v>4.178952474630316E-2</c:v>
                </c:pt>
                <c:pt idx="197">
                  <c:v>4.1881563532624393E-2</c:v>
                </c:pt>
                <c:pt idx="198">
                  <c:v>4.1881563532624393E-2</c:v>
                </c:pt>
                <c:pt idx="199">
                  <c:v>4.1973693921425699E-2</c:v>
                </c:pt>
                <c:pt idx="200">
                  <c:v>4.1973693921425699E-2</c:v>
                </c:pt>
                <c:pt idx="201">
                  <c:v>4.6444046476299579E-2</c:v>
                </c:pt>
                <c:pt idx="202">
                  <c:v>4.6486636213437432E-2</c:v>
                </c:pt>
                <c:pt idx="203">
                  <c:v>4.681944806134046E-2</c:v>
                </c:pt>
                <c:pt idx="204">
                  <c:v>5.1440885623149274E-2</c:v>
                </c:pt>
                <c:pt idx="205">
                  <c:v>5.2357925349914583E-2</c:v>
                </c:pt>
                <c:pt idx="206">
                  <c:v>5.673100472388088E-2</c:v>
                </c:pt>
                <c:pt idx="207">
                  <c:v>5.726442766252457E-2</c:v>
                </c:pt>
                <c:pt idx="208">
                  <c:v>5.7982406912980081E-2</c:v>
                </c:pt>
                <c:pt idx="209">
                  <c:v>6.2768505540536923E-2</c:v>
                </c:pt>
                <c:pt idx="210">
                  <c:v>6.2768505540536923E-2</c:v>
                </c:pt>
                <c:pt idx="211">
                  <c:v>6.2961145093179238E-2</c:v>
                </c:pt>
                <c:pt idx="212">
                  <c:v>6.2993823202923946E-2</c:v>
                </c:pt>
                <c:pt idx="213">
                  <c:v>8.7778272667001112E-2</c:v>
                </c:pt>
                <c:pt idx="214">
                  <c:v>8.8375496998467806E-2</c:v>
                </c:pt>
                <c:pt idx="215">
                  <c:v>8.8674832316652075E-2</c:v>
                </c:pt>
                <c:pt idx="216">
                  <c:v>8.871324350549209E-2</c:v>
                </c:pt>
                <c:pt idx="217">
                  <c:v>9.5334466334677542E-2</c:v>
                </c:pt>
                <c:pt idx="218">
                  <c:v>9.5469687607787318E-2</c:v>
                </c:pt>
                <c:pt idx="219">
                  <c:v>9.5509476003464627E-2</c:v>
                </c:pt>
                <c:pt idx="220">
                  <c:v>0.10204338807290433</c:v>
                </c:pt>
                <c:pt idx="221">
                  <c:v>0.10266449210777606</c:v>
                </c:pt>
                <c:pt idx="222">
                  <c:v>0.11752766699671055</c:v>
                </c:pt>
                <c:pt idx="223">
                  <c:v>0.13323976905182525</c:v>
                </c:pt>
                <c:pt idx="224">
                  <c:v>0.13349209338765558</c:v>
                </c:pt>
                <c:pt idx="225">
                  <c:v>0.13383356582950581</c:v>
                </c:pt>
                <c:pt idx="226">
                  <c:v>0.13488400754775942</c:v>
                </c:pt>
                <c:pt idx="227">
                  <c:v>0.14161630803164055</c:v>
                </c:pt>
                <c:pt idx="228">
                  <c:v>0.14164036178240816</c:v>
                </c:pt>
                <c:pt idx="229">
                  <c:v>0.14173659659570356</c:v>
                </c:pt>
                <c:pt idx="230">
                  <c:v>0.14305337099734985</c:v>
                </c:pt>
                <c:pt idx="231">
                  <c:v>0.15094403995017289</c:v>
                </c:pt>
                <c:pt idx="232">
                  <c:v>0.1509688500553284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8C-4F77-B34C-A396582BA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29136"/>
        <c:axId val="1"/>
      </c:scatterChart>
      <c:valAx>
        <c:axId val="777329136"/>
        <c:scaling>
          <c:orientation val="minMax"/>
          <c:min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196619917923102"/>
              <c:y val="0.947465479858495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1.310615989515072E-2"/>
              <c:y val="0.4619572825135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2913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1494115987795104"/>
          <c:y val="0.93116113203240902"/>
          <c:w val="0.72346043900475743"/>
          <c:h val="0.974639392901974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V0566 Oph -- O-C Diagr</a:t>
            </a:r>
          </a:p>
        </c:rich>
      </c:tx>
      <c:layout>
        <c:manualLayout>
          <c:xMode val="edge"/>
          <c:yMode val="edge"/>
          <c:x val="0.38907885661050046"/>
          <c:y val="4.29447852760736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0213594061295"/>
          <c:y val="0.19938650306748465"/>
          <c:w val="0.85324303177913674"/>
          <c:h val="0.665644171779141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(3)'!$D$21:$D$50</c:f>
              <c:numCache>
                <c:formatCode>General</c:formatCode>
                <c:ptCount val="30"/>
                <c:pt idx="0">
                  <c:v>0.88249999999999995</c:v>
                </c:pt>
                <c:pt idx="1">
                  <c:v>1.0642</c:v>
                </c:pt>
                <c:pt idx="2">
                  <c:v>1.0744499999999999</c:v>
                </c:pt>
                <c:pt idx="3">
                  <c:v>1.1480999999999999</c:v>
                </c:pt>
                <c:pt idx="4">
                  <c:v>1.14835</c:v>
                </c:pt>
                <c:pt idx="5">
                  <c:v>1.1555</c:v>
                </c:pt>
                <c:pt idx="6">
                  <c:v>1.1557500000000001</c:v>
                </c:pt>
                <c:pt idx="7">
                  <c:v>1.1590499999999999</c:v>
                </c:pt>
                <c:pt idx="8">
                  <c:v>1.1593</c:v>
                </c:pt>
                <c:pt idx="9">
                  <c:v>1.1595500000000001</c:v>
                </c:pt>
                <c:pt idx="10">
                  <c:v>1.1597999999999999</c:v>
                </c:pt>
                <c:pt idx="11">
                  <c:v>1.16005</c:v>
                </c:pt>
                <c:pt idx="12">
                  <c:v>1.16635</c:v>
                </c:pt>
                <c:pt idx="13">
                  <c:v>1.1666000000000001</c:v>
                </c:pt>
                <c:pt idx="14">
                  <c:v>1.1668499999999999</c:v>
                </c:pt>
                <c:pt idx="15">
                  <c:v>1.2443</c:v>
                </c:pt>
                <c:pt idx="16">
                  <c:v>1.2504999999999999</c:v>
                </c:pt>
                <c:pt idx="17">
                  <c:v>1.25075</c:v>
                </c:pt>
                <c:pt idx="18">
                  <c:v>1.25115</c:v>
                </c:pt>
                <c:pt idx="19">
                  <c:v>1.2519</c:v>
                </c:pt>
                <c:pt idx="20">
                  <c:v>1.2538</c:v>
                </c:pt>
                <c:pt idx="21">
                  <c:v>1.2569999999999999</c:v>
                </c:pt>
                <c:pt idx="22">
                  <c:v>1.2571000000000001</c:v>
                </c:pt>
                <c:pt idx="23">
                  <c:v>1.2597</c:v>
                </c:pt>
                <c:pt idx="24">
                  <c:v>1.3342000000000001</c:v>
                </c:pt>
                <c:pt idx="25">
                  <c:v>1.3344499999999999</c:v>
                </c:pt>
                <c:pt idx="26">
                  <c:v>1.3444</c:v>
                </c:pt>
                <c:pt idx="27">
                  <c:v>1.4350000000000001</c:v>
                </c:pt>
                <c:pt idx="28">
                  <c:v>1.4357</c:v>
                </c:pt>
                <c:pt idx="29">
                  <c:v>1.4394</c:v>
                </c:pt>
              </c:numCache>
            </c:numRef>
          </c:xVal>
          <c:yVal>
            <c:numRef>
              <c:f>'Q_fit (3)'!$E$21:$E$50</c:f>
              <c:numCache>
                <c:formatCode>General</c:formatCode>
                <c:ptCount val="30"/>
                <c:pt idx="0">
                  <c:v>3.2499999942956492E-3</c:v>
                </c:pt>
                <c:pt idx="1">
                  <c:v>6.7679999992833473E-3</c:v>
                </c:pt>
                <c:pt idx="2">
                  <c:v>2.9529999956139363E-3</c:v>
                </c:pt>
                <c:pt idx="3">
                  <c:v>-3.426000002946239E-3</c:v>
                </c:pt>
                <c:pt idx="4">
                  <c:v>-1.4410000076168217E-3</c:v>
                </c:pt>
                <c:pt idx="5">
                  <c:v>4.8699999970267527E-3</c:v>
                </c:pt>
                <c:pt idx="6">
                  <c:v>4.254999992554076E-3</c:v>
                </c:pt>
                <c:pt idx="7">
                  <c:v>-3.6630000031436794E-3</c:v>
                </c:pt>
                <c:pt idx="8">
                  <c:v>-4.0780000053928234E-3</c:v>
                </c:pt>
                <c:pt idx="9">
                  <c:v>-3.3930000063264742E-3</c:v>
                </c:pt>
                <c:pt idx="10">
                  <c:v>-3.0080000069574453E-3</c:v>
                </c:pt>
                <c:pt idx="11">
                  <c:v>-2.8230000025359914E-3</c:v>
                </c:pt>
                <c:pt idx="12">
                  <c:v>-2.9209999993327074E-3</c:v>
                </c:pt>
                <c:pt idx="13">
                  <c:v>-4.1360000032000244E-3</c:v>
                </c:pt>
                <c:pt idx="14">
                  <c:v>-2.9510000022128224E-3</c:v>
                </c:pt>
                <c:pt idx="15">
                  <c:v>2.9219999996712431E-3</c:v>
                </c:pt>
                <c:pt idx="16">
                  <c:v>3.8700000004610047E-3</c:v>
                </c:pt>
                <c:pt idx="17">
                  <c:v>3.6550000004353933E-3</c:v>
                </c:pt>
                <c:pt idx="18">
                  <c:v>1.7710000029182993E-3</c:v>
                </c:pt>
                <c:pt idx="19">
                  <c:v>2.4259999991045333E-3</c:v>
                </c:pt>
                <c:pt idx="20">
                  <c:v>3.2519999949727207E-3</c:v>
                </c:pt>
                <c:pt idx="21">
                  <c:v>2.079999991110526E-3</c:v>
                </c:pt>
                <c:pt idx="22">
                  <c:v>4.0339999977732077E-3</c:v>
                </c:pt>
                <c:pt idx="23">
                  <c:v>1.3379999945755117E-3</c:v>
                </c:pt>
                <c:pt idx="24">
                  <c:v>1.5679999924032018E-3</c:v>
                </c:pt>
                <c:pt idx="25">
                  <c:v>1.1529999974300154E-3</c:v>
                </c:pt>
                <c:pt idx="26">
                  <c:v>2.0759999970323406E-3</c:v>
                </c:pt>
                <c:pt idx="27">
                  <c:v>1.4999999912106432E-3</c:v>
                </c:pt>
                <c:pt idx="28">
                  <c:v>2.1779999951831996E-3</c:v>
                </c:pt>
                <c:pt idx="29">
                  <c:v>2.8759999986505136E-3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27-46AA-A8C5-E2F0B268B008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(3)'!$U$2:$U$33</c:f>
              <c:numCache>
                <c:formatCode>General</c:formatCode>
                <c:ptCount val="32"/>
                <c:pt idx="0">
                  <c:v>0.8</c:v>
                </c:pt>
                <c:pt idx="1">
                  <c:v>0.85</c:v>
                </c:pt>
                <c:pt idx="2">
                  <c:v>0.9</c:v>
                </c:pt>
                <c:pt idx="3">
                  <c:v>0.95</c:v>
                </c:pt>
                <c:pt idx="4">
                  <c:v>1</c:v>
                </c:pt>
                <c:pt idx="5">
                  <c:v>1.05</c:v>
                </c:pt>
                <c:pt idx="6">
                  <c:v>1.1000000000000001</c:v>
                </c:pt>
                <c:pt idx="7">
                  <c:v>1.1499999999999999</c:v>
                </c:pt>
                <c:pt idx="8">
                  <c:v>1.2</c:v>
                </c:pt>
                <c:pt idx="9">
                  <c:v>1.25</c:v>
                </c:pt>
                <c:pt idx="10">
                  <c:v>1.3</c:v>
                </c:pt>
                <c:pt idx="11">
                  <c:v>1.35</c:v>
                </c:pt>
                <c:pt idx="12">
                  <c:v>1.4</c:v>
                </c:pt>
                <c:pt idx="13">
                  <c:v>1.45</c:v>
                </c:pt>
                <c:pt idx="14">
                  <c:v>1.5</c:v>
                </c:pt>
                <c:pt idx="15">
                  <c:v>1.55</c:v>
                </c:pt>
                <c:pt idx="16">
                  <c:v>1.6</c:v>
                </c:pt>
                <c:pt idx="17">
                  <c:v>1.65</c:v>
                </c:pt>
                <c:pt idx="18">
                  <c:v>1.7</c:v>
                </c:pt>
                <c:pt idx="19">
                  <c:v>1.75</c:v>
                </c:pt>
                <c:pt idx="20">
                  <c:v>1.8</c:v>
                </c:pt>
                <c:pt idx="21">
                  <c:v>1.85</c:v>
                </c:pt>
                <c:pt idx="22">
                  <c:v>1.9</c:v>
                </c:pt>
                <c:pt idx="23">
                  <c:v>1.95</c:v>
                </c:pt>
                <c:pt idx="24">
                  <c:v>2</c:v>
                </c:pt>
                <c:pt idx="25">
                  <c:v>2.0499999999999998</c:v>
                </c:pt>
                <c:pt idx="26">
                  <c:v>2.1</c:v>
                </c:pt>
                <c:pt idx="27">
                  <c:v>2.15</c:v>
                </c:pt>
                <c:pt idx="28">
                  <c:v>2.2000000000000002</c:v>
                </c:pt>
                <c:pt idx="29">
                  <c:v>2.25</c:v>
                </c:pt>
                <c:pt idx="30">
                  <c:v>2.2999999999999998</c:v>
                </c:pt>
                <c:pt idx="31">
                  <c:v>2.35</c:v>
                </c:pt>
              </c:numCache>
            </c:numRef>
          </c:xVal>
          <c:yVal>
            <c:numRef>
              <c:f>'Q_fit (3)'!$V$2:$V$33</c:f>
              <c:numCache>
                <c:formatCode>General</c:formatCode>
                <c:ptCount val="32"/>
                <c:pt idx="0">
                  <c:v>5.0474675761222401E-3</c:v>
                </c:pt>
                <c:pt idx="1">
                  <c:v>3.777331265035714E-3</c:v>
                </c:pt>
                <c:pt idx="2">
                  <c:v>2.7008929298070541E-3</c:v>
                </c:pt>
                <c:pt idx="3">
                  <c:v>1.8181525704362642E-3</c:v>
                </c:pt>
                <c:pt idx="4">
                  <c:v>1.1291101869233128E-3</c:v>
                </c:pt>
                <c:pt idx="5">
                  <c:v>6.3376577926822081E-4</c:v>
                </c:pt>
                <c:pt idx="6">
                  <c:v>3.3211934747098826E-4</c:v>
                </c:pt>
                <c:pt idx="7">
                  <c:v>2.2417089153160819E-4</c:v>
                </c:pt>
                <c:pt idx="8">
                  <c:v>3.0992041145008753E-4</c:v>
                </c:pt>
                <c:pt idx="9">
                  <c:v>5.8936790722641935E-4</c:v>
                </c:pt>
                <c:pt idx="10">
                  <c:v>1.0625133788606106E-3</c:v>
                </c:pt>
                <c:pt idx="11">
                  <c:v>1.7293568263526682E-3</c:v>
                </c:pt>
                <c:pt idx="12">
                  <c:v>2.5898982497025713E-3</c:v>
                </c:pt>
                <c:pt idx="13">
                  <c:v>3.64413764891032E-3</c:v>
                </c:pt>
                <c:pt idx="14">
                  <c:v>4.8920750239759558E-3</c:v>
                </c:pt>
                <c:pt idx="15">
                  <c:v>6.3337103748994233E-3</c:v>
                </c:pt>
                <c:pt idx="16">
                  <c:v>7.9690437016807641E-3</c:v>
                </c:pt>
                <c:pt idx="17">
                  <c:v>9.7980750043199366E-3</c:v>
                </c:pt>
                <c:pt idx="18">
                  <c:v>1.1820804282816955E-2</c:v>
                </c:pt>
                <c:pt idx="19">
                  <c:v>1.4037231537171874E-2</c:v>
                </c:pt>
                <c:pt idx="20">
                  <c:v>1.644735676738461E-2</c:v>
                </c:pt>
                <c:pt idx="21">
                  <c:v>1.9051179973455248E-2</c:v>
                </c:pt>
                <c:pt idx="22">
                  <c:v>2.1848701155383718E-2</c:v>
                </c:pt>
                <c:pt idx="23">
                  <c:v>2.4839920313170047E-2</c:v>
                </c:pt>
                <c:pt idx="24">
                  <c:v>2.8024837446814221E-2</c:v>
                </c:pt>
                <c:pt idx="25">
                  <c:v>3.1403452556316214E-2</c:v>
                </c:pt>
                <c:pt idx="26">
                  <c:v>3.4975765641676121E-2</c:v>
                </c:pt>
                <c:pt idx="27">
                  <c:v>3.8741776702893888E-2</c:v>
                </c:pt>
                <c:pt idx="28">
                  <c:v>4.2701485739969514E-2</c:v>
                </c:pt>
                <c:pt idx="29">
                  <c:v>4.6854892752902944E-2</c:v>
                </c:pt>
                <c:pt idx="30">
                  <c:v>5.1201997741694261E-2</c:v>
                </c:pt>
                <c:pt idx="31">
                  <c:v>5.5742800706343465E-2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27-46AA-A8C5-E2F0B268B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39360"/>
        <c:axId val="1"/>
      </c:scatterChart>
      <c:valAx>
        <c:axId val="513139360"/>
        <c:scaling>
          <c:orientation val="minMax"/>
          <c:max val="1.5"/>
          <c:min val="0.8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952254261732641"/>
              <c:y val="0.92331288343558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8.5324232081911266E-3"/>
              <c:y val="0.493865030674846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39360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771348973869734"/>
          <c:y val="0.90184049079754602"/>
          <c:w val="0.36348158698592709"/>
          <c:h val="0.963190184049079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V566 Oph -- 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[41835.8617, 0.40964569]  </a:t>
            </a:r>
          </a:p>
        </c:rich>
      </c:tx>
      <c:layout>
        <c:manualLayout>
          <c:xMode val="edge"/>
          <c:yMode val="edge"/>
          <c:x val="0.25414403310083478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9743629401958"/>
          <c:y val="0.20958114471420156"/>
          <c:w val="0.8379388918963151"/>
          <c:h val="0.66167761402626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'Q_fit (3)'!$A$21:$A$235</c:f>
              <c:numCache>
                <c:formatCode>General</c:formatCode>
                <c:ptCount val="215"/>
                <c:pt idx="0">
                  <c:v>8825</c:v>
                </c:pt>
                <c:pt idx="1">
                  <c:v>10642</c:v>
                </c:pt>
                <c:pt idx="2">
                  <c:v>10744.5</c:v>
                </c:pt>
                <c:pt idx="3">
                  <c:v>11481</c:v>
                </c:pt>
                <c:pt idx="4">
                  <c:v>11483.5</c:v>
                </c:pt>
                <c:pt idx="5">
                  <c:v>11555</c:v>
                </c:pt>
                <c:pt idx="6">
                  <c:v>11557.5</c:v>
                </c:pt>
                <c:pt idx="7">
                  <c:v>11590.5</c:v>
                </c:pt>
                <c:pt idx="8">
                  <c:v>11593</c:v>
                </c:pt>
                <c:pt idx="9">
                  <c:v>11595.5</c:v>
                </c:pt>
                <c:pt idx="10">
                  <c:v>11598</c:v>
                </c:pt>
                <c:pt idx="11">
                  <c:v>11600.5</c:v>
                </c:pt>
                <c:pt idx="12">
                  <c:v>11663.5</c:v>
                </c:pt>
                <c:pt idx="13">
                  <c:v>11666</c:v>
                </c:pt>
                <c:pt idx="14">
                  <c:v>11668.5</c:v>
                </c:pt>
                <c:pt idx="15">
                  <c:v>12443</c:v>
                </c:pt>
                <c:pt idx="16">
                  <c:v>12505</c:v>
                </c:pt>
                <c:pt idx="17">
                  <c:v>12507.5</c:v>
                </c:pt>
                <c:pt idx="18">
                  <c:v>12511.5</c:v>
                </c:pt>
                <c:pt idx="19">
                  <c:v>12519</c:v>
                </c:pt>
                <c:pt idx="20">
                  <c:v>12538</c:v>
                </c:pt>
                <c:pt idx="21">
                  <c:v>12570</c:v>
                </c:pt>
                <c:pt idx="22">
                  <c:v>12571</c:v>
                </c:pt>
                <c:pt idx="23">
                  <c:v>12597</c:v>
                </c:pt>
                <c:pt idx="24">
                  <c:v>13342</c:v>
                </c:pt>
                <c:pt idx="25">
                  <c:v>13344.5</c:v>
                </c:pt>
                <c:pt idx="26">
                  <c:v>13444</c:v>
                </c:pt>
                <c:pt idx="27">
                  <c:v>14350</c:v>
                </c:pt>
                <c:pt idx="28">
                  <c:v>14357</c:v>
                </c:pt>
                <c:pt idx="29">
                  <c:v>14394</c:v>
                </c:pt>
              </c:numCache>
            </c:numRef>
          </c:xVal>
          <c:yVal>
            <c:numRef>
              <c:f>'Q_fit (3)'!$B$21:$B$235</c:f>
              <c:numCache>
                <c:formatCode>General</c:formatCode>
                <c:ptCount val="215"/>
                <c:pt idx="0">
                  <c:v>3.2499999942956492E-3</c:v>
                </c:pt>
                <c:pt idx="1">
                  <c:v>6.7679999992833473E-3</c:v>
                </c:pt>
                <c:pt idx="2">
                  <c:v>2.9529999956139363E-3</c:v>
                </c:pt>
                <c:pt idx="3">
                  <c:v>-3.426000002946239E-3</c:v>
                </c:pt>
                <c:pt idx="4">
                  <c:v>-1.4410000076168217E-3</c:v>
                </c:pt>
                <c:pt idx="5">
                  <c:v>4.8699999970267527E-3</c:v>
                </c:pt>
                <c:pt idx="6">
                  <c:v>4.254999992554076E-3</c:v>
                </c:pt>
                <c:pt idx="7">
                  <c:v>-3.6630000031436794E-3</c:v>
                </c:pt>
                <c:pt idx="8">
                  <c:v>-4.0780000053928234E-3</c:v>
                </c:pt>
                <c:pt idx="9">
                  <c:v>-3.3930000063264742E-3</c:v>
                </c:pt>
                <c:pt idx="10">
                  <c:v>-3.0080000069574453E-3</c:v>
                </c:pt>
                <c:pt idx="11">
                  <c:v>-2.8230000025359914E-3</c:v>
                </c:pt>
                <c:pt idx="12">
                  <c:v>-2.9209999993327074E-3</c:v>
                </c:pt>
                <c:pt idx="13">
                  <c:v>-4.1360000032000244E-3</c:v>
                </c:pt>
                <c:pt idx="14">
                  <c:v>-2.9510000022128224E-3</c:v>
                </c:pt>
                <c:pt idx="15">
                  <c:v>2.9219999996712431E-3</c:v>
                </c:pt>
                <c:pt idx="16">
                  <c:v>3.8700000004610047E-3</c:v>
                </c:pt>
                <c:pt idx="17">
                  <c:v>3.6550000004353933E-3</c:v>
                </c:pt>
                <c:pt idx="18">
                  <c:v>1.7710000029182993E-3</c:v>
                </c:pt>
                <c:pt idx="19">
                  <c:v>2.4259999991045333E-3</c:v>
                </c:pt>
                <c:pt idx="20">
                  <c:v>3.2519999949727207E-3</c:v>
                </c:pt>
                <c:pt idx="21">
                  <c:v>2.079999991110526E-3</c:v>
                </c:pt>
                <c:pt idx="22">
                  <c:v>4.0339999977732077E-3</c:v>
                </c:pt>
                <c:pt idx="23">
                  <c:v>1.3379999945755117E-3</c:v>
                </c:pt>
                <c:pt idx="24">
                  <c:v>1.5679999924032018E-3</c:v>
                </c:pt>
                <c:pt idx="25">
                  <c:v>1.1529999974300154E-3</c:v>
                </c:pt>
                <c:pt idx="26">
                  <c:v>2.0759999970323406E-3</c:v>
                </c:pt>
                <c:pt idx="27">
                  <c:v>1.4999999912106432E-3</c:v>
                </c:pt>
                <c:pt idx="28">
                  <c:v>2.1779999951831996E-3</c:v>
                </c:pt>
                <c:pt idx="29">
                  <c:v>2.8759999986505136E-3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0F-44D5-A5A1-71AE0D0026BC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'Q_fit (3)'!$T$2:$T$33</c:f>
              <c:numCache>
                <c:formatCode>General</c:formatCode>
                <c:ptCount val="32"/>
                <c:pt idx="0">
                  <c:v>0.8</c:v>
                </c:pt>
                <c:pt idx="1">
                  <c:v>0.85</c:v>
                </c:pt>
                <c:pt idx="2">
                  <c:v>0.9</c:v>
                </c:pt>
                <c:pt idx="3">
                  <c:v>0.95</c:v>
                </c:pt>
                <c:pt idx="4">
                  <c:v>1</c:v>
                </c:pt>
                <c:pt idx="5">
                  <c:v>1.05</c:v>
                </c:pt>
                <c:pt idx="6">
                  <c:v>1.1000000000000001</c:v>
                </c:pt>
                <c:pt idx="7">
                  <c:v>1.1499999999999999</c:v>
                </c:pt>
                <c:pt idx="8">
                  <c:v>1.2</c:v>
                </c:pt>
                <c:pt idx="9">
                  <c:v>1.25</c:v>
                </c:pt>
                <c:pt idx="10">
                  <c:v>1.3</c:v>
                </c:pt>
                <c:pt idx="11">
                  <c:v>1.35</c:v>
                </c:pt>
                <c:pt idx="12">
                  <c:v>1.4</c:v>
                </c:pt>
                <c:pt idx="13">
                  <c:v>1.45</c:v>
                </c:pt>
                <c:pt idx="14">
                  <c:v>1.5</c:v>
                </c:pt>
                <c:pt idx="15">
                  <c:v>1.55</c:v>
                </c:pt>
                <c:pt idx="16">
                  <c:v>1.6</c:v>
                </c:pt>
                <c:pt idx="17">
                  <c:v>1.65</c:v>
                </c:pt>
                <c:pt idx="18">
                  <c:v>1.7</c:v>
                </c:pt>
                <c:pt idx="19">
                  <c:v>1.75</c:v>
                </c:pt>
                <c:pt idx="20">
                  <c:v>1.8</c:v>
                </c:pt>
                <c:pt idx="21">
                  <c:v>1.85</c:v>
                </c:pt>
                <c:pt idx="22">
                  <c:v>1.9</c:v>
                </c:pt>
                <c:pt idx="23">
                  <c:v>1.95</c:v>
                </c:pt>
                <c:pt idx="24">
                  <c:v>2</c:v>
                </c:pt>
                <c:pt idx="25">
                  <c:v>2.0499999999999998</c:v>
                </c:pt>
                <c:pt idx="26">
                  <c:v>2.1</c:v>
                </c:pt>
                <c:pt idx="27">
                  <c:v>2.15</c:v>
                </c:pt>
                <c:pt idx="28">
                  <c:v>2.2000000000000002</c:v>
                </c:pt>
                <c:pt idx="29">
                  <c:v>2.25</c:v>
                </c:pt>
                <c:pt idx="30">
                  <c:v>2.2999999999999998</c:v>
                </c:pt>
                <c:pt idx="31">
                  <c:v>2.35</c:v>
                </c:pt>
              </c:numCache>
            </c:numRef>
          </c:xVal>
          <c:yVal>
            <c:numRef>
              <c:f>'Q_fit (3)'!$V$2:$V$33</c:f>
              <c:numCache>
                <c:formatCode>General</c:formatCode>
                <c:ptCount val="32"/>
                <c:pt idx="0">
                  <c:v>5.0474675761222401E-3</c:v>
                </c:pt>
                <c:pt idx="1">
                  <c:v>3.777331265035714E-3</c:v>
                </c:pt>
                <c:pt idx="2">
                  <c:v>2.7008929298070541E-3</c:v>
                </c:pt>
                <c:pt idx="3">
                  <c:v>1.8181525704362642E-3</c:v>
                </c:pt>
                <c:pt idx="4">
                  <c:v>1.1291101869233128E-3</c:v>
                </c:pt>
                <c:pt idx="5">
                  <c:v>6.3376577926822081E-4</c:v>
                </c:pt>
                <c:pt idx="6">
                  <c:v>3.3211934747098826E-4</c:v>
                </c:pt>
                <c:pt idx="7">
                  <c:v>2.2417089153160819E-4</c:v>
                </c:pt>
                <c:pt idx="8">
                  <c:v>3.0992041145008753E-4</c:v>
                </c:pt>
                <c:pt idx="9">
                  <c:v>5.8936790722641935E-4</c:v>
                </c:pt>
                <c:pt idx="10">
                  <c:v>1.0625133788606106E-3</c:v>
                </c:pt>
                <c:pt idx="11">
                  <c:v>1.7293568263526682E-3</c:v>
                </c:pt>
                <c:pt idx="12">
                  <c:v>2.5898982497025713E-3</c:v>
                </c:pt>
                <c:pt idx="13">
                  <c:v>3.64413764891032E-3</c:v>
                </c:pt>
                <c:pt idx="14">
                  <c:v>4.8920750239759558E-3</c:v>
                </c:pt>
                <c:pt idx="15">
                  <c:v>6.3337103748994233E-3</c:v>
                </c:pt>
                <c:pt idx="16">
                  <c:v>7.9690437016807641E-3</c:v>
                </c:pt>
                <c:pt idx="17">
                  <c:v>9.7980750043199366E-3</c:v>
                </c:pt>
                <c:pt idx="18">
                  <c:v>1.1820804282816955E-2</c:v>
                </c:pt>
                <c:pt idx="19">
                  <c:v>1.4037231537171874E-2</c:v>
                </c:pt>
                <c:pt idx="20">
                  <c:v>1.644735676738461E-2</c:v>
                </c:pt>
                <c:pt idx="21">
                  <c:v>1.9051179973455248E-2</c:v>
                </c:pt>
                <c:pt idx="22">
                  <c:v>2.1848701155383718E-2</c:v>
                </c:pt>
                <c:pt idx="23">
                  <c:v>2.4839920313170047E-2</c:v>
                </c:pt>
                <c:pt idx="24">
                  <c:v>2.8024837446814221E-2</c:v>
                </c:pt>
                <c:pt idx="25">
                  <c:v>3.1403452556316214E-2</c:v>
                </c:pt>
                <c:pt idx="26">
                  <c:v>3.4975765641676121E-2</c:v>
                </c:pt>
                <c:pt idx="27">
                  <c:v>3.8741776702893888E-2</c:v>
                </c:pt>
                <c:pt idx="28">
                  <c:v>4.2701485739969514E-2</c:v>
                </c:pt>
                <c:pt idx="29">
                  <c:v>4.6854892752902944E-2</c:v>
                </c:pt>
                <c:pt idx="30">
                  <c:v>5.1201997741694261E-2</c:v>
                </c:pt>
                <c:pt idx="31">
                  <c:v>5.5742800706343465E-2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0F-44D5-A5A1-71AE0D002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40016"/>
        <c:axId val="1"/>
      </c:scatterChart>
      <c:valAx>
        <c:axId val="513140016"/>
        <c:scaling>
          <c:orientation val="minMax"/>
          <c:max val="35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6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4001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AC Boo -- O-C Diagram</a:t>
            </a:r>
          </a:p>
        </c:rich>
      </c:tx>
      <c:layout>
        <c:manualLayout>
          <c:xMode val="edge"/>
          <c:yMode val="edge"/>
          <c:x val="0.38526941922627944"/>
          <c:y val="4.91803278688524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56382068584889"/>
          <c:y val="0.23934426229508196"/>
          <c:w val="0.82719603952452714"/>
          <c:h val="0.537704918032786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</c:f>
              <c:strCache>
                <c:ptCount val="1"/>
                <c:pt idx="0">
                  <c:v>In paper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(5)'!$F$21:$F$259</c:f>
              <c:numCache>
                <c:formatCode>General</c:formatCode>
                <c:ptCount val="239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-9903</c:v>
                </c:pt>
                <c:pt idx="11">
                  <c:v>-9849</c:v>
                </c:pt>
                <c:pt idx="12">
                  <c:v>-1838</c:v>
                </c:pt>
                <c:pt idx="13">
                  <c:v>-1777</c:v>
                </c:pt>
                <c:pt idx="14">
                  <c:v>0</c:v>
                </c:pt>
                <c:pt idx="15">
                  <c:v>5</c:v>
                </c:pt>
                <c:pt idx="16">
                  <c:v>906</c:v>
                </c:pt>
                <c:pt idx="17">
                  <c:v>1887</c:v>
                </c:pt>
                <c:pt idx="18">
                  <c:v>1950.5</c:v>
                </c:pt>
                <c:pt idx="19">
                  <c:v>1967.5</c:v>
                </c:pt>
                <c:pt idx="20">
                  <c:v>2618</c:v>
                </c:pt>
                <c:pt idx="21">
                  <c:v>2658.5</c:v>
                </c:pt>
                <c:pt idx="22">
                  <c:v>2666</c:v>
                </c:pt>
                <c:pt idx="23">
                  <c:v>2681.5</c:v>
                </c:pt>
                <c:pt idx="24">
                  <c:v>3496</c:v>
                </c:pt>
                <c:pt idx="25">
                  <c:v>3496</c:v>
                </c:pt>
                <c:pt idx="26">
                  <c:v>4366</c:v>
                </c:pt>
                <c:pt idx="27">
                  <c:v>4366</c:v>
                </c:pt>
                <c:pt idx="28">
                  <c:v>4385.5</c:v>
                </c:pt>
                <c:pt idx="29">
                  <c:v>4389.5</c:v>
                </c:pt>
                <c:pt idx="30">
                  <c:v>4404</c:v>
                </c:pt>
                <c:pt idx="31">
                  <c:v>4468.5</c:v>
                </c:pt>
                <c:pt idx="32">
                  <c:v>4511.5</c:v>
                </c:pt>
                <c:pt idx="33">
                  <c:v>5239</c:v>
                </c:pt>
                <c:pt idx="34">
                  <c:v>5293.5</c:v>
                </c:pt>
                <c:pt idx="35">
                  <c:v>5296</c:v>
                </c:pt>
                <c:pt idx="36">
                  <c:v>5317</c:v>
                </c:pt>
                <c:pt idx="37">
                  <c:v>5329</c:v>
                </c:pt>
                <c:pt idx="38">
                  <c:v>5357</c:v>
                </c:pt>
                <c:pt idx="39">
                  <c:v>5374</c:v>
                </c:pt>
                <c:pt idx="40">
                  <c:v>5380.5</c:v>
                </c:pt>
                <c:pt idx="41">
                  <c:v>5415.5</c:v>
                </c:pt>
                <c:pt idx="42">
                  <c:v>5422</c:v>
                </c:pt>
                <c:pt idx="43">
                  <c:v>5422</c:v>
                </c:pt>
                <c:pt idx="44">
                  <c:v>6147</c:v>
                </c:pt>
                <c:pt idx="45">
                  <c:v>6152</c:v>
                </c:pt>
                <c:pt idx="46">
                  <c:v>6165</c:v>
                </c:pt>
                <c:pt idx="47">
                  <c:v>6186</c:v>
                </c:pt>
                <c:pt idx="48">
                  <c:v>6187</c:v>
                </c:pt>
                <c:pt idx="49">
                  <c:v>6213</c:v>
                </c:pt>
                <c:pt idx="50">
                  <c:v>6215.5</c:v>
                </c:pt>
                <c:pt idx="51">
                  <c:v>6220.5</c:v>
                </c:pt>
                <c:pt idx="52">
                  <c:v>6223</c:v>
                </c:pt>
                <c:pt idx="53">
                  <c:v>6235</c:v>
                </c:pt>
                <c:pt idx="54">
                  <c:v>6252</c:v>
                </c:pt>
                <c:pt idx="55">
                  <c:v>6254.5</c:v>
                </c:pt>
                <c:pt idx="56">
                  <c:v>6257</c:v>
                </c:pt>
                <c:pt idx="57">
                  <c:v>6267.5</c:v>
                </c:pt>
                <c:pt idx="58">
                  <c:v>6281.5</c:v>
                </c:pt>
                <c:pt idx="59">
                  <c:v>6281.5</c:v>
                </c:pt>
                <c:pt idx="60">
                  <c:v>6298.5</c:v>
                </c:pt>
                <c:pt idx="61">
                  <c:v>6310.5</c:v>
                </c:pt>
                <c:pt idx="62">
                  <c:v>6327.5</c:v>
                </c:pt>
                <c:pt idx="63">
                  <c:v>6354.5</c:v>
                </c:pt>
                <c:pt idx="64">
                  <c:v>6357</c:v>
                </c:pt>
                <c:pt idx="65">
                  <c:v>6388.5</c:v>
                </c:pt>
                <c:pt idx="66">
                  <c:v>6875</c:v>
                </c:pt>
                <c:pt idx="67">
                  <c:v>6892</c:v>
                </c:pt>
                <c:pt idx="68">
                  <c:v>6894.5</c:v>
                </c:pt>
                <c:pt idx="69">
                  <c:v>6953</c:v>
                </c:pt>
                <c:pt idx="70">
                  <c:v>6967.5</c:v>
                </c:pt>
                <c:pt idx="71">
                  <c:v>7013.5</c:v>
                </c:pt>
                <c:pt idx="72">
                  <c:v>7038</c:v>
                </c:pt>
                <c:pt idx="73">
                  <c:v>7040.5</c:v>
                </c:pt>
                <c:pt idx="74">
                  <c:v>7058.5</c:v>
                </c:pt>
                <c:pt idx="75">
                  <c:v>7082</c:v>
                </c:pt>
                <c:pt idx="76">
                  <c:v>7087</c:v>
                </c:pt>
                <c:pt idx="77">
                  <c:v>7123.5</c:v>
                </c:pt>
                <c:pt idx="78">
                  <c:v>7143</c:v>
                </c:pt>
                <c:pt idx="79">
                  <c:v>7143</c:v>
                </c:pt>
                <c:pt idx="80">
                  <c:v>7145.5</c:v>
                </c:pt>
                <c:pt idx="81">
                  <c:v>7150.5</c:v>
                </c:pt>
                <c:pt idx="82">
                  <c:v>7165</c:v>
                </c:pt>
                <c:pt idx="83">
                  <c:v>7167.5</c:v>
                </c:pt>
                <c:pt idx="84">
                  <c:v>7167.5</c:v>
                </c:pt>
                <c:pt idx="85">
                  <c:v>7170</c:v>
                </c:pt>
                <c:pt idx="86">
                  <c:v>7178</c:v>
                </c:pt>
                <c:pt idx="87">
                  <c:v>7179.5</c:v>
                </c:pt>
                <c:pt idx="88">
                  <c:v>7182</c:v>
                </c:pt>
                <c:pt idx="89">
                  <c:v>7189.5</c:v>
                </c:pt>
                <c:pt idx="90">
                  <c:v>7199</c:v>
                </c:pt>
                <c:pt idx="91">
                  <c:v>7895</c:v>
                </c:pt>
                <c:pt idx="92">
                  <c:v>8058.5</c:v>
                </c:pt>
                <c:pt idx="93">
                  <c:v>8117</c:v>
                </c:pt>
                <c:pt idx="94">
                  <c:v>8825</c:v>
                </c:pt>
                <c:pt idx="95">
                  <c:v>8848</c:v>
                </c:pt>
                <c:pt idx="96">
                  <c:v>8859</c:v>
                </c:pt>
                <c:pt idx="97">
                  <c:v>8861.5</c:v>
                </c:pt>
                <c:pt idx="98">
                  <c:v>10055</c:v>
                </c:pt>
                <c:pt idx="99">
                  <c:v>10642</c:v>
                </c:pt>
                <c:pt idx="100">
                  <c:v>10744.5</c:v>
                </c:pt>
                <c:pt idx="101">
                  <c:v>10931.5</c:v>
                </c:pt>
                <c:pt idx="102">
                  <c:v>10946</c:v>
                </c:pt>
                <c:pt idx="103">
                  <c:v>11481</c:v>
                </c:pt>
                <c:pt idx="104">
                  <c:v>11483.5</c:v>
                </c:pt>
                <c:pt idx="105">
                  <c:v>11500.5</c:v>
                </c:pt>
                <c:pt idx="106">
                  <c:v>11555</c:v>
                </c:pt>
                <c:pt idx="107">
                  <c:v>11555</c:v>
                </c:pt>
                <c:pt idx="108">
                  <c:v>11557.5</c:v>
                </c:pt>
                <c:pt idx="109">
                  <c:v>11590.5</c:v>
                </c:pt>
                <c:pt idx="110">
                  <c:v>11593</c:v>
                </c:pt>
                <c:pt idx="111">
                  <c:v>11595.5</c:v>
                </c:pt>
                <c:pt idx="112">
                  <c:v>11598</c:v>
                </c:pt>
                <c:pt idx="113">
                  <c:v>11600.5</c:v>
                </c:pt>
                <c:pt idx="114">
                  <c:v>11606</c:v>
                </c:pt>
                <c:pt idx="115">
                  <c:v>11639.5</c:v>
                </c:pt>
                <c:pt idx="116">
                  <c:v>11642</c:v>
                </c:pt>
                <c:pt idx="117">
                  <c:v>11663.5</c:v>
                </c:pt>
                <c:pt idx="118">
                  <c:v>11663.5</c:v>
                </c:pt>
                <c:pt idx="119">
                  <c:v>11666</c:v>
                </c:pt>
                <c:pt idx="120">
                  <c:v>11668.5</c:v>
                </c:pt>
                <c:pt idx="121">
                  <c:v>11668.5</c:v>
                </c:pt>
                <c:pt idx="122">
                  <c:v>12428</c:v>
                </c:pt>
                <c:pt idx="123">
                  <c:v>12435.5</c:v>
                </c:pt>
                <c:pt idx="124">
                  <c:v>12443</c:v>
                </c:pt>
                <c:pt idx="125">
                  <c:v>12505</c:v>
                </c:pt>
                <c:pt idx="126">
                  <c:v>12507.5</c:v>
                </c:pt>
                <c:pt idx="127">
                  <c:v>12511.5</c:v>
                </c:pt>
                <c:pt idx="128">
                  <c:v>12511.5</c:v>
                </c:pt>
                <c:pt idx="129">
                  <c:v>12519</c:v>
                </c:pt>
                <c:pt idx="130">
                  <c:v>12538</c:v>
                </c:pt>
                <c:pt idx="131">
                  <c:v>12570</c:v>
                </c:pt>
                <c:pt idx="132">
                  <c:v>12570</c:v>
                </c:pt>
                <c:pt idx="133">
                  <c:v>12571</c:v>
                </c:pt>
                <c:pt idx="134">
                  <c:v>12597</c:v>
                </c:pt>
                <c:pt idx="135">
                  <c:v>13342</c:v>
                </c:pt>
                <c:pt idx="136">
                  <c:v>13344.5</c:v>
                </c:pt>
                <c:pt idx="137">
                  <c:v>13356</c:v>
                </c:pt>
                <c:pt idx="138">
                  <c:v>13424</c:v>
                </c:pt>
                <c:pt idx="139">
                  <c:v>13444</c:v>
                </c:pt>
                <c:pt idx="140">
                  <c:v>14176</c:v>
                </c:pt>
                <c:pt idx="141">
                  <c:v>14198</c:v>
                </c:pt>
                <c:pt idx="142">
                  <c:v>14315</c:v>
                </c:pt>
                <c:pt idx="143">
                  <c:v>14350</c:v>
                </c:pt>
                <c:pt idx="144">
                  <c:v>14357</c:v>
                </c:pt>
                <c:pt idx="145">
                  <c:v>14388</c:v>
                </c:pt>
                <c:pt idx="146">
                  <c:v>14394</c:v>
                </c:pt>
                <c:pt idx="147">
                  <c:v>14395.5</c:v>
                </c:pt>
                <c:pt idx="148">
                  <c:v>15106</c:v>
                </c:pt>
                <c:pt idx="149">
                  <c:v>15167</c:v>
                </c:pt>
                <c:pt idx="150">
                  <c:v>15167</c:v>
                </c:pt>
                <c:pt idx="151">
                  <c:v>15194</c:v>
                </c:pt>
                <c:pt idx="152">
                  <c:v>15194</c:v>
                </c:pt>
                <c:pt idx="153">
                  <c:v>15308.5</c:v>
                </c:pt>
                <c:pt idx="154">
                  <c:v>15960</c:v>
                </c:pt>
                <c:pt idx="155">
                  <c:v>15965</c:v>
                </c:pt>
                <c:pt idx="156">
                  <c:v>15975</c:v>
                </c:pt>
                <c:pt idx="157">
                  <c:v>15980</c:v>
                </c:pt>
                <c:pt idx="158">
                  <c:v>16004</c:v>
                </c:pt>
                <c:pt idx="159">
                  <c:v>16021</c:v>
                </c:pt>
                <c:pt idx="160">
                  <c:v>16026</c:v>
                </c:pt>
                <c:pt idx="161">
                  <c:v>16253</c:v>
                </c:pt>
                <c:pt idx="162">
                  <c:v>16253</c:v>
                </c:pt>
                <c:pt idx="163">
                  <c:v>16944</c:v>
                </c:pt>
                <c:pt idx="164">
                  <c:v>17701</c:v>
                </c:pt>
                <c:pt idx="165">
                  <c:v>17703.5</c:v>
                </c:pt>
                <c:pt idx="166">
                  <c:v>17706</c:v>
                </c:pt>
                <c:pt idx="167">
                  <c:v>17708.5</c:v>
                </c:pt>
                <c:pt idx="168">
                  <c:v>17918</c:v>
                </c:pt>
                <c:pt idx="169">
                  <c:v>17920.5</c:v>
                </c:pt>
                <c:pt idx="170">
                  <c:v>18670</c:v>
                </c:pt>
                <c:pt idx="171">
                  <c:v>18753</c:v>
                </c:pt>
                <c:pt idx="172">
                  <c:v>18792</c:v>
                </c:pt>
                <c:pt idx="173">
                  <c:v>19500</c:v>
                </c:pt>
                <c:pt idx="174">
                  <c:v>19576</c:v>
                </c:pt>
                <c:pt idx="175">
                  <c:v>19627</c:v>
                </c:pt>
                <c:pt idx="176">
                  <c:v>19666</c:v>
                </c:pt>
                <c:pt idx="177">
                  <c:v>19783</c:v>
                </c:pt>
                <c:pt idx="178">
                  <c:v>20481.5</c:v>
                </c:pt>
                <c:pt idx="179">
                  <c:v>20481.5</c:v>
                </c:pt>
                <c:pt idx="180">
                  <c:v>20496</c:v>
                </c:pt>
                <c:pt idx="181">
                  <c:v>20496</c:v>
                </c:pt>
                <c:pt idx="182">
                  <c:v>20520.5</c:v>
                </c:pt>
                <c:pt idx="183">
                  <c:v>20569</c:v>
                </c:pt>
                <c:pt idx="184">
                  <c:v>20569</c:v>
                </c:pt>
                <c:pt idx="185">
                  <c:v>20571.5</c:v>
                </c:pt>
                <c:pt idx="186">
                  <c:v>20574</c:v>
                </c:pt>
                <c:pt idx="187">
                  <c:v>20632.5</c:v>
                </c:pt>
                <c:pt idx="188">
                  <c:v>20635</c:v>
                </c:pt>
                <c:pt idx="189">
                  <c:v>20652</c:v>
                </c:pt>
                <c:pt idx="190">
                  <c:v>20654.5</c:v>
                </c:pt>
                <c:pt idx="191">
                  <c:v>20657</c:v>
                </c:pt>
                <c:pt idx="192">
                  <c:v>20659.5</c:v>
                </c:pt>
                <c:pt idx="193">
                  <c:v>21287</c:v>
                </c:pt>
                <c:pt idx="194">
                  <c:v>21289.5</c:v>
                </c:pt>
                <c:pt idx="195">
                  <c:v>21370</c:v>
                </c:pt>
                <c:pt idx="196">
                  <c:v>22263.5</c:v>
                </c:pt>
                <c:pt idx="197">
                  <c:v>22275.5</c:v>
                </c:pt>
                <c:pt idx="198">
                  <c:v>22280.5</c:v>
                </c:pt>
                <c:pt idx="199">
                  <c:v>22283</c:v>
                </c:pt>
                <c:pt idx="200">
                  <c:v>22283</c:v>
                </c:pt>
                <c:pt idx="201">
                  <c:v>22344</c:v>
                </c:pt>
                <c:pt idx="202">
                  <c:v>22344</c:v>
                </c:pt>
                <c:pt idx="203">
                  <c:v>22361</c:v>
                </c:pt>
                <c:pt idx="204">
                  <c:v>22361</c:v>
                </c:pt>
                <c:pt idx="205">
                  <c:v>22378</c:v>
                </c:pt>
                <c:pt idx="206">
                  <c:v>22378</c:v>
                </c:pt>
                <c:pt idx="207">
                  <c:v>23183.5</c:v>
                </c:pt>
                <c:pt idx="208">
                  <c:v>23191</c:v>
                </c:pt>
                <c:pt idx="209">
                  <c:v>23249.5</c:v>
                </c:pt>
                <c:pt idx="210">
                  <c:v>24043</c:v>
                </c:pt>
                <c:pt idx="211">
                  <c:v>24196.5</c:v>
                </c:pt>
                <c:pt idx="212">
                  <c:v>24912</c:v>
                </c:pt>
                <c:pt idx="213">
                  <c:v>24997.5</c:v>
                </c:pt>
                <c:pt idx="214">
                  <c:v>25112</c:v>
                </c:pt>
                <c:pt idx="215">
                  <c:v>25859</c:v>
                </c:pt>
                <c:pt idx="216">
                  <c:v>25859</c:v>
                </c:pt>
                <c:pt idx="217">
                  <c:v>25888.5</c:v>
                </c:pt>
                <c:pt idx="218">
                  <c:v>25893.5</c:v>
                </c:pt>
                <c:pt idx="219">
                  <c:v>29389</c:v>
                </c:pt>
                <c:pt idx="220">
                  <c:v>29467</c:v>
                </c:pt>
                <c:pt idx="221">
                  <c:v>29506</c:v>
                </c:pt>
                <c:pt idx="222">
                  <c:v>29511</c:v>
                </c:pt>
                <c:pt idx="223">
                  <c:v>30358</c:v>
                </c:pt>
                <c:pt idx="224">
                  <c:v>30375</c:v>
                </c:pt>
                <c:pt idx="225">
                  <c:v>30380</c:v>
                </c:pt>
                <c:pt idx="226">
                  <c:v>31188</c:v>
                </c:pt>
                <c:pt idx="227">
                  <c:v>31263.5</c:v>
                </c:pt>
                <c:pt idx="228">
                  <c:v>33009</c:v>
                </c:pt>
                <c:pt idx="229">
                  <c:v>34742</c:v>
                </c:pt>
                <c:pt idx="230">
                  <c:v>34769</c:v>
                </c:pt>
                <c:pt idx="231">
                  <c:v>34805.5</c:v>
                </c:pt>
                <c:pt idx="232">
                  <c:v>34917.5</c:v>
                </c:pt>
                <c:pt idx="233">
                  <c:v>35625.5</c:v>
                </c:pt>
                <c:pt idx="234">
                  <c:v>35628</c:v>
                </c:pt>
                <c:pt idx="235">
                  <c:v>35638</c:v>
                </c:pt>
                <c:pt idx="236">
                  <c:v>35774.5</c:v>
                </c:pt>
                <c:pt idx="237">
                  <c:v>36580</c:v>
                </c:pt>
                <c:pt idx="238">
                  <c:v>36582.5</c:v>
                </c:pt>
              </c:numCache>
            </c:numRef>
          </c:xVal>
          <c:yVal>
            <c:numRef>
              <c:f>'A (5)'!$H$21:$H$259</c:f>
              <c:numCache>
                <c:formatCode>General</c:formatCode>
                <c:ptCount val="239"/>
                <c:pt idx="94">
                  <c:v>3.2499999942956492E-3</c:v>
                </c:pt>
                <c:pt idx="99">
                  <c:v>6.7679999992833473E-3</c:v>
                </c:pt>
                <c:pt idx="100">
                  <c:v>2.9529999956139363E-3</c:v>
                </c:pt>
                <c:pt idx="103">
                  <c:v>-3.426000002946239E-3</c:v>
                </c:pt>
                <c:pt idx="104">
                  <c:v>-1.4410000076168217E-3</c:v>
                </c:pt>
                <c:pt idx="107">
                  <c:v>4.8699999970267527E-3</c:v>
                </c:pt>
                <c:pt idx="108">
                  <c:v>4.254999992554076E-3</c:v>
                </c:pt>
                <c:pt idx="109">
                  <c:v>-3.6630000031436794E-3</c:v>
                </c:pt>
                <c:pt idx="110">
                  <c:v>-4.0780000053928234E-3</c:v>
                </c:pt>
                <c:pt idx="111">
                  <c:v>-3.3930000063264742E-3</c:v>
                </c:pt>
                <c:pt idx="112">
                  <c:v>-3.0080000069574453E-3</c:v>
                </c:pt>
                <c:pt idx="113">
                  <c:v>-2.8230000025359914E-3</c:v>
                </c:pt>
                <c:pt idx="118">
                  <c:v>-2.9209999993327074E-3</c:v>
                </c:pt>
                <c:pt idx="119">
                  <c:v>-4.1360000032000244E-3</c:v>
                </c:pt>
                <c:pt idx="120">
                  <c:v>-2.9510000022128224E-3</c:v>
                </c:pt>
                <c:pt idx="125">
                  <c:v>3.8700000004610047E-3</c:v>
                </c:pt>
                <c:pt idx="126">
                  <c:v>3.6550000004353933E-3</c:v>
                </c:pt>
                <c:pt idx="128">
                  <c:v>1.7710000029182993E-3</c:v>
                </c:pt>
                <c:pt idx="129">
                  <c:v>2.4259999991045333E-3</c:v>
                </c:pt>
                <c:pt idx="130">
                  <c:v>3.2519999949727207E-3</c:v>
                </c:pt>
                <c:pt idx="131">
                  <c:v>2.079999991110526E-3</c:v>
                </c:pt>
                <c:pt idx="133">
                  <c:v>4.0339999977732077E-3</c:v>
                </c:pt>
                <c:pt idx="134">
                  <c:v>1.3379999945755117E-3</c:v>
                </c:pt>
                <c:pt idx="135">
                  <c:v>1.5679999924032018E-3</c:v>
                </c:pt>
                <c:pt idx="136">
                  <c:v>1.1529999974300154E-3</c:v>
                </c:pt>
                <c:pt idx="139">
                  <c:v>2.0759999970323406E-3</c:v>
                </c:pt>
                <c:pt idx="143">
                  <c:v>1.4999999912106432E-3</c:v>
                </c:pt>
                <c:pt idx="144">
                  <c:v>2.1779999951831996E-3</c:v>
                </c:pt>
                <c:pt idx="146">
                  <c:v>2.8759999986505136E-3</c:v>
                </c:pt>
                <c:pt idx="164">
                  <c:v>-4.0460000018356368E-3</c:v>
                </c:pt>
                <c:pt idx="165">
                  <c:v>-1.9610000017564744E-3</c:v>
                </c:pt>
                <c:pt idx="166">
                  <c:v>-1.5760000023874454E-3</c:v>
                </c:pt>
                <c:pt idx="167">
                  <c:v>-3.2910000008996576E-3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5D-411C-8C60-BFC16C1C33D3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unused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(5)'!$F$21:$F$259</c:f>
              <c:numCache>
                <c:formatCode>General</c:formatCode>
                <c:ptCount val="239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-9903</c:v>
                </c:pt>
                <c:pt idx="11">
                  <c:v>-9849</c:v>
                </c:pt>
                <c:pt idx="12">
                  <c:v>-1838</c:v>
                </c:pt>
                <c:pt idx="13">
                  <c:v>-1777</c:v>
                </c:pt>
                <c:pt idx="14">
                  <c:v>0</c:v>
                </c:pt>
                <c:pt idx="15">
                  <c:v>5</c:v>
                </c:pt>
                <c:pt idx="16">
                  <c:v>906</c:v>
                </c:pt>
                <c:pt idx="17">
                  <c:v>1887</c:v>
                </c:pt>
                <c:pt idx="18">
                  <c:v>1950.5</c:v>
                </c:pt>
                <c:pt idx="19">
                  <c:v>1967.5</c:v>
                </c:pt>
                <c:pt idx="20">
                  <c:v>2618</c:v>
                </c:pt>
                <c:pt idx="21">
                  <c:v>2658.5</c:v>
                </c:pt>
                <c:pt idx="22">
                  <c:v>2666</c:v>
                </c:pt>
                <c:pt idx="23">
                  <c:v>2681.5</c:v>
                </c:pt>
                <c:pt idx="24">
                  <c:v>3496</c:v>
                </c:pt>
                <c:pt idx="25">
                  <c:v>3496</c:v>
                </c:pt>
                <c:pt idx="26">
                  <c:v>4366</c:v>
                </c:pt>
                <c:pt idx="27">
                  <c:v>4366</c:v>
                </c:pt>
                <c:pt idx="28">
                  <c:v>4385.5</c:v>
                </c:pt>
                <c:pt idx="29">
                  <c:v>4389.5</c:v>
                </c:pt>
                <c:pt idx="30">
                  <c:v>4404</c:v>
                </c:pt>
                <c:pt idx="31">
                  <c:v>4468.5</c:v>
                </c:pt>
                <c:pt idx="32">
                  <c:v>4511.5</c:v>
                </c:pt>
                <c:pt idx="33">
                  <c:v>5239</c:v>
                </c:pt>
                <c:pt idx="34">
                  <c:v>5293.5</c:v>
                </c:pt>
                <c:pt idx="35">
                  <c:v>5296</c:v>
                </c:pt>
                <c:pt idx="36">
                  <c:v>5317</c:v>
                </c:pt>
                <c:pt idx="37">
                  <c:v>5329</c:v>
                </c:pt>
                <c:pt idx="38">
                  <c:v>5357</c:v>
                </c:pt>
                <c:pt idx="39">
                  <c:v>5374</c:v>
                </c:pt>
                <c:pt idx="40">
                  <c:v>5380.5</c:v>
                </c:pt>
                <c:pt idx="41">
                  <c:v>5415.5</c:v>
                </c:pt>
                <c:pt idx="42">
                  <c:v>5422</c:v>
                </c:pt>
                <c:pt idx="43">
                  <c:v>5422</c:v>
                </c:pt>
                <c:pt idx="44">
                  <c:v>6147</c:v>
                </c:pt>
                <c:pt idx="45">
                  <c:v>6152</c:v>
                </c:pt>
                <c:pt idx="46">
                  <c:v>6165</c:v>
                </c:pt>
                <c:pt idx="47">
                  <c:v>6186</c:v>
                </c:pt>
                <c:pt idx="48">
                  <c:v>6187</c:v>
                </c:pt>
                <c:pt idx="49">
                  <c:v>6213</c:v>
                </c:pt>
                <c:pt idx="50">
                  <c:v>6215.5</c:v>
                </c:pt>
                <c:pt idx="51">
                  <c:v>6220.5</c:v>
                </c:pt>
                <c:pt idx="52">
                  <c:v>6223</c:v>
                </c:pt>
                <c:pt idx="53">
                  <c:v>6235</c:v>
                </c:pt>
                <c:pt idx="54">
                  <c:v>6252</c:v>
                </c:pt>
                <c:pt idx="55">
                  <c:v>6254.5</c:v>
                </c:pt>
                <c:pt idx="56">
                  <c:v>6257</c:v>
                </c:pt>
                <c:pt idx="57">
                  <c:v>6267.5</c:v>
                </c:pt>
                <c:pt idx="58">
                  <c:v>6281.5</c:v>
                </c:pt>
                <c:pt idx="59">
                  <c:v>6281.5</c:v>
                </c:pt>
                <c:pt idx="60">
                  <c:v>6298.5</c:v>
                </c:pt>
                <c:pt idx="61">
                  <c:v>6310.5</c:v>
                </c:pt>
                <c:pt idx="62">
                  <c:v>6327.5</c:v>
                </c:pt>
                <c:pt idx="63">
                  <c:v>6354.5</c:v>
                </c:pt>
                <c:pt idx="64">
                  <c:v>6357</c:v>
                </c:pt>
                <c:pt idx="65">
                  <c:v>6388.5</c:v>
                </c:pt>
                <c:pt idx="66">
                  <c:v>6875</c:v>
                </c:pt>
                <c:pt idx="67">
                  <c:v>6892</c:v>
                </c:pt>
                <c:pt idx="68">
                  <c:v>6894.5</c:v>
                </c:pt>
                <c:pt idx="69">
                  <c:v>6953</c:v>
                </c:pt>
                <c:pt idx="70">
                  <c:v>6967.5</c:v>
                </c:pt>
                <c:pt idx="71">
                  <c:v>7013.5</c:v>
                </c:pt>
                <c:pt idx="72">
                  <c:v>7038</c:v>
                </c:pt>
                <c:pt idx="73">
                  <c:v>7040.5</c:v>
                </c:pt>
                <c:pt idx="74">
                  <c:v>7058.5</c:v>
                </c:pt>
                <c:pt idx="75">
                  <c:v>7082</c:v>
                </c:pt>
                <c:pt idx="76">
                  <c:v>7087</c:v>
                </c:pt>
                <c:pt idx="77">
                  <c:v>7123.5</c:v>
                </c:pt>
                <c:pt idx="78">
                  <c:v>7143</c:v>
                </c:pt>
                <c:pt idx="79">
                  <c:v>7143</c:v>
                </c:pt>
                <c:pt idx="80">
                  <c:v>7145.5</c:v>
                </c:pt>
                <c:pt idx="81">
                  <c:v>7150.5</c:v>
                </c:pt>
                <c:pt idx="82">
                  <c:v>7165</c:v>
                </c:pt>
                <c:pt idx="83">
                  <c:v>7167.5</c:v>
                </c:pt>
                <c:pt idx="84">
                  <c:v>7167.5</c:v>
                </c:pt>
                <c:pt idx="85">
                  <c:v>7170</c:v>
                </c:pt>
                <c:pt idx="86">
                  <c:v>7178</c:v>
                </c:pt>
                <c:pt idx="87">
                  <c:v>7179.5</c:v>
                </c:pt>
                <c:pt idx="88">
                  <c:v>7182</c:v>
                </c:pt>
                <c:pt idx="89">
                  <c:v>7189.5</c:v>
                </c:pt>
                <c:pt idx="90">
                  <c:v>7199</c:v>
                </c:pt>
                <c:pt idx="91">
                  <c:v>7895</c:v>
                </c:pt>
                <c:pt idx="92">
                  <c:v>8058.5</c:v>
                </c:pt>
                <c:pt idx="93">
                  <c:v>8117</c:v>
                </c:pt>
                <c:pt idx="94">
                  <c:v>8825</c:v>
                </c:pt>
                <c:pt idx="95">
                  <c:v>8848</c:v>
                </c:pt>
                <c:pt idx="96">
                  <c:v>8859</c:v>
                </c:pt>
                <c:pt idx="97">
                  <c:v>8861.5</c:v>
                </c:pt>
                <c:pt idx="98">
                  <c:v>10055</c:v>
                </c:pt>
                <c:pt idx="99">
                  <c:v>10642</c:v>
                </c:pt>
                <c:pt idx="100">
                  <c:v>10744.5</c:v>
                </c:pt>
                <c:pt idx="101">
                  <c:v>10931.5</c:v>
                </c:pt>
                <c:pt idx="102">
                  <c:v>10946</c:v>
                </c:pt>
                <c:pt idx="103">
                  <c:v>11481</c:v>
                </c:pt>
                <c:pt idx="104">
                  <c:v>11483.5</c:v>
                </c:pt>
                <c:pt idx="105">
                  <c:v>11500.5</c:v>
                </c:pt>
                <c:pt idx="106">
                  <c:v>11555</c:v>
                </c:pt>
                <c:pt idx="107">
                  <c:v>11555</c:v>
                </c:pt>
                <c:pt idx="108">
                  <c:v>11557.5</c:v>
                </c:pt>
                <c:pt idx="109">
                  <c:v>11590.5</c:v>
                </c:pt>
                <c:pt idx="110">
                  <c:v>11593</c:v>
                </c:pt>
                <c:pt idx="111">
                  <c:v>11595.5</c:v>
                </c:pt>
                <c:pt idx="112">
                  <c:v>11598</c:v>
                </c:pt>
                <c:pt idx="113">
                  <c:v>11600.5</c:v>
                </c:pt>
                <c:pt idx="114">
                  <c:v>11606</c:v>
                </c:pt>
                <c:pt idx="115">
                  <c:v>11639.5</c:v>
                </c:pt>
                <c:pt idx="116">
                  <c:v>11642</c:v>
                </c:pt>
                <c:pt idx="117">
                  <c:v>11663.5</c:v>
                </c:pt>
                <c:pt idx="118">
                  <c:v>11663.5</c:v>
                </c:pt>
                <c:pt idx="119">
                  <c:v>11666</c:v>
                </c:pt>
                <c:pt idx="120">
                  <c:v>11668.5</c:v>
                </c:pt>
                <c:pt idx="121">
                  <c:v>11668.5</c:v>
                </c:pt>
                <c:pt idx="122">
                  <c:v>12428</c:v>
                </c:pt>
                <c:pt idx="123">
                  <c:v>12435.5</c:v>
                </c:pt>
                <c:pt idx="124">
                  <c:v>12443</c:v>
                </c:pt>
                <c:pt idx="125">
                  <c:v>12505</c:v>
                </c:pt>
                <c:pt idx="126">
                  <c:v>12507.5</c:v>
                </c:pt>
                <c:pt idx="127">
                  <c:v>12511.5</c:v>
                </c:pt>
                <c:pt idx="128">
                  <c:v>12511.5</c:v>
                </c:pt>
                <c:pt idx="129">
                  <c:v>12519</c:v>
                </c:pt>
                <c:pt idx="130">
                  <c:v>12538</c:v>
                </c:pt>
                <c:pt idx="131">
                  <c:v>12570</c:v>
                </c:pt>
                <c:pt idx="132">
                  <c:v>12570</c:v>
                </c:pt>
                <c:pt idx="133">
                  <c:v>12571</c:v>
                </c:pt>
                <c:pt idx="134">
                  <c:v>12597</c:v>
                </c:pt>
                <c:pt idx="135">
                  <c:v>13342</c:v>
                </c:pt>
                <c:pt idx="136">
                  <c:v>13344.5</c:v>
                </c:pt>
                <c:pt idx="137">
                  <c:v>13356</c:v>
                </c:pt>
                <c:pt idx="138">
                  <c:v>13424</c:v>
                </c:pt>
                <c:pt idx="139">
                  <c:v>13444</c:v>
                </c:pt>
                <c:pt idx="140">
                  <c:v>14176</c:v>
                </c:pt>
                <c:pt idx="141">
                  <c:v>14198</c:v>
                </c:pt>
                <c:pt idx="142">
                  <c:v>14315</c:v>
                </c:pt>
                <c:pt idx="143">
                  <c:v>14350</c:v>
                </c:pt>
                <c:pt idx="144">
                  <c:v>14357</c:v>
                </c:pt>
                <c:pt idx="145">
                  <c:v>14388</c:v>
                </c:pt>
                <c:pt idx="146">
                  <c:v>14394</c:v>
                </c:pt>
                <c:pt idx="147">
                  <c:v>14395.5</c:v>
                </c:pt>
                <c:pt idx="148">
                  <c:v>15106</c:v>
                </c:pt>
                <c:pt idx="149">
                  <c:v>15167</c:v>
                </c:pt>
                <c:pt idx="150">
                  <c:v>15167</c:v>
                </c:pt>
                <c:pt idx="151">
                  <c:v>15194</c:v>
                </c:pt>
                <c:pt idx="152">
                  <c:v>15194</c:v>
                </c:pt>
                <c:pt idx="153">
                  <c:v>15308.5</c:v>
                </c:pt>
                <c:pt idx="154">
                  <c:v>15960</c:v>
                </c:pt>
                <c:pt idx="155">
                  <c:v>15965</c:v>
                </c:pt>
                <c:pt idx="156">
                  <c:v>15975</c:v>
                </c:pt>
                <c:pt idx="157">
                  <c:v>15980</c:v>
                </c:pt>
                <c:pt idx="158">
                  <c:v>16004</c:v>
                </c:pt>
                <c:pt idx="159">
                  <c:v>16021</c:v>
                </c:pt>
                <c:pt idx="160">
                  <c:v>16026</c:v>
                </c:pt>
                <c:pt idx="161">
                  <c:v>16253</c:v>
                </c:pt>
                <c:pt idx="162">
                  <c:v>16253</c:v>
                </c:pt>
                <c:pt idx="163">
                  <c:v>16944</c:v>
                </c:pt>
                <c:pt idx="164">
                  <c:v>17701</c:v>
                </c:pt>
                <c:pt idx="165">
                  <c:v>17703.5</c:v>
                </c:pt>
                <c:pt idx="166">
                  <c:v>17706</c:v>
                </c:pt>
                <c:pt idx="167">
                  <c:v>17708.5</c:v>
                </c:pt>
                <c:pt idx="168">
                  <c:v>17918</c:v>
                </c:pt>
                <c:pt idx="169">
                  <c:v>17920.5</c:v>
                </c:pt>
                <c:pt idx="170">
                  <c:v>18670</c:v>
                </c:pt>
                <c:pt idx="171">
                  <c:v>18753</c:v>
                </c:pt>
                <c:pt idx="172">
                  <c:v>18792</c:v>
                </c:pt>
                <c:pt idx="173">
                  <c:v>19500</c:v>
                </c:pt>
                <c:pt idx="174">
                  <c:v>19576</c:v>
                </c:pt>
                <c:pt idx="175">
                  <c:v>19627</c:v>
                </c:pt>
                <c:pt idx="176">
                  <c:v>19666</c:v>
                </c:pt>
                <c:pt idx="177">
                  <c:v>19783</c:v>
                </c:pt>
                <c:pt idx="178">
                  <c:v>20481.5</c:v>
                </c:pt>
                <c:pt idx="179">
                  <c:v>20481.5</c:v>
                </c:pt>
                <c:pt idx="180">
                  <c:v>20496</c:v>
                </c:pt>
                <c:pt idx="181">
                  <c:v>20496</c:v>
                </c:pt>
                <c:pt idx="182">
                  <c:v>20520.5</c:v>
                </c:pt>
                <c:pt idx="183">
                  <c:v>20569</c:v>
                </c:pt>
                <c:pt idx="184">
                  <c:v>20569</c:v>
                </c:pt>
                <c:pt idx="185">
                  <c:v>20571.5</c:v>
                </c:pt>
                <c:pt idx="186">
                  <c:v>20574</c:v>
                </c:pt>
                <c:pt idx="187">
                  <c:v>20632.5</c:v>
                </c:pt>
                <c:pt idx="188">
                  <c:v>20635</c:v>
                </c:pt>
                <c:pt idx="189">
                  <c:v>20652</c:v>
                </c:pt>
                <c:pt idx="190">
                  <c:v>20654.5</c:v>
                </c:pt>
                <c:pt idx="191">
                  <c:v>20657</c:v>
                </c:pt>
                <c:pt idx="192">
                  <c:v>20659.5</c:v>
                </c:pt>
                <c:pt idx="193">
                  <c:v>21287</c:v>
                </c:pt>
                <c:pt idx="194">
                  <c:v>21289.5</c:v>
                </c:pt>
                <c:pt idx="195">
                  <c:v>21370</c:v>
                </c:pt>
                <c:pt idx="196">
                  <c:v>22263.5</c:v>
                </c:pt>
                <c:pt idx="197">
                  <c:v>22275.5</c:v>
                </c:pt>
                <c:pt idx="198">
                  <c:v>22280.5</c:v>
                </c:pt>
                <c:pt idx="199">
                  <c:v>22283</c:v>
                </c:pt>
                <c:pt idx="200">
                  <c:v>22283</c:v>
                </c:pt>
                <c:pt idx="201">
                  <c:v>22344</c:v>
                </c:pt>
                <c:pt idx="202">
                  <c:v>22344</c:v>
                </c:pt>
                <c:pt idx="203">
                  <c:v>22361</c:v>
                </c:pt>
                <c:pt idx="204">
                  <c:v>22361</c:v>
                </c:pt>
                <c:pt idx="205">
                  <c:v>22378</c:v>
                </c:pt>
                <c:pt idx="206">
                  <c:v>22378</c:v>
                </c:pt>
                <c:pt idx="207">
                  <c:v>23183.5</c:v>
                </c:pt>
                <c:pt idx="208">
                  <c:v>23191</c:v>
                </c:pt>
                <c:pt idx="209">
                  <c:v>23249.5</c:v>
                </c:pt>
                <c:pt idx="210">
                  <c:v>24043</c:v>
                </c:pt>
                <c:pt idx="211">
                  <c:v>24196.5</c:v>
                </c:pt>
                <c:pt idx="212">
                  <c:v>24912</c:v>
                </c:pt>
                <c:pt idx="213">
                  <c:v>24997.5</c:v>
                </c:pt>
                <c:pt idx="214">
                  <c:v>25112</c:v>
                </c:pt>
                <c:pt idx="215">
                  <c:v>25859</c:v>
                </c:pt>
                <c:pt idx="216">
                  <c:v>25859</c:v>
                </c:pt>
                <c:pt idx="217">
                  <c:v>25888.5</c:v>
                </c:pt>
                <c:pt idx="218">
                  <c:v>25893.5</c:v>
                </c:pt>
                <c:pt idx="219">
                  <c:v>29389</c:v>
                </c:pt>
                <c:pt idx="220">
                  <c:v>29467</c:v>
                </c:pt>
                <c:pt idx="221">
                  <c:v>29506</c:v>
                </c:pt>
                <c:pt idx="222">
                  <c:v>29511</c:v>
                </c:pt>
                <c:pt idx="223">
                  <c:v>30358</c:v>
                </c:pt>
                <c:pt idx="224">
                  <c:v>30375</c:v>
                </c:pt>
                <c:pt idx="225">
                  <c:v>30380</c:v>
                </c:pt>
                <c:pt idx="226">
                  <c:v>31188</c:v>
                </c:pt>
                <c:pt idx="227">
                  <c:v>31263.5</c:v>
                </c:pt>
                <c:pt idx="228">
                  <c:v>33009</c:v>
                </c:pt>
                <c:pt idx="229">
                  <c:v>34742</c:v>
                </c:pt>
                <c:pt idx="230">
                  <c:v>34769</c:v>
                </c:pt>
                <c:pt idx="231">
                  <c:v>34805.5</c:v>
                </c:pt>
                <c:pt idx="232">
                  <c:v>34917.5</c:v>
                </c:pt>
                <c:pt idx="233">
                  <c:v>35625.5</c:v>
                </c:pt>
                <c:pt idx="234">
                  <c:v>35628</c:v>
                </c:pt>
                <c:pt idx="235">
                  <c:v>35638</c:v>
                </c:pt>
                <c:pt idx="236">
                  <c:v>35774.5</c:v>
                </c:pt>
                <c:pt idx="237">
                  <c:v>36580</c:v>
                </c:pt>
                <c:pt idx="238">
                  <c:v>36582.5</c:v>
                </c:pt>
              </c:numCache>
            </c:numRef>
          </c:xVal>
          <c:yVal>
            <c:numRef>
              <c:f>'A (5)'!$I$21:$I$259</c:f>
              <c:numCache>
                <c:formatCode>General</c:formatCode>
                <c:ptCount val="239"/>
                <c:pt idx="7">
                  <c:v>6.644399999640882E-2</c:v>
                </c:pt>
                <c:pt idx="8">
                  <c:v>5.4479999998875428E-2</c:v>
                </c:pt>
                <c:pt idx="9">
                  <c:v>6.3347999996040016E-2</c:v>
                </c:pt>
                <c:pt idx="10">
                  <c:v>4.3537999998079613E-2</c:v>
                </c:pt>
                <c:pt idx="11">
                  <c:v>6.5653999990900047E-2</c:v>
                </c:pt>
                <c:pt idx="12">
                  <c:v>1.9747999991523102E-2</c:v>
                </c:pt>
                <c:pt idx="13">
                  <c:v>1.4941999994334765E-2</c:v>
                </c:pt>
                <c:pt idx="14">
                  <c:v>1.0199999996984843E-2</c:v>
                </c:pt>
                <c:pt idx="15">
                  <c:v>9.6699999994598329E-3</c:v>
                </c:pt>
                <c:pt idx="16">
                  <c:v>6.0239999947953038E-3</c:v>
                </c:pt>
                <c:pt idx="17">
                  <c:v>-8.0200000229524449E-4</c:v>
                </c:pt>
                <c:pt idx="18">
                  <c:v>6.2770000004093163E-3</c:v>
                </c:pt>
                <c:pt idx="19">
                  <c:v>1.6949999990174547E-3</c:v>
                </c:pt>
                <c:pt idx="20">
                  <c:v>7.7199999941512942E-4</c:v>
                </c:pt>
                <c:pt idx="21">
                  <c:v>-6.4910000073723495E-3</c:v>
                </c:pt>
                <c:pt idx="22">
                  <c:v>-7.6360000020940788E-3</c:v>
                </c:pt>
                <c:pt idx="23">
                  <c:v>3.4509999968577176E-3</c:v>
                </c:pt>
                <c:pt idx="24">
                  <c:v>-1.599999814061448E-5</c:v>
                </c:pt>
                <c:pt idx="25">
                  <c:v>1.8399999680696055E-4</c:v>
                </c:pt>
                <c:pt idx="26">
                  <c:v>-6.3600000430596992E-4</c:v>
                </c:pt>
                <c:pt idx="27">
                  <c:v>-5.3599999955622479E-4</c:v>
                </c:pt>
                <c:pt idx="28">
                  <c:v>-5.3300000581657514E-4</c:v>
                </c:pt>
                <c:pt idx="29">
                  <c:v>8.2999998994637281E-5</c:v>
                </c:pt>
                <c:pt idx="30">
                  <c:v>-4.8400000378023833E-4</c:v>
                </c:pt>
                <c:pt idx="31">
                  <c:v>-1.5100000018719584E-4</c:v>
                </c:pt>
                <c:pt idx="32">
                  <c:v>2.2709999975631945E-3</c:v>
                </c:pt>
                <c:pt idx="33">
                  <c:v>-3.9400000241585076E-4</c:v>
                </c:pt>
                <c:pt idx="34">
                  <c:v>-1.1010000016540289E-3</c:v>
                </c:pt>
                <c:pt idx="35">
                  <c:v>-1.0160000019823201E-3</c:v>
                </c:pt>
                <c:pt idx="36">
                  <c:v>-1.8582000004244037E-2</c:v>
                </c:pt>
                <c:pt idx="37">
                  <c:v>-1.8434000005072448E-2</c:v>
                </c:pt>
                <c:pt idx="38">
                  <c:v>-1.3220000037108548E-3</c:v>
                </c:pt>
                <c:pt idx="39">
                  <c:v>-1.0040000051958486E-3</c:v>
                </c:pt>
                <c:pt idx="40">
                  <c:v>-3.3030000049620867E-3</c:v>
                </c:pt>
                <c:pt idx="41">
                  <c:v>-9.1300000349292532E-4</c:v>
                </c:pt>
                <c:pt idx="42">
                  <c:v>-1.0120000079041347E-3</c:v>
                </c:pt>
                <c:pt idx="43">
                  <c:v>-4.1200000850949436E-4</c:v>
                </c:pt>
                <c:pt idx="44">
                  <c:v>-9.762000001501292E-3</c:v>
                </c:pt>
                <c:pt idx="45">
                  <c:v>-9.9919999993289821E-3</c:v>
                </c:pt>
                <c:pt idx="46">
                  <c:v>-2.2900000039953738E-3</c:v>
                </c:pt>
                <c:pt idx="47">
                  <c:v>-4.9560000043129548E-3</c:v>
                </c:pt>
                <c:pt idx="48">
                  <c:v>-1.4020000016898848E-3</c:v>
                </c:pt>
                <c:pt idx="49">
                  <c:v>1.7601999992621131E-2</c:v>
                </c:pt>
                <c:pt idx="50">
                  <c:v>2.4869999979273416E-3</c:v>
                </c:pt>
                <c:pt idx="51">
                  <c:v>-1.7430000007152557E-3</c:v>
                </c:pt>
                <c:pt idx="52">
                  <c:v>-1.7857999999250751E-2</c:v>
                </c:pt>
                <c:pt idx="53">
                  <c:v>-4.6100000035949051E-3</c:v>
                </c:pt>
                <c:pt idx="54">
                  <c:v>5.407999997260049E-3</c:v>
                </c:pt>
                <c:pt idx="55">
                  <c:v>-4.7070000000530854E-3</c:v>
                </c:pt>
                <c:pt idx="56">
                  <c:v>-1.8220000056317076E-3</c:v>
                </c:pt>
                <c:pt idx="57">
                  <c:v>2.9499999800464138E-4</c:v>
                </c:pt>
                <c:pt idx="58">
                  <c:v>-9.1490000049816445E-3</c:v>
                </c:pt>
                <c:pt idx="59">
                  <c:v>-4.1490000003250316E-3</c:v>
                </c:pt>
                <c:pt idx="60">
                  <c:v>2.8689999962807633E-3</c:v>
                </c:pt>
                <c:pt idx="61">
                  <c:v>1.1116999994555954E-2</c:v>
                </c:pt>
                <c:pt idx="62">
                  <c:v>-1.8650000056368299E-3</c:v>
                </c:pt>
                <c:pt idx="63">
                  <c:v>-1.5307000001484994E-2</c:v>
                </c:pt>
                <c:pt idx="64">
                  <c:v>5.5779999966034666E-3</c:v>
                </c:pt>
                <c:pt idx="65">
                  <c:v>7.2899999941000715E-4</c:v>
                </c:pt>
                <c:pt idx="66">
                  <c:v>-3.0500000066240318E-3</c:v>
                </c:pt>
                <c:pt idx="67">
                  <c:v>3.9679999972577207E-3</c:v>
                </c:pt>
                <c:pt idx="68">
                  <c:v>-8.1470000004628673E-3</c:v>
                </c:pt>
                <c:pt idx="69">
                  <c:v>-2.3438000003807247E-2</c:v>
                </c:pt>
                <c:pt idx="70">
                  <c:v>-2.3305000002437737E-2</c:v>
                </c:pt>
                <c:pt idx="71">
                  <c:v>-3.002099999866914E-2</c:v>
                </c:pt>
                <c:pt idx="72">
                  <c:v>-1.3348000000405591E-2</c:v>
                </c:pt>
                <c:pt idx="73">
                  <c:v>7.5369999976828694E-3</c:v>
                </c:pt>
                <c:pt idx="74">
                  <c:v>-9.1000001702923328E-5</c:v>
                </c:pt>
                <c:pt idx="75">
                  <c:v>-4.7720000075059943E-3</c:v>
                </c:pt>
                <c:pt idx="76">
                  <c:v>-2.0000079530291259E-6</c:v>
                </c:pt>
                <c:pt idx="77">
                  <c:v>-2.5080999999772757E-2</c:v>
                </c:pt>
                <c:pt idx="78">
                  <c:v>-3.1178000004729256E-2</c:v>
                </c:pt>
                <c:pt idx="79">
                  <c:v>-2.3178000003099442E-2</c:v>
                </c:pt>
                <c:pt idx="80">
                  <c:v>-2.5293000006058719E-2</c:v>
                </c:pt>
                <c:pt idx="81">
                  <c:v>-2.8523000000859611E-2</c:v>
                </c:pt>
                <c:pt idx="82">
                  <c:v>-3.4390000000712462E-2</c:v>
                </c:pt>
                <c:pt idx="83">
                  <c:v>-2.3505000004661269E-2</c:v>
                </c:pt>
                <c:pt idx="84">
                  <c:v>-3.5050000005867332E-3</c:v>
                </c:pt>
                <c:pt idx="85">
                  <c:v>-1.7620000005990732E-2</c:v>
                </c:pt>
                <c:pt idx="86">
                  <c:v>-6.88000007357914E-4</c:v>
                </c:pt>
                <c:pt idx="87">
                  <c:v>-2.0257000003766734E-2</c:v>
                </c:pt>
                <c:pt idx="88">
                  <c:v>-1.9372000002476852E-2</c:v>
                </c:pt>
                <c:pt idx="89">
                  <c:v>3.2829999909154139E-3</c:v>
                </c:pt>
                <c:pt idx="90">
                  <c:v>-2.5354000004881527E-2</c:v>
                </c:pt>
                <c:pt idx="91">
                  <c:v>7.299999997485429E-4</c:v>
                </c:pt>
                <c:pt idx="92">
                  <c:v>-9.1000001702923328E-5</c:v>
                </c:pt>
                <c:pt idx="93">
                  <c:v>-5.3820000030100346E-3</c:v>
                </c:pt>
                <c:pt idx="95">
                  <c:v>7.9199999163392931E-4</c:v>
                </c:pt>
                <c:pt idx="96">
                  <c:v>8.8599999435245991E-4</c:v>
                </c:pt>
                <c:pt idx="97">
                  <c:v>1.370999998471234E-3</c:v>
                </c:pt>
                <c:pt idx="98">
                  <c:v>9.6699999921838753E-3</c:v>
                </c:pt>
                <c:pt idx="101">
                  <c:v>-4.2049000003316905E-2</c:v>
                </c:pt>
                <c:pt idx="102">
                  <c:v>4.0840000001480803E-3</c:v>
                </c:pt>
                <c:pt idx="105">
                  <c:v>6.3769999978831038E-3</c:v>
                </c:pt>
                <c:pt idx="106">
                  <c:v>4.7699999995529652E-3</c:v>
                </c:pt>
                <c:pt idx="114">
                  <c:v>4.1239999991375953E-3</c:v>
                </c:pt>
                <c:pt idx="115">
                  <c:v>3.4830000004149042E-3</c:v>
                </c:pt>
                <c:pt idx="116">
                  <c:v>3.0679999981657602E-3</c:v>
                </c:pt>
                <c:pt idx="117">
                  <c:v>-2.921000006608665E-3</c:v>
                </c:pt>
                <c:pt idx="121">
                  <c:v>-1.6510000059497543E-3</c:v>
                </c:pt>
                <c:pt idx="122">
                  <c:v>3.7119999979040585E-3</c:v>
                </c:pt>
                <c:pt idx="123">
                  <c:v>1.366999997117091E-3</c:v>
                </c:pt>
                <c:pt idx="124">
                  <c:v>2.9219999996712431E-3</c:v>
                </c:pt>
                <c:pt idx="127">
                  <c:v>1.7709999956423417E-3</c:v>
                </c:pt>
                <c:pt idx="132">
                  <c:v>2.0799999983864836E-3</c:v>
                </c:pt>
                <c:pt idx="137">
                  <c:v>-4.007600000477396E-2</c:v>
                </c:pt>
                <c:pt idx="138">
                  <c:v>4.2959999991580844E-3</c:v>
                </c:pt>
                <c:pt idx="140">
                  <c:v>-8.4960000021965243E-3</c:v>
                </c:pt>
                <c:pt idx="141">
                  <c:v>-1.7080000034184195E-3</c:v>
                </c:pt>
                <c:pt idx="142">
                  <c:v>1.7709999992803205E-2</c:v>
                </c:pt>
                <c:pt idx="145">
                  <c:v>1.2552000000141561E-2</c:v>
                </c:pt>
                <c:pt idx="147">
                  <c:v>1.9206999997550156E-2</c:v>
                </c:pt>
                <c:pt idx="148">
                  <c:v>-1.0276000008161645E-2</c:v>
                </c:pt>
                <c:pt idx="149">
                  <c:v>-1.3682000004337169E-2</c:v>
                </c:pt>
                <c:pt idx="150">
                  <c:v>3.6317999998573214E-2</c:v>
                </c:pt>
                <c:pt idx="151">
                  <c:v>-2.8124000004027039E-2</c:v>
                </c:pt>
                <c:pt idx="152">
                  <c:v>-2.8124000004027039E-2</c:v>
                </c:pt>
                <c:pt idx="153">
                  <c:v>1.4408999995794147E-2</c:v>
                </c:pt>
                <c:pt idx="154">
                  <c:v>1.7039999998814892E-2</c:v>
                </c:pt>
                <c:pt idx="155">
                  <c:v>-1.1190000004717149E-2</c:v>
                </c:pt>
                <c:pt idx="156">
                  <c:v>3.4999999479623511E-4</c:v>
                </c:pt>
                <c:pt idx="157">
                  <c:v>-1.8800000034389086E-3</c:v>
                </c:pt>
                <c:pt idx="158">
                  <c:v>1.6615999993518926E-2</c:v>
                </c:pt>
                <c:pt idx="159">
                  <c:v>4.4633999998040963E-2</c:v>
                </c:pt>
                <c:pt idx="160">
                  <c:v>2.3403999999572989E-2</c:v>
                </c:pt>
                <c:pt idx="161">
                  <c:v>3.7620000002789311E-3</c:v>
                </c:pt>
                <c:pt idx="162">
                  <c:v>1.076199999806704E-2</c:v>
                </c:pt>
                <c:pt idx="163">
                  <c:v>7.375999994110316E-3</c:v>
                </c:pt>
                <c:pt idx="168">
                  <c:v>1.617199999600416E-2</c:v>
                </c:pt>
                <c:pt idx="169">
                  <c:v>5.0569999948493205E-3</c:v>
                </c:pt>
                <c:pt idx="170">
                  <c:v>-6.6200000001117587E-3</c:v>
                </c:pt>
                <c:pt idx="171">
                  <c:v>-3.2380000047851354E-3</c:v>
                </c:pt>
                <c:pt idx="172">
                  <c:v>5.6799999583745375E-4</c:v>
                </c:pt>
                <c:pt idx="173">
                  <c:v>-5.8000000062747858E-3</c:v>
                </c:pt>
                <c:pt idx="174">
                  <c:v>-2.8960000054212287E-3</c:v>
                </c:pt>
                <c:pt idx="175">
                  <c:v>-7.842000006348826E-3</c:v>
                </c:pt>
                <c:pt idx="176">
                  <c:v>-4.0359999984502792E-3</c:v>
                </c:pt>
                <c:pt idx="177">
                  <c:v>7.3819999961415306E-3</c:v>
                </c:pt>
                <c:pt idx="178">
                  <c:v>-3.5349000005226117E-2</c:v>
                </c:pt>
                <c:pt idx="179">
                  <c:v>-1.834900000540074E-2</c:v>
                </c:pt>
                <c:pt idx="180">
                  <c:v>9.3839999972260557E-3</c:v>
                </c:pt>
                <c:pt idx="181">
                  <c:v>1.0083999994094484E-2</c:v>
                </c:pt>
                <c:pt idx="182">
                  <c:v>4.4570000027306378E-3</c:v>
                </c:pt>
                <c:pt idx="183">
                  <c:v>1.5626000000338536E-2</c:v>
                </c:pt>
                <c:pt idx="184">
                  <c:v>1.792600000044331E-2</c:v>
                </c:pt>
                <c:pt idx="185">
                  <c:v>1.4910999998392072E-2</c:v>
                </c:pt>
                <c:pt idx="186">
                  <c:v>8.3959999974467792E-3</c:v>
                </c:pt>
                <c:pt idx="187">
                  <c:v>1.6004999990400393E-2</c:v>
                </c:pt>
                <c:pt idx="188">
                  <c:v>1.1989999999059364E-2</c:v>
                </c:pt>
                <c:pt idx="189">
                  <c:v>4.0079999962472357E-3</c:v>
                </c:pt>
                <c:pt idx="190">
                  <c:v>4.8929999975371175E-3</c:v>
                </c:pt>
                <c:pt idx="191">
                  <c:v>2.477799999905983E-2</c:v>
                </c:pt>
                <c:pt idx="192">
                  <c:v>3.6662999998952728E-2</c:v>
                </c:pt>
                <c:pt idx="193">
                  <c:v>2.7798000002803747E-2</c:v>
                </c:pt>
                <c:pt idx="194">
                  <c:v>2.8482999994594138E-2</c:v>
                </c:pt>
                <c:pt idx="195">
                  <c:v>2.4179999993066303E-2</c:v>
                </c:pt>
                <c:pt idx="196">
                  <c:v>9.4789999930071644E-3</c:v>
                </c:pt>
                <c:pt idx="197">
                  <c:v>1.5726999998150859E-2</c:v>
                </c:pt>
                <c:pt idx="198">
                  <c:v>1.2497000003349967E-2</c:v>
                </c:pt>
                <c:pt idx="199">
                  <c:v>1.0381999993114732E-2</c:v>
                </c:pt>
                <c:pt idx="200">
                  <c:v>1.8381999994744547E-2</c:v>
                </c:pt>
                <c:pt idx="201">
                  <c:v>6.9759999969392084E-3</c:v>
                </c:pt>
                <c:pt idx="202">
                  <c:v>1.0975999997754116E-2</c:v>
                </c:pt>
                <c:pt idx="203">
                  <c:v>4.9939999953494407E-3</c:v>
                </c:pt>
                <c:pt idx="204">
                  <c:v>8.993999996164348E-3</c:v>
                </c:pt>
                <c:pt idx="205">
                  <c:v>1.9011999997019302E-2</c:v>
                </c:pt>
                <c:pt idx="206">
                  <c:v>2.2011999993992504E-2</c:v>
                </c:pt>
                <c:pt idx="207">
                  <c:v>9.1590000010910444E-3</c:v>
                </c:pt>
                <c:pt idx="208">
                  <c:v>6.8140000003040768E-3</c:v>
                </c:pt>
                <c:pt idx="209">
                  <c:v>2.1522999995795544E-2</c:v>
                </c:pt>
                <c:pt idx="210">
                  <c:v>2.1421999990707263E-2</c:v>
                </c:pt>
                <c:pt idx="211">
                  <c:v>5.761000000347849E-3</c:v>
                </c:pt>
                <c:pt idx="212">
                  <c:v>3.4747999990941025E-2</c:v>
                </c:pt>
                <c:pt idx="213">
                  <c:v>3.1314999992900994E-2</c:v>
                </c:pt>
                <c:pt idx="214">
                  <c:v>3.2147999998414889E-2</c:v>
                </c:pt>
                <c:pt idx="215">
                  <c:v>4.1485999994620215E-2</c:v>
                </c:pt>
                <c:pt idx="216">
                  <c:v>4.1485999994620215E-2</c:v>
                </c:pt>
                <c:pt idx="217">
                  <c:v>3.4228999997139908E-2</c:v>
                </c:pt>
                <c:pt idx="218">
                  <c:v>3.4098999996786006E-2</c:v>
                </c:pt>
                <c:pt idx="219">
                  <c:v>2.0305999998527113E-2</c:v>
                </c:pt>
                <c:pt idx="220">
                  <c:v>3.5717999999178573E-2</c:v>
                </c:pt>
                <c:pt idx="221">
                  <c:v>2.7413999996497296E-2</c:v>
                </c:pt>
                <c:pt idx="222">
                  <c:v>2.3493999993661419E-2</c:v>
                </c:pt>
                <c:pt idx="223">
                  <c:v>7.393199999933131E-2</c:v>
                </c:pt>
                <c:pt idx="224">
                  <c:v>8.5149999998975545E-2</c:v>
                </c:pt>
                <c:pt idx="225">
                  <c:v>7.0819999993545935E-2</c:v>
                </c:pt>
                <c:pt idx="226">
                  <c:v>3.3702000000630505E-2</c:v>
                </c:pt>
                <c:pt idx="227">
                  <c:v>7.4478999995335471E-2</c:v>
                </c:pt>
                <c:pt idx="228">
                  <c:v>8.4605999996711034E-2</c:v>
                </c:pt>
                <c:pt idx="229">
                  <c:v>0.11736799999926006</c:v>
                </c:pt>
                <c:pt idx="230">
                  <c:v>0.11672600000019884</c:v>
                </c:pt>
                <c:pt idx="231">
                  <c:v>0.11774699999659788</c:v>
                </c:pt>
                <c:pt idx="232">
                  <c:v>0.30389499999728287</c:v>
                </c:pt>
                <c:pt idx="233">
                  <c:v>0.12782699999661418</c:v>
                </c:pt>
                <c:pt idx="234">
                  <c:v>0.1278119999988121</c:v>
                </c:pt>
                <c:pt idx="235">
                  <c:v>0.12715200000093319</c:v>
                </c:pt>
                <c:pt idx="236">
                  <c:v>0.12787299999763491</c:v>
                </c:pt>
                <c:pt idx="237">
                  <c:v>0.13901999999507098</c:v>
                </c:pt>
                <c:pt idx="238">
                  <c:v>0.13920499999949243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5D-411C-8C60-BFC16C1C33D3}"/>
            </c:ext>
          </c:extLst>
        </c:ser>
        <c:ser>
          <c:idx val="2"/>
          <c:order val="2"/>
          <c:tx>
            <c:strRef>
              <c:f>'A (5)'!$O$20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(5)'!$F$21:$F$259</c:f>
              <c:numCache>
                <c:formatCode>General</c:formatCode>
                <c:ptCount val="239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-9903</c:v>
                </c:pt>
                <c:pt idx="11">
                  <c:v>-9849</c:v>
                </c:pt>
                <c:pt idx="12">
                  <c:v>-1838</c:v>
                </c:pt>
                <c:pt idx="13">
                  <c:v>-1777</c:v>
                </c:pt>
                <c:pt idx="14">
                  <c:v>0</c:v>
                </c:pt>
                <c:pt idx="15">
                  <c:v>5</c:v>
                </c:pt>
                <c:pt idx="16">
                  <c:v>906</c:v>
                </c:pt>
                <c:pt idx="17">
                  <c:v>1887</c:v>
                </c:pt>
                <c:pt idx="18">
                  <c:v>1950.5</c:v>
                </c:pt>
                <c:pt idx="19">
                  <c:v>1967.5</c:v>
                </c:pt>
                <c:pt idx="20">
                  <c:v>2618</c:v>
                </c:pt>
                <c:pt idx="21">
                  <c:v>2658.5</c:v>
                </c:pt>
                <c:pt idx="22">
                  <c:v>2666</c:v>
                </c:pt>
                <c:pt idx="23">
                  <c:v>2681.5</c:v>
                </c:pt>
                <c:pt idx="24">
                  <c:v>3496</c:v>
                </c:pt>
                <c:pt idx="25">
                  <c:v>3496</c:v>
                </c:pt>
                <c:pt idx="26">
                  <c:v>4366</c:v>
                </c:pt>
                <c:pt idx="27">
                  <c:v>4366</c:v>
                </c:pt>
                <c:pt idx="28">
                  <c:v>4385.5</c:v>
                </c:pt>
                <c:pt idx="29">
                  <c:v>4389.5</c:v>
                </c:pt>
                <c:pt idx="30">
                  <c:v>4404</c:v>
                </c:pt>
                <c:pt idx="31">
                  <c:v>4468.5</c:v>
                </c:pt>
                <c:pt idx="32">
                  <c:v>4511.5</c:v>
                </c:pt>
                <c:pt idx="33">
                  <c:v>5239</c:v>
                </c:pt>
                <c:pt idx="34">
                  <c:v>5293.5</c:v>
                </c:pt>
                <c:pt idx="35">
                  <c:v>5296</c:v>
                </c:pt>
                <c:pt idx="36">
                  <c:v>5317</c:v>
                </c:pt>
                <c:pt idx="37">
                  <c:v>5329</c:v>
                </c:pt>
                <c:pt idx="38">
                  <c:v>5357</c:v>
                </c:pt>
                <c:pt idx="39">
                  <c:v>5374</c:v>
                </c:pt>
                <c:pt idx="40">
                  <c:v>5380.5</c:v>
                </c:pt>
                <c:pt idx="41">
                  <c:v>5415.5</c:v>
                </c:pt>
                <c:pt idx="42">
                  <c:v>5422</c:v>
                </c:pt>
                <c:pt idx="43">
                  <c:v>5422</c:v>
                </c:pt>
                <c:pt idx="44">
                  <c:v>6147</c:v>
                </c:pt>
                <c:pt idx="45">
                  <c:v>6152</c:v>
                </c:pt>
                <c:pt idx="46">
                  <c:v>6165</c:v>
                </c:pt>
                <c:pt idx="47">
                  <c:v>6186</c:v>
                </c:pt>
                <c:pt idx="48">
                  <c:v>6187</c:v>
                </c:pt>
                <c:pt idx="49">
                  <c:v>6213</c:v>
                </c:pt>
                <c:pt idx="50">
                  <c:v>6215.5</c:v>
                </c:pt>
                <c:pt idx="51">
                  <c:v>6220.5</c:v>
                </c:pt>
                <c:pt idx="52">
                  <c:v>6223</c:v>
                </c:pt>
                <c:pt idx="53">
                  <c:v>6235</c:v>
                </c:pt>
                <c:pt idx="54">
                  <c:v>6252</c:v>
                </c:pt>
                <c:pt idx="55">
                  <c:v>6254.5</c:v>
                </c:pt>
                <c:pt idx="56">
                  <c:v>6257</c:v>
                </c:pt>
                <c:pt idx="57">
                  <c:v>6267.5</c:v>
                </c:pt>
                <c:pt idx="58">
                  <c:v>6281.5</c:v>
                </c:pt>
                <c:pt idx="59">
                  <c:v>6281.5</c:v>
                </c:pt>
                <c:pt idx="60">
                  <c:v>6298.5</c:v>
                </c:pt>
                <c:pt idx="61">
                  <c:v>6310.5</c:v>
                </c:pt>
                <c:pt idx="62">
                  <c:v>6327.5</c:v>
                </c:pt>
                <c:pt idx="63">
                  <c:v>6354.5</c:v>
                </c:pt>
                <c:pt idx="64">
                  <c:v>6357</c:v>
                </c:pt>
                <c:pt idx="65">
                  <c:v>6388.5</c:v>
                </c:pt>
                <c:pt idx="66">
                  <c:v>6875</c:v>
                </c:pt>
                <c:pt idx="67">
                  <c:v>6892</c:v>
                </c:pt>
                <c:pt idx="68">
                  <c:v>6894.5</c:v>
                </c:pt>
                <c:pt idx="69">
                  <c:v>6953</c:v>
                </c:pt>
                <c:pt idx="70">
                  <c:v>6967.5</c:v>
                </c:pt>
                <c:pt idx="71">
                  <c:v>7013.5</c:v>
                </c:pt>
                <c:pt idx="72">
                  <c:v>7038</c:v>
                </c:pt>
                <c:pt idx="73">
                  <c:v>7040.5</c:v>
                </c:pt>
                <c:pt idx="74">
                  <c:v>7058.5</c:v>
                </c:pt>
                <c:pt idx="75">
                  <c:v>7082</c:v>
                </c:pt>
                <c:pt idx="76">
                  <c:v>7087</c:v>
                </c:pt>
                <c:pt idx="77">
                  <c:v>7123.5</c:v>
                </c:pt>
                <c:pt idx="78">
                  <c:v>7143</c:v>
                </c:pt>
                <c:pt idx="79">
                  <c:v>7143</c:v>
                </c:pt>
                <c:pt idx="80">
                  <c:v>7145.5</c:v>
                </c:pt>
                <c:pt idx="81">
                  <c:v>7150.5</c:v>
                </c:pt>
                <c:pt idx="82">
                  <c:v>7165</c:v>
                </c:pt>
                <c:pt idx="83">
                  <c:v>7167.5</c:v>
                </c:pt>
                <c:pt idx="84">
                  <c:v>7167.5</c:v>
                </c:pt>
                <c:pt idx="85">
                  <c:v>7170</c:v>
                </c:pt>
                <c:pt idx="86">
                  <c:v>7178</c:v>
                </c:pt>
                <c:pt idx="87">
                  <c:v>7179.5</c:v>
                </c:pt>
                <c:pt idx="88">
                  <c:v>7182</c:v>
                </c:pt>
                <c:pt idx="89">
                  <c:v>7189.5</c:v>
                </c:pt>
                <c:pt idx="90">
                  <c:v>7199</c:v>
                </c:pt>
                <c:pt idx="91">
                  <c:v>7895</c:v>
                </c:pt>
                <c:pt idx="92">
                  <c:v>8058.5</c:v>
                </c:pt>
                <c:pt idx="93">
                  <c:v>8117</c:v>
                </c:pt>
                <c:pt idx="94">
                  <c:v>8825</c:v>
                </c:pt>
                <c:pt idx="95">
                  <c:v>8848</c:v>
                </c:pt>
                <c:pt idx="96">
                  <c:v>8859</c:v>
                </c:pt>
                <c:pt idx="97">
                  <c:v>8861.5</c:v>
                </c:pt>
                <c:pt idx="98">
                  <c:v>10055</c:v>
                </c:pt>
                <c:pt idx="99">
                  <c:v>10642</c:v>
                </c:pt>
                <c:pt idx="100">
                  <c:v>10744.5</c:v>
                </c:pt>
                <c:pt idx="101">
                  <c:v>10931.5</c:v>
                </c:pt>
                <c:pt idx="102">
                  <c:v>10946</c:v>
                </c:pt>
                <c:pt idx="103">
                  <c:v>11481</c:v>
                </c:pt>
                <c:pt idx="104">
                  <c:v>11483.5</c:v>
                </c:pt>
                <c:pt idx="105">
                  <c:v>11500.5</c:v>
                </c:pt>
                <c:pt idx="106">
                  <c:v>11555</c:v>
                </c:pt>
                <c:pt idx="107">
                  <c:v>11555</c:v>
                </c:pt>
                <c:pt idx="108">
                  <c:v>11557.5</c:v>
                </c:pt>
                <c:pt idx="109">
                  <c:v>11590.5</c:v>
                </c:pt>
                <c:pt idx="110">
                  <c:v>11593</c:v>
                </c:pt>
                <c:pt idx="111">
                  <c:v>11595.5</c:v>
                </c:pt>
                <c:pt idx="112">
                  <c:v>11598</c:v>
                </c:pt>
                <c:pt idx="113">
                  <c:v>11600.5</c:v>
                </c:pt>
                <c:pt idx="114">
                  <c:v>11606</c:v>
                </c:pt>
                <c:pt idx="115">
                  <c:v>11639.5</c:v>
                </c:pt>
                <c:pt idx="116">
                  <c:v>11642</c:v>
                </c:pt>
                <c:pt idx="117">
                  <c:v>11663.5</c:v>
                </c:pt>
                <c:pt idx="118">
                  <c:v>11663.5</c:v>
                </c:pt>
                <c:pt idx="119">
                  <c:v>11666</c:v>
                </c:pt>
                <c:pt idx="120">
                  <c:v>11668.5</c:v>
                </c:pt>
                <c:pt idx="121">
                  <c:v>11668.5</c:v>
                </c:pt>
                <c:pt idx="122">
                  <c:v>12428</c:v>
                </c:pt>
                <c:pt idx="123">
                  <c:v>12435.5</c:v>
                </c:pt>
                <c:pt idx="124">
                  <c:v>12443</c:v>
                </c:pt>
                <c:pt idx="125">
                  <c:v>12505</c:v>
                </c:pt>
                <c:pt idx="126">
                  <c:v>12507.5</c:v>
                </c:pt>
                <c:pt idx="127">
                  <c:v>12511.5</c:v>
                </c:pt>
                <c:pt idx="128">
                  <c:v>12511.5</c:v>
                </c:pt>
                <c:pt idx="129">
                  <c:v>12519</c:v>
                </c:pt>
                <c:pt idx="130">
                  <c:v>12538</c:v>
                </c:pt>
                <c:pt idx="131">
                  <c:v>12570</c:v>
                </c:pt>
                <c:pt idx="132">
                  <c:v>12570</c:v>
                </c:pt>
                <c:pt idx="133">
                  <c:v>12571</c:v>
                </c:pt>
                <c:pt idx="134">
                  <c:v>12597</c:v>
                </c:pt>
                <c:pt idx="135">
                  <c:v>13342</c:v>
                </c:pt>
                <c:pt idx="136">
                  <c:v>13344.5</c:v>
                </c:pt>
                <c:pt idx="137">
                  <c:v>13356</c:v>
                </c:pt>
                <c:pt idx="138">
                  <c:v>13424</c:v>
                </c:pt>
                <c:pt idx="139">
                  <c:v>13444</c:v>
                </c:pt>
                <c:pt idx="140">
                  <c:v>14176</c:v>
                </c:pt>
                <c:pt idx="141">
                  <c:v>14198</c:v>
                </c:pt>
                <c:pt idx="142">
                  <c:v>14315</c:v>
                </c:pt>
                <c:pt idx="143">
                  <c:v>14350</c:v>
                </c:pt>
                <c:pt idx="144">
                  <c:v>14357</c:v>
                </c:pt>
                <c:pt idx="145">
                  <c:v>14388</c:v>
                </c:pt>
                <c:pt idx="146">
                  <c:v>14394</c:v>
                </c:pt>
                <c:pt idx="147">
                  <c:v>14395.5</c:v>
                </c:pt>
                <c:pt idx="148">
                  <c:v>15106</c:v>
                </c:pt>
                <c:pt idx="149">
                  <c:v>15167</c:v>
                </c:pt>
                <c:pt idx="150">
                  <c:v>15167</c:v>
                </c:pt>
                <c:pt idx="151">
                  <c:v>15194</c:v>
                </c:pt>
                <c:pt idx="152">
                  <c:v>15194</c:v>
                </c:pt>
                <c:pt idx="153">
                  <c:v>15308.5</c:v>
                </c:pt>
                <c:pt idx="154">
                  <c:v>15960</c:v>
                </c:pt>
                <c:pt idx="155">
                  <c:v>15965</c:v>
                </c:pt>
                <c:pt idx="156">
                  <c:v>15975</c:v>
                </c:pt>
                <c:pt idx="157">
                  <c:v>15980</c:v>
                </c:pt>
                <c:pt idx="158">
                  <c:v>16004</c:v>
                </c:pt>
                <c:pt idx="159">
                  <c:v>16021</c:v>
                </c:pt>
                <c:pt idx="160">
                  <c:v>16026</c:v>
                </c:pt>
                <c:pt idx="161">
                  <c:v>16253</c:v>
                </c:pt>
                <c:pt idx="162">
                  <c:v>16253</c:v>
                </c:pt>
                <c:pt idx="163">
                  <c:v>16944</c:v>
                </c:pt>
                <c:pt idx="164">
                  <c:v>17701</c:v>
                </c:pt>
                <c:pt idx="165">
                  <c:v>17703.5</c:v>
                </c:pt>
                <c:pt idx="166">
                  <c:v>17706</c:v>
                </c:pt>
                <c:pt idx="167">
                  <c:v>17708.5</c:v>
                </c:pt>
                <c:pt idx="168">
                  <c:v>17918</c:v>
                </c:pt>
                <c:pt idx="169">
                  <c:v>17920.5</c:v>
                </c:pt>
                <c:pt idx="170">
                  <c:v>18670</c:v>
                </c:pt>
                <c:pt idx="171">
                  <c:v>18753</c:v>
                </c:pt>
                <c:pt idx="172">
                  <c:v>18792</c:v>
                </c:pt>
                <c:pt idx="173">
                  <c:v>19500</c:v>
                </c:pt>
                <c:pt idx="174">
                  <c:v>19576</c:v>
                </c:pt>
                <c:pt idx="175">
                  <c:v>19627</c:v>
                </c:pt>
                <c:pt idx="176">
                  <c:v>19666</c:v>
                </c:pt>
                <c:pt idx="177">
                  <c:v>19783</c:v>
                </c:pt>
                <c:pt idx="178">
                  <c:v>20481.5</c:v>
                </c:pt>
                <c:pt idx="179">
                  <c:v>20481.5</c:v>
                </c:pt>
                <c:pt idx="180">
                  <c:v>20496</c:v>
                </c:pt>
                <c:pt idx="181">
                  <c:v>20496</c:v>
                </c:pt>
                <c:pt idx="182">
                  <c:v>20520.5</c:v>
                </c:pt>
                <c:pt idx="183">
                  <c:v>20569</c:v>
                </c:pt>
                <c:pt idx="184">
                  <c:v>20569</c:v>
                </c:pt>
                <c:pt idx="185">
                  <c:v>20571.5</c:v>
                </c:pt>
                <c:pt idx="186">
                  <c:v>20574</c:v>
                </c:pt>
                <c:pt idx="187">
                  <c:v>20632.5</c:v>
                </c:pt>
                <c:pt idx="188">
                  <c:v>20635</c:v>
                </c:pt>
                <c:pt idx="189">
                  <c:v>20652</c:v>
                </c:pt>
                <c:pt idx="190">
                  <c:v>20654.5</c:v>
                </c:pt>
                <c:pt idx="191">
                  <c:v>20657</c:v>
                </c:pt>
                <c:pt idx="192">
                  <c:v>20659.5</c:v>
                </c:pt>
                <c:pt idx="193">
                  <c:v>21287</c:v>
                </c:pt>
                <c:pt idx="194">
                  <c:v>21289.5</c:v>
                </c:pt>
                <c:pt idx="195">
                  <c:v>21370</c:v>
                </c:pt>
                <c:pt idx="196">
                  <c:v>22263.5</c:v>
                </c:pt>
                <c:pt idx="197">
                  <c:v>22275.5</c:v>
                </c:pt>
                <c:pt idx="198">
                  <c:v>22280.5</c:v>
                </c:pt>
                <c:pt idx="199">
                  <c:v>22283</c:v>
                </c:pt>
                <c:pt idx="200">
                  <c:v>22283</c:v>
                </c:pt>
                <c:pt idx="201">
                  <c:v>22344</c:v>
                </c:pt>
                <c:pt idx="202">
                  <c:v>22344</c:v>
                </c:pt>
                <c:pt idx="203">
                  <c:v>22361</c:v>
                </c:pt>
                <c:pt idx="204">
                  <c:v>22361</c:v>
                </c:pt>
                <c:pt idx="205">
                  <c:v>22378</c:v>
                </c:pt>
                <c:pt idx="206">
                  <c:v>22378</c:v>
                </c:pt>
                <c:pt idx="207">
                  <c:v>23183.5</c:v>
                </c:pt>
                <c:pt idx="208">
                  <c:v>23191</c:v>
                </c:pt>
                <c:pt idx="209">
                  <c:v>23249.5</c:v>
                </c:pt>
                <c:pt idx="210">
                  <c:v>24043</c:v>
                </c:pt>
                <c:pt idx="211">
                  <c:v>24196.5</c:v>
                </c:pt>
                <c:pt idx="212">
                  <c:v>24912</c:v>
                </c:pt>
                <c:pt idx="213">
                  <c:v>24997.5</c:v>
                </c:pt>
                <c:pt idx="214">
                  <c:v>25112</c:v>
                </c:pt>
                <c:pt idx="215">
                  <c:v>25859</c:v>
                </c:pt>
                <c:pt idx="216">
                  <c:v>25859</c:v>
                </c:pt>
                <c:pt idx="217">
                  <c:v>25888.5</c:v>
                </c:pt>
                <c:pt idx="218">
                  <c:v>25893.5</c:v>
                </c:pt>
                <c:pt idx="219">
                  <c:v>29389</c:v>
                </c:pt>
                <c:pt idx="220">
                  <c:v>29467</c:v>
                </c:pt>
                <c:pt idx="221">
                  <c:v>29506</c:v>
                </c:pt>
                <c:pt idx="222">
                  <c:v>29511</c:v>
                </c:pt>
                <c:pt idx="223">
                  <c:v>30358</c:v>
                </c:pt>
                <c:pt idx="224">
                  <c:v>30375</c:v>
                </c:pt>
                <c:pt idx="225">
                  <c:v>30380</c:v>
                </c:pt>
                <c:pt idx="226">
                  <c:v>31188</c:v>
                </c:pt>
                <c:pt idx="227">
                  <c:v>31263.5</c:v>
                </c:pt>
                <c:pt idx="228">
                  <c:v>33009</c:v>
                </c:pt>
                <c:pt idx="229">
                  <c:v>34742</c:v>
                </c:pt>
                <c:pt idx="230">
                  <c:v>34769</c:v>
                </c:pt>
                <c:pt idx="231">
                  <c:v>34805.5</c:v>
                </c:pt>
                <c:pt idx="232">
                  <c:v>34917.5</c:v>
                </c:pt>
                <c:pt idx="233">
                  <c:v>35625.5</c:v>
                </c:pt>
                <c:pt idx="234">
                  <c:v>35628</c:v>
                </c:pt>
                <c:pt idx="235">
                  <c:v>35638</c:v>
                </c:pt>
                <c:pt idx="236">
                  <c:v>35774.5</c:v>
                </c:pt>
                <c:pt idx="237">
                  <c:v>36580</c:v>
                </c:pt>
                <c:pt idx="238">
                  <c:v>36582.5</c:v>
                </c:pt>
              </c:numCache>
            </c:numRef>
          </c:xVal>
          <c:yVal>
            <c:numRef>
              <c:f>'A (5)'!$O$21:$O$259</c:f>
              <c:numCache>
                <c:formatCode>General</c:formatCode>
                <c:ptCount val="239"/>
                <c:pt idx="202">
                  <c:v>3.3957925736050054E-3</c:v>
                </c:pt>
                <c:pt idx="203">
                  <c:v>3.5565010738597136E-3</c:v>
                </c:pt>
                <c:pt idx="204">
                  <c:v>3.5565010738597136E-3</c:v>
                </c:pt>
                <c:pt idx="205">
                  <c:v>3.717209574114394E-3</c:v>
                </c:pt>
                <c:pt idx="206">
                  <c:v>3.717209574114394E-3</c:v>
                </c:pt>
                <c:pt idx="207">
                  <c:v>1.1331956453829395E-2</c:v>
                </c:pt>
                <c:pt idx="208">
                  <c:v>1.1402857262765298E-2</c:v>
                </c:pt>
                <c:pt idx="209">
                  <c:v>1.195588357246527E-2</c:v>
                </c:pt>
                <c:pt idx="210">
                  <c:v>1.9457189157882832E-2</c:v>
                </c:pt>
                <c:pt idx="211">
                  <c:v>2.0908292380770799E-2</c:v>
                </c:pt>
                <c:pt idx="212">
                  <c:v>2.7672229553255073E-2</c:v>
                </c:pt>
                <c:pt idx="213">
                  <c:v>2.8480498775124263E-2</c:v>
                </c:pt>
                <c:pt idx="214">
                  <c:v>2.9562917791545573E-2</c:v>
                </c:pt>
                <c:pt idx="215">
                  <c:v>3.6624638361560602E-2</c:v>
                </c:pt>
                <c:pt idx="216">
                  <c:v>3.6624638361560602E-2</c:v>
                </c:pt>
                <c:pt idx="217">
                  <c:v>3.6903514876708426E-2</c:v>
                </c:pt>
                <c:pt idx="218">
                  <c:v>3.6950782082665695E-2</c:v>
                </c:pt>
                <c:pt idx="219">
                  <c:v>6.9995285767387949E-2</c:v>
                </c:pt>
                <c:pt idx="220">
                  <c:v>7.0732654180321264E-2</c:v>
                </c:pt>
                <c:pt idx="221">
                  <c:v>7.1101338386787893E-2</c:v>
                </c:pt>
                <c:pt idx="222">
                  <c:v>7.1148605592745162E-2</c:v>
                </c:pt>
                <c:pt idx="223">
                  <c:v>7.9155670281905455E-2</c:v>
                </c:pt>
                <c:pt idx="224">
                  <c:v>7.9316378782160135E-2</c:v>
                </c:pt>
                <c:pt idx="225">
                  <c:v>7.9363645988117404E-2</c:v>
                </c:pt>
                <c:pt idx="226">
                  <c:v>8.7002026470811011E-2</c:v>
                </c:pt>
                <c:pt idx="227">
                  <c:v>8.7715761280765692E-2</c:v>
                </c:pt>
                <c:pt idx="228">
                  <c:v>0.10421674288044602</c:v>
                </c:pt>
                <c:pt idx="229">
                  <c:v>0.12059955646523324</c:v>
                </c:pt>
                <c:pt idx="230">
                  <c:v>0.12085479937740246</c:v>
                </c:pt>
                <c:pt idx="231">
                  <c:v>0.12119984998089051</c:v>
                </c:pt>
                <c:pt idx="232">
                  <c:v>0.12225863539433318</c:v>
                </c:pt>
                <c:pt idx="233">
                  <c:v>0.12895167175788153</c:v>
                </c:pt>
                <c:pt idx="234">
                  <c:v>0.12897530536086016</c:v>
                </c:pt>
                <c:pt idx="235">
                  <c:v>0.1290698397727747</c:v>
                </c:pt>
                <c:pt idx="236">
                  <c:v>0.13036023449540796</c:v>
                </c:pt>
                <c:pt idx="237">
                  <c:v>0.13797498137512298</c:v>
                </c:pt>
                <c:pt idx="238">
                  <c:v>0.13799861497810162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5D-411C-8C60-BFC16C1C33D3}"/>
            </c:ext>
          </c:extLst>
        </c:ser>
        <c:ser>
          <c:idx val="3"/>
          <c:order val="3"/>
          <c:tx>
            <c:strRef>
              <c:f>'A (5)'!$Y$1</c:f>
              <c:strCache>
                <c:ptCount val="1"/>
                <c:pt idx="0">
                  <c:v>Q.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(5)'!$X$2:$X$27</c:f>
              <c:numCache>
                <c:formatCode>General</c:formatCode>
                <c:ptCount val="26"/>
                <c:pt idx="0">
                  <c:v>-10000</c:v>
                </c:pt>
                <c:pt idx="1">
                  <c:v>-8000</c:v>
                </c:pt>
                <c:pt idx="2">
                  <c:v>-6000</c:v>
                </c:pt>
                <c:pt idx="3">
                  <c:v>-4000</c:v>
                </c:pt>
                <c:pt idx="4">
                  <c:v>-2000</c:v>
                </c:pt>
                <c:pt idx="5">
                  <c:v>0</c:v>
                </c:pt>
                <c:pt idx="6">
                  <c:v>2000</c:v>
                </c:pt>
                <c:pt idx="7">
                  <c:v>4000</c:v>
                </c:pt>
                <c:pt idx="8">
                  <c:v>6000</c:v>
                </c:pt>
                <c:pt idx="9">
                  <c:v>8000</c:v>
                </c:pt>
                <c:pt idx="10">
                  <c:v>10000</c:v>
                </c:pt>
                <c:pt idx="11">
                  <c:v>12000</c:v>
                </c:pt>
                <c:pt idx="12">
                  <c:v>14000</c:v>
                </c:pt>
                <c:pt idx="13">
                  <c:v>16000</c:v>
                </c:pt>
                <c:pt idx="14">
                  <c:v>18000</c:v>
                </c:pt>
                <c:pt idx="15">
                  <c:v>20000</c:v>
                </c:pt>
                <c:pt idx="16">
                  <c:v>22000</c:v>
                </c:pt>
                <c:pt idx="17">
                  <c:v>24000</c:v>
                </c:pt>
                <c:pt idx="18">
                  <c:v>26000</c:v>
                </c:pt>
                <c:pt idx="19">
                  <c:v>28000</c:v>
                </c:pt>
                <c:pt idx="20">
                  <c:v>30000</c:v>
                </c:pt>
                <c:pt idx="21">
                  <c:v>32000</c:v>
                </c:pt>
                <c:pt idx="22">
                  <c:v>34000</c:v>
                </c:pt>
                <c:pt idx="23">
                  <c:v>36000</c:v>
                </c:pt>
                <c:pt idx="24">
                  <c:v>38000</c:v>
                </c:pt>
                <c:pt idx="25">
                  <c:v>40000</c:v>
                </c:pt>
              </c:numCache>
            </c:numRef>
          </c:xVal>
          <c:yVal>
            <c:numRef>
              <c:f>'A (5)'!$Y$2:$Y$27</c:f>
              <c:numCache>
                <c:formatCode>General</c:formatCode>
                <c:ptCount val="26"/>
                <c:pt idx="0">
                  <c:v>3.255800564319275E-2</c:v>
                </c:pt>
                <c:pt idx="1">
                  <c:v>2.3510895681801473E-2</c:v>
                </c:pt>
                <c:pt idx="2">
                  <c:v>1.5731640116057804E-2</c:v>
                </c:pt>
                <c:pt idx="3">
                  <c:v>9.2202389459617451E-3</c:v>
                </c:pt>
                <c:pt idx="4">
                  <c:v>3.9766921715132979E-3</c:v>
                </c:pt>
                <c:pt idx="5">
                  <c:v>9.9979271245997147E-7</c:v>
                </c:pt>
                <c:pt idx="6">
                  <c:v>-2.7068381904407678E-3</c:v>
                </c:pt>
                <c:pt idx="7">
                  <c:v>-4.1468217779463854E-3</c:v>
                </c:pt>
                <c:pt idx="8">
                  <c:v>-4.3189509698043924E-3</c:v>
                </c:pt>
                <c:pt idx="9">
                  <c:v>-3.2232257660147895E-3</c:v>
                </c:pt>
                <c:pt idx="10">
                  <c:v>-8.5964616657757675E-4</c:v>
                </c:pt>
                <c:pt idx="11">
                  <c:v>2.7717878285072467E-3</c:v>
                </c:pt>
                <c:pt idx="12">
                  <c:v>7.6710762192396774E-3</c:v>
                </c:pt>
                <c:pt idx="13">
                  <c:v>1.3838219005619726E-2</c:v>
                </c:pt>
                <c:pt idx="14">
                  <c:v>2.1273216187647378E-2</c:v>
                </c:pt>
                <c:pt idx="15">
                  <c:v>2.9976067765322641E-2</c:v>
                </c:pt>
                <c:pt idx="16">
                  <c:v>3.9946773738645518E-2</c:v>
                </c:pt>
                <c:pt idx="17">
                  <c:v>5.1185334107615998E-2</c:v>
                </c:pt>
                <c:pt idx="18">
                  <c:v>6.3691748872234097E-2</c:v>
                </c:pt>
                <c:pt idx="19">
                  <c:v>7.7466018032499792E-2</c:v>
                </c:pt>
                <c:pt idx="20">
                  <c:v>9.2508141588413112E-2</c:v>
                </c:pt>
                <c:pt idx="21">
                  <c:v>0.10881811953997406</c:v>
                </c:pt>
                <c:pt idx="22">
                  <c:v>0.12639595188718258</c:v>
                </c:pt>
                <c:pt idx="23">
                  <c:v>0.14524163863003872</c:v>
                </c:pt>
                <c:pt idx="24">
                  <c:v>0.16535517976854247</c:v>
                </c:pt>
                <c:pt idx="25">
                  <c:v>0.18673657530269383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5D-411C-8C60-BFC16C1C3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29464"/>
        <c:axId val="1"/>
      </c:scatterChart>
      <c:valAx>
        <c:axId val="7773294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141672800814907"/>
              <c:y val="0.8918032786885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1.1331444759206799E-2"/>
              <c:y val="0.380327868852459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2946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5269181295680818"/>
          <c:y val="0.42950819672131146"/>
          <c:w val="0.97025570104020287"/>
          <c:h val="0.704918032786885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AC Boo -- O-C Diagram</a:t>
            </a:r>
          </a:p>
        </c:rich>
      </c:tx>
      <c:layout>
        <c:manualLayout>
          <c:xMode val="edge"/>
          <c:yMode val="edge"/>
          <c:x val="0.33890214797136037"/>
          <c:y val="4.31472081218274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990453460620524"/>
          <c:y val="0.16243674952999773"/>
          <c:w val="0.76133651551312653"/>
          <c:h val="0.7030465565595214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(5)'!$C$21:$C$259</c:f>
              <c:numCache>
                <c:formatCode>General</c:formatCode>
                <c:ptCount val="239"/>
                <c:pt idx="0">
                  <c:v>34179.453399999999</c:v>
                </c:pt>
                <c:pt idx="1">
                  <c:v>34181.500899999999</c:v>
                </c:pt>
                <c:pt idx="2">
                  <c:v>34226.357199999999</c:v>
                </c:pt>
                <c:pt idx="3">
                  <c:v>34237.417800000003</c:v>
                </c:pt>
                <c:pt idx="4">
                  <c:v>34515.563900000001</c:v>
                </c:pt>
                <c:pt idx="5">
                  <c:v>34593.395600000003</c:v>
                </c:pt>
                <c:pt idx="6">
                  <c:v>35245.749400000001</c:v>
                </c:pt>
                <c:pt idx="7">
                  <c:v>35658.466999999997</c:v>
                </c:pt>
                <c:pt idx="8">
                  <c:v>35672.383000000002</c:v>
                </c:pt>
                <c:pt idx="9">
                  <c:v>35689.597000000002</c:v>
                </c:pt>
                <c:pt idx="10">
                  <c:v>35990.667000000001</c:v>
                </c:pt>
                <c:pt idx="11">
                  <c:v>36012.81</c:v>
                </c:pt>
                <c:pt idx="12">
                  <c:v>39294.438199999997</c:v>
                </c:pt>
                <c:pt idx="13">
                  <c:v>39319.421799999996</c:v>
                </c:pt>
                <c:pt idx="14">
                  <c:v>40047.358</c:v>
                </c:pt>
                <c:pt idx="15">
                  <c:v>40049.405700000003</c:v>
                </c:pt>
                <c:pt idx="16">
                  <c:v>40418.4931</c:v>
                </c:pt>
                <c:pt idx="17">
                  <c:v>40820.349000000002</c:v>
                </c:pt>
                <c:pt idx="18">
                  <c:v>40846.368600000002</c:v>
                </c:pt>
                <c:pt idx="19">
                  <c:v>40853.328000000001</c:v>
                </c:pt>
                <c:pt idx="20">
                  <c:v>41119.801800000001</c:v>
                </c:pt>
                <c:pt idx="21">
                  <c:v>41136.385199999997</c:v>
                </c:pt>
                <c:pt idx="22">
                  <c:v>41139.456400000003</c:v>
                </c:pt>
                <c:pt idx="23">
                  <c:v>41145.817000000003</c:v>
                </c:pt>
                <c:pt idx="24">
                  <c:v>41479.470200000003</c:v>
                </c:pt>
                <c:pt idx="25">
                  <c:v>41479.470399999998</c:v>
                </c:pt>
                <c:pt idx="26">
                  <c:v>41835.861599999997</c:v>
                </c:pt>
                <c:pt idx="27">
                  <c:v>41835.861700000001</c:v>
                </c:pt>
                <c:pt idx="28">
                  <c:v>41843.849799999996</c:v>
                </c:pt>
                <c:pt idx="29">
                  <c:v>41845.489000000001</c:v>
                </c:pt>
                <c:pt idx="30">
                  <c:v>41851.4283</c:v>
                </c:pt>
                <c:pt idx="31">
                  <c:v>41877.8508</c:v>
                </c:pt>
                <c:pt idx="32">
                  <c:v>41895.468000000001</c:v>
                </c:pt>
                <c:pt idx="33">
                  <c:v>42193.482799999998</c:v>
                </c:pt>
                <c:pt idx="34">
                  <c:v>42215.807800000002</c:v>
                </c:pt>
                <c:pt idx="35">
                  <c:v>42216.832000000002</c:v>
                </c:pt>
                <c:pt idx="36">
                  <c:v>42225.417000000001</c:v>
                </c:pt>
                <c:pt idx="37">
                  <c:v>42230.332900000001</c:v>
                </c:pt>
                <c:pt idx="38">
                  <c:v>42241.820099999997</c:v>
                </c:pt>
                <c:pt idx="39">
                  <c:v>42248.784399999997</c:v>
                </c:pt>
                <c:pt idx="40">
                  <c:v>42251.444799999997</c:v>
                </c:pt>
                <c:pt idx="41">
                  <c:v>42265.784800000001</c:v>
                </c:pt>
                <c:pt idx="42">
                  <c:v>42268.447399999997</c:v>
                </c:pt>
                <c:pt idx="43">
                  <c:v>42268.447999999997</c:v>
                </c:pt>
                <c:pt idx="44">
                  <c:v>42565.432000000001</c:v>
                </c:pt>
                <c:pt idx="45">
                  <c:v>42567.48</c:v>
                </c:pt>
                <c:pt idx="46">
                  <c:v>42572.813099999999</c:v>
                </c:pt>
                <c:pt idx="47">
                  <c:v>42581.413</c:v>
                </c:pt>
                <c:pt idx="48">
                  <c:v>42581.826200000003</c:v>
                </c:pt>
                <c:pt idx="49">
                  <c:v>42592.495999999999</c:v>
                </c:pt>
                <c:pt idx="50">
                  <c:v>42593.504999999997</c:v>
                </c:pt>
                <c:pt idx="51">
                  <c:v>42595.548999999999</c:v>
                </c:pt>
                <c:pt idx="52">
                  <c:v>42596.557000000001</c:v>
                </c:pt>
                <c:pt idx="53">
                  <c:v>42601.485999999997</c:v>
                </c:pt>
                <c:pt idx="54">
                  <c:v>42608.46</c:v>
                </c:pt>
                <c:pt idx="55">
                  <c:v>42609.474000000002</c:v>
                </c:pt>
                <c:pt idx="56">
                  <c:v>42610.500999999997</c:v>
                </c:pt>
                <c:pt idx="57">
                  <c:v>42614.804400000001</c:v>
                </c:pt>
                <c:pt idx="58">
                  <c:v>42620.53</c:v>
                </c:pt>
                <c:pt idx="59">
                  <c:v>42620.535000000003</c:v>
                </c:pt>
                <c:pt idx="60">
                  <c:v>42627.506000000001</c:v>
                </c:pt>
                <c:pt idx="61">
                  <c:v>42632.43</c:v>
                </c:pt>
                <c:pt idx="62">
                  <c:v>42639.381000000001</c:v>
                </c:pt>
                <c:pt idx="63">
                  <c:v>42650.428</c:v>
                </c:pt>
                <c:pt idx="64">
                  <c:v>42651.472999999998</c:v>
                </c:pt>
                <c:pt idx="65">
                  <c:v>42664.372000000003</c:v>
                </c:pt>
                <c:pt idx="66">
                  <c:v>42863.661</c:v>
                </c:pt>
                <c:pt idx="67">
                  <c:v>42870.631999999998</c:v>
                </c:pt>
                <c:pt idx="68">
                  <c:v>42871.644</c:v>
                </c:pt>
                <c:pt idx="69">
                  <c:v>42895.593000000001</c:v>
                </c:pt>
                <c:pt idx="70">
                  <c:v>42901.533000000003</c:v>
                </c:pt>
                <c:pt idx="71">
                  <c:v>42920.37</c:v>
                </c:pt>
                <c:pt idx="72">
                  <c:v>42930.423000000003</c:v>
                </c:pt>
                <c:pt idx="73">
                  <c:v>42931.468000000001</c:v>
                </c:pt>
                <c:pt idx="74">
                  <c:v>42938.834000000003</c:v>
                </c:pt>
                <c:pt idx="75">
                  <c:v>42948.455999999998</c:v>
                </c:pt>
                <c:pt idx="76">
                  <c:v>42950.508999999998</c:v>
                </c:pt>
                <c:pt idx="77">
                  <c:v>42965.436000000002</c:v>
                </c:pt>
                <c:pt idx="78">
                  <c:v>42973.417999999998</c:v>
                </c:pt>
                <c:pt idx="79">
                  <c:v>42973.425999999999</c:v>
                </c:pt>
                <c:pt idx="80">
                  <c:v>42974.447999999997</c:v>
                </c:pt>
                <c:pt idx="81">
                  <c:v>42976.493000000002</c:v>
                </c:pt>
                <c:pt idx="82">
                  <c:v>42982.427000000003</c:v>
                </c:pt>
                <c:pt idx="83">
                  <c:v>42983.462</c:v>
                </c:pt>
                <c:pt idx="84">
                  <c:v>42983.482000000004</c:v>
                </c:pt>
                <c:pt idx="85">
                  <c:v>42984.491999999998</c:v>
                </c:pt>
                <c:pt idx="86">
                  <c:v>42987.786099999998</c:v>
                </c:pt>
                <c:pt idx="87">
                  <c:v>42988.381000000001</c:v>
                </c:pt>
                <c:pt idx="88">
                  <c:v>42989.406000000003</c:v>
                </c:pt>
                <c:pt idx="89">
                  <c:v>42992.500999999997</c:v>
                </c:pt>
                <c:pt idx="90">
                  <c:v>42996.364000000001</c:v>
                </c:pt>
                <c:pt idx="91">
                  <c:v>43281.503700000001</c:v>
                </c:pt>
                <c:pt idx="92">
                  <c:v>43348.480000000003</c:v>
                </c:pt>
                <c:pt idx="93">
                  <c:v>43372.438999999998</c:v>
                </c:pt>
                <c:pt idx="94">
                  <c:v>43662.476999999999</c:v>
                </c:pt>
                <c:pt idx="95">
                  <c:v>43671.896399999998</c:v>
                </c:pt>
                <c:pt idx="96">
                  <c:v>43676.402600000001</c:v>
                </c:pt>
                <c:pt idx="97">
                  <c:v>43677.427199999998</c:v>
                </c:pt>
                <c:pt idx="98">
                  <c:v>44166.347999999998</c:v>
                </c:pt>
                <c:pt idx="99">
                  <c:v>44406.8073</c:v>
                </c:pt>
                <c:pt idx="100">
                  <c:v>44448.792199999996</c:v>
                </c:pt>
                <c:pt idx="101">
                  <c:v>44525.351000000002</c:v>
                </c:pt>
                <c:pt idx="102">
                  <c:v>44531.337</c:v>
                </c:pt>
                <c:pt idx="103">
                  <c:v>44750.490100000003</c:v>
                </c:pt>
                <c:pt idx="104">
                  <c:v>44751.516199999998</c:v>
                </c:pt>
                <c:pt idx="105">
                  <c:v>44758.487999999998</c:v>
                </c:pt>
                <c:pt idx="106">
                  <c:v>44780.812100000003</c:v>
                </c:pt>
                <c:pt idx="107">
                  <c:v>44780.8122</c:v>
                </c:pt>
                <c:pt idx="108">
                  <c:v>44781.835699999996</c:v>
                </c:pt>
                <c:pt idx="109">
                  <c:v>44795.346100000002</c:v>
                </c:pt>
                <c:pt idx="110">
                  <c:v>44796.3698</c:v>
                </c:pt>
                <c:pt idx="111">
                  <c:v>44797.3946</c:v>
                </c:pt>
                <c:pt idx="112">
                  <c:v>44798.419099999999</c:v>
                </c:pt>
                <c:pt idx="113">
                  <c:v>44799.443400000004</c:v>
                </c:pt>
                <c:pt idx="114">
                  <c:v>44801.703399999999</c:v>
                </c:pt>
                <c:pt idx="115">
                  <c:v>44815.425900000002</c:v>
                </c:pt>
                <c:pt idx="116">
                  <c:v>44816.4496</c:v>
                </c:pt>
                <c:pt idx="117">
                  <c:v>44825.250999999997</c:v>
                </c:pt>
                <c:pt idx="118">
                  <c:v>44825.251000000004</c:v>
                </c:pt>
                <c:pt idx="119">
                  <c:v>44826.2739</c:v>
                </c:pt>
                <c:pt idx="120">
                  <c:v>44827.299200000001</c:v>
                </c:pt>
                <c:pt idx="121">
                  <c:v>44827.300499999998</c:v>
                </c:pt>
                <c:pt idx="122">
                  <c:v>45138.432000000001</c:v>
                </c:pt>
                <c:pt idx="123">
                  <c:v>45141.502</c:v>
                </c:pt>
                <c:pt idx="124">
                  <c:v>45144.575900000003</c:v>
                </c:pt>
                <c:pt idx="125">
                  <c:v>45169.974900000001</c:v>
                </c:pt>
                <c:pt idx="126">
                  <c:v>45170.998800000001</c:v>
                </c:pt>
                <c:pt idx="127">
                  <c:v>45172.635499999997</c:v>
                </c:pt>
                <c:pt idx="128">
                  <c:v>45172.635500000004</c:v>
                </c:pt>
                <c:pt idx="129">
                  <c:v>45175.708500000001</c:v>
                </c:pt>
                <c:pt idx="130">
                  <c:v>45183.492599999998</c:v>
                </c:pt>
                <c:pt idx="131">
                  <c:v>45196.600099999996</c:v>
                </c:pt>
                <c:pt idx="132">
                  <c:v>45196.600100000003</c:v>
                </c:pt>
                <c:pt idx="133">
                  <c:v>45197.011700000003</c:v>
                </c:pt>
                <c:pt idx="134">
                  <c:v>45207.659800000001</c:v>
                </c:pt>
                <c:pt idx="135">
                  <c:v>45512.846299999997</c:v>
                </c:pt>
                <c:pt idx="136">
                  <c:v>45513.87</c:v>
                </c:pt>
                <c:pt idx="137">
                  <c:v>45518.539700000001</c:v>
                </c:pt>
                <c:pt idx="138">
                  <c:v>45546.44</c:v>
                </c:pt>
                <c:pt idx="139">
                  <c:v>45554.630700000002</c:v>
                </c:pt>
                <c:pt idx="140">
                  <c:v>45854.481</c:v>
                </c:pt>
                <c:pt idx="141">
                  <c:v>45863.5</c:v>
                </c:pt>
                <c:pt idx="142">
                  <c:v>45911.447999999997</c:v>
                </c:pt>
                <c:pt idx="143">
                  <c:v>45925.769399999997</c:v>
                </c:pt>
                <c:pt idx="144">
                  <c:v>45928.637600000002</c:v>
                </c:pt>
                <c:pt idx="145">
                  <c:v>45941.347000000002</c:v>
                </c:pt>
                <c:pt idx="146">
                  <c:v>45943.7952</c:v>
                </c:pt>
                <c:pt idx="147">
                  <c:v>45944.425999999999</c:v>
                </c:pt>
                <c:pt idx="148">
                  <c:v>46235.45</c:v>
                </c:pt>
                <c:pt idx="149">
                  <c:v>46260.434999999998</c:v>
                </c:pt>
                <c:pt idx="150">
                  <c:v>46260.485000000001</c:v>
                </c:pt>
                <c:pt idx="151">
                  <c:v>46271.481</c:v>
                </c:pt>
                <c:pt idx="152">
                  <c:v>46271.481</c:v>
                </c:pt>
                <c:pt idx="153">
                  <c:v>46318.428</c:v>
                </c:pt>
                <c:pt idx="154">
                  <c:v>46585.315000000002</c:v>
                </c:pt>
                <c:pt idx="155">
                  <c:v>46587.334999999999</c:v>
                </c:pt>
                <c:pt idx="156">
                  <c:v>46591.442999999999</c:v>
                </c:pt>
                <c:pt idx="157">
                  <c:v>46593.489000000001</c:v>
                </c:pt>
                <c:pt idx="158">
                  <c:v>46603.339</c:v>
                </c:pt>
                <c:pt idx="159">
                  <c:v>46610.330999999998</c:v>
                </c:pt>
                <c:pt idx="160">
                  <c:v>46612.358</c:v>
                </c:pt>
                <c:pt idx="161">
                  <c:v>46705.328000000001</c:v>
                </c:pt>
                <c:pt idx="162">
                  <c:v>46705.334999999999</c:v>
                </c:pt>
                <c:pt idx="163">
                  <c:v>46988.396999999997</c:v>
                </c:pt>
                <c:pt idx="164">
                  <c:v>47298.4876</c:v>
                </c:pt>
                <c:pt idx="165">
                  <c:v>47299.513800000001</c:v>
                </c:pt>
                <c:pt idx="166">
                  <c:v>47300.5383</c:v>
                </c:pt>
                <c:pt idx="167">
                  <c:v>47301.560700000002</c:v>
                </c:pt>
                <c:pt idx="168">
                  <c:v>47387.400999999998</c:v>
                </c:pt>
                <c:pt idx="169">
                  <c:v>47388.413999999997</c:v>
                </c:pt>
                <c:pt idx="170">
                  <c:v>47695.432000000001</c:v>
                </c:pt>
                <c:pt idx="171">
                  <c:v>47729.436000000002</c:v>
                </c:pt>
                <c:pt idx="172">
                  <c:v>47745.415999999997</c:v>
                </c:pt>
                <c:pt idx="173">
                  <c:v>48035.438999999998</c:v>
                </c:pt>
                <c:pt idx="174">
                  <c:v>48066.574999999997</c:v>
                </c:pt>
                <c:pt idx="175">
                  <c:v>48087.462</c:v>
                </c:pt>
                <c:pt idx="176">
                  <c:v>48103.442000000003</c:v>
                </c:pt>
                <c:pt idx="177">
                  <c:v>48151.381999999998</c:v>
                </c:pt>
                <c:pt idx="178">
                  <c:v>48437.476999999999</c:v>
                </c:pt>
                <c:pt idx="179">
                  <c:v>48437.493999999999</c:v>
                </c:pt>
                <c:pt idx="180">
                  <c:v>48443.461600000002</c:v>
                </c:pt>
                <c:pt idx="181">
                  <c:v>48443.462299999999</c:v>
                </c:pt>
                <c:pt idx="182">
                  <c:v>48453.493000000002</c:v>
                </c:pt>
                <c:pt idx="183">
                  <c:v>48473.372000000003</c:v>
                </c:pt>
                <c:pt idx="184">
                  <c:v>48473.374300000003</c:v>
                </c:pt>
                <c:pt idx="185">
                  <c:v>48474.395400000001</c:v>
                </c:pt>
                <c:pt idx="186">
                  <c:v>48475.413</c:v>
                </c:pt>
                <c:pt idx="187">
                  <c:v>48499.384899999997</c:v>
                </c:pt>
                <c:pt idx="188">
                  <c:v>48500.404999999999</c:v>
                </c:pt>
                <c:pt idx="189">
                  <c:v>48507.360999999997</c:v>
                </c:pt>
                <c:pt idx="190">
                  <c:v>48508.385999999999</c:v>
                </c:pt>
                <c:pt idx="191">
                  <c:v>48509.43</c:v>
                </c:pt>
                <c:pt idx="192">
                  <c:v>48510.466</c:v>
                </c:pt>
                <c:pt idx="193">
                  <c:v>48767.51</c:v>
                </c:pt>
                <c:pt idx="194">
                  <c:v>48768.534800000001</c:v>
                </c:pt>
                <c:pt idx="195">
                  <c:v>48801.506999999998</c:v>
                </c:pt>
                <c:pt idx="196">
                  <c:v>49167.510999999999</c:v>
                </c:pt>
                <c:pt idx="197">
                  <c:v>49172.432999999997</c:v>
                </c:pt>
                <c:pt idx="198">
                  <c:v>49174.478000000003</c:v>
                </c:pt>
                <c:pt idx="199">
                  <c:v>49175.5</c:v>
                </c:pt>
                <c:pt idx="200">
                  <c:v>49175.508000000002</c:v>
                </c:pt>
                <c:pt idx="201">
                  <c:v>49200.485000000001</c:v>
                </c:pt>
                <c:pt idx="202">
                  <c:v>49200.489000000001</c:v>
                </c:pt>
                <c:pt idx="203">
                  <c:v>49207.447</c:v>
                </c:pt>
                <c:pt idx="204">
                  <c:v>49207.451000000001</c:v>
                </c:pt>
                <c:pt idx="205">
                  <c:v>49214.425000000003</c:v>
                </c:pt>
                <c:pt idx="206">
                  <c:v>49214.428</c:v>
                </c:pt>
                <c:pt idx="207">
                  <c:v>49544.385000000002</c:v>
                </c:pt>
                <c:pt idx="208">
                  <c:v>49547.455000000002</c:v>
                </c:pt>
                <c:pt idx="209">
                  <c:v>49571.434000000001</c:v>
                </c:pt>
                <c:pt idx="210">
                  <c:v>49896.487999999998</c:v>
                </c:pt>
                <c:pt idx="211">
                  <c:v>49959.353000000003</c:v>
                </c:pt>
                <c:pt idx="212">
                  <c:v>50252.483699999997</c:v>
                </c:pt>
                <c:pt idx="213">
                  <c:v>50287.504999999997</c:v>
                </c:pt>
                <c:pt idx="214">
                  <c:v>50334.410300000003</c:v>
                </c:pt>
                <c:pt idx="215">
                  <c:v>50640.425199999998</c:v>
                </c:pt>
                <c:pt idx="216">
                  <c:v>50640.425199999998</c:v>
                </c:pt>
                <c:pt idx="217">
                  <c:v>50652.502500000002</c:v>
                </c:pt>
                <c:pt idx="218">
                  <c:v>50654.550600000002</c:v>
                </c:pt>
                <c:pt idx="219">
                  <c:v>52086.454400000002</c:v>
                </c:pt>
                <c:pt idx="220">
                  <c:v>52118.422200000001</c:v>
                </c:pt>
                <c:pt idx="221">
                  <c:v>52134.390090000001</c:v>
                </c:pt>
                <c:pt idx="222">
                  <c:v>52136.434399999998</c:v>
                </c:pt>
                <c:pt idx="223">
                  <c:v>52483.455000000002</c:v>
                </c:pt>
                <c:pt idx="224">
                  <c:v>52490.430200000003</c:v>
                </c:pt>
                <c:pt idx="225">
                  <c:v>52492.464099999997</c:v>
                </c:pt>
                <c:pt idx="226">
                  <c:v>52823.42095</c:v>
                </c:pt>
                <c:pt idx="227">
                  <c:v>52854.39</c:v>
                </c:pt>
                <c:pt idx="228">
                  <c:v>53569.43722</c:v>
                </c:pt>
                <c:pt idx="229">
                  <c:v>54279.386500000001</c:v>
                </c:pt>
                <c:pt idx="230">
                  <c:v>54290.446300000003</c:v>
                </c:pt>
                <c:pt idx="231">
                  <c:v>54305.399400000002</c:v>
                </c:pt>
                <c:pt idx="232">
                  <c:v>54351.465900000003</c:v>
                </c:pt>
                <c:pt idx="233">
                  <c:v>54641.319199999998</c:v>
                </c:pt>
                <c:pt idx="234">
                  <c:v>54642.3433</c:v>
                </c:pt>
                <c:pt idx="235">
                  <c:v>54646.439100000003</c:v>
                </c:pt>
                <c:pt idx="236">
                  <c:v>54702.356500000002</c:v>
                </c:pt>
                <c:pt idx="237">
                  <c:v>55032.337500000001</c:v>
                </c:pt>
                <c:pt idx="238">
                  <c:v>55033.361799999999</c:v>
                </c:pt>
              </c:numCache>
            </c:numRef>
          </c:xVal>
          <c:yVal>
            <c:numRef>
              <c:f>'A (5)'!$G$21:$G$259</c:f>
              <c:numCache>
                <c:formatCode>General</c:formatCode>
                <c:ptCount val="239"/>
                <c:pt idx="0">
                  <c:v>7.972699999663746E-2</c:v>
                </c:pt>
                <c:pt idx="1">
                  <c:v>7.8996999996888917E-2</c:v>
                </c:pt>
                <c:pt idx="2">
                  <c:v>7.9059999996388797E-2</c:v>
                </c:pt>
                <c:pt idx="3">
                  <c:v>7.9217999998945743E-2</c:v>
                </c:pt>
                <c:pt idx="4">
                  <c:v>7.568399999581743E-2</c:v>
                </c:pt>
                <c:pt idx="5">
                  <c:v>7.4644000000262167E-2</c:v>
                </c:pt>
                <c:pt idx="6">
                  <c:v>6.7188999993959442E-2</c:v>
                </c:pt>
                <c:pt idx="7">
                  <c:v>6.644399999640882E-2</c:v>
                </c:pt>
                <c:pt idx="8">
                  <c:v>5.4479999998875428E-2</c:v>
                </c:pt>
                <c:pt idx="9">
                  <c:v>6.3347999996040016E-2</c:v>
                </c:pt>
                <c:pt idx="10">
                  <c:v>4.3537999998079613E-2</c:v>
                </c:pt>
                <c:pt idx="11">
                  <c:v>6.5653999990900047E-2</c:v>
                </c:pt>
                <c:pt idx="12">
                  <c:v>1.9747999991523102E-2</c:v>
                </c:pt>
                <c:pt idx="13">
                  <c:v>1.4941999994334765E-2</c:v>
                </c:pt>
                <c:pt idx="14">
                  <c:v>1.0199999996984843E-2</c:v>
                </c:pt>
                <c:pt idx="15">
                  <c:v>9.6699999994598329E-3</c:v>
                </c:pt>
                <c:pt idx="16">
                  <c:v>6.0239999947953038E-3</c:v>
                </c:pt>
                <c:pt idx="17">
                  <c:v>-8.0200000229524449E-4</c:v>
                </c:pt>
                <c:pt idx="18">
                  <c:v>6.2770000004093163E-3</c:v>
                </c:pt>
                <c:pt idx="19">
                  <c:v>1.6949999990174547E-3</c:v>
                </c:pt>
                <c:pt idx="20">
                  <c:v>7.7199999941512942E-4</c:v>
                </c:pt>
                <c:pt idx="21">
                  <c:v>-6.4910000073723495E-3</c:v>
                </c:pt>
                <c:pt idx="22">
                  <c:v>-7.6360000020940788E-3</c:v>
                </c:pt>
                <c:pt idx="23">
                  <c:v>3.4509999968577176E-3</c:v>
                </c:pt>
                <c:pt idx="24">
                  <c:v>-1.599999814061448E-5</c:v>
                </c:pt>
                <c:pt idx="25">
                  <c:v>1.8399999680696055E-4</c:v>
                </c:pt>
                <c:pt idx="26">
                  <c:v>-6.3600000430596992E-4</c:v>
                </c:pt>
                <c:pt idx="27">
                  <c:v>-5.3599999955622479E-4</c:v>
                </c:pt>
                <c:pt idx="28">
                  <c:v>-5.3300000581657514E-4</c:v>
                </c:pt>
                <c:pt idx="29">
                  <c:v>8.2999998994637281E-5</c:v>
                </c:pt>
                <c:pt idx="30">
                  <c:v>-4.8400000378023833E-4</c:v>
                </c:pt>
                <c:pt idx="31">
                  <c:v>-1.5100000018719584E-4</c:v>
                </c:pt>
                <c:pt idx="32">
                  <c:v>2.2709999975631945E-3</c:v>
                </c:pt>
                <c:pt idx="33">
                  <c:v>-3.9400000241585076E-4</c:v>
                </c:pt>
                <c:pt idx="34">
                  <c:v>-1.1010000016540289E-3</c:v>
                </c:pt>
                <c:pt idx="35">
                  <c:v>-1.0160000019823201E-3</c:v>
                </c:pt>
                <c:pt idx="36">
                  <c:v>-1.8582000004244037E-2</c:v>
                </c:pt>
                <c:pt idx="37">
                  <c:v>-1.8434000005072448E-2</c:v>
                </c:pt>
                <c:pt idx="38">
                  <c:v>-1.3220000037108548E-3</c:v>
                </c:pt>
                <c:pt idx="39">
                  <c:v>-1.0040000051958486E-3</c:v>
                </c:pt>
                <c:pt idx="40">
                  <c:v>-3.3030000049620867E-3</c:v>
                </c:pt>
                <c:pt idx="41">
                  <c:v>-9.1300000349292532E-4</c:v>
                </c:pt>
                <c:pt idx="42">
                  <c:v>-1.0120000079041347E-3</c:v>
                </c:pt>
                <c:pt idx="43">
                  <c:v>-4.1200000850949436E-4</c:v>
                </c:pt>
                <c:pt idx="44">
                  <c:v>-9.762000001501292E-3</c:v>
                </c:pt>
                <c:pt idx="45">
                  <c:v>-9.9919999993289821E-3</c:v>
                </c:pt>
                <c:pt idx="46">
                  <c:v>-2.2900000039953738E-3</c:v>
                </c:pt>
                <c:pt idx="47">
                  <c:v>-4.9560000043129548E-3</c:v>
                </c:pt>
                <c:pt idx="48">
                  <c:v>-1.4020000016898848E-3</c:v>
                </c:pt>
                <c:pt idx="49">
                  <c:v>1.7601999992621131E-2</c:v>
                </c:pt>
                <c:pt idx="50">
                  <c:v>2.4869999979273416E-3</c:v>
                </c:pt>
                <c:pt idx="51">
                  <c:v>-1.7430000007152557E-3</c:v>
                </c:pt>
                <c:pt idx="52">
                  <c:v>-1.7857999999250751E-2</c:v>
                </c:pt>
                <c:pt idx="53">
                  <c:v>-4.6100000035949051E-3</c:v>
                </c:pt>
                <c:pt idx="54">
                  <c:v>5.407999997260049E-3</c:v>
                </c:pt>
                <c:pt idx="55">
                  <c:v>-4.7070000000530854E-3</c:v>
                </c:pt>
                <c:pt idx="56">
                  <c:v>-1.8220000056317076E-3</c:v>
                </c:pt>
                <c:pt idx="57">
                  <c:v>2.9499999800464138E-4</c:v>
                </c:pt>
                <c:pt idx="58">
                  <c:v>-9.1490000049816445E-3</c:v>
                </c:pt>
                <c:pt idx="59">
                  <c:v>-4.1490000003250316E-3</c:v>
                </c:pt>
                <c:pt idx="60">
                  <c:v>2.8689999962807633E-3</c:v>
                </c:pt>
                <c:pt idx="61">
                  <c:v>1.1116999994555954E-2</c:v>
                </c:pt>
                <c:pt idx="62">
                  <c:v>-1.8650000056368299E-3</c:v>
                </c:pt>
                <c:pt idx="63">
                  <c:v>-1.5307000001484994E-2</c:v>
                </c:pt>
                <c:pt idx="64">
                  <c:v>5.5779999966034666E-3</c:v>
                </c:pt>
                <c:pt idx="65">
                  <c:v>7.2899999941000715E-4</c:v>
                </c:pt>
                <c:pt idx="66">
                  <c:v>-3.0500000066240318E-3</c:v>
                </c:pt>
                <c:pt idx="67">
                  <c:v>3.9679999972577207E-3</c:v>
                </c:pt>
                <c:pt idx="68">
                  <c:v>-8.1470000004628673E-3</c:v>
                </c:pt>
                <c:pt idx="69">
                  <c:v>-2.3438000003807247E-2</c:v>
                </c:pt>
                <c:pt idx="70">
                  <c:v>-2.3305000002437737E-2</c:v>
                </c:pt>
                <c:pt idx="71">
                  <c:v>-3.002099999866914E-2</c:v>
                </c:pt>
                <c:pt idx="72">
                  <c:v>-1.3348000000405591E-2</c:v>
                </c:pt>
                <c:pt idx="73">
                  <c:v>7.5369999976828694E-3</c:v>
                </c:pt>
                <c:pt idx="74">
                  <c:v>-9.1000001702923328E-5</c:v>
                </c:pt>
                <c:pt idx="75">
                  <c:v>-4.7720000075059943E-3</c:v>
                </c:pt>
                <c:pt idx="76">
                  <c:v>-2.0000079530291259E-6</c:v>
                </c:pt>
                <c:pt idx="77">
                  <c:v>-2.5080999999772757E-2</c:v>
                </c:pt>
                <c:pt idx="78">
                  <c:v>-3.1178000004729256E-2</c:v>
                </c:pt>
                <c:pt idx="79">
                  <c:v>-2.3178000003099442E-2</c:v>
                </c:pt>
                <c:pt idx="80">
                  <c:v>-2.5293000006058719E-2</c:v>
                </c:pt>
                <c:pt idx="81">
                  <c:v>-2.8523000000859611E-2</c:v>
                </c:pt>
                <c:pt idx="82">
                  <c:v>-3.4390000000712462E-2</c:v>
                </c:pt>
                <c:pt idx="83">
                  <c:v>-2.3505000004661269E-2</c:v>
                </c:pt>
                <c:pt idx="84">
                  <c:v>-3.5050000005867332E-3</c:v>
                </c:pt>
                <c:pt idx="85">
                  <c:v>-1.7620000005990732E-2</c:v>
                </c:pt>
                <c:pt idx="86">
                  <c:v>-6.88000007357914E-4</c:v>
                </c:pt>
                <c:pt idx="87">
                  <c:v>-2.0257000003766734E-2</c:v>
                </c:pt>
                <c:pt idx="88">
                  <c:v>-1.9372000002476852E-2</c:v>
                </c:pt>
                <c:pt idx="89">
                  <c:v>3.2829999909154139E-3</c:v>
                </c:pt>
                <c:pt idx="90">
                  <c:v>-2.5354000004881527E-2</c:v>
                </c:pt>
                <c:pt idx="91">
                  <c:v>7.299999997485429E-4</c:v>
                </c:pt>
                <c:pt idx="92">
                  <c:v>-9.1000001702923328E-5</c:v>
                </c:pt>
                <c:pt idx="93">
                  <c:v>-5.3820000030100346E-3</c:v>
                </c:pt>
                <c:pt idx="94">
                  <c:v>3.2499999942956492E-3</c:v>
                </c:pt>
                <c:pt idx="95">
                  <c:v>7.9199999163392931E-4</c:v>
                </c:pt>
                <c:pt idx="96">
                  <c:v>8.8599999435245991E-4</c:v>
                </c:pt>
                <c:pt idx="97">
                  <c:v>1.370999998471234E-3</c:v>
                </c:pt>
                <c:pt idx="98">
                  <c:v>9.6699999921838753E-3</c:v>
                </c:pt>
                <c:pt idx="99">
                  <c:v>6.7679999992833473E-3</c:v>
                </c:pt>
                <c:pt idx="100">
                  <c:v>2.9529999956139363E-3</c:v>
                </c:pt>
                <c:pt idx="101">
                  <c:v>-4.2049000003316905E-2</c:v>
                </c:pt>
                <c:pt idx="102">
                  <c:v>4.0840000001480803E-3</c:v>
                </c:pt>
                <c:pt idx="103">
                  <c:v>-3.426000002946239E-3</c:v>
                </c:pt>
                <c:pt idx="104">
                  <c:v>-1.4410000076168217E-3</c:v>
                </c:pt>
                <c:pt idx="105">
                  <c:v>6.3769999978831038E-3</c:v>
                </c:pt>
                <c:pt idx="106">
                  <c:v>4.7699999995529652E-3</c:v>
                </c:pt>
                <c:pt idx="107">
                  <c:v>4.8699999970267527E-3</c:v>
                </c:pt>
                <c:pt idx="108">
                  <c:v>4.254999992554076E-3</c:v>
                </c:pt>
                <c:pt idx="109">
                  <c:v>-3.6630000031436794E-3</c:v>
                </c:pt>
                <c:pt idx="110">
                  <c:v>-4.0780000053928234E-3</c:v>
                </c:pt>
                <c:pt idx="111">
                  <c:v>-3.3930000063264742E-3</c:v>
                </c:pt>
                <c:pt idx="112">
                  <c:v>-3.0080000069574453E-3</c:v>
                </c:pt>
                <c:pt idx="113">
                  <c:v>-2.8230000025359914E-3</c:v>
                </c:pt>
                <c:pt idx="114">
                  <c:v>4.1239999991375953E-3</c:v>
                </c:pt>
                <c:pt idx="115">
                  <c:v>3.4830000004149042E-3</c:v>
                </c:pt>
                <c:pt idx="116">
                  <c:v>3.0679999981657602E-3</c:v>
                </c:pt>
                <c:pt idx="117">
                  <c:v>-2.921000006608665E-3</c:v>
                </c:pt>
                <c:pt idx="118">
                  <c:v>-2.9209999993327074E-3</c:v>
                </c:pt>
                <c:pt idx="119">
                  <c:v>-4.1360000032000244E-3</c:v>
                </c:pt>
                <c:pt idx="120">
                  <c:v>-2.9510000022128224E-3</c:v>
                </c:pt>
                <c:pt idx="121">
                  <c:v>-1.6510000059497543E-3</c:v>
                </c:pt>
                <c:pt idx="122">
                  <c:v>3.7119999979040585E-3</c:v>
                </c:pt>
                <c:pt idx="123">
                  <c:v>1.366999997117091E-3</c:v>
                </c:pt>
                <c:pt idx="124">
                  <c:v>2.9219999996712431E-3</c:v>
                </c:pt>
                <c:pt idx="125">
                  <c:v>3.8700000004610047E-3</c:v>
                </c:pt>
                <c:pt idx="126">
                  <c:v>3.6550000004353933E-3</c:v>
                </c:pt>
                <c:pt idx="127">
                  <c:v>1.7709999956423417E-3</c:v>
                </c:pt>
                <c:pt idx="128">
                  <c:v>1.7710000029182993E-3</c:v>
                </c:pt>
                <c:pt idx="129">
                  <c:v>2.4259999991045333E-3</c:v>
                </c:pt>
                <c:pt idx="130">
                  <c:v>3.2519999949727207E-3</c:v>
                </c:pt>
                <c:pt idx="131">
                  <c:v>2.079999991110526E-3</c:v>
                </c:pt>
                <c:pt idx="132">
                  <c:v>2.0799999983864836E-3</c:v>
                </c:pt>
                <c:pt idx="133">
                  <c:v>4.0339999977732077E-3</c:v>
                </c:pt>
                <c:pt idx="134">
                  <c:v>1.3379999945755117E-3</c:v>
                </c:pt>
                <c:pt idx="135">
                  <c:v>1.5679999924032018E-3</c:v>
                </c:pt>
                <c:pt idx="136">
                  <c:v>1.1529999974300154E-3</c:v>
                </c:pt>
                <c:pt idx="137">
                  <c:v>-4.007600000477396E-2</c:v>
                </c:pt>
                <c:pt idx="138">
                  <c:v>4.2959999991580844E-3</c:v>
                </c:pt>
                <c:pt idx="139">
                  <c:v>2.0759999970323406E-3</c:v>
                </c:pt>
                <c:pt idx="140">
                  <c:v>-8.4960000021965243E-3</c:v>
                </c:pt>
                <c:pt idx="141">
                  <c:v>-1.7080000034184195E-3</c:v>
                </c:pt>
                <c:pt idx="142">
                  <c:v>1.7709999992803205E-2</c:v>
                </c:pt>
                <c:pt idx="143">
                  <c:v>1.4999999912106432E-3</c:v>
                </c:pt>
                <c:pt idx="144">
                  <c:v>2.1779999951831996E-3</c:v>
                </c:pt>
                <c:pt idx="145">
                  <c:v>1.2552000000141561E-2</c:v>
                </c:pt>
                <c:pt idx="146">
                  <c:v>2.8759999986505136E-3</c:v>
                </c:pt>
                <c:pt idx="147">
                  <c:v>1.9206999997550156E-2</c:v>
                </c:pt>
                <c:pt idx="148">
                  <c:v>-1.0276000008161645E-2</c:v>
                </c:pt>
                <c:pt idx="149">
                  <c:v>-1.3682000004337169E-2</c:v>
                </c:pt>
                <c:pt idx="150">
                  <c:v>3.6317999998573214E-2</c:v>
                </c:pt>
                <c:pt idx="151">
                  <c:v>-2.8124000004027039E-2</c:v>
                </c:pt>
                <c:pt idx="152">
                  <c:v>-2.8124000004027039E-2</c:v>
                </c:pt>
                <c:pt idx="153">
                  <c:v>1.4408999995794147E-2</c:v>
                </c:pt>
                <c:pt idx="154">
                  <c:v>1.7039999998814892E-2</c:v>
                </c:pt>
                <c:pt idx="155">
                  <c:v>-1.1190000004717149E-2</c:v>
                </c:pt>
                <c:pt idx="156">
                  <c:v>3.4999999479623511E-4</c:v>
                </c:pt>
                <c:pt idx="157">
                  <c:v>-1.8800000034389086E-3</c:v>
                </c:pt>
                <c:pt idx="158">
                  <c:v>1.6615999993518926E-2</c:v>
                </c:pt>
                <c:pt idx="159">
                  <c:v>4.4633999998040963E-2</c:v>
                </c:pt>
                <c:pt idx="160">
                  <c:v>2.3403999999572989E-2</c:v>
                </c:pt>
                <c:pt idx="161">
                  <c:v>3.7620000002789311E-3</c:v>
                </c:pt>
                <c:pt idx="162">
                  <c:v>1.076199999806704E-2</c:v>
                </c:pt>
                <c:pt idx="163">
                  <c:v>7.375999994110316E-3</c:v>
                </c:pt>
                <c:pt idx="164">
                  <c:v>-4.0460000018356368E-3</c:v>
                </c:pt>
                <c:pt idx="165">
                  <c:v>-1.9610000017564744E-3</c:v>
                </c:pt>
                <c:pt idx="166">
                  <c:v>-1.5760000023874454E-3</c:v>
                </c:pt>
                <c:pt idx="167">
                  <c:v>-3.2910000008996576E-3</c:v>
                </c:pt>
                <c:pt idx="168">
                  <c:v>1.617199999600416E-2</c:v>
                </c:pt>
                <c:pt idx="169">
                  <c:v>5.0569999948493205E-3</c:v>
                </c:pt>
                <c:pt idx="170">
                  <c:v>-6.6200000001117587E-3</c:v>
                </c:pt>
                <c:pt idx="171">
                  <c:v>-3.2380000047851354E-3</c:v>
                </c:pt>
                <c:pt idx="172">
                  <c:v>5.6799999583745375E-4</c:v>
                </c:pt>
                <c:pt idx="173">
                  <c:v>-5.8000000062747858E-3</c:v>
                </c:pt>
                <c:pt idx="174">
                  <c:v>-2.8960000054212287E-3</c:v>
                </c:pt>
                <c:pt idx="175">
                  <c:v>-7.842000006348826E-3</c:v>
                </c:pt>
                <c:pt idx="176">
                  <c:v>-4.0359999984502792E-3</c:v>
                </c:pt>
                <c:pt idx="177">
                  <c:v>7.3819999961415306E-3</c:v>
                </c:pt>
                <c:pt idx="178">
                  <c:v>-3.5349000005226117E-2</c:v>
                </c:pt>
                <c:pt idx="179">
                  <c:v>-1.834900000540074E-2</c:v>
                </c:pt>
                <c:pt idx="180">
                  <c:v>9.3839999972260557E-3</c:v>
                </c:pt>
                <c:pt idx="181">
                  <c:v>1.0083999994094484E-2</c:v>
                </c:pt>
                <c:pt idx="182">
                  <c:v>4.4570000027306378E-3</c:v>
                </c:pt>
                <c:pt idx="183">
                  <c:v>1.5626000000338536E-2</c:v>
                </c:pt>
                <c:pt idx="184">
                  <c:v>1.792600000044331E-2</c:v>
                </c:pt>
                <c:pt idx="185">
                  <c:v>1.4910999998392072E-2</c:v>
                </c:pt>
                <c:pt idx="186">
                  <c:v>8.3959999974467792E-3</c:v>
                </c:pt>
                <c:pt idx="187">
                  <c:v>1.6004999990400393E-2</c:v>
                </c:pt>
                <c:pt idx="188">
                  <c:v>1.1989999999059364E-2</c:v>
                </c:pt>
                <c:pt idx="189">
                  <c:v>4.0079999962472357E-3</c:v>
                </c:pt>
                <c:pt idx="190">
                  <c:v>4.8929999975371175E-3</c:v>
                </c:pt>
                <c:pt idx="191">
                  <c:v>2.477799999905983E-2</c:v>
                </c:pt>
                <c:pt idx="192">
                  <c:v>3.6662999998952728E-2</c:v>
                </c:pt>
                <c:pt idx="193">
                  <c:v>2.7798000002803747E-2</c:v>
                </c:pt>
                <c:pt idx="194">
                  <c:v>2.8482999994594138E-2</c:v>
                </c:pt>
                <c:pt idx="195">
                  <c:v>2.4179999993066303E-2</c:v>
                </c:pt>
                <c:pt idx="196">
                  <c:v>9.4789999930071644E-3</c:v>
                </c:pt>
                <c:pt idx="197">
                  <c:v>1.5726999998150859E-2</c:v>
                </c:pt>
                <c:pt idx="198">
                  <c:v>1.2497000003349967E-2</c:v>
                </c:pt>
                <c:pt idx="199">
                  <c:v>1.0381999993114732E-2</c:v>
                </c:pt>
                <c:pt idx="200">
                  <c:v>1.8381999994744547E-2</c:v>
                </c:pt>
                <c:pt idx="201">
                  <c:v>6.9759999969392084E-3</c:v>
                </c:pt>
                <c:pt idx="202">
                  <c:v>1.0975999997754116E-2</c:v>
                </c:pt>
                <c:pt idx="203">
                  <c:v>4.9939999953494407E-3</c:v>
                </c:pt>
                <c:pt idx="204">
                  <c:v>8.993999996164348E-3</c:v>
                </c:pt>
                <c:pt idx="205">
                  <c:v>1.9011999997019302E-2</c:v>
                </c:pt>
                <c:pt idx="206">
                  <c:v>2.2011999993992504E-2</c:v>
                </c:pt>
                <c:pt idx="207">
                  <c:v>9.1590000010910444E-3</c:v>
                </c:pt>
                <c:pt idx="208">
                  <c:v>6.8140000003040768E-3</c:v>
                </c:pt>
                <c:pt idx="209">
                  <c:v>2.1522999995795544E-2</c:v>
                </c:pt>
                <c:pt idx="210">
                  <c:v>2.1421999990707263E-2</c:v>
                </c:pt>
                <c:pt idx="211">
                  <c:v>5.761000000347849E-3</c:v>
                </c:pt>
                <c:pt idx="212">
                  <c:v>3.4747999990941025E-2</c:v>
                </c:pt>
                <c:pt idx="213">
                  <c:v>3.1314999992900994E-2</c:v>
                </c:pt>
                <c:pt idx="214">
                  <c:v>3.2147999998414889E-2</c:v>
                </c:pt>
                <c:pt idx="215">
                  <c:v>4.1485999994620215E-2</c:v>
                </c:pt>
                <c:pt idx="216">
                  <c:v>4.1485999994620215E-2</c:v>
                </c:pt>
                <c:pt idx="217">
                  <c:v>3.4228999997139908E-2</c:v>
                </c:pt>
                <c:pt idx="218">
                  <c:v>3.4098999996786006E-2</c:v>
                </c:pt>
                <c:pt idx="219">
                  <c:v>2.0305999998527113E-2</c:v>
                </c:pt>
                <c:pt idx="220">
                  <c:v>3.5717999999178573E-2</c:v>
                </c:pt>
                <c:pt idx="221">
                  <c:v>2.7413999996497296E-2</c:v>
                </c:pt>
                <c:pt idx="222">
                  <c:v>2.3493999993661419E-2</c:v>
                </c:pt>
                <c:pt idx="223">
                  <c:v>7.393199999933131E-2</c:v>
                </c:pt>
                <c:pt idx="224">
                  <c:v>8.5149999998975545E-2</c:v>
                </c:pt>
                <c:pt idx="225">
                  <c:v>7.0819999993545935E-2</c:v>
                </c:pt>
                <c:pt idx="226">
                  <c:v>3.3702000000630505E-2</c:v>
                </c:pt>
                <c:pt idx="227">
                  <c:v>7.4478999995335471E-2</c:v>
                </c:pt>
                <c:pt idx="228">
                  <c:v>8.4605999996711034E-2</c:v>
                </c:pt>
                <c:pt idx="229">
                  <c:v>0.11736799999926006</c:v>
                </c:pt>
                <c:pt idx="230">
                  <c:v>0.11672600000019884</c:v>
                </c:pt>
                <c:pt idx="231">
                  <c:v>0.11774699999659788</c:v>
                </c:pt>
                <c:pt idx="232">
                  <c:v>0.30389499999728287</c:v>
                </c:pt>
                <c:pt idx="233">
                  <c:v>0.12782699999661418</c:v>
                </c:pt>
                <c:pt idx="234">
                  <c:v>0.1278119999988121</c:v>
                </c:pt>
                <c:pt idx="235">
                  <c:v>0.12715200000093319</c:v>
                </c:pt>
                <c:pt idx="236">
                  <c:v>0.12787299999763491</c:v>
                </c:pt>
                <c:pt idx="237">
                  <c:v>0.13901999999507098</c:v>
                </c:pt>
                <c:pt idx="238">
                  <c:v>0.13920499999949243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3D-4F91-A001-EDF587970206}"/>
            </c:ext>
          </c:extLst>
        </c:ser>
        <c:ser>
          <c:idx val="1"/>
          <c:order val="1"/>
          <c:tx>
            <c:strRef>
              <c:f>'A (5)'!$Y$1</c:f>
              <c:strCache>
                <c:ptCount val="1"/>
                <c:pt idx="0">
                  <c:v>Q.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(5)'!$X$2:$X$27</c:f>
              <c:numCache>
                <c:formatCode>General</c:formatCode>
                <c:ptCount val="26"/>
                <c:pt idx="0">
                  <c:v>-10000</c:v>
                </c:pt>
                <c:pt idx="1">
                  <c:v>-8000</c:v>
                </c:pt>
                <c:pt idx="2">
                  <c:v>-6000</c:v>
                </c:pt>
                <c:pt idx="3">
                  <c:v>-4000</c:v>
                </c:pt>
                <c:pt idx="4">
                  <c:v>-2000</c:v>
                </c:pt>
                <c:pt idx="5">
                  <c:v>0</c:v>
                </c:pt>
                <c:pt idx="6">
                  <c:v>2000</c:v>
                </c:pt>
                <c:pt idx="7">
                  <c:v>4000</c:v>
                </c:pt>
                <c:pt idx="8">
                  <c:v>6000</c:v>
                </c:pt>
                <c:pt idx="9">
                  <c:v>8000</c:v>
                </c:pt>
                <c:pt idx="10">
                  <c:v>10000</c:v>
                </c:pt>
                <c:pt idx="11">
                  <c:v>12000</c:v>
                </c:pt>
                <c:pt idx="12">
                  <c:v>14000</c:v>
                </c:pt>
                <c:pt idx="13">
                  <c:v>16000</c:v>
                </c:pt>
                <c:pt idx="14">
                  <c:v>18000</c:v>
                </c:pt>
                <c:pt idx="15">
                  <c:v>20000</c:v>
                </c:pt>
                <c:pt idx="16">
                  <c:v>22000</c:v>
                </c:pt>
                <c:pt idx="17">
                  <c:v>24000</c:v>
                </c:pt>
                <c:pt idx="18">
                  <c:v>26000</c:v>
                </c:pt>
                <c:pt idx="19">
                  <c:v>28000</c:v>
                </c:pt>
                <c:pt idx="20">
                  <c:v>30000</c:v>
                </c:pt>
                <c:pt idx="21">
                  <c:v>32000</c:v>
                </c:pt>
                <c:pt idx="22">
                  <c:v>34000</c:v>
                </c:pt>
                <c:pt idx="23">
                  <c:v>36000</c:v>
                </c:pt>
                <c:pt idx="24">
                  <c:v>38000</c:v>
                </c:pt>
                <c:pt idx="25">
                  <c:v>40000</c:v>
                </c:pt>
              </c:numCache>
            </c:numRef>
          </c:xVal>
          <c:yVal>
            <c:numRef>
              <c:f>'A (5)'!$Y$2:$Y$27</c:f>
              <c:numCache>
                <c:formatCode>General</c:formatCode>
                <c:ptCount val="26"/>
                <c:pt idx="0">
                  <c:v>3.255800564319275E-2</c:v>
                </c:pt>
                <c:pt idx="1">
                  <c:v>2.3510895681801473E-2</c:v>
                </c:pt>
                <c:pt idx="2">
                  <c:v>1.5731640116057804E-2</c:v>
                </c:pt>
                <c:pt idx="3">
                  <c:v>9.2202389459617451E-3</c:v>
                </c:pt>
                <c:pt idx="4">
                  <c:v>3.9766921715132979E-3</c:v>
                </c:pt>
                <c:pt idx="5">
                  <c:v>9.9979271245997147E-7</c:v>
                </c:pt>
                <c:pt idx="6">
                  <c:v>-2.7068381904407678E-3</c:v>
                </c:pt>
                <c:pt idx="7">
                  <c:v>-4.1468217779463854E-3</c:v>
                </c:pt>
                <c:pt idx="8">
                  <c:v>-4.3189509698043924E-3</c:v>
                </c:pt>
                <c:pt idx="9">
                  <c:v>-3.2232257660147895E-3</c:v>
                </c:pt>
                <c:pt idx="10">
                  <c:v>-8.5964616657757675E-4</c:v>
                </c:pt>
                <c:pt idx="11">
                  <c:v>2.7717878285072467E-3</c:v>
                </c:pt>
                <c:pt idx="12">
                  <c:v>7.6710762192396774E-3</c:v>
                </c:pt>
                <c:pt idx="13">
                  <c:v>1.3838219005619726E-2</c:v>
                </c:pt>
                <c:pt idx="14">
                  <c:v>2.1273216187647378E-2</c:v>
                </c:pt>
                <c:pt idx="15">
                  <c:v>2.9976067765322641E-2</c:v>
                </c:pt>
                <c:pt idx="16">
                  <c:v>3.9946773738645518E-2</c:v>
                </c:pt>
                <c:pt idx="17">
                  <c:v>5.1185334107615998E-2</c:v>
                </c:pt>
                <c:pt idx="18">
                  <c:v>6.3691748872234097E-2</c:v>
                </c:pt>
                <c:pt idx="19">
                  <c:v>7.7466018032499792E-2</c:v>
                </c:pt>
                <c:pt idx="20">
                  <c:v>9.2508141588413112E-2</c:v>
                </c:pt>
                <c:pt idx="21">
                  <c:v>0.10881811953997406</c:v>
                </c:pt>
                <c:pt idx="22">
                  <c:v>0.12639595188718258</c:v>
                </c:pt>
                <c:pt idx="23">
                  <c:v>0.14524163863003872</c:v>
                </c:pt>
                <c:pt idx="24">
                  <c:v>0.16535517976854247</c:v>
                </c:pt>
                <c:pt idx="25">
                  <c:v>0.18673657530269383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3D-4F91-A001-EDF587970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38976"/>
        <c:axId val="1"/>
      </c:scatterChart>
      <c:valAx>
        <c:axId val="777338976"/>
        <c:scaling>
          <c:orientation val="minMax"/>
          <c:max val="50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312649164677804"/>
              <c:y val="0.944163502404838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3.1026252983293555E-2"/>
              <c:y val="0.46192946693846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3897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9236276849642007"/>
          <c:y val="0.51015281719226724"/>
          <c:w val="0.95465393794749409"/>
          <c:h val="0.6142137308978510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41106740115983526"/>
          <c:y val="3.5532994923857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76684800308794"/>
          <c:y val="0.14720836507304402"/>
          <c:w val="0.86363678033364288"/>
          <c:h val="0.747886176577993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(old)'!$H$21:$H$336</c:f>
              <c:numCache>
                <c:formatCode>General</c:formatCode>
                <c:ptCount val="316"/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4C-496E-B9AE-F7FB94E64E3A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(old)'!$I$21:$I$336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4C-496E-B9AE-F7FB94E64E3A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(old)'!$J$21:$J$336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4C-496E-B9AE-F7FB94E64E3A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(old)'!$K$21:$K$336</c:f>
              <c:numCache>
                <c:formatCode>General</c:formatCode>
                <c:ptCount val="316"/>
                <c:pt idx="7">
                  <c:v>6.2305199993716087E-2</c:v>
                </c:pt>
                <c:pt idx="8">
                  <c:v>5.0351739999314304E-2</c:v>
                </c:pt>
                <c:pt idx="9">
                  <c:v>5.9232760002487339E-2</c:v>
                </c:pt>
                <c:pt idx="12">
                  <c:v>3.965061000053538E-2</c:v>
                </c:pt>
                <c:pt idx="14">
                  <c:v>6.1783350000041537E-2</c:v>
                </c:pt>
                <c:pt idx="27">
                  <c:v>1.836075999744935E-2</c:v>
                </c:pt>
                <c:pt idx="30">
                  <c:v>1.3573669995821547E-2</c:v>
                </c:pt>
                <c:pt idx="31">
                  <c:v>9.3825399962952361E-3</c:v>
                </c:pt>
                <c:pt idx="32">
                  <c:v>8.8540900032967329E-3</c:v>
                </c:pt>
                <c:pt idx="33">
                  <c:v>5.4873999979463406E-3</c:v>
                </c:pt>
                <c:pt idx="34">
                  <c:v>-1.0344900001655333E-3</c:v>
                </c:pt>
                <c:pt idx="35">
                  <c:v>6.0641949967248365E-3</c:v>
                </c:pt>
                <c:pt idx="36">
                  <c:v>1.4874650005367585E-3</c:v>
                </c:pt>
                <c:pt idx="37">
                  <c:v>7.6611999975284562E-4</c:v>
                </c:pt>
                <c:pt idx="40">
                  <c:v>-6.4843250074773096E-3</c:v>
                </c:pt>
                <c:pt idx="41">
                  <c:v>-7.626999999047257E-3</c:v>
                </c:pt>
                <c:pt idx="42">
                  <c:v>3.4648049986572005E-3</c:v>
                </c:pt>
                <c:pt idx="44">
                  <c:v>2.5029999960679561E-4</c:v>
                </c:pt>
                <c:pt idx="45">
                  <c:v>4.5029999455437064E-4</c:v>
                </c:pt>
                <c:pt idx="46">
                  <c:v>-1.0000000474974513E-4</c:v>
                </c:pt>
                <c:pt idx="48">
                  <c:v>9.0449975687079132E-6</c:v>
                </c:pt>
                <c:pt idx="49">
                  <c:v>6.2628500018035993E-4</c:v>
                </c:pt>
                <c:pt idx="51">
                  <c:v>6.3779996708035469E-5</c:v>
                </c:pt>
                <c:pt idx="59">
                  <c:v>4.1677500121295452E-4</c:v>
                </c:pt>
                <c:pt idx="60">
                  <c:v>2.8521049971459433E-3</c:v>
                </c:pt>
                <c:pt idx="61">
                  <c:v>4.1262999729951844E-4</c:v>
                </c:pt>
                <c:pt idx="63">
                  <c:v>-2.7747499552788213E-4</c:v>
                </c:pt>
                <c:pt idx="64">
                  <c:v>-1.9169999723089859E-4</c:v>
                </c:pt>
                <c:pt idx="65">
                  <c:v>-1.7751189996488392E-2</c:v>
                </c:pt>
                <c:pt idx="66">
                  <c:v>-1.7599469996639527E-2</c:v>
                </c:pt>
                <c:pt idx="67">
                  <c:v>-4.7879000339889899E-4</c:v>
                </c:pt>
                <c:pt idx="69">
                  <c:v>-1.5552000695606694E-4</c:v>
                </c:pt>
                <c:pt idx="70">
                  <c:v>-2.452505003020633E-3</c:v>
                </c:pt>
                <c:pt idx="74">
                  <c:v>-5.1654998969752342E-5</c:v>
                </c:pt>
                <c:pt idx="75">
                  <c:v>-1.4864000695524737E-4</c:v>
                </c:pt>
                <c:pt idx="76">
                  <c:v>4.5135999243939295E-4</c:v>
                </c:pt>
                <c:pt idx="85">
                  <c:v>-1.1963100041612051E-3</c:v>
                </c:pt>
                <c:pt idx="90">
                  <c:v>-3.014899994013831E-4</c:v>
                </c:pt>
                <c:pt idx="106">
                  <c:v>1.4204649996827357E-3</c:v>
                </c:pt>
                <c:pt idx="129">
                  <c:v>1.2796750015695579E-3</c:v>
                </c:pt>
                <c:pt idx="141">
                  <c:v>7.1971999568631873E-4</c:v>
                </c:pt>
                <c:pt idx="146">
                  <c:v>2.3599900014232844E-3</c:v>
                </c:pt>
                <c:pt idx="149">
                  <c:v>5.1682899938896298E-3</c:v>
                </c:pt>
                <c:pt idx="150">
                  <c:v>2.7174199931323528E-3</c:v>
                </c:pt>
                <c:pt idx="151">
                  <c:v>2.8148299970780499E-3</c:v>
                </c:pt>
                <c:pt idx="152">
                  <c:v>3.3006049998220988E-3</c:v>
                </c:pt>
                <c:pt idx="154">
                  <c:v>9.2495599965332076E-3</c:v>
                </c:pt>
                <c:pt idx="155">
                  <c:v>5.4663349947077222E-3</c:v>
                </c:pt>
                <c:pt idx="158">
                  <c:v>-6.8435000139288604E-4</c:v>
                </c:pt>
                <c:pt idx="159">
                  <c:v>-5.8435000391909853E-4</c:v>
                </c:pt>
                <c:pt idx="160">
                  <c:v>1.3014249998377636E-3</c:v>
                </c:pt>
                <c:pt idx="161">
                  <c:v>2.4014250011532567E-3</c:v>
                </c:pt>
                <c:pt idx="162">
                  <c:v>7.5345900040701963E-3</c:v>
                </c:pt>
                <c:pt idx="163">
                  <c:v>7.0203649956965819E-3</c:v>
                </c:pt>
                <c:pt idx="164">
                  <c:v>-8.8740499631967396E-4</c:v>
                </c:pt>
                <c:pt idx="165">
                  <c:v>-1.3016299999435432E-3</c:v>
                </c:pt>
                <c:pt idx="166">
                  <c:v>-6.1585500225191936E-4</c:v>
                </c:pt>
                <c:pt idx="167">
                  <c:v>-2.3008000425761566E-4</c:v>
                </c:pt>
                <c:pt idx="168">
                  <c:v>-4.4304993934929371E-5</c:v>
                </c:pt>
                <c:pt idx="172">
                  <c:v>-1.2277500354684889E-4</c:v>
                </c:pt>
                <c:pt idx="173">
                  <c:v>7.7224998676683754E-5</c:v>
                </c:pt>
                <c:pt idx="174">
                  <c:v>-1.3370000015129335E-3</c:v>
                </c:pt>
                <c:pt idx="175">
                  <c:v>-1.0370000018156134E-3</c:v>
                </c:pt>
                <c:pt idx="176">
                  <c:v>-1.5122500190045685E-4</c:v>
                </c:pt>
                <c:pt idx="177">
                  <c:v>1.1487749943626113E-3</c:v>
                </c:pt>
                <c:pt idx="180">
                  <c:v>5.9618700033752248E-3</c:v>
                </c:pt>
                <c:pt idx="181">
                  <c:v>6.9290899991756305E-3</c:v>
                </c:pt>
                <c:pt idx="182">
                  <c:v>6.7148649977752939E-3</c:v>
                </c:pt>
                <c:pt idx="183">
                  <c:v>4.8321049980586395E-3</c:v>
                </c:pt>
                <c:pt idx="184">
                  <c:v>5.4894299973966554E-3</c:v>
                </c:pt>
                <c:pt idx="185">
                  <c:v>6.3213199973688461E-3</c:v>
                </c:pt>
                <c:pt idx="186">
                  <c:v>5.1592400050139986E-3</c:v>
                </c:pt>
                <c:pt idx="187">
                  <c:v>7.1135500038508326E-3</c:v>
                </c:pt>
                <c:pt idx="188">
                  <c:v>4.4256100009079091E-3</c:v>
                </c:pt>
                <c:pt idx="189">
                  <c:v>4.8865599965211004E-3</c:v>
                </c:pt>
                <c:pt idx="190">
                  <c:v>4.4723350001731887E-3</c:v>
                </c:pt>
                <c:pt idx="193">
                  <c:v>5.4261800032691099E-3</c:v>
                </c:pt>
                <c:pt idx="197">
                  <c:v>5.1310399940120988E-3</c:v>
                </c:pt>
                <c:pt idx="198">
                  <c:v>5.8112100014113821E-3</c:v>
                </c:pt>
                <c:pt idx="200">
                  <c:v>6.5206799990846775E-3</c:v>
                </c:pt>
                <c:pt idx="217">
                  <c:v>6.2384999910136685E-4</c:v>
                </c:pt>
                <c:pt idx="218">
                  <c:v>2.709624997805804E-3</c:v>
                </c:pt>
                <c:pt idx="219">
                  <c:v>3.0953999958001077E-3</c:v>
                </c:pt>
                <c:pt idx="220">
                  <c:v>1.3811750031891279E-3</c:v>
                </c:pt>
                <c:pt idx="233">
                  <c:v>1.4920300003723241E-2</c:v>
                </c:pt>
                <c:pt idx="234">
                  <c:v>1.5620300000591669E-2</c:v>
                </c:pt>
                <c:pt idx="266">
                  <c:v>4.1653259992017411E-2</c:v>
                </c:pt>
                <c:pt idx="268">
                  <c:v>3.9115260005928576E-2</c:v>
                </c:pt>
                <c:pt idx="269">
                  <c:v>4.8684829998819623E-2</c:v>
                </c:pt>
                <c:pt idx="270">
                  <c:v>4.1436974999669474E-2</c:v>
                </c:pt>
                <c:pt idx="271">
                  <c:v>4.1308525003842078E-2</c:v>
                </c:pt>
                <c:pt idx="276">
                  <c:v>8.2525520003400743E-2</c:v>
                </c:pt>
                <c:pt idx="280">
                  <c:v>8.3353224996244535E-2</c:v>
                </c:pt>
                <c:pt idx="282">
                  <c:v>0.12732056000095326</c:v>
                </c:pt>
                <c:pt idx="283">
                  <c:v>0.12668693000159692</c:v>
                </c:pt>
                <c:pt idx="284">
                  <c:v>0.12771924499975285</c:v>
                </c:pt>
                <c:pt idx="285">
                  <c:v>0.10907912000402575</c:v>
                </c:pt>
                <c:pt idx="286">
                  <c:v>0.13805344499996863</c:v>
                </c:pt>
                <c:pt idx="287">
                  <c:v>0.13803922000079183</c:v>
                </c:pt>
                <c:pt idx="288">
                  <c:v>0.13738231999741402</c:v>
                </c:pt>
                <c:pt idx="289">
                  <c:v>0.13814563499909127</c:v>
                </c:pt>
                <c:pt idx="290">
                  <c:v>0.14954233999742428</c:v>
                </c:pt>
                <c:pt idx="291">
                  <c:v>0.14972811499319505</c:v>
                </c:pt>
                <c:pt idx="292">
                  <c:v>0.14918543999374378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4C-496E-B9AE-F7FB94E64E3A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(old)'!$L$21:$L$336</c:f>
              <c:numCache>
                <c:formatCode>General</c:formatCode>
                <c:ptCount val="316"/>
                <c:pt idx="265">
                  <c:v>3.7009309999120887E-2</c:v>
                </c:pt>
                <c:pt idx="293">
                  <c:v>0.15073584500350989</c:v>
                </c:pt>
                <c:pt idx="294">
                  <c:v>0.15083584500098368</c:v>
                </c:pt>
                <c:pt idx="295">
                  <c:v>0.1975949649931863</c:v>
                </c:pt>
                <c:pt idx="296">
                  <c:v>0.19848496499616886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4C-496E-B9AE-F7FB94E64E3A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(old)'!$M$21:$M$336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4C-496E-B9AE-F7FB94E64E3A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(old)'!$N$21:$N$336</c:f>
              <c:numCache>
                <c:formatCode>General</c:formatCode>
                <c:ptCount val="316"/>
                <c:pt idx="0">
                  <c:v>7.4468945000262465E-2</c:v>
                </c:pt>
                <c:pt idx="1">
                  <c:v>7.3740494997764472E-2</c:v>
                </c:pt>
                <c:pt idx="2">
                  <c:v>7.3837439995259047E-2</c:v>
                </c:pt>
                <c:pt idx="3">
                  <c:v>7.4003810004796833E-2</c:v>
                </c:pt>
                <c:pt idx="4">
                  <c:v>7.068029999936698E-2</c:v>
                </c:pt>
                <c:pt idx="5">
                  <c:v>6.9699200001196004E-2</c:v>
                </c:pt>
                <c:pt idx="6">
                  <c:v>6.2737874999584164E-2</c:v>
                </c:pt>
                <c:pt idx="10">
                  <c:v>5.4195024997170549E-2</c:v>
                </c:pt>
                <c:pt idx="11">
                  <c:v>5.307043999346206E-2</c:v>
                </c:pt>
                <c:pt idx="13">
                  <c:v>5.3411799999594223E-2</c:v>
                </c:pt>
                <c:pt idx="15">
                  <c:v>4.8308890000043903E-2</c:v>
                </c:pt>
                <c:pt idx="16">
                  <c:v>4.9103709992778022E-2</c:v>
                </c:pt>
                <c:pt idx="17">
                  <c:v>4.4805595003708731E-2</c:v>
                </c:pt>
                <c:pt idx="18">
                  <c:v>4.5962919997691642E-2</c:v>
                </c:pt>
                <c:pt idx="19">
                  <c:v>4.4081010004447307E-2</c:v>
                </c:pt>
                <c:pt idx="20">
                  <c:v>4.5147379998525139E-2</c:v>
                </c:pt>
                <c:pt idx="21">
                  <c:v>2.3971294998773374E-2</c:v>
                </c:pt>
                <c:pt idx="22">
                  <c:v>2.2757069993531331E-2</c:v>
                </c:pt>
                <c:pt idx="23">
                  <c:v>2.2693250000884291E-2</c:v>
                </c:pt>
                <c:pt idx="24">
                  <c:v>1.957902499998454E-2</c:v>
                </c:pt>
                <c:pt idx="25">
                  <c:v>1.5086195002368186E-2</c:v>
                </c:pt>
                <c:pt idx="26">
                  <c:v>1.5063350001582876E-2</c:v>
                </c:pt>
                <c:pt idx="28">
                  <c:v>1.4295239998318721E-2</c:v>
                </c:pt>
                <c:pt idx="29">
                  <c:v>1.5172394996625371E-2</c:v>
                </c:pt>
                <c:pt idx="38">
                  <c:v>5.9661199993570335E-3</c:v>
                </c:pt>
                <c:pt idx="39">
                  <c:v>2.7842099952977151E-3</c:v>
                </c:pt>
                <c:pt idx="43">
                  <c:v>2.6488399962545373E-3</c:v>
                </c:pt>
                <c:pt idx="52">
                  <c:v>-3.5906500124838203E-4</c:v>
                </c:pt>
                <c:pt idx="53">
                  <c:v>2.1808999736094847E-4</c:v>
                </c:pt>
                <c:pt idx="55">
                  <c:v>-3.7847000203328207E-4</c:v>
                </c:pt>
                <c:pt idx="56">
                  <c:v>-9.2695001512765884E-5</c:v>
                </c:pt>
                <c:pt idx="57">
                  <c:v>2.9308000375749543E-4</c:v>
                </c:pt>
                <c:pt idx="58">
                  <c:v>-3.2675000693416223E-4</c:v>
                </c:pt>
                <c:pt idx="62">
                  <c:v>-5.2962000336265191E-4</c:v>
                </c:pt>
                <c:pt idx="68">
                  <c:v>1.6384499976993538E-3</c:v>
                </c:pt>
                <c:pt idx="71">
                  <c:v>4.9992150015896186E-3</c:v>
                </c:pt>
                <c:pt idx="72">
                  <c:v>8.8498999684816226E-4</c:v>
                </c:pt>
                <c:pt idx="73">
                  <c:v>5.2707649956573732E-3</c:v>
                </c:pt>
                <c:pt idx="77">
                  <c:v>-2.6891900051850826E-3</c:v>
                </c:pt>
                <c:pt idx="78">
                  <c:v>-1.9584500114433467E-4</c:v>
                </c:pt>
                <c:pt idx="79">
                  <c:v>-7.7669700040132739E-3</c:v>
                </c:pt>
                <c:pt idx="80">
                  <c:v>-5.1919800025643781E-3</c:v>
                </c:pt>
                <c:pt idx="81">
                  <c:v>-4.5448500168276951E-4</c:v>
                </c:pt>
                <c:pt idx="82">
                  <c:v>1.554559996293392E-3</c:v>
                </c:pt>
                <c:pt idx="86">
                  <c:v>-4.7075199981918558E-3</c:v>
                </c:pt>
                <c:pt idx="87">
                  <c:v>7.2696000279393047E-4</c:v>
                </c:pt>
                <c:pt idx="88">
                  <c:v>-9.8726500436896458E-4</c:v>
                </c:pt>
                <c:pt idx="91">
                  <c:v>-2.0149000192759559E-4</c:v>
                </c:pt>
                <c:pt idx="92">
                  <c:v>-1.1325300001772121E-3</c:v>
                </c:pt>
                <c:pt idx="93">
                  <c:v>9.3901999935042113E-4</c:v>
                </c:pt>
                <c:pt idx="104">
                  <c:v>9.1443499695742503E-4</c:v>
                </c:pt>
                <c:pt idx="107">
                  <c:v>-1.0176520001550671E-2</c:v>
                </c:pt>
                <c:pt idx="108">
                  <c:v>4.7092550012166612E-3</c:v>
                </c:pt>
                <c:pt idx="112">
                  <c:v>4.6097500307951123E-4</c:v>
                </c:pt>
                <c:pt idx="113">
                  <c:v>-1.9532500009518117E-3</c:v>
                </c:pt>
                <c:pt idx="120">
                  <c:v>-8.3647499559447169E-4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4C-496E-B9AE-F7FB94E64E3A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(old)'!$O$21:$O$336</c:f>
              <c:numCache>
                <c:formatCode>General</c:formatCode>
                <c:ptCount val="316"/>
                <c:pt idx="43">
                  <c:v>-0.10939651922298008</c:v>
                </c:pt>
                <c:pt idx="48">
                  <c:v>-9.7066956048780004E-2</c:v>
                </c:pt>
                <c:pt idx="50">
                  <c:v>-4.4840002374257892E-5</c:v>
                </c:pt>
                <c:pt idx="52">
                  <c:v>-9.6925450944394753E-2</c:v>
                </c:pt>
                <c:pt idx="53">
                  <c:v>-9.6921727125858295E-2</c:v>
                </c:pt>
                <c:pt idx="54">
                  <c:v>-9.6798841114155307E-2</c:v>
                </c:pt>
                <c:pt idx="55">
                  <c:v>-9.6742983836108493E-2</c:v>
                </c:pt>
                <c:pt idx="56">
                  <c:v>-9.6724364743426217E-2</c:v>
                </c:pt>
                <c:pt idx="57">
                  <c:v>-9.6705745650743941E-2</c:v>
                </c:pt>
                <c:pt idx="58">
                  <c:v>-9.6653612191233584E-2</c:v>
                </c:pt>
                <c:pt idx="62">
                  <c:v>-9.0524206880229871E-2</c:v>
                </c:pt>
                <c:pt idx="155">
                  <c:v>-4.9707431902154667E-2</c:v>
                </c:pt>
                <c:pt idx="158">
                  <c:v>-4.4222247197957532E-2</c:v>
                </c:pt>
                <c:pt idx="159">
                  <c:v>-4.4222247197957532E-2</c:v>
                </c:pt>
                <c:pt idx="160">
                  <c:v>-4.4203628105275262E-2</c:v>
                </c:pt>
                <c:pt idx="161">
                  <c:v>-4.4203628105275262E-2</c:v>
                </c:pt>
                <c:pt idx="163">
                  <c:v>-4.365250296188003E-2</c:v>
                </c:pt>
                <c:pt idx="166">
                  <c:v>-4.3369492753109508E-2</c:v>
                </c:pt>
                <c:pt idx="168">
                  <c:v>-4.3332254567744963E-2</c:v>
                </c:pt>
                <c:pt idx="185">
                  <c:v>-3.6350094811893219E-2</c:v>
                </c:pt>
                <c:pt idx="255">
                  <c:v>3.6681434325047835E-2</c:v>
                </c:pt>
                <c:pt idx="257">
                  <c:v>3.6808044155287267E-2</c:v>
                </c:pt>
                <c:pt idx="259">
                  <c:v>3.6934653985526728E-2</c:v>
                </c:pt>
                <c:pt idx="265">
                  <c:v>5.5471822659996062E-2</c:v>
                </c:pt>
                <c:pt idx="266">
                  <c:v>5.5806966328276947E-2</c:v>
                </c:pt>
                <c:pt idx="267">
                  <c:v>5.6443739298010609E-2</c:v>
                </c:pt>
                <c:pt idx="268">
                  <c:v>5.729649374285864E-2</c:v>
                </c:pt>
                <c:pt idx="269">
                  <c:v>6.2859878636321309E-2</c:v>
                </c:pt>
                <c:pt idx="270">
                  <c:v>6.3079583929972122E-2</c:v>
                </c:pt>
                <c:pt idx="271">
                  <c:v>6.3116822115336674E-2</c:v>
                </c:pt>
                <c:pt idx="272">
                  <c:v>8.915003750368844E-2</c:v>
                </c:pt>
                <c:pt idx="273">
                  <c:v>8.9730953195375301E-2</c:v>
                </c:pt>
                <c:pt idx="274">
                  <c:v>9.0021411041218719E-2</c:v>
                </c:pt>
                <c:pt idx="275">
                  <c:v>9.0058649226583271E-2</c:v>
                </c:pt>
                <c:pt idx="276">
                  <c:v>9.6366797827336786E-2</c:v>
                </c:pt>
                <c:pt idx="277">
                  <c:v>9.6493407657576247E-2</c:v>
                </c:pt>
                <c:pt idx="278">
                  <c:v>9.6530645842940771E-2</c:v>
                </c:pt>
                <c:pt idx="279">
                  <c:v>0.10254833659785087</c:v>
                </c:pt>
                <c:pt idx="280">
                  <c:v>0.10311063319685546</c:v>
                </c:pt>
                <c:pt idx="281">
                  <c:v>0.11611048370761731</c:v>
                </c:pt>
                <c:pt idx="282">
                  <c:v>0.12901723875496779</c:v>
                </c:pt>
                <c:pt idx="283">
                  <c:v>0.12921832495593633</c:v>
                </c:pt>
                <c:pt idx="284">
                  <c:v>0.12949016370909749</c:v>
                </c:pt>
                <c:pt idx="285">
                  <c:v>0.13032802287979969</c:v>
                </c:pt>
                <c:pt idx="286">
                  <c:v>0.13559722610888247</c:v>
                </c:pt>
                <c:pt idx="287">
                  <c:v>0.13561584520156475</c:v>
                </c:pt>
                <c:pt idx="288">
                  <c:v>0.13569032157229383</c:v>
                </c:pt>
                <c:pt idx="289">
                  <c:v>0.13670692403274584</c:v>
                </c:pt>
                <c:pt idx="290">
                  <c:v>0.14270599569497366</c:v>
                </c:pt>
                <c:pt idx="291">
                  <c:v>0.14272461478765594</c:v>
                </c:pt>
                <c:pt idx="292">
                  <c:v>0.14278047206570277</c:v>
                </c:pt>
                <c:pt idx="293">
                  <c:v>0.14334276866470735</c:v>
                </c:pt>
                <c:pt idx="294">
                  <c:v>0.14334276866470735</c:v>
                </c:pt>
                <c:pt idx="295">
                  <c:v>0.16979677554767844</c:v>
                </c:pt>
                <c:pt idx="296">
                  <c:v>0.16979677554767844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F4C-496E-B9AE-F7FB94E64E3A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(old)'!$P$21:$P$336</c:f>
              <c:numCache>
                <c:formatCode>General</c:formatCode>
                <c:ptCount val="316"/>
                <c:pt idx="0">
                  <c:v>8.2764125159709545E-2</c:v>
                </c:pt>
                <c:pt idx="1">
                  <c:v>8.2725442529013649E-2</c:v>
                </c:pt>
                <c:pt idx="2">
                  <c:v>8.1880498157700848E-2</c:v>
                </c:pt>
                <c:pt idx="3">
                  <c:v>8.1672803945543437E-2</c:v>
                </c:pt>
                <c:pt idx="4">
                  <c:v>7.6533995306976563E-2</c:v>
                </c:pt>
                <c:pt idx="5">
                  <c:v>7.5125077955218805E-2</c:v>
                </c:pt>
                <c:pt idx="6">
                  <c:v>6.3815407375987718E-2</c:v>
                </c:pt>
                <c:pt idx="7">
                  <c:v>5.712104851995016E-2</c:v>
                </c:pt>
                <c:pt idx="8">
                  <c:v>5.6901363045929937E-2</c:v>
                </c:pt>
                <c:pt idx="9">
                  <c:v>5.6630548306930345E-2</c:v>
                </c:pt>
                <c:pt idx="10">
                  <c:v>5.2322981074284944E-2</c:v>
                </c:pt>
                <c:pt idx="11">
                  <c:v>5.2035021993199329E-2</c:v>
                </c:pt>
                <c:pt idx="12">
                  <c:v>5.1991739184416741E-2</c:v>
                </c:pt>
                <c:pt idx="13">
                  <c:v>5.1689242159863369E-2</c:v>
                </c:pt>
                <c:pt idx="14">
                  <c:v>5.1658422606326471E-2</c:v>
                </c:pt>
                <c:pt idx="15">
                  <c:v>4.6055588435529322E-2</c:v>
                </c:pt>
                <c:pt idx="16">
                  <c:v>4.5927315174528187E-2</c:v>
                </c:pt>
                <c:pt idx="17">
                  <c:v>4.1470042503968643E-2</c:v>
                </c:pt>
                <c:pt idx="18">
                  <c:v>4.1428419023216034E-2</c:v>
                </c:pt>
                <c:pt idx="19">
                  <c:v>4.121229589635754E-2</c:v>
                </c:pt>
                <c:pt idx="20">
                  <c:v>4.1062985625728E-2</c:v>
                </c:pt>
                <c:pt idx="21">
                  <c:v>2.0170953707307801E-2</c:v>
                </c:pt>
                <c:pt idx="22">
                  <c:v>2.0161008113981714E-2</c:v>
                </c:pt>
                <c:pt idx="23">
                  <c:v>1.9851810003538285E-2</c:v>
                </c:pt>
                <c:pt idx="24">
                  <c:v>1.9841935205169282E-2</c:v>
                </c:pt>
                <c:pt idx="25">
                  <c:v>1.3612684822633222E-2</c:v>
                </c:pt>
                <c:pt idx="26">
                  <c:v>1.3611010367764839E-2</c:v>
                </c:pt>
                <c:pt idx="27">
                  <c:v>1.3574194610504044E-2</c:v>
                </c:pt>
                <c:pt idx="28">
                  <c:v>1.354744624930438E-2</c:v>
                </c:pt>
                <c:pt idx="29">
                  <c:v>1.3545775224253792E-2</c:v>
                </c:pt>
                <c:pt idx="30">
                  <c:v>1.3370807002558483E-2</c:v>
                </c:pt>
                <c:pt idx="31">
                  <c:v>8.0203652583084976E-3</c:v>
                </c:pt>
                <c:pt idx="32">
                  <c:v>8.0068777173708094E-3</c:v>
                </c:pt>
                <c:pt idx="33">
                  <c:v>5.7200013453393471E-3</c:v>
                </c:pt>
                <c:pt idx="34">
                  <c:v>3.554804670226632E-3</c:v>
                </c:pt>
                <c:pt idx="35">
                  <c:v>3.4263176860008428E-3</c:v>
                </c:pt>
                <c:pt idx="36">
                  <c:v>3.3921602985897605E-3</c:v>
                </c:pt>
                <c:pt idx="37">
                  <c:v>2.1615100642219222E-3</c:v>
                </c:pt>
                <c:pt idx="38">
                  <c:v>2.1615100642219222E-3</c:v>
                </c:pt>
                <c:pt idx="39">
                  <c:v>2.0924575244849137E-3</c:v>
                </c:pt>
                <c:pt idx="40">
                  <c:v>2.0898123427735486E-3</c:v>
                </c:pt>
                <c:pt idx="41">
                  <c:v>2.0765983066629457E-3</c:v>
                </c:pt>
                <c:pt idx="42">
                  <c:v>2.0493520028058787E-3</c:v>
                </c:pt>
                <c:pt idx="43">
                  <c:v>1.9646433957620836E-3</c:v>
                </c:pt>
                <c:pt idx="44">
                  <c:v>7.3650918713641768E-4</c:v>
                </c:pt>
                <c:pt idx="45">
                  <c:v>7.3650918713641768E-4</c:v>
                </c:pt>
                <c:pt idx="46">
                  <c:v>-4.0802405228906283E-4</c:v>
                </c:pt>
                <c:pt idx="47">
                  <c:v>-4.0802405228906283E-4</c:v>
                </c:pt>
                <c:pt idx="48">
                  <c:v>-4.3062656058742124E-4</c:v>
                </c:pt>
                <c:pt idx="49">
                  <c:v>-4.35246439065398E-4</c:v>
                </c:pt>
                <c:pt idx="50">
                  <c:v>-4.496472823900719E-4</c:v>
                </c:pt>
                <c:pt idx="51">
                  <c:v>-4.519463165673478E-4</c:v>
                </c:pt>
                <c:pt idx="52">
                  <c:v>-4.5252085525155158E-4</c:v>
                </c:pt>
                <c:pt idx="53">
                  <c:v>-4.5309530599170933E-4</c:v>
                </c:pt>
                <c:pt idx="54">
                  <c:v>-4.7200284380706964E-4</c:v>
                </c:pt>
                <c:pt idx="55">
                  <c:v>-4.8056551932110328E-4</c:v>
                </c:pt>
                <c:pt idx="56">
                  <c:v>-4.8341534729014446E-4</c:v>
                </c:pt>
                <c:pt idx="57">
                  <c:v>-4.862629766580338E-4</c:v>
                </c:pt>
                <c:pt idx="58">
                  <c:v>-4.9422464232999695E-4</c:v>
                </c:pt>
                <c:pt idx="59">
                  <c:v>-5.2533574078529426E-4</c:v>
                </c:pt>
                <c:pt idx="60">
                  <c:v>-5.734489808913542E-4</c:v>
                </c:pt>
                <c:pt idx="61">
                  <c:v>-1.2888657774257494E-3</c:v>
                </c:pt>
                <c:pt idx="62">
                  <c:v>-1.3101416523327741E-3</c:v>
                </c:pt>
                <c:pt idx="63">
                  <c:v>-1.3349644006429304E-3</c:v>
                </c:pt>
                <c:pt idx="64">
                  <c:v>-1.3370539523337081E-3</c:v>
                </c:pt>
                <c:pt idx="65">
                  <c:v>-1.3545193857627722E-3</c:v>
                </c:pt>
                <c:pt idx="66">
                  <c:v>-1.3644299817520368E-3</c:v>
                </c:pt>
                <c:pt idx="67">
                  <c:v>-1.3873577110637934E-3</c:v>
                </c:pt>
                <c:pt idx="68">
                  <c:v>-1.3906105872896796E-3</c:v>
                </c:pt>
                <c:pt idx="69">
                  <c:v>-1.4011435637554465E-3</c:v>
                </c:pt>
                <c:pt idx="70">
                  <c:v>-1.4063877581726517E-3</c:v>
                </c:pt>
                <c:pt idx="71">
                  <c:v>-1.4160303007094989E-3</c:v>
                </c:pt>
                <c:pt idx="72">
                  <c:v>-1.418032787794669E-3</c:v>
                </c:pt>
                <c:pt idx="73">
                  <c:v>-1.4200330762786869E-3</c:v>
                </c:pt>
                <c:pt idx="74">
                  <c:v>-1.4343702506576191E-3</c:v>
                </c:pt>
                <c:pt idx="75">
                  <c:v>-1.4395195534491162E-3</c:v>
                </c:pt>
                <c:pt idx="76">
                  <c:v>-1.4395195534491162E-3</c:v>
                </c:pt>
                <c:pt idx="77">
                  <c:v>-1.5130825933194864E-3</c:v>
                </c:pt>
                <c:pt idx="78">
                  <c:v>-1.8762954513628083E-3</c:v>
                </c:pt>
                <c:pt idx="79">
                  <c:v>-1.8833221864246277E-3</c:v>
                </c:pt>
                <c:pt idx="80">
                  <c:v>-1.8994125304491617E-3</c:v>
                </c:pt>
                <c:pt idx="81">
                  <c:v>-1.9073467610473134E-3</c:v>
                </c:pt>
                <c:pt idx="82">
                  <c:v>-1.9179003194259477E-3</c:v>
                </c:pt>
                <c:pt idx="83">
                  <c:v>-1.9205848137445664E-3</c:v>
                </c:pt>
                <c:pt idx="84">
                  <c:v>-1.923260513658579E-3</c:v>
                </c:pt>
                <c:pt idx="85">
                  <c:v>-1.9301761756214517E-3</c:v>
                </c:pt>
                <c:pt idx="86">
                  <c:v>-1.9349291157535044E-3</c:v>
                </c:pt>
                <c:pt idx="87">
                  <c:v>-1.9391300306459101E-3</c:v>
                </c:pt>
                <c:pt idx="88">
                  <c:v>-1.9404381994873679E-3</c:v>
                </c:pt>
                <c:pt idx="89">
                  <c:v>-1.9412220454636899E-3</c:v>
                </c:pt>
                <c:pt idx="90">
                  <c:v>-1.9417441697276744E-3</c:v>
                </c:pt>
                <c:pt idx="91">
                  <c:v>-1.9417441697276744E-3</c:v>
                </c:pt>
                <c:pt idx="92">
                  <c:v>-1.9500503163903623E-3</c:v>
                </c:pt>
                <c:pt idx="93">
                  <c:v>-1.9526275189727777E-3</c:v>
                </c:pt>
                <c:pt idx="94">
                  <c:v>-1.9531419041607079E-3</c:v>
                </c:pt>
                <c:pt idx="95">
                  <c:v>-1.9539128223622585E-3</c:v>
                </c:pt>
                <c:pt idx="96">
                  <c:v>-1.9551959271505866E-3</c:v>
                </c:pt>
                <c:pt idx="97">
                  <c:v>-1.9564768333377638E-3</c:v>
                </c:pt>
                <c:pt idx="98">
                  <c:v>-1.9590320499086621E-3</c:v>
                </c:pt>
                <c:pt idx="99">
                  <c:v>-1.9603063602923838E-3</c:v>
                </c:pt>
                <c:pt idx="100">
                  <c:v>-1.9663924456062155E-3</c:v>
                </c:pt>
                <c:pt idx="101">
                  <c:v>-1.9711746713368472E-3</c:v>
                </c:pt>
                <c:pt idx="102">
                  <c:v>-1.9749276869713873E-3</c:v>
                </c:pt>
                <c:pt idx="103">
                  <c:v>-1.9761742949805975E-3</c:v>
                </c:pt>
                <c:pt idx="104">
                  <c:v>-1.9761742949805975E-3</c:v>
                </c:pt>
                <c:pt idx="105">
                  <c:v>-1.9774187043886558E-3</c:v>
                </c:pt>
                <c:pt idx="106">
                  <c:v>-1.982621215177924E-3</c:v>
                </c:pt>
                <c:pt idx="107">
                  <c:v>-1.9858223814609088E-3</c:v>
                </c:pt>
                <c:pt idx="108">
                  <c:v>-1.9870496417799836E-3</c:v>
                </c:pt>
                <c:pt idx="109">
                  <c:v>-1.9894975666146781E-3</c:v>
                </c:pt>
                <c:pt idx="110">
                  <c:v>-1.9894975666146781E-3</c:v>
                </c:pt>
                <c:pt idx="111">
                  <c:v>-1.9904742741152664E-3</c:v>
                </c:pt>
                <c:pt idx="112">
                  <c:v>-1.9929098867835118E-3</c:v>
                </c:pt>
                <c:pt idx="113">
                  <c:v>-1.9941243952159063E-3</c:v>
                </c:pt>
                <c:pt idx="114">
                  <c:v>-1.9977547289061811E-3</c:v>
                </c:pt>
                <c:pt idx="115">
                  <c:v>-2.0035221049970607E-3</c:v>
                </c:pt>
                <c:pt idx="116">
                  <c:v>-2.0116058416297161E-3</c:v>
                </c:pt>
                <c:pt idx="117">
                  <c:v>-2.0242357624045918E-3</c:v>
                </c:pt>
                <c:pt idx="118">
                  <c:v>-2.0253922277665816E-3</c:v>
                </c:pt>
                <c:pt idx="119">
                  <c:v>-2.0397753151809726E-3</c:v>
                </c:pt>
                <c:pt idx="120">
                  <c:v>-2.0420262453524733E-3</c:v>
                </c:pt>
                <c:pt idx="121">
                  <c:v>-2.2175890792568908E-3</c:v>
                </c:pt>
                <c:pt idx="122">
                  <c:v>-2.2222969957371558E-3</c:v>
                </c:pt>
                <c:pt idx="123">
                  <c:v>-2.222980761851527E-3</c:v>
                </c:pt>
                <c:pt idx="124">
                  <c:v>-2.2383532322710121E-3</c:v>
                </c:pt>
                <c:pt idx="125">
                  <c:v>-2.2419773251713404E-3</c:v>
                </c:pt>
                <c:pt idx="126">
                  <c:v>-2.2529849509154111E-3</c:v>
                </c:pt>
                <c:pt idx="127">
                  <c:v>-2.2585439053980439E-3</c:v>
                </c:pt>
                <c:pt idx="128">
                  <c:v>-2.2590992732051552E-3</c:v>
                </c:pt>
                <c:pt idx="129">
                  <c:v>-2.2630330187103529E-3</c:v>
                </c:pt>
                <c:pt idx="130">
                  <c:v>-2.2679972071469484E-3</c:v>
                </c:pt>
                <c:pt idx="131">
                  <c:v>-2.2690283533994774E-3</c:v>
                </c:pt>
                <c:pt idx="132">
                  <c:v>-2.2762892945553752E-3</c:v>
                </c:pt>
                <c:pt idx="133">
                  <c:v>-2.279976357705063E-3</c:v>
                </c:pt>
                <c:pt idx="134">
                  <c:v>-2.279976357705063E-3</c:v>
                </c:pt>
                <c:pt idx="135">
                  <c:v>-2.2804393842638013E-3</c:v>
                </c:pt>
                <c:pt idx="136">
                  <c:v>-2.2813588415778237E-3</c:v>
                </c:pt>
                <c:pt idx="137">
                  <c:v>-2.2839755354304358E-3</c:v>
                </c:pt>
                <c:pt idx="138">
                  <c:v>-2.2844192142990388E-3</c:v>
                </c:pt>
                <c:pt idx="139">
                  <c:v>-2.2844192142990388E-3</c:v>
                </c:pt>
                <c:pt idx="140">
                  <c:v>-2.2848606945664908E-3</c:v>
                </c:pt>
                <c:pt idx="141">
                  <c:v>-2.2862586568225965E-3</c:v>
                </c:pt>
                <c:pt idx="142">
                  <c:v>-2.2865182683403035E-3</c:v>
                </c:pt>
                <c:pt idx="143">
                  <c:v>-2.2869491953222271E-3</c:v>
                </c:pt>
                <c:pt idx="144">
                  <c:v>-2.2882287846610876E-3</c:v>
                </c:pt>
                <c:pt idx="145">
                  <c:v>-2.2898211918967637E-3</c:v>
                </c:pt>
                <c:pt idx="146">
                  <c:v>-2.3201199965308538E-3</c:v>
                </c:pt>
                <c:pt idx="147">
                  <c:v>-2.3025203578700623E-3</c:v>
                </c:pt>
                <c:pt idx="148">
                  <c:v>-2.2939389807975583E-3</c:v>
                </c:pt>
                <c:pt idx="149">
                  <c:v>-2.0946310130720851E-3</c:v>
                </c:pt>
                <c:pt idx="150">
                  <c:v>-2.0851991127121936E-3</c:v>
                </c:pt>
                <c:pt idx="151">
                  <c:v>-2.0806224216979598E-3</c:v>
                </c:pt>
                <c:pt idx="152">
                  <c:v>-2.0795763284261609E-3</c:v>
                </c:pt>
                <c:pt idx="153">
                  <c:v>-1.3291041646621635E-3</c:v>
                </c:pt>
                <c:pt idx="154">
                  <c:v>-7.7616882247701947E-4</c:v>
                </c:pt>
                <c:pt idx="155">
                  <c:v>-6.6718640939130228E-4</c:v>
                </c:pt>
                <c:pt idx="156">
                  <c:v>-4.5883799250078395E-4</c:v>
                </c:pt>
                <c:pt idx="157">
                  <c:v>-4.4216873293863746E-4</c:v>
                </c:pt>
                <c:pt idx="158">
                  <c:v>2.2457748574590021E-4</c:v>
                </c:pt>
                <c:pt idx="159">
                  <c:v>2.2457748574590021E-4</c:v>
                </c:pt>
                <c:pt idx="160">
                  <c:v>2.2792947190562046E-4</c:v>
                </c:pt>
                <c:pt idx="161">
                  <c:v>2.2792947190562046E-4</c:v>
                </c:pt>
                <c:pt idx="162">
                  <c:v>3.2472689996906716E-4</c:v>
                </c:pt>
                <c:pt idx="163">
                  <c:v>3.2814396472287573E-4</c:v>
                </c:pt>
                <c:pt idx="164">
                  <c:v>3.73455272373098E-4</c:v>
                </c:pt>
                <c:pt idx="165">
                  <c:v>3.7690355726326119E-4</c:v>
                </c:pt>
                <c:pt idx="166">
                  <c:v>3.8035404075457795E-4</c:v>
                </c:pt>
                <c:pt idx="167">
                  <c:v>3.838067228470448E-4</c:v>
                </c:pt>
                <c:pt idx="168">
                  <c:v>3.8726160354066348E-4</c:v>
                </c:pt>
                <c:pt idx="169">
                  <c:v>3.9487008014267751E-4</c:v>
                </c:pt>
                <c:pt idx="170">
                  <c:v>4.4144241723824071E-4</c:v>
                </c:pt>
                <c:pt idx="171">
                  <c:v>4.4493379471097737E-4</c:v>
                </c:pt>
                <c:pt idx="172">
                  <c:v>4.7505039923206177E-4</c:v>
                </c:pt>
                <c:pt idx="173">
                  <c:v>4.7505039923206177E-4</c:v>
                </c:pt>
                <c:pt idx="174">
                  <c:v>4.7856288327585532E-4</c:v>
                </c:pt>
                <c:pt idx="175">
                  <c:v>4.7856288327585532E-4</c:v>
                </c:pt>
                <c:pt idx="176">
                  <c:v>4.820775659208007E-4</c:v>
                </c:pt>
                <c:pt idx="177">
                  <c:v>4.820775659208007E-4</c:v>
                </c:pt>
                <c:pt idx="178">
                  <c:v>1.6516314520106552E-3</c:v>
                </c:pt>
                <c:pt idx="179">
                  <c:v>1.6641924966420748E-3</c:v>
                </c:pt>
                <c:pt idx="180">
                  <c:v>1.6767733286838608E-3</c:v>
                </c:pt>
                <c:pt idx="181">
                  <c:v>1.7815327753516429E-3</c:v>
                </c:pt>
                <c:pt idx="182">
                  <c:v>1.7857853085431041E-3</c:v>
                </c:pt>
                <c:pt idx="183">
                  <c:v>1.7925939347398379E-3</c:v>
                </c:pt>
                <c:pt idx="184">
                  <c:v>1.8053752792066592E-3</c:v>
                </c:pt>
                <c:pt idx="185">
                  <c:v>1.8378432448436666E-3</c:v>
                </c:pt>
                <c:pt idx="186">
                  <c:v>1.8928131837039411E-3</c:v>
                </c:pt>
                <c:pt idx="187">
                  <c:v>1.8945367986003669E-3</c:v>
                </c:pt>
                <c:pt idx="188">
                  <c:v>1.9394742593480743E-3</c:v>
                </c:pt>
                <c:pt idx="189">
                  <c:v>3.3281345868405761E-3</c:v>
                </c:pt>
                <c:pt idx="190">
                  <c:v>3.3331232116976302E-3</c:v>
                </c:pt>
                <c:pt idx="191">
                  <c:v>3.3560992040229196E-3</c:v>
                </c:pt>
                <c:pt idx="192">
                  <c:v>3.4929080966246435E-3</c:v>
                </c:pt>
                <c:pt idx="193">
                  <c:v>3.5334555692555485E-3</c:v>
                </c:pt>
                <c:pt idx="194">
                  <c:v>5.1143131302968572E-3</c:v>
                </c:pt>
                <c:pt idx="195">
                  <c:v>5.1647428744595446E-3</c:v>
                </c:pt>
                <c:pt idx="196">
                  <c:v>5.4357978910035236E-3</c:v>
                </c:pt>
                <c:pt idx="197">
                  <c:v>5.5178184496625787E-3</c:v>
                </c:pt>
                <c:pt idx="198">
                  <c:v>5.5342742724934762E-3</c:v>
                </c:pt>
                <c:pt idx="199">
                  <c:v>5.6073572554885698E-3</c:v>
                </c:pt>
                <c:pt idx="200">
                  <c:v>5.6215413961279437E-3</c:v>
                </c:pt>
                <c:pt idx="201">
                  <c:v>5.6250894100288249E-3</c:v>
                </c:pt>
                <c:pt idx="202">
                  <c:v>7.3946428922438516E-3</c:v>
                </c:pt>
                <c:pt idx="203">
                  <c:v>7.5548455199454766E-3</c:v>
                </c:pt>
                <c:pt idx="204">
                  <c:v>7.5548455199454766E-3</c:v>
                </c:pt>
                <c:pt idx="205">
                  <c:v>7.6261727898547533E-3</c:v>
                </c:pt>
                <c:pt idx="206">
                  <c:v>7.9315029441816166E-3</c:v>
                </c:pt>
                <c:pt idx="207">
                  <c:v>9.7565949655999667E-3</c:v>
                </c:pt>
                <c:pt idx="208">
                  <c:v>9.7711791641673859E-3</c:v>
                </c:pt>
                <c:pt idx="209">
                  <c:v>9.8003739445160359E-3</c:v>
                </c:pt>
                <c:pt idx="210">
                  <c:v>9.8149845262972737E-3</c:v>
                </c:pt>
                <c:pt idx="211">
                  <c:v>9.8852377369593371E-3</c:v>
                </c:pt>
                <c:pt idx="212">
                  <c:v>9.9351230218451877E-3</c:v>
                </c:pt>
                <c:pt idx="213">
                  <c:v>9.9498145121488055E-3</c:v>
                </c:pt>
                <c:pt idx="214">
                  <c:v>1.0626071142417476E-2</c:v>
                </c:pt>
                <c:pt idx="215">
                  <c:v>1.0626071142417476E-2</c:v>
                </c:pt>
                <c:pt idx="216">
                  <c:v>1.2796204574794644E-2</c:v>
                </c:pt>
                <c:pt idx="217">
                  <c:v>1.5366412855135778E-2</c:v>
                </c:pt>
                <c:pt idx="218">
                  <c:v>1.5375234960960965E-2</c:v>
                </c:pt>
                <c:pt idx="219">
                  <c:v>1.5384059265387308E-2</c:v>
                </c:pt>
                <c:pt idx="220">
                  <c:v>1.5392885768414796E-2</c:v>
                </c:pt>
                <c:pt idx="221">
                  <c:v>1.614035861584269E-2</c:v>
                </c:pt>
                <c:pt idx="222">
                  <c:v>1.6149371560247844E-2</c:v>
                </c:pt>
                <c:pt idx="223">
                  <c:v>1.8950587042956397E-2</c:v>
                </c:pt>
                <c:pt idx="224">
                  <c:v>1.9272948455812872E-2</c:v>
                </c:pt>
                <c:pt idx="225">
                  <c:v>1.9425256356673363E-2</c:v>
                </c:pt>
                <c:pt idx="226">
                  <c:v>2.2283253547527158E-2</c:v>
                </c:pt>
                <c:pt idx="227">
                  <c:v>2.2600524322514276E-2</c:v>
                </c:pt>
                <c:pt idx="228">
                  <c:v>2.2814568938165244E-2</c:v>
                </c:pt>
                <c:pt idx="229">
                  <c:v>2.2978867482042913E-2</c:v>
                </c:pt>
                <c:pt idx="230">
                  <c:v>2.3474973423133618E-2</c:v>
                </c:pt>
                <c:pt idx="231">
                  <c:v>2.6536958855950168E-2</c:v>
                </c:pt>
                <c:pt idx="232">
                  <c:v>2.6536958855950168E-2</c:v>
                </c:pt>
                <c:pt idx="233">
                  <c:v>2.6602340322629727E-2</c:v>
                </c:pt>
                <c:pt idx="234">
                  <c:v>2.6602340322629727E-2</c:v>
                </c:pt>
                <c:pt idx="235">
                  <c:v>2.6712980517056881E-2</c:v>
                </c:pt>
                <c:pt idx="236">
                  <c:v>2.6932625674549827E-2</c:v>
                </c:pt>
                <c:pt idx="237">
                  <c:v>2.6932625674549827E-2</c:v>
                </c:pt>
                <c:pt idx="238">
                  <c:v>2.6943970015616259E-2</c:v>
                </c:pt>
                <c:pt idx="239">
                  <c:v>2.6955316555283843E-2</c:v>
                </c:pt>
                <c:pt idx="240">
                  <c:v>2.7221453240162178E-2</c:v>
                </c:pt>
                <c:pt idx="241">
                  <c:v>2.7232853425697864E-2</c:v>
                </c:pt>
                <c:pt idx="242">
                  <c:v>2.7310432994243097E-2</c:v>
                </c:pt>
                <c:pt idx="243">
                  <c:v>2.7321850328867768E-2</c:v>
                </c:pt>
                <c:pt idx="244">
                  <c:v>2.7333269862093591E-2</c:v>
                </c:pt>
                <c:pt idx="245">
                  <c:v>2.7344691593920566E-2</c:v>
                </c:pt>
                <c:pt idx="246">
                  <c:v>3.0281079242515638E-2</c:v>
                </c:pt>
                <c:pt idx="247">
                  <c:v>3.0293055021832851E-2</c:v>
                </c:pt>
                <c:pt idx="248">
                  <c:v>3.067985031213457E-2</c:v>
                </c:pt>
                <c:pt idx="249">
                  <c:v>3.5126107743017887E-2</c:v>
                </c:pt>
                <c:pt idx="250">
                  <c:v>3.5187733648310321E-2</c:v>
                </c:pt>
                <c:pt idx="251">
                  <c:v>3.5213426059336667E-2</c:v>
                </c:pt>
                <c:pt idx="252">
                  <c:v>3.5226275562751569E-2</c:v>
                </c:pt>
                <c:pt idx="253">
                  <c:v>3.5226275562751569E-2</c:v>
                </c:pt>
                <c:pt idx="254">
                  <c:v>3.5540484748600019E-2</c:v>
                </c:pt>
                <c:pt idx="255">
                  <c:v>3.5540484748600019E-2</c:v>
                </c:pt>
                <c:pt idx="256">
                  <c:v>3.5628284470626971E-2</c:v>
                </c:pt>
                <c:pt idx="257">
                  <c:v>3.5628284470626971E-2</c:v>
                </c:pt>
                <c:pt idx="258">
                  <c:v>3.5716185855971187E-2</c:v>
                </c:pt>
                <c:pt idx="259">
                  <c:v>3.5716185855971187E-2</c:v>
                </c:pt>
                <c:pt idx="260">
                  <c:v>3.9997690358752065E-2</c:v>
                </c:pt>
                <c:pt idx="261">
                  <c:v>4.003862786900822E-2</c:v>
                </c:pt>
                <c:pt idx="262">
                  <c:v>4.0358619552929964E-2</c:v>
                </c:pt>
                <c:pt idx="263">
                  <c:v>4.4817930828650876E-2</c:v>
                </c:pt>
                <c:pt idx="264">
                  <c:v>4.5706138008523661E-2</c:v>
                </c:pt>
                <c:pt idx="265">
                  <c:v>4.9683073170400952E-2</c:v>
                </c:pt>
                <c:pt idx="266">
                  <c:v>4.995564472737353E-2</c:v>
                </c:pt>
                <c:pt idx="267">
                  <c:v>5.0475493200981492E-2</c:v>
                </c:pt>
                <c:pt idx="268">
                  <c:v>5.1175692385988632E-2</c:v>
                </c:pt>
                <c:pt idx="269">
                  <c:v>5.5856995210286718E-2</c:v>
                </c:pt>
                <c:pt idx="270">
                  <c:v>5.6045894962172993E-2</c:v>
                </c:pt>
                <c:pt idx="271">
                  <c:v>5.6077942209968271E-2</c:v>
                </c:pt>
                <c:pt idx="272">
                  <c:v>8.0634339443280384E-2</c:v>
                </c:pt>
                <c:pt idx="273">
                  <c:v>8.1231326633261269E-2</c:v>
                </c:pt>
                <c:pt idx="274">
                  <c:v>8.1530622805616126E-2</c:v>
                </c:pt>
                <c:pt idx="275">
                  <c:v>8.1569032805144465E-2</c:v>
                </c:pt>
                <c:pt idx="276">
                  <c:v>8.820261531160567E-2</c:v>
                </c:pt>
                <c:pt idx="277">
                  <c:v>8.8338340317425823E-2</c:v>
                </c:pt>
                <c:pt idx="278">
                  <c:v>8.8378278784474823E-2</c:v>
                </c:pt>
                <c:pt idx="279">
                  <c:v>9.4947876650870816E-2</c:v>
                </c:pt>
                <c:pt idx="280">
                  <c:v>9.5573476261508222E-2</c:v>
                </c:pt>
                <c:pt idx="281">
                  <c:v>0.11059591215683867</c:v>
                </c:pt>
                <c:pt idx="282">
                  <c:v>0.12657106402548501</c:v>
                </c:pt>
                <c:pt idx="283">
                  <c:v>0.12682831380318799</c:v>
                </c:pt>
                <c:pt idx="284">
                  <c:v>0.12717648505618978</c:v>
                </c:pt>
                <c:pt idx="285">
                  <c:v>0.12825256395465476</c:v>
                </c:pt>
                <c:pt idx="286">
                  <c:v>0.13512194605943251</c:v>
                </c:pt>
                <c:pt idx="287">
                  <c:v>0.13514653169579527</c:v>
                </c:pt>
                <c:pt idx="288">
                  <c:v>0.13524489622725783</c:v>
                </c:pt>
                <c:pt idx="289">
                  <c:v>0.13659108935987213</c:v>
                </c:pt>
                <c:pt idx="290">
                  <c:v>0.14466856871784928</c:v>
                </c:pt>
                <c:pt idx="291">
                  <c:v>0.14469399378013176</c:v>
                </c:pt>
                <c:pt idx="292">
                  <c:v>0.14477028215858612</c:v>
                </c:pt>
                <c:pt idx="293">
                  <c:v>0.14553935403775603</c:v>
                </c:pt>
                <c:pt idx="294">
                  <c:v>0.14553935403775603</c:v>
                </c:pt>
                <c:pt idx="295">
                  <c:v>0.18398768165813009</c:v>
                </c:pt>
                <c:pt idx="296">
                  <c:v>0.18398768165813009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F4C-496E-B9AE-F7FB94E64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15360"/>
        <c:axId val="1"/>
      </c:scatterChart>
      <c:valAx>
        <c:axId val="7773153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79862645627794"/>
              <c:y val="0.940779940578493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430830039525688E-2"/>
              <c:y val="0.470389881467862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153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802381915699273"/>
          <c:y val="0.94247198795582021"/>
          <c:w val="0.79743124500741769"/>
          <c:h val="0.976312935502351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36349725456097126"/>
          <c:y val="4.823151125401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1718871110878"/>
          <c:y val="0.25080385852090031"/>
          <c:w val="0.80368158347031926"/>
          <c:h val="0.549839228295819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(old)'!$H$21:$H$336</c:f>
              <c:numCache>
                <c:formatCode>General</c:formatCode>
                <c:ptCount val="316"/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09-42D0-9CF1-6B69F0B0746E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(old)'!$I$21:$I$336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09-42D0-9CF1-6B69F0B0746E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(old)'!$J$21:$J$336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209-42D0-9CF1-6B69F0B0746E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(old)'!$K$21:$K$336</c:f>
              <c:numCache>
                <c:formatCode>General</c:formatCode>
                <c:ptCount val="316"/>
                <c:pt idx="7">
                  <c:v>6.2305199993716087E-2</c:v>
                </c:pt>
                <c:pt idx="8">
                  <c:v>5.0351739999314304E-2</c:v>
                </c:pt>
                <c:pt idx="9">
                  <c:v>5.9232760002487339E-2</c:v>
                </c:pt>
                <c:pt idx="12">
                  <c:v>3.965061000053538E-2</c:v>
                </c:pt>
                <c:pt idx="14">
                  <c:v>6.1783350000041537E-2</c:v>
                </c:pt>
                <c:pt idx="27">
                  <c:v>1.836075999744935E-2</c:v>
                </c:pt>
                <c:pt idx="30">
                  <c:v>1.3573669995821547E-2</c:v>
                </c:pt>
                <c:pt idx="31">
                  <c:v>9.3825399962952361E-3</c:v>
                </c:pt>
                <c:pt idx="32">
                  <c:v>8.8540900032967329E-3</c:v>
                </c:pt>
                <c:pt idx="33">
                  <c:v>5.4873999979463406E-3</c:v>
                </c:pt>
                <c:pt idx="34">
                  <c:v>-1.0344900001655333E-3</c:v>
                </c:pt>
                <c:pt idx="35">
                  <c:v>6.0641949967248365E-3</c:v>
                </c:pt>
                <c:pt idx="36">
                  <c:v>1.4874650005367585E-3</c:v>
                </c:pt>
                <c:pt idx="37">
                  <c:v>7.6611999975284562E-4</c:v>
                </c:pt>
                <c:pt idx="40">
                  <c:v>-6.4843250074773096E-3</c:v>
                </c:pt>
                <c:pt idx="41">
                  <c:v>-7.626999999047257E-3</c:v>
                </c:pt>
                <c:pt idx="42">
                  <c:v>3.4648049986572005E-3</c:v>
                </c:pt>
                <c:pt idx="44">
                  <c:v>2.5029999960679561E-4</c:v>
                </c:pt>
                <c:pt idx="45">
                  <c:v>4.5029999455437064E-4</c:v>
                </c:pt>
                <c:pt idx="46">
                  <c:v>-1.0000000474974513E-4</c:v>
                </c:pt>
                <c:pt idx="48">
                  <c:v>9.0449975687079132E-6</c:v>
                </c:pt>
                <c:pt idx="49">
                  <c:v>6.2628500018035993E-4</c:v>
                </c:pt>
                <c:pt idx="51">
                  <c:v>6.3779996708035469E-5</c:v>
                </c:pt>
                <c:pt idx="59">
                  <c:v>4.1677500121295452E-4</c:v>
                </c:pt>
                <c:pt idx="60">
                  <c:v>2.8521049971459433E-3</c:v>
                </c:pt>
                <c:pt idx="61">
                  <c:v>4.1262999729951844E-4</c:v>
                </c:pt>
                <c:pt idx="63">
                  <c:v>-2.7747499552788213E-4</c:v>
                </c:pt>
                <c:pt idx="64">
                  <c:v>-1.9169999723089859E-4</c:v>
                </c:pt>
                <c:pt idx="65">
                  <c:v>-1.7751189996488392E-2</c:v>
                </c:pt>
                <c:pt idx="66">
                  <c:v>-1.7599469996639527E-2</c:v>
                </c:pt>
                <c:pt idx="67">
                  <c:v>-4.7879000339889899E-4</c:v>
                </c:pt>
                <c:pt idx="69">
                  <c:v>-1.5552000695606694E-4</c:v>
                </c:pt>
                <c:pt idx="70">
                  <c:v>-2.452505003020633E-3</c:v>
                </c:pt>
                <c:pt idx="74">
                  <c:v>-5.1654998969752342E-5</c:v>
                </c:pt>
                <c:pt idx="75">
                  <c:v>-1.4864000695524737E-4</c:v>
                </c:pt>
                <c:pt idx="76">
                  <c:v>4.5135999243939295E-4</c:v>
                </c:pt>
                <c:pt idx="85">
                  <c:v>-1.1963100041612051E-3</c:v>
                </c:pt>
                <c:pt idx="90">
                  <c:v>-3.014899994013831E-4</c:v>
                </c:pt>
                <c:pt idx="106">
                  <c:v>1.4204649996827357E-3</c:v>
                </c:pt>
                <c:pt idx="129">
                  <c:v>1.2796750015695579E-3</c:v>
                </c:pt>
                <c:pt idx="141">
                  <c:v>7.1971999568631873E-4</c:v>
                </c:pt>
                <c:pt idx="146">
                  <c:v>2.3599900014232844E-3</c:v>
                </c:pt>
                <c:pt idx="149">
                  <c:v>5.1682899938896298E-3</c:v>
                </c:pt>
                <c:pt idx="150">
                  <c:v>2.7174199931323528E-3</c:v>
                </c:pt>
                <c:pt idx="151">
                  <c:v>2.8148299970780499E-3</c:v>
                </c:pt>
                <c:pt idx="152">
                  <c:v>3.3006049998220988E-3</c:v>
                </c:pt>
                <c:pt idx="154">
                  <c:v>9.2495599965332076E-3</c:v>
                </c:pt>
                <c:pt idx="155">
                  <c:v>5.4663349947077222E-3</c:v>
                </c:pt>
                <c:pt idx="158">
                  <c:v>-6.8435000139288604E-4</c:v>
                </c:pt>
                <c:pt idx="159">
                  <c:v>-5.8435000391909853E-4</c:v>
                </c:pt>
                <c:pt idx="160">
                  <c:v>1.3014249998377636E-3</c:v>
                </c:pt>
                <c:pt idx="161">
                  <c:v>2.4014250011532567E-3</c:v>
                </c:pt>
                <c:pt idx="162">
                  <c:v>7.5345900040701963E-3</c:v>
                </c:pt>
                <c:pt idx="163">
                  <c:v>7.0203649956965819E-3</c:v>
                </c:pt>
                <c:pt idx="164">
                  <c:v>-8.8740499631967396E-4</c:v>
                </c:pt>
                <c:pt idx="165">
                  <c:v>-1.3016299999435432E-3</c:v>
                </c:pt>
                <c:pt idx="166">
                  <c:v>-6.1585500225191936E-4</c:v>
                </c:pt>
                <c:pt idx="167">
                  <c:v>-2.3008000425761566E-4</c:v>
                </c:pt>
                <c:pt idx="168">
                  <c:v>-4.4304993934929371E-5</c:v>
                </c:pt>
                <c:pt idx="172">
                  <c:v>-1.2277500354684889E-4</c:v>
                </c:pt>
                <c:pt idx="173">
                  <c:v>7.7224998676683754E-5</c:v>
                </c:pt>
                <c:pt idx="174">
                  <c:v>-1.3370000015129335E-3</c:v>
                </c:pt>
                <c:pt idx="175">
                  <c:v>-1.0370000018156134E-3</c:v>
                </c:pt>
                <c:pt idx="176">
                  <c:v>-1.5122500190045685E-4</c:v>
                </c:pt>
                <c:pt idx="177">
                  <c:v>1.1487749943626113E-3</c:v>
                </c:pt>
                <c:pt idx="180">
                  <c:v>5.9618700033752248E-3</c:v>
                </c:pt>
                <c:pt idx="181">
                  <c:v>6.9290899991756305E-3</c:v>
                </c:pt>
                <c:pt idx="182">
                  <c:v>6.7148649977752939E-3</c:v>
                </c:pt>
                <c:pt idx="183">
                  <c:v>4.8321049980586395E-3</c:v>
                </c:pt>
                <c:pt idx="184">
                  <c:v>5.4894299973966554E-3</c:v>
                </c:pt>
                <c:pt idx="185">
                  <c:v>6.3213199973688461E-3</c:v>
                </c:pt>
                <c:pt idx="186">
                  <c:v>5.1592400050139986E-3</c:v>
                </c:pt>
                <c:pt idx="187">
                  <c:v>7.1135500038508326E-3</c:v>
                </c:pt>
                <c:pt idx="188">
                  <c:v>4.4256100009079091E-3</c:v>
                </c:pt>
                <c:pt idx="189">
                  <c:v>4.8865599965211004E-3</c:v>
                </c:pt>
                <c:pt idx="190">
                  <c:v>4.4723350001731887E-3</c:v>
                </c:pt>
                <c:pt idx="193">
                  <c:v>5.4261800032691099E-3</c:v>
                </c:pt>
                <c:pt idx="197">
                  <c:v>5.1310399940120988E-3</c:v>
                </c:pt>
                <c:pt idx="198">
                  <c:v>5.8112100014113821E-3</c:v>
                </c:pt>
                <c:pt idx="200">
                  <c:v>6.5206799990846775E-3</c:v>
                </c:pt>
                <c:pt idx="217">
                  <c:v>6.2384999910136685E-4</c:v>
                </c:pt>
                <c:pt idx="218">
                  <c:v>2.709624997805804E-3</c:v>
                </c:pt>
                <c:pt idx="219">
                  <c:v>3.0953999958001077E-3</c:v>
                </c:pt>
                <c:pt idx="220">
                  <c:v>1.3811750031891279E-3</c:v>
                </c:pt>
                <c:pt idx="233">
                  <c:v>1.4920300003723241E-2</c:v>
                </c:pt>
                <c:pt idx="234">
                  <c:v>1.5620300000591669E-2</c:v>
                </c:pt>
                <c:pt idx="266">
                  <c:v>4.1653259992017411E-2</c:v>
                </c:pt>
                <c:pt idx="268">
                  <c:v>3.9115260005928576E-2</c:v>
                </c:pt>
                <c:pt idx="269">
                  <c:v>4.8684829998819623E-2</c:v>
                </c:pt>
                <c:pt idx="270">
                  <c:v>4.1436974999669474E-2</c:v>
                </c:pt>
                <c:pt idx="271">
                  <c:v>4.1308525003842078E-2</c:v>
                </c:pt>
                <c:pt idx="276">
                  <c:v>8.2525520003400743E-2</c:v>
                </c:pt>
                <c:pt idx="280">
                  <c:v>8.3353224996244535E-2</c:v>
                </c:pt>
                <c:pt idx="282">
                  <c:v>0.12732056000095326</c:v>
                </c:pt>
                <c:pt idx="283">
                  <c:v>0.12668693000159692</c:v>
                </c:pt>
                <c:pt idx="284">
                  <c:v>0.12771924499975285</c:v>
                </c:pt>
                <c:pt idx="285">
                  <c:v>0.10907912000402575</c:v>
                </c:pt>
                <c:pt idx="286">
                  <c:v>0.13805344499996863</c:v>
                </c:pt>
                <c:pt idx="287">
                  <c:v>0.13803922000079183</c:v>
                </c:pt>
                <c:pt idx="288">
                  <c:v>0.13738231999741402</c:v>
                </c:pt>
                <c:pt idx="289">
                  <c:v>0.13814563499909127</c:v>
                </c:pt>
                <c:pt idx="290">
                  <c:v>0.14954233999742428</c:v>
                </c:pt>
                <c:pt idx="291">
                  <c:v>0.14972811499319505</c:v>
                </c:pt>
                <c:pt idx="292">
                  <c:v>0.14918543999374378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09-42D0-9CF1-6B69F0B0746E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(old)'!$L$21:$L$336</c:f>
              <c:numCache>
                <c:formatCode>General</c:formatCode>
                <c:ptCount val="316"/>
                <c:pt idx="265">
                  <c:v>3.7009309999120887E-2</c:v>
                </c:pt>
                <c:pt idx="293">
                  <c:v>0.15073584500350989</c:v>
                </c:pt>
                <c:pt idx="294">
                  <c:v>0.15083584500098368</c:v>
                </c:pt>
                <c:pt idx="295">
                  <c:v>0.1975949649931863</c:v>
                </c:pt>
                <c:pt idx="296">
                  <c:v>0.19848496499616886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209-42D0-9CF1-6B69F0B0746E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(old)'!$M$21:$M$336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209-42D0-9CF1-6B69F0B0746E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(old)'!$N$21:$N$336</c:f>
              <c:numCache>
                <c:formatCode>General</c:formatCode>
                <c:ptCount val="316"/>
                <c:pt idx="0">
                  <c:v>7.4468945000262465E-2</c:v>
                </c:pt>
                <c:pt idx="1">
                  <c:v>7.3740494997764472E-2</c:v>
                </c:pt>
                <c:pt idx="2">
                  <c:v>7.3837439995259047E-2</c:v>
                </c:pt>
                <c:pt idx="3">
                  <c:v>7.4003810004796833E-2</c:v>
                </c:pt>
                <c:pt idx="4">
                  <c:v>7.068029999936698E-2</c:v>
                </c:pt>
                <c:pt idx="5">
                  <c:v>6.9699200001196004E-2</c:v>
                </c:pt>
                <c:pt idx="6">
                  <c:v>6.2737874999584164E-2</c:v>
                </c:pt>
                <c:pt idx="10">
                  <c:v>5.4195024997170549E-2</c:v>
                </c:pt>
                <c:pt idx="11">
                  <c:v>5.307043999346206E-2</c:v>
                </c:pt>
                <c:pt idx="13">
                  <c:v>5.3411799999594223E-2</c:v>
                </c:pt>
                <c:pt idx="15">
                  <c:v>4.8308890000043903E-2</c:v>
                </c:pt>
                <c:pt idx="16">
                  <c:v>4.9103709992778022E-2</c:v>
                </c:pt>
                <c:pt idx="17">
                  <c:v>4.4805595003708731E-2</c:v>
                </c:pt>
                <c:pt idx="18">
                  <c:v>4.5962919997691642E-2</c:v>
                </c:pt>
                <c:pt idx="19">
                  <c:v>4.4081010004447307E-2</c:v>
                </c:pt>
                <c:pt idx="20">
                  <c:v>4.5147379998525139E-2</c:v>
                </c:pt>
                <c:pt idx="21">
                  <c:v>2.3971294998773374E-2</c:v>
                </c:pt>
                <c:pt idx="22">
                  <c:v>2.2757069993531331E-2</c:v>
                </c:pt>
                <c:pt idx="23">
                  <c:v>2.2693250000884291E-2</c:v>
                </c:pt>
                <c:pt idx="24">
                  <c:v>1.957902499998454E-2</c:v>
                </c:pt>
                <c:pt idx="25">
                  <c:v>1.5086195002368186E-2</c:v>
                </c:pt>
                <c:pt idx="26">
                  <c:v>1.5063350001582876E-2</c:v>
                </c:pt>
                <c:pt idx="28">
                  <c:v>1.4295239998318721E-2</c:v>
                </c:pt>
                <c:pt idx="29">
                  <c:v>1.5172394996625371E-2</c:v>
                </c:pt>
                <c:pt idx="38">
                  <c:v>5.9661199993570335E-3</c:v>
                </c:pt>
                <c:pt idx="39">
                  <c:v>2.7842099952977151E-3</c:v>
                </c:pt>
                <c:pt idx="43">
                  <c:v>2.6488399962545373E-3</c:v>
                </c:pt>
                <c:pt idx="52">
                  <c:v>-3.5906500124838203E-4</c:v>
                </c:pt>
                <c:pt idx="53">
                  <c:v>2.1808999736094847E-4</c:v>
                </c:pt>
                <c:pt idx="55">
                  <c:v>-3.7847000203328207E-4</c:v>
                </c:pt>
                <c:pt idx="56">
                  <c:v>-9.2695001512765884E-5</c:v>
                </c:pt>
                <c:pt idx="57">
                  <c:v>2.9308000375749543E-4</c:v>
                </c:pt>
                <c:pt idx="58">
                  <c:v>-3.2675000693416223E-4</c:v>
                </c:pt>
                <c:pt idx="62">
                  <c:v>-5.2962000336265191E-4</c:v>
                </c:pt>
                <c:pt idx="68">
                  <c:v>1.6384499976993538E-3</c:v>
                </c:pt>
                <c:pt idx="71">
                  <c:v>4.9992150015896186E-3</c:v>
                </c:pt>
                <c:pt idx="72">
                  <c:v>8.8498999684816226E-4</c:v>
                </c:pt>
                <c:pt idx="73">
                  <c:v>5.2707649956573732E-3</c:v>
                </c:pt>
                <c:pt idx="77">
                  <c:v>-2.6891900051850826E-3</c:v>
                </c:pt>
                <c:pt idx="78">
                  <c:v>-1.9584500114433467E-4</c:v>
                </c:pt>
                <c:pt idx="79">
                  <c:v>-7.7669700040132739E-3</c:v>
                </c:pt>
                <c:pt idx="80">
                  <c:v>-5.1919800025643781E-3</c:v>
                </c:pt>
                <c:pt idx="81">
                  <c:v>-4.5448500168276951E-4</c:v>
                </c:pt>
                <c:pt idx="82">
                  <c:v>1.554559996293392E-3</c:v>
                </c:pt>
                <c:pt idx="86">
                  <c:v>-4.7075199981918558E-3</c:v>
                </c:pt>
                <c:pt idx="87">
                  <c:v>7.2696000279393047E-4</c:v>
                </c:pt>
                <c:pt idx="88">
                  <c:v>-9.8726500436896458E-4</c:v>
                </c:pt>
                <c:pt idx="91">
                  <c:v>-2.0149000192759559E-4</c:v>
                </c:pt>
                <c:pt idx="92">
                  <c:v>-1.1325300001772121E-3</c:v>
                </c:pt>
                <c:pt idx="93">
                  <c:v>9.3901999935042113E-4</c:v>
                </c:pt>
                <c:pt idx="104">
                  <c:v>9.1443499695742503E-4</c:v>
                </c:pt>
                <c:pt idx="107">
                  <c:v>-1.0176520001550671E-2</c:v>
                </c:pt>
                <c:pt idx="108">
                  <c:v>4.7092550012166612E-3</c:v>
                </c:pt>
                <c:pt idx="112">
                  <c:v>4.6097500307951123E-4</c:v>
                </c:pt>
                <c:pt idx="113">
                  <c:v>-1.9532500009518117E-3</c:v>
                </c:pt>
                <c:pt idx="120">
                  <c:v>-8.3647499559447169E-4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209-42D0-9CF1-6B69F0B0746E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(old)'!$O$21:$O$336</c:f>
              <c:numCache>
                <c:formatCode>General</c:formatCode>
                <c:ptCount val="316"/>
                <c:pt idx="43">
                  <c:v>-0.10939651922298008</c:v>
                </c:pt>
                <c:pt idx="48">
                  <c:v>-9.7066956048780004E-2</c:v>
                </c:pt>
                <c:pt idx="50">
                  <c:v>-4.4840002374257892E-5</c:v>
                </c:pt>
                <c:pt idx="52">
                  <c:v>-9.6925450944394753E-2</c:v>
                </c:pt>
                <c:pt idx="53">
                  <c:v>-9.6921727125858295E-2</c:v>
                </c:pt>
                <c:pt idx="54">
                  <c:v>-9.6798841114155307E-2</c:v>
                </c:pt>
                <c:pt idx="55">
                  <c:v>-9.6742983836108493E-2</c:v>
                </c:pt>
                <c:pt idx="56">
                  <c:v>-9.6724364743426217E-2</c:v>
                </c:pt>
                <c:pt idx="57">
                  <c:v>-9.6705745650743941E-2</c:v>
                </c:pt>
                <c:pt idx="58">
                  <c:v>-9.6653612191233584E-2</c:v>
                </c:pt>
                <c:pt idx="62">
                  <c:v>-9.0524206880229871E-2</c:v>
                </c:pt>
                <c:pt idx="155">
                  <c:v>-4.9707431902154667E-2</c:v>
                </c:pt>
                <c:pt idx="158">
                  <c:v>-4.4222247197957532E-2</c:v>
                </c:pt>
                <c:pt idx="159">
                  <c:v>-4.4222247197957532E-2</c:v>
                </c:pt>
                <c:pt idx="160">
                  <c:v>-4.4203628105275262E-2</c:v>
                </c:pt>
                <c:pt idx="161">
                  <c:v>-4.4203628105275262E-2</c:v>
                </c:pt>
                <c:pt idx="163">
                  <c:v>-4.365250296188003E-2</c:v>
                </c:pt>
                <c:pt idx="166">
                  <c:v>-4.3369492753109508E-2</c:v>
                </c:pt>
                <c:pt idx="168">
                  <c:v>-4.3332254567744963E-2</c:v>
                </c:pt>
                <c:pt idx="185">
                  <c:v>-3.6350094811893219E-2</c:v>
                </c:pt>
                <c:pt idx="255">
                  <c:v>3.6681434325047835E-2</c:v>
                </c:pt>
                <c:pt idx="257">
                  <c:v>3.6808044155287267E-2</c:v>
                </c:pt>
                <c:pt idx="259">
                  <c:v>3.6934653985526728E-2</c:v>
                </c:pt>
                <c:pt idx="265">
                  <c:v>5.5471822659996062E-2</c:v>
                </c:pt>
                <c:pt idx="266">
                  <c:v>5.5806966328276947E-2</c:v>
                </c:pt>
                <c:pt idx="267">
                  <c:v>5.6443739298010609E-2</c:v>
                </c:pt>
                <c:pt idx="268">
                  <c:v>5.729649374285864E-2</c:v>
                </c:pt>
                <c:pt idx="269">
                  <c:v>6.2859878636321309E-2</c:v>
                </c:pt>
                <c:pt idx="270">
                  <c:v>6.3079583929972122E-2</c:v>
                </c:pt>
                <c:pt idx="271">
                  <c:v>6.3116822115336674E-2</c:v>
                </c:pt>
                <c:pt idx="272">
                  <c:v>8.915003750368844E-2</c:v>
                </c:pt>
                <c:pt idx="273">
                  <c:v>8.9730953195375301E-2</c:v>
                </c:pt>
                <c:pt idx="274">
                  <c:v>9.0021411041218719E-2</c:v>
                </c:pt>
                <c:pt idx="275">
                  <c:v>9.0058649226583271E-2</c:v>
                </c:pt>
                <c:pt idx="276">
                  <c:v>9.6366797827336786E-2</c:v>
                </c:pt>
                <c:pt idx="277">
                  <c:v>9.6493407657576247E-2</c:v>
                </c:pt>
                <c:pt idx="278">
                  <c:v>9.6530645842940771E-2</c:v>
                </c:pt>
                <c:pt idx="279">
                  <c:v>0.10254833659785087</c:v>
                </c:pt>
                <c:pt idx="280">
                  <c:v>0.10311063319685546</c:v>
                </c:pt>
                <c:pt idx="281">
                  <c:v>0.11611048370761731</c:v>
                </c:pt>
                <c:pt idx="282">
                  <c:v>0.12901723875496779</c:v>
                </c:pt>
                <c:pt idx="283">
                  <c:v>0.12921832495593633</c:v>
                </c:pt>
                <c:pt idx="284">
                  <c:v>0.12949016370909749</c:v>
                </c:pt>
                <c:pt idx="285">
                  <c:v>0.13032802287979969</c:v>
                </c:pt>
                <c:pt idx="286">
                  <c:v>0.13559722610888247</c:v>
                </c:pt>
                <c:pt idx="287">
                  <c:v>0.13561584520156475</c:v>
                </c:pt>
                <c:pt idx="288">
                  <c:v>0.13569032157229383</c:v>
                </c:pt>
                <c:pt idx="289">
                  <c:v>0.13670692403274584</c:v>
                </c:pt>
                <c:pt idx="290">
                  <c:v>0.14270599569497366</c:v>
                </c:pt>
                <c:pt idx="291">
                  <c:v>0.14272461478765594</c:v>
                </c:pt>
                <c:pt idx="292">
                  <c:v>0.14278047206570277</c:v>
                </c:pt>
                <c:pt idx="293">
                  <c:v>0.14334276866470735</c:v>
                </c:pt>
                <c:pt idx="294">
                  <c:v>0.14334276866470735</c:v>
                </c:pt>
                <c:pt idx="295">
                  <c:v>0.16979677554767844</c:v>
                </c:pt>
                <c:pt idx="296">
                  <c:v>0.16979677554767844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209-42D0-9CF1-6B69F0B0746E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(old)'!$P$21:$P$336</c:f>
              <c:numCache>
                <c:formatCode>General</c:formatCode>
                <c:ptCount val="316"/>
                <c:pt idx="0">
                  <c:v>8.2764125159709545E-2</c:v>
                </c:pt>
                <c:pt idx="1">
                  <c:v>8.2725442529013649E-2</c:v>
                </c:pt>
                <c:pt idx="2">
                  <c:v>8.1880498157700848E-2</c:v>
                </c:pt>
                <c:pt idx="3">
                  <c:v>8.1672803945543437E-2</c:v>
                </c:pt>
                <c:pt idx="4">
                  <c:v>7.6533995306976563E-2</c:v>
                </c:pt>
                <c:pt idx="5">
                  <c:v>7.5125077955218805E-2</c:v>
                </c:pt>
                <c:pt idx="6">
                  <c:v>6.3815407375987718E-2</c:v>
                </c:pt>
                <c:pt idx="7">
                  <c:v>5.712104851995016E-2</c:v>
                </c:pt>
                <c:pt idx="8">
                  <c:v>5.6901363045929937E-2</c:v>
                </c:pt>
                <c:pt idx="9">
                  <c:v>5.6630548306930345E-2</c:v>
                </c:pt>
                <c:pt idx="10">
                  <c:v>5.2322981074284944E-2</c:v>
                </c:pt>
                <c:pt idx="11">
                  <c:v>5.2035021993199329E-2</c:v>
                </c:pt>
                <c:pt idx="12">
                  <c:v>5.1991739184416741E-2</c:v>
                </c:pt>
                <c:pt idx="13">
                  <c:v>5.1689242159863369E-2</c:v>
                </c:pt>
                <c:pt idx="14">
                  <c:v>5.1658422606326471E-2</c:v>
                </c:pt>
                <c:pt idx="15">
                  <c:v>4.6055588435529322E-2</c:v>
                </c:pt>
                <c:pt idx="16">
                  <c:v>4.5927315174528187E-2</c:v>
                </c:pt>
                <c:pt idx="17">
                  <c:v>4.1470042503968643E-2</c:v>
                </c:pt>
                <c:pt idx="18">
                  <c:v>4.1428419023216034E-2</c:v>
                </c:pt>
                <c:pt idx="19">
                  <c:v>4.121229589635754E-2</c:v>
                </c:pt>
                <c:pt idx="20">
                  <c:v>4.1062985625728E-2</c:v>
                </c:pt>
                <c:pt idx="21">
                  <c:v>2.0170953707307801E-2</c:v>
                </c:pt>
                <c:pt idx="22">
                  <c:v>2.0161008113981714E-2</c:v>
                </c:pt>
                <c:pt idx="23">
                  <c:v>1.9851810003538285E-2</c:v>
                </c:pt>
                <c:pt idx="24">
                  <c:v>1.9841935205169282E-2</c:v>
                </c:pt>
                <c:pt idx="25">
                  <c:v>1.3612684822633222E-2</c:v>
                </c:pt>
                <c:pt idx="26">
                  <c:v>1.3611010367764839E-2</c:v>
                </c:pt>
                <c:pt idx="27">
                  <c:v>1.3574194610504044E-2</c:v>
                </c:pt>
                <c:pt idx="28">
                  <c:v>1.354744624930438E-2</c:v>
                </c:pt>
                <c:pt idx="29">
                  <c:v>1.3545775224253792E-2</c:v>
                </c:pt>
                <c:pt idx="30">
                  <c:v>1.3370807002558483E-2</c:v>
                </c:pt>
                <c:pt idx="31">
                  <c:v>8.0203652583084976E-3</c:v>
                </c:pt>
                <c:pt idx="32">
                  <c:v>8.0068777173708094E-3</c:v>
                </c:pt>
                <c:pt idx="33">
                  <c:v>5.7200013453393471E-3</c:v>
                </c:pt>
                <c:pt idx="34">
                  <c:v>3.554804670226632E-3</c:v>
                </c:pt>
                <c:pt idx="35">
                  <c:v>3.4263176860008428E-3</c:v>
                </c:pt>
                <c:pt idx="36">
                  <c:v>3.3921602985897605E-3</c:v>
                </c:pt>
                <c:pt idx="37">
                  <c:v>2.1615100642219222E-3</c:v>
                </c:pt>
                <c:pt idx="38">
                  <c:v>2.1615100642219222E-3</c:v>
                </c:pt>
                <c:pt idx="39">
                  <c:v>2.0924575244849137E-3</c:v>
                </c:pt>
                <c:pt idx="40">
                  <c:v>2.0898123427735486E-3</c:v>
                </c:pt>
                <c:pt idx="41">
                  <c:v>2.0765983066629457E-3</c:v>
                </c:pt>
                <c:pt idx="42">
                  <c:v>2.0493520028058787E-3</c:v>
                </c:pt>
                <c:pt idx="43">
                  <c:v>1.9646433957620836E-3</c:v>
                </c:pt>
                <c:pt idx="44">
                  <c:v>7.3650918713641768E-4</c:v>
                </c:pt>
                <c:pt idx="45">
                  <c:v>7.3650918713641768E-4</c:v>
                </c:pt>
                <c:pt idx="46">
                  <c:v>-4.0802405228906283E-4</c:v>
                </c:pt>
                <c:pt idx="47">
                  <c:v>-4.0802405228906283E-4</c:v>
                </c:pt>
                <c:pt idx="48">
                  <c:v>-4.3062656058742124E-4</c:v>
                </c:pt>
                <c:pt idx="49">
                  <c:v>-4.35246439065398E-4</c:v>
                </c:pt>
                <c:pt idx="50">
                  <c:v>-4.496472823900719E-4</c:v>
                </c:pt>
                <c:pt idx="51">
                  <c:v>-4.519463165673478E-4</c:v>
                </c:pt>
                <c:pt idx="52">
                  <c:v>-4.5252085525155158E-4</c:v>
                </c:pt>
                <c:pt idx="53">
                  <c:v>-4.5309530599170933E-4</c:v>
                </c:pt>
                <c:pt idx="54">
                  <c:v>-4.7200284380706964E-4</c:v>
                </c:pt>
                <c:pt idx="55">
                  <c:v>-4.8056551932110328E-4</c:v>
                </c:pt>
                <c:pt idx="56">
                  <c:v>-4.8341534729014446E-4</c:v>
                </c:pt>
                <c:pt idx="57">
                  <c:v>-4.862629766580338E-4</c:v>
                </c:pt>
                <c:pt idx="58">
                  <c:v>-4.9422464232999695E-4</c:v>
                </c:pt>
                <c:pt idx="59">
                  <c:v>-5.2533574078529426E-4</c:v>
                </c:pt>
                <c:pt idx="60">
                  <c:v>-5.734489808913542E-4</c:v>
                </c:pt>
                <c:pt idx="61">
                  <c:v>-1.2888657774257494E-3</c:v>
                </c:pt>
                <c:pt idx="62">
                  <c:v>-1.3101416523327741E-3</c:v>
                </c:pt>
                <c:pt idx="63">
                  <c:v>-1.3349644006429304E-3</c:v>
                </c:pt>
                <c:pt idx="64">
                  <c:v>-1.3370539523337081E-3</c:v>
                </c:pt>
                <c:pt idx="65">
                  <c:v>-1.3545193857627722E-3</c:v>
                </c:pt>
                <c:pt idx="66">
                  <c:v>-1.3644299817520368E-3</c:v>
                </c:pt>
                <c:pt idx="67">
                  <c:v>-1.3873577110637934E-3</c:v>
                </c:pt>
                <c:pt idx="68">
                  <c:v>-1.3906105872896796E-3</c:v>
                </c:pt>
                <c:pt idx="69">
                  <c:v>-1.4011435637554465E-3</c:v>
                </c:pt>
                <c:pt idx="70">
                  <c:v>-1.4063877581726517E-3</c:v>
                </c:pt>
                <c:pt idx="71">
                  <c:v>-1.4160303007094989E-3</c:v>
                </c:pt>
                <c:pt idx="72">
                  <c:v>-1.418032787794669E-3</c:v>
                </c:pt>
                <c:pt idx="73">
                  <c:v>-1.4200330762786869E-3</c:v>
                </c:pt>
                <c:pt idx="74">
                  <c:v>-1.4343702506576191E-3</c:v>
                </c:pt>
                <c:pt idx="75">
                  <c:v>-1.4395195534491162E-3</c:v>
                </c:pt>
                <c:pt idx="76">
                  <c:v>-1.4395195534491162E-3</c:v>
                </c:pt>
                <c:pt idx="77">
                  <c:v>-1.5130825933194864E-3</c:v>
                </c:pt>
                <c:pt idx="78">
                  <c:v>-1.8762954513628083E-3</c:v>
                </c:pt>
                <c:pt idx="79">
                  <c:v>-1.8833221864246277E-3</c:v>
                </c:pt>
                <c:pt idx="80">
                  <c:v>-1.8994125304491617E-3</c:v>
                </c:pt>
                <c:pt idx="81">
                  <c:v>-1.9073467610473134E-3</c:v>
                </c:pt>
                <c:pt idx="82">
                  <c:v>-1.9179003194259477E-3</c:v>
                </c:pt>
                <c:pt idx="83">
                  <c:v>-1.9205848137445664E-3</c:v>
                </c:pt>
                <c:pt idx="84">
                  <c:v>-1.923260513658579E-3</c:v>
                </c:pt>
                <c:pt idx="85">
                  <c:v>-1.9301761756214517E-3</c:v>
                </c:pt>
                <c:pt idx="86">
                  <c:v>-1.9349291157535044E-3</c:v>
                </c:pt>
                <c:pt idx="87">
                  <c:v>-1.9391300306459101E-3</c:v>
                </c:pt>
                <c:pt idx="88">
                  <c:v>-1.9404381994873679E-3</c:v>
                </c:pt>
                <c:pt idx="89">
                  <c:v>-1.9412220454636899E-3</c:v>
                </c:pt>
                <c:pt idx="90">
                  <c:v>-1.9417441697276744E-3</c:v>
                </c:pt>
                <c:pt idx="91">
                  <c:v>-1.9417441697276744E-3</c:v>
                </c:pt>
                <c:pt idx="92">
                  <c:v>-1.9500503163903623E-3</c:v>
                </c:pt>
                <c:pt idx="93">
                  <c:v>-1.9526275189727777E-3</c:v>
                </c:pt>
                <c:pt idx="94">
                  <c:v>-1.9531419041607079E-3</c:v>
                </c:pt>
                <c:pt idx="95">
                  <c:v>-1.9539128223622585E-3</c:v>
                </c:pt>
                <c:pt idx="96">
                  <c:v>-1.9551959271505866E-3</c:v>
                </c:pt>
                <c:pt idx="97">
                  <c:v>-1.9564768333377638E-3</c:v>
                </c:pt>
                <c:pt idx="98">
                  <c:v>-1.9590320499086621E-3</c:v>
                </c:pt>
                <c:pt idx="99">
                  <c:v>-1.9603063602923838E-3</c:v>
                </c:pt>
                <c:pt idx="100">
                  <c:v>-1.9663924456062155E-3</c:v>
                </c:pt>
                <c:pt idx="101">
                  <c:v>-1.9711746713368472E-3</c:v>
                </c:pt>
                <c:pt idx="102">
                  <c:v>-1.9749276869713873E-3</c:v>
                </c:pt>
                <c:pt idx="103">
                  <c:v>-1.9761742949805975E-3</c:v>
                </c:pt>
                <c:pt idx="104">
                  <c:v>-1.9761742949805975E-3</c:v>
                </c:pt>
                <c:pt idx="105">
                  <c:v>-1.9774187043886558E-3</c:v>
                </c:pt>
                <c:pt idx="106">
                  <c:v>-1.982621215177924E-3</c:v>
                </c:pt>
                <c:pt idx="107">
                  <c:v>-1.9858223814609088E-3</c:v>
                </c:pt>
                <c:pt idx="108">
                  <c:v>-1.9870496417799836E-3</c:v>
                </c:pt>
                <c:pt idx="109">
                  <c:v>-1.9894975666146781E-3</c:v>
                </c:pt>
                <c:pt idx="110">
                  <c:v>-1.9894975666146781E-3</c:v>
                </c:pt>
                <c:pt idx="111">
                  <c:v>-1.9904742741152664E-3</c:v>
                </c:pt>
                <c:pt idx="112">
                  <c:v>-1.9929098867835118E-3</c:v>
                </c:pt>
                <c:pt idx="113">
                  <c:v>-1.9941243952159063E-3</c:v>
                </c:pt>
                <c:pt idx="114">
                  <c:v>-1.9977547289061811E-3</c:v>
                </c:pt>
                <c:pt idx="115">
                  <c:v>-2.0035221049970607E-3</c:v>
                </c:pt>
                <c:pt idx="116">
                  <c:v>-2.0116058416297161E-3</c:v>
                </c:pt>
                <c:pt idx="117">
                  <c:v>-2.0242357624045918E-3</c:v>
                </c:pt>
                <c:pt idx="118">
                  <c:v>-2.0253922277665816E-3</c:v>
                </c:pt>
                <c:pt idx="119">
                  <c:v>-2.0397753151809726E-3</c:v>
                </c:pt>
                <c:pt idx="120">
                  <c:v>-2.0420262453524733E-3</c:v>
                </c:pt>
                <c:pt idx="121">
                  <c:v>-2.2175890792568908E-3</c:v>
                </c:pt>
                <c:pt idx="122">
                  <c:v>-2.2222969957371558E-3</c:v>
                </c:pt>
                <c:pt idx="123">
                  <c:v>-2.222980761851527E-3</c:v>
                </c:pt>
                <c:pt idx="124">
                  <c:v>-2.2383532322710121E-3</c:v>
                </c:pt>
                <c:pt idx="125">
                  <c:v>-2.2419773251713404E-3</c:v>
                </c:pt>
                <c:pt idx="126">
                  <c:v>-2.2529849509154111E-3</c:v>
                </c:pt>
                <c:pt idx="127">
                  <c:v>-2.2585439053980439E-3</c:v>
                </c:pt>
                <c:pt idx="128">
                  <c:v>-2.2590992732051552E-3</c:v>
                </c:pt>
                <c:pt idx="129">
                  <c:v>-2.2630330187103529E-3</c:v>
                </c:pt>
                <c:pt idx="130">
                  <c:v>-2.2679972071469484E-3</c:v>
                </c:pt>
                <c:pt idx="131">
                  <c:v>-2.2690283533994774E-3</c:v>
                </c:pt>
                <c:pt idx="132">
                  <c:v>-2.2762892945553752E-3</c:v>
                </c:pt>
                <c:pt idx="133">
                  <c:v>-2.279976357705063E-3</c:v>
                </c:pt>
                <c:pt idx="134">
                  <c:v>-2.279976357705063E-3</c:v>
                </c:pt>
                <c:pt idx="135">
                  <c:v>-2.2804393842638013E-3</c:v>
                </c:pt>
                <c:pt idx="136">
                  <c:v>-2.2813588415778237E-3</c:v>
                </c:pt>
                <c:pt idx="137">
                  <c:v>-2.2839755354304358E-3</c:v>
                </c:pt>
                <c:pt idx="138">
                  <c:v>-2.2844192142990388E-3</c:v>
                </c:pt>
                <c:pt idx="139">
                  <c:v>-2.2844192142990388E-3</c:v>
                </c:pt>
                <c:pt idx="140">
                  <c:v>-2.2848606945664908E-3</c:v>
                </c:pt>
                <c:pt idx="141">
                  <c:v>-2.2862586568225965E-3</c:v>
                </c:pt>
                <c:pt idx="142">
                  <c:v>-2.2865182683403035E-3</c:v>
                </c:pt>
                <c:pt idx="143">
                  <c:v>-2.2869491953222271E-3</c:v>
                </c:pt>
                <c:pt idx="144">
                  <c:v>-2.2882287846610876E-3</c:v>
                </c:pt>
                <c:pt idx="145">
                  <c:v>-2.2898211918967637E-3</c:v>
                </c:pt>
                <c:pt idx="146">
                  <c:v>-2.3201199965308538E-3</c:v>
                </c:pt>
                <c:pt idx="147">
                  <c:v>-2.3025203578700623E-3</c:v>
                </c:pt>
                <c:pt idx="148">
                  <c:v>-2.2939389807975583E-3</c:v>
                </c:pt>
                <c:pt idx="149">
                  <c:v>-2.0946310130720851E-3</c:v>
                </c:pt>
                <c:pt idx="150">
                  <c:v>-2.0851991127121936E-3</c:v>
                </c:pt>
                <c:pt idx="151">
                  <c:v>-2.0806224216979598E-3</c:v>
                </c:pt>
                <c:pt idx="152">
                  <c:v>-2.0795763284261609E-3</c:v>
                </c:pt>
                <c:pt idx="153">
                  <c:v>-1.3291041646621635E-3</c:v>
                </c:pt>
                <c:pt idx="154">
                  <c:v>-7.7616882247701947E-4</c:v>
                </c:pt>
                <c:pt idx="155">
                  <c:v>-6.6718640939130228E-4</c:v>
                </c:pt>
                <c:pt idx="156">
                  <c:v>-4.5883799250078395E-4</c:v>
                </c:pt>
                <c:pt idx="157">
                  <c:v>-4.4216873293863746E-4</c:v>
                </c:pt>
                <c:pt idx="158">
                  <c:v>2.2457748574590021E-4</c:v>
                </c:pt>
                <c:pt idx="159">
                  <c:v>2.2457748574590021E-4</c:v>
                </c:pt>
                <c:pt idx="160">
                  <c:v>2.2792947190562046E-4</c:v>
                </c:pt>
                <c:pt idx="161">
                  <c:v>2.2792947190562046E-4</c:v>
                </c:pt>
                <c:pt idx="162">
                  <c:v>3.2472689996906716E-4</c:v>
                </c:pt>
                <c:pt idx="163">
                  <c:v>3.2814396472287573E-4</c:v>
                </c:pt>
                <c:pt idx="164">
                  <c:v>3.73455272373098E-4</c:v>
                </c:pt>
                <c:pt idx="165">
                  <c:v>3.7690355726326119E-4</c:v>
                </c:pt>
                <c:pt idx="166">
                  <c:v>3.8035404075457795E-4</c:v>
                </c:pt>
                <c:pt idx="167">
                  <c:v>3.838067228470448E-4</c:v>
                </c:pt>
                <c:pt idx="168">
                  <c:v>3.8726160354066348E-4</c:v>
                </c:pt>
                <c:pt idx="169">
                  <c:v>3.9487008014267751E-4</c:v>
                </c:pt>
                <c:pt idx="170">
                  <c:v>4.4144241723824071E-4</c:v>
                </c:pt>
                <c:pt idx="171">
                  <c:v>4.4493379471097737E-4</c:v>
                </c:pt>
                <c:pt idx="172">
                  <c:v>4.7505039923206177E-4</c:v>
                </c:pt>
                <c:pt idx="173">
                  <c:v>4.7505039923206177E-4</c:v>
                </c:pt>
                <c:pt idx="174">
                  <c:v>4.7856288327585532E-4</c:v>
                </c:pt>
                <c:pt idx="175">
                  <c:v>4.7856288327585532E-4</c:v>
                </c:pt>
                <c:pt idx="176">
                  <c:v>4.820775659208007E-4</c:v>
                </c:pt>
                <c:pt idx="177">
                  <c:v>4.820775659208007E-4</c:v>
                </c:pt>
                <c:pt idx="178">
                  <c:v>1.6516314520106552E-3</c:v>
                </c:pt>
                <c:pt idx="179">
                  <c:v>1.6641924966420748E-3</c:v>
                </c:pt>
                <c:pt idx="180">
                  <c:v>1.6767733286838608E-3</c:v>
                </c:pt>
                <c:pt idx="181">
                  <c:v>1.7815327753516429E-3</c:v>
                </c:pt>
                <c:pt idx="182">
                  <c:v>1.7857853085431041E-3</c:v>
                </c:pt>
                <c:pt idx="183">
                  <c:v>1.7925939347398379E-3</c:v>
                </c:pt>
                <c:pt idx="184">
                  <c:v>1.8053752792066592E-3</c:v>
                </c:pt>
                <c:pt idx="185">
                  <c:v>1.8378432448436666E-3</c:v>
                </c:pt>
                <c:pt idx="186">
                  <c:v>1.8928131837039411E-3</c:v>
                </c:pt>
                <c:pt idx="187">
                  <c:v>1.8945367986003669E-3</c:v>
                </c:pt>
                <c:pt idx="188">
                  <c:v>1.9394742593480743E-3</c:v>
                </c:pt>
                <c:pt idx="189">
                  <c:v>3.3281345868405761E-3</c:v>
                </c:pt>
                <c:pt idx="190">
                  <c:v>3.3331232116976302E-3</c:v>
                </c:pt>
                <c:pt idx="191">
                  <c:v>3.3560992040229196E-3</c:v>
                </c:pt>
                <c:pt idx="192">
                  <c:v>3.4929080966246435E-3</c:v>
                </c:pt>
                <c:pt idx="193">
                  <c:v>3.5334555692555485E-3</c:v>
                </c:pt>
                <c:pt idx="194">
                  <c:v>5.1143131302968572E-3</c:v>
                </c:pt>
                <c:pt idx="195">
                  <c:v>5.1647428744595446E-3</c:v>
                </c:pt>
                <c:pt idx="196">
                  <c:v>5.4357978910035236E-3</c:v>
                </c:pt>
                <c:pt idx="197">
                  <c:v>5.5178184496625787E-3</c:v>
                </c:pt>
                <c:pt idx="198">
                  <c:v>5.5342742724934762E-3</c:v>
                </c:pt>
                <c:pt idx="199">
                  <c:v>5.6073572554885698E-3</c:v>
                </c:pt>
                <c:pt idx="200">
                  <c:v>5.6215413961279437E-3</c:v>
                </c:pt>
                <c:pt idx="201">
                  <c:v>5.6250894100288249E-3</c:v>
                </c:pt>
                <c:pt idx="202">
                  <c:v>7.3946428922438516E-3</c:v>
                </c:pt>
                <c:pt idx="203">
                  <c:v>7.5548455199454766E-3</c:v>
                </c:pt>
                <c:pt idx="204">
                  <c:v>7.5548455199454766E-3</c:v>
                </c:pt>
                <c:pt idx="205">
                  <c:v>7.6261727898547533E-3</c:v>
                </c:pt>
                <c:pt idx="206">
                  <c:v>7.9315029441816166E-3</c:v>
                </c:pt>
                <c:pt idx="207">
                  <c:v>9.7565949655999667E-3</c:v>
                </c:pt>
                <c:pt idx="208">
                  <c:v>9.7711791641673859E-3</c:v>
                </c:pt>
                <c:pt idx="209">
                  <c:v>9.8003739445160359E-3</c:v>
                </c:pt>
                <c:pt idx="210">
                  <c:v>9.8149845262972737E-3</c:v>
                </c:pt>
                <c:pt idx="211">
                  <c:v>9.8852377369593371E-3</c:v>
                </c:pt>
                <c:pt idx="212">
                  <c:v>9.9351230218451877E-3</c:v>
                </c:pt>
                <c:pt idx="213">
                  <c:v>9.9498145121488055E-3</c:v>
                </c:pt>
                <c:pt idx="214">
                  <c:v>1.0626071142417476E-2</c:v>
                </c:pt>
                <c:pt idx="215">
                  <c:v>1.0626071142417476E-2</c:v>
                </c:pt>
                <c:pt idx="216">
                  <c:v>1.2796204574794644E-2</c:v>
                </c:pt>
                <c:pt idx="217">
                  <c:v>1.5366412855135778E-2</c:v>
                </c:pt>
                <c:pt idx="218">
                  <c:v>1.5375234960960965E-2</c:v>
                </c:pt>
                <c:pt idx="219">
                  <c:v>1.5384059265387308E-2</c:v>
                </c:pt>
                <c:pt idx="220">
                  <c:v>1.5392885768414796E-2</c:v>
                </c:pt>
                <c:pt idx="221">
                  <c:v>1.614035861584269E-2</c:v>
                </c:pt>
                <c:pt idx="222">
                  <c:v>1.6149371560247844E-2</c:v>
                </c:pt>
                <c:pt idx="223">
                  <c:v>1.8950587042956397E-2</c:v>
                </c:pt>
                <c:pt idx="224">
                  <c:v>1.9272948455812872E-2</c:v>
                </c:pt>
                <c:pt idx="225">
                  <c:v>1.9425256356673363E-2</c:v>
                </c:pt>
                <c:pt idx="226">
                  <c:v>2.2283253547527158E-2</c:v>
                </c:pt>
                <c:pt idx="227">
                  <c:v>2.2600524322514276E-2</c:v>
                </c:pt>
                <c:pt idx="228">
                  <c:v>2.2814568938165244E-2</c:v>
                </c:pt>
                <c:pt idx="229">
                  <c:v>2.2978867482042913E-2</c:v>
                </c:pt>
                <c:pt idx="230">
                  <c:v>2.3474973423133618E-2</c:v>
                </c:pt>
                <c:pt idx="231">
                  <c:v>2.6536958855950168E-2</c:v>
                </c:pt>
                <c:pt idx="232">
                  <c:v>2.6536958855950168E-2</c:v>
                </c:pt>
                <c:pt idx="233">
                  <c:v>2.6602340322629727E-2</c:v>
                </c:pt>
                <c:pt idx="234">
                  <c:v>2.6602340322629727E-2</c:v>
                </c:pt>
                <c:pt idx="235">
                  <c:v>2.6712980517056881E-2</c:v>
                </c:pt>
                <c:pt idx="236">
                  <c:v>2.6932625674549827E-2</c:v>
                </c:pt>
                <c:pt idx="237">
                  <c:v>2.6932625674549827E-2</c:v>
                </c:pt>
                <c:pt idx="238">
                  <c:v>2.6943970015616259E-2</c:v>
                </c:pt>
                <c:pt idx="239">
                  <c:v>2.6955316555283843E-2</c:v>
                </c:pt>
                <c:pt idx="240">
                  <c:v>2.7221453240162178E-2</c:v>
                </c:pt>
                <c:pt idx="241">
                  <c:v>2.7232853425697864E-2</c:v>
                </c:pt>
                <c:pt idx="242">
                  <c:v>2.7310432994243097E-2</c:v>
                </c:pt>
                <c:pt idx="243">
                  <c:v>2.7321850328867768E-2</c:v>
                </c:pt>
                <c:pt idx="244">
                  <c:v>2.7333269862093591E-2</c:v>
                </c:pt>
                <c:pt idx="245">
                  <c:v>2.7344691593920566E-2</c:v>
                </c:pt>
                <c:pt idx="246">
                  <c:v>3.0281079242515638E-2</c:v>
                </c:pt>
                <c:pt idx="247">
                  <c:v>3.0293055021832851E-2</c:v>
                </c:pt>
                <c:pt idx="248">
                  <c:v>3.067985031213457E-2</c:v>
                </c:pt>
                <c:pt idx="249">
                  <c:v>3.5126107743017887E-2</c:v>
                </c:pt>
                <c:pt idx="250">
                  <c:v>3.5187733648310321E-2</c:v>
                </c:pt>
                <c:pt idx="251">
                  <c:v>3.5213426059336667E-2</c:v>
                </c:pt>
                <c:pt idx="252">
                  <c:v>3.5226275562751569E-2</c:v>
                </c:pt>
                <c:pt idx="253">
                  <c:v>3.5226275562751569E-2</c:v>
                </c:pt>
                <c:pt idx="254">
                  <c:v>3.5540484748600019E-2</c:v>
                </c:pt>
                <c:pt idx="255">
                  <c:v>3.5540484748600019E-2</c:v>
                </c:pt>
                <c:pt idx="256">
                  <c:v>3.5628284470626971E-2</c:v>
                </c:pt>
                <c:pt idx="257">
                  <c:v>3.5628284470626971E-2</c:v>
                </c:pt>
                <c:pt idx="258">
                  <c:v>3.5716185855971187E-2</c:v>
                </c:pt>
                <c:pt idx="259">
                  <c:v>3.5716185855971187E-2</c:v>
                </c:pt>
                <c:pt idx="260">
                  <c:v>3.9997690358752065E-2</c:v>
                </c:pt>
                <c:pt idx="261">
                  <c:v>4.003862786900822E-2</c:v>
                </c:pt>
                <c:pt idx="262">
                  <c:v>4.0358619552929964E-2</c:v>
                </c:pt>
                <c:pt idx="263">
                  <c:v>4.4817930828650876E-2</c:v>
                </c:pt>
                <c:pt idx="264">
                  <c:v>4.5706138008523661E-2</c:v>
                </c:pt>
                <c:pt idx="265">
                  <c:v>4.9683073170400952E-2</c:v>
                </c:pt>
                <c:pt idx="266">
                  <c:v>4.995564472737353E-2</c:v>
                </c:pt>
                <c:pt idx="267">
                  <c:v>5.0475493200981492E-2</c:v>
                </c:pt>
                <c:pt idx="268">
                  <c:v>5.1175692385988632E-2</c:v>
                </c:pt>
                <c:pt idx="269">
                  <c:v>5.5856995210286718E-2</c:v>
                </c:pt>
                <c:pt idx="270">
                  <c:v>5.6045894962172993E-2</c:v>
                </c:pt>
                <c:pt idx="271">
                  <c:v>5.6077942209968271E-2</c:v>
                </c:pt>
                <c:pt idx="272">
                  <c:v>8.0634339443280384E-2</c:v>
                </c:pt>
                <c:pt idx="273">
                  <c:v>8.1231326633261269E-2</c:v>
                </c:pt>
                <c:pt idx="274">
                  <c:v>8.1530622805616126E-2</c:v>
                </c:pt>
                <c:pt idx="275">
                  <c:v>8.1569032805144465E-2</c:v>
                </c:pt>
                <c:pt idx="276">
                  <c:v>8.820261531160567E-2</c:v>
                </c:pt>
                <c:pt idx="277">
                  <c:v>8.8338340317425823E-2</c:v>
                </c:pt>
                <c:pt idx="278">
                  <c:v>8.8378278784474823E-2</c:v>
                </c:pt>
                <c:pt idx="279">
                  <c:v>9.4947876650870816E-2</c:v>
                </c:pt>
                <c:pt idx="280">
                  <c:v>9.5573476261508222E-2</c:v>
                </c:pt>
                <c:pt idx="281">
                  <c:v>0.11059591215683867</c:v>
                </c:pt>
                <c:pt idx="282">
                  <c:v>0.12657106402548501</c:v>
                </c:pt>
                <c:pt idx="283">
                  <c:v>0.12682831380318799</c:v>
                </c:pt>
                <c:pt idx="284">
                  <c:v>0.12717648505618978</c:v>
                </c:pt>
                <c:pt idx="285">
                  <c:v>0.12825256395465476</c:v>
                </c:pt>
                <c:pt idx="286">
                  <c:v>0.13512194605943251</c:v>
                </c:pt>
                <c:pt idx="287">
                  <c:v>0.13514653169579527</c:v>
                </c:pt>
                <c:pt idx="288">
                  <c:v>0.13524489622725783</c:v>
                </c:pt>
                <c:pt idx="289">
                  <c:v>0.13659108935987213</c:v>
                </c:pt>
                <c:pt idx="290">
                  <c:v>0.14466856871784928</c:v>
                </c:pt>
                <c:pt idx="291">
                  <c:v>0.14469399378013176</c:v>
                </c:pt>
                <c:pt idx="292">
                  <c:v>0.14477028215858612</c:v>
                </c:pt>
                <c:pt idx="293">
                  <c:v>0.14553935403775603</c:v>
                </c:pt>
                <c:pt idx="294">
                  <c:v>0.14553935403775603</c:v>
                </c:pt>
                <c:pt idx="295">
                  <c:v>0.18398768165813009</c:v>
                </c:pt>
                <c:pt idx="296">
                  <c:v>0.18398768165813009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209-42D0-9CF1-6B69F0B0746E}"/>
            </c:ext>
          </c:extLst>
        </c:ser>
        <c:ser>
          <c:idx val="9"/>
          <c:order val="9"/>
          <c:tx>
            <c:strRef>
              <c:f>'A (old)'!$R$20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(old)'!$R$21:$R$336</c:f>
              <c:numCache>
                <c:formatCode>General</c:formatCode>
                <c:ptCount val="316"/>
                <c:pt idx="83">
                  <c:v>-8.6738899990450591E-3</c:v>
                </c:pt>
                <c:pt idx="84">
                  <c:v>-8.9023399996221997E-3</c:v>
                </c:pt>
                <c:pt idx="89">
                  <c:v>-3.855800001474563E-3</c:v>
                </c:pt>
                <c:pt idx="96">
                  <c:v>1.8710569995164406E-2</c:v>
                </c:pt>
                <c:pt idx="97">
                  <c:v>3.5963449990958907E-3</c:v>
                </c:pt>
                <c:pt idx="98">
                  <c:v>-6.3210500229615718E-4</c:v>
                </c:pt>
                <c:pt idx="99">
                  <c:v>-1.6746330002206378E-2</c:v>
                </c:pt>
                <c:pt idx="100">
                  <c:v>-3.4946100058732554E-3</c:v>
                </c:pt>
                <c:pt idx="102">
                  <c:v>6.5286600001854822E-3</c:v>
                </c:pt>
                <c:pt idx="103">
                  <c:v>-3.5855649985023774E-3</c:v>
                </c:pt>
                <c:pt idx="105">
                  <c:v>-6.997900054557249E-4</c:v>
                </c:pt>
                <c:pt idx="109">
                  <c:v>-8.019195003726054E-3</c:v>
                </c:pt>
                <c:pt idx="110">
                  <c:v>-3.0191949990694411E-3</c:v>
                </c:pt>
                <c:pt idx="111">
                  <c:v>3.1889424994005822E-2</c:v>
                </c:pt>
                <c:pt idx="114">
                  <c:v>4.0040750027401373E-3</c:v>
                </c:pt>
                <c:pt idx="115">
                  <c:v>1.2255795001692604E-2</c:v>
                </c:pt>
                <c:pt idx="116">
                  <c:v>-7.209350005723536E-4</c:v>
                </c:pt>
                <c:pt idx="117">
                  <c:v>-1.4154565003991593E-2</c:v>
                </c:pt>
                <c:pt idx="118">
                  <c:v>6.7312099999981001E-3</c:v>
                </c:pt>
                <c:pt idx="119">
                  <c:v>1.8919750000350177E-3</c:v>
                </c:pt>
                <c:pt idx="121">
                  <c:v>-1.7362100043101236E-3</c:v>
                </c:pt>
                <c:pt idx="122">
                  <c:v>5.2870599974994548E-3</c:v>
                </c:pt>
                <c:pt idx="123">
                  <c:v>-6.8271650015958585E-3</c:v>
                </c:pt>
                <c:pt idx="124">
                  <c:v>-2.2100030000729021E-2</c:v>
                </c:pt>
                <c:pt idx="125">
                  <c:v>-2.196253500005696E-2</c:v>
                </c:pt>
                <c:pt idx="126">
                  <c:v>-2.8664274999755435E-2</c:v>
                </c:pt>
                <c:pt idx="127">
                  <c:v>-1.1983680000412278E-2</c:v>
                </c:pt>
                <c:pt idx="128">
                  <c:v>8.9020949963014573E-3</c:v>
                </c:pt>
                <c:pt idx="130">
                  <c:v>-3.3940400026040152E-3</c:v>
                </c:pt>
                <c:pt idx="131">
                  <c:v>1.3775099941994995E-3</c:v>
                </c:pt>
                <c:pt idx="132">
                  <c:v>-2.3690175003139302E-2</c:v>
                </c:pt>
                <c:pt idx="133">
                  <c:v>-2.9781130004266743E-2</c:v>
                </c:pt>
                <c:pt idx="134">
                  <c:v>-2.1781130002636928E-2</c:v>
                </c:pt>
                <c:pt idx="135">
                  <c:v>-2.3895355006970931E-2</c:v>
                </c:pt>
                <c:pt idx="136">
                  <c:v>-2.7123804997245315E-2</c:v>
                </c:pt>
                <c:pt idx="137">
                  <c:v>-3.2986309997795615E-2</c:v>
                </c:pt>
                <c:pt idx="138">
                  <c:v>-2.2100535003119148E-2</c:v>
                </c:pt>
                <c:pt idx="139">
                  <c:v>-2.1005349990446121E-3</c:v>
                </c:pt>
                <c:pt idx="140">
                  <c:v>-1.6214760005823337E-2</c:v>
                </c:pt>
                <c:pt idx="142">
                  <c:v>-1.8848815001547337E-2</c:v>
                </c:pt>
                <c:pt idx="143">
                  <c:v>-1.796304000163218E-2</c:v>
                </c:pt>
                <c:pt idx="144">
                  <c:v>4.6942849949118681E-3</c:v>
                </c:pt>
                <c:pt idx="145">
                  <c:v>-2.3939769998833071E-2</c:v>
                </c:pt>
                <c:pt idx="147">
                  <c:v>1.5896750046522357E-3</c:v>
                </c:pt>
                <c:pt idx="148">
                  <c:v>-3.683189999719616E-3</c:v>
                </c:pt>
                <c:pt idx="153">
                  <c:v>1.1969589999353047E-2</c:v>
                </c:pt>
                <c:pt idx="156">
                  <c:v>-3.9477694997913204E-2</c:v>
                </c:pt>
                <c:pt idx="157">
                  <c:v>6.659799997578375E-3</c:v>
                </c:pt>
                <c:pt idx="169">
                  <c:v>6.9043999974383041E-3</c:v>
                </c:pt>
                <c:pt idx="170">
                  <c:v>6.2737850021221675E-3</c:v>
                </c:pt>
                <c:pt idx="171">
                  <c:v>5.8595599984982982E-3</c:v>
                </c:pt>
                <c:pt idx="178">
                  <c:v>6.7472200025804341E-3</c:v>
                </c:pt>
                <c:pt idx="179">
                  <c:v>4.4045449976692908E-3</c:v>
                </c:pt>
                <c:pt idx="191">
                  <c:v>-3.6753100001078565E-2</c:v>
                </c:pt>
                <c:pt idx="192">
                  <c:v>7.6399800018407404E-3</c:v>
                </c:pt>
                <c:pt idx="194">
                  <c:v>-4.9188999983016402E-3</c:v>
                </c:pt>
                <c:pt idx="195">
                  <c:v>1.87591999565484E-3</c:v>
                </c:pt>
                <c:pt idx="196">
                  <c:v>2.1330189993022941E-2</c:v>
                </c:pt>
                <c:pt idx="199">
                  <c:v>1.6194820003875066E-2</c:v>
                </c:pt>
                <c:pt idx="201">
                  <c:v>2.2852144997159485E-2</c:v>
                </c:pt>
                <c:pt idx="202">
                  <c:v>-6.4106000063475221E-3</c:v>
                </c:pt>
                <c:pt idx="203">
                  <c:v>-9.7976899996865541E-3</c:v>
                </c:pt>
                <c:pt idx="204">
                  <c:v>4.0202310003223829E-2</c:v>
                </c:pt>
                <c:pt idx="205">
                  <c:v>-2.4231319999671541E-2</c:v>
                </c:pt>
                <c:pt idx="206">
                  <c:v>1.8337174995394889E-2</c:v>
                </c:pt>
                <c:pt idx="207">
                  <c:v>2.1170140003960114E-2</c:v>
                </c:pt>
                <c:pt idx="208">
                  <c:v>-7.0583100023213774E-3</c:v>
                </c:pt>
                <c:pt idx="209">
                  <c:v>4.4847899989690632E-3</c:v>
                </c:pt>
                <c:pt idx="210">
                  <c:v>2.2563399979844689E-3</c:v>
                </c:pt>
                <c:pt idx="211">
                  <c:v>2.0759779996296857E-2</c:v>
                </c:pt>
                <c:pt idx="212">
                  <c:v>4.8783049998746719E-2</c:v>
                </c:pt>
                <c:pt idx="213">
                  <c:v>2.7554599997529294E-2</c:v>
                </c:pt>
                <c:pt idx="214">
                  <c:v>7.9829699971014634E-3</c:v>
                </c:pt>
                <c:pt idx="215">
                  <c:v>1.4982969994889572E-2</c:v>
                </c:pt>
                <c:pt idx="216">
                  <c:v>1.1811179996584542E-2</c:v>
                </c:pt>
                <c:pt idx="221">
                  <c:v>2.0909119994030334E-2</c:v>
                </c:pt>
                <c:pt idx="222">
                  <c:v>9.7948949987767264E-3</c:v>
                </c:pt>
                <c:pt idx="223">
                  <c:v>-1.6497600008733571E-3</c:v>
                </c:pt>
                <c:pt idx="224">
                  <c:v>1.7579699997440912E-3</c:v>
                </c:pt>
                <c:pt idx="225">
                  <c:v>5.5760599934728816E-3</c:v>
                </c:pt>
                <c:pt idx="226">
                  <c:v>-5.7246000505983829E-4</c:v>
                </c:pt>
                <c:pt idx="227">
                  <c:v>2.3550999976578169E-3</c:v>
                </c:pt>
                <c:pt idx="228">
                  <c:v>-2.5750900022103451E-3</c:v>
                </c:pt>
                <c:pt idx="229">
                  <c:v>1.2429999987944029E-3</c:v>
                </c:pt>
                <c:pt idx="230">
                  <c:v>1.2697269994532689E-2</c:v>
                </c:pt>
                <c:pt idx="231">
                  <c:v>-2.981719500530744E-2</c:v>
                </c:pt>
                <c:pt idx="232">
                  <c:v>-1.2817195005482063E-2</c:v>
                </c:pt>
                <c:pt idx="235">
                  <c:v>1.0000895003031474E-2</c:v>
                </c:pt>
                <c:pt idx="236">
                  <c:v>2.1184930003073532E-2</c:v>
                </c:pt>
                <c:pt idx="237">
                  <c:v>2.3484930003178306E-2</c:v>
                </c:pt>
                <c:pt idx="238">
                  <c:v>2.0470704999752343E-2</c:v>
                </c:pt>
                <c:pt idx="239">
                  <c:v>1.3956479997432325E-2</c:v>
                </c:pt>
                <c:pt idx="240">
                  <c:v>2.1583614994597156E-2</c:v>
                </c:pt>
                <c:pt idx="241">
                  <c:v>1.7569389994605444E-2</c:v>
                </c:pt>
                <c:pt idx="242">
                  <c:v>9.5926599969970994E-3</c:v>
                </c:pt>
                <c:pt idx="243">
                  <c:v>1.0478434996912256E-2</c:v>
                </c:pt>
                <c:pt idx="244">
                  <c:v>3.0364209997060243E-2</c:v>
                </c:pt>
                <c:pt idx="245">
                  <c:v>4.2249984995578416E-2</c:v>
                </c:pt>
                <c:pt idx="246">
                  <c:v>3.3579510003619362E-2</c:v>
                </c:pt>
                <c:pt idx="247">
                  <c:v>3.4265285001310986E-2</c:v>
                </c:pt>
                <c:pt idx="248">
                  <c:v>2.9987239999172743E-2</c:v>
                </c:pt>
                <c:pt idx="249">
                  <c:v>1.5563224995275959E-2</c:v>
                </c:pt>
                <c:pt idx="250">
                  <c:v>2.1814944993820973E-2</c:v>
                </c:pt>
                <c:pt idx="251">
                  <c:v>1.8586495003546588E-2</c:v>
                </c:pt>
                <c:pt idx="252">
                  <c:v>1.6472269999212585E-2</c:v>
                </c:pt>
                <c:pt idx="253">
                  <c:v>2.44722700008424E-2</c:v>
                </c:pt>
                <c:pt idx="254">
                  <c:v>1.3085179998597596E-2</c:v>
                </c:pt>
                <c:pt idx="255">
                  <c:v>1.7085179999412503E-2</c:v>
                </c:pt>
                <c:pt idx="256">
                  <c:v>1.1108449994935654E-2</c:v>
                </c:pt>
                <c:pt idx="257">
                  <c:v>1.5108449995750561E-2</c:v>
                </c:pt>
                <c:pt idx="258">
                  <c:v>2.5131720001809299E-2</c:v>
                </c:pt>
                <c:pt idx="259">
                  <c:v>2.8131719998782501E-2</c:v>
                </c:pt>
                <c:pt idx="260">
                  <c:v>1.5528424999502022E-2</c:v>
                </c:pt>
                <c:pt idx="261">
                  <c:v>1.3185750001866836E-2</c:v>
                </c:pt>
                <c:pt idx="262">
                  <c:v>2.7912885001569521E-2</c:v>
                </c:pt>
                <c:pt idx="263">
                  <c:v>2.8057869996700902E-2</c:v>
                </c:pt>
                <c:pt idx="264">
                  <c:v>1.244445500196889E-2</c:v>
                </c:pt>
                <c:pt idx="267">
                  <c:v>3.8246764997893479E-2</c:v>
                </c:pt>
                <c:pt idx="272">
                  <c:v>2.8599130004295148E-2</c:v>
                </c:pt>
                <c:pt idx="273">
                  <c:v>4.4035309998434968E-2</c:v>
                </c:pt>
                <c:pt idx="274">
                  <c:v>3.5743400003411807E-2</c:v>
                </c:pt>
                <c:pt idx="275">
                  <c:v>3.1824949997826479E-2</c:v>
                </c:pt>
                <c:pt idx="277">
                  <c:v>9.3748790000972804E-2</c:v>
                </c:pt>
                <c:pt idx="278">
                  <c:v>7.94203400000697E-2</c:v>
                </c:pt>
                <c:pt idx="279">
                  <c:v>4.2552819999400526E-2</c:v>
                </c:pt>
                <c:pt idx="281">
                  <c:v>9.4021329998213332E-2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209-42D0-9CF1-6B69F0B07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23232"/>
        <c:axId val="1"/>
      </c:scatterChart>
      <c:valAx>
        <c:axId val="7773232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40523002109395"/>
              <c:y val="0.8874598070739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282208588957052E-2"/>
              <c:y val="0.427652733118971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2323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3.0674846625766871E-2"/>
          <c:y val="0.89389067524115751"/>
          <c:w val="0.97085953979678918"/>
          <c:h val="0.958199356913183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0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V0566 Oph -- </a:t>
            </a:r>
            <a:r>
              <a:rPr lang="en-AU" sz="8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Residuals from Quad fit</a:t>
            </a:r>
          </a:p>
        </c:rich>
      </c:tx>
      <c:layout>
        <c:manualLayout>
          <c:xMode val="edge"/>
          <c:yMode val="edge"/>
          <c:x val="0.30698548710822909"/>
          <c:y val="4.50819672131147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11847203734631E-2"/>
          <c:y val="0.22950865600316983"/>
          <c:w val="0.86580960065918033"/>
          <c:h val="0.614755328579919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1'!$U$21:$U$626</c:f>
              <c:numCache>
                <c:formatCode>General</c:formatCode>
                <c:ptCount val="606"/>
                <c:pt idx="0">
                  <c:v>-3.8293853335540751E-2</c:v>
                </c:pt>
                <c:pt idx="1">
                  <c:v>-2.6293853336734008E-2</c:v>
                </c:pt>
                <c:pt idx="2">
                  <c:v>8.2691530345872788E-3</c:v>
                </c:pt>
                <c:pt idx="3">
                  <c:v>-2.9262998540574153E-2</c:v>
                </c:pt>
                <c:pt idx="4">
                  <c:v>-4.3350412076798073E-2</c:v>
                </c:pt>
                <c:pt idx="5">
                  <c:v>-1.9700088003843486E-2</c:v>
                </c:pt>
                <c:pt idx="6">
                  <c:v>-6.0970027370247204E-2</c:v>
                </c:pt>
                <c:pt idx="7">
                  <c:v>-5.1057453541407283E-2</c:v>
                </c:pt>
                <c:pt idx="8">
                  <c:v>-2.8144881887944728E-2</c:v>
                </c:pt>
                <c:pt idx="9">
                  <c:v>-4.1821583790789763E-2</c:v>
                </c:pt>
                <c:pt idx="10">
                  <c:v>-4.4909046116188678E-2</c:v>
                </c:pt>
                <c:pt idx="11">
                  <c:v>-3.8083977298415506E-2</c:v>
                </c:pt>
                <c:pt idx="12">
                  <c:v>-5.9703847683061861E-2</c:v>
                </c:pt>
                <c:pt idx="13">
                  <c:v>-3.2504719332192122E-2</c:v>
                </c:pt>
                <c:pt idx="14">
                  <c:v>-2.6322389437854032E-2</c:v>
                </c:pt>
                <c:pt idx="15">
                  <c:v>-8.0255816894011928E-3</c:v>
                </c:pt>
                <c:pt idx="16">
                  <c:v>-7.9255816919274052E-3</c:v>
                </c:pt>
                <c:pt idx="17">
                  <c:v>-8.6157111415692267E-3</c:v>
                </c:pt>
                <c:pt idx="18">
                  <c:v>-7.6817306399677016E-3</c:v>
                </c:pt>
                <c:pt idx="19">
                  <c:v>-7.4096104882268726E-3</c:v>
                </c:pt>
                <c:pt idx="20">
                  <c:v>-7.3096104834771275E-3</c:v>
                </c:pt>
                <c:pt idx="21">
                  <c:v>-5.5424124272189929E-3</c:v>
                </c:pt>
                <c:pt idx="22">
                  <c:v>-5.2424124275216727E-3</c:v>
                </c:pt>
                <c:pt idx="23">
                  <c:v>-5.1277829586817703E-3</c:v>
                </c:pt>
                <c:pt idx="24">
                  <c:v>-8.8530021500626832E-4</c:v>
                </c:pt>
                <c:pt idx="25">
                  <c:v>-1.4826316086050256E-3</c:v>
                </c:pt>
                <c:pt idx="26">
                  <c:v>5.3137209588329792E-3</c:v>
                </c:pt>
                <c:pt idx="27">
                  <c:v>-6.4221099450237004E-3</c:v>
                </c:pt>
                <c:pt idx="28">
                  <c:v>2.7271898128589933E-3</c:v>
                </c:pt>
                <c:pt idx="29">
                  <c:v>1.9567005013183397E-3</c:v>
                </c:pt>
                <c:pt idx="30">
                  <c:v>1.7129956876743638E-3</c:v>
                </c:pt>
                <c:pt idx="31">
                  <c:v>1.117379087175914E-3</c:v>
                </c:pt>
                <c:pt idx="32">
                  <c:v>-1.2259573253447703E-2</c:v>
                </c:pt>
                <c:pt idx="33">
                  <c:v>1.8012821915078248E-3</c:v>
                </c:pt>
                <c:pt idx="34">
                  <c:v>1.0203363253321898E-2</c:v>
                </c:pt>
                <c:pt idx="35">
                  <c:v>2.131396149497311E-3</c:v>
                </c:pt>
                <c:pt idx="36">
                  <c:v>1.1532310749868338E-3</c:v>
                </c:pt>
                <c:pt idx="37">
                  <c:v>-6.9364450494483268E-3</c:v>
                </c:pt>
                <c:pt idx="38">
                  <c:v>2.2792906958548215E-3</c:v>
                </c:pt>
                <c:pt idx="39">
                  <c:v>1.6800767903741146E-2</c:v>
                </c:pt>
                <c:pt idx="40">
                  <c:v>3.2011832069374774E-3</c:v>
                </c:pt>
                <c:pt idx="41">
                  <c:v>3.3186168995568838E-3</c:v>
                </c:pt>
                <c:pt idx="42">
                  <c:v>4.5171757393308032E-3</c:v>
                </c:pt>
                <c:pt idx="43">
                  <c:v>-1.1883795919055223E-2</c:v>
                </c:pt>
                <c:pt idx="44">
                  <c:v>2.8493657562159297E-3</c:v>
                </c:pt>
                <c:pt idx="45">
                  <c:v>4.0636483348707592E-3</c:v>
                </c:pt>
                <c:pt idx="46">
                  <c:v>1.3063648333066322E-2</c:v>
                </c:pt>
                <c:pt idx="47">
                  <c:v>3.3115689693734018E-3</c:v>
                </c:pt>
                <c:pt idx="48">
                  <c:v>-9.5619839995014291E-3</c:v>
                </c:pt>
                <c:pt idx="49">
                  <c:v>1.0954074805572513E-2</c:v>
                </c:pt>
                <c:pt idx="50">
                  <c:v>2.8526630914455509E-3</c:v>
                </c:pt>
                <c:pt idx="51">
                  <c:v>7.751249205579222E-3</c:v>
                </c:pt>
                <c:pt idx="52">
                  <c:v>-8.231089439175665E-3</c:v>
                </c:pt>
                <c:pt idx="53">
                  <c:v>-5.1209926659823227E-3</c:v>
                </c:pt>
                <c:pt idx="54">
                  <c:v>2.6989003383015978E-2</c:v>
                </c:pt>
                <c:pt idx="55">
                  <c:v>-2.05184167158627E-2</c:v>
                </c:pt>
                <c:pt idx="56">
                  <c:v>4.9974042534499385E-3</c:v>
                </c:pt>
                <c:pt idx="57">
                  <c:v>-5.9943273958790247E-3</c:v>
                </c:pt>
                <c:pt idx="58">
                  <c:v>6.1512258516234902E-3</c:v>
                </c:pt>
                <c:pt idx="59">
                  <c:v>-4.0529100392063186E-3</c:v>
                </c:pt>
                <c:pt idx="60">
                  <c:v>6.7466981375548032E-3</c:v>
                </c:pt>
                <c:pt idx="61">
                  <c:v>-2.8412651761921814E-3</c:v>
                </c:pt>
                <c:pt idx="62">
                  <c:v>6.0566339894174565E-3</c:v>
                </c:pt>
                <c:pt idx="63">
                  <c:v>7.750318409360385E-3</c:v>
                </c:pt>
                <c:pt idx="64">
                  <c:v>1.3546097143178649E-2</c:v>
                </c:pt>
                <c:pt idx="65">
                  <c:v>8.3418671517387633E-3</c:v>
                </c:pt>
                <c:pt idx="66">
                  <c:v>2.0601727185562344E-3</c:v>
                </c:pt>
                <c:pt idx="67">
                  <c:v>2.9580527086330161E-3</c:v>
                </c:pt>
                <c:pt idx="68">
                  <c:v>9.8559305364582656E-3</c:v>
                </c:pt>
                <c:pt idx="69">
                  <c:v>-9.3483203596055608E-3</c:v>
                </c:pt>
                <c:pt idx="70">
                  <c:v>8.1657137484307876E-3</c:v>
                </c:pt>
                <c:pt idx="71">
                  <c:v>8.3452869614834974E-3</c:v>
                </c:pt>
                <c:pt idx="72">
                  <c:v>5.8741763192605018E-3</c:v>
                </c:pt>
                <c:pt idx="73">
                  <c:v>7.8767534875132522E-3</c:v>
                </c:pt>
                <c:pt idx="74">
                  <c:v>2.6205361529696783E-3</c:v>
                </c:pt>
                <c:pt idx="75">
                  <c:v>-6.5005622846765095E-3</c:v>
                </c:pt>
                <c:pt idx="76">
                  <c:v>-6.2005622849791893E-3</c:v>
                </c:pt>
                <c:pt idx="77">
                  <c:v>1.7994377166506252E-3</c:v>
                </c:pt>
                <c:pt idx="78">
                  <c:v>3.5840171865241244E-3</c:v>
                </c:pt>
                <c:pt idx="79">
                  <c:v>2.3796446644320166E-3</c:v>
                </c:pt>
                <c:pt idx="80">
                  <c:v>2.6221280801405171E-3</c:v>
                </c:pt>
                <c:pt idx="81">
                  <c:v>-4.8231457004022094E-4</c:v>
                </c:pt>
                <c:pt idx="82">
                  <c:v>1.1957858601376152E-3</c:v>
                </c:pt>
                <c:pt idx="83">
                  <c:v>1.1745996369290634E-3</c:v>
                </c:pt>
                <c:pt idx="84">
                  <c:v>4.5084806978630942E-3</c:v>
                </c:pt>
                <c:pt idx="85">
                  <c:v>4.694586248968971E-4</c:v>
                </c:pt>
                <c:pt idx="86">
                  <c:v>1.3482690030600514E-3</c:v>
                </c:pt>
                <c:pt idx="87">
                  <c:v>-7.7125941355143945E-5</c:v>
                </c:pt>
                <c:pt idx="88">
                  <c:v>2.9228740628940153E-3</c:v>
                </c:pt>
                <c:pt idx="89">
                  <c:v>1.0320890796651633E-3</c:v>
                </c:pt>
                <c:pt idx="90">
                  <c:v>5.1700033500656079E-4</c:v>
                </c:pt>
                <c:pt idx="91">
                  <c:v>6.5048426541764771E-3</c:v>
                </c:pt>
                <c:pt idx="92">
                  <c:v>-5.8422756212341345E-4</c:v>
                </c:pt>
                <c:pt idx="93">
                  <c:v>-2.1774464213457446E-2</c:v>
                </c:pt>
                <c:pt idx="94">
                  <c:v>-4.9611975608834184E-3</c:v>
                </c:pt>
                <c:pt idx="95">
                  <c:v>2.2647710877213602E-3</c:v>
                </c:pt>
                <c:pt idx="96">
                  <c:v>-2.2781214204776095E-3</c:v>
                </c:pt>
                <c:pt idx="97">
                  <c:v>-1.7803423245451159E-3</c:v>
                </c:pt>
                <c:pt idx="98">
                  <c:v>3.419657675059072E-3</c:v>
                </c:pt>
                <c:pt idx="99">
                  <c:v>3.0615343655298905E-4</c:v>
                </c:pt>
                <c:pt idx="100">
                  <c:v>-8.9597611604446317E-3</c:v>
                </c:pt>
                <c:pt idx="101">
                  <c:v>-1.0089345884466906E-2</c:v>
                </c:pt>
                <c:pt idx="102">
                  <c:v>1.0294502155401113E-3</c:v>
                </c:pt>
                <c:pt idx="103">
                  <c:v>2.9740039555495312E-4</c:v>
                </c:pt>
                <c:pt idx="104">
                  <c:v>-8.845096255594492E-4</c:v>
                </c:pt>
                <c:pt idx="105">
                  <c:v>-6.8450963061187416E-4</c:v>
                </c:pt>
                <c:pt idx="106">
                  <c:v>5.7221445234029555E-2</c:v>
                </c:pt>
                <c:pt idx="107">
                  <c:v>-2.0999888355134878E-2</c:v>
                </c:pt>
                <c:pt idx="108">
                  <c:v>-1.2126589329394489E-2</c:v>
                </c:pt>
                <c:pt idx="109">
                  <c:v>-3.857988575791893E-3</c:v>
                </c:pt>
                <c:pt idx="110">
                  <c:v>1.9142011425255845E-2</c:v>
                </c:pt>
                <c:pt idx="111">
                  <c:v>3.1031296931384626E-2</c:v>
                </c:pt>
                <c:pt idx="112">
                  <c:v>-1.3079419737369183E-2</c:v>
                </c:pt>
                <c:pt idx="113">
                  <c:v>-3.0794197426078735E-3</c:v>
                </c:pt>
                <c:pt idx="114">
                  <c:v>7.6078380616891692E-2</c:v>
                </c:pt>
                <c:pt idx="115">
                  <c:v>-1.0099973182692583E-4</c:v>
                </c:pt>
                <c:pt idx="116">
                  <c:v>-9.9972707718069394E-7</c:v>
                </c:pt>
                <c:pt idx="117">
                  <c:v>3.0435978798247317E-5</c:v>
                </c:pt>
                <c:pt idx="118">
                  <c:v>6.522525684623516E-4</c:v>
                </c:pt>
                <c:pt idx="119">
                  <c:v>-4.6065369791373467E-6</c:v>
                </c:pt>
                <c:pt idx="120">
                  <c:v>1.0629095262138878E-4</c:v>
                </c:pt>
                <c:pt idx="121">
                  <c:v>-3.1598489050805104E-4</c:v>
                </c:pt>
                <c:pt idx="122">
                  <c:v>2.6173917580722493E-4</c:v>
                </c:pt>
                <c:pt idx="123">
                  <c:v>-1.7341546190971458E-4</c:v>
                </c:pt>
                <c:pt idx="124">
                  <c:v>-3.0760802803549527E-4</c:v>
                </c:pt>
                <c:pt idx="125">
                  <c:v>-1.9009904848463864E-5</c:v>
                </c:pt>
                <c:pt idx="126">
                  <c:v>3.6958604506250758E-4</c:v>
                </c:pt>
                <c:pt idx="127">
                  <c:v>-2.4235690773244495E-4</c:v>
                </c:pt>
                <c:pt idx="128">
                  <c:v>5.3198765856454821E-4</c:v>
                </c:pt>
                <c:pt idx="129">
                  <c:v>3.0149800215136333E-3</c:v>
                </c:pt>
                <c:pt idx="130">
                  <c:v>-5.6573549524503901E-3</c:v>
                </c:pt>
                <c:pt idx="131">
                  <c:v>-9.5862665802152747E-3</c:v>
                </c:pt>
                <c:pt idx="132">
                  <c:v>1.2842163369699326E-3</c:v>
                </c:pt>
                <c:pt idx="133">
                  <c:v>3.630427482031205E-4</c:v>
                </c:pt>
                <c:pt idx="134">
                  <c:v>6.3977778439535966E-4</c:v>
                </c:pt>
                <c:pt idx="135">
                  <c:v>7.2762274403545047E-4</c:v>
                </c:pt>
                <c:pt idx="136">
                  <c:v>-1.6814565568398727E-2</c:v>
                </c:pt>
                <c:pt idx="137">
                  <c:v>-1.6653027890222615E-2</c:v>
                </c:pt>
                <c:pt idx="138">
                  <c:v>4.9036486800278236E-4</c:v>
                </c:pt>
                <c:pt idx="139">
                  <c:v>2.6108272468289007E-3</c:v>
                </c:pt>
                <c:pt idx="140">
                  <c:v>-5.5258208199434212E-3</c:v>
                </c:pt>
                <c:pt idx="141">
                  <c:v>8.272914622928086E-4</c:v>
                </c:pt>
                <c:pt idx="142">
                  <c:v>-1.4644985088937568E-3</c:v>
                </c:pt>
                <c:pt idx="143">
                  <c:v>5.9967736291375818E-3</c:v>
                </c:pt>
                <c:pt idx="144">
                  <c:v>1.8845323359173501E-3</c:v>
                </c:pt>
                <c:pt idx="145">
                  <c:v>6.2722888682219813E-3</c:v>
                </c:pt>
                <c:pt idx="146">
                  <c:v>9.6407161944011134E-4</c:v>
                </c:pt>
                <c:pt idx="147">
                  <c:v>8.7218763273886821E-4</c:v>
                </c:pt>
                <c:pt idx="148">
                  <c:v>1.4721876321335085E-3</c:v>
                </c:pt>
                <c:pt idx="149">
                  <c:v>-1.5954891065964255E-3</c:v>
                </c:pt>
                <c:pt idx="150">
                  <c:v>1.2576618623529449E-3</c:v>
                </c:pt>
                <c:pt idx="151">
                  <c:v>-6.3065023419532117E-3</c:v>
                </c:pt>
                <c:pt idx="152">
                  <c:v>-3.7155729881631779E-3</c:v>
                </c:pt>
                <c:pt idx="153">
                  <c:v>1.0297817857068737E-3</c:v>
                </c:pt>
                <c:pt idx="154">
                  <c:v>3.0492813007305143E-3</c:v>
                </c:pt>
                <c:pt idx="157">
                  <c:v>3.105719474831895E-4</c:v>
                </c:pt>
                <c:pt idx="158">
                  <c:v>-3.1959297141374264E-3</c:v>
                </c:pt>
                <c:pt idx="159">
                  <c:v>2.2427117742920759E-3</c:v>
                </c:pt>
                <c:pt idx="160">
                  <c:v>5.2978265810115117E-4</c:v>
                </c:pt>
                <c:pt idx="162">
                  <c:v>1.2168513760148977E-3</c:v>
                </c:pt>
                <c:pt idx="163">
                  <c:v>1.3168513734886853E-3</c:v>
                </c:pt>
                <c:pt idx="164">
                  <c:v>1.5490915531453891E-3</c:v>
                </c:pt>
                <c:pt idx="165">
                  <c:v>3.9403956244346214E-4</c:v>
                </c:pt>
                <c:pt idx="166">
                  <c:v>2.4681425750557057E-3</c:v>
                </c:pt>
                <c:pt idx="167">
                  <c:v>1.3229621293341283E-3</c:v>
                </c:pt>
                <c:pt idx="168">
                  <c:v>3.0551908147771391E-3</c:v>
                </c:pt>
                <c:pt idx="173">
                  <c:v>-6.8388785929595405E-3</c:v>
                </c:pt>
                <c:pt idx="175">
                  <c:v>1.0048148297789994E-2</c:v>
                </c:pt>
                <c:pt idx="176">
                  <c:v>-5.8116936272647459E-4</c:v>
                </c:pt>
                <c:pt idx="179">
                  <c:v>2.4668833281658383E-3</c:v>
                </c:pt>
                <c:pt idx="181">
                  <c:v>6.5634956715101746E-3</c:v>
                </c:pt>
                <c:pt idx="182">
                  <c:v>2.9792997336121931E-3</c:v>
                </c:pt>
                <c:pt idx="183">
                  <c:v>5.8210940860021678E-3</c:v>
                </c:pt>
                <c:pt idx="184">
                  <c:v>-8.6145141514423554E-3</c:v>
                </c:pt>
                <c:pt idx="185">
                  <c:v>6.2724765909473188E-3</c:v>
                </c:pt>
                <c:pt idx="186">
                  <c:v>4.48206761061524E-3</c:v>
                </c:pt>
                <c:pt idx="190">
                  <c:v>2.0300018248782048E-3</c:v>
                </c:pt>
                <c:pt idx="191">
                  <c:v>-3.8302007208044575E-4</c:v>
                </c:pt>
                <c:pt idx="193">
                  <c:v>6.7709808097806776E-3</c:v>
                </c:pt>
                <c:pt idx="194">
                  <c:v>1.1835334415477732E-2</c:v>
                </c:pt>
                <c:pt idx="196">
                  <c:v>7.5449017431725458E-3</c:v>
                </c:pt>
                <c:pt idx="197">
                  <c:v>2.8022764300389292E-3</c:v>
                </c:pt>
                <c:pt idx="199">
                  <c:v>2.576167731162184E-3</c:v>
                </c:pt>
                <c:pt idx="200">
                  <c:v>5.3500503317073355E-3</c:v>
                </c:pt>
                <c:pt idx="202">
                  <c:v>3.324142055850176E-4</c:v>
                </c:pt>
                <c:pt idx="204">
                  <c:v>7.2991293602379832E-3</c:v>
                </c:pt>
                <c:pt idx="206">
                  <c:v>7.8120704303827294E-4</c:v>
                </c:pt>
                <c:pt idx="207">
                  <c:v>9.7002246022308888E-3</c:v>
                </c:pt>
                <c:pt idx="208">
                  <c:v>3.5871077422295482E-3</c:v>
                </c:pt>
                <c:pt idx="209">
                  <c:v>9.1469455187737844E-3</c:v>
                </c:pt>
                <c:pt idx="210">
                  <c:v>-1.082260010491456E-2</c:v>
                </c:pt>
                <c:pt idx="211">
                  <c:v>-1.688567869614349E-3</c:v>
                </c:pt>
                <c:pt idx="220">
                  <c:v>3.1162860977373376E-3</c:v>
                </c:pt>
                <c:pt idx="223">
                  <c:v>1.3220059915456378E-2</c:v>
                </c:pt>
                <c:pt idx="224">
                  <c:v>1.2246737602530759E-2</c:v>
                </c:pt>
                <c:pt idx="225">
                  <c:v>6.1330052324368931E-3</c:v>
                </c:pt>
                <c:pt idx="226">
                  <c:v>-5.2082049263835507E-3</c:v>
                </c:pt>
                <c:pt idx="228">
                  <c:v>3.0458180391423314E-3</c:v>
                </c:pt>
                <c:pt idx="229">
                  <c:v>3.9320665074854483E-3</c:v>
                </c:pt>
                <c:pt idx="234">
                  <c:v>9.617186237693991E-3</c:v>
                </c:pt>
                <c:pt idx="235">
                  <c:v>-1.9610366051680525E-2</c:v>
                </c:pt>
                <c:pt idx="240">
                  <c:v>2.5793376773911329E-3</c:v>
                </c:pt>
                <c:pt idx="243">
                  <c:v>1.9669658882161302E-2</c:v>
                </c:pt>
                <c:pt idx="246">
                  <c:v>-2.4480087873538114E-2</c:v>
                </c:pt>
                <c:pt idx="247">
                  <c:v>-7.0779698088701366E-4</c:v>
                </c:pt>
                <c:pt idx="248">
                  <c:v>-6.4061187046687007E-2</c:v>
                </c:pt>
                <c:pt idx="249">
                  <c:v>-3.3291349026893656E-3</c:v>
                </c:pt>
                <c:pt idx="250">
                  <c:v>4.2531419462586949E-3</c:v>
                </c:pt>
                <c:pt idx="251">
                  <c:v>7.2317174013392937E-3</c:v>
                </c:pt>
                <c:pt idx="252">
                  <c:v>-8.7465368399133048E-3</c:v>
                </c:pt>
                <c:pt idx="253">
                  <c:v>1.1160635752214954E-2</c:v>
                </c:pt>
                <c:pt idx="254">
                  <c:v>1.0461611101117998E-3</c:v>
                </c:pt>
                <c:pt idx="255">
                  <c:v>-6.5888623711936375E-3</c:v>
                </c:pt>
                <c:pt idx="256">
                  <c:v>1.296652535846426E-3</c:v>
                </c:pt>
                <c:pt idx="257">
                  <c:v>-1.4817834732752801E-2</c:v>
                </c:pt>
                <c:pt idx="258">
                  <c:v>-1.9323241698317771E-3</c:v>
                </c:pt>
                <c:pt idx="259">
                  <c:v>-1.2910910170594356E-2</c:v>
                </c:pt>
                <c:pt idx="260">
                  <c:v>7.9745833908032894E-3</c:v>
                </c:pt>
                <c:pt idx="261">
                  <c:v>-7.7507781770606984E-4</c:v>
                </c:pt>
                <c:pt idx="262">
                  <c:v>1.6766832845188855E-2</c:v>
                </c:pt>
                <c:pt idx="263">
                  <c:v>-1.3982920367612501E-2</c:v>
                </c:pt>
                <c:pt idx="264">
                  <c:v>-4.0763763557688671E-3</c:v>
                </c:pt>
                <c:pt idx="265">
                  <c:v>-1.3420048561827914E-2</c:v>
                </c:pt>
                <c:pt idx="266">
                  <c:v>-5.3461030936361982E-4</c:v>
                </c:pt>
                <c:pt idx="268">
                  <c:v>-3.3782750698076133E-3</c:v>
                </c:pt>
                <c:pt idx="269">
                  <c:v>-1.0722055733868344E-2</c:v>
                </c:pt>
                <c:pt idx="270">
                  <c:v>-3.8366536524066905E-3</c:v>
                </c:pt>
                <c:pt idx="271">
                  <c:v>6.1633463496305781E-3</c:v>
                </c:pt>
                <c:pt idx="272">
                  <c:v>1.0527854420979699E-2</c:v>
                </c:pt>
                <c:pt idx="273">
                  <c:v>1.4132460519338157E-3</c:v>
                </c:pt>
                <c:pt idx="275">
                  <c:v>5.0161269695304309E-3</c:v>
                </c:pt>
                <c:pt idx="276">
                  <c:v>6.8380499508118517E-3</c:v>
                </c:pt>
                <c:pt idx="277">
                  <c:v>4.3778359901566182E-3</c:v>
                </c:pt>
                <c:pt idx="278">
                  <c:v>4.4707119771842472E-3</c:v>
                </c:pt>
                <c:pt idx="279">
                  <c:v>4.9554506408681521E-3</c:v>
                </c:pt>
                <c:pt idx="280">
                  <c:v>1.3310489394053517E-2</c:v>
                </c:pt>
                <c:pt idx="281">
                  <c:v>-7.8567889035420363E-3</c:v>
                </c:pt>
                <c:pt idx="282">
                  <c:v>9.1432110962833407E-3</c:v>
                </c:pt>
                <c:pt idx="283">
                  <c:v>5.5664361233804917E-3</c:v>
                </c:pt>
                <c:pt idx="284">
                  <c:v>4.0434183604316585E-3</c:v>
                </c:pt>
                <c:pt idx="285">
                  <c:v>1.6973089412847999E-3</c:v>
                </c:pt>
                <c:pt idx="286">
                  <c:v>1.3697308943729522E-2</c:v>
                </c:pt>
                <c:pt idx="287">
                  <c:v>1.469730894029527E-2</c:v>
                </c:pt>
                <c:pt idx="288">
                  <c:v>1.3581934786282081E-2</c:v>
                </c:pt>
                <c:pt idx="289">
                  <c:v>1.2466558446967131E-2</c:v>
                </c:pt>
                <c:pt idx="290">
                  <c:v>-3.0402667273323351E-2</c:v>
                </c:pt>
                <c:pt idx="291">
                  <c:v>-1.3803897238581248E-2</c:v>
                </c:pt>
                <c:pt idx="292">
                  <c:v>-1.5581208006648075E-3</c:v>
                </c:pt>
                <c:pt idx="293">
                  <c:v>1.4566432457606641E-3</c:v>
                </c:pt>
                <c:pt idx="294">
                  <c:v>-4.6588411282908332E-3</c:v>
                </c:pt>
                <c:pt idx="295">
                  <c:v>-2.5157263907644705E-3</c:v>
                </c:pt>
                <c:pt idx="296">
                  <c:v>6.821554039521528E-3</c:v>
                </c:pt>
                <c:pt idx="297">
                  <c:v>5.0645328512756004E-3</c:v>
                </c:pt>
                <c:pt idx="298">
                  <c:v>5.051683062024288E-3</c:v>
                </c:pt>
                <c:pt idx="299">
                  <c:v>1.0850152961629417E-2</c:v>
                </c:pt>
                <c:pt idx="301">
                  <c:v>9.6131706126470467E-3</c:v>
                </c:pt>
                <c:pt idx="302">
                  <c:v>5.7219816400230225E-3</c:v>
                </c:pt>
                <c:pt idx="303">
                  <c:v>-2.0644712986040238E-2</c:v>
                </c:pt>
                <c:pt idx="304">
                  <c:v>-3.76164618180956E-3</c:v>
                </c:pt>
                <c:pt idx="305">
                  <c:v>2.7109293008204544E-3</c:v>
                </c:pt>
                <c:pt idx="306">
                  <c:v>1.3477044184488109E-2</c:v>
                </c:pt>
                <c:pt idx="307">
                  <c:v>4.2431503592539653E-3</c:v>
                </c:pt>
                <c:pt idx="310">
                  <c:v>9.0563147385533827E-3</c:v>
                </c:pt>
                <c:pt idx="311">
                  <c:v>-1.3121322515656196E-3</c:v>
                </c:pt>
                <c:pt idx="312">
                  <c:v>-1.2121322540918321E-3</c:v>
                </c:pt>
                <c:pt idx="313">
                  <c:v>6.7032209714048413E-4</c:v>
                </c:pt>
                <c:pt idx="314">
                  <c:v>1.7703220984559773E-3</c:v>
                </c:pt>
                <c:pt idx="315">
                  <c:v>8.4709538948810163E-3</c:v>
                </c:pt>
                <c:pt idx="316">
                  <c:v>-6.7632713394886294E-3</c:v>
                </c:pt>
                <c:pt idx="317">
                  <c:v>6.8075945244081247E-3</c:v>
                </c:pt>
                <c:pt idx="318">
                  <c:v>6.2899843939461329E-3</c:v>
                </c:pt>
                <c:pt idx="319">
                  <c:v>7.2372280416135061E-3</c:v>
                </c:pt>
                <c:pt idx="320">
                  <c:v>-1.662673334215152E-3</c:v>
                </c:pt>
                <c:pt idx="321">
                  <c:v>-2.0803143878938331E-3</c:v>
                </c:pt>
                <c:pt idx="322">
                  <c:v>-1.3979576182828243E-3</c:v>
                </c:pt>
                <c:pt idx="323">
                  <c:v>-1.0156030263949387E-3</c:v>
                </c:pt>
                <c:pt idx="324">
                  <c:v>-8.3325060748043467E-4</c:v>
                </c:pt>
                <c:pt idx="326">
                  <c:v>9.6488466361586943E-3</c:v>
                </c:pt>
                <c:pt idx="327">
                  <c:v>2.5311650731092514E-3</c:v>
                </c:pt>
                <c:pt idx="330">
                  <c:v>1.7810731603892446E-4</c:v>
                </c:pt>
                <c:pt idx="331">
                  <c:v>-1.258682586174666E-2</c:v>
                </c:pt>
                <c:pt idx="332">
                  <c:v>-9.9868873982724739E-4</c:v>
                </c:pt>
                <c:pt idx="333">
                  <c:v>-7.9868873760371474E-4</c:v>
                </c:pt>
                <c:pt idx="334">
                  <c:v>-2.2163933862016511E-3</c:v>
                </c:pt>
                <c:pt idx="335">
                  <c:v>-1.9163933865043309E-3</c:v>
                </c:pt>
                <c:pt idx="336">
                  <c:v>-1.0341002130232983E-3</c:v>
                </c:pt>
                <c:pt idx="337">
                  <c:v>2.6589978323976991E-4</c:v>
                </c:pt>
                <c:pt idx="340">
                  <c:v>1.3232229409469158E-2</c:v>
                </c:pt>
                <c:pt idx="341">
                  <c:v>-8.8614998356039559E-4</c:v>
                </c:pt>
                <c:pt idx="342">
                  <c:v>3.8954684408673331E-3</c:v>
                </c:pt>
                <c:pt idx="343">
                  <c:v>9.9852627338602815E-3</c:v>
                </c:pt>
                <c:pt idx="344">
                  <c:v>4.4589084880068634E-3</c:v>
                </c:pt>
                <c:pt idx="345">
                  <c:v>4.7589084877041835E-3</c:v>
                </c:pt>
                <c:pt idx="346">
                  <c:v>4.5404707144095276E-3</c:v>
                </c:pt>
                <c:pt idx="347">
                  <c:v>2.6509657493682878E-3</c:v>
                </c:pt>
                <c:pt idx="348">
                  <c:v>3.2956289103446487E-3</c:v>
                </c:pt>
                <c:pt idx="349">
                  <c:v>4.0953545222545545E-3</c:v>
                </c:pt>
                <c:pt idx="350">
                  <c:v>2.8788185659035809E-3</c:v>
                </c:pt>
                <c:pt idx="351">
                  <c:v>4.8314210658774101E-3</c:v>
                </c:pt>
                <c:pt idx="352">
                  <c:v>2.0989637745671575E-3</c:v>
                </c:pt>
                <c:pt idx="353">
                  <c:v>1.1842384675302825E-3</c:v>
                </c:pt>
                <c:pt idx="354">
                  <c:v>7.6507149624849974E-4</c:v>
                </c:pt>
                <c:pt idx="356">
                  <c:v>4.9150586241797651E-3</c:v>
                </c:pt>
                <c:pt idx="358">
                  <c:v>1.520457514264658E-3</c:v>
                </c:pt>
                <c:pt idx="360">
                  <c:v>2.0593984627345817E-2</c:v>
                </c:pt>
                <c:pt idx="363">
                  <c:v>-7.4048782724493722E-4</c:v>
                </c:pt>
                <c:pt idx="364">
                  <c:v>-7.6619742298465743E-5</c:v>
                </c:pt>
                <c:pt idx="366">
                  <c:v>5.4639928490056097E-4</c:v>
                </c:pt>
                <c:pt idx="369">
                  <c:v>7.3789723679835821E-4</c:v>
                </c:pt>
                <c:pt idx="370">
                  <c:v>1.9433561522263665E-2</c:v>
                </c:pt>
                <c:pt idx="374">
                  <c:v>-1.5191483372775212E-2</c:v>
                </c:pt>
                <c:pt idx="375">
                  <c:v>4.8085166240233665E-3</c:v>
                </c:pt>
                <c:pt idx="380">
                  <c:v>3.3707613729441373E-3</c:v>
                </c:pt>
                <c:pt idx="384">
                  <c:v>1.3711232661405713E-2</c:v>
                </c:pt>
                <c:pt idx="386">
                  <c:v>1.0346721976876033E-2</c:v>
                </c:pt>
                <c:pt idx="387">
                  <c:v>1.7546488515493702E-3</c:v>
                </c:pt>
                <c:pt idx="391">
                  <c:v>-1.5004152952719903E-2</c:v>
                </c:pt>
                <c:pt idx="392">
                  <c:v>-1.2927117534743127E-2</c:v>
                </c:pt>
                <c:pt idx="393">
                  <c:v>-1.2550084295502296E-2</c:v>
                </c:pt>
                <c:pt idx="394">
                  <c:v>-1.427305322489255E-2</c:v>
                </c:pt>
                <c:pt idx="395">
                  <c:v>7.5122587667896534E-3</c:v>
                </c:pt>
                <c:pt idx="396">
                  <c:v>7.5890842669515957E-3</c:v>
                </c:pt>
                <c:pt idx="402">
                  <c:v>-3.2495741860270808E-3</c:v>
                </c:pt>
                <c:pt idx="403">
                  <c:v>7.9256226748179136E-3</c:v>
                </c:pt>
                <c:pt idx="404">
                  <c:v>-1.6752132674037704E-2</c:v>
                </c:pt>
                <c:pt idx="406">
                  <c:v>3.8228693235195579E-3</c:v>
                </c:pt>
                <c:pt idx="413">
                  <c:v>-1.1838520048417126E-2</c:v>
                </c:pt>
                <c:pt idx="414">
                  <c:v>-1.1138520051548698E-2</c:v>
                </c:pt>
                <c:pt idx="420">
                  <c:v>1.6847985888983744E-2</c:v>
                </c:pt>
                <c:pt idx="422">
                  <c:v>-5.163836877610635E-3</c:v>
                </c:pt>
                <c:pt idx="431">
                  <c:v>-1.4589196096477755E-2</c:v>
                </c:pt>
                <c:pt idx="432">
                  <c:v>-1.6051838039699604E-2</c:v>
                </c:pt>
                <c:pt idx="433">
                  <c:v>9.3118864331757922E-4</c:v>
                </c:pt>
                <c:pt idx="439">
                  <c:v>-1.6781996216149953E-2</c:v>
                </c:pt>
                <c:pt idx="440">
                  <c:v>-1.6481996216452632E-2</c:v>
                </c:pt>
                <c:pt idx="447">
                  <c:v>4.607429178052444E-3</c:v>
                </c:pt>
                <c:pt idx="451">
                  <c:v>-1.358921652092332E-2</c:v>
                </c:pt>
                <c:pt idx="452">
                  <c:v>-9.5712745404383931E-3</c:v>
                </c:pt>
                <c:pt idx="453">
                  <c:v>-1.6699717293385742E-2</c:v>
                </c:pt>
                <c:pt idx="454">
                  <c:v>-1.6828162219294812E-2</c:v>
                </c:pt>
                <c:pt idx="455">
                  <c:v>-1.3956609326256503E-2</c:v>
                </c:pt>
                <c:pt idx="456">
                  <c:v>-8.7731857646370093E-3</c:v>
                </c:pt>
                <c:pt idx="457">
                  <c:v>-8.9016455011215675E-3</c:v>
                </c:pt>
                <c:pt idx="458">
                  <c:v>-1.5158571516666414E-2</c:v>
                </c:pt>
                <c:pt idx="459">
                  <c:v>5.5108505198764729E-3</c:v>
                </c:pt>
                <c:pt idx="460">
                  <c:v>-1.1617634917137944E-2</c:v>
                </c:pt>
                <c:pt idx="462">
                  <c:v>-1.3819896103496127E-2</c:v>
                </c:pt>
                <c:pt idx="463">
                  <c:v>-1.063673807991429E-2</c:v>
                </c:pt>
                <c:pt idx="464">
                  <c:v>-7.8937703776469151E-3</c:v>
                </c:pt>
                <c:pt idx="465">
                  <c:v>-1.5839213319621806E-2</c:v>
                </c:pt>
                <c:pt idx="466">
                  <c:v>-3.5456030293398735E-2</c:v>
                </c:pt>
                <c:pt idx="467">
                  <c:v>-2.7756030298742199E-2</c:v>
                </c:pt>
                <c:pt idx="468">
                  <c:v>-1.325603029396917E-2</c:v>
                </c:pt>
                <c:pt idx="469">
                  <c:v>-1.2556030297100743E-2</c:v>
                </c:pt>
                <c:pt idx="470">
                  <c:v>-3.6613147980359979E-2</c:v>
                </c:pt>
                <c:pt idx="471">
                  <c:v>-3.1713147980453112E-2</c:v>
                </c:pt>
                <c:pt idx="472">
                  <c:v>-3.0313147979440298E-2</c:v>
                </c:pt>
                <c:pt idx="473">
                  <c:v>-2.481314798013879E-2</c:v>
                </c:pt>
                <c:pt idx="474">
                  <c:v>-2.061314797710035E-2</c:v>
                </c:pt>
                <c:pt idx="476">
                  <c:v>-1.4799861060124028E-2</c:v>
                </c:pt>
                <c:pt idx="477">
                  <c:v>-1.6136783174352298E-2</c:v>
                </c:pt>
                <c:pt idx="478">
                  <c:v>-1.2614306731949299E-2</c:v>
                </c:pt>
                <c:pt idx="479">
                  <c:v>-7.4738739601376072E-3</c:v>
                </c:pt>
                <c:pt idx="480">
                  <c:v>-2.9503099482951531E-2</c:v>
                </c:pt>
                <c:pt idx="481">
                  <c:v>1.3181091212695548E-3</c:v>
                </c:pt>
                <c:pt idx="482">
                  <c:v>-8.240378107118862E-3</c:v>
                </c:pt>
                <c:pt idx="483">
                  <c:v>-6.0983222651931485E-3</c:v>
                </c:pt>
                <c:pt idx="484">
                  <c:v>-8.3067367156589439E-3</c:v>
                </c:pt>
                <c:pt idx="485">
                  <c:v>-8.0429043113067061E-3</c:v>
                </c:pt>
                <c:pt idx="486">
                  <c:v>-1.1172203463185718E-2</c:v>
                </c:pt>
                <c:pt idx="488">
                  <c:v>-1.5270622264706643E-2</c:v>
                </c:pt>
                <c:pt idx="489">
                  <c:v>-1.0062119608610046E-2</c:v>
                </c:pt>
                <c:pt idx="490">
                  <c:v>-4.3208150571501999E-3</c:v>
                </c:pt>
                <c:pt idx="491">
                  <c:v>-8.5795192052789265E-3</c:v>
                </c:pt>
                <c:pt idx="492">
                  <c:v>-4.708874552435599E-3</c:v>
                </c:pt>
                <c:pt idx="493">
                  <c:v>-1.3529810522843827E-2</c:v>
                </c:pt>
                <c:pt idx="494">
                  <c:v>-1.660955570730837E-2</c:v>
                </c:pt>
                <c:pt idx="495">
                  <c:v>-1.715759198885114E-2</c:v>
                </c:pt>
                <c:pt idx="496">
                  <c:v>-1.1987010923546343E-2</c:v>
                </c:pt>
                <c:pt idx="497">
                  <c:v>-1.0174090537725597E-2</c:v>
                </c:pt>
                <c:pt idx="498">
                  <c:v>-9.7786061062601973E-3</c:v>
                </c:pt>
                <c:pt idx="499">
                  <c:v>-7.0549449565116065E-3</c:v>
                </c:pt>
                <c:pt idx="500">
                  <c:v>-4.2645167237137474E-2</c:v>
                </c:pt>
                <c:pt idx="501">
                  <c:v>-1.4489932330977971E-2</c:v>
                </c:pt>
                <c:pt idx="502">
                  <c:v>-1.4650129735309991E-2</c:v>
                </c:pt>
                <c:pt idx="503">
                  <c:v>-7.2895737513258702E-3</c:v>
                </c:pt>
                <c:pt idx="504">
                  <c:v>6.9391951127379531E-3</c:v>
                </c:pt>
                <c:pt idx="505">
                  <c:v>-3.6122131459362036E-3</c:v>
                </c:pt>
                <c:pt idx="506">
                  <c:v>-1.1329205506047865E-3</c:v>
                </c:pt>
                <c:pt idx="507">
                  <c:v>-3.9611140502574249E-3</c:v>
                </c:pt>
                <c:pt idx="508">
                  <c:v>-1.6270523034008617E-2</c:v>
                </c:pt>
                <c:pt idx="509">
                  <c:v>-1.5970523034311297E-2</c:v>
                </c:pt>
                <c:pt idx="510">
                  <c:v>-1.1701406479925763E-2</c:v>
                </c:pt>
                <c:pt idx="511">
                  <c:v>-1.1401406480228443E-2</c:v>
                </c:pt>
                <c:pt idx="512">
                  <c:v>1.1473241681336468E-2</c:v>
                </c:pt>
                <c:pt idx="513">
                  <c:v>-6.019612407223901E-3</c:v>
                </c:pt>
                <c:pt idx="514">
                  <c:v>-8.070009481730811E-3</c:v>
                </c:pt>
                <c:pt idx="515">
                  <c:v>-7.8700094795072784E-3</c:v>
                </c:pt>
                <c:pt idx="516">
                  <c:v>-9.9275824193602313E-3</c:v>
                </c:pt>
                <c:pt idx="517">
                  <c:v>-1.3206498871351322E-2</c:v>
                </c:pt>
                <c:pt idx="518">
                  <c:v>3.7722489875920695E-3</c:v>
                </c:pt>
                <c:pt idx="519">
                  <c:v>7.7456363436052E-3</c:v>
                </c:pt>
                <c:pt idx="520">
                  <c:v>9.1400975223326908E-4</c:v>
                </c:pt>
                <c:pt idx="521">
                  <c:v>-1.0049249960036172E-2</c:v>
                </c:pt>
                <c:pt idx="522">
                  <c:v>1.0665003339633189E-2</c:v>
                </c:pt>
                <c:pt idx="523">
                  <c:v>-4.2909191777602274E-3</c:v>
                </c:pt>
                <c:pt idx="524">
                  <c:v>-9.5216852933590612E-3</c:v>
                </c:pt>
                <c:pt idx="525">
                  <c:v>4.6631806633521816E-3</c:v>
                </c:pt>
                <c:pt idx="526">
                  <c:v>8.1960110937730896E-3</c:v>
                </c:pt>
                <c:pt idx="527">
                  <c:v>6.4653680113316431E-3</c:v>
                </c:pt>
                <c:pt idx="528">
                  <c:v>1.2246403832097991E-2</c:v>
                </c:pt>
                <c:pt idx="529">
                  <c:v>-5.2086163532948218E-2</c:v>
                </c:pt>
                <c:pt idx="531">
                  <c:v>-5.5584481180910028E-3</c:v>
                </c:pt>
                <c:pt idx="532">
                  <c:v>1.4491828062304812E-2</c:v>
                </c:pt>
                <c:pt idx="533">
                  <c:v>-3.704138500162002E-2</c:v>
                </c:pt>
                <c:pt idx="535">
                  <c:v>-3.8865437582776136E-3</c:v>
                </c:pt>
                <c:pt idx="536">
                  <c:v>-4.5519790794841516E-2</c:v>
                </c:pt>
                <c:pt idx="538">
                  <c:v>-4.5419790797367729E-2</c:v>
                </c:pt>
                <c:pt idx="539">
                  <c:v>4.5802092055426541E-3</c:v>
                </c:pt>
                <c:pt idx="540">
                  <c:v>-4.9786291411418188E-2</c:v>
                </c:pt>
                <c:pt idx="542">
                  <c:v>-1.9245867689535179E-4</c:v>
                </c:pt>
                <c:pt idx="543">
                  <c:v>-6.3807888032548499E-3</c:v>
                </c:pt>
                <c:pt idx="544">
                  <c:v>-8.5782051723004293E-3</c:v>
                </c:pt>
                <c:pt idx="545">
                  <c:v>-5.2572363612751194E-3</c:v>
                </c:pt>
                <c:pt idx="546">
                  <c:v>5.6315785529427592E-3</c:v>
                </c:pt>
                <c:pt idx="548">
                  <c:v>1.8975722522991123E-3</c:v>
                </c:pt>
                <c:pt idx="549">
                  <c:v>-8.6364362219349261E-3</c:v>
                </c:pt>
                <c:pt idx="551">
                  <c:v>6.1548161616206687E-4</c:v>
                </c:pt>
                <c:pt idx="552">
                  <c:v>-1.3037231531771998E-4</c:v>
                </c:pt>
                <c:pt idx="553">
                  <c:v>7.311647487081685E-3</c:v>
                </c:pt>
                <c:pt idx="554">
                  <c:v>1.8775222727948904E-3</c:v>
                </c:pt>
                <c:pt idx="555">
                  <c:v>-1.2656605129738971E-2</c:v>
                </c:pt>
                <c:pt idx="556">
                  <c:v>-5.2862084777527435E-2</c:v>
                </c:pt>
                <c:pt idx="557">
                  <c:v>-5.1962084778435474E-2</c:v>
                </c:pt>
                <c:pt idx="559">
                  <c:v>-1.1731425863455325E-2</c:v>
                </c:pt>
                <c:pt idx="560">
                  <c:v>-1.6165195889519007E-2</c:v>
                </c:pt>
                <c:pt idx="561">
                  <c:v>-1.5965195887295475E-2</c:v>
                </c:pt>
                <c:pt idx="563">
                  <c:v>-9.680537253565491E-4</c:v>
                </c:pt>
                <c:pt idx="564">
                  <c:v>-1.6995292975367088E-3</c:v>
                </c:pt>
                <c:pt idx="565">
                  <c:v>-4.257649278047726E-4</c:v>
                </c:pt>
                <c:pt idx="566">
                  <c:v>-1.2575278226229641E-3</c:v>
                </c:pt>
                <c:pt idx="567">
                  <c:v>1.5283591717314693E-3</c:v>
                </c:pt>
                <c:pt idx="568">
                  <c:v>6.3988645233267749E-4</c:v>
                </c:pt>
                <c:pt idx="569">
                  <c:v>1.3272879979234764E-3</c:v>
                </c:pt>
                <c:pt idx="570">
                  <c:v>-1.8378847138999399E-2</c:v>
                </c:pt>
                <c:pt idx="571">
                  <c:v>3.7903719908676248E-3</c:v>
                </c:pt>
                <c:pt idx="572">
                  <c:v>3.7517914015456622E-3</c:v>
                </c:pt>
                <c:pt idx="573">
                  <c:v>2.9974472573291444E-3</c:v>
                </c:pt>
                <c:pt idx="574">
                  <c:v>2.4271653744357968E-3</c:v>
                </c:pt>
                <c:pt idx="575">
                  <c:v>5.5733836465811371E-3</c:v>
                </c:pt>
                <c:pt idx="576">
                  <c:v>5.5733836465811371E-3</c:v>
                </c:pt>
                <c:pt idx="577">
                  <c:v>5.3226385572094914E-3</c:v>
                </c:pt>
                <c:pt idx="578">
                  <c:v>5.3226385572094914E-3</c:v>
                </c:pt>
                <c:pt idx="579">
                  <c:v>1.1295091796566126E-2</c:v>
                </c:pt>
                <c:pt idx="580">
                  <c:v>5.8219716948459954E-3</c:v>
                </c:pt>
                <c:pt idx="581">
                  <c:v>5.9825595302192003E-3</c:v>
                </c:pt>
                <c:pt idx="582">
                  <c:v>5.3643099814204565E-3</c:v>
                </c:pt>
                <c:pt idx="583">
                  <c:v>6.1528393065252707E-3</c:v>
                </c:pt>
                <c:pt idx="584">
                  <c:v>6.2528393039990582E-3</c:v>
                </c:pt>
                <c:pt idx="585">
                  <c:v>-4.5742494462514549E-3</c:v>
                </c:pt>
                <c:pt idx="586">
                  <c:v>9.5862150677410718E-3</c:v>
                </c:pt>
                <c:pt idx="587">
                  <c:v>1.7191938056069334E-2</c:v>
                </c:pt>
                <c:pt idx="588">
                  <c:v>1.4873395290811192E-2</c:v>
                </c:pt>
                <c:pt idx="589">
                  <c:v>1.4923395285910107E-2</c:v>
                </c:pt>
                <c:pt idx="590">
                  <c:v>1.5773395289903153E-2</c:v>
                </c:pt>
                <c:pt idx="591">
                  <c:v>1.5813395288892668E-2</c:v>
                </c:pt>
                <c:pt idx="592">
                  <c:v>1.7407369998422545E-2</c:v>
                </c:pt>
                <c:pt idx="593">
                  <c:v>1.9262785123478038E-2</c:v>
                </c:pt>
                <c:pt idx="594">
                  <c:v>1.9065503875182827E-2</c:v>
                </c:pt>
                <c:pt idx="595">
                  <c:v>1.8233235039013973E-2</c:v>
                </c:pt>
                <c:pt idx="596">
                  <c:v>1.8647327369326339E-2</c:v>
                </c:pt>
                <c:pt idx="597">
                  <c:v>2.0082975943027381E-2</c:v>
                </c:pt>
                <c:pt idx="598">
                  <c:v>1.7796725432930594E-2</c:v>
                </c:pt>
                <c:pt idx="599">
                  <c:v>1.4533864370394944E-2</c:v>
                </c:pt>
                <c:pt idx="600">
                  <c:v>1.6857327467150074E-2</c:v>
                </c:pt>
                <c:pt idx="601">
                  <c:v>1.6857327467150074E-2</c:v>
                </c:pt>
                <c:pt idx="602">
                  <c:v>1.3015544293872416E-2</c:v>
                </c:pt>
                <c:pt idx="603">
                  <c:v>1.4015544297714122E-2</c:v>
                </c:pt>
                <c:pt idx="604">
                  <c:v>1.4215544299937655E-2</c:v>
                </c:pt>
                <c:pt idx="605">
                  <c:v>1.7201601802857236E-2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53-400D-A3A8-B90C968C9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18040"/>
        <c:axId val="1"/>
      </c:scatterChart>
      <c:valAx>
        <c:axId val="513118040"/>
        <c:scaling>
          <c:orientation val="minMax"/>
          <c:max val="35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18040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V0566 Oph -- </a:t>
            </a:r>
            <a:r>
              <a:rPr lang="en-AU" sz="8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Residuals from Quad fit</a:t>
            </a:r>
          </a:p>
        </c:rich>
      </c:tx>
      <c:layout>
        <c:manualLayout>
          <c:xMode val="edge"/>
          <c:yMode val="edge"/>
          <c:x val="0.30514725181411145"/>
          <c:y val="4.6413502109704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94126886818279"/>
          <c:y val="0.22784904012163815"/>
          <c:w val="0.85478017899473213"/>
          <c:h val="0.611816866993287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(old)'!$F$21:$F$311</c:f>
              <c:numCache>
                <c:formatCode>General</c:formatCode>
                <c:ptCount val="291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</c:numCache>
            </c:numRef>
          </c:xVal>
          <c:yVal>
            <c:numRef>
              <c:f>'A (old)'!$V$21:$V$311</c:f>
              <c:numCache>
                <c:formatCode>General</c:formatCode>
                <c:ptCount val="291"/>
                <c:pt idx="0">
                  <c:v>-8.2951801594470798E-3</c:v>
                </c:pt>
                <c:pt idx="1">
                  <c:v>-8.9849475312491767E-3</c:v>
                </c:pt>
                <c:pt idx="2">
                  <c:v>-8.0430581624418018E-3</c:v>
                </c:pt>
                <c:pt idx="3">
                  <c:v>-7.6689939407466046E-3</c:v>
                </c:pt>
                <c:pt idx="4">
                  <c:v>-5.8536953076095827E-3</c:v>
                </c:pt>
                <c:pt idx="5">
                  <c:v>-5.4258779540228008E-3</c:v>
                </c:pt>
                <c:pt idx="6">
                  <c:v>-1.0775323764035533E-3</c:v>
                </c:pt>
                <c:pt idx="7">
                  <c:v>5.1841514737659272E-3</c:v>
                </c:pt>
                <c:pt idx="8">
                  <c:v>-6.5496230466156324E-3</c:v>
                </c:pt>
                <c:pt idx="9">
                  <c:v>2.6022116955569941E-3</c:v>
                </c:pt>
                <c:pt idx="10">
                  <c:v>1.8720439228856051E-3</c:v>
                </c:pt>
                <c:pt idx="11">
                  <c:v>1.0354180002627306E-3</c:v>
                </c:pt>
                <c:pt idx="12">
                  <c:v>-1.2341129183881361E-2</c:v>
                </c:pt>
                <c:pt idx="13">
                  <c:v>1.7225578397308539E-3</c:v>
                </c:pt>
                <c:pt idx="14">
                  <c:v>1.0124927393715066E-2</c:v>
                </c:pt>
                <c:pt idx="15">
                  <c:v>2.2533015645145801E-3</c:v>
                </c:pt>
                <c:pt idx="16">
                  <c:v>3.176394818249835E-3</c:v>
                </c:pt>
                <c:pt idx="17">
                  <c:v>3.3355524997400882E-3</c:v>
                </c:pt>
                <c:pt idx="18">
                  <c:v>4.5345009744756082E-3</c:v>
                </c:pt>
                <c:pt idx="19">
                  <c:v>2.8687141080897677E-3</c:v>
                </c:pt>
                <c:pt idx="20">
                  <c:v>4.0843943727971385E-3</c:v>
                </c:pt>
                <c:pt idx="21">
                  <c:v>3.8003412914655726E-3</c:v>
                </c:pt>
                <c:pt idx="22">
                  <c:v>2.5960618795496174E-3</c:v>
                </c:pt>
                <c:pt idx="23">
                  <c:v>2.8414399973460056E-3</c:v>
                </c:pt>
                <c:pt idx="24">
                  <c:v>-2.6291020518474234E-4</c:v>
                </c:pt>
                <c:pt idx="25">
                  <c:v>1.4735101797349638E-3</c:v>
                </c:pt>
                <c:pt idx="26">
                  <c:v>1.4523396338180367E-3</c:v>
                </c:pt>
                <c:pt idx="27">
                  <c:v>4.7865653869453052E-3</c:v>
                </c:pt>
                <c:pt idx="28">
                  <c:v>7.477937490143402E-4</c:v>
                </c:pt>
                <c:pt idx="29">
                  <c:v>1.6266197723715792E-3</c:v>
                </c:pt>
                <c:pt idx="30">
                  <c:v>2.0286299326306365E-4</c:v>
                </c:pt>
                <c:pt idx="31">
                  <c:v>1.3621747379867384E-3</c:v>
                </c:pt>
                <c:pt idx="32">
                  <c:v>8.4721228592592353E-4</c:v>
                </c:pt>
                <c:pt idx="33">
                  <c:v>-2.3260134739300654E-4</c:v>
                </c:pt>
                <c:pt idx="34">
                  <c:v>-4.5892946703921652E-3</c:v>
                </c:pt>
                <c:pt idx="35">
                  <c:v>2.6378773107239937E-3</c:v>
                </c:pt>
                <c:pt idx="36">
                  <c:v>-1.9046952980530021E-3</c:v>
                </c:pt>
                <c:pt idx="37">
                  <c:v>-1.3953900644690766E-3</c:v>
                </c:pt>
                <c:pt idx="38">
                  <c:v>3.8046099351351113E-3</c:v>
                </c:pt>
                <c:pt idx="39">
                  <c:v>6.9175247081280141E-4</c:v>
                </c:pt>
                <c:pt idx="40">
                  <c:v>-8.5741373502508586E-3</c:v>
                </c:pt>
                <c:pt idx="41">
                  <c:v>-9.7035983057102027E-3</c:v>
                </c:pt>
                <c:pt idx="42">
                  <c:v>1.4154529958513217E-3</c:v>
                </c:pt>
                <c:pt idx="43">
                  <c:v>6.841966004924537E-4</c:v>
                </c:pt>
                <c:pt idx="44">
                  <c:v>-4.8620918752962207E-4</c:v>
                </c:pt>
                <c:pt idx="45">
                  <c:v>-2.8620919258204704E-4</c:v>
                </c:pt>
                <c:pt idx="46">
                  <c:v>3.080240475393177E-4</c:v>
                </c:pt>
                <c:pt idx="47">
                  <c:v>4.0802405228906283E-4</c:v>
                </c:pt>
                <c:pt idx="48">
                  <c:v>4.3967155815612916E-4</c:v>
                </c:pt>
                <c:pt idx="49">
                  <c:v>1.0615314392457579E-3</c:v>
                </c:pt>
                <c:pt idx="50">
                  <c:v>4.04807280015814E-4</c:v>
                </c:pt>
                <c:pt idx="51">
                  <c:v>5.1572631327538327E-4</c:v>
                </c:pt>
                <c:pt idx="52">
                  <c:v>9.3455854003169552E-5</c:v>
                </c:pt>
                <c:pt idx="53">
                  <c:v>6.711853033526578E-4</c:v>
                </c:pt>
                <c:pt idx="54">
                  <c:v>2.3620784405394463E-4</c:v>
                </c:pt>
                <c:pt idx="55">
                  <c:v>1.0209551728782121E-4</c:v>
                </c:pt>
                <c:pt idx="56">
                  <c:v>3.9072034577737857E-4</c:v>
                </c:pt>
                <c:pt idx="57">
                  <c:v>7.7934298041552929E-4</c:v>
                </c:pt>
                <c:pt idx="58">
                  <c:v>1.6747463539583472E-4</c:v>
                </c:pt>
                <c:pt idx="59">
                  <c:v>9.4211074199824878E-4</c:v>
                </c:pt>
                <c:pt idx="60">
                  <c:v>3.4255539780372974E-3</c:v>
                </c:pt>
                <c:pt idx="61">
                  <c:v>1.7014957747252678E-3</c:v>
                </c:pt>
                <c:pt idx="62">
                  <c:v>7.8052164897012217E-4</c:v>
                </c:pt>
                <c:pt idx="63">
                  <c:v>1.0574894051150483E-3</c:v>
                </c:pt>
                <c:pt idx="64">
                  <c:v>1.1453539551028096E-3</c:v>
                </c:pt>
                <c:pt idx="65">
                  <c:v>-1.6396670610725621E-2</c:v>
                </c:pt>
                <c:pt idx="66">
                  <c:v>-1.623504001488749E-2</c:v>
                </c:pt>
                <c:pt idx="67">
                  <c:v>9.0856770766489445E-4</c:v>
                </c:pt>
                <c:pt idx="68">
                  <c:v>3.0290605849890334E-3</c:v>
                </c:pt>
                <c:pt idx="69">
                  <c:v>1.2456235567993796E-3</c:v>
                </c:pt>
                <c:pt idx="70">
                  <c:v>-1.0461172448479814E-3</c:v>
                </c:pt>
                <c:pt idx="71">
                  <c:v>6.415245302299118E-3</c:v>
                </c:pt>
                <c:pt idx="72">
                  <c:v>2.3030227846428312E-3</c:v>
                </c:pt>
                <c:pt idx="73">
                  <c:v>6.6907980719360599E-3</c:v>
                </c:pt>
                <c:pt idx="74">
                  <c:v>1.3827152516878668E-3</c:v>
                </c:pt>
                <c:pt idx="75">
                  <c:v>1.2908795464938688E-3</c:v>
                </c:pt>
                <c:pt idx="76">
                  <c:v>1.8908795458885091E-3</c:v>
                </c:pt>
                <c:pt idx="77">
                  <c:v>-1.1761074118655961E-3</c:v>
                </c:pt>
                <c:pt idx="78">
                  <c:v>1.6804504502184736E-3</c:v>
                </c:pt>
                <c:pt idx="79">
                  <c:v>-5.8836478175886466E-3</c:v>
                </c:pt>
                <c:pt idx="80">
                  <c:v>-3.2925674721152164E-3</c:v>
                </c:pt>
                <c:pt idx="81">
                  <c:v>1.4528617593645439E-3</c:v>
                </c:pt>
                <c:pt idx="82">
                  <c:v>3.4724603157193397E-3</c:v>
                </c:pt>
                <c:pt idx="85">
                  <c:v>7.3386617146024651E-4</c:v>
                </c:pt>
                <c:pt idx="86">
                  <c:v>-2.7725908824383517E-3</c:v>
                </c:pt>
                <c:pt idx="87">
                  <c:v>2.6660900334398406E-3</c:v>
                </c:pt>
                <c:pt idx="88">
                  <c:v>9.5317319511840329E-4</c:v>
                </c:pt>
                <c:pt idx="90">
                  <c:v>1.6402541703262913E-3</c:v>
                </c:pt>
                <c:pt idx="91">
                  <c:v>1.7402541678000788E-3</c:v>
                </c:pt>
                <c:pt idx="92">
                  <c:v>8.1752031621315025E-4</c:v>
                </c:pt>
                <c:pt idx="93">
                  <c:v>2.8916475183231988E-3</c:v>
                </c:pt>
                <c:pt idx="94">
                  <c:v>1.7464719006250163E-3</c:v>
                </c:pt>
                <c:pt idx="95">
                  <c:v>3.478707821930516E-3</c:v>
                </c:pt>
                <c:pt idx="104">
                  <c:v>2.8906092919380225E-3</c:v>
                </c:pt>
                <c:pt idx="106">
                  <c:v>3.4030862148606597E-3</c:v>
                </c:pt>
                <c:pt idx="107">
                  <c:v>-8.190697620089761E-3</c:v>
                </c:pt>
                <c:pt idx="108">
                  <c:v>6.6963046429966448E-3</c:v>
                </c:pt>
                <c:pt idx="111">
                  <c:v>1.9904742741152664E-3</c:v>
                </c:pt>
                <c:pt idx="112">
                  <c:v>2.453884889863023E-3</c:v>
                </c:pt>
                <c:pt idx="113">
                  <c:v>4.0874394264094668E-5</c:v>
                </c:pt>
                <c:pt idx="120">
                  <c:v>1.2055512497580016E-3</c:v>
                </c:pt>
                <c:pt idx="129">
                  <c:v>3.5427080202799109E-3</c:v>
                </c:pt>
                <c:pt idx="141">
                  <c:v>3.0059786525089153E-3</c:v>
                </c:pt>
                <c:pt idx="146">
                  <c:v>4.6801099979541377E-3</c:v>
                </c:pt>
                <c:pt idx="149">
                  <c:v>7.2629210069617145E-3</c:v>
                </c:pt>
                <c:pt idx="150">
                  <c:v>4.802619105844546E-3</c:v>
                </c:pt>
                <c:pt idx="151">
                  <c:v>4.8954524187760102E-3</c:v>
                </c:pt>
                <c:pt idx="152">
                  <c:v>5.3801813282482597E-3</c:v>
                </c:pt>
                <c:pt idx="154">
                  <c:v>1.0025728819010227E-2</c:v>
                </c:pt>
                <c:pt idx="155">
                  <c:v>6.1335214040990245E-3</c:v>
                </c:pt>
                <c:pt idx="158">
                  <c:v>-9.0892748713878625E-4</c:v>
                </c:pt>
                <c:pt idx="159">
                  <c:v>-8.0892748966499874E-4</c:v>
                </c:pt>
                <c:pt idx="160">
                  <c:v>1.0734955279321431E-3</c:v>
                </c:pt>
                <c:pt idx="161">
                  <c:v>2.1734955292476363E-3</c:v>
                </c:pt>
                <c:pt idx="162">
                  <c:v>7.2098631041011291E-3</c:v>
                </c:pt>
                <c:pt idx="163">
                  <c:v>6.6922210309737062E-3</c:v>
                </c:pt>
                <c:pt idx="164">
                  <c:v>-1.260860268692772E-3</c:v>
                </c:pt>
                <c:pt idx="165">
                  <c:v>-1.6785335572068044E-3</c:v>
                </c:pt>
                <c:pt idx="166">
                  <c:v>-9.9620904300649731E-4</c:v>
                </c:pt>
                <c:pt idx="167">
                  <c:v>-6.1388672710466045E-4</c:v>
                </c:pt>
                <c:pt idx="168">
                  <c:v>-4.3156659747559285E-4</c:v>
                </c:pt>
                <c:pt idx="172">
                  <c:v>-5.9782540277891066E-4</c:v>
                </c:pt>
                <c:pt idx="173">
                  <c:v>-3.9782540055537802E-4</c:v>
                </c:pt>
                <c:pt idx="174">
                  <c:v>-1.8155628847887888E-3</c:v>
                </c:pt>
                <c:pt idx="175">
                  <c:v>-1.5155628850914687E-3</c:v>
                </c:pt>
                <c:pt idx="176">
                  <c:v>-6.3330256782125754E-4</c:v>
                </c:pt>
                <c:pt idx="177">
                  <c:v>6.6669742844181062E-4</c:v>
                </c:pt>
                <c:pt idx="180">
                  <c:v>4.2850966746913639E-3</c:v>
                </c:pt>
                <c:pt idx="181">
                  <c:v>5.1475572238239876E-3</c:v>
                </c:pt>
                <c:pt idx="182">
                  <c:v>4.9290796892321898E-3</c:v>
                </c:pt>
                <c:pt idx="183">
                  <c:v>3.0395110633188015E-3</c:v>
                </c:pt>
                <c:pt idx="184">
                  <c:v>3.6840547181899962E-3</c:v>
                </c:pt>
                <c:pt idx="185">
                  <c:v>4.4834767525251795E-3</c:v>
                </c:pt>
                <c:pt idx="186">
                  <c:v>3.2664268213100575E-3</c:v>
                </c:pt>
                <c:pt idx="187">
                  <c:v>5.2190132052504657E-3</c:v>
                </c:pt>
                <c:pt idx="188">
                  <c:v>2.4861357415598348E-3</c:v>
                </c:pt>
                <c:pt idx="189">
                  <c:v>1.5584254096805243E-3</c:v>
                </c:pt>
                <c:pt idx="190">
                  <c:v>1.1392117884755585E-3</c:v>
                </c:pt>
                <c:pt idx="193">
                  <c:v>1.8927244340135613E-3</c:v>
                </c:pt>
                <c:pt idx="197">
                  <c:v>-3.8677845565047997E-4</c:v>
                </c:pt>
                <c:pt idx="198">
                  <c:v>2.7693572891790592E-4</c:v>
                </c:pt>
                <c:pt idx="200">
                  <c:v>8.9913860295673387E-4</c:v>
                </c:pt>
                <c:pt idx="217">
                  <c:v>-1.4742562856034411E-2</c:v>
                </c:pt>
                <c:pt idx="218">
                  <c:v>-1.2665609963155161E-2</c:v>
                </c:pt>
                <c:pt idx="219">
                  <c:v>-1.22886592695872E-2</c:v>
                </c:pt>
                <c:pt idx="220">
                  <c:v>-1.4011710765225668E-2</c:v>
                </c:pt>
                <c:pt idx="233">
                  <c:v>-1.1682040318906486E-2</c:v>
                </c:pt>
                <c:pt idx="234">
                  <c:v>-1.0982040322038058E-2</c:v>
                </c:pt>
                <c:pt idx="265">
                  <c:v>-1.2673763171280064E-2</c:v>
                </c:pt>
                <c:pt idx="266">
                  <c:v>-8.3023847353561192E-3</c:v>
                </c:pt>
                <c:pt idx="268">
                  <c:v>-1.2060432380060056E-2</c:v>
                </c:pt>
                <c:pt idx="269">
                  <c:v>-7.172165211467095E-3</c:v>
                </c:pt>
                <c:pt idx="270">
                  <c:v>-1.4608919962503519E-2</c:v>
                </c:pt>
                <c:pt idx="271">
                  <c:v>-1.4769417206126192E-2</c:v>
                </c:pt>
                <c:pt idx="276">
                  <c:v>-5.6770953082049269E-3</c:v>
                </c:pt>
                <c:pt idx="280">
                  <c:v>-1.2220251265263687E-2</c:v>
                </c:pt>
                <c:pt idx="282">
                  <c:v>7.4949597546825064E-4</c:v>
                </c:pt>
                <c:pt idx="283">
                  <c:v>-1.4138380159106623E-4</c:v>
                </c:pt>
                <c:pt idx="284">
                  <c:v>5.4275994356306478E-4</c:v>
                </c:pt>
                <c:pt idx="285">
                  <c:v>-1.9173443950629004E-2</c:v>
                </c:pt>
                <c:pt idx="286">
                  <c:v>2.9314989405361258E-3</c:v>
                </c:pt>
                <c:pt idx="287">
                  <c:v>2.8926883049965602E-3</c:v>
                </c:pt>
                <c:pt idx="288">
                  <c:v>2.1374237701561882E-3</c:v>
                </c:pt>
                <c:pt idx="289">
                  <c:v>1.5545456392191404E-3</c:v>
                </c:pt>
                <c:pt idx="290">
                  <c:v>4.873771279575001E-3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8A-4B3D-8972-6F38BCE95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15688"/>
        <c:axId val="1"/>
      </c:scatterChart>
      <c:valAx>
        <c:axId val="777315688"/>
        <c:scaling>
          <c:orientation val="minMax"/>
          <c:max val="35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15688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7.  V0566 Oph - [41835.8617, 0.40964569] </a:t>
            </a:r>
          </a:p>
        </c:rich>
      </c:tx>
      <c:layout>
        <c:manualLayout>
          <c:xMode val="edge"/>
          <c:yMode val="edge"/>
          <c:x val="0.16839938666710319"/>
          <c:y val="3.0821917808219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95020947388403"/>
          <c:y val="0.23972642826684951"/>
          <c:w val="0.84407570092793838"/>
          <c:h val="0.64041202979858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(old)'!$G$21:$G$336</c:f>
              <c:numCache>
                <c:formatCode>General</c:formatCode>
                <c:ptCount val="316"/>
                <c:pt idx="0">
                  <c:v>7.4468945000262465E-2</c:v>
                </c:pt>
                <c:pt idx="1">
                  <c:v>7.3740494997764472E-2</c:v>
                </c:pt>
                <c:pt idx="2">
                  <c:v>7.3837439995259047E-2</c:v>
                </c:pt>
                <c:pt idx="3">
                  <c:v>7.4003810004796833E-2</c:v>
                </c:pt>
                <c:pt idx="4">
                  <c:v>7.068029999936698E-2</c:v>
                </c:pt>
                <c:pt idx="5">
                  <c:v>6.9699200001196004E-2</c:v>
                </c:pt>
                <c:pt idx="6">
                  <c:v>6.2737874999584164E-2</c:v>
                </c:pt>
                <c:pt idx="7">
                  <c:v>6.2305199993716087E-2</c:v>
                </c:pt>
                <c:pt idx="8">
                  <c:v>5.0351739999314304E-2</c:v>
                </c:pt>
                <c:pt idx="9">
                  <c:v>5.9232760002487339E-2</c:v>
                </c:pt>
                <c:pt idx="10">
                  <c:v>5.4195024997170549E-2</c:v>
                </c:pt>
                <c:pt idx="11">
                  <c:v>5.307043999346206E-2</c:v>
                </c:pt>
                <c:pt idx="12">
                  <c:v>3.965061000053538E-2</c:v>
                </c:pt>
                <c:pt idx="13">
                  <c:v>5.3411799999594223E-2</c:v>
                </c:pt>
                <c:pt idx="14">
                  <c:v>6.1783350000041537E-2</c:v>
                </c:pt>
                <c:pt idx="15">
                  <c:v>4.8308890000043903E-2</c:v>
                </c:pt>
                <c:pt idx="16">
                  <c:v>4.9103709992778022E-2</c:v>
                </c:pt>
                <c:pt idx="17">
                  <c:v>4.4805595003708731E-2</c:v>
                </c:pt>
                <c:pt idx="18">
                  <c:v>4.5962919997691642E-2</c:v>
                </c:pt>
                <c:pt idx="19">
                  <c:v>4.4081010004447307E-2</c:v>
                </c:pt>
                <c:pt idx="20">
                  <c:v>4.5147379998525139E-2</c:v>
                </c:pt>
                <c:pt idx="21">
                  <c:v>2.3971294998773374E-2</c:v>
                </c:pt>
                <c:pt idx="22">
                  <c:v>2.2757069993531331E-2</c:v>
                </c:pt>
                <c:pt idx="23">
                  <c:v>2.2693250000884291E-2</c:v>
                </c:pt>
                <c:pt idx="24">
                  <c:v>1.957902499998454E-2</c:v>
                </c:pt>
                <c:pt idx="25">
                  <c:v>1.5086195002368186E-2</c:v>
                </c:pt>
                <c:pt idx="26">
                  <c:v>1.5063350001582876E-2</c:v>
                </c:pt>
                <c:pt idx="27">
                  <c:v>1.836075999744935E-2</c:v>
                </c:pt>
                <c:pt idx="28">
                  <c:v>1.4295239998318721E-2</c:v>
                </c:pt>
                <c:pt idx="29">
                  <c:v>1.5172394996625371E-2</c:v>
                </c:pt>
                <c:pt idx="30">
                  <c:v>1.3573669995821547E-2</c:v>
                </c:pt>
                <c:pt idx="31">
                  <c:v>9.3825399962952361E-3</c:v>
                </c:pt>
                <c:pt idx="32">
                  <c:v>8.8540900032967329E-3</c:v>
                </c:pt>
                <c:pt idx="33">
                  <c:v>5.4873999979463406E-3</c:v>
                </c:pt>
                <c:pt idx="34">
                  <c:v>-1.0344900001655333E-3</c:v>
                </c:pt>
                <c:pt idx="35">
                  <c:v>6.0641949967248365E-3</c:v>
                </c:pt>
                <c:pt idx="36">
                  <c:v>1.4874650005367585E-3</c:v>
                </c:pt>
                <c:pt idx="37">
                  <c:v>7.6611999975284562E-4</c:v>
                </c:pt>
                <c:pt idx="38">
                  <c:v>5.9661199993570335E-3</c:v>
                </c:pt>
                <c:pt idx="39">
                  <c:v>2.7842099952977151E-3</c:v>
                </c:pt>
                <c:pt idx="40">
                  <c:v>-6.4843250074773096E-3</c:v>
                </c:pt>
                <c:pt idx="41">
                  <c:v>-7.626999999047257E-3</c:v>
                </c:pt>
                <c:pt idx="42">
                  <c:v>3.4648049986572005E-3</c:v>
                </c:pt>
                <c:pt idx="43">
                  <c:v>2.6488399962545373E-3</c:v>
                </c:pt>
                <c:pt idx="44">
                  <c:v>2.5029999960679561E-4</c:v>
                </c:pt>
                <c:pt idx="45">
                  <c:v>4.5029999455437064E-4</c:v>
                </c:pt>
                <c:pt idx="46">
                  <c:v>-1.0000000474974513E-4</c:v>
                </c:pt>
                <c:pt idx="47">
                  <c:v>0</c:v>
                </c:pt>
                <c:pt idx="48">
                  <c:v>9.0449975687079132E-6</c:v>
                </c:pt>
                <c:pt idx="49">
                  <c:v>6.2628500018035993E-4</c:v>
                </c:pt>
                <c:pt idx="50">
                  <c:v>-4.4840002374257892E-5</c:v>
                </c:pt>
                <c:pt idx="51">
                  <c:v>6.3779996708035469E-5</c:v>
                </c:pt>
                <c:pt idx="52">
                  <c:v>-3.5906500124838203E-4</c:v>
                </c:pt>
                <c:pt idx="53">
                  <c:v>2.1808999736094847E-4</c:v>
                </c:pt>
                <c:pt idx="54">
                  <c:v>-2.3579499975312501E-4</c:v>
                </c:pt>
                <c:pt idx="55">
                  <c:v>-3.7847000203328207E-4</c:v>
                </c:pt>
                <c:pt idx="56">
                  <c:v>-9.2695001512765884E-5</c:v>
                </c:pt>
                <c:pt idx="57">
                  <c:v>2.9308000375749543E-4</c:v>
                </c:pt>
                <c:pt idx="58">
                  <c:v>-3.2675000693416223E-4</c:v>
                </c:pt>
                <c:pt idx="59">
                  <c:v>4.1677500121295452E-4</c:v>
                </c:pt>
                <c:pt idx="60">
                  <c:v>2.8521049971459433E-3</c:v>
                </c:pt>
                <c:pt idx="61">
                  <c:v>4.1262999729951844E-4</c:v>
                </c:pt>
                <c:pt idx="62">
                  <c:v>-5.2962000336265191E-4</c:v>
                </c:pt>
                <c:pt idx="63">
                  <c:v>-2.7747499552788213E-4</c:v>
                </c:pt>
                <c:pt idx="64">
                  <c:v>-1.9169999723089859E-4</c:v>
                </c:pt>
                <c:pt idx="65">
                  <c:v>-1.7751189996488392E-2</c:v>
                </c:pt>
                <c:pt idx="66">
                  <c:v>-1.7599469996639527E-2</c:v>
                </c:pt>
                <c:pt idx="67">
                  <c:v>-4.7879000339889899E-4</c:v>
                </c:pt>
                <c:pt idx="68">
                  <c:v>1.6384499976993538E-3</c:v>
                </c:pt>
                <c:pt idx="69">
                  <c:v>-1.5552000695606694E-4</c:v>
                </c:pt>
                <c:pt idx="70">
                  <c:v>-2.452505003020633E-3</c:v>
                </c:pt>
                <c:pt idx="71">
                  <c:v>4.9992150015896186E-3</c:v>
                </c:pt>
                <c:pt idx="72">
                  <c:v>8.8498999684816226E-4</c:v>
                </c:pt>
                <c:pt idx="73">
                  <c:v>5.2707649956573732E-3</c:v>
                </c:pt>
                <c:pt idx="74">
                  <c:v>-5.1654998969752342E-5</c:v>
                </c:pt>
                <c:pt idx="75">
                  <c:v>-1.4864000695524737E-4</c:v>
                </c:pt>
                <c:pt idx="76">
                  <c:v>4.5135999243939295E-4</c:v>
                </c:pt>
                <c:pt idx="77">
                  <c:v>-2.6891900051850826E-3</c:v>
                </c:pt>
                <c:pt idx="78">
                  <c:v>-1.9584500114433467E-4</c:v>
                </c:pt>
                <c:pt idx="79">
                  <c:v>-7.7669700040132739E-3</c:v>
                </c:pt>
                <c:pt idx="80">
                  <c:v>-5.1919800025643781E-3</c:v>
                </c:pt>
                <c:pt idx="81">
                  <c:v>-4.5448500168276951E-4</c:v>
                </c:pt>
                <c:pt idx="82">
                  <c:v>1.554559996293392E-3</c:v>
                </c:pt>
                <c:pt idx="85">
                  <c:v>-1.1963100041612051E-3</c:v>
                </c:pt>
                <c:pt idx="86">
                  <c:v>-4.7075199981918558E-3</c:v>
                </c:pt>
                <c:pt idx="87">
                  <c:v>7.2696000279393047E-4</c:v>
                </c:pt>
                <c:pt idx="88">
                  <c:v>-9.8726500436896458E-4</c:v>
                </c:pt>
                <c:pt idx="90">
                  <c:v>-3.014899994013831E-4</c:v>
                </c:pt>
                <c:pt idx="91">
                  <c:v>-2.0149000192759559E-4</c:v>
                </c:pt>
                <c:pt idx="92">
                  <c:v>-1.1325300001772121E-3</c:v>
                </c:pt>
                <c:pt idx="93">
                  <c:v>9.3901999935042113E-4</c:v>
                </c:pt>
                <c:pt idx="94">
                  <c:v>-2.0667000353569165E-4</c:v>
                </c:pt>
                <c:pt idx="95">
                  <c:v>1.5247949995682575E-3</c:v>
                </c:pt>
                <c:pt idx="104">
                  <c:v>9.1443499695742503E-4</c:v>
                </c:pt>
                <c:pt idx="106">
                  <c:v>1.4204649996827357E-3</c:v>
                </c:pt>
                <c:pt idx="107">
                  <c:v>-1.0176520001550671E-2</c:v>
                </c:pt>
                <c:pt idx="108">
                  <c:v>4.7092550012166612E-3</c:v>
                </c:pt>
                <c:pt idx="112">
                  <c:v>4.6097500307951123E-4</c:v>
                </c:pt>
                <c:pt idx="113">
                  <c:v>-1.9532500009518117E-3</c:v>
                </c:pt>
                <c:pt idx="120">
                  <c:v>-8.3647499559447169E-4</c:v>
                </c:pt>
                <c:pt idx="129">
                  <c:v>1.2796750015695579E-3</c:v>
                </c:pt>
                <c:pt idx="141">
                  <c:v>7.1971999568631873E-4</c:v>
                </c:pt>
                <c:pt idx="146">
                  <c:v>2.3599900014232844E-3</c:v>
                </c:pt>
                <c:pt idx="149">
                  <c:v>5.1682899938896298E-3</c:v>
                </c:pt>
                <c:pt idx="150">
                  <c:v>2.7174199931323528E-3</c:v>
                </c:pt>
                <c:pt idx="151">
                  <c:v>2.8148299970780499E-3</c:v>
                </c:pt>
                <c:pt idx="152">
                  <c:v>3.3006049998220988E-3</c:v>
                </c:pt>
                <c:pt idx="154">
                  <c:v>9.2495599965332076E-3</c:v>
                </c:pt>
                <c:pt idx="155">
                  <c:v>5.4663349947077222E-3</c:v>
                </c:pt>
                <c:pt idx="158">
                  <c:v>-6.8435000139288604E-4</c:v>
                </c:pt>
                <c:pt idx="159">
                  <c:v>-5.8435000391909853E-4</c:v>
                </c:pt>
                <c:pt idx="160">
                  <c:v>1.3014249998377636E-3</c:v>
                </c:pt>
                <c:pt idx="161">
                  <c:v>2.4014250011532567E-3</c:v>
                </c:pt>
                <c:pt idx="162">
                  <c:v>7.5345900040701963E-3</c:v>
                </c:pt>
                <c:pt idx="163">
                  <c:v>7.0203649956965819E-3</c:v>
                </c:pt>
                <c:pt idx="164">
                  <c:v>-8.8740499631967396E-4</c:v>
                </c:pt>
                <c:pt idx="165">
                  <c:v>-1.3016299999435432E-3</c:v>
                </c:pt>
                <c:pt idx="166">
                  <c:v>-6.1585500225191936E-4</c:v>
                </c:pt>
                <c:pt idx="167">
                  <c:v>-2.3008000425761566E-4</c:v>
                </c:pt>
                <c:pt idx="168">
                  <c:v>-4.4304993934929371E-5</c:v>
                </c:pt>
                <c:pt idx="172">
                  <c:v>-1.2277500354684889E-4</c:v>
                </c:pt>
                <c:pt idx="173">
                  <c:v>7.7224998676683754E-5</c:v>
                </c:pt>
                <c:pt idx="174">
                  <c:v>-1.3370000015129335E-3</c:v>
                </c:pt>
                <c:pt idx="175">
                  <c:v>-1.0370000018156134E-3</c:v>
                </c:pt>
                <c:pt idx="176">
                  <c:v>-1.5122500190045685E-4</c:v>
                </c:pt>
                <c:pt idx="177">
                  <c:v>1.1487749943626113E-3</c:v>
                </c:pt>
                <c:pt idx="180">
                  <c:v>5.9618700033752248E-3</c:v>
                </c:pt>
                <c:pt idx="181">
                  <c:v>6.9290899991756305E-3</c:v>
                </c:pt>
                <c:pt idx="182">
                  <c:v>6.7148649977752939E-3</c:v>
                </c:pt>
                <c:pt idx="183">
                  <c:v>4.8321049980586395E-3</c:v>
                </c:pt>
                <c:pt idx="184">
                  <c:v>5.4894299973966554E-3</c:v>
                </c:pt>
                <c:pt idx="185">
                  <c:v>6.3213199973688461E-3</c:v>
                </c:pt>
                <c:pt idx="186">
                  <c:v>5.1592400050139986E-3</c:v>
                </c:pt>
                <c:pt idx="187">
                  <c:v>7.1135500038508326E-3</c:v>
                </c:pt>
                <c:pt idx="188">
                  <c:v>4.4256100009079091E-3</c:v>
                </c:pt>
                <c:pt idx="189">
                  <c:v>4.8865599965211004E-3</c:v>
                </c:pt>
                <c:pt idx="190">
                  <c:v>4.4723350001731887E-3</c:v>
                </c:pt>
                <c:pt idx="193">
                  <c:v>5.4261800032691099E-3</c:v>
                </c:pt>
                <c:pt idx="197">
                  <c:v>5.1310399940120988E-3</c:v>
                </c:pt>
                <c:pt idx="198">
                  <c:v>5.8112100014113821E-3</c:v>
                </c:pt>
                <c:pt idx="200">
                  <c:v>6.5206799990846775E-3</c:v>
                </c:pt>
                <c:pt idx="217">
                  <c:v>6.2384999910136685E-4</c:v>
                </c:pt>
                <c:pt idx="218">
                  <c:v>2.709624997805804E-3</c:v>
                </c:pt>
                <c:pt idx="219">
                  <c:v>3.0953999958001077E-3</c:v>
                </c:pt>
                <c:pt idx="220">
                  <c:v>1.3811750031891279E-3</c:v>
                </c:pt>
                <c:pt idx="233">
                  <c:v>1.4920300003723241E-2</c:v>
                </c:pt>
                <c:pt idx="234">
                  <c:v>1.5620300000591669E-2</c:v>
                </c:pt>
                <c:pt idx="265">
                  <c:v>3.7009309999120887E-2</c:v>
                </c:pt>
                <c:pt idx="266">
                  <c:v>4.1653259992017411E-2</c:v>
                </c:pt>
                <c:pt idx="268">
                  <c:v>3.9115260005928576E-2</c:v>
                </c:pt>
                <c:pt idx="269">
                  <c:v>4.8684829998819623E-2</c:v>
                </c:pt>
                <c:pt idx="270">
                  <c:v>4.1436974999669474E-2</c:v>
                </c:pt>
                <c:pt idx="271">
                  <c:v>4.1308525003842078E-2</c:v>
                </c:pt>
                <c:pt idx="276">
                  <c:v>8.2525520003400743E-2</c:v>
                </c:pt>
                <c:pt idx="280">
                  <c:v>8.3353224996244535E-2</c:v>
                </c:pt>
                <c:pt idx="282">
                  <c:v>0.12732056000095326</c:v>
                </c:pt>
                <c:pt idx="283">
                  <c:v>0.12668693000159692</c:v>
                </c:pt>
                <c:pt idx="284">
                  <c:v>0.12771924499975285</c:v>
                </c:pt>
                <c:pt idx="285">
                  <c:v>0.10907912000402575</c:v>
                </c:pt>
                <c:pt idx="286">
                  <c:v>0.13805344499996863</c:v>
                </c:pt>
                <c:pt idx="287">
                  <c:v>0.13803922000079183</c:v>
                </c:pt>
                <c:pt idx="288">
                  <c:v>0.13738231999741402</c:v>
                </c:pt>
                <c:pt idx="289">
                  <c:v>0.13814563499909127</c:v>
                </c:pt>
                <c:pt idx="290">
                  <c:v>0.14954233999742428</c:v>
                </c:pt>
                <c:pt idx="291">
                  <c:v>0.14972811499319505</c:v>
                </c:pt>
                <c:pt idx="292">
                  <c:v>0.14918543999374378</c:v>
                </c:pt>
                <c:pt idx="293">
                  <c:v>0.15073584500350989</c:v>
                </c:pt>
                <c:pt idx="294">
                  <c:v>0.15083584500098368</c:v>
                </c:pt>
                <c:pt idx="295">
                  <c:v>0.1975949649931863</c:v>
                </c:pt>
                <c:pt idx="296">
                  <c:v>0.19848496499616886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EC-42A2-BD32-62EE76432FC1}"/>
            </c:ext>
          </c:extLst>
        </c:ser>
        <c:ser>
          <c:idx val="1"/>
          <c:order val="1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(old)'!$P$21:$P$336</c:f>
              <c:numCache>
                <c:formatCode>General</c:formatCode>
                <c:ptCount val="316"/>
                <c:pt idx="0">
                  <c:v>8.2764125159709545E-2</c:v>
                </c:pt>
                <c:pt idx="1">
                  <c:v>8.2725442529013649E-2</c:v>
                </c:pt>
                <c:pt idx="2">
                  <c:v>8.1880498157700848E-2</c:v>
                </c:pt>
                <c:pt idx="3">
                  <c:v>8.1672803945543437E-2</c:v>
                </c:pt>
                <c:pt idx="4">
                  <c:v>7.6533995306976563E-2</c:v>
                </c:pt>
                <c:pt idx="5">
                  <c:v>7.5125077955218805E-2</c:v>
                </c:pt>
                <c:pt idx="6">
                  <c:v>6.3815407375987718E-2</c:v>
                </c:pt>
                <c:pt idx="7">
                  <c:v>5.712104851995016E-2</c:v>
                </c:pt>
                <c:pt idx="8">
                  <c:v>5.6901363045929937E-2</c:v>
                </c:pt>
                <c:pt idx="9">
                  <c:v>5.6630548306930345E-2</c:v>
                </c:pt>
                <c:pt idx="10">
                  <c:v>5.2322981074284944E-2</c:v>
                </c:pt>
                <c:pt idx="11">
                  <c:v>5.2035021993199329E-2</c:v>
                </c:pt>
                <c:pt idx="12">
                  <c:v>5.1991739184416741E-2</c:v>
                </c:pt>
                <c:pt idx="13">
                  <c:v>5.1689242159863369E-2</c:v>
                </c:pt>
                <c:pt idx="14">
                  <c:v>5.1658422606326471E-2</c:v>
                </c:pt>
                <c:pt idx="15">
                  <c:v>4.6055588435529322E-2</c:v>
                </c:pt>
                <c:pt idx="16">
                  <c:v>4.5927315174528187E-2</c:v>
                </c:pt>
                <c:pt idx="17">
                  <c:v>4.1470042503968643E-2</c:v>
                </c:pt>
                <c:pt idx="18">
                  <c:v>4.1428419023216034E-2</c:v>
                </c:pt>
                <c:pt idx="19">
                  <c:v>4.121229589635754E-2</c:v>
                </c:pt>
                <c:pt idx="20">
                  <c:v>4.1062985625728E-2</c:v>
                </c:pt>
                <c:pt idx="21">
                  <c:v>2.0170953707307801E-2</c:v>
                </c:pt>
                <c:pt idx="22">
                  <c:v>2.0161008113981714E-2</c:v>
                </c:pt>
                <c:pt idx="23">
                  <c:v>1.9851810003538285E-2</c:v>
                </c:pt>
                <c:pt idx="24">
                  <c:v>1.9841935205169282E-2</c:v>
                </c:pt>
                <c:pt idx="25">
                  <c:v>1.3612684822633222E-2</c:v>
                </c:pt>
                <c:pt idx="26">
                  <c:v>1.3611010367764839E-2</c:v>
                </c:pt>
                <c:pt idx="27">
                  <c:v>1.3574194610504044E-2</c:v>
                </c:pt>
                <c:pt idx="28">
                  <c:v>1.354744624930438E-2</c:v>
                </c:pt>
                <c:pt idx="29">
                  <c:v>1.3545775224253792E-2</c:v>
                </c:pt>
                <c:pt idx="30">
                  <c:v>1.3370807002558483E-2</c:v>
                </c:pt>
                <c:pt idx="31">
                  <c:v>8.0203652583084976E-3</c:v>
                </c:pt>
                <c:pt idx="32">
                  <c:v>8.0068777173708094E-3</c:v>
                </c:pt>
                <c:pt idx="33">
                  <c:v>5.7200013453393471E-3</c:v>
                </c:pt>
                <c:pt idx="34">
                  <c:v>3.554804670226632E-3</c:v>
                </c:pt>
                <c:pt idx="35">
                  <c:v>3.4263176860008428E-3</c:v>
                </c:pt>
                <c:pt idx="36">
                  <c:v>3.3921602985897605E-3</c:v>
                </c:pt>
                <c:pt idx="37">
                  <c:v>2.1615100642219222E-3</c:v>
                </c:pt>
                <c:pt idx="38">
                  <c:v>2.1615100642219222E-3</c:v>
                </c:pt>
                <c:pt idx="39">
                  <c:v>2.0924575244849137E-3</c:v>
                </c:pt>
                <c:pt idx="40">
                  <c:v>2.0898123427735486E-3</c:v>
                </c:pt>
                <c:pt idx="41">
                  <c:v>2.0765983066629457E-3</c:v>
                </c:pt>
                <c:pt idx="42">
                  <c:v>2.0493520028058787E-3</c:v>
                </c:pt>
                <c:pt idx="43">
                  <c:v>1.9646433957620836E-3</c:v>
                </c:pt>
                <c:pt idx="44">
                  <c:v>7.3650918713641768E-4</c:v>
                </c:pt>
                <c:pt idx="45">
                  <c:v>7.3650918713641768E-4</c:v>
                </c:pt>
                <c:pt idx="46">
                  <c:v>-4.0802405228906283E-4</c:v>
                </c:pt>
                <c:pt idx="47">
                  <c:v>-4.0802405228906283E-4</c:v>
                </c:pt>
                <c:pt idx="48">
                  <c:v>-4.3062656058742124E-4</c:v>
                </c:pt>
                <c:pt idx="49">
                  <c:v>-4.35246439065398E-4</c:v>
                </c:pt>
                <c:pt idx="50">
                  <c:v>-4.496472823900719E-4</c:v>
                </c:pt>
                <c:pt idx="51">
                  <c:v>-4.519463165673478E-4</c:v>
                </c:pt>
                <c:pt idx="52">
                  <c:v>-4.5252085525155158E-4</c:v>
                </c:pt>
                <c:pt idx="53">
                  <c:v>-4.5309530599170933E-4</c:v>
                </c:pt>
                <c:pt idx="54">
                  <c:v>-4.7200284380706964E-4</c:v>
                </c:pt>
                <c:pt idx="55">
                  <c:v>-4.8056551932110328E-4</c:v>
                </c:pt>
                <c:pt idx="56">
                  <c:v>-4.8341534729014446E-4</c:v>
                </c:pt>
                <c:pt idx="57">
                  <c:v>-4.862629766580338E-4</c:v>
                </c:pt>
                <c:pt idx="58">
                  <c:v>-4.9422464232999695E-4</c:v>
                </c:pt>
                <c:pt idx="59">
                  <c:v>-5.2533574078529426E-4</c:v>
                </c:pt>
                <c:pt idx="60">
                  <c:v>-5.734489808913542E-4</c:v>
                </c:pt>
                <c:pt idx="61">
                  <c:v>-1.2888657774257494E-3</c:v>
                </c:pt>
                <c:pt idx="62">
                  <c:v>-1.3101416523327741E-3</c:v>
                </c:pt>
                <c:pt idx="63">
                  <c:v>-1.3349644006429304E-3</c:v>
                </c:pt>
                <c:pt idx="64">
                  <c:v>-1.3370539523337081E-3</c:v>
                </c:pt>
                <c:pt idx="65">
                  <c:v>-1.3545193857627722E-3</c:v>
                </c:pt>
                <c:pt idx="66">
                  <c:v>-1.3644299817520368E-3</c:v>
                </c:pt>
                <c:pt idx="67">
                  <c:v>-1.3873577110637934E-3</c:v>
                </c:pt>
                <c:pt idx="68">
                  <c:v>-1.3906105872896796E-3</c:v>
                </c:pt>
                <c:pt idx="69">
                  <c:v>-1.4011435637554465E-3</c:v>
                </c:pt>
                <c:pt idx="70">
                  <c:v>-1.4063877581726517E-3</c:v>
                </c:pt>
                <c:pt idx="71">
                  <c:v>-1.4160303007094989E-3</c:v>
                </c:pt>
                <c:pt idx="72">
                  <c:v>-1.418032787794669E-3</c:v>
                </c:pt>
                <c:pt idx="73">
                  <c:v>-1.4200330762786869E-3</c:v>
                </c:pt>
                <c:pt idx="74">
                  <c:v>-1.4343702506576191E-3</c:v>
                </c:pt>
                <c:pt idx="75">
                  <c:v>-1.4395195534491162E-3</c:v>
                </c:pt>
                <c:pt idx="76">
                  <c:v>-1.4395195534491162E-3</c:v>
                </c:pt>
                <c:pt idx="77">
                  <c:v>-1.5130825933194864E-3</c:v>
                </c:pt>
                <c:pt idx="78">
                  <c:v>-1.8762954513628083E-3</c:v>
                </c:pt>
                <c:pt idx="79">
                  <c:v>-1.8833221864246277E-3</c:v>
                </c:pt>
                <c:pt idx="80">
                  <c:v>-1.8994125304491617E-3</c:v>
                </c:pt>
                <c:pt idx="81">
                  <c:v>-1.9073467610473134E-3</c:v>
                </c:pt>
                <c:pt idx="82">
                  <c:v>-1.9179003194259477E-3</c:v>
                </c:pt>
                <c:pt idx="83">
                  <c:v>-1.9205848137445664E-3</c:v>
                </c:pt>
                <c:pt idx="84">
                  <c:v>-1.923260513658579E-3</c:v>
                </c:pt>
                <c:pt idx="85">
                  <c:v>-1.9301761756214517E-3</c:v>
                </c:pt>
                <c:pt idx="86">
                  <c:v>-1.9349291157535044E-3</c:v>
                </c:pt>
                <c:pt idx="87">
                  <c:v>-1.9391300306459101E-3</c:v>
                </c:pt>
                <c:pt idx="88">
                  <c:v>-1.9404381994873679E-3</c:v>
                </c:pt>
                <c:pt idx="89">
                  <c:v>-1.9412220454636899E-3</c:v>
                </c:pt>
                <c:pt idx="90">
                  <c:v>-1.9417441697276744E-3</c:v>
                </c:pt>
                <c:pt idx="91">
                  <c:v>-1.9417441697276744E-3</c:v>
                </c:pt>
                <c:pt idx="92">
                  <c:v>-1.9500503163903623E-3</c:v>
                </c:pt>
                <c:pt idx="93">
                  <c:v>-1.9526275189727777E-3</c:v>
                </c:pt>
                <c:pt idx="94">
                  <c:v>-1.9531419041607079E-3</c:v>
                </c:pt>
                <c:pt idx="95">
                  <c:v>-1.9539128223622585E-3</c:v>
                </c:pt>
                <c:pt idx="96">
                  <c:v>-1.9551959271505866E-3</c:v>
                </c:pt>
                <c:pt idx="97">
                  <c:v>-1.9564768333377638E-3</c:v>
                </c:pt>
                <c:pt idx="98">
                  <c:v>-1.9590320499086621E-3</c:v>
                </c:pt>
                <c:pt idx="99">
                  <c:v>-1.9603063602923838E-3</c:v>
                </c:pt>
                <c:pt idx="100">
                  <c:v>-1.9663924456062155E-3</c:v>
                </c:pt>
                <c:pt idx="101">
                  <c:v>-1.9711746713368472E-3</c:v>
                </c:pt>
                <c:pt idx="102">
                  <c:v>-1.9749276869713873E-3</c:v>
                </c:pt>
                <c:pt idx="103">
                  <c:v>-1.9761742949805975E-3</c:v>
                </c:pt>
                <c:pt idx="104">
                  <c:v>-1.9761742949805975E-3</c:v>
                </c:pt>
                <c:pt idx="105">
                  <c:v>-1.9774187043886558E-3</c:v>
                </c:pt>
                <c:pt idx="106">
                  <c:v>-1.982621215177924E-3</c:v>
                </c:pt>
                <c:pt idx="107">
                  <c:v>-1.9858223814609088E-3</c:v>
                </c:pt>
                <c:pt idx="108">
                  <c:v>-1.9870496417799836E-3</c:v>
                </c:pt>
                <c:pt idx="109">
                  <c:v>-1.9894975666146781E-3</c:v>
                </c:pt>
                <c:pt idx="110">
                  <c:v>-1.9894975666146781E-3</c:v>
                </c:pt>
                <c:pt idx="111">
                  <c:v>-1.9904742741152664E-3</c:v>
                </c:pt>
                <c:pt idx="112">
                  <c:v>-1.9929098867835118E-3</c:v>
                </c:pt>
                <c:pt idx="113">
                  <c:v>-1.9941243952159063E-3</c:v>
                </c:pt>
                <c:pt idx="114">
                  <c:v>-1.9977547289061811E-3</c:v>
                </c:pt>
                <c:pt idx="115">
                  <c:v>-2.0035221049970607E-3</c:v>
                </c:pt>
                <c:pt idx="116">
                  <c:v>-2.0116058416297161E-3</c:v>
                </c:pt>
                <c:pt idx="117">
                  <c:v>-2.0242357624045918E-3</c:v>
                </c:pt>
                <c:pt idx="118">
                  <c:v>-2.0253922277665816E-3</c:v>
                </c:pt>
                <c:pt idx="119">
                  <c:v>-2.0397753151809726E-3</c:v>
                </c:pt>
                <c:pt idx="120">
                  <c:v>-2.0420262453524733E-3</c:v>
                </c:pt>
                <c:pt idx="121">
                  <c:v>-2.2175890792568908E-3</c:v>
                </c:pt>
                <c:pt idx="122">
                  <c:v>-2.2222969957371558E-3</c:v>
                </c:pt>
                <c:pt idx="123">
                  <c:v>-2.222980761851527E-3</c:v>
                </c:pt>
                <c:pt idx="124">
                  <c:v>-2.2383532322710121E-3</c:v>
                </c:pt>
                <c:pt idx="125">
                  <c:v>-2.2419773251713404E-3</c:v>
                </c:pt>
                <c:pt idx="126">
                  <c:v>-2.2529849509154111E-3</c:v>
                </c:pt>
                <c:pt idx="127">
                  <c:v>-2.2585439053980439E-3</c:v>
                </c:pt>
                <c:pt idx="128">
                  <c:v>-2.2590992732051552E-3</c:v>
                </c:pt>
                <c:pt idx="129">
                  <c:v>-2.2630330187103529E-3</c:v>
                </c:pt>
                <c:pt idx="130">
                  <c:v>-2.2679972071469484E-3</c:v>
                </c:pt>
                <c:pt idx="131">
                  <c:v>-2.2690283533994774E-3</c:v>
                </c:pt>
                <c:pt idx="132">
                  <c:v>-2.2762892945553752E-3</c:v>
                </c:pt>
                <c:pt idx="133">
                  <c:v>-2.279976357705063E-3</c:v>
                </c:pt>
                <c:pt idx="134">
                  <c:v>-2.279976357705063E-3</c:v>
                </c:pt>
                <c:pt idx="135">
                  <c:v>-2.2804393842638013E-3</c:v>
                </c:pt>
                <c:pt idx="136">
                  <c:v>-2.2813588415778237E-3</c:v>
                </c:pt>
                <c:pt idx="137">
                  <c:v>-2.2839755354304358E-3</c:v>
                </c:pt>
                <c:pt idx="138">
                  <c:v>-2.2844192142990388E-3</c:v>
                </c:pt>
                <c:pt idx="139">
                  <c:v>-2.2844192142990388E-3</c:v>
                </c:pt>
                <c:pt idx="140">
                  <c:v>-2.2848606945664908E-3</c:v>
                </c:pt>
                <c:pt idx="141">
                  <c:v>-2.2862586568225965E-3</c:v>
                </c:pt>
                <c:pt idx="142">
                  <c:v>-2.2865182683403035E-3</c:v>
                </c:pt>
                <c:pt idx="143">
                  <c:v>-2.2869491953222271E-3</c:v>
                </c:pt>
                <c:pt idx="144">
                  <c:v>-2.2882287846610876E-3</c:v>
                </c:pt>
                <c:pt idx="145">
                  <c:v>-2.2898211918967637E-3</c:v>
                </c:pt>
                <c:pt idx="146">
                  <c:v>-2.3201199965308538E-3</c:v>
                </c:pt>
                <c:pt idx="147">
                  <c:v>-2.3025203578700623E-3</c:v>
                </c:pt>
                <c:pt idx="148">
                  <c:v>-2.2939389807975583E-3</c:v>
                </c:pt>
                <c:pt idx="149">
                  <c:v>-2.0946310130720851E-3</c:v>
                </c:pt>
                <c:pt idx="150">
                  <c:v>-2.0851991127121936E-3</c:v>
                </c:pt>
                <c:pt idx="151">
                  <c:v>-2.0806224216979598E-3</c:v>
                </c:pt>
                <c:pt idx="152">
                  <c:v>-2.0795763284261609E-3</c:v>
                </c:pt>
                <c:pt idx="153">
                  <c:v>-1.3291041646621635E-3</c:v>
                </c:pt>
                <c:pt idx="154">
                  <c:v>-7.7616882247701947E-4</c:v>
                </c:pt>
                <c:pt idx="155">
                  <c:v>-6.6718640939130228E-4</c:v>
                </c:pt>
                <c:pt idx="156">
                  <c:v>-4.5883799250078395E-4</c:v>
                </c:pt>
                <c:pt idx="157">
                  <c:v>-4.4216873293863746E-4</c:v>
                </c:pt>
                <c:pt idx="158">
                  <c:v>2.2457748574590021E-4</c:v>
                </c:pt>
                <c:pt idx="159">
                  <c:v>2.2457748574590021E-4</c:v>
                </c:pt>
                <c:pt idx="160">
                  <c:v>2.2792947190562046E-4</c:v>
                </c:pt>
                <c:pt idx="161">
                  <c:v>2.2792947190562046E-4</c:v>
                </c:pt>
                <c:pt idx="162">
                  <c:v>3.2472689996906716E-4</c:v>
                </c:pt>
                <c:pt idx="163">
                  <c:v>3.2814396472287573E-4</c:v>
                </c:pt>
                <c:pt idx="164">
                  <c:v>3.73455272373098E-4</c:v>
                </c:pt>
                <c:pt idx="165">
                  <c:v>3.7690355726326119E-4</c:v>
                </c:pt>
                <c:pt idx="166">
                  <c:v>3.8035404075457795E-4</c:v>
                </c:pt>
                <c:pt idx="167">
                  <c:v>3.838067228470448E-4</c:v>
                </c:pt>
                <c:pt idx="168">
                  <c:v>3.8726160354066348E-4</c:v>
                </c:pt>
                <c:pt idx="169">
                  <c:v>3.9487008014267751E-4</c:v>
                </c:pt>
                <c:pt idx="170">
                  <c:v>4.4144241723824071E-4</c:v>
                </c:pt>
                <c:pt idx="171">
                  <c:v>4.4493379471097737E-4</c:v>
                </c:pt>
                <c:pt idx="172">
                  <c:v>4.7505039923206177E-4</c:v>
                </c:pt>
                <c:pt idx="173">
                  <c:v>4.7505039923206177E-4</c:v>
                </c:pt>
                <c:pt idx="174">
                  <c:v>4.7856288327585532E-4</c:v>
                </c:pt>
                <c:pt idx="175">
                  <c:v>4.7856288327585532E-4</c:v>
                </c:pt>
                <c:pt idx="176">
                  <c:v>4.820775659208007E-4</c:v>
                </c:pt>
                <c:pt idx="177">
                  <c:v>4.820775659208007E-4</c:v>
                </c:pt>
                <c:pt idx="178">
                  <c:v>1.6516314520106552E-3</c:v>
                </c:pt>
                <c:pt idx="179">
                  <c:v>1.6641924966420748E-3</c:v>
                </c:pt>
                <c:pt idx="180">
                  <c:v>1.6767733286838608E-3</c:v>
                </c:pt>
                <c:pt idx="181">
                  <c:v>1.7815327753516429E-3</c:v>
                </c:pt>
                <c:pt idx="182">
                  <c:v>1.7857853085431041E-3</c:v>
                </c:pt>
                <c:pt idx="183">
                  <c:v>1.7925939347398379E-3</c:v>
                </c:pt>
                <c:pt idx="184">
                  <c:v>1.8053752792066592E-3</c:v>
                </c:pt>
                <c:pt idx="185">
                  <c:v>1.8378432448436666E-3</c:v>
                </c:pt>
                <c:pt idx="186">
                  <c:v>1.8928131837039411E-3</c:v>
                </c:pt>
                <c:pt idx="187">
                  <c:v>1.8945367986003669E-3</c:v>
                </c:pt>
                <c:pt idx="188">
                  <c:v>1.9394742593480743E-3</c:v>
                </c:pt>
                <c:pt idx="189">
                  <c:v>3.3281345868405761E-3</c:v>
                </c:pt>
                <c:pt idx="190">
                  <c:v>3.3331232116976302E-3</c:v>
                </c:pt>
                <c:pt idx="191">
                  <c:v>3.3560992040229196E-3</c:v>
                </c:pt>
                <c:pt idx="192">
                  <c:v>3.4929080966246435E-3</c:v>
                </c:pt>
                <c:pt idx="193">
                  <c:v>3.5334555692555485E-3</c:v>
                </c:pt>
                <c:pt idx="194">
                  <c:v>5.1143131302968572E-3</c:v>
                </c:pt>
                <c:pt idx="195">
                  <c:v>5.1647428744595446E-3</c:v>
                </c:pt>
                <c:pt idx="196">
                  <c:v>5.4357978910035236E-3</c:v>
                </c:pt>
                <c:pt idx="197">
                  <c:v>5.5178184496625787E-3</c:v>
                </c:pt>
                <c:pt idx="198">
                  <c:v>5.5342742724934762E-3</c:v>
                </c:pt>
                <c:pt idx="199">
                  <c:v>5.6073572554885698E-3</c:v>
                </c:pt>
                <c:pt idx="200">
                  <c:v>5.6215413961279437E-3</c:v>
                </c:pt>
                <c:pt idx="201">
                  <c:v>5.6250894100288249E-3</c:v>
                </c:pt>
                <c:pt idx="202">
                  <c:v>7.3946428922438516E-3</c:v>
                </c:pt>
                <c:pt idx="203">
                  <c:v>7.5548455199454766E-3</c:v>
                </c:pt>
                <c:pt idx="204">
                  <c:v>7.5548455199454766E-3</c:v>
                </c:pt>
                <c:pt idx="205">
                  <c:v>7.6261727898547533E-3</c:v>
                </c:pt>
                <c:pt idx="206">
                  <c:v>7.9315029441816166E-3</c:v>
                </c:pt>
                <c:pt idx="207">
                  <c:v>9.7565949655999667E-3</c:v>
                </c:pt>
                <c:pt idx="208">
                  <c:v>9.7711791641673859E-3</c:v>
                </c:pt>
                <c:pt idx="209">
                  <c:v>9.8003739445160359E-3</c:v>
                </c:pt>
                <c:pt idx="210">
                  <c:v>9.8149845262972737E-3</c:v>
                </c:pt>
                <c:pt idx="211">
                  <c:v>9.8852377369593371E-3</c:v>
                </c:pt>
                <c:pt idx="212">
                  <c:v>9.9351230218451877E-3</c:v>
                </c:pt>
                <c:pt idx="213">
                  <c:v>9.9498145121488055E-3</c:v>
                </c:pt>
                <c:pt idx="214">
                  <c:v>1.0626071142417476E-2</c:v>
                </c:pt>
                <c:pt idx="215">
                  <c:v>1.0626071142417476E-2</c:v>
                </c:pt>
                <c:pt idx="216">
                  <c:v>1.2796204574794644E-2</c:v>
                </c:pt>
                <c:pt idx="217">
                  <c:v>1.5366412855135778E-2</c:v>
                </c:pt>
                <c:pt idx="218">
                  <c:v>1.5375234960960965E-2</c:v>
                </c:pt>
                <c:pt idx="219">
                  <c:v>1.5384059265387308E-2</c:v>
                </c:pt>
                <c:pt idx="220">
                  <c:v>1.5392885768414796E-2</c:v>
                </c:pt>
                <c:pt idx="221">
                  <c:v>1.614035861584269E-2</c:v>
                </c:pt>
                <c:pt idx="222">
                  <c:v>1.6149371560247844E-2</c:v>
                </c:pt>
                <c:pt idx="223">
                  <c:v>1.8950587042956397E-2</c:v>
                </c:pt>
                <c:pt idx="224">
                  <c:v>1.9272948455812872E-2</c:v>
                </c:pt>
                <c:pt idx="225">
                  <c:v>1.9425256356673363E-2</c:v>
                </c:pt>
                <c:pt idx="226">
                  <c:v>2.2283253547527158E-2</c:v>
                </c:pt>
                <c:pt idx="227">
                  <c:v>2.2600524322514276E-2</c:v>
                </c:pt>
                <c:pt idx="228">
                  <c:v>2.2814568938165244E-2</c:v>
                </c:pt>
                <c:pt idx="229">
                  <c:v>2.2978867482042913E-2</c:v>
                </c:pt>
                <c:pt idx="230">
                  <c:v>2.3474973423133618E-2</c:v>
                </c:pt>
                <c:pt idx="231">
                  <c:v>2.6536958855950168E-2</c:v>
                </c:pt>
                <c:pt idx="232">
                  <c:v>2.6536958855950168E-2</c:v>
                </c:pt>
                <c:pt idx="233">
                  <c:v>2.6602340322629727E-2</c:v>
                </c:pt>
                <c:pt idx="234">
                  <c:v>2.6602340322629727E-2</c:v>
                </c:pt>
                <c:pt idx="235">
                  <c:v>2.6712980517056881E-2</c:v>
                </c:pt>
                <c:pt idx="236">
                  <c:v>2.6932625674549827E-2</c:v>
                </c:pt>
                <c:pt idx="237">
                  <c:v>2.6932625674549827E-2</c:v>
                </c:pt>
                <c:pt idx="238">
                  <c:v>2.6943970015616259E-2</c:v>
                </c:pt>
                <c:pt idx="239">
                  <c:v>2.6955316555283843E-2</c:v>
                </c:pt>
                <c:pt idx="240">
                  <c:v>2.7221453240162178E-2</c:v>
                </c:pt>
                <c:pt idx="241">
                  <c:v>2.7232853425697864E-2</c:v>
                </c:pt>
                <c:pt idx="242">
                  <c:v>2.7310432994243097E-2</c:v>
                </c:pt>
                <c:pt idx="243">
                  <c:v>2.7321850328867768E-2</c:v>
                </c:pt>
                <c:pt idx="244">
                  <c:v>2.7333269862093591E-2</c:v>
                </c:pt>
                <c:pt idx="245">
                  <c:v>2.7344691593920566E-2</c:v>
                </c:pt>
                <c:pt idx="246">
                  <c:v>3.0281079242515638E-2</c:v>
                </c:pt>
                <c:pt idx="247">
                  <c:v>3.0293055021832851E-2</c:v>
                </c:pt>
                <c:pt idx="248">
                  <c:v>3.067985031213457E-2</c:v>
                </c:pt>
                <c:pt idx="249">
                  <c:v>3.5126107743017887E-2</c:v>
                </c:pt>
                <c:pt idx="250">
                  <c:v>3.5187733648310321E-2</c:v>
                </c:pt>
                <c:pt idx="251">
                  <c:v>3.5213426059336667E-2</c:v>
                </c:pt>
                <c:pt idx="252">
                  <c:v>3.5226275562751569E-2</c:v>
                </c:pt>
                <c:pt idx="253">
                  <c:v>3.5226275562751569E-2</c:v>
                </c:pt>
                <c:pt idx="254">
                  <c:v>3.5540484748600019E-2</c:v>
                </c:pt>
                <c:pt idx="255">
                  <c:v>3.5540484748600019E-2</c:v>
                </c:pt>
                <c:pt idx="256">
                  <c:v>3.5628284470626971E-2</c:v>
                </c:pt>
                <c:pt idx="257">
                  <c:v>3.5628284470626971E-2</c:v>
                </c:pt>
                <c:pt idx="258">
                  <c:v>3.5716185855971187E-2</c:v>
                </c:pt>
                <c:pt idx="259">
                  <c:v>3.5716185855971187E-2</c:v>
                </c:pt>
                <c:pt idx="260">
                  <c:v>3.9997690358752065E-2</c:v>
                </c:pt>
                <c:pt idx="261">
                  <c:v>4.003862786900822E-2</c:v>
                </c:pt>
                <c:pt idx="262">
                  <c:v>4.0358619552929964E-2</c:v>
                </c:pt>
                <c:pt idx="263">
                  <c:v>4.4817930828650876E-2</c:v>
                </c:pt>
                <c:pt idx="264">
                  <c:v>4.5706138008523661E-2</c:v>
                </c:pt>
                <c:pt idx="265">
                  <c:v>4.9683073170400952E-2</c:v>
                </c:pt>
                <c:pt idx="266">
                  <c:v>4.995564472737353E-2</c:v>
                </c:pt>
                <c:pt idx="267">
                  <c:v>5.0475493200981492E-2</c:v>
                </c:pt>
                <c:pt idx="268">
                  <c:v>5.1175692385988632E-2</c:v>
                </c:pt>
                <c:pt idx="269">
                  <c:v>5.5856995210286718E-2</c:v>
                </c:pt>
                <c:pt idx="270">
                  <c:v>5.6045894962172993E-2</c:v>
                </c:pt>
                <c:pt idx="271">
                  <c:v>5.6077942209968271E-2</c:v>
                </c:pt>
                <c:pt idx="272">
                  <c:v>8.0634339443280384E-2</c:v>
                </c:pt>
                <c:pt idx="273">
                  <c:v>8.1231326633261269E-2</c:v>
                </c:pt>
                <c:pt idx="274">
                  <c:v>8.1530622805616126E-2</c:v>
                </c:pt>
                <c:pt idx="275">
                  <c:v>8.1569032805144465E-2</c:v>
                </c:pt>
                <c:pt idx="276">
                  <c:v>8.820261531160567E-2</c:v>
                </c:pt>
                <c:pt idx="277">
                  <c:v>8.8338340317425823E-2</c:v>
                </c:pt>
                <c:pt idx="278">
                  <c:v>8.8378278784474823E-2</c:v>
                </c:pt>
                <c:pt idx="279">
                  <c:v>9.4947876650870816E-2</c:v>
                </c:pt>
                <c:pt idx="280">
                  <c:v>9.5573476261508222E-2</c:v>
                </c:pt>
                <c:pt idx="281">
                  <c:v>0.11059591215683867</c:v>
                </c:pt>
                <c:pt idx="282">
                  <c:v>0.12657106402548501</c:v>
                </c:pt>
                <c:pt idx="283">
                  <c:v>0.12682831380318799</c:v>
                </c:pt>
                <c:pt idx="284">
                  <c:v>0.12717648505618978</c:v>
                </c:pt>
                <c:pt idx="285">
                  <c:v>0.12825256395465476</c:v>
                </c:pt>
                <c:pt idx="286">
                  <c:v>0.13512194605943251</c:v>
                </c:pt>
                <c:pt idx="287">
                  <c:v>0.13514653169579527</c:v>
                </c:pt>
                <c:pt idx="288">
                  <c:v>0.13524489622725783</c:v>
                </c:pt>
                <c:pt idx="289">
                  <c:v>0.13659108935987213</c:v>
                </c:pt>
                <c:pt idx="290">
                  <c:v>0.14466856871784928</c:v>
                </c:pt>
                <c:pt idx="291">
                  <c:v>0.14469399378013176</c:v>
                </c:pt>
                <c:pt idx="292">
                  <c:v>0.14477028215858612</c:v>
                </c:pt>
                <c:pt idx="293">
                  <c:v>0.14553935403775603</c:v>
                </c:pt>
                <c:pt idx="294">
                  <c:v>0.14553935403775603</c:v>
                </c:pt>
                <c:pt idx="295">
                  <c:v>0.18398768165813009</c:v>
                </c:pt>
                <c:pt idx="296">
                  <c:v>0.18398768165813009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EC-42A2-BD32-62EE7643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12792"/>
        <c:axId val="1"/>
      </c:scatterChart>
      <c:valAx>
        <c:axId val="513112792"/>
        <c:scaling>
          <c:orientation val="minMax"/>
          <c:min val="-2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1279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39039408866995073"/>
          <c:y val="3.38078291814946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118226600986"/>
          <c:y val="0.15302504398444797"/>
          <c:w val="0.83743842364532017"/>
          <c:h val="0.736655444297226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(old)'!$H$21:$H$336</c:f>
              <c:numCache>
                <c:formatCode>General</c:formatCode>
                <c:ptCount val="316"/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03-4B62-8107-A6A8E7875E77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(old)'!$I$21:$I$336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03-4B62-8107-A6A8E7875E77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(old)'!$J$21:$J$336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03-4B62-8107-A6A8E7875E77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(old)'!$K$21:$K$336</c:f>
              <c:numCache>
                <c:formatCode>General</c:formatCode>
                <c:ptCount val="316"/>
                <c:pt idx="7">
                  <c:v>6.2305199993716087E-2</c:v>
                </c:pt>
                <c:pt idx="8">
                  <c:v>5.0351739999314304E-2</c:v>
                </c:pt>
                <c:pt idx="9">
                  <c:v>5.9232760002487339E-2</c:v>
                </c:pt>
                <c:pt idx="12">
                  <c:v>3.965061000053538E-2</c:v>
                </c:pt>
                <c:pt idx="14">
                  <c:v>6.1783350000041537E-2</c:v>
                </c:pt>
                <c:pt idx="27">
                  <c:v>1.836075999744935E-2</c:v>
                </c:pt>
                <c:pt idx="30">
                  <c:v>1.3573669995821547E-2</c:v>
                </c:pt>
                <c:pt idx="31">
                  <c:v>9.3825399962952361E-3</c:v>
                </c:pt>
                <c:pt idx="32">
                  <c:v>8.8540900032967329E-3</c:v>
                </c:pt>
                <c:pt idx="33">
                  <c:v>5.4873999979463406E-3</c:v>
                </c:pt>
                <c:pt idx="34">
                  <c:v>-1.0344900001655333E-3</c:v>
                </c:pt>
                <c:pt idx="35">
                  <c:v>6.0641949967248365E-3</c:v>
                </c:pt>
                <c:pt idx="36">
                  <c:v>1.4874650005367585E-3</c:v>
                </c:pt>
                <c:pt idx="37">
                  <c:v>7.6611999975284562E-4</c:v>
                </c:pt>
                <c:pt idx="40">
                  <c:v>-6.4843250074773096E-3</c:v>
                </c:pt>
                <c:pt idx="41">
                  <c:v>-7.626999999047257E-3</c:v>
                </c:pt>
                <c:pt idx="42">
                  <c:v>3.4648049986572005E-3</c:v>
                </c:pt>
                <c:pt idx="44">
                  <c:v>2.5029999960679561E-4</c:v>
                </c:pt>
                <c:pt idx="45">
                  <c:v>4.5029999455437064E-4</c:v>
                </c:pt>
                <c:pt idx="46">
                  <c:v>-1.0000000474974513E-4</c:v>
                </c:pt>
                <c:pt idx="48">
                  <c:v>9.0449975687079132E-6</c:v>
                </c:pt>
                <c:pt idx="49">
                  <c:v>6.2628500018035993E-4</c:v>
                </c:pt>
                <c:pt idx="51">
                  <c:v>6.3779996708035469E-5</c:v>
                </c:pt>
                <c:pt idx="59">
                  <c:v>4.1677500121295452E-4</c:v>
                </c:pt>
                <c:pt idx="60">
                  <c:v>2.8521049971459433E-3</c:v>
                </c:pt>
                <c:pt idx="61">
                  <c:v>4.1262999729951844E-4</c:v>
                </c:pt>
                <c:pt idx="63">
                  <c:v>-2.7747499552788213E-4</c:v>
                </c:pt>
                <c:pt idx="64">
                  <c:v>-1.9169999723089859E-4</c:v>
                </c:pt>
                <c:pt idx="65">
                  <c:v>-1.7751189996488392E-2</c:v>
                </c:pt>
                <c:pt idx="66">
                  <c:v>-1.7599469996639527E-2</c:v>
                </c:pt>
                <c:pt idx="67">
                  <c:v>-4.7879000339889899E-4</c:v>
                </c:pt>
                <c:pt idx="69">
                  <c:v>-1.5552000695606694E-4</c:v>
                </c:pt>
                <c:pt idx="70">
                  <c:v>-2.452505003020633E-3</c:v>
                </c:pt>
                <c:pt idx="74">
                  <c:v>-5.1654998969752342E-5</c:v>
                </c:pt>
                <c:pt idx="75">
                  <c:v>-1.4864000695524737E-4</c:v>
                </c:pt>
                <c:pt idx="76">
                  <c:v>4.5135999243939295E-4</c:v>
                </c:pt>
                <c:pt idx="85">
                  <c:v>-1.1963100041612051E-3</c:v>
                </c:pt>
                <c:pt idx="90">
                  <c:v>-3.014899994013831E-4</c:v>
                </c:pt>
                <c:pt idx="106">
                  <c:v>1.4204649996827357E-3</c:v>
                </c:pt>
                <c:pt idx="129">
                  <c:v>1.2796750015695579E-3</c:v>
                </c:pt>
                <c:pt idx="141">
                  <c:v>7.1971999568631873E-4</c:v>
                </c:pt>
                <c:pt idx="146">
                  <c:v>2.3599900014232844E-3</c:v>
                </c:pt>
                <c:pt idx="149">
                  <c:v>5.1682899938896298E-3</c:v>
                </c:pt>
                <c:pt idx="150">
                  <c:v>2.7174199931323528E-3</c:v>
                </c:pt>
                <c:pt idx="151">
                  <c:v>2.8148299970780499E-3</c:v>
                </c:pt>
                <c:pt idx="152">
                  <c:v>3.3006049998220988E-3</c:v>
                </c:pt>
                <c:pt idx="154">
                  <c:v>9.2495599965332076E-3</c:v>
                </c:pt>
                <c:pt idx="155">
                  <c:v>5.4663349947077222E-3</c:v>
                </c:pt>
                <c:pt idx="158">
                  <c:v>-6.8435000139288604E-4</c:v>
                </c:pt>
                <c:pt idx="159">
                  <c:v>-5.8435000391909853E-4</c:v>
                </c:pt>
                <c:pt idx="160">
                  <c:v>1.3014249998377636E-3</c:v>
                </c:pt>
                <c:pt idx="161">
                  <c:v>2.4014250011532567E-3</c:v>
                </c:pt>
                <c:pt idx="162">
                  <c:v>7.5345900040701963E-3</c:v>
                </c:pt>
                <c:pt idx="163">
                  <c:v>7.0203649956965819E-3</c:v>
                </c:pt>
                <c:pt idx="164">
                  <c:v>-8.8740499631967396E-4</c:v>
                </c:pt>
                <c:pt idx="165">
                  <c:v>-1.3016299999435432E-3</c:v>
                </c:pt>
                <c:pt idx="166">
                  <c:v>-6.1585500225191936E-4</c:v>
                </c:pt>
                <c:pt idx="167">
                  <c:v>-2.3008000425761566E-4</c:v>
                </c:pt>
                <c:pt idx="168">
                  <c:v>-4.4304993934929371E-5</c:v>
                </c:pt>
                <c:pt idx="172">
                  <c:v>-1.2277500354684889E-4</c:v>
                </c:pt>
                <c:pt idx="173">
                  <c:v>7.7224998676683754E-5</c:v>
                </c:pt>
                <c:pt idx="174">
                  <c:v>-1.3370000015129335E-3</c:v>
                </c:pt>
                <c:pt idx="175">
                  <c:v>-1.0370000018156134E-3</c:v>
                </c:pt>
                <c:pt idx="176">
                  <c:v>-1.5122500190045685E-4</c:v>
                </c:pt>
                <c:pt idx="177">
                  <c:v>1.1487749943626113E-3</c:v>
                </c:pt>
                <c:pt idx="180">
                  <c:v>5.9618700033752248E-3</c:v>
                </c:pt>
                <c:pt idx="181">
                  <c:v>6.9290899991756305E-3</c:v>
                </c:pt>
                <c:pt idx="182">
                  <c:v>6.7148649977752939E-3</c:v>
                </c:pt>
                <c:pt idx="183">
                  <c:v>4.8321049980586395E-3</c:v>
                </c:pt>
                <c:pt idx="184">
                  <c:v>5.4894299973966554E-3</c:v>
                </c:pt>
                <c:pt idx="185">
                  <c:v>6.3213199973688461E-3</c:v>
                </c:pt>
                <c:pt idx="186">
                  <c:v>5.1592400050139986E-3</c:v>
                </c:pt>
                <c:pt idx="187">
                  <c:v>7.1135500038508326E-3</c:v>
                </c:pt>
                <c:pt idx="188">
                  <c:v>4.4256100009079091E-3</c:v>
                </c:pt>
                <c:pt idx="189">
                  <c:v>4.8865599965211004E-3</c:v>
                </c:pt>
                <c:pt idx="190">
                  <c:v>4.4723350001731887E-3</c:v>
                </c:pt>
                <c:pt idx="193">
                  <c:v>5.4261800032691099E-3</c:v>
                </c:pt>
                <c:pt idx="197">
                  <c:v>5.1310399940120988E-3</c:v>
                </c:pt>
                <c:pt idx="198">
                  <c:v>5.8112100014113821E-3</c:v>
                </c:pt>
                <c:pt idx="200">
                  <c:v>6.5206799990846775E-3</c:v>
                </c:pt>
                <c:pt idx="217">
                  <c:v>6.2384999910136685E-4</c:v>
                </c:pt>
                <c:pt idx="218">
                  <c:v>2.709624997805804E-3</c:v>
                </c:pt>
                <c:pt idx="219">
                  <c:v>3.0953999958001077E-3</c:v>
                </c:pt>
                <c:pt idx="220">
                  <c:v>1.3811750031891279E-3</c:v>
                </c:pt>
                <c:pt idx="233">
                  <c:v>1.4920300003723241E-2</c:v>
                </c:pt>
                <c:pt idx="234">
                  <c:v>1.5620300000591669E-2</c:v>
                </c:pt>
                <c:pt idx="266">
                  <c:v>4.1653259992017411E-2</c:v>
                </c:pt>
                <c:pt idx="268">
                  <c:v>3.9115260005928576E-2</c:v>
                </c:pt>
                <c:pt idx="269">
                  <c:v>4.8684829998819623E-2</c:v>
                </c:pt>
                <c:pt idx="270">
                  <c:v>4.1436974999669474E-2</c:v>
                </c:pt>
                <c:pt idx="271">
                  <c:v>4.1308525003842078E-2</c:v>
                </c:pt>
                <c:pt idx="276">
                  <c:v>8.2525520003400743E-2</c:v>
                </c:pt>
                <c:pt idx="280">
                  <c:v>8.3353224996244535E-2</c:v>
                </c:pt>
                <c:pt idx="282">
                  <c:v>0.12732056000095326</c:v>
                </c:pt>
                <c:pt idx="283">
                  <c:v>0.12668693000159692</c:v>
                </c:pt>
                <c:pt idx="284">
                  <c:v>0.12771924499975285</c:v>
                </c:pt>
                <c:pt idx="285">
                  <c:v>0.10907912000402575</c:v>
                </c:pt>
                <c:pt idx="286">
                  <c:v>0.13805344499996863</c:v>
                </c:pt>
                <c:pt idx="287">
                  <c:v>0.13803922000079183</c:v>
                </c:pt>
                <c:pt idx="288">
                  <c:v>0.13738231999741402</c:v>
                </c:pt>
                <c:pt idx="289">
                  <c:v>0.13814563499909127</c:v>
                </c:pt>
                <c:pt idx="290">
                  <c:v>0.14954233999742428</c:v>
                </c:pt>
                <c:pt idx="291">
                  <c:v>0.14972811499319505</c:v>
                </c:pt>
                <c:pt idx="292">
                  <c:v>0.14918543999374378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403-4B62-8107-A6A8E7875E77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(old)'!$L$21:$L$336</c:f>
              <c:numCache>
                <c:formatCode>General</c:formatCode>
                <c:ptCount val="316"/>
                <c:pt idx="265">
                  <c:v>3.7009309999120887E-2</c:v>
                </c:pt>
                <c:pt idx="293">
                  <c:v>0.15073584500350989</c:v>
                </c:pt>
                <c:pt idx="294">
                  <c:v>0.15083584500098368</c:v>
                </c:pt>
                <c:pt idx="295">
                  <c:v>0.1975949649931863</c:v>
                </c:pt>
                <c:pt idx="296">
                  <c:v>0.19848496499616886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403-4B62-8107-A6A8E7875E77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(old)'!$M$21:$M$336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403-4B62-8107-A6A8E7875E77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(old)'!$N$21:$N$336</c:f>
              <c:numCache>
                <c:formatCode>General</c:formatCode>
                <c:ptCount val="316"/>
                <c:pt idx="0">
                  <c:v>7.4468945000262465E-2</c:v>
                </c:pt>
                <c:pt idx="1">
                  <c:v>7.3740494997764472E-2</c:v>
                </c:pt>
                <c:pt idx="2">
                  <c:v>7.3837439995259047E-2</c:v>
                </c:pt>
                <c:pt idx="3">
                  <c:v>7.4003810004796833E-2</c:v>
                </c:pt>
                <c:pt idx="4">
                  <c:v>7.068029999936698E-2</c:v>
                </c:pt>
                <c:pt idx="5">
                  <c:v>6.9699200001196004E-2</c:v>
                </c:pt>
                <c:pt idx="6">
                  <c:v>6.2737874999584164E-2</c:v>
                </c:pt>
                <c:pt idx="10">
                  <c:v>5.4195024997170549E-2</c:v>
                </c:pt>
                <c:pt idx="11">
                  <c:v>5.307043999346206E-2</c:v>
                </c:pt>
                <c:pt idx="13">
                  <c:v>5.3411799999594223E-2</c:v>
                </c:pt>
                <c:pt idx="15">
                  <c:v>4.8308890000043903E-2</c:v>
                </c:pt>
                <c:pt idx="16">
                  <c:v>4.9103709992778022E-2</c:v>
                </c:pt>
                <c:pt idx="17">
                  <c:v>4.4805595003708731E-2</c:v>
                </c:pt>
                <c:pt idx="18">
                  <c:v>4.5962919997691642E-2</c:v>
                </c:pt>
                <c:pt idx="19">
                  <c:v>4.4081010004447307E-2</c:v>
                </c:pt>
                <c:pt idx="20">
                  <c:v>4.5147379998525139E-2</c:v>
                </c:pt>
                <c:pt idx="21">
                  <c:v>2.3971294998773374E-2</c:v>
                </c:pt>
                <c:pt idx="22">
                  <c:v>2.2757069993531331E-2</c:v>
                </c:pt>
                <c:pt idx="23">
                  <c:v>2.2693250000884291E-2</c:v>
                </c:pt>
                <c:pt idx="24">
                  <c:v>1.957902499998454E-2</c:v>
                </c:pt>
                <c:pt idx="25">
                  <c:v>1.5086195002368186E-2</c:v>
                </c:pt>
                <c:pt idx="26">
                  <c:v>1.5063350001582876E-2</c:v>
                </c:pt>
                <c:pt idx="28">
                  <c:v>1.4295239998318721E-2</c:v>
                </c:pt>
                <c:pt idx="29">
                  <c:v>1.5172394996625371E-2</c:v>
                </c:pt>
                <c:pt idx="38">
                  <c:v>5.9661199993570335E-3</c:v>
                </c:pt>
                <c:pt idx="39">
                  <c:v>2.7842099952977151E-3</c:v>
                </c:pt>
                <c:pt idx="43">
                  <c:v>2.6488399962545373E-3</c:v>
                </c:pt>
                <c:pt idx="52">
                  <c:v>-3.5906500124838203E-4</c:v>
                </c:pt>
                <c:pt idx="53">
                  <c:v>2.1808999736094847E-4</c:v>
                </c:pt>
                <c:pt idx="55">
                  <c:v>-3.7847000203328207E-4</c:v>
                </c:pt>
                <c:pt idx="56">
                  <c:v>-9.2695001512765884E-5</c:v>
                </c:pt>
                <c:pt idx="57">
                  <c:v>2.9308000375749543E-4</c:v>
                </c:pt>
                <c:pt idx="58">
                  <c:v>-3.2675000693416223E-4</c:v>
                </c:pt>
                <c:pt idx="62">
                  <c:v>-5.2962000336265191E-4</c:v>
                </c:pt>
                <c:pt idx="68">
                  <c:v>1.6384499976993538E-3</c:v>
                </c:pt>
                <c:pt idx="71">
                  <c:v>4.9992150015896186E-3</c:v>
                </c:pt>
                <c:pt idx="72">
                  <c:v>8.8498999684816226E-4</c:v>
                </c:pt>
                <c:pt idx="73">
                  <c:v>5.2707649956573732E-3</c:v>
                </c:pt>
                <c:pt idx="77">
                  <c:v>-2.6891900051850826E-3</c:v>
                </c:pt>
                <c:pt idx="78">
                  <c:v>-1.9584500114433467E-4</c:v>
                </c:pt>
                <c:pt idx="79">
                  <c:v>-7.7669700040132739E-3</c:v>
                </c:pt>
                <c:pt idx="80">
                  <c:v>-5.1919800025643781E-3</c:v>
                </c:pt>
                <c:pt idx="81">
                  <c:v>-4.5448500168276951E-4</c:v>
                </c:pt>
                <c:pt idx="82">
                  <c:v>1.554559996293392E-3</c:v>
                </c:pt>
                <c:pt idx="86">
                  <c:v>-4.7075199981918558E-3</c:v>
                </c:pt>
                <c:pt idx="87">
                  <c:v>7.2696000279393047E-4</c:v>
                </c:pt>
                <c:pt idx="88">
                  <c:v>-9.8726500436896458E-4</c:v>
                </c:pt>
                <c:pt idx="91">
                  <c:v>-2.0149000192759559E-4</c:v>
                </c:pt>
                <c:pt idx="92">
                  <c:v>-1.1325300001772121E-3</c:v>
                </c:pt>
                <c:pt idx="93">
                  <c:v>9.3901999935042113E-4</c:v>
                </c:pt>
                <c:pt idx="104">
                  <c:v>9.1443499695742503E-4</c:v>
                </c:pt>
                <c:pt idx="107">
                  <c:v>-1.0176520001550671E-2</c:v>
                </c:pt>
                <c:pt idx="108">
                  <c:v>4.7092550012166612E-3</c:v>
                </c:pt>
                <c:pt idx="112">
                  <c:v>4.6097500307951123E-4</c:v>
                </c:pt>
                <c:pt idx="113">
                  <c:v>-1.9532500009518117E-3</c:v>
                </c:pt>
                <c:pt idx="120">
                  <c:v>-8.3647499559447169E-4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403-4B62-8107-A6A8E7875E77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(old)'!$O$21:$O$336</c:f>
              <c:numCache>
                <c:formatCode>General</c:formatCode>
                <c:ptCount val="316"/>
                <c:pt idx="43">
                  <c:v>-0.10939651922298008</c:v>
                </c:pt>
                <c:pt idx="48">
                  <c:v>-9.7066956048780004E-2</c:v>
                </c:pt>
                <c:pt idx="50">
                  <c:v>-4.4840002374257892E-5</c:v>
                </c:pt>
                <c:pt idx="52">
                  <c:v>-9.6925450944394753E-2</c:v>
                </c:pt>
                <c:pt idx="53">
                  <c:v>-9.6921727125858295E-2</c:v>
                </c:pt>
                <c:pt idx="54">
                  <c:v>-9.6798841114155307E-2</c:v>
                </c:pt>
                <c:pt idx="55">
                  <c:v>-9.6742983836108493E-2</c:v>
                </c:pt>
                <c:pt idx="56">
                  <c:v>-9.6724364743426217E-2</c:v>
                </c:pt>
                <c:pt idx="57">
                  <c:v>-9.6705745650743941E-2</c:v>
                </c:pt>
                <c:pt idx="58">
                  <c:v>-9.6653612191233584E-2</c:v>
                </c:pt>
                <c:pt idx="62">
                  <c:v>-9.0524206880229871E-2</c:v>
                </c:pt>
                <c:pt idx="155">
                  <c:v>-4.9707431902154667E-2</c:v>
                </c:pt>
                <c:pt idx="158">
                  <c:v>-4.4222247197957532E-2</c:v>
                </c:pt>
                <c:pt idx="159">
                  <c:v>-4.4222247197957532E-2</c:v>
                </c:pt>
                <c:pt idx="160">
                  <c:v>-4.4203628105275262E-2</c:v>
                </c:pt>
                <c:pt idx="161">
                  <c:v>-4.4203628105275262E-2</c:v>
                </c:pt>
                <c:pt idx="163">
                  <c:v>-4.365250296188003E-2</c:v>
                </c:pt>
                <c:pt idx="166">
                  <c:v>-4.3369492753109508E-2</c:v>
                </c:pt>
                <c:pt idx="168">
                  <c:v>-4.3332254567744963E-2</c:v>
                </c:pt>
                <c:pt idx="185">
                  <c:v>-3.6350094811893219E-2</c:v>
                </c:pt>
                <c:pt idx="255">
                  <c:v>3.6681434325047835E-2</c:v>
                </c:pt>
                <c:pt idx="257">
                  <c:v>3.6808044155287267E-2</c:v>
                </c:pt>
                <c:pt idx="259">
                  <c:v>3.6934653985526728E-2</c:v>
                </c:pt>
                <c:pt idx="265">
                  <c:v>5.5471822659996062E-2</c:v>
                </c:pt>
                <c:pt idx="266">
                  <c:v>5.5806966328276947E-2</c:v>
                </c:pt>
                <c:pt idx="267">
                  <c:v>5.6443739298010609E-2</c:v>
                </c:pt>
                <c:pt idx="268">
                  <c:v>5.729649374285864E-2</c:v>
                </c:pt>
                <c:pt idx="269">
                  <c:v>6.2859878636321309E-2</c:v>
                </c:pt>
                <c:pt idx="270">
                  <c:v>6.3079583929972122E-2</c:v>
                </c:pt>
                <c:pt idx="271">
                  <c:v>6.3116822115336674E-2</c:v>
                </c:pt>
                <c:pt idx="272">
                  <c:v>8.915003750368844E-2</c:v>
                </c:pt>
                <c:pt idx="273">
                  <c:v>8.9730953195375301E-2</c:v>
                </c:pt>
                <c:pt idx="274">
                  <c:v>9.0021411041218719E-2</c:v>
                </c:pt>
                <c:pt idx="275">
                  <c:v>9.0058649226583271E-2</c:v>
                </c:pt>
                <c:pt idx="276">
                  <c:v>9.6366797827336786E-2</c:v>
                </c:pt>
                <c:pt idx="277">
                  <c:v>9.6493407657576247E-2</c:v>
                </c:pt>
                <c:pt idx="278">
                  <c:v>9.6530645842940771E-2</c:v>
                </c:pt>
                <c:pt idx="279">
                  <c:v>0.10254833659785087</c:v>
                </c:pt>
                <c:pt idx="280">
                  <c:v>0.10311063319685546</c:v>
                </c:pt>
                <c:pt idx="281">
                  <c:v>0.11611048370761731</c:v>
                </c:pt>
                <c:pt idx="282">
                  <c:v>0.12901723875496779</c:v>
                </c:pt>
                <c:pt idx="283">
                  <c:v>0.12921832495593633</c:v>
                </c:pt>
                <c:pt idx="284">
                  <c:v>0.12949016370909749</c:v>
                </c:pt>
                <c:pt idx="285">
                  <c:v>0.13032802287979969</c:v>
                </c:pt>
                <c:pt idx="286">
                  <c:v>0.13559722610888247</c:v>
                </c:pt>
                <c:pt idx="287">
                  <c:v>0.13561584520156475</c:v>
                </c:pt>
                <c:pt idx="288">
                  <c:v>0.13569032157229383</c:v>
                </c:pt>
                <c:pt idx="289">
                  <c:v>0.13670692403274584</c:v>
                </c:pt>
                <c:pt idx="290">
                  <c:v>0.14270599569497366</c:v>
                </c:pt>
                <c:pt idx="291">
                  <c:v>0.14272461478765594</c:v>
                </c:pt>
                <c:pt idx="292">
                  <c:v>0.14278047206570277</c:v>
                </c:pt>
                <c:pt idx="293">
                  <c:v>0.14334276866470735</c:v>
                </c:pt>
                <c:pt idx="294">
                  <c:v>0.14334276866470735</c:v>
                </c:pt>
                <c:pt idx="295">
                  <c:v>0.16979677554767844</c:v>
                </c:pt>
                <c:pt idx="296">
                  <c:v>0.16979677554767844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403-4B62-8107-A6A8E7875E77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(old)'!$P$21:$P$336</c:f>
              <c:numCache>
                <c:formatCode>General</c:formatCode>
                <c:ptCount val="316"/>
                <c:pt idx="0">
                  <c:v>8.2764125159709545E-2</c:v>
                </c:pt>
                <c:pt idx="1">
                  <c:v>8.2725442529013649E-2</c:v>
                </c:pt>
                <c:pt idx="2">
                  <c:v>8.1880498157700848E-2</c:v>
                </c:pt>
                <c:pt idx="3">
                  <c:v>8.1672803945543437E-2</c:v>
                </c:pt>
                <c:pt idx="4">
                  <c:v>7.6533995306976563E-2</c:v>
                </c:pt>
                <c:pt idx="5">
                  <c:v>7.5125077955218805E-2</c:v>
                </c:pt>
                <c:pt idx="6">
                  <c:v>6.3815407375987718E-2</c:v>
                </c:pt>
                <c:pt idx="7">
                  <c:v>5.712104851995016E-2</c:v>
                </c:pt>
                <c:pt idx="8">
                  <c:v>5.6901363045929937E-2</c:v>
                </c:pt>
                <c:pt idx="9">
                  <c:v>5.6630548306930345E-2</c:v>
                </c:pt>
                <c:pt idx="10">
                  <c:v>5.2322981074284944E-2</c:v>
                </c:pt>
                <c:pt idx="11">
                  <c:v>5.2035021993199329E-2</c:v>
                </c:pt>
                <c:pt idx="12">
                  <c:v>5.1991739184416741E-2</c:v>
                </c:pt>
                <c:pt idx="13">
                  <c:v>5.1689242159863369E-2</c:v>
                </c:pt>
                <c:pt idx="14">
                  <c:v>5.1658422606326471E-2</c:v>
                </c:pt>
                <c:pt idx="15">
                  <c:v>4.6055588435529322E-2</c:v>
                </c:pt>
                <c:pt idx="16">
                  <c:v>4.5927315174528187E-2</c:v>
                </c:pt>
                <c:pt idx="17">
                  <c:v>4.1470042503968643E-2</c:v>
                </c:pt>
                <c:pt idx="18">
                  <c:v>4.1428419023216034E-2</c:v>
                </c:pt>
                <c:pt idx="19">
                  <c:v>4.121229589635754E-2</c:v>
                </c:pt>
                <c:pt idx="20">
                  <c:v>4.1062985625728E-2</c:v>
                </c:pt>
                <c:pt idx="21">
                  <c:v>2.0170953707307801E-2</c:v>
                </c:pt>
                <c:pt idx="22">
                  <c:v>2.0161008113981714E-2</c:v>
                </c:pt>
                <c:pt idx="23">
                  <c:v>1.9851810003538285E-2</c:v>
                </c:pt>
                <c:pt idx="24">
                  <c:v>1.9841935205169282E-2</c:v>
                </c:pt>
                <c:pt idx="25">
                  <c:v>1.3612684822633222E-2</c:v>
                </c:pt>
                <c:pt idx="26">
                  <c:v>1.3611010367764839E-2</c:v>
                </c:pt>
                <c:pt idx="27">
                  <c:v>1.3574194610504044E-2</c:v>
                </c:pt>
                <c:pt idx="28">
                  <c:v>1.354744624930438E-2</c:v>
                </c:pt>
                <c:pt idx="29">
                  <c:v>1.3545775224253792E-2</c:v>
                </c:pt>
                <c:pt idx="30">
                  <c:v>1.3370807002558483E-2</c:v>
                </c:pt>
                <c:pt idx="31">
                  <c:v>8.0203652583084976E-3</c:v>
                </c:pt>
                <c:pt idx="32">
                  <c:v>8.0068777173708094E-3</c:v>
                </c:pt>
                <c:pt idx="33">
                  <c:v>5.7200013453393471E-3</c:v>
                </c:pt>
                <c:pt idx="34">
                  <c:v>3.554804670226632E-3</c:v>
                </c:pt>
                <c:pt idx="35">
                  <c:v>3.4263176860008428E-3</c:v>
                </c:pt>
                <c:pt idx="36">
                  <c:v>3.3921602985897605E-3</c:v>
                </c:pt>
                <c:pt idx="37">
                  <c:v>2.1615100642219222E-3</c:v>
                </c:pt>
                <c:pt idx="38">
                  <c:v>2.1615100642219222E-3</c:v>
                </c:pt>
                <c:pt idx="39">
                  <c:v>2.0924575244849137E-3</c:v>
                </c:pt>
                <c:pt idx="40">
                  <c:v>2.0898123427735486E-3</c:v>
                </c:pt>
                <c:pt idx="41">
                  <c:v>2.0765983066629457E-3</c:v>
                </c:pt>
                <c:pt idx="42">
                  <c:v>2.0493520028058787E-3</c:v>
                </c:pt>
                <c:pt idx="43">
                  <c:v>1.9646433957620836E-3</c:v>
                </c:pt>
                <c:pt idx="44">
                  <c:v>7.3650918713641768E-4</c:v>
                </c:pt>
                <c:pt idx="45">
                  <c:v>7.3650918713641768E-4</c:v>
                </c:pt>
                <c:pt idx="46">
                  <c:v>-4.0802405228906283E-4</c:v>
                </c:pt>
                <c:pt idx="47">
                  <c:v>-4.0802405228906283E-4</c:v>
                </c:pt>
                <c:pt idx="48">
                  <c:v>-4.3062656058742124E-4</c:v>
                </c:pt>
                <c:pt idx="49">
                  <c:v>-4.35246439065398E-4</c:v>
                </c:pt>
                <c:pt idx="50">
                  <c:v>-4.496472823900719E-4</c:v>
                </c:pt>
                <c:pt idx="51">
                  <c:v>-4.519463165673478E-4</c:v>
                </c:pt>
                <c:pt idx="52">
                  <c:v>-4.5252085525155158E-4</c:v>
                </c:pt>
                <c:pt idx="53">
                  <c:v>-4.5309530599170933E-4</c:v>
                </c:pt>
                <c:pt idx="54">
                  <c:v>-4.7200284380706964E-4</c:v>
                </c:pt>
                <c:pt idx="55">
                  <c:v>-4.8056551932110328E-4</c:v>
                </c:pt>
                <c:pt idx="56">
                  <c:v>-4.8341534729014446E-4</c:v>
                </c:pt>
                <c:pt idx="57">
                  <c:v>-4.862629766580338E-4</c:v>
                </c:pt>
                <c:pt idx="58">
                  <c:v>-4.9422464232999695E-4</c:v>
                </c:pt>
                <c:pt idx="59">
                  <c:v>-5.2533574078529426E-4</c:v>
                </c:pt>
                <c:pt idx="60">
                  <c:v>-5.734489808913542E-4</c:v>
                </c:pt>
                <c:pt idx="61">
                  <c:v>-1.2888657774257494E-3</c:v>
                </c:pt>
                <c:pt idx="62">
                  <c:v>-1.3101416523327741E-3</c:v>
                </c:pt>
                <c:pt idx="63">
                  <c:v>-1.3349644006429304E-3</c:v>
                </c:pt>
                <c:pt idx="64">
                  <c:v>-1.3370539523337081E-3</c:v>
                </c:pt>
                <c:pt idx="65">
                  <c:v>-1.3545193857627722E-3</c:v>
                </c:pt>
                <c:pt idx="66">
                  <c:v>-1.3644299817520368E-3</c:v>
                </c:pt>
                <c:pt idx="67">
                  <c:v>-1.3873577110637934E-3</c:v>
                </c:pt>
                <c:pt idx="68">
                  <c:v>-1.3906105872896796E-3</c:v>
                </c:pt>
                <c:pt idx="69">
                  <c:v>-1.4011435637554465E-3</c:v>
                </c:pt>
                <c:pt idx="70">
                  <c:v>-1.4063877581726517E-3</c:v>
                </c:pt>
                <c:pt idx="71">
                  <c:v>-1.4160303007094989E-3</c:v>
                </c:pt>
                <c:pt idx="72">
                  <c:v>-1.418032787794669E-3</c:v>
                </c:pt>
                <c:pt idx="73">
                  <c:v>-1.4200330762786869E-3</c:v>
                </c:pt>
                <c:pt idx="74">
                  <c:v>-1.4343702506576191E-3</c:v>
                </c:pt>
                <c:pt idx="75">
                  <c:v>-1.4395195534491162E-3</c:v>
                </c:pt>
                <c:pt idx="76">
                  <c:v>-1.4395195534491162E-3</c:v>
                </c:pt>
                <c:pt idx="77">
                  <c:v>-1.5130825933194864E-3</c:v>
                </c:pt>
                <c:pt idx="78">
                  <c:v>-1.8762954513628083E-3</c:v>
                </c:pt>
                <c:pt idx="79">
                  <c:v>-1.8833221864246277E-3</c:v>
                </c:pt>
                <c:pt idx="80">
                  <c:v>-1.8994125304491617E-3</c:v>
                </c:pt>
                <c:pt idx="81">
                  <c:v>-1.9073467610473134E-3</c:v>
                </c:pt>
                <c:pt idx="82">
                  <c:v>-1.9179003194259477E-3</c:v>
                </c:pt>
                <c:pt idx="83">
                  <c:v>-1.9205848137445664E-3</c:v>
                </c:pt>
                <c:pt idx="84">
                  <c:v>-1.923260513658579E-3</c:v>
                </c:pt>
                <c:pt idx="85">
                  <c:v>-1.9301761756214517E-3</c:v>
                </c:pt>
                <c:pt idx="86">
                  <c:v>-1.9349291157535044E-3</c:v>
                </c:pt>
                <c:pt idx="87">
                  <c:v>-1.9391300306459101E-3</c:v>
                </c:pt>
                <c:pt idx="88">
                  <c:v>-1.9404381994873679E-3</c:v>
                </c:pt>
                <c:pt idx="89">
                  <c:v>-1.9412220454636899E-3</c:v>
                </c:pt>
                <c:pt idx="90">
                  <c:v>-1.9417441697276744E-3</c:v>
                </c:pt>
                <c:pt idx="91">
                  <c:v>-1.9417441697276744E-3</c:v>
                </c:pt>
                <c:pt idx="92">
                  <c:v>-1.9500503163903623E-3</c:v>
                </c:pt>
                <c:pt idx="93">
                  <c:v>-1.9526275189727777E-3</c:v>
                </c:pt>
                <c:pt idx="94">
                  <c:v>-1.9531419041607079E-3</c:v>
                </c:pt>
                <c:pt idx="95">
                  <c:v>-1.9539128223622585E-3</c:v>
                </c:pt>
                <c:pt idx="96">
                  <c:v>-1.9551959271505866E-3</c:v>
                </c:pt>
                <c:pt idx="97">
                  <c:v>-1.9564768333377638E-3</c:v>
                </c:pt>
                <c:pt idx="98">
                  <c:v>-1.9590320499086621E-3</c:v>
                </c:pt>
                <c:pt idx="99">
                  <c:v>-1.9603063602923838E-3</c:v>
                </c:pt>
                <c:pt idx="100">
                  <c:v>-1.9663924456062155E-3</c:v>
                </c:pt>
                <c:pt idx="101">
                  <c:v>-1.9711746713368472E-3</c:v>
                </c:pt>
                <c:pt idx="102">
                  <c:v>-1.9749276869713873E-3</c:v>
                </c:pt>
                <c:pt idx="103">
                  <c:v>-1.9761742949805975E-3</c:v>
                </c:pt>
                <c:pt idx="104">
                  <c:v>-1.9761742949805975E-3</c:v>
                </c:pt>
                <c:pt idx="105">
                  <c:v>-1.9774187043886558E-3</c:v>
                </c:pt>
                <c:pt idx="106">
                  <c:v>-1.982621215177924E-3</c:v>
                </c:pt>
                <c:pt idx="107">
                  <c:v>-1.9858223814609088E-3</c:v>
                </c:pt>
                <c:pt idx="108">
                  <c:v>-1.9870496417799836E-3</c:v>
                </c:pt>
                <c:pt idx="109">
                  <c:v>-1.9894975666146781E-3</c:v>
                </c:pt>
                <c:pt idx="110">
                  <c:v>-1.9894975666146781E-3</c:v>
                </c:pt>
                <c:pt idx="111">
                  <c:v>-1.9904742741152664E-3</c:v>
                </c:pt>
                <c:pt idx="112">
                  <c:v>-1.9929098867835118E-3</c:v>
                </c:pt>
                <c:pt idx="113">
                  <c:v>-1.9941243952159063E-3</c:v>
                </c:pt>
                <c:pt idx="114">
                  <c:v>-1.9977547289061811E-3</c:v>
                </c:pt>
                <c:pt idx="115">
                  <c:v>-2.0035221049970607E-3</c:v>
                </c:pt>
                <c:pt idx="116">
                  <c:v>-2.0116058416297161E-3</c:v>
                </c:pt>
                <c:pt idx="117">
                  <c:v>-2.0242357624045918E-3</c:v>
                </c:pt>
                <c:pt idx="118">
                  <c:v>-2.0253922277665816E-3</c:v>
                </c:pt>
                <c:pt idx="119">
                  <c:v>-2.0397753151809726E-3</c:v>
                </c:pt>
                <c:pt idx="120">
                  <c:v>-2.0420262453524733E-3</c:v>
                </c:pt>
                <c:pt idx="121">
                  <c:v>-2.2175890792568908E-3</c:v>
                </c:pt>
                <c:pt idx="122">
                  <c:v>-2.2222969957371558E-3</c:v>
                </c:pt>
                <c:pt idx="123">
                  <c:v>-2.222980761851527E-3</c:v>
                </c:pt>
                <c:pt idx="124">
                  <c:v>-2.2383532322710121E-3</c:v>
                </c:pt>
                <c:pt idx="125">
                  <c:v>-2.2419773251713404E-3</c:v>
                </c:pt>
                <c:pt idx="126">
                  <c:v>-2.2529849509154111E-3</c:v>
                </c:pt>
                <c:pt idx="127">
                  <c:v>-2.2585439053980439E-3</c:v>
                </c:pt>
                <c:pt idx="128">
                  <c:v>-2.2590992732051552E-3</c:v>
                </c:pt>
                <c:pt idx="129">
                  <c:v>-2.2630330187103529E-3</c:v>
                </c:pt>
                <c:pt idx="130">
                  <c:v>-2.2679972071469484E-3</c:v>
                </c:pt>
                <c:pt idx="131">
                  <c:v>-2.2690283533994774E-3</c:v>
                </c:pt>
                <c:pt idx="132">
                  <c:v>-2.2762892945553752E-3</c:v>
                </c:pt>
                <c:pt idx="133">
                  <c:v>-2.279976357705063E-3</c:v>
                </c:pt>
                <c:pt idx="134">
                  <c:v>-2.279976357705063E-3</c:v>
                </c:pt>
                <c:pt idx="135">
                  <c:v>-2.2804393842638013E-3</c:v>
                </c:pt>
                <c:pt idx="136">
                  <c:v>-2.2813588415778237E-3</c:v>
                </c:pt>
                <c:pt idx="137">
                  <c:v>-2.2839755354304358E-3</c:v>
                </c:pt>
                <c:pt idx="138">
                  <c:v>-2.2844192142990388E-3</c:v>
                </c:pt>
                <c:pt idx="139">
                  <c:v>-2.2844192142990388E-3</c:v>
                </c:pt>
                <c:pt idx="140">
                  <c:v>-2.2848606945664908E-3</c:v>
                </c:pt>
                <c:pt idx="141">
                  <c:v>-2.2862586568225965E-3</c:v>
                </c:pt>
                <c:pt idx="142">
                  <c:v>-2.2865182683403035E-3</c:v>
                </c:pt>
                <c:pt idx="143">
                  <c:v>-2.2869491953222271E-3</c:v>
                </c:pt>
                <c:pt idx="144">
                  <c:v>-2.2882287846610876E-3</c:v>
                </c:pt>
                <c:pt idx="145">
                  <c:v>-2.2898211918967637E-3</c:v>
                </c:pt>
                <c:pt idx="146">
                  <c:v>-2.3201199965308538E-3</c:v>
                </c:pt>
                <c:pt idx="147">
                  <c:v>-2.3025203578700623E-3</c:v>
                </c:pt>
                <c:pt idx="148">
                  <c:v>-2.2939389807975583E-3</c:v>
                </c:pt>
                <c:pt idx="149">
                  <c:v>-2.0946310130720851E-3</c:v>
                </c:pt>
                <c:pt idx="150">
                  <c:v>-2.0851991127121936E-3</c:v>
                </c:pt>
                <c:pt idx="151">
                  <c:v>-2.0806224216979598E-3</c:v>
                </c:pt>
                <c:pt idx="152">
                  <c:v>-2.0795763284261609E-3</c:v>
                </c:pt>
                <c:pt idx="153">
                  <c:v>-1.3291041646621635E-3</c:v>
                </c:pt>
                <c:pt idx="154">
                  <c:v>-7.7616882247701947E-4</c:v>
                </c:pt>
                <c:pt idx="155">
                  <c:v>-6.6718640939130228E-4</c:v>
                </c:pt>
                <c:pt idx="156">
                  <c:v>-4.5883799250078395E-4</c:v>
                </c:pt>
                <c:pt idx="157">
                  <c:v>-4.4216873293863746E-4</c:v>
                </c:pt>
                <c:pt idx="158">
                  <c:v>2.2457748574590021E-4</c:v>
                </c:pt>
                <c:pt idx="159">
                  <c:v>2.2457748574590021E-4</c:v>
                </c:pt>
                <c:pt idx="160">
                  <c:v>2.2792947190562046E-4</c:v>
                </c:pt>
                <c:pt idx="161">
                  <c:v>2.2792947190562046E-4</c:v>
                </c:pt>
                <c:pt idx="162">
                  <c:v>3.2472689996906716E-4</c:v>
                </c:pt>
                <c:pt idx="163">
                  <c:v>3.2814396472287573E-4</c:v>
                </c:pt>
                <c:pt idx="164">
                  <c:v>3.73455272373098E-4</c:v>
                </c:pt>
                <c:pt idx="165">
                  <c:v>3.7690355726326119E-4</c:v>
                </c:pt>
                <c:pt idx="166">
                  <c:v>3.8035404075457795E-4</c:v>
                </c:pt>
                <c:pt idx="167">
                  <c:v>3.838067228470448E-4</c:v>
                </c:pt>
                <c:pt idx="168">
                  <c:v>3.8726160354066348E-4</c:v>
                </c:pt>
                <c:pt idx="169">
                  <c:v>3.9487008014267751E-4</c:v>
                </c:pt>
                <c:pt idx="170">
                  <c:v>4.4144241723824071E-4</c:v>
                </c:pt>
                <c:pt idx="171">
                  <c:v>4.4493379471097737E-4</c:v>
                </c:pt>
                <c:pt idx="172">
                  <c:v>4.7505039923206177E-4</c:v>
                </c:pt>
                <c:pt idx="173">
                  <c:v>4.7505039923206177E-4</c:v>
                </c:pt>
                <c:pt idx="174">
                  <c:v>4.7856288327585532E-4</c:v>
                </c:pt>
                <c:pt idx="175">
                  <c:v>4.7856288327585532E-4</c:v>
                </c:pt>
                <c:pt idx="176">
                  <c:v>4.820775659208007E-4</c:v>
                </c:pt>
                <c:pt idx="177">
                  <c:v>4.820775659208007E-4</c:v>
                </c:pt>
                <c:pt idx="178">
                  <c:v>1.6516314520106552E-3</c:v>
                </c:pt>
                <c:pt idx="179">
                  <c:v>1.6641924966420748E-3</c:v>
                </c:pt>
                <c:pt idx="180">
                  <c:v>1.6767733286838608E-3</c:v>
                </c:pt>
                <c:pt idx="181">
                  <c:v>1.7815327753516429E-3</c:v>
                </c:pt>
                <c:pt idx="182">
                  <c:v>1.7857853085431041E-3</c:v>
                </c:pt>
                <c:pt idx="183">
                  <c:v>1.7925939347398379E-3</c:v>
                </c:pt>
                <c:pt idx="184">
                  <c:v>1.8053752792066592E-3</c:v>
                </c:pt>
                <c:pt idx="185">
                  <c:v>1.8378432448436666E-3</c:v>
                </c:pt>
                <c:pt idx="186">
                  <c:v>1.8928131837039411E-3</c:v>
                </c:pt>
                <c:pt idx="187">
                  <c:v>1.8945367986003669E-3</c:v>
                </c:pt>
                <c:pt idx="188">
                  <c:v>1.9394742593480743E-3</c:v>
                </c:pt>
                <c:pt idx="189">
                  <c:v>3.3281345868405761E-3</c:v>
                </c:pt>
                <c:pt idx="190">
                  <c:v>3.3331232116976302E-3</c:v>
                </c:pt>
                <c:pt idx="191">
                  <c:v>3.3560992040229196E-3</c:v>
                </c:pt>
                <c:pt idx="192">
                  <c:v>3.4929080966246435E-3</c:v>
                </c:pt>
                <c:pt idx="193">
                  <c:v>3.5334555692555485E-3</c:v>
                </c:pt>
                <c:pt idx="194">
                  <c:v>5.1143131302968572E-3</c:v>
                </c:pt>
                <c:pt idx="195">
                  <c:v>5.1647428744595446E-3</c:v>
                </c:pt>
                <c:pt idx="196">
                  <c:v>5.4357978910035236E-3</c:v>
                </c:pt>
                <c:pt idx="197">
                  <c:v>5.5178184496625787E-3</c:v>
                </c:pt>
                <c:pt idx="198">
                  <c:v>5.5342742724934762E-3</c:v>
                </c:pt>
                <c:pt idx="199">
                  <c:v>5.6073572554885698E-3</c:v>
                </c:pt>
                <c:pt idx="200">
                  <c:v>5.6215413961279437E-3</c:v>
                </c:pt>
                <c:pt idx="201">
                  <c:v>5.6250894100288249E-3</c:v>
                </c:pt>
                <c:pt idx="202">
                  <c:v>7.3946428922438516E-3</c:v>
                </c:pt>
                <c:pt idx="203">
                  <c:v>7.5548455199454766E-3</c:v>
                </c:pt>
                <c:pt idx="204">
                  <c:v>7.5548455199454766E-3</c:v>
                </c:pt>
                <c:pt idx="205">
                  <c:v>7.6261727898547533E-3</c:v>
                </c:pt>
                <c:pt idx="206">
                  <c:v>7.9315029441816166E-3</c:v>
                </c:pt>
                <c:pt idx="207">
                  <c:v>9.7565949655999667E-3</c:v>
                </c:pt>
                <c:pt idx="208">
                  <c:v>9.7711791641673859E-3</c:v>
                </c:pt>
                <c:pt idx="209">
                  <c:v>9.8003739445160359E-3</c:v>
                </c:pt>
                <c:pt idx="210">
                  <c:v>9.8149845262972737E-3</c:v>
                </c:pt>
                <c:pt idx="211">
                  <c:v>9.8852377369593371E-3</c:v>
                </c:pt>
                <c:pt idx="212">
                  <c:v>9.9351230218451877E-3</c:v>
                </c:pt>
                <c:pt idx="213">
                  <c:v>9.9498145121488055E-3</c:v>
                </c:pt>
                <c:pt idx="214">
                  <c:v>1.0626071142417476E-2</c:v>
                </c:pt>
                <c:pt idx="215">
                  <c:v>1.0626071142417476E-2</c:v>
                </c:pt>
                <c:pt idx="216">
                  <c:v>1.2796204574794644E-2</c:v>
                </c:pt>
                <c:pt idx="217">
                  <c:v>1.5366412855135778E-2</c:v>
                </c:pt>
                <c:pt idx="218">
                  <c:v>1.5375234960960965E-2</c:v>
                </c:pt>
                <c:pt idx="219">
                  <c:v>1.5384059265387308E-2</c:v>
                </c:pt>
                <c:pt idx="220">
                  <c:v>1.5392885768414796E-2</c:v>
                </c:pt>
                <c:pt idx="221">
                  <c:v>1.614035861584269E-2</c:v>
                </c:pt>
                <c:pt idx="222">
                  <c:v>1.6149371560247844E-2</c:v>
                </c:pt>
                <c:pt idx="223">
                  <c:v>1.8950587042956397E-2</c:v>
                </c:pt>
                <c:pt idx="224">
                  <c:v>1.9272948455812872E-2</c:v>
                </c:pt>
                <c:pt idx="225">
                  <c:v>1.9425256356673363E-2</c:v>
                </c:pt>
                <c:pt idx="226">
                  <c:v>2.2283253547527158E-2</c:v>
                </c:pt>
                <c:pt idx="227">
                  <c:v>2.2600524322514276E-2</c:v>
                </c:pt>
                <c:pt idx="228">
                  <c:v>2.2814568938165244E-2</c:v>
                </c:pt>
                <c:pt idx="229">
                  <c:v>2.2978867482042913E-2</c:v>
                </c:pt>
                <c:pt idx="230">
                  <c:v>2.3474973423133618E-2</c:v>
                </c:pt>
                <c:pt idx="231">
                  <c:v>2.6536958855950168E-2</c:v>
                </c:pt>
                <c:pt idx="232">
                  <c:v>2.6536958855950168E-2</c:v>
                </c:pt>
                <c:pt idx="233">
                  <c:v>2.6602340322629727E-2</c:v>
                </c:pt>
                <c:pt idx="234">
                  <c:v>2.6602340322629727E-2</c:v>
                </c:pt>
                <c:pt idx="235">
                  <c:v>2.6712980517056881E-2</c:v>
                </c:pt>
                <c:pt idx="236">
                  <c:v>2.6932625674549827E-2</c:v>
                </c:pt>
                <c:pt idx="237">
                  <c:v>2.6932625674549827E-2</c:v>
                </c:pt>
                <c:pt idx="238">
                  <c:v>2.6943970015616259E-2</c:v>
                </c:pt>
                <c:pt idx="239">
                  <c:v>2.6955316555283843E-2</c:v>
                </c:pt>
                <c:pt idx="240">
                  <c:v>2.7221453240162178E-2</c:v>
                </c:pt>
                <c:pt idx="241">
                  <c:v>2.7232853425697864E-2</c:v>
                </c:pt>
                <c:pt idx="242">
                  <c:v>2.7310432994243097E-2</c:v>
                </c:pt>
                <c:pt idx="243">
                  <c:v>2.7321850328867768E-2</c:v>
                </c:pt>
                <c:pt idx="244">
                  <c:v>2.7333269862093591E-2</c:v>
                </c:pt>
                <c:pt idx="245">
                  <c:v>2.7344691593920566E-2</c:v>
                </c:pt>
                <c:pt idx="246">
                  <c:v>3.0281079242515638E-2</c:v>
                </c:pt>
                <c:pt idx="247">
                  <c:v>3.0293055021832851E-2</c:v>
                </c:pt>
                <c:pt idx="248">
                  <c:v>3.067985031213457E-2</c:v>
                </c:pt>
                <c:pt idx="249">
                  <c:v>3.5126107743017887E-2</c:v>
                </c:pt>
                <c:pt idx="250">
                  <c:v>3.5187733648310321E-2</c:v>
                </c:pt>
                <c:pt idx="251">
                  <c:v>3.5213426059336667E-2</c:v>
                </c:pt>
                <c:pt idx="252">
                  <c:v>3.5226275562751569E-2</c:v>
                </c:pt>
                <c:pt idx="253">
                  <c:v>3.5226275562751569E-2</c:v>
                </c:pt>
                <c:pt idx="254">
                  <c:v>3.5540484748600019E-2</c:v>
                </c:pt>
                <c:pt idx="255">
                  <c:v>3.5540484748600019E-2</c:v>
                </c:pt>
                <c:pt idx="256">
                  <c:v>3.5628284470626971E-2</c:v>
                </c:pt>
                <c:pt idx="257">
                  <c:v>3.5628284470626971E-2</c:v>
                </c:pt>
                <c:pt idx="258">
                  <c:v>3.5716185855971187E-2</c:v>
                </c:pt>
                <c:pt idx="259">
                  <c:v>3.5716185855971187E-2</c:v>
                </c:pt>
                <c:pt idx="260">
                  <c:v>3.9997690358752065E-2</c:v>
                </c:pt>
                <c:pt idx="261">
                  <c:v>4.003862786900822E-2</c:v>
                </c:pt>
                <c:pt idx="262">
                  <c:v>4.0358619552929964E-2</c:v>
                </c:pt>
                <c:pt idx="263">
                  <c:v>4.4817930828650876E-2</c:v>
                </c:pt>
                <c:pt idx="264">
                  <c:v>4.5706138008523661E-2</c:v>
                </c:pt>
                <c:pt idx="265">
                  <c:v>4.9683073170400952E-2</c:v>
                </c:pt>
                <c:pt idx="266">
                  <c:v>4.995564472737353E-2</c:v>
                </c:pt>
                <c:pt idx="267">
                  <c:v>5.0475493200981492E-2</c:v>
                </c:pt>
                <c:pt idx="268">
                  <c:v>5.1175692385988632E-2</c:v>
                </c:pt>
                <c:pt idx="269">
                  <c:v>5.5856995210286718E-2</c:v>
                </c:pt>
                <c:pt idx="270">
                  <c:v>5.6045894962172993E-2</c:v>
                </c:pt>
                <c:pt idx="271">
                  <c:v>5.6077942209968271E-2</c:v>
                </c:pt>
                <c:pt idx="272">
                  <c:v>8.0634339443280384E-2</c:v>
                </c:pt>
                <c:pt idx="273">
                  <c:v>8.1231326633261269E-2</c:v>
                </c:pt>
                <c:pt idx="274">
                  <c:v>8.1530622805616126E-2</c:v>
                </c:pt>
                <c:pt idx="275">
                  <c:v>8.1569032805144465E-2</c:v>
                </c:pt>
                <c:pt idx="276">
                  <c:v>8.820261531160567E-2</c:v>
                </c:pt>
                <c:pt idx="277">
                  <c:v>8.8338340317425823E-2</c:v>
                </c:pt>
                <c:pt idx="278">
                  <c:v>8.8378278784474823E-2</c:v>
                </c:pt>
                <c:pt idx="279">
                  <c:v>9.4947876650870816E-2</c:v>
                </c:pt>
                <c:pt idx="280">
                  <c:v>9.5573476261508222E-2</c:v>
                </c:pt>
                <c:pt idx="281">
                  <c:v>0.11059591215683867</c:v>
                </c:pt>
                <c:pt idx="282">
                  <c:v>0.12657106402548501</c:v>
                </c:pt>
                <c:pt idx="283">
                  <c:v>0.12682831380318799</c:v>
                </c:pt>
                <c:pt idx="284">
                  <c:v>0.12717648505618978</c:v>
                </c:pt>
                <c:pt idx="285">
                  <c:v>0.12825256395465476</c:v>
                </c:pt>
                <c:pt idx="286">
                  <c:v>0.13512194605943251</c:v>
                </c:pt>
                <c:pt idx="287">
                  <c:v>0.13514653169579527</c:v>
                </c:pt>
                <c:pt idx="288">
                  <c:v>0.13524489622725783</c:v>
                </c:pt>
                <c:pt idx="289">
                  <c:v>0.13659108935987213</c:v>
                </c:pt>
                <c:pt idx="290">
                  <c:v>0.14466856871784928</c:v>
                </c:pt>
                <c:pt idx="291">
                  <c:v>0.14469399378013176</c:v>
                </c:pt>
                <c:pt idx="292">
                  <c:v>0.14477028215858612</c:v>
                </c:pt>
                <c:pt idx="293">
                  <c:v>0.14553935403775603</c:v>
                </c:pt>
                <c:pt idx="294">
                  <c:v>0.14553935403775603</c:v>
                </c:pt>
                <c:pt idx="295">
                  <c:v>0.18398768165813009</c:v>
                </c:pt>
                <c:pt idx="296">
                  <c:v>0.18398768165813009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403-4B62-8107-A6A8E7875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13776"/>
        <c:axId val="1"/>
      </c:scatterChart>
      <c:valAx>
        <c:axId val="5131137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47290640394084"/>
              <c:y val="0.937723167166381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95566502463054E-2"/>
              <c:y val="0.467971903867888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1377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103448275862069"/>
          <c:y val="0.94128188602759166"/>
          <c:w val="0.86576354679802958"/>
          <c:h val="0.97686907463969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[41835.8617, 0.40964569]</a:t>
            </a:r>
          </a:p>
        </c:rich>
      </c:tx>
      <c:layout>
        <c:manualLayout>
          <c:xMode val="edge"/>
          <c:yMode val="edge"/>
          <c:x val="0.24781886557374044"/>
          <c:y val="4.3076923076923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55873786325034"/>
          <c:y val="0.2430772882771759"/>
          <c:w val="0.78185124524713212"/>
          <c:h val="0.566154696746840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1'!$H$21:$H$626</c:f>
              <c:numCache>
                <c:formatCode>General</c:formatCode>
                <c:ptCount val="606"/>
                <c:pt idx="0">
                  <c:v>0.12507801499668858</c:v>
                </c:pt>
                <c:pt idx="422">
                  <c:v>2.2215079996385612E-2</c:v>
                </c:pt>
                <c:pt idx="587">
                  <c:v>0.1797606799955247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39-414B-851D-A2D85F0219F4}"/>
            </c:ext>
          </c:extLst>
        </c:ser>
        <c:ser>
          <c:idx val="1"/>
          <c:order val="1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1'!$J$21:$J$626</c:f>
              <c:numCache>
                <c:formatCode>General</c:formatCode>
                <c:ptCount val="606"/>
                <c:pt idx="13">
                  <c:v>0.11928754999826197</c:v>
                </c:pt>
                <c:pt idx="15">
                  <c:v>7.4368945002788678E-2</c:v>
                </c:pt>
                <c:pt idx="16">
                  <c:v>7.4468945000262465E-2</c:v>
                </c:pt>
                <c:pt idx="17">
                  <c:v>7.3740494997764472E-2</c:v>
                </c:pt>
                <c:pt idx="18">
                  <c:v>7.3837439995259047E-2</c:v>
                </c:pt>
                <c:pt idx="19">
                  <c:v>7.3903810000047088E-2</c:v>
                </c:pt>
                <c:pt idx="20">
                  <c:v>7.4003810004796833E-2</c:v>
                </c:pt>
                <c:pt idx="21">
                  <c:v>7.068029999936698E-2</c:v>
                </c:pt>
                <c:pt idx="22">
                  <c:v>7.09802999990643E-2</c:v>
                </c:pt>
                <c:pt idx="23">
                  <c:v>6.9699200001196004E-2</c:v>
                </c:pt>
                <c:pt idx="24">
                  <c:v>6.2737874999584164E-2</c:v>
                </c:pt>
                <c:pt idx="29">
                  <c:v>5.4195024997170549E-2</c:v>
                </c:pt>
                <c:pt idx="31">
                  <c:v>5.307043999346206E-2</c:v>
                </c:pt>
                <c:pt idx="33">
                  <c:v>5.3411799999594223E-2</c:v>
                </c:pt>
                <c:pt idx="38">
                  <c:v>4.8308890000043903E-2</c:v>
                </c:pt>
                <c:pt idx="40">
                  <c:v>4.9103709992778022E-2</c:v>
                </c:pt>
                <c:pt idx="41">
                  <c:v>4.4805595003708731E-2</c:v>
                </c:pt>
                <c:pt idx="42">
                  <c:v>4.5962919997691642E-2</c:v>
                </c:pt>
                <c:pt idx="44">
                  <c:v>4.4081010004447307E-2</c:v>
                </c:pt>
                <c:pt idx="45">
                  <c:v>4.5147379998525139E-2</c:v>
                </c:pt>
                <c:pt idx="78">
                  <c:v>2.3971294998773374E-2</c:v>
                </c:pt>
                <c:pt idx="79">
                  <c:v>2.2757069993531331E-2</c:v>
                </c:pt>
                <c:pt idx="80">
                  <c:v>2.2693250000884291E-2</c:v>
                </c:pt>
                <c:pt idx="81">
                  <c:v>1.957902499998454E-2</c:v>
                </c:pt>
                <c:pt idx="82">
                  <c:v>1.5086195002368186E-2</c:v>
                </c:pt>
                <c:pt idx="83">
                  <c:v>1.5063350001582876E-2</c:v>
                </c:pt>
                <c:pt idx="84">
                  <c:v>1.836075999744935E-2</c:v>
                </c:pt>
                <c:pt idx="85">
                  <c:v>1.4295239998318721E-2</c:v>
                </c:pt>
                <c:pt idx="86">
                  <c:v>1.5172394996625371E-2</c:v>
                </c:pt>
                <c:pt idx="87">
                  <c:v>1.3573669995821547E-2</c:v>
                </c:pt>
                <c:pt idx="88">
                  <c:v>1.6573670000070706E-2</c:v>
                </c:pt>
                <c:pt idx="89">
                  <c:v>9.3825399962952361E-3</c:v>
                </c:pt>
                <c:pt idx="90">
                  <c:v>8.8540900032967329E-3</c:v>
                </c:pt>
                <c:pt idx="92">
                  <c:v>5.4873999979463406E-3</c:v>
                </c:pt>
                <c:pt idx="94">
                  <c:v>-1.0344900001655333E-3</c:v>
                </c:pt>
                <c:pt idx="95">
                  <c:v>6.0641949967248365E-3</c:v>
                </c:pt>
                <c:pt idx="96">
                  <c:v>1.4874650005367585E-3</c:v>
                </c:pt>
                <c:pt idx="97">
                  <c:v>7.6611999975284562E-4</c:v>
                </c:pt>
                <c:pt idx="100">
                  <c:v>-6.4843250074773096E-3</c:v>
                </c:pt>
                <c:pt idx="101">
                  <c:v>-7.626999999047257E-3</c:v>
                </c:pt>
                <c:pt idx="102">
                  <c:v>3.4648049986572005E-3</c:v>
                </c:pt>
                <c:pt idx="104">
                  <c:v>2.5029999960679561E-4</c:v>
                </c:pt>
                <c:pt idx="105">
                  <c:v>4.5029999455437064E-4</c:v>
                </c:pt>
                <c:pt idx="115">
                  <c:v>-1.0000000474974513E-4</c:v>
                </c:pt>
                <c:pt idx="117">
                  <c:v>9.0449975687079132E-6</c:v>
                </c:pt>
                <c:pt idx="118">
                  <c:v>6.2628500018035993E-4</c:v>
                </c:pt>
                <c:pt idx="119">
                  <c:v>-4.4840002374257892E-5</c:v>
                </c:pt>
                <c:pt idx="120">
                  <c:v>6.3779996708035469E-5</c:v>
                </c:pt>
                <c:pt idx="121">
                  <c:v>-3.5906500124838203E-4</c:v>
                </c:pt>
                <c:pt idx="122">
                  <c:v>2.1808999736094847E-4</c:v>
                </c:pt>
                <c:pt idx="123">
                  <c:v>-2.3579499975312501E-4</c:v>
                </c:pt>
                <c:pt idx="124">
                  <c:v>-3.7847000203328207E-4</c:v>
                </c:pt>
                <c:pt idx="125">
                  <c:v>-9.2695001512765884E-5</c:v>
                </c:pt>
                <c:pt idx="126">
                  <c:v>2.9308000375749543E-4</c:v>
                </c:pt>
                <c:pt idx="127">
                  <c:v>-3.2675000693416223E-4</c:v>
                </c:pt>
                <c:pt idx="128">
                  <c:v>4.1677500121295452E-4</c:v>
                </c:pt>
                <c:pt idx="129">
                  <c:v>2.8521049971459433E-3</c:v>
                </c:pt>
                <c:pt idx="132">
                  <c:v>4.1262999729951844E-4</c:v>
                </c:pt>
                <c:pt idx="134">
                  <c:v>-2.7747499552788213E-4</c:v>
                </c:pt>
                <c:pt idx="135">
                  <c:v>-1.9169999723089859E-4</c:v>
                </c:pt>
                <c:pt idx="136">
                  <c:v>-1.7751189996488392E-2</c:v>
                </c:pt>
                <c:pt idx="137">
                  <c:v>-1.7599469996639527E-2</c:v>
                </c:pt>
                <c:pt idx="138">
                  <c:v>-4.7879000339889899E-4</c:v>
                </c:pt>
                <c:pt idx="139">
                  <c:v>1.6384499976993538E-3</c:v>
                </c:pt>
                <c:pt idx="141">
                  <c:v>-1.5552000695606694E-4</c:v>
                </c:pt>
                <c:pt idx="142">
                  <c:v>-2.452505003020633E-3</c:v>
                </c:pt>
                <c:pt idx="143">
                  <c:v>4.9992150015896186E-3</c:v>
                </c:pt>
                <c:pt idx="144">
                  <c:v>8.8498999684816226E-4</c:v>
                </c:pt>
                <c:pt idx="145">
                  <c:v>5.2707649956573732E-3</c:v>
                </c:pt>
                <c:pt idx="146">
                  <c:v>-5.1654998969752342E-5</c:v>
                </c:pt>
                <c:pt idx="147">
                  <c:v>-1.4864000695524737E-4</c:v>
                </c:pt>
                <c:pt idx="148">
                  <c:v>4.5135999243939295E-4</c:v>
                </c:pt>
                <c:pt idx="149">
                  <c:v>-2.6891900051850826E-3</c:v>
                </c:pt>
                <c:pt idx="150">
                  <c:v>-1.9584500114433467E-4</c:v>
                </c:pt>
                <c:pt idx="151">
                  <c:v>-7.7669700040132739E-3</c:v>
                </c:pt>
                <c:pt idx="152">
                  <c:v>-5.1919800025643781E-3</c:v>
                </c:pt>
                <c:pt idx="153">
                  <c:v>-4.5448500168276951E-4</c:v>
                </c:pt>
                <c:pt idx="154">
                  <c:v>1.554559996293392E-3</c:v>
                </c:pt>
                <c:pt idx="157">
                  <c:v>-1.1963100041612051E-3</c:v>
                </c:pt>
                <c:pt idx="158">
                  <c:v>-4.7075199981918558E-3</c:v>
                </c:pt>
                <c:pt idx="159">
                  <c:v>7.2696000279393047E-4</c:v>
                </c:pt>
                <c:pt idx="160">
                  <c:v>-9.8726500436896458E-4</c:v>
                </c:pt>
                <c:pt idx="162">
                  <c:v>-3.014899994013831E-4</c:v>
                </c:pt>
                <c:pt idx="163">
                  <c:v>-2.0149000192759559E-4</c:v>
                </c:pt>
                <c:pt idx="165">
                  <c:v>-1.1325300001772121E-3</c:v>
                </c:pt>
                <c:pt idx="166">
                  <c:v>9.3901999935042113E-4</c:v>
                </c:pt>
                <c:pt idx="167">
                  <c:v>-2.0667000353569165E-4</c:v>
                </c:pt>
                <c:pt idx="168">
                  <c:v>1.5247949995682575E-3</c:v>
                </c:pt>
                <c:pt idx="176">
                  <c:v>-2.1286650007823482E-3</c:v>
                </c:pt>
                <c:pt idx="179">
                  <c:v>9.1443499695742503E-4</c:v>
                </c:pt>
                <c:pt idx="182">
                  <c:v>1.4204649996827357E-3</c:v>
                </c:pt>
                <c:pt idx="184">
                  <c:v>-1.0176520001550671E-2</c:v>
                </c:pt>
                <c:pt idx="185">
                  <c:v>4.7092550012166612E-3</c:v>
                </c:pt>
                <c:pt idx="190">
                  <c:v>4.6097500307951123E-4</c:v>
                </c:pt>
                <c:pt idx="191">
                  <c:v>-1.9532500009518117E-3</c:v>
                </c:pt>
                <c:pt idx="206">
                  <c:v>-8.3647499559447169E-4</c:v>
                </c:pt>
                <c:pt idx="220">
                  <c:v>1.2796750015695579E-3</c:v>
                </c:pt>
                <c:pt idx="240">
                  <c:v>7.1971999568631873E-4</c:v>
                </c:pt>
                <c:pt idx="250">
                  <c:v>2.3599900014232844E-3</c:v>
                </c:pt>
                <c:pt idx="276">
                  <c:v>5.1682899938896298E-3</c:v>
                </c:pt>
                <c:pt idx="277">
                  <c:v>2.7174199931323528E-3</c:v>
                </c:pt>
                <c:pt idx="278">
                  <c:v>2.8148299970780499E-3</c:v>
                </c:pt>
                <c:pt idx="279">
                  <c:v>3.3006049998220988E-3</c:v>
                </c:pt>
                <c:pt idx="301">
                  <c:v>9.2495599965332076E-3</c:v>
                </c:pt>
                <c:pt idx="302">
                  <c:v>5.4663349947077222E-3</c:v>
                </c:pt>
                <c:pt idx="311">
                  <c:v>-6.8435000139288604E-4</c:v>
                </c:pt>
                <c:pt idx="312">
                  <c:v>-5.8435000391909853E-4</c:v>
                </c:pt>
                <c:pt idx="313">
                  <c:v>1.3014249998377636E-3</c:v>
                </c:pt>
                <c:pt idx="314">
                  <c:v>2.4014250011532567E-3</c:v>
                </c:pt>
                <c:pt idx="317">
                  <c:v>7.5345900040701963E-3</c:v>
                </c:pt>
                <c:pt idx="318">
                  <c:v>7.0203649956965819E-3</c:v>
                </c:pt>
                <c:pt idx="320">
                  <c:v>-8.8740499631967396E-4</c:v>
                </c:pt>
                <c:pt idx="321">
                  <c:v>-1.3016299999435432E-3</c:v>
                </c:pt>
                <c:pt idx="322">
                  <c:v>-6.1585500225191936E-4</c:v>
                </c:pt>
                <c:pt idx="323">
                  <c:v>-2.3008000425761566E-4</c:v>
                </c:pt>
                <c:pt idx="324">
                  <c:v>-4.4305001210886985E-5</c:v>
                </c:pt>
                <c:pt idx="332">
                  <c:v>-1.2277500354684889E-4</c:v>
                </c:pt>
                <c:pt idx="333">
                  <c:v>7.7224998676683754E-5</c:v>
                </c:pt>
                <c:pt idx="334">
                  <c:v>-1.3370000015129335E-3</c:v>
                </c:pt>
                <c:pt idx="335">
                  <c:v>-1.0370000018156134E-3</c:v>
                </c:pt>
                <c:pt idx="336">
                  <c:v>-1.5122500190045685E-4</c:v>
                </c:pt>
                <c:pt idx="337">
                  <c:v>1.1487749943626113E-3</c:v>
                </c:pt>
                <c:pt idx="342">
                  <c:v>5.9618700033752248E-3</c:v>
                </c:pt>
                <c:pt idx="344">
                  <c:v>6.6290899994783103E-3</c:v>
                </c:pt>
                <c:pt idx="345">
                  <c:v>6.9290899991756305E-3</c:v>
                </c:pt>
                <c:pt idx="346">
                  <c:v>6.7148649977752939E-3</c:v>
                </c:pt>
                <c:pt idx="347">
                  <c:v>4.8321049980586395E-3</c:v>
                </c:pt>
                <c:pt idx="348">
                  <c:v>5.4894299973966554E-3</c:v>
                </c:pt>
                <c:pt idx="349">
                  <c:v>6.3213199973688461E-3</c:v>
                </c:pt>
                <c:pt idx="350">
                  <c:v>5.1592400050139986E-3</c:v>
                </c:pt>
                <c:pt idx="351">
                  <c:v>7.1135500038508326E-3</c:v>
                </c:pt>
                <c:pt idx="352">
                  <c:v>4.4256100009079091E-3</c:v>
                </c:pt>
                <c:pt idx="353">
                  <c:v>4.8865599965211004E-3</c:v>
                </c:pt>
                <c:pt idx="354">
                  <c:v>4.4723350001731887E-3</c:v>
                </c:pt>
                <c:pt idx="358">
                  <c:v>5.4261800032691099E-3</c:v>
                </c:pt>
                <c:pt idx="363">
                  <c:v>5.1310399940120988E-3</c:v>
                </c:pt>
                <c:pt idx="364">
                  <c:v>5.8112100014113821E-3</c:v>
                </c:pt>
                <c:pt idx="366">
                  <c:v>6.5206799990846775E-3</c:v>
                </c:pt>
                <c:pt idx="374">
                  <c:v>-7.2313199998461641E-3</c:v>
                </c:pt>
                <c:pt idx="391">
                  <c:v>6.2384999910136685E-4</c:v>
                </c:pt>
                <c:pt idx="392">
                  <c:v>2.709624997805804E-3</c:v>
                </c:pt>
                <c:pt idx="393">
                  <c:v>3.0953999958001077E-3</c:v>
                </c:pt>
                <c:pt idx="394">
                  <c:v>1.3811750031891279E-3</c:v>
                </c:pt>
                <c:pt idx="413">
                  <c:v>1.4920300003723241E-2</c:v>
                </c:pt>
                <c:pt idx="414">
                  <c:v>1.5620300000591669E-2</c:v>
                </c:pt>
                <c:pt idx="431">
                  <c:v>2.0109379998757504E-2</c:v>
                </c:pt>
                <c:pt idx="432">
                  <c:v>1.8732649994490203E-2</c:v>
                </c:pt>
                <c:pt idx="439">
                  <c:v>1.8695965001825243E-2</c:v>
                </c:pt>
                <c:pt idx="440">
                  <c:v>1.8995965001522563E-2</c:v>
                </c:pt>
                <c:pt idx="466">
                  <c:v>9.7940500054392032E-3</c:v>
                </c:pt>
                <c:pt idx="467">
                  <c:v>1.749405000009574E-2</c:v>
                </c:pt>
                <c:pt idx="468">
                  <c:v>3.1994050004868768E-2</c:v>
                </c:pt>
                <c:pt idx="469">
                  <c:v>3.2694050001737196E-2</c:v>
                </c:pt>
                <c:pt idx="470">
                  <c:v>8.6655999984941445E-3</c:v>
                </c:pt>
                <c:pt idx="471">
                  <c:v>1.3565599998401012E-2</c:v>
                </c:pt>
                <c:pt idx="472">
                  <c:v>1.4965599999413826E-2</c:v>
                </c:pt>
                <c:pt idx="473">
                  <c:v>2.0465599998715334E-2</c:v>
                </c:pt>
                <c:pt idx="474">
                  <c:v>2.4665600001753774E-2</c:v>
                </c:pt>
                <c:pt idx="480">
                  <c:v>2.0258440003090072E-2</c:v>
                </c:pt>
                <c:pt idx="482">
                  <c:v>4.1653259992017411E-2</c:v>
                </c:pt>
                <c:pt idx="488">
                  <c:v>3.5255810005764943E-2</c:v>
                </c:pt>
                <c:pt idx="490">
                  <c:v>4.6293304993014317E-2</c:v>
                </c:pt>
                <c:pt idx="491">
                  <c:v>4.2064854998898227E-2</c:v>
                </c:pt>
                <c:pt idx="492">
                  <c:v>4.5950629995786585E-2</c:v>
                </c:pt>
                <c:pt idx="496">
                  <c:v>3.9115260005928576E-2</c:v>
                </c:pt>
                <c:pt idx="499">
                  <c:v>4.8684829998819623E-2</c:v>
                </c:pt>
                <c:pt idx="501">
                  <c:v>4.1436974999669474E-2</c:v>
                </c:pt>
                <c:pt idx="502">
                  <c:v>4.1308525003842078E-2</c:v>
                </c:pt>
                <c:pt idx="503">
                  <c:v>4.8869289996218868E-2</c:v>
                </c:pt>
                <c:pt idx="504">
                  <c:v>6.835177000175463E-2</c:v>
                </c:pt>
                <c:pt idx="505">
                  <c:v>5.7946589993662201E-2</c:v>
                </c:pt>
                <c:pt idx="506">
                  <c:v>6.055563499830896E-2</c:v>
                </c:pt>
                <c:pt idx="507">
                  <c:v>5.7807354998658411E-2</c:v>
                </c:pt>
                <c:pt idx="512">
                  <c:v>7.3568544998124707E-2</c:v>
                </c:pt>
                <c:pt idx="513">
                  <c:v>5.6547399995906744E-2</c:v>
                </c:pt>
                <c:pt idx="517">
                  <c:v>5.4009665000194218E-2</c:v>
                </c:pt>
                <c:pt idx="518">
                  <c:v>7.1241979996557347E-2</c:v>
                </c:pt>
                <c:pt idx="519">
                  <c:v>7.5351024999690708E-2</c:v>
                </c:pt>
                <c:pt idx="520">
                  <c:v>6.853679999767337E-2</c:v>
                </c:pt>
                <c:pt idx="521">
                  <c:v>5.7608349998190533E-2</c:v>
                </c:pt>
                <c:pt idx="522">
                  <c:v>7.8678160003619269E-2</c:v>
                </c:pt>
                <c:pt idx="525">
                  <c:v>7.8750280001258943E-2</c:v>
                </c:pt>
                <c:pt idx="526">
                  <c:v>8.3422639996570069E-2</c:v>
                </c:pt>
                <c:pt idx="527">
                  <c:v>8.6048299999674782E-2</c:v>
                </c:pt>
                <c:pt idx="528">
                  <c:v>9.2456029997265432E-2</c:v>
                </c:pt>
                <c:pt idx="531">
                  <c:v>7.4836624997260515E-2</c:v>
                </c:pt>
                <c:pt idx="532">
                  <c:v>9.5349534996785223E-2</c:v>
                </c:pt>
                <c:pt idx="535">
                  <c:v>7.7267624998057727E-2</c:v>
                </c:pt>
                <c:pt idx="539">
                  <c:v>8.575340000243159E-2</c:v>
                </c:pt>
                <c:pt idx="542">
                  <c:v>8.1148219993337989E-2</c:v>
                </c:pt>
                <c:pt idx="544">
                  <c:v>7.9030699998838827E-2</c:v>
                </c:pt>
                <c:pt idx="548">
                  <c:v>8.983456499845488E-2</c:v>
                </c:pt>
                <c:pt idx="551">
                  <c:v>8.9170744999137241E-2</c:v>
                </c:pt>
                <c:pt idx="552">
                  <c:v>8.8579790004587267E-2</c:v>
                </c:pt>
                <c:pt idx="553">
                  <c:v>9.6312104993558023E-2</c:v>
                </c:pt>
                <c:pt idx="554">
                  <c:v>9.0897879999829456E-2</c:v>
                </c:pt>
                <c:pt idx="555">
                  <c:v>7.6383654995879624E-2</c:v>
                </c:pt>
                <c:pt idx="563">
                  <c:v>0.1159372699985397</c:v>
                </c:pt>
                <c:pt idx="564">
                  <c:v>0.11536053999589058</c:v>
                </c:pt>
                <c:pt idx="565">
                  <c:v>0.11692130500159692</c:v>
                </c:pt>
                <c:pt idx="566">
                  <c:v>0.116244575001474</c:v>
                </c:pt>
                <c:pt idx="567">
                  <c:v>0.12732056000095326</c:v>
                </c:pt>
                <c:pt idx="568">
                  <c:v>0.12668693000159692</c:v>
                </c:pt>
                <c:pt idx="569">
                  <c:v>0.12771924499975285</c:v>
                </c:pt>
                <c:pt idx="570">
                  <c:v>0.10907912000402575</c:v>
                </c:pt>
                <c:pt idx="571">
                  <c:v>0.13805344499996863</c:v>
                </c:pt>
                <c:pt idx="572">
                  <c:v>0.13803922000079183</c:v>
                </c:pt>
                <c:pt idx="573">
                  <c:v>0.13738231999741402</c:v>
                </c:pt>
                <c:pt idx="574">
                  <c:v>0.13814563499909127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39-414B-851D-A2D85F0219F4}"/>
            </c:ext>
          </c:extLst>
        </c:ser>
        <c:ser>
          <c:idx val="2"/>
          <c:order val="2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1'!$K$21:$K$626</c:f>
              <c:numCache>
                <c:formatCode>General</c:formatCode>
                <c:ptCount val="606"/>
                <c:pt idx="116">
                  <c:v>0</c:v>
                </c:pt>
                <c:pt idx="509">
                  <c:v>4.5824594999430701E-2</c:v>
                </c:pt>
                <c:pt idx="510">
                  <c:v>5.0110370000766125E-2</c:v>
                </c:pt>
                <c:pt idx="515">
                  <c:v>5.9051490003184881E-2</c:v>
                </c:pt>
                <c:pt idx="516">
                  <c:v>5.7212255000195E-2</c:v>
                </c:pt>
                <c:pt idx="523">
                  <c:v>6.8012864998308942E-2</c:v>
                </c:pt>
                <c:pt idx="524">
                  <c:v>6.3604205002775416E-2</c:v>
                </c:pt>
                <c:pt idx="543">
                  <c:v>8.0184624996036291E-2</c:v>
                </c:pt>
                <c:pt idx="559">
                  <c:v>8.3353224996244535E-2</c:v>
                </c:pt>
                <c:pt idx="561">
                  <c:v>9.4001329998718575E-2</c:v>
                </c:pt>
                <c:pt idx="575">
                  <c:v>0.14802212500217138</c:v>
                </c:pt>
                <c:pt idx="576">
                  <c:v>0.14802212500217138</c:v>
                </c:pt>
                <c:pt idx="577">
                  <c:v>0.14781651999510359</c:v>
                </c:pt>
                <c:pt idx="578">
                  <c:v>0.14781651999510359</c:v>
                </c:pt>
                <c:pt idx="579">
                  <c:v>0.15410012999927858</c:v>
                </c:pt>
                <c:pt idx="580">
                  <c:v>0.14954233999742428</c:v>
                </c:pt>
                <c:pt idx="581">
                  <c:v>0.14972811499319505</c:v>
                </c:pt>
                <c:pt idx="582">
                  <c:v>0.14918543999374378</c:v>
                </c:pt>
                <c:pt idx="583">
                  <c:v>0.15073584500350989</c:v>
                </c:pt>
                <c:pt idx="584">
                  <c:v>0.15083584500098368</c:v>
                </c:pt>
                <c:pt idx="585">
                  <c:v>0.14757093499792973</c:v>
                </c:pt>
                <c:pt idx="586">
                  <c:v>0.17107536999537842</c:v>
                </c:pt>
                <c:pt idx="588">
                  <c:v>0.19754496499808738</c:v>
                </c:pt>
                <c:pt idx="589">
                  <c:v>0.1975949649931863</c:v>
                </c:pt>
                <c:pt idx="590">
                  <c:v>0.19844496499717934</c:v>
                </c:pt>
                <c:pt idx="591">
                  <c:v>0.19848496499616886</c:v>
                </c:pt>
                <c:pt idx="592">
                  <c:v>0.2081964449971565</c:v>
                </c:pt>
                <c:pt idx="593">
                  <c:v>0.22160602000076324</c:v>
                </c:pt>
                <c:pt idx="594">
                  <c:v>0.22238228499918478</c:v>
                </c:pt>
                <c:pt idx="595">
                  <c:v>0.23034280999854673</c:v>
                </c:pt>
                <c:pt idx="596">
                  <c:v>0.24159552499622805</c:v>
                </c:pt>
                <c:pt idx="597">
                  <c:v>0.24427221499354346</c:v>
                </c:pt>
                <c:pt idx="598">
                  <c:v>0.2508520600022166</c:v>
                </c:pt>
                <c:pt idx="599">
                  <c:v>0.25198607999482192</c:v>
                </c:pt>
                <c:pt idx="600">
                  <c:v>0.27205026999581605</c:v>
                </c:pt>
                <c:pt idx="601">
                  <c:v>0.27205026999581605</c:v>
                </c:pt>
                <c:pt idx="602">
                  <c:v>0.27121570999588585</c:v>
                </c:pt>
                <c:pt idx="603">
                  <c:v>0.27221570999972755</c:v>
                </c:pt>
                <c:pt idx="604">
                  <c:v>0.27241571000195108</c:v>
                </c:pt>
                <c:pt idx="605">
                  <c:v>0.27905656499933684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39-414B-851D-A2D85F0219F4}"/>
            </c:ext>
          </c:extLst>
        </c:ser>
        <c:ser>
          <c:idx val="3"/>
          <c:order val="3"/>
          <c:tx>
            <c:strRef>
              <c:f>'Active 1'!$Y$1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1'!$X$2:$X$66</c:f>
              <c:numCache>
                <c:formatCode>General</c:formatCode>
                <c:ptCount val="65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</c:numCache>
            </c:numRef>
          </c:xVal>
          <c:yVal>
            <c:numRef>
              <c:f>'Active 1'!$Y$2:$Y$66</c:f>
              <c:numCache>
                <c:formatCode>0.0000E+00</c:formatCode>
                <c:ptCount val="65"/>
                <c:pt idx="0">
                  <c:v>0.19136803285164389</c:v>
                </c:pt>
                <c:pt idx="1">
                  <c:v>0.16885267503643622</c:v>
                </c:pt>
                <c:pt idx="2">
                  <c:v>0.14773125373650048</c:v>
                </c:pt>
                <c:pt idx="3">
                  <c:v>0.12800376895183657</c:v>
                </c:pt>
                <c:pt idx="4">
                  <c:v>0.10967022068244459</c:v>
                </c:pt>
                <c:pt idx="5">
                  <c:v>9.2730608928324479E-2</c:v>
                </c:pt>
                <c:pt idx="6">
                  <c:v>7.7184933689476251E-2</c:v>
                </c:pt>
                <c:pt idx="7">
                  <c:v>6.3033194965899916E-2</c:v>
                </c:pt>
                <c:pt idx="8">
                  <c:v>5.0275392757595475E-2</c:v>
                </c:pt>
                <c:pt idx="9">
                  <c:v>3.8911527064562912E-2</c:v>
                </c:pt>
                <c:pt idx="10">
                  <c:v>2.8941597886802242E-2</c:v>
                </c:pt>
                <c:pt idx="11">
                  <c:v>2.0365605224313452E-2</c:v>
                </c:pt>
                <c:pt idx="12">
                  <c:v>1.3183549077096554E-2</c:v>
                </c:pt>
                <c:pt idx="13">
                  <c:v>7.3954294451515426E-3</c:v>
                </c:pt>
                <c:pt idx="14">
                  <c:v>3.001246328478418E-3</c:v>
                </c:pt>
                <c:pt idx="15">
                  <c:v>9.9972707718069394E-7</c:v>
                </c:pt>
                <c:pt idx="16">
                  <c:v>-1.6053103590521695E-3</c:v>
                </c:pt>
                <c:pt idx="17">
                  <c:v>-1.8176839299096329E-3</c:v>
                </c:pt>
                <c:pt idx="18">
                  <c:v>-6.3612098549520844E-4</c:v>
                </c:pt>
                <c:pt idx="19">
                  <c:v>1.9393784741911033E-3</c:v>
                </c:pt>
                <c:pt idx="20">
                  <c:v>5.9088144491493012E-3</c:v>
                </c:pt>
                <c:pt idx="21">
                  <c:v>1.1272186939379389E-2</c:v>
                </c:pt>
                <c:pt idx="22">
                  <c:v>1.8029495944881357E-2</c:v>
                </c:pt>
                <c:pt idx="23">
                  <c:v>2.618074146565522E-2</c:v>
                </c:pt>
                <c:pt idx="24">
                  <c:v>3.5725923501700965E-2</c:v>
                </c:pt>
                <c:pt idx="25">
                  <c:v>4.66650420530186E-2</c:v>
                </c:pt>
                <c:pt idx="26">
                  <c:v>5.8998097119608128E-2</c:v>
                </c:pt>
                <c:pt idx="27">
                  <c:v>7.2725088701469542E-2</c:v>
                </c:pt>
                <c:pt idx="28">
                  <c:v>8.7846016798602836E-2</c:v>
                </c:pt>
                <c:pt idx="29">
                  <c:v>0.10436088141100799</c:v>
                </c:pt>
                <c:pt idx="30">
                  <c:v>0.12226968253868509</c:v>
                </c:pt>
                <c:pt idx="31">
                  <c:v>0.14157242018163402</c:v>
                </c:pt>
                <c:pt idx="32">
                  <c:v>0.16226909433985487</c:v>
                </c:pt>
                <c:pt idx="33">
                  <c:v>0.18435970501334761</c:v>
                </c:pt>
                <c:pt idx="34">
                  <c:v>0.20784425220211222</c:v>
                </c:pt>
                <c:pt idx="35">
                  <c:v>0.23272273590614873</c:v>
                </c:pt>
                <c:pt idx="36">
                  <c:v>0.25899515612545709</c:v>
                </c:pt>
                <c:pt idx="37">
                  <c:v>0.28666151286003744</c:v>
                </c:pt>
                <c:pt idx="38">
                  <c:v>0.31572180610988954</c:v>
                </c:pt>
                <c:pt idx="39">
                  <c:v>0.34617603587501367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039-414B-851D-A2D85F021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19680"/>
        <c:axId val="1"/>
      </c:scatterChart>
      <c:valAx>
        <c:axId val="513119680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0707241437752"/>
              <c:y val="0.892308984453866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2827408354060449E-2"/>
              <c:y val="0.43384679991924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196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02149207788814"/>
          <c:y val="0.89846283060771248"/>
          <c:w val="0.37172829836061072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7.  V566 Oph - [41835.8617, 0.40964569]</a:t>
            </a:r>
          </a:p>
        </c:rich>
      </c:tx>
      <c:layout>
        <c:manualLayout>
          <c:xMode val="edge"/>
          <c:yMode val="edge"/>
          <c:x val="0.29685568173757149"/>
          <c:y val="2.29885057471264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893159017736608E-2"/>
          <c:y val="0.16321875722601747"/>
          <c:w val="0.90566148985540718"/>
          <c:h val="0.756323537005066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1'!$H$21:$H$626</c:f>
              <c:numCache>
                <c:formatCode>General</c:formatCode>
                <c:ptCount val="606"/>
                <c:pt idx="0">
                  <c:v>0.12507801499668858</c:v>
                </c:pt>
                <c:pt idx="422">
                  <c:v>2.2215079996385612E-2</c:v>
                </c:pt>
                <c:pt idx="587">
                  <c:v>0.1797606799955247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8C-476B-96E6-51E5B67A0152}"/>
            </c:ext>
          </c:extLst>
        </c:ser>
        <c:ser>
          <c:idx val="1"/>
          <c:order val="1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1'!$J$21:$J$626</c:f>
              <c:numCache>
                <c:formatCode>General</c:formatCode>
                <c:ptCount val="606"/>
                <c:pt idx="13">
                  <c:v>0.11928754999826197</c:v>
                </c:pt>
                <c:pt idx="15">
                  <c:v>7.4368945002788678E-2</c:v>
                </c:pt>
                <c:pt idx="16">
                  <c:v>7.4468945000262465E-2</c:v>
                </c:pt>
                <c:pt idx="17">
                  <c:v>7.3740494997764472E-2</c:v>
                </c:pt>
                <c:pt idx="18">
                  <c:v>7.3837439995259047E-2</c:v>
                </c:pt>
                <c:pt idx="19">
                  <c:v>7.3903810000047088E-2</c:v>
                </c:pt>
                <c:pt idx="20">
                  <c:v>7.4003810004796833E-2</c:v>
                </c:pt>
                <c:pt idx="21">
                  <c:v>7.068029999936698E-2</c:v>
                </c:pt>
                <c:pt idx="22">
                  <c:v>7.09802999990643E-2</c:v>
                </c:pt>
                <c:pt idx="23">
                  <c:v>6.9699200001196004E-2</c:v>
                </c:pt>
                <c:pt idx="24">
                  <c:v>6.2737874999584164E-2</c:v>
                </c:pt>
                <c:pt idx="29">
                  <c:v>5.4195024997170549E-2</c:v>
                </c:pt>
                <c:pt idx="31">
                  <c:v>5.307043999346206E-2</c:v>
                </c:pt>
                <c:pt idx="33">
                  <c:v>5.3411799999594223E-2</c:v>
                </c:pt>
                <c:pt idx="38">
                  <c:v>4.8308890000043903E-2</c:v>
                </c:pt>
                <c:pt idx="40">
                  <c:v>4.9103709992778022E-2</c:v>
                </c:pt>
                <c:pt idx="41">
                  <c:v>4.4805595003708731E-2</c:v>
                </c:pt>
                <c:pt idx="42">
                  <c:v>4.5962919997691642E-2</c:v>
                </c:pt>
                <c:pt idx="44">
                  <c:v>4.4081010004447307E-2</c:v>
                </c:pt>
                <c:pt idx="45">
                  <c:v>4.5147379998525139E-2</c:v>
                </c:pt>
                <c:pt idx="78">
                  <c:v>2.3971294998773374E-2</c:v>
                </c:pt>
                <c:pt idx="79">
                  <c:v>2.2757069993531331E-2</c:v>
                </c:pt>
                <c:pt idx="80">
                  <c:v>2.2693250000884291E-2</c:v>
                </c:pt>
                <c:pt idx="81">
                  <c:v>1.957902499998454E-2</c:v>
                </c:pt>
                <c:pt idx="82">
                  <c:v>1.5086195002368186E-2</c:v>
                </c:pt>
                <c:pt idx="83">
                  <c:v>1.5063350001582876E-2</c:v>
                </c:pt>
                <c:pt idx="84">
                  <c:v>1.836075999744935E-2</c:v>
                </c:pt>
                <c:pt idx="85">
                  <c:v>1.4295239998318721E-2</c:v>
                </c:pt>
                <c:pt idx="86">
                  <c:v>1.5172394996625371E-2</c:v>
                </c:pt>
                <c:pt idx="87">
                  <c:v>1.3573669995821547E-2</c:v>
                </c:pt>
                <c:pt idx="88">
                  <c:v>1.6573670000070706E-2</c:v>
                </c:pt>
                <c:pt idx="89">
                  <c:v>9.3825399962952361E-3</c:v>
                </c:pt>
                <c:pt idx="90">
                  <c:v>8.8540900032967329E-3</c:v>
                </c:pt>
                <c:pt idx="92">
                  <c:v>5.4873999979463406E-3</c:v>
                </c:pt>
                <c:pt idx="94">
                  <c:v>-1.0344900001655333E-3</c:v>
                </c:pt>
                <c:pt idx="95">
                  <c:v>6.0641949967248365E-3</c:v>
                </c:pt>
                <c:pt idx="96">
                  <c:v>1.4874650005367585E-3</c:v>
                </c:pt>
                <c:pt idx="97">
                  <c:v>7.6611999975284562E-4</c:v>
                </c:pt>
                <c:pt idx="100">
                  <c:v>-6.4843250074773096E-3</c:v>
                </c:pt>
                <c:pt idx="101">
                  <c:v>-7.626999999047257E-3</c:v>
                </c:pt>
                <c:pt idx="102">
                  <c:v>3.4648049986572005E-3</c:v>
                </c:pt>
                <c:pt idx="104">
                  <c:v>2.5029999960679561E-4</c:v>
                </c:pt>
                <c:pt idx="105">
                  <c:v>4.5029999455437064E-4</c:v>
                </c:pt>
                <c:pt idx="115">
                  <c:v>-1.0000000474974513E-4</c:v>
                </c:pt>
                <c:pt idx="117">
                  <c:v>9.0449975687079132E-6</c:v>
                </c:pt>
                <c:pt idx="118">
                  <c:v>6.2628500018035993E-4</c:v>
                </c:pt>
                <c:pt idx="119">
                  <c:v>-4.4840002374257892E-5</c:v>
                </c:pt>
                <c:pt idx="120">
                  <c:v>6.3779996708035469E-5</c:v>
                </c:pt>
                <c:pt idx="121">
                  <c:v>-3.5906500124838203E-4</c:v>
                </c:pt>
                <c:pt idx="122">
                  <c:v>2.1808999736094847E-4</c:v>
                </c:pt>
                <c:pt idx="123">
                  <c:v>-2.3579499975312501E-4</c:v>
                </c:pt>
                <c:pt idx="124">
                  <c:v>-3.7847000203328207E-4</c:v>
                </c:pt>
                <c:pt idx="125">
                  <c:v>-9.2695001512765884E-5</c:v>
                </c:pt>
                <c:pt idx="126">
                  <c:v>2.9308000375749543E-4</c:v>
                </c:pt>
                <c:pt idx="127">
                  <c:v>-3.2675000693416223E-4</c:v>
                </c:pt>
                <c:pt idx="128">
                  <c:v>4.1677500121295452E-4</c:v>
                </c:pt>
                <c:pt idx="129">
                  <c:v>2.8521049971459433E-3</c:v>
                </c:pt>
                <c:pt idx="132">
                  <c:v>4.1262999729951844E-4</c:v>
                </c:pt>
                <c:pt idx="134">
                  <c:v>-2.7747499552788213E-4</c:v>
                </c:pt>
                <c:pt idx="135">
                  <c:v>-1.9169999723089859E-4</c:v>
                </c:pt>
                <c:pt idx="136">
                  <c:v>-1.7751189996488392E-2</c:v>
                </c:pt>
                <c:pt idx="137">
                  <c:v>-1.7599469996639527E-2</c:v>
                </c:pt>
                <c:pt idx="138">
                  <c:v>-4.7879000339889899E-4</c:v>
                </c:pt>
                <c:pt idx="139">
                  <c:v>1.6384499976993538E-3</c:v>
                </c:pt>
                <c:pt idx="141">
                  <c:v>-1.5552000695606694E-4</c:v>
                </c:pt>
                <c:pt idx="142">
                  <c:v>-2.452505003020633E-3</c:v>
                </c:pt>
                <c:pt idx="143">
                  <c:v>4.9992150015896186E-3</c:v>
                </c:pt>
                <c:pt idx="144">
                  <c:v>8.8498999684816226E-4</c:v>
                </c:pt>
                <c:pt idx="145">
                  <c:v>5.2707649956573732E-3</c:v>
                </c:pt>
                <c:pt idx="146">
                  <c:v>-5.1654998969752342E-5</c:v>
                </c:pt>
                <c:pt idx="147">
                  <c:v>-1.4864000695524737E-4</c:v>
                </c:pt>
                <c:pt idx="148">
                  <c:v>4.5135999243939295E-4</c:v>
                </c:pt>
                <c:pt idx="149">
                  <c:v>-2.6891900051850826E-3</c:v>
                </c:pt>
                <c:pt idx="150">
                  <c:v>-1.9584500114433467E-4</c:v>
                </c:pt>
                <c:pt idx="151">
                  <c:v>-7.7669700040132739E-3</c:v>
                </c:pt>
                <c:pt idx="152">
                  <c:v>-5.1919800025643781E-3</c:v>
                </c:pt>
                <c:pt idx="153">
                  <c:v>-4.5448500168276951E-4</c:v>
                </c:pt>
                <c:pt idx="154">
                  <c:v>1.554559996293392E-3</c:v>
                </c:pt>
                <c:pt idx="157">
                  <c:v>-1.1963100041612051E-3</c:v>
                </c:pt>
                <c:pt idx="158">
                  <c:v>-4.7075199981918558E-3</c:v>
                </c:pt>
                <c:pt idx="159">
                  <c:v>7.2696000279393047E-4</c:v>
                </c:pt>
                <c:pt idx="160">
                  <c:v>-9.8726500436896458E-4</c:v>
                </c:pt>
                <c:pt idx="162">
                  <c:v>-3.014899994013831E-4</c:v>
                </c:pt>
                <c:pt idx="163">
                  <c:v>-2.0149000192759559E-4</c:v>
                </c:pt>
                <c:pt idx="165">
                  <c:v>-1.1325300001772121E-3</c:v>
                </c:pt>
                <c:pt idx="166">
                  <c:v>9.3901999935042113E-4</c:v>
                </c:pt>
                <c:pt idx="167">
                  <c:v>-2.0667000353569165E-4</c:v>
                </c:pt>
                <c:pt idx="168">
                  <c:v>1.5247949995682575E-3</c:v>
                </c:pt>
                <c:pt idx="176">
                  <c:v>-2.1286650007823482E-3</c:v>
                </c:pt>
                <c:pt idx="179">
                  <c:v>9.1443499695742503E-4</c:v>
                </c:pt>
                <c:pt idx="182">
                  <c:v>1.4204649996827357E-3</c:v>
                </c:pt>
                <c:pt idx="184">
                  <c:v>-1.0176520001550671E-2</c:v>
                </c:pt>
                <c:pt idx="185">
                  <c:v>4.7092550012166612E-3</c:v>
                </c:pt>
                <c:pt idx="190">
                  <c:v>4.6097500307951123E-4</c:v>
                </c:pt>
                <c:pt idx="191">
                  <c:v>-1.9532500009518117E-3</c:v>
                </c:pt>
                <c:pt idx="206">
                  <c:v>-8.3647499559447169E-4</c:v>
                </c:pt>
                <c:pt idx="220">
                  <c:v>1.2796750015695579E-3</c:v>
                </c:pt>
                <c:pt idx="240">
                  <c:v>7.1971999568631873E-4</c:v>
                </c:pt>
                <c:pt idx="250">
                  <c:v>2.3599900014232844E-3</c:v>
                </c:pt>
                <c:pt idx="276">
                  <c:v>5.1682899938896298E-3</c:v>
                </c:pt>
                <c:pt idx="277">
                  <c:v>2.7174199931323528E-3</c:v>
                </c:pt>
                <c:pt idx="278">
                  <c:v>2.8148299970780499E-3</c:v>
                </c:pt>
                <c:pt idx="279">
                  <c:v>3.3006049998220988E-3</c:v>
                </c:pt>
                <c:pt idx="301">
                  <c:v>9.2495599965332076E-3</c:v>
                </c:pt>
                <c:pt idx="302">
                  <c:v>5.4663349947077222E-3</c:v>
                </c:pt>
                <c:pt idx="311">
                  <c:v>-6.8435000139288604E-4</c:v>
                </c:pt>
                <c:pt idx="312">
                  <c:v>-5.8435000391909853E-4</c:v>
                </c:pt>
                <c:pt idx="313">
                  <c:v>1.3014249998377636E-3</c:v>
                </c:pt>
                <c:pt idx="314">
                  <c:v>2.4014250011532567E-3</c:v>
                </c:pt>
                <c:pt idx="317">
                  <c:v>7.5345900040701963E-3</c:v>
                </c:pt>
                <c:pt idx="318">
                  <c:v>7.0203649956965819E-3</c:v>
                </c:pt>
                <c:pt idx="320">
                  <c:v>-8.8740499631967396E-4</c:v>
                </c:pt>
                <c:pt idx="321">
                  <c:v>-1.3016299999435432E-3</c:v>
                </c:pt>
                <c:pt idx="322">
                  <c:v>-6.1585500225191936E-4</c:v>
                </c:pt>
                <c:pt idx="323">
                  <c:v>-2.3008000425761566E-4</c:v>
                </c:pt>
                <c:pt idx="324">
                  <c:v>-4.4305001210886985E-5</c:v>
                </c:pt>
                <c:pt idx="332">
                  <c:v>-1.2277500354684889E-4</c:v>
                </c:pt>
                <c:pt idx="333">
                  <c:v>7.7224998676683754E-5</c:v>
                </c:pt>
                <c:pt idx="334">
                  <c:v>-1.3370000015129335E-3</c:v>
                </c:pt>
                <c:pt idx="335">
                  <c:v>-1.0370000018156134E-3</c:v>
                </c:pt>
                <c:pt idx="336">
                  <c:v>-1.5122500190045685E-4</c:v>
                </c:pt>
                <c:pt idx="337">
                  <c:v>1.1487749943626113E-3</c:v>
                </c:pt>
                <c:pt idx="342">
                  <c:v>5.9618700033752248E-3</c:v>
                </c:pt>
                <c:pt idx="344">
                  <c:v>6.6290899994783103E-3</c:v>
                </c:pt>
                <c:pt idx="345">
                  <c:v>6.9290899991756305E-3</c:v>
                </c:pt>
                <c:pt idx="346">
                  <c:v>6.7148649977752939E-3</c:v>
                </c:pt>
                <c:pt idx="347">
                  <c:v>4.8321049980586395E-3</c:v>
                </c:pt>
                <c:pt idx="348">
                  <c:v>5.4894299973966554E-3</c:v>
                </c:pt>
                <c:pt idx="349">
                  <c:v>6.3213199973688461E-3</c:v>
                </c:pt>
                <c:pt idx="350">
                  <c:v>5.1592400050139986E-3</c:v>
                </c:pt>
                <c:pt idx="351">
                  <c:v>7.1135500038508326E-3</c:v>
                </c:pt>
                <c:pt idx="352">
                  <c:v>4.4256100009079091E-3</c:v>
                </c:pt>
                <c:pt idx="353">
                  <c:v>4.8865599965211004E-3</c:v>
                </c:pt>
                <c:pt idx="354">
                  <c:v>4.4723350001731887E-3</c:v>
                </c:pt>
                <c:pt idx="358">
                  <c:v>5.4261800032691099E-3</c:v>
                </c:pt>
                <c:pt idx="363">
                  <c:v>5.1310399940120988E-3</c:v>
                </c:pt>
                <c:pt idx="364">
                  <c:v>5.8112100014113821E-3</c:v>
                </c:pt>
                <c:pt idx="366">
                  <c:v>6.5206799990846775E-3</c:v>
                </c:pt>
                <c:pt idx="374">
                  <c:v>-7.2313199998461641E-3</c:v>
                </c:pt>
                <c:pt idx="391">
                  <c:v>6.2384999910136685E-4</c:v>
                </c:pt>
                <c:pt idx="392">
                  <c:v>2.709624997805804E-3</c:v>
                </c:pt>
                <c:pt idx="393">
                  <c:v>3.0953999958001077E-3</c:v>
                </c:pt>
                <c:pt idx="394">
                  <c:v>1.3811750031891279E-3</c:v>
                </c:pt>
                <c:pt idx="413">
                  <c:v>1.4920300003723241E-2</c:v>
                </c:pt>
                <c:pt idx="414">
                  <c:v>1.5620300000591669E-2</c:v>
                </c:pt>
                <c:pt idx="431">
                  <c:v>2.0109379998757504E-2</c:v>
                </c:pt>
                <c:pt idx="432">
                  <c:v>1.8732649994490203E-2</c:v>
                </c:pt>
                <c:pt idx="439">
                  <c:v>1.8695965001825243E-2</c:v>
                </c:pt>
                <c:pt idx="440">
                  <c:v>1.8995965001522563E-2</c:v>
                </c:pt>
                <c:pt idx="466">
                  <c:v>9.7940500054392032E-3</c:v>
                </c:pt>
                <c:pt idx="467">
                  <c:v>1.749405000009574E-2</c:v>
                </c:pt>
                <c:pt idx="468">
                  <c:v>3.1994050004868768E-2</c:v>
                </c:pt>
                <c:pt idx="469">
                  <c:v>3.2694050001737196E-2</c:v>
                </c:pt>
                <c:pt idx="470">
                  <c:v>8.6655999984941445E-3</c:v>
                </c:pt>
                <c:pt idx="471">
                  <c:v>1.3565599998401012E-2</c:v>
                </c:pt>
                <c:pt idx="472">
                  <c:v>1.4965599999413826E-2</c:v>
                </c:pt>
                <c:pt idx="473">
                  <c:v>2.0465599998715334E-2</c:v>
                </c:pt>
                <c:pt idx="474">
                  <c:v>2.4665600001753774E-2</c:v>
                </c:pt>
                <c:pt idx="480">
                  <c:v>2.0258440003090072E-2</c:v>
                </c:pt>
                <c:pt idx="482">
                  <c:v>4.1653259992017411E-2</c:v>
                </c:pt>
                <c:pt idx="488">
                  <c:v>3.5255810005764943E-2</c:v>
                </c:pt>
                <c:pt idx="490">
                  <c:v>4.6293304993014317E-2</c:v>
                </c:pt>
                <c:pt idx="491">
                  <c:v>4.2064854998898227E-2</c:v>
                </c:pt>
                <c:pt idx="492">
                  <c:v>4.5950629995786585E-2</c:v>
                </c:pt>
                <c:pt idx="496">
                  <c:v>3.9115260005928576E-2</c:v>
                </c:pt>
                <c:pt idx="499">
                  <c:v>4.8684829998819623E-2</c:v>
                </c:pt>
                <c:pt idx="501">
                  <c:v>4.1436974999669474E-2</c:v>
                </c:pt>
                <c:pt idx="502">
                  <c:v>4.1308525003842078E-2</c:v>
                </c:pt>
                <c:pt idx="503">
                  <c:v>4.8869289996218868E-2</c:v>
                </c:pt>
                <c:pt idx="504">
                  <c:v>6.835177000175463E-2</c:v>
                </c:pt>
                <c:pt idx="505">
                  <c:v>5.7946589993662201E-2</c:v>
                </c:pt>
                <c:pt idx="506">
                  <c:v>6.055563499830896E-2</c:v>
                </c:pt>
                <c:pt idx="507">
                  <c:v>5.7807354998658411E-2</c:v>
                </c:pt>
                <c:pt idx="512">
                  <c:v>7.3568544998124707E-2</c:v>
                </c:pt>
                <c:pt idx="513">
                  <c:v>5.6547399995906744E-2</c:v>
                </c:pt>
                <c:pt idx="517">
                  <c:v>5.4009665000194218E-2</c:v>
                </c:pt>
                <c:pt idx="518">
                  <c:v>7.1241979996557347E-2</c:v>
                </c:pt>
                <c:pt idx="519">
                  <c:v>7.5351024999690708E-2</c:v>
                </c:pt>
                <c:pt idx="520">
                  <c:v>6.853679999767337E-2</c:v>
                </c:pt>
                <c:pt idx="521">
                  <c:v>5.7608349998190533E-2</c:v>
                </c:pt>
                <c:pt idx="522">
                  <c:v>7.8678160003619269E-2</c:v>
                </c:pt>
                <c:pt idx="525">
                  <c:v>7.8750280001258943E-2</c:v>
                </c:pt>
                <c:pt idx="526">
                  <c:v>8.3422639996570069E-2</c:v>
                </c:pt>
                <c:pt idx="527">
                  <c:v>8.6048299999674782E-2</c:v>
                </c:pt>
                <c:pt idx="528">
                  <c:v>9.2456029997265432E-2</c:v>
                </c:pt>
                <c:pt idx="531">
                  <c:v>7.4836624997260515E-2</c:v>
                </c:pt>
                <c:pt idx="532">
                  <c:v>9.5349534996785223E-2</c:v>
                </c:pt>
                <c:pt idx="535">
                  <c:v>7.7267624998057727E-2</c:v>
                </c:pt>
                <c:pt idx="539">
                  <c:v>8.575340000243159E-2</c:v>
                </c:pt>
                <c:pt idx="542">
                  <c:v>8.1148219993337989E-2</c:v>
                </c:pt>
                <c:pt idx="544">
                  <c:v>7.9030699998838827E-2</c:v>
                </c:pt>
                <c:pt idx="548">
                  <c:v>8.983456499845488E-2</c:v>
                </c:pt>
                <c:pt idx="551">
                  <c:v>8.9170744999137241E-2</c:v>
                </c:pt>
                <c:pt idx="552">
                  <c:v>8.8579790004587267E-2</c:v>
                </c:pt>
                <c:pt idx="553">
                  <c:v>9.6312104993558023E-2</c:v>
                </c:pt>
                <c:pt idx="554">
                  <c:v>9.0897879999829456E-2</c:v>
                </c:pt>
                <c:pt idx="555">
                  <c:v>7.6383654995879624E-2</c:v>
                </c:pt>
                <c:pt idx="563">
                  <c:v>0.1159372699985397</c:v>
                </c:pt>
                <c:pt idx="564">
                  <c:v>0.11536053999589058</c:v>
                </c:pt>
                <c:pt idx="565">
                  <c:v>0.11692130500159692</c:v>
                </c:pt>
                <c:pt idx="566">
                  <c:v>0.116244575001474</c:v>
                </c:pt>
                <c:pt idx="567">
                  <c:v>0.12732056000095326</c:v>
                </c:pt>
                <c:pt idx="568">
                  <c:v>0.12668693000159692</c:v>
                </c:pt>
                <c:pt idx="569">
                  <c:v>0.12771924499975285</c:v>
                </c:pt>
                <c:pt idx="570">
                  <c:v>0.10907912000402575</c:v>
                </c:pt>
                <c:pt idx="571">
                  <c:v>0.13805344499996863</c:v>
                </c:pt>
                <c:pt idx="572">
                  <c:v>0.13803922000079183</c:v>
                </c:pt>
                <c:pt idx="573">
                  <c:v>0.13738231999741402</c:v>
                </c:pt>
                <c:pt idx="574">
                  <c:v>0.13814563499909127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8C-476B-96E6-51E5B67A0152}"/>
            </c:ext>
          </c:extLst>
        </c:ser>
        <c:ser>
          <c:idx val="2"/>
          <c:order val="2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1'!$K$21:$K$626</c:f>
              <c:numCache>
                <c:formatCode>General</c:formatCode>
                <c:ptCount val="606"/>
                <c:pt idx="116">
                  <c:v>0</c:v>
                </c:pt>
                <c:pt idx="509">
                  <c:v>4.5824594999430701E-2</c:v>
                </c:pt>
                <c:pt idx="510">
                  <c:v>5.0110370000766125E-2</c:v>
                </c:pt>
                <c:pt idx="515">
                  <c:v>5.9051490003184881E-2</c:v>
                </c:pt>
                <c:pt idx="516">
                  <c:v>5.7212255000195E-2</c:v>
                </c:pt>
                <c:pt idx="523">
                  <c:v>6.8012864998308942E-2</c:v>
                </c:pt>
                <c:pt idx="524">
                  <c:v>6.3604205002775416E-2</c:v>
                </c:pt>
                <c:pt idx="543">
                  <c:v>8.0184624996036291E-2</c:v>
                </c:pt>
                <c:pt idx="559">
                  <c:v>8.3353224996244535E-2</c:v>
                </c:pt>
                <c:pt idx="561">
                  <c:v>9.4001329998718575E-2</c:v>
                </c:pt>
                <c:pt idx="575">
                  <c:v>0.14802212500217138</c:v>
                </c:pt>
                <c:pt idx="576">
                  <c:v>0.14802212500217138</c:v>
                </c:pt>
                <c:pt idx="577">
                  <c:v>0.14781651999510359</c:v>
                </c:pt>
                <c:pt idx="578">
                  <c:v>0.14781651999510359</c:v>
                </c:pt>
                <c:pt idx="579">
                  <c:v>0.15410012999927858</c:v>
                </c:pt>
                <c:pt idx="580">
                  <c:v>0.14954233999742428</c:v>
                </c:pt>
                <c:pt idx="581">
                  <c:v>0.14972811499319505</c:v>
                </c:pt>
                <c:pt idx="582">
                  <c:v>0.14918543999374378</c:v>
                </c:pt>
                <c:pt idx="583">
                  <c:v>0.15073584500350989</c:v>
                </c:pt>
                <c:pt idx="584">
                  <c:v>0.15083584500098368</c:v>
                </c:pt>
                <c:pt idx="585">
                  <c:v>0.14757093499792973</c:v>
                </c:pt>
                <c:pt idx="586">
                  <c:v>0.17107536999537842</c:v>
                </c:pt>
                <c:pt idx="588">
                  <c:v>0.19754496499808738</c:v>
                </c:pt>
                <c:pt idx="589">
                  <c:v>0.1975949649931863</c:v>
                </c:pt>
                <c:pt idx="590">
                  <c:v>0.19844496499717934</c:v>
                </c:pt>
                <c:pt idx="591">
                  <c:v>0.19848496499616886</c:v>
                </c:pt>
                <c:pt idx="592">
                  <c:v>0.2081964449971565</c:v>
                </c:pt>
                <c:pt idx="593">
                  <c:v>0.22160602000076324</c:v>
                </c:pt>
                <c:pt idx="594">
                  <c:v>0.22238228499918478</c:v>
                </c:pt>
                <c:pt idx="595">
                  <c:v>0.23034280999854673</c:v>
                </c:pt>
                <c:pt idx="596">
                  <c:v>0.24159552499622805</c:v>
                </c:pt>
                <c:pt idx="597">
                  <c:v>0.24427221499354346</c:v>
                </c:pt>
                <c:pt idx="598">
                  <c:v>0.2508520600022166</c:v>
                </c:pt>
                <c:pt idx="599">
                  <c:v>0.25198607999482192</c:v>
                </c:pt>
                <c:pt idx="600">
                  <c:v>0.27205026999581605</c:v>
                </c:pt>
                <c:pt idx="601">
                  <c:v>0.27205026999581605</c:v>
                </c:pt>
                <c:pt idx="602">
                  <c:v>0.27121570999588585</c:v>
                </c:pt>
                <c:pt idx="603">
                  <c:v>0.27221570999972755</c:v>
                </c:pt>
                <c:pt idx="604">
                  <c:v>0.27241571000195108</c:v>
                </c:pt>
                <c:pt idx="605">
                  <c:v>0.27905656499933684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18C-476B-96E6-51E5B67A0152}"/>
            </c:ext>
          </c:extLst>
        </c:ser>
        <c:ser>
          <c:idx val="3"/>
          <c:order val="3"/>
          <c:tx>
            <c:strRef>
              <c:f>'Active 1'!$Y$1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1'!$X$2:$X$66</c:f>
              <c:numCache>
                <c:formatCode>General</c:formatCode>
                <c:ptCount val="65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</c:numCache>
            </c:numRef>
          </c:xVal>
          <c:yVal>
            <c:numRef>
              <c:f>'Active 1'!$Y$2:$Y$66</c:f>
              <c:numCache>
                <c:formatCode>0.0000E+00</c:formatCode>
                <c:ptCount val="65"/>
                <c:pt idx="0">
                  <c:v>0.19136803285164389</c:v>
                </c:pt>
                <c:pt idx="1">
                  <c:v>0.16885267503643622</c:v>
                </c:pt>
                <c:pt idx="2">
                  <c:v>0.14773125373650048</c:v>
                </c:pt>
                <c:pt idx="3">
                  <c:v>0.12800376895183657</c:v>
                </c:pt>
                <c:pt idx="4">
                  <c:v>0.10967022068244459</c:v>
                </c:pt>
                <c:pt idx="5">
                  <c:v>9.2730608928324479E-2</c:v>
                </c:pt>
                <c:pt idx="6">
                  <c:v>7.7184933689476251E-2</c:v>
                </c:pt>
                <c:pt idx="7">
                  <c:v>6.3033194965899916E-2</c:v>
                </c:pt>
                <c:pt idx="8">
                  <c:v>5.0275392757595475E-2</c:v>
                </c:pt>
                <c:pt idx="9">
                  <c:v>3.8911527064562912E-2</c:v>
                </c:pt>
                <c:pt idx="10">
                  <c:v>2.8941597886802242E-2</c:v>
                </c:pt>
                <c:pt idx="11">
                  <c:v>2.0365605224313452E-2</c:v>
                </c:pt>
                <c:pt idx="12">
                  <c:v>1.3183549077096554E-2</c:v>
                </c:pt>
                <c:pt idx="13">
                  <c:v>7.3954294451515426E-3</c:v>
                </c:pt>
                <c:pt idx="14">
                  <c:v>3.001246328478418E-3</c:v>
                </c:pt>
                <c:pt idx="15">
                  <c:v>9.9972707718069394E-7</c:v>
                </c:pt>
                <c:pt idx="16">
                  <c:v>-1.6053103590521695E-3</c:v>
                </c:pt>
                <c:pt idx="17">
                  <c:v>-1.8176839299096329E-3</c:v>
                </c:pt>
                <c:pt idx="18">
                  <c:v>-6.3612098549520844E-4</c:v>
                </c:pt>
                <c:pt idx="19">
                  <c:v>1.9393784741911033E-3</c:v>
                </c:pt>
                <c:pt idx="20">
                  <c:v>5.9088144491493012E-3</c:v>
                </c:pt>
                <c:pt idx="21">
                  <c:v>1.1272186939379389E-2</c:v>
                </c:pt>
                <c:pt idx="22">
                  <c:v>1.8029495944881357E-2</c:v>
                </c:pt>
                <c:pt idx="23">
                  <c:v>2.618074146565522E-2</c:v>
                </c:pt>
                <c:pt idx="24">
                  <c:v>3.5725923501700965E-2</c:v>
                </c:pt>
                <c:pt idx="25">
                  <c:v>4.66650420530186E-2</c:v>
                </c:pt>
                <c:pt idx="26">
                  <c:v>5.8998097119608128E-2</c:v>
                </c:pt>
                <c:pt idx="27">
                  <c:v>7.2725088701469542E-2</c:v>
                </c:pt>
                <c:pt idx="28">
                  <c:v>8.7846016798602836E-2</c:v>
                </c:pt>
                <c:pt idx="29">
                  <c:v>0.10436088141100799</c:v>
                </c:pt>
                <c:pt idx="30">
                  <c:v>0.12226968253868509</c:v>
                </c:pt>
                <c:pt idx="31">
                  <c:v>0.14157242018163402</c:v>
                </c:pt>
                <c:pt idx="32">
                  <c:v>0.16226909433985487</c:v>
                </c:pt>
                <c:pt idx="33">
                  <c:v>0.18435970501334761</c:v>
                </c:pt>
                <c:pt idx="34">
                  <c:v>0.20784425220211222</c:v>
                </c:pt>
                <c:pt idx="35">
                  <c:v>0.23272273590614873</c:v>
                </c:pt>
                <c:pt idx="36">
                  <c:v>0.25899515612545709</c:v>
                </c:pt>
                <c:pt idx="37">
                  <c:v>0.28666151286003744</c:v>
                </c:pt>
                <c:pt idx="38">
                  <c:v>0.31572180610988954</c:v>
                </c:pt>
                <c:pt idx="39">
                  <c:v>0.34617603587501367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18C-476B-96E6-51E5B67A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20664"/>
        <c:axId val="1"/>
      </c:scatterChart>
      <c:valAx>
        <c:axId val="513120664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5"/>
          <c:min val="-0.0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20664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33395522388059701"/>
          <c:y val="4.4303797468354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9719282877252"/>
          <c:y val="0.1408214792302501"/>
          <c:w val="0.7924356358110104"/>
          <c:h val="0.662977248983360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  <c:pt idx="591">
                  <c:v>40925.5</c:v>
                </c:pt>
                <c:pt idx="592">
                  <c:v>41908</c:v>
                </c:pt>
                <c:pt idx="593">
                  <c:v>41989.5</c:v>
                </c:pt>
                <c:pt idx="594">
                  <c:v>42717</c:v>
                </c:pt>
                <c:pt idx="595">
                  <c:v>43593.5</c:v>
                </c:pt>
                <c:pt idx="596">
                  <c:v>43692.5</c:v>
                </c:pt>
                <c:pt idx="597">
                  <c:v>44392</c:v>
                </c:pt>
                <c:pt idx="598">
                  <c:v>44734</c:v>
                </c:pt>
                <c:pt idx="599">
                  <c:v>46083</c:v>
                </c:pt>
                <c:pt idx="600">
                  <c:v>46083</c:v>
                </c:pt>
                <c:pt idx="601">
                  <c:v>46307</c:v>
                </c:pt>
                <c:pt idx="602">
                  <c:v>46307</c:v>
                </c:pt>
                <c:pt idx="603">
                  <c:v>46307</c:v>
                </c:pt>
                <c:pt idx="604">
                  <c:v>46577.5</c:v>
                </c:pt>
                <c:pt idx="605">
                  <c:v>46991</c:v>
                </c:pt>
                <c:pt idx="606">
                  <c:v>46991</c:v>
                </c:pt>
                <c:pt idx="607">
                  <c:v>46991</c:v>
                </c:pt>
                <c:pt idx="608">
                  <c:v>47022.5</c:v>
                </c:pt>
                <c:pt idx="609">
                  <c:v>47022.5</c:v>
                </c:pt>
                <c:pt idx="610">
                  <c:v>47139.5</c:v>
                </c:pt>
                <c:pt idx="611">
                  <c:v>47139.5</c:v>
                </c:pt>
                <c:pt idx="612">
                  <c:v>47273.5</c:v>
                </c:pt>
                <c:pt idx="613">
                  <c:v>48182.5</c:v>
                </c:pt>
                <c:pt idx="614">
                  <c:v>48183</c:v>
                </c:pt>
                <c:pt idx="615">
                  <c:v>47918.5</c:v>
                </c:pt>
                <c:pt idx="616">
                  <c:v>48055</c:v>
                </c:pt>
                <c:pt idx="617">
                  <c:v>48055</c:v>
                </c:pt>
                <c:pt idx="618">
                  <c:v>48055</c:v>
                </c:pt>
                <c:pt idx="619">
                  <c:v>48113.5</c:v>
                </c:pt>
                <c:pt idx="620">
                  <c:v>48113.5</c:v>
                </c:pt>
                <c:pt idx="621">
                  <c:v>48113.5</c:v>
                </c:pt>
                <c:pt idx="622">
                  <c:v>48123</c:v>
                </c:pt>
              </c:numCache>
            </c:numRef>
          </c:xVal>
          <c:yVal>
            <c:numRef>
              <c:f>'Active 2'!$H$21:$H$800</c:f>
              <c:numCache>
                <c:formatCode>General</c:formatCode>
                <c:ptCount val="780"/>
                <c:pt idx="0">
                  <c:v>0.12507801499668858</c:v>
                </c:pt>
                <c:pt idx="325">
                  <c:v>#N/A</c:v>
                </c:pt>
                <c:pt idx="423">
                  <c:v>2.2215079996385612E-2</c:v>
                </c:pt>
                <c:pt idx="586">
                  <c:v>0.1797606799955247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6E-4756-AC2D-C7B64926CA67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2'!$F$21:$F$667</c:f>
              <c:numCache>
                <c:formatCode>General</c:formatCode>
                <c:ptCount val="647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  <c:pt idx="591">
                  <c:v>40925.5</c:v>
                </c:pt>
                <c:pt idx="592">
                  <c:v>41908</c:v>
                </c:pt>
                <c:pt idx="593">
                  <c:v>41989.5</c:v>
                </c:pt>
                <c:pt idx="594">
                  <c:v>42717</c:v>
                </c:pt>
                <c:pt idx="595">
                  <c:v>43593.5</c:v>
                </c:pt>
                <c:pt idx="596">
                  <c:v>43692.5</c:v>
                </c:pt>
                <c:pt idx="597">
                  <c:v>44392</c:v>
                </c:pt>
                <c:pt idx="598">
                  <c:v>44734</c:v>
                </c:pt>
                <c:pt idx="599">
                  <c:v>46083</c:v>
                </c:pt>
                <c:pt idx="600">
                  <c:v>46083</c:v>
                </c:pt>
                <c:pt idx="601">
                  <c:v>46307</c:v>
                </c:pt>
                <c:pt idx="602">
                  <c:v>46307</c:v>
                </c:pt>
                <c:pt idx="603">
                  <c:v>46307</c:v>
                </c:pt>
                <c:pt idx="604">
                  <c:v>46577.5</c:v>
                </c:pt>
                <c:pt idx="605">
                  <c:v>46991</c:v>
                </c:pt>
                <c:pt idx="606">
                  <c:v>46991</c:v>
                </c:pt>
                <c:pt idx="607">
                  <c:v>46991</c:v>
                </c:pt>
                <c:pt idx="608">
                  <c:v>47022.5</c:v>
                </c:pt>
                <c:pt idx="609">
                  <c:v>47022.5</c:v>
                </c:pt>
                <c:pt idx="610">
                  <c:v>47139.5</c:v>
                </c:pt>
                <c:pt idx="611">
                  <c:v>47139.5</c:v>
                </c:pt>
                <c:pt idx="612">
                  <c:v>47273.5</c:v>
                </c:pt>
                <c:pt idx="613">
                  <c:v>48182.5</c:v>
                </c:pt>
                <c:pt idx="614">
                  <c:v>48183</c:v>
                </c:pt>
                <c:pt idx="615">
                  <c:v>47918.5</c:v>
                </c:pt>
                <c:pt idx="616">
                  <c:v>48055</c:v>
                </c:pt>
                <c:pt idx="617">
                  <c:v>48055</c:v>
                </c:pt>
                <c:pt idx="618">
                  <c:v>48055</c:v>
                </c:pt>
                <c:pt idx="619">
                  <c:v>48113.5</c:v>
                </c:pt>
                <c:pt idx="620">
                  <c:v>48113.5</c:v>
                </c:pt>
                <c:pt idx="621">
                  <c:v>48113.5</c:v>
                </c:pt>
                <c:pt idx="622">
                  <c:v>48123</c:v>
                </c:pt>
              </c:numCache>
            </c:numRef>
          </c:xVal>
          <c:yVal>
            <c:numRef>
              <c:f>'Active 2'!$I$21:$I$667</c:f>
              <c:numCache>
                <c:formatCode>General</c:formatCode>
                <c:ptCount val="647"/>
                <c:pt idx="1">
                  <c:v>0.13707801499549532</c:v>
                </c:pt>
                <c:pt idx="2">
                  <c:v>0.17150688999754493</c:v>
                </c:pt>
                <c:pt idx="3">
                  <c:v>0.13387283499832847</c:v>
                </c:pt>
                <c:pt idx="4">
                  <c:v>0.1197586099988257</c:v>
                </c:pt>
                <c:pt idx="5">
                  <c:v>0.14330170999892289</c:v>
                </c:pt>
                <c:pt idx="6">
                  <c:v>0.10201032999975723</c:v>
                </c:pt>
                <c:pt idx="7">
                  <c:v>0.11189610499786795</c:v>
                </c:pt>
                <c:pt idx="8">
                  <c:v>0.13478187999862712</c:v>
                </c:pt>
                <c:pt idx="9">
                  <c:v>0.12071419499989133</c:v>
                </c:pt>
                <c:pt idx="10">
                  <c:v>0.11759996999899158</c:v>
                </c:pt>
                <c:pt idx="11">
                  <c:v>0.12437151999984053</c:v>
                </c:pt>
                <c:pt idx="12">
                  <c:v>0.10262323999995715</c:v>
                </c:pt>
                <c:pt idx="14">
                  <c:v>0.12546470499728457</c:v>
                </c:pt>
                <c:pt idx="25">
                  <c:v>6.212365000101272E-2</c:v>
                </c:pt>
                <c:pt idx="26">
                  <c:v>6.2305199993716087E-2</c:v>
                </c:pt>
                <c:pt idx="27">
                  <c:v>5.0351739999314304E-2</c:v>
                </c:pt>
                <c:pt idx="28">
                  <c:v>5.9232760002487339E-2</c:v>
                </c:pt>
                <c:pt idx="30">
                  <c:v>5.3727340004115831E-2</c:v>
                </c:pt>
                <c:pt idx="32">
                  <c:v>3.965061000053538E-2</c:v>
                </c:pt>
                <c:pt idx="34">
                  <c:v>6.1783350000041537E-2</c:v>
                </c:pt>
                <c:pt idx="35">
                  <c:v>5.3592395001032855E-2</c:v>
                </c:pt>
                <c:pt idx="36">
                  <c:v>5.2586789999622852E-2</c:v>
                </c:pt>
                <c:pt idx="37">
                  <c:v>4.3701399998099077E-2</c:v>
                </c:pt>
                <c:pt idx="39">
                  <c:v>6.2732159996812697E-2</c:v>
                </c:pt>
                <c:pt idx="43">
                  <c:v>2.9534469998907298E-2</c:v>
                </c:pt>
                <c:pt idx="46">
                  <c:v>5.4147379996720701E-2</c:v>
                </c:pt>
                <c:pt idx="47">
                  <c:v>4.4102965002821293E-2</c:v>
                </c:pt>
                <c:pt idx="48">
                  <c:v>2.6268590001564007E-2</c:v>
                </c:pt>
                <c:pt idx="49">
                  <c:v>4.6748760003538337E-2</c:v>
                </c:pt>
                <c:pt idx="50">
                  <c:v>3.8634534997981973E-2</c:v>
                </c:pt>
                <c:pt idx="51">
                  <c:v>4.3520309998712037E-2</c:v>
                </c:pt>
                <c:pt idx="52">
                  <c:v>2.7338399995642249E-2</c:v>
                </c:pt>
                <c:pt idx="53">
                  <c:v>3.0361670003912877E-2</c:v>
                </c:pt>
                <c:pt idx="54">
                  <c:v>6.238493999990169E-2</c:v>
                </c:pt>
                <c:pt idx="55">
                  <c:v>1.4813814996159635E-2</c:v>
                </c:pt>
                <c:pt idx="56">
                  <c:v>4.0293985002790578E-2</c:v>
                </c:pt>
                <c:pt idx="57">
                  <c:v>2.9203029997006524E-2</c:v>
                </c:pt>
                <c:pt idx="58">
                  <c:v>3.8189879996934906E-2</c:v>
                </c:pt>
                <c:pt idx="59">
                  <c:v>2.7961430001596455E-2</c:v>
                </c:pt>
                <c:pt idx="60">
                  <c:v>3.864202499971725E-2</c:v>
                </c:pt>
                <c:pt idx="61">
                  <c:v>2.9007969998929184E-2</c:v>
                </c:pt>
                <c:pt idx="62">
                  <c:v>3.7893745000474155E-2</c:v>
                </c:pt>
                <c:pt idx="63">
                  <c:v>3.9551069996377919E-2</c:v>
                </c:pt>
                <c:pt idx="64">
                  <c:v>4.5322620004299097E-2</c:v>
                </c:pt>
                <c:pt idx="65">
                  <c:v>4.0094169999065343E-2</c:v>
                </c:pt>
                <c:pt idx="66">
                  <c:v>3.3802789999754168E-2</c:v>
                </c:pt>
                <c:pt idx="67">
                  <c:v>3.4688564992393367E-2</c:v>
                </c:pt>
                <c:pt idx="68">
                  <c:v>4.1574340000806842E-2</c:v>
                </c:pt>
                <c:pt idx="69">
                  <c:v>2.2345889999996871E-2</c:v>
                </c:pt>
                <c:pt idx="70">
                  <c:v>3.9826059997722041E-2</c:v>
                </c:pt>
                <c:pt idx="71">
                  <c:v>4.0003214999160264E-2</c:v>
                </c:pt>
                <c:pt idx="72">
                  <c:v>3.7028610000561457E-2</c:v>
                </c:pt>
                <c:pt idx="73">
                  <c:v>3.8937654993787874E-2</c:v>
                </c:pt>
                <c:pt idx="74">
                  <c:v>3.0241280001064297E-2</c:v>
                </c:pt>
                <c:pt idx="75">
                  <c:v>1.7174590000649914E-2</c:v>
                </c:pt>
                <c:pt idx="76">
                  <c:v>1.7474590000347234E-2</c:v>
                </c:pt>
                <c:pt idx="77">
                  <c:v>2.5474590001977049E-2</c:v>
                </c:pt>
                <c:pt idx="91">
                  <c:v>1.4466109998465981E-2</c:v>
                </c:pt>
                <c:pt idx="93">
                  <c:v>-1.5794510007253848E-2</c:v>
                </c:pt>
                <c:pt idx="98">
                  <c:v>5.9661199993570335E-3</c:v>
                </c:pt>
                <c:pt idx="99">
                  <c:v>2.7842099952977151E-3</c:v>
                </c:pt>
                <c:pt idx="103">
                  <c:v>2.6488399962545373E-3</c:v>
                </c:pt>
                <c:pt idx="106">
                  <c:v>5.8229579997714609E-2</c:v>
                </c:pt>
                <c:pt idx="107">
                  <c:v>-1.9998870004201308E-2</c:v>
                </c:pt>
                <c:pt idx="108">
                  <c:v>-1.1180779998539947E-2</c:v>
                </c:pt>
                <c:pt idx="109">
                  <c:v>-2.92905999958748E-3</c:v>
                </c:pt>
                <c:pt idx="110">
                  <c:v>2.0070940001460258E-2</c:v>
                </c:pt>
                <c:pt idx="111">
                  <c:v>3.1956714999978431E-2</c:v>
                </c:pt>
                <c:pt idx="112">
                  <c:v>-1.2157509998360183E-2</c:v>
                </c:pt>
                <c:pt idx="113">
                  <c:v>-2.1575100035988726E-3</c:v>
                </c:pt>
                <c:pt idx="114">
                  <c:v>7.6979984994977713E-2</c:v>
                </c:pt>
                <c:pt idx="116">
                  <c:v>-5.3599999955622479E-4</c:v>
                </c:pt>
                <c:pt idx="130">
                  <c:v>-5.8612700013327412E-3</c:v>
                </c:pt>
                <c:pt idx="131">
                  <c:v>-9.8988050012849271E-3</c:v>
                </c:pt>
                <c:pt idx="133">
                  <c:v>-5.2962000336265191E-4</c:v>
                </c:pt>
                <c:pt idx="140">
                  <c:v>-6.5042249989346601E-3</c:v>
                </c:pt>
                <c:pt idx="164">
                  <c:v>2.9974995413795114E-5</c:v>
                </c:pt>
                <c:pt idx="173">
                  <c:v>-8.3803849993273616E-3</c:v>
                </c:pt>
                <c:pt idx="175">
                  <c:v>8.5053899965714663E-3</c:v>
                </c:pt>
                <c:pt idx="181">
                  <c:v>5.0088299976778217E-3</c:v>
                </c:pt>
                <c:pt idx="183">
                  <c:v>4.2605499984347261E-3</c:v>
                </c:pt>
                <c:pt idx="186">
                  <c:v>2.9178749973652884E-3</c:v>
                </c:pt>
                <c:pt idx="193">
                  <c:v>5.1928649991168641E-3</c:v>
                </c:pt>
                <c:pt idx="194">
                  <c:v>1.0255795001285151E-2</c:v>
                </c:pt>
                <c:pt idx="196">
                  <c:v>5.9644150023814291E-3</c:v>
                </c:pt>
                <c:pt idx="197">
                  <c:v>1.2161350023234263E-3</c:v>
                </c:pt>
                <c:pt idx="199">
                  <c:v>9.8768499447032809E-4</c:v>
                </c:pt>
                <c:pt idx="200">
                  <c:v>3.7592349981423467E-3</c:v>
                </c:pt>
                <c:pt idx="202">
                  <c:v>-1.2687900016317144E-3</c:v>
                </c:pt>
                <c:pt idx="204">
                  <c:v>5.6915500026661903E-3</c:v>
                </c:pt>
                <c:pt idx="207">
                  <c:v>8.0807650010683574E-3</c:v>
                </c:pt>
                <c:pt idx="208">
                  <c:v>1.9665399959194474E-3</c:v>
                </c:pt>
                <c:pt idx="209">
                  <c:v>7.5048849976155907E-3</c:v>
                </c:pt>
                <c:pt idx="210">
                  <c:v>-1.2471845002437476E-2</c:v>
                </c:pt>
                <c:pt idx="211">
                  <c:v>-3.4633450050023384E-3</c:v>
                </c:pt>
                <c:pt idx="223">
                  <c:v>1.1377509996236768E-2</c:v>
                </c:pt>
                <c:pt idx="224">
                  <c:v>1.0400780003692489E-2</c:v>
                </c:pt>
                <c:pt idx="225">
                  <c:v>4.2865549985435791E-3</c:v>
                </c:pt>
                <c:pt idx="226">
                  <c:v>-7.0561199972871691E-3</c:v>
                </c:pt>
                <c:pt idx="228">
                  <c:v>1.1956000016652979E-3</c:v>
                </c:pt>
                <c:pt idx="229">
                  <c:v>2.0813750015804544E-3</c:v>
                </c:pt>
                <c:pt idx="234">
                  <c:v>7.7619700023205951E-3</c:v>
                </c:pt>
                <c:pt idx="235">
                  <c:v>-2.1466480000526644E-2</c:v>
                </c:pt>
                <c:pt idx="243">
                  <c:v>1.7808509997848887E-2</c:v>
                </c:pt>
                <c:pt idx="246">
                  <c:v>-2.6350129999627825E-2</c:v>
                </c:pt>
                <c:pt idx="247">
                  <c:v>-2.5785800025914796E-3</c:v>
                </c:pt>
                <c:pt idx="248">
                  <c:v>-6.5942399996856693E-2</c:v>
                </c:pt>
                <c:pt idx="249">
                  <c:v>-5.2279100054875016E-3</c:v>
                </c:pt>
                <c:pt idx="251">
                  <c:v>5.340584997611586E-3</c:v>
                </c:pt>
                <c:pt idx="252">
                  <c:v>-1.0636145001626574E-2</c:v>
                </c:pt>
                <c:pt idx="253">
                  <c:v>9.2729000025428832E-3</c:v>
                </c:pt>
                <c:pt idx="254">
                  <c:v>-8.4132500342093408E-4</c:v>
                </c:pt>
                <c:pt idx="255">
                  <c:v>-8.475380003801547E-3</c:v>
                </c:pt>
                <c:pt idx="256">
                  <c:v>-5.8960500609828159E-4</c:v>
                </c:pt>
                <c:pt idx="257">
                  <c:v>-1.6703830006008502E-2</c:v>
                </c:pt>
                <c:pt idx="258">
                  <c:v>-3.8180549963726662E-3</c:v>
                </c:pt>
                <c:pt idx="259">
                  <c:v>-1.479478499823017E-2</c:v>
                </c:pt>
                <c:pt idx="260">
                  <c:v>6.0909899984835647E-3</c:v>
                </c:pt>
                <c:pt idx="261">
                  <c:v>-2.6572900023893453E-3</c:v>
                </c:pt>
                <c:pt idx="262">
                  <c:v>1.4885810000123456E-2</c:v>
                </c:pt>
                <c:pt idx="263">
                  <c:v>-1.5862470005231444E-2</c:v>
                </c:pt>
                <c:pt idx="264">
                  <c:v>-5.9534250030992553E-3</c:v>
                </c:pt>
                <c:pt idx="265">
                  <c:v>-1.5296100005798507E-2</c:v>
                </c:pt>
                <c:pt idx="266">
                  <c:v>-2.4103249961626716E-3</c:v>
                </c:pt>
                <c:pt idx="268">
                  <c:v>-5.249560002994258E-3</c:v>
                </c:pt>
                <c:pt idx="269">
                  <c:v>-1.2592234998010099E-2</c:v>
                </c:pt>
                <c:pt idx="270">
                  <c:v>-5.7064600041485392E-3</c:v>
                </c:pt>
                <c:pt idx="271">
                  <c:v>4.293539997888729E-3</c:v>
                </c:pt>
                <c:pt idx="272">
                  <c:v>8.6594849999528378E-3</c:v>
                </c:pt>
                <c:pt idx="273">
                  <c:v>-4.5474000216927379E-4</c:v>
                </c:pt>
                <c:pt idx="275">
                  <c:v>3.1581699950038455E-3</c:v>
                </c:pt>
                <c:pt idx="280">
                  <c:v>1.1666974998661317E-2</c:v>
                </c:pt>
                <c:pt idx="281">
                  <c:v>-9.4683950010221452E-3</c:v>
                </c:pt>
                <c:pt idx="282">
                  <c:v>7.5316049988032319E-3</c:v>
                </c:pt>
                <c:pt idx="283">
                  <c:v>3.9604799967491999E-3</c:v>
                </c:pt>
                <c:pt idx="284">
                  <c:v>2.440650001517497E-3</c:v>
                </c:pt>
                <c:pt idx="285">
                  <c:v>9.797499660635367E-5</c:v>
                </c:pt>
                <c:pt idx="286">
                  <c:v>1.2097974999051075E-2</c:v>
                </c:pt>
                <c:pt idx="287">
                  <c:v>1.3097974995616823E-2</c:v>
                </c:pt>
                <c:pt idx="288">
                  <c:v>1.1983750002400484E-2</c:v>
                </c:pt>
                <c:pt idx="289">
                  <c:v>1.0869525001908187E-2</c:v>
                </c:pt>
                <c:pt idx="290">
                  <c:v>-3.1992980002542026E-2</c:v>
                </c:pt>
                <c:pt idx="291">
                  <c:v>-1.535679999506101E-2</c:v>
                </c:pt>
                <c:pt idx="292">
                  <c:v>-3.1050799952936359E-3</c:v>
                </c:pt>
                <c:pt idx="293">
                  <c:v>-8.1810001574922353E-5</c:v>
                </c:pt>
                <c:pt idx="294">
                  <c:v>-6.1960350067238323E-3</c:v>
                </c:pt>
                <c:pt idx="295">
                  <c:v>-3.7078699970152229E-3</c:v>
                </c:pt>
                <c:pt idx="296">
                  <c:v>5.6765899935271591E-3</c:v>
                </c:pt>
                <c:pt idx="297">
                  <c:v>3.9283099977183156E-3</c:v>
                </c:pt>
                <c:pt idx="298">
                  <c:v>3.970094992837403E-3</c:v>
                </c:pt>
                <c:pt idx="299">
                  <c:v>9.8114549982710741E-3</c:v>
                </c:pt>
                <c:pt idx="303">
                  <c:v>-2.0864279998932034E-2</c:v>
                </c:pt>
                <c:pt idx="304">
                  <c:v>-3.9785050030332059E-3</c:v>
                </c:pt>
                <c:pt idx="305">
                  <c:v>2.5016650033649057E-3</c:v>
                </c:pt>
                <c:pt idx="306">
                  <c:v>1.3273215001390781E-2</c:v>
                </c:pt>
                <c:pt idx="307">
                  <c:v>4.0447650026180781E-3</c:v>
                </c:pt>
                <c:pt idx="310">
                  <c:v>9.6260100035578944E-3</c:v>
                </c:pt>
                <c:pt idx="315">
                  <c:v>9.1246949959895574E-3</c:v>
                </c:pt>
                <c:pt idx="316">
                  <c:v>-6.0572150032385252E-3</c:v>
                </c:pt>
                <c:pt idx="319">
                  <c:v>7.9893250003806315E-3</c:v>
                </c:pt>
                <c:pt idx="325">
                  <c:v>#N/A</c:v>
                </c:pt>
                <c:pt idx="327">
                  <c:v>1.0488010004337411E-2</c:v>
                </c:pt>
                <c:pt idx="328">
                  <c:v>3.3737850026227534E-3</c:v>
                </c:pt>
                <c:pt idx="331">
                  <c:v>1.03110999771161E-3</c:v>
                </c:pt>
                <c:pt idx="332">
                  <c:v>-1.1717170003976207E-2</c:v>
                </c:pt>
                <c:pt idx="341">
                  <c:v>1.5290319992345758E-2</c:v>
                </c:pt>
                <c:pt idx="342">
                  <c:v>1.1760950001189485E-3</c:v>
                </c:pt>
                <c:pt idx="344">
                  <c:v>1.2108410002838355E-2</c:v>
                </c:pt>
                <c:pt idx="357">
                  <c:v>8.7076650015660562E-3</c:v>
                </c:pt>
                <c:pt idx="361">
                  <c:v>2.6104370001121424E-2</c:v>
                </c:pt>
                <c:pt idx="370">
                  <c:v>8.4751749964198098E-3</c:v>
                </c:pt>
                <c:pt idx="371">
                  <c:v>2.7316534993587993E-2</c:v>
                </c:pt>
                <c:pt idx="376">
                  <c:v>1.2768679996952415E-2</c:v>
                </c:pt>
                <c:pt idx="381">
                  <c:v>1.3484789997164626E-2</c:v>
                </c:pt>
                <c:pt idx="385">
                  <c:v>2.3960204998729751E-2</c:v>
                </c:pt>
                <c:pt idx="387">
                  <c:v>2.0617529997252859E-2</c:v>
                </c:pt>
                <c:pt idx="388">
                  <c:v>1.2253709996002726E-2</c:v>
                </c:pt>
                <c:pt idx="396">
                  <c:v>2.3431579997122753E-2</c:v>
                </c:pt>
                <c:pt idx="397">
                  <c:v>2.386258000478847E-2</c:v>
                </c:pt>
                <c:pt idx="403">
                  <c:v>1.6853174995048903E-2</c:v>
                </c:pt>
                <c:pt idx="404">
                  <c:v>2.8030329995090142E-2</c:v>
                </c:pt>
                <c:pt idx="405">
                  <c:v>3.5803099963231944E-3</c:v>
                </c:pt>
                <c:pt idx="407">
                  <c:v>2.6313314992876258E-2</c:v>
                </c:pt>
                <c:pt idx="421">
                  <c:v>4.3956479996268172E-2</c:v>
                </c:pt>
                <c:pt idx="434">
                  <c:v>3.5996854996483307E-2</c:v>
                </c:pt>
                <c:pt idx="448">
                  <c:v>4.4097425001382362E-2</c:v>
                </c:pt>
                <c:pt idx="452">
                  <c:v>2.6873224996961653E-2</c:v>
                </c:pt>
                <c:pt idx="453">
                  <c:v>3.4925129999464843E-2</c:v>
                </c:pt>
                <c:pt idx="454">
                  <c:v>2.7810904997750185E-2</c:v>
                </c:pt>
                <c:pt idx="455">
                  <c:v>2.7696680001099594E-2</c:v>
                </c:pt>
                <c:pt idx="456">
                  <c:v>3.0582455001422204E-2</c:v>
                </c:pt>
                <c:pt idx="457">
                  <c:v>3.5834174996125512E-2</c:v>
                </c:pt>
                <c:pt idx="458">
                  <c:v>3.571994999947492E-2</c:v>
                </c:pt>
                <c:pt idx="459">
                  <c:v>2.9491499997675419E-2</c:v>
                </c:pt>
                <c:pt idx="460">
                  <c:v>5.0286319994484074E-2</c:v>
                </c:pt>
                <c:pt idx="461">
                  <c:v>3.3172094998008106E-2</c:v>
                </c:pt>
                <c:pt idx="463">
                  <c:v>3.1081139997695573E-2</c:v>
                </c:pt>
                <c:pt idx="464">
                  <c:v>3.4332859999267384E-2</c:v>
                </c:pt>
                <c:pt idx="465">
                  <c:v>3.7104410002939403E-2</c:v>
                </c:pt>
                <c:pt idx="466">
                  <c:v>2.924190500198165E-2</c:v>
                </c:pt>
                <c:pt idx="477">
                  <c:v>3.4683024998230394E-2</c:v>
                </c:pt>
                <c:pt idx="478">
                  <c:v>3.3477844997833017E-2</c:v>
                </c:pt>
                <c:pt idx="479">
                  <c:v>3.7009309999120887E-2</c:v>
                </c:pt>
                <c:pt idx="480">
                  <c:v>4.2272664992196951E-2</c:v>
                </c:pt>
                <c:pt idx="482">
                  <c:v>5.1181709997763392E-2</c:v>
                </c:pt>
                <c:pt idx="484">
                  <c:v>4.3999799992889166E-2</c:v>
                </c:pt>
                <c:pt idx="485">
                  <c:v>4.190884499985259E-2</c:v>
                </c:pt>
                <c:pt idx="486">
                  <c:v>4.2211860003590118E-2</c:v>
                </c:pt>
                <c:pt idx="487">
                  <c:v>3.9097635002690367E-2</c:v>
                </c:pt>
                <c:pt idx="490">
                  <c:v>4.0521754999645054E-2</c:v>
                </c:pt>
                <c:pt idx="494">
                  <c:v>3.7202349994913675E-2</c:v>
                </c:pt>
                <c:pt idx="495">
                  <c:v>3.4225620001961943E-2</c:v>
                </c:pt>
                <c:pt idx="496">
                  <c:v>3.3929484998225234E-2</c:v>
                </c:pt>
                <c:pt idx="498">
                  <c:v>4.5312429996556602E-2</c:v>
                </c:pt>
                <c:pt idx="499">
                  <c:v>4.5878800003265496E-2</c:v>
                </c:pt>
                <c:pt idx="501">
                  <c:v>1.3142154995875899E-2</c:v>
                </c:pt>
                <c:pt idx="509">
                  <c:v>4.5524594999733381E-2</c:v>
                </c:pt>
                <c:pt idx="512">
                  <c:v>5.0410370000463445E-2</c:v>
                </c:pt>
                <c:pt idx="515">
                  <c:v>5.8851490000961348E-2</c:v>
                </c:pt>
                <c:pt idx="530">
                  <c:v>2.8199129999848083E-2</c:v>
                </c:pt>
                <c:pt idx="534">
                  <c:v>4.3835309996211436E-2</c:v>
                </c:pt>
                <c:pt idx="537">
                  <c:v>3.565340000204742E-2</c:v>
                </c:pt>
                <c:pt idx="539">
                  <c:v>3.5753399999521207E-2</c:v>
                </c:pt>
                <c:pt idx="541">
                  <c:v>3.1424950000655372E-2</c:v>
                </c:pt>
                <c:pt idx="546">
                  <c:v>8.2525520003400743E-2</c:v>
                </c:pt>
                <c:pt idx="547">
                  <c:v>9.3548789998749271E-2</c:v>
                </c:pt>
                <c:pt idx="550">
                  <c:v>7.9320340002595913E-2</c:v>
                </c:pt>
                <c:pt idx="557">
                  <c:v>4.1602819997933693E-2</c:v>
                </c:pt>
                <c:pt idx="558">
                  <c:v>4.2502819997025654E-2</c:v>
                </c:pt>
                <c:pt idx="561">
                  <c:v>9.3801329996495042E-2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6E-4756-AC2D-C7B64926CA67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'Active 2'!$F$21:$F$799</c:f>
              <c:numCache>
                <c:formatCode>General</c:formatCode>
                <c:ptCount val="779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  <c:pt idx="591">
                  <c:v>40925.5</c:v>
                </c:pt>
                <c:pt idx="592">
                  <c:v>41908</c:v>
                </c:pt>
                <c:pt idx="593">
                  <c:v>41989.5</c:v>
                </c:pt>
                <c:pt idx="594">
                  <c:v>42717</c:v>
                </c:pt>
                <c:pt idx="595">
                  <c:v>43593.5</c:v>
                </c:pt>
                <c:pt idx="596">
                  <c:v>43692.5</c:v>
                </c:pt>
                <c:pt idx="597">
                  <c:v>44392</c:v>
                </c:pt>
                <c:pt idx="598">
                  <c:v>44734</c:v>
                </c:pt>
                <c:pt idx="599">
                  <c:v>46083</c:v>
                </c:pt>
                <c:pt idx="600">
                  <c:v>46083</c:v>
                </c:pt>
                <c:pt idx="601">
                  <c:v>46307</c:v>
                </c:pt>
                <c:pt idx="602">
                  <c:v>46307</c:v>
                </c:pt>
                <c:pt idx="603">
                  <c:v>46307</c:v>
                </c:pt>
                <c:pt idx="604">
                  <c:v>46577.5</c:v>
                </c:pt>
                <c:pt idx="605">
                  <c:v>46991</c:v>
                </c:pt>
                <c:pt idx="606">
                  <c:v>46991</c:v>
                </c:pt>
                <c:pt idx="607">
                  <c:v>46991</c:v>
                </c:pt>
                <c:pt idx="608">
                  <c:v>47022.5</c:v>
                </c:pt>
                <c:pt idx="609">
                  <c:v>47022.5</c:v>
                </c:pt>
                <c:pt idx="610">
                  <c:v>47139.5</c:v>
                </c:pt>
                <c:pt idx="611">
                  <c:v>47139.5</c:v>
                </c:pt>
                <c:pt idx="612">
                  <c:v>47273.5</c:v>
                </c:pt>
                <c:pt idx="613">
                  <c:v>48182.5</c:v>
                </c:pt>
                <c:pt idx="614">
                  <c:v>48183</c:v>
                </c:pt>
                <c:pt idx="615">
                  <c:v>47918.5</c:v>
                </c:pt>
                <c:pt idx="616">
                  <c:v>48055</c:v>
                </c:pt>
                <c:pt idx="617">
                  <c:v>48055</c:v>
                </c:pt>
                <c:pt idx="618">
                  <c:v>48055</c:v>
                </c:pt>
                <c:pt idx="619">
                  <c:v>48113.5</c:v>
                </c:pt>
                <c:pt idx="620">
                  <c:v>48113.5</c:v>
                </c:pt>
                <c:pt idx="621">
                  <c:v>48113.5</c:v>
                </c:pt>
                <c:pt idx="622">
                  <c:v>48123</c:v>
                </c:pt>
              </c:numCache>
            </c:numRef>
          </c:xVal>
          <c:yVal>
            <c:numRef>
              <c:f>'Active 2'!$J$21:$J$799</c:f>
              <c:numCache>
                <c:formatCode>General</c:formatCode>
                <c:ptCount val="779"/>
                <c:pt idx="13">
                  <c:v>0.11928754999826197</c:v>
                </c:pt>
                <c:pt idx="15">
                  <c:v>7.4368945002788678E-2</c:v>
                </c:pt>
                <c:pt idx="16">
                  <c:v>7.4468945000262465E-2</c:v>
                </c:pt>
                <c:pt idx="17">
                  <c:v>7.3740494997764472E-2</c:v>
                </c:pt>
                <c:pt idx="18">
                  <c:v>7.3837439995259047E-2</c:v>
                </c:pt>
                <c:pt idx="19">
                  <c:v>7.3903810000047088E-2</c:v>
                </c:pt>
                <c:pt idx="20">
                  <c:v>7.4003810004796833E-2</c:v>
                </c:pt>
                <c:pt idx="21">
                  <c:v>7.068029999936698E-2</c:v>
                </c:pt>
                <c:pt idx="22">
                  <c:v>7.09802999990643E-2</c:v>
                </c:pt>
                <c:pt idx="23">
                  <c:v>6.9699200001196004E-2</c:v>
                </c:pt>
                <c:pt idx="24">
                  <c:v>6.2737874999584164E-2</c:v>
                </c:pt>
                <c:pt idx="29">
                  <c:v>5.4195024997170549E-2</c:v>
                </c:pt>
                <c:pt idx="31">
                  <c:v>5.307043999346206E-2</c:v>
                </c:pt>
                <c:pt idx="33">
                  <c:v>5.3411799999594223E-2</c:v>
                </c:pt>
                <c:pt idx="38">
                  <c:v>4.8308890000043903E-2</c:v>
                </c:pt>
                <c:pt idx="40">
                  <c:v>4.9103709992778022E-2</c:v>
                </c:pt>
                <c:pt idx="41">
                  <c:v>4.4805595003708731E-2</c:v>
                </c:pt>
                <c:pt idx="42">
                  <c:v>4.5962919997691642E-2</c:v>
                </c:pt>
                <c:pt idx="44">
                  <c:v>4.4081010004447307E-2</c:v>
                </c:pt>
                <c:pt idx="45">
                  <c:v>4.5147379998525139E-2</c:v>
                </c:pt>
                <c:pt idx="78">
                  <c:v>2.3971294998773374E-2</c:v>
                </c:pt>
                <c:pt idx="79">
                  <c:v>2.2757069993531331E-2</c:v>
                </c:pt>
                <c:pt idx="80">
                  <c:v>2.2693250000884291E-2</c:v>
                </c:pt>
                <c:pt idx="81">
                  <c:v>1.957902499998454E-2</c:v>
                </c:pt>
                <c:pt idx="82">
                  <c:v>1.5086195002368186E-2</c:v>
                </c:pt>
                <c:pt idx="83">
                  <c:v>1.5063350001582876E-2</c:v>
                </c:pt>
                <c:pt idx="84">
                  <c:v>1.836075999744935E-2</c:v>
                </c:pt>
                <c:pt idx="85">
                  <c:v>1.4295239998318721E-2</c:v>
                </c:pt>
                <c:pt idx="86">
                  <c:v>1.5172394996625371E-2</c:v>
                </c:pt>
                <c:pt idx="87">
                  <c:v>1.3573669995821547E-2</c:v>
                </c:pt>
                <c:pt idx="88">
                  <c:v>1.6573670000070706E-2</c:v>
                </c:pt>
                <c:pt idx="89">
                  <c:v>9.3825399962952361E-3</c:v>
                </c:pt>
                <c:pt idx="90">
                  <c:v>8.8540900032967329E-3</c:v>
                </c:pt>
                <c:pt idx="92">
                  <c:v>5.4873999979463406E-3</c:v>
                </c:pt>
                <c:pt idx="94">
                  <c:v>-1.0344900001655333E-3</c:v>
                </c:pt>
                <c:pt idx="95">
                  <c:v>6.0641949967248365E-3</c:v>
                </c:pt>
                <c:pt idx="96">
                  <c:v>1.4874650005367585E-3</c:v>
                </c:pt>
                <c:pt idx="97">
                  <c:v>7.6611999975284562E-4</c:v>
                </c:pt>
                <c:pt idx="100">
                  <c:v>-6.4843250074773096E-3</c:v>
                </c:pt>
                <c:pt idx="101">
                  <c:v>-7.626999999047257E-3</c:v>
                </c:pt>
                <c:pt idx="102">
                  <c:v>3.4648049986572005E-3</c:v>
                </c:pt>
                <c:pt idx="104">
                  <c:v>2.5029999960679561E-4</c:v>
                </c:pt>
                <c:pt idx="105">
                  <c:v>4.5029999455437064E-4</c:v>
                </c:pt>
                <c:pt idx="115">
                  <c:v>-1.0000000474974513E-4</c:v>
                </c:pt>
                <c:pt idx="117">
                  <c:v>9.0449975687079132E-6</c:v>
                </c:pt>
                <c:pt idx="118">
                  <c:v>6.2628500018035993E-4</c:v>
                </c:pt>
                <c:pt idx="119">
                  <c:v>-4.4840002374257892E-5</c:v>
                </c:pt>
                <c:pt idx="120">
                  <c:v>6.3779996708035469E-5</c:v>
                </c:pt>
                <c:pt idx="121">
                  <c:v>-3.5906500124838203E-4</c:v>
                </c:pt>
                <c:pt idx="122">
                  <c:v>2.1808999736094847E-4</c:v>
                </c:pt>
                <c:pt idx="123">
                  <c:v>-2.3579499975312501E-4</c:v>
                </c:pt>
                <c:pt idx="124">
                  <c:v>-3.7847000203328207E-4</c:v>
                </c:pt>
                <c:pt idx="125">
                  <c:v>-9.2695001512765884E-5</c:v>
                </c:pt>
                <c:pt idx="126">
                  <c:v>2.9308000375749543E-4</c:v>
                </c:pt>
                <c:pt idx="127">
                  <c:v>-3.2675000693416223E-4</c:v>
                </c:pt>
                <c:pt idx="128">
                  <c:v>4.1677500121295452E-4</c:v>
                </c:pt>
                <c:pt idx="129">
                  <c:v>2.8521049971459433E-3</c:v>
                </c:pt>
                <c:pt idx="132">
                  <c:v>4.1262999729951844E-4</c:v>
                </c:pt>
                <c:pt idx="134">
                  <c:v>-2.7747499552788213E-4</c:v>
                </c:pt>
                <c:pt idx="135">
                  <c:v>-1.9169999723089859E-4</c:v>
                </c:pt>
                <c:pt idx="136">
                  <c:v>-1.7751189996488392E-2</c:v>
                </c:pt>
                <c:pt idx="137">
                  <c:v>-1.7599469996639527E-2</c:v>
                </c:pt>
                <c:pt idx="138">
                  <c:v>-4.7879000339889899E-4</c:v>
                </c:pt>
                <c:pt idx="139">
                  <c:v>1.6384499976993538E-3</c:v>
                </c:pt>
                <c:pt idx="141">
                  <c:v>-1.5552000695606694E-4</c:v>
                </c:pt>
                <c:pt idx="142">
                  <c:v>-2.452505003020633E-3</c:v>
                </c:pt>
                <c:pt idx="143">
                  <c:v>4.9992150015896186E-3</c:v>
                </c:pt>
                <c:pt idx="144">
                  <c:v>8.8498999684816226E-4</c:v>
                </c:pt>
                <c:pt idx="145">
                  <c:v>5.2707649956573732E-3</c:v>
                </c:pt>
                <c:pt idx="146">
                  <c:v>-5.1654998969752342E-5</c:v>
                </c:pt>
                <c:pt idx="147">
                  <c:v>-1.4864000695524737E-4</c:v>
                </c:pt>
                <c:pt idx="148">
                  <c:v>4.5135999243939295E-4</c:v>
                </c:pt>
                <c:pt idx="149">
                  <c:v>-2.6891900051850826E-3</c:v>
                </c:pt>
                <c:pt idx="150">
                  <c:v>-1.9584500114433467E-4</c:v>
                </c:pt>
                <c:pt idx="151">
                  <c:v>-7.7669700040132739E-3</c:v>
                </c:pt>
                <c:pt idx="152">
                  <c:v>-5.1919800025643781E-3</c:v>
                </c:pt>
                <c:pt idx="153">
                  <c:v>-4.5448500168276951E-4</c:v>
                </c:pt>
                <c:pt idx="154">
                  <c:v>1.554559996293392E-3</c:v>
                </c:pt>
                <c:pt idx="157">
                  <c:v>-1.1963100041612051E-3</c:v>
                </c:pt>
                <c:pt idx="158">
                  <c:v>-4.7075199981918558E-3</c:v>
                </c:pt>
                <c:pt idx="159">
                  <c:v>7.2696000279393047E-4</c:v>
                </c:pt>
                <c:pt idx="160">
                  <c:v>-9.8726500436896458E-4</c:v>
                </c:pt>
                <c:pt idx="162">
                  <c:v>-3.014899994013831E-4</c:v>
                </c:pt>
                <c:pt idx="163">
                  <c:v>-2.0149000192759559E-4</c:v>
                </c:pt>
                <c:pt idx="165">
                  <c:v>-1.1325300001772121E-3</c:v>
                </c:pt>
                <c:pt idx="166">
                  <c:v>9.3901999935042113E-4</c:v>
                </c:pt>
                <c:pt idx="167">
                  <c:v>-2.0667000353569165E-4</c:v>
                </c:pt>
                <c:pt idx="168">
                  <c:v>1.5247949995682575E-3</c:v>
                </c:pt>
                <c:pt idx="176">
                  <c:v>-2.1286650007823482E-3</c:v>
                </c:pt>
                <c:pt idx="179">
                  <c:v>9.1443499695742503E-4</c:v>
                </c:pt>
                <c:pt idx="182">
                  <c:v>1.4204649996827357E-3</c:v>
                </c:pt>
                <c:pt idx="184">
                  <c:v>-1.0176520001550671E-2</c:v>
                </c:pt>
                <c:pt idx="185">
                  <c:v>4.7092550012166612E-3</c:v>
                </c:pt>
                <c:pt idx="190">
                  <c:v>4.6097500307951123E-4</c:v>
                </c:pt>
                <c:pt idx="191">
                  <c:v>-1.9532500009518117E-3</c:v>
                </c:pt>
                <c:pt idx="206">
                  <c:v>-8.3647499559447169E-4</c:v>
                </c:pt>
                <c:pt idx="220">
                  <c:v>1.2796750015695579E-3</c:v>
                </c:pt>
                <c:pt idx="240">
                  <c:v>7.1971999568631873E-4</c:v>
                </c:pt>
                <c:pt idx="250">
                  <c:v>2.3599900014232844E-3</c:v>
                </c:pt>
                <c:pt idx="276">
                  <c:v>5.1682899938896298E-3</c:v>
                </c:pt>
                <c:pt idx="277">
                  <c:v>2.7174199931323528E-3</c:v>
                </c:pt>
                <c:pt idx="278">
                  <c:v>2.8148299970780499E-3</c:v>
                </c:pt>
                <c:pt idx="279">
                  <c:v>3.3006049998220988E-3</c:v>
                </c:pt>
                <c:pt idx="301">
                  <c:v>9.2495599965332076E-3</c:v>
                </c:pt>
                <c:pt idx="302">
                  <c:v>5.4663349947077222E-3</c:v>
                </c:pt>
                <c:pt idx="311">
                  <c:v>-6.8435000139288604E-4</c:v>
                </c:pt>
                <c:pt idx="312">
                  <c:v>-5.8435000391909853E-4</c:v>
                </c:pt>
                <c:pt idx="313">
                  <c:v>1.3014249998377636E-3</c:v>
                </c:pt>
                <c:pt idx="314">
                  <c:v>2.4014250011532567E-3</c:v>
                </c:pt>
                <c:pt idx="317">
                  <c:v>7.5345900040701963E-3</c:v>
                </c:pt>
                <c:pt idx="318">
                  <c:v>7.0203649956965819E-3</c:v>
                </c:pt>
                <c:pt idx="320">
                  <c:v>-8.8740499631967396E-4</c:v>
                </c:pt>
                <c:pt idx="321">
                  <c:v>-1.3016299999435432E-3</c:v>
                </c:pt>
                <c:pt idx="322">
                  <c:v>-6.1585500225191936E-4</c:v>
                </c:pt>
                <c:pt idx="323">
                  <c:v>-2.3008000425761566E-4</c:v>
                </c:pt>
                <c:pt idx="324">
                  <c:v>-4.4305001210886985E-5</c:v>
                </c:pt>
                <c:pt idx="325">
                  <c:v>#N/A</c:v>
                </c:pt>
                <c:pt idx="333">
                  <c:v>-1.2277500354684889E-4</c:v>
                </c:pt>
                <c:pt idx="334">
                  <c:v>7.7224998676683754E-5</c:v>
                </c:pt>
                <c:pt idx="335">
                  <c:v>-1.3370000015129335E-3</c:v>
                </c:pt>
                <c:pt idx="336">
                  <c:v>-1.0370000018156134E-3</c:v>
                </c:pt>
                <c:pt idx="337">
                  <c:v>-1.5122500190045685E-4</c:v>
                </c:pt>
                <c:pt idx="338">
                  <c:v>1.1487749943626113E-3</c:v>
                </c:pt>
                <c:pt idx="343">
                  <c:v>5.9618700033752248E-3</c:v>
                </c:pt>
                <c:pt idx="345">
                  <c:v>6.6290899994783103E-3</c:v>
                </c:pt>
                <c:pt idx="346">
                  <c:v>6.9290899991756305E-3</c:v>
                </c:pt>
                <c:pt idx="347">
                  <c:v>6.7148649977752939E-3</c:v>
                </c:pt>
                <c:pt idx="348">
                  <c:v>4.8321049980586395E-3</c:v>
                </c:pt>
                <c:pt idx="349">
                  <c:v>5.4894299973966554E-3</c:v>
                </c:pt>
                <c:pt idx="350">
                  <c:v>6.3213199973688461E-3</c:v>
                </c:pt>
                <c:pt idx="351">
                  <c:v>5.1592400050139986E-3</c:v>
                </c:pt>
                <c:pt idx="352">
                  <c:v>7.1135500038508326E-3</c:v>
                </c:pt>
                <c:pt idx="353">
                  <c:v>4.4256100009079091E-3</c:v>
                </c:pt>
                <c:pt idx="354">
                  <c:v>4.8865599965211004E-3</c:v>
                </c:pt>
                <c:pt idx="355">
                  <c:v>4.4723350001731887E-3</c:v>
                </c:pt>
                <c:pt idx="359">
                  <c:v>5.4261800032691099E-3</c:v>
                </c:pt>
                <c:pt idx="364">
                  <c:v>5.1310399940120988E-3</c:v>
                </c:pt>
                <c:pt idx="365">
                  <c:v>5.8112100014113821E-3</c:v>
                </c:pt>
                <c:pt idx="367">
                  <c:v>6.5206799990846775E-3</c:v>
                </c:pt>
                <c:pt idx="375">
                  <c:v>-7.2313199998461641E-3</c:v>
                </c:pt>
                <c:pt idx="392">
                  <c:v>6.2384999910136685E-4</c:v>
                </c:pt>
                <c:pt idx="393">
                  <c:v>2.709624997805804E-3</c:v>
                </c:pt>
                <c:pt idx="394">
                  <c:v>3.0953999958001077E-3</c:v>
                </c:pt>
                <c:pt idx="395">
                  <c:v>1.3811750031891279E-3</c:v>
                </c:pt>
                <c:pt idx="414">
                  <c:v>1.4920300003723241E-2</c:v>
                </c:pt>
                <c:pt idx="415">
                  <c:v>1.5620300000591669E-2</c:v>
                </c:pt>
                <c:pt idx="423">
                  <c:v>0</c:v>
                </c:pt>
                <c:pt idx="432">
                  <c:v>2.0109379998757504E-2</c:v>
                </c:pt>
                <c:pt idx="433">
                  <c:v>1.8732649994490203E-2</c:v>
                </c:pt>
                <c:pt idx="440">
                  <c:v>1.8695965001825243E-2</c:v>
                </c:pt>
                <c:pt idx="441">
                  <c:v>1.8995965001522563E-2</c:v>
                </c:pt>
                <c:pt idx="467">
                  <c:v>9.7940500054392032E-3</c:v>
                </c:pt>
                <c:pt idx="468">
                  <c:v>1.749405000009574E-2</c:v>
                </c:pt>
                <c:pt idx="469">
                  <c:v>3.1994050004868768E-2</c:v>
                </c:pt>
                <c:pt idx="470">
                  <c:v>3.2694050001737196E-2</c:v>
                </c:pt>
                <c:pt idx="471">
                  <c:v>8.6655999984941445E-3</c:v>
                </c:pt>
                <c:pt idx="472">
                  <c:v>1.3565599998401012E-2</c:v>
                </c:pt>
                <c:pt idx="473">
                  <c:v>1.4965599999413826E-2</c:v>
                </c:pt>
                <c:pt idx="474">
                  <c:v>2.0465599998715334E-2</c:v>
                </c:pt>
                <c:pt idx="475">
                  <c:v>2.4665600001753774E-2</c:v>
                </c:pt>
                <c:pt idx="481">
                  <c:v>2.0258440003090072E-2</c:v>
                </c:pt>
                <c:pt idx="483">
                  <c:v>4.1653259992017411E-2</c:v>
                </c:pt>
                <c:pt idx="489">
                  <c:v>3.5255810005764943E-2</c:v>
                </c:pt>
                <c:pt idx="491">
                  <c:v>4.6293304993014317E-2</c:v>
                </c:pt>
                <c:pt idx="492">
                  <c:v>4.2064854998898227E-2</c:v>
                </c:pt>
                <c:pt idx="493">
                  <c:v>4.5950629995786585E-2</c:v>
                </c:pt>
                <c:pt idx="497">
                  <c:v>3.9115260005928576E-2</c:v>
                </c:pt>
                <c:pt idx="500">
                  <c:v>4.8684829998819623E-2</c:v>
                </c:pt>
                <c:pt idx="502">
                  <c:v>4.1436974999669474E-2</c:v>
                </c:pt>
                <c:pt idx="503">
                  <c:v>4.1308525003842078E-2</c:v>
                </c:pt>
                <c:pt idx="504">
                  <c:v>4.8869289996218868E-2</c:v>
                </c:pt>
                <c:pt idx="505">
                  <c:v>6.835177000175463E-2</c:v>
                </c:pt>
                <c:pt idx="506">
                  <c:v>5.7946589993662201E-2</c:v>
                </c:pt>
                <c:pt idx="507">
                  <c:v>6.055563499830896E-2</c:v>
                </c:pt>
                <c:pt idx="508">
                  <c:v>5.7807354998658411E-2</c:v>
                </c:pt>
                <c:pt idx="513">
                  <c:v>7.3568544998124707E-2</c:v>
                </c:pt>
                <c:pt idx="514">
                  <c:v>5.6547399995906744E-2</c:v>
                </c:pt>
                <c:pt idx="518">
                  <c:v>5.4009665000194218E-2</c:v>
                </c:pt>
                <c:pt idx="519">
                  <c:v>7.1241979996557347E-2</c:v>
                </c:pt>
                <c:pt idx="520">
                  <c:v>7.5351024999690708E-2</c:v>
                </c:pt>
                <c:pt idx="521">
                  <c:v>6.853679999767337E-2</c:v>
                </c:pt>
                <c:pt idx="522">
                  <c:v>5.7608349998190533E-2</c:v>
                </c:pt>
                <c:pt idx="523">
                  <c:v>7.8678160003619269E-2</c:v>
                </c:pt>
                <c:pt idx="526">
                  <c:v>7.8750280001258943E-2</c:v>
                </c:pt>
                <c:pt idx="527">
                  <c:v>8.3422639996570069E-2</c:v>
                </c:pt>
                <c:pt idx="528">
                  <c:v>8.6048299999674782E-2</c:v>
                </c:pt>
                <c:pt idx="529">
                  <c:v>9.2456029997265432E-2</c:v>
                </c:pt>
                <c:pt idx="532">
                  <c:v>7.4836624997260515E-2</c:v>
                </c:pt>
                <c:pt idx="533">
                  <c:v>9.5349534996785223E-2</c:v>
                </c:pt>
                <c:pt idx="536">
                  <c:v>7.7267624998057727E-2</c:v>
                </c:pt>
                <c:pt idx="540">
                  <c:v>8.575340000243159E-2</c:v>
                </c:pt>
                <c:pt idx="543">
                  <c:v>8.1148219993337989E-2</c:v>
                </c:pt>
                <c:pt idx="545">
                  <c:v>7.9030699998838827E-2</c:v>
                </c:pt>
                <c:pt idx="549">
                  <c:v>8.983456499845488E-2</c:v>
                </c:pt>
                <c:pt idx="552">
                  <c:v>8.9170744999137241E-2</c:v>
                </c:pt>
                <c:pt idx="553">
                  <c:v>8.8579790004587267E-2</c:v>
                </c:pt>
                <c:pt idx="554">
                  <c:v>9.6312104993558023E-2</c:v>
                </c:pt>
                <c:pt idx="555">
                  <c:v>9.0897879999829456E-2</c:v>
                </c:pt>
                <c:pt idx="556">
                  <c:v>7.6383654995879624E-2</c:v>
                </c:pt>
                <c:pt idx="564">
                  <c:v>0.1159372699985397</c:v>
                </c:pt>
                <c:pt idx="565">
                  <c:v>0.11536053999589058</c:v>
                </c:pt>
                <c:pt idx="566">
                  <c:v>0.11692130500159692</c:v>
                </c:pt>
                <c:pt idx="567">
                  <c:v>0.116244575001474</c:v>
                </c:pt>
                <c:pt idx="568">
                  <c:v>0.12732056000095326</c:v>
                </c:pt>
                <c:pt idx="569">
                  <c:v>0.12668693000159692</c:v>
                </c:pt>
                <c:pt idx="570">
                  <c:v>0.12771924499975285</c:v>
                </c:pt>
                <c:pt idx="571">
                  <c:v>0.10907912000402575</c:v>
                </c:pt>
                <c:pt idx="572">
                  <c:v>0.13805344499996863</c:v>
                </c:pt>
                <c:pt idx="573">
                  <c:v>0.13803922000079183</c:v>
                </c:pt>
                <c:pt idx="574">
                  <c:v>0.13738231999741402</c:v>
                </c:pt>
                <c:pt idx="575">
                  <c:v>0.13814563499909127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6E-4756-AC2D-C7B64926CA67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2'!$F$21:$F$1500</c:f>
              <c:numCache>
                <c:formatCode>General</c:formatCode>
                <c:ptCount val="1480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  <c:pt idx="591">
                  <c:v>40925.5</c:v>
                </c:pt>
                <c:pt idx="592">
                  <c:v>41908</c:v>
                </c:pt>
                <c:pt idx="593">
                  <c:v>41989.5</c:v>
                </c:pt>
                <c:pt idx="594">
                  <c:v>42717</c:v>
                </c:pt>
                <c:pt idx="595">
                  <c:v>43593.5</c:v>
                </c:pt>
                <c:pt idx="596">
                  <c:v>43692.5</c:v>
                </c:pt>
                <c:pt idx="597">
                  <c:v>44392</c:v>
                </c:pt>
                <c:pt idx="598">
                  <c:v>44734</c:v>
                </c:pt>
                <c:pt idx="599">
                  <c:v>46083</c:v>
                </c:pt>
                <c:pt idx="600">
                  <c:v>46083</c:v>
                </c:pt>
                <c:pt idx="601">
                  <c:v>46307</c:v>
                </c:pt>
                <c:pt idx="602">
                  <c:v>46307</c:v>
                </c:pt>
                <c:pt idx="603">
                  <c:v>46307</c:v>
                </c:pt>
                <c:pt idx="604">
                  <c:v>46577.5</c:v>
                </c:pt>
                <c:pt idx="605">
                  <c:v>46991</c:v>
                </c:pt>
                <c:pt idx="606">
                  <c:v>46991</c:v>
                </c:pt>
                <c:pt idx="607">
                  <c:v>46991</c:v>
                </c:pt>
                <c:pt idx="608">
                  <c:v>47022.5</c:v>
                </c:pt>
                <c:pt idx="609">
                  <c:v>47022.5</c:v>
                </c:pt>
                <c:pt idx="610">
                  <c:v>47139.5</c:v>
                </c:pt>
                <c:pt idx="611">
                  <c:v>47139.5</c:v>
                </c:pt>
                <c:pt idx="612">
                  <c:v>47273.5</c:v>
                </c:pt>
                <c:pt idx="613">
                  <c:v>48182.5</c:v>
                </c:pt>
                <c:pt idx="614">
                  <c:v>48183</c:v>
                </c:pt>
                <c:pt idx="615">
                  <c:v>47918.5</c:v>
                </c:pt>
                <c:pt idx="616">
                  <c:v>48055</c:v>
                </c:pt>
                <c:pt idx="617">
                  <c:v>48055</c:v>
                </c:pt>
                <c:pt idx="618">
                  <c:v>48055</c:v>
                </c:pt>
                <c:pt idx="619">
                  <c:v>48113.5</c:v>
                </c:pt>
                <c:pt idx="620">
                  <c:v>48113.5</c:v>
                </c:pt>
                <c:pt idx="621">
                  <c:v>48113.5</c:v>
                </c:pt>
                <c:pt idx="622">
                  <c:v>48123</c:v>
                </c:pt>
              </c:numCache>
            </c:numRef>
          </c:xVal>
          <c:yVal>
            <c:numRef>
              <c:f>'Active 2'!$K$21:$K$1500</c:f>
              <c:numCache>
                <c:formatCode>General</c:formatCode>
                <c:ptCount val="1480"/>
                <c:pt idx="325">
                  <c:v>#N/A</c:v>
                </c:pt>
                <c:pt idx="510">
                  <c:v>4.5824594999430701E-2</c:v>
                </c:pt>
                <c:pt idx="511">
                  <c:v>5.0110370000766125E-2</c:v>
                </c:pt>
                <c:pt idx="516">
                  <c:v>5.9051490003184881E-2</c:v>
                </c:pt>
                <c:pt idx="517">
                  <c:v>5.7212255000195E-2</c:v>
                </c:pt>
                <c:pt idx="524">
                  <c:v>6.8012864998308942E-2</c:v>
                </c:pt>
                <c:pt idx="525">
                  <c:v>6.3604205002775416E-2</c:v>
                </c:pt>
                <c:pt idx="544">
                  <c:v>8.0184624996036291E-2</c:v>
                </c:pt>
                <c:pt idx="560">
                  <c:v>8.3353224996244535E-2</c:v>
                </c:pt>
                <c:pt idx="562">
                  <c:v>9.4001329998718575E-2</c:v>
                </c:pt>
                <c:pt idx="576">
                  <c:v>0.14802212500217138</c:v>
                </c:pt>
                <c:pt idx="577">
                  <c:v>0.14781651999510359</c:v>
                </c:pt>
                <c:pt idx="578">
                  <c:v>0.15410012999927858</c:v>
                </c:pt>
                <c:pt idx="579">
                  <c:v>0.14954233999742428</c:v>
                </c:pt>
                <c:pt idx="580">
                  <c:v>0.14972811499319505</c:v>
                </c:pt>
                <c:pt idx="581">
                  <c:v>0.14918543999374378</c:v>
                </c:pt>
                <c:pt idx="582">
                  <c:v>0.15073584500350989</c:v>
                </c:pt>
                <c:pt idx="583">
                  <c:v>0.15083584500098368</c:v>
                </c:pt>
                <c:pt idx="584">
                  <c:v>0.14757093499792973</c:v>
                </c:pt>
                <c:pt idx="585">
                  <c:v>0.17107536999537842</c:v>
                </c:pt>
                <c:pt idx="587">
                  <c:v>0.19754496499808738</c:v>
                </c:pt>
                <c:pt idx="588">
                  <c:v>0.1975949649931863</c:v>
                </c:pt>
                <c:pt idx="589">
                  <c:v>0.19844496499717934</c:v>
                </c:pt>
                <c:pt idx="590">
                  <c:v>0.19848496499616886</c:v>
                </c:pt>
                <c:pt idx="591">
                  <c:v>0.2081964449971565</c:v>
                </c:pt>
                <c:pt idx="592">
                  <c:v>0.22160602000076324</c:v>
                </c:pt>
                <c:pt idx="593">
                  <c:v>0.22238228499918478</c:v>
                </c:pt>
                <c:pt idx="594">
                  <c:v>0.23034280999854673</c:v>
                </c:pt>
                <c:pt idx="595">
                  <c:v>0.24159552499622805</c:v>
                </c:pt>
                <c:pt idx="596">
                  <c:v>0.24427221499354346</c:v>
                </c:pt>
                <c:pt idx="597">
                  <c:v>0.2508520600022166</c:v>
                </c:pt>
                <c:pt idx="598">
                  <c:v>0.25198607999482192</c:v>
                </c:pt>
                <c:pt idx="599">
                  <c:v>0.27205026999581605</c:v>
                </c:pt>
                <c:pt idx="600">
                  <c:v>0.27205026999581605</c:v>
                </c:pt>
                <c:pt idx="601">
                  <c:v>0.27121570999588585</c:v>
                </c:pt>
                <c:pt idx="602">
                  <c:v>0.27221570999972755</c:v>
                </c:pt>
                <c:pt idx="603">
                  <c:v>0.27241571000195108</c:v>
                </c:pt>
                <c:pt idx="604">
                  <c:v>0.27905656499933684</c:v>
                </c:pt>
                <c:pt idx="605">
                  <c:v>0.27776375001121778</c:v>
                </c:pt>
                <c:pt idx="606">
                  <c:v>0.27776375001121778</c:v>
                </c:pt>
                <c:pt idx="607">
                  <c:v>0.27876375017513055</c:v>
                </c:pt>
                <c:pt idx="608">
                  <c:v>0.27862451484543271</c:v>
                </c:pt>
                <c:pt idx="609">
                  <c:v>0.28052451487747021</c:v>
                </c:pt>
                <c:pt idx="610">
                  <c:v>0.28037878496979829</c:v>
                </c:pt>
                <c:pt idx="611">
                  <c:v>0.28237878483196255</c:v>
                </c:pt>
                <c:pt idx="612">
                  <c:v>0.27585632477712352</c:v>
                </c:pt>
                <c:pt idx="613">
                  <c:v>0.2920241149913636</c:v>
                </c:pt>
                <c:pt idx="614">
                  <c:v>0.2915012699959334</c:v>
                </c:pt>
                <c:pt idx="615">
                  <c:v>0.27544899993517902</c:v>
                </c:pt>
                <c:pt idx="616">
                  <c:v>0.27436999988276511</c:v>
                </c:pt>
                <c:pt idx="617">
                  <c:v>0.27457000000867993</c:v>
                </c:pt>
                <c:pt idx="618">
                  <c:v>0.27457000000867993</c:v>
                </c:pt>
                <c:pt idx="619">
                  <c:v>0.27487900007690769</c:v>
                </c:pt>
                <c:pt idx="620">
                  <c:v>0.27587899977515917</c:v>
                </c:pt>
                <c:pt idx="621">
                  <c:v>0.27687899993907195</c:v>
                </c:pt>
                <c:pt idx="622">
                  <c:v>0.27724199993826915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6E-4756-AC2D-C7B64926CA67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2'!$F$21:$F$611</c:f>
              <c:numCache>
                <c:formatCode>General</c:formatCode>
                <c:ptCount val="591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</c:numCache>
            </c:numRef>
          </c:xVal>
          <c:yVal>
            <c:numRef>
              <c:f>'Active 2'!$L$21:$L$611</c:f>
              <c:numCache>
                <c:formatCode>General</c:formatCode>
                <c:ptCount val="5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F6E-4756-AC2D-C7B64926CA67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2'!$F$21:$F$611</c:f>
              <c:numCache>
                <c:formatCode>General</c:formatCode>
                <c:ptCount val="591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</c:numCache>
            </c:numRef>
          </c:xVal>
          <c:yVal>
            <c:numRef>
              <c:f>'Active 2'!$M$21:$M$611</c:f>
              <c:numCache>
                <c:formatCode>General</c:formatCode>
                <c:ptCount val="5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6E-4756-AC2D-C7B64926CA67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2'!$F$21:$F$611</c:f>
              <c:numCache>
                <c:formatCode>General</c:formatCode>
                <c:ptCount val="591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</c:numCache>
            </c:numRef>
          </c:xVal>
          <c:yVal>
            <c:numRef>
              <c:f>'Active 2'!$N$21:$N$611</c:f>
              <c:numCache>
                <c:formatCode>General</c:formatCode>
                <c:ptCount val="5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F6E-4756-AC2D-C7B64926CA67}"/>
            </c:ext>
          </c:extLst>
        </c:ser>
        <c:ser>
          <c:idx val="7"/>
          <c:order val="7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2'!$F$21:$F$611</c:f>
              <c:numCache>
                <c:formatCode>General</c:formatCode>
                <c:ptCount val="591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</c:numCache>
            </c:numRef>
          </c:xVal>
          <c:yVal>
            <c:numRef>
              <c:f>'Active 2'!$P$21:$P$611</c:f>
              <c:numCache>
                <c:formatCode>General</c:formatCode>
                <c:ptCount val="591"/>
                <c:pt idx="0">
                  <c:v>0.17249155620337914</c:v>
                </c:pt>
                <c:pt idx="1">
                  <c:v>0.17249155620337914</c:v>
                </c:pt>
                <c:pt idx="2">
                  <c:v>0.1723522813320271</c:v>
                </c:pt>
                <c:pt idx="3">
                  <c:v>0.17224646919114606</c:v>
                </c:pt>
                <c:pt idx="4">
                  <c:v>0.17221862916766251</c:v>
                </c:pt>
                <c:pt idx="5">
                  <c:v>0.17210729106017958</c:v>
                </c:pt>
                <c:pt idx="6">
                  <c:v>0.17208502766008163</c:v>
                </c:pt>
                <c:pt idx="7">
                  <c:v>0.17205720038873984</c:v>
                </c:pt>
                <c:pt idx="8">
                  <c:v>0.17202937531604315</c:v>
                </c:pt>
                <c:pt idx="9">
                  <c:v>0.17162337963637858</c:v>
                </c:pt>
                <c:pt idx="10">
                  <c:v>0.17159558886254589</c:v>
                </c:pt>
                <c:pt idx="11">
                  <c:v>0.17154001391081586</c:v>
                </c:pt>
                <c:pt idx="12">
                  <c:v>0.17140666990855224</c:v>
                </c:pt>
                <c:pt idx="13">
                  <c:v>0.16046191409900692</c:v>
                </c:pt>
                <c:pt idx="14">
                  <c:v>0.16045653526573692</c:v>
                </c:pt>
                <c:pt idx="15">
                  <c:v>8.8023624843296983E-2</c:v>
                </c:pt>
                <c:pt idx="16">
                  <c:v>8.8023624843296983E-2</c:v>
                </c:pt>
                <c:pt idx="17">
                  <c:v>8.7983391157803764E-2</c:v>
                </c:pt>
                <c:pt idx="18">
                  <c:v>8.7104478730537088E-2</c:v>
                </c:pt>
                <c:pt idx="19">
                  <c:v>8.6888408846315601E-2</c:v>
                </c:pt>
                <c:pt idx="20">
                  <c:v>8.6888408846315601E-2</c:v>
                </c:pt>
                <c:pt idx="21">
                  <c:v>8.1538969252281601E-2</c:v>
                </c:pt>
                <c:pt idx="22">
                  <c:v>8.1538969252281601E-2</c:v>
                </c:pt>
                <c:pt idx="23">
                  <c:v>8.0071113038762354E-2</c:v>
                </c:pt>
                <c:pt idx="24">
                  <c:v>6.8267451722934552E-2</c:v>
                </c:pt>
                <c:pt idx="25">
                  <c:v>6.8249623010171401E-2</c:v>
                </c:pt>
                <c:pt idx="26">
                  <c:v>6.1260577330592508E-2</c:v>
                </c:pt>
                <c:pt idx="27">
                  <c:v>6.1030345551139148E-2</c:v>
                </c:pt>
                <c:pt idx="28">
                  <c:v>6.0746503034304594E-2</c:v>
                </c:pt>
                <c:pt idx="29">
                  <c:v>5.6227546331634515E-2</c:v>
                </c:pt>
                <c:pt idx="30">
                  <c:v>5.5990128161289815E-2</c:v>
                </c:pt>
                <c:pt idx="31">
                  <c:v>5.592516387682149E-2</c:v>
                </c:pt>
                <c:pt idx="32">
                  <c:v>5.5879709808795267E-2</c:v>
                </c:pt>
                <c:pt idx="33">
                  <c:v>5.5562013979189945E-2</c:v>
                </c:pt>
                <c:pt idx="34">
                  <c:v>5.5529643528128232E-2</c:v>
                </c:pt>
                <c:pt idx="35">
                  <c:v>5.540348280120426E-2</c:v>
                </c:pt>
                <c:pt idx="36">
                  <c:v>5.5374387783592632E-2</c:v>
                </c:pt>
                <c:pt idx="37">
                  <c:v>5.4530521657146447E-2</c:v>
                </c:pt>
                <c:pt idx="38">
                  <c:v>4.9637104785077275E-2</c:v>
                </c:pt>
                <c:pt idx="39">
                  <c:v>4.9532696648901364E-2</c:v>
                </c:pt>
                <c:pt idx="40">
                  <c:v>4.9502007721632622E-2</c:v>
                </c:pt>
                <c:pt idx="41">
                  <c:v>4.4801716852479322E-2</c:v>
                </c:pt>
                <c:pt idx="42">
                  <c:v>4.4757767117562887E-2</c:v>
                </c:pt>
                <c:pt idx="43">
                  <c:v>4.4728478287510892E-2</c:v>
                </c:pt>
                <c:pt idx="44">
                  <c:v>4.4529547475432418E-2</c:v>
                </c:pt>
                <c:pt idx="45">
                  <c:v>4.4371862700499067E-2</c:v>
                </c:pt>
                <c:pt idx="46">
                  <c:v>4.4371862700499067E-2</c:v>
                </c:pt>
                <c:pt idx="47">
                  <c:v>4.406017076024904E-2</c:v>
                </c:pt>
                <c:pt idx="48">
                  <c:v>3.8761693582954934E-2</c:v>
                </c:pt>
                <c:pt idx="49">
                  <c:v>3.8723294527411606E-2</c:v>
                </c:pt>
                <c:pt idx="50">
                  <c:v>3.8709584756429022E-2</c:v>
                </c:pt>
                <c:pt idx="51">
                  <c:v>3.8695877184091558E-2</c:v>
                </c:pt>
                <c:pt idx="52">
                  <c:v>3.848232373619815E-2</c:v>
                </c:pt>
                <c:pt idx="53">
                  <c:v>3.8389403784647218E-2</c:v>
                </c:pt>
                <c:pt idx="54">
                  <c:v>3.8296585498446951E-2</c:v>
                </c:pt>
                <c:pt idx="55">
                  <c:v>3.8228401618625049E-2</c:v>
                </c:pt>
                <c:pt idx="56">
                  <c:v>3.8190242655129575E-2</c:v>
                </c:pt>
                <c:pt idx="57">
                  <c:v>3.8084033577381715E-2</c:v>
                </c:pt>
                <c:pt idx="58">
                  <c:v>3.4698532148724717E-2</c:v>
                </c:pt>
                <c:pt idx="59">
                  <c:v>3.4672437510312945E-2</c:v>
                </c:pt>
                <c:pt idx="60">
                  <c:v>3.4544700907756527E-2</c:v>
                </c:pt>
                <c:pt idx="61">
                  <c:v>3.4495227201387993E-2</c:v>
                </c:pt>
                <c:pt idx="62">
                  <c:v>3.4482213081723528E-2</c:v>
                </c:pt>
                <c:pt idx="63">
                  <c:v>3.4443183914600876E-2</c:v>
                </c:pt>
                <c:pt idx="64">
                  <c:v>3.4417175463078084E-2</c:v>
                </c:pt>
                <c:pt idx="65">
                  <c:v>3.43911758061358E-2</c:v>
                </c:pt>
                <c:pt idx="66">
                  <c:v>3.4380778405841424E-2</c:v>
                </c:pt>
                <c:pt idx="67">
                  <c:v>3.4367783634254072E-2</c:v>
                </c:pt>
                <c:pt idx="68">
                  <c:v>3.4354791061311847E-2</c:v>
                </c:pt>
                <c:pt idx="69">
                  <c:v>3.4328812511362772E-2</c:v>
                </c:pt>
                <c:pt idx="70">
                  <c:v>3.4292457316329329E-2</c:v>
                </c:pt>
                <c:pt idx="71">
                  <c:v>3.4289861176277622E-2</c:v>
                </c:pt>
                <c:pt idx="72">
                  <c:v>3.3749197876162929E-2</c:v>
                </c:pt>
                <c:pt idx="73">
                  <c:v>3.3648733858131413E-2</c:v>
                </c:pt>
                <c:pt idx="74">
                  <c:v>2.9947331263468702E-2</c:v>
                </c:pt>
                <c:pt idx="75">
                  <c:v>2.5685013295563226E-2</c:v>
                </c:pt>
                <c:pt idx="76">
                  <c:v>2.5685013295563226E-2</c:v>
                </c:pt>
                <c:pt idx="77">
                  <c:v>2.5685013295563226E-2</c:v>
                </c:pt>
                <c:pt idx="78">
                  <c:v>2.2116250749189468E-2</c:v>
                </c:pt>
                <c:pt idx="79">
                  <c:v>2.2105529816392255E-2</c:v>
                </c:pt>
                <c:pt idx="80">
                  <c:v>2.177214113653942E-2</c:v>
                </c:pt>
                <c:pt idx="81">
                  <c:v>2.1761491000115291E-2</c:v>
                </c:pt>
                <c:pt idx="82">
                  <c:v>1.5002850059496061E-2</c:v>
                </c:pt>
                <c:pt idx="83">
                  <c:v>1.5001020543027167E-2</c:v>
                </c:pt>
                <c:pt idx="84">
                  <c:v>1.4960793431000196E-2</c:v>
                </c:pt>
                <c:pt idx="85">
                  <c:v>1.4931564085050777E-2</c:v>
                </c:pt>
                <c:pt idx="86">
                  <c:v>1.4929737998468282E-2</c:v>
                </c:pt>
                <c:pt idx="87">
                  <c:v>1.4738488325711473E-2</c:v>
                </c:pt>
                <c:pt idx="88">
                  <c:v>1.4738488325711473E-2</c:v>
                </c:pt>
                <c:pt idx="89">
                  <c:v>8.8369696655065423E-3</c:v>
                </c:pt>
                <c:pt idx="90">
                  <c:v>8.8219315737084591E-3</c:v>
                </c:pt>
                <c:pt idx="91">
                  <c:v>8.3985213281130462E-3</c:v>
                </c:pt>
                <c:pt idx="92">
                  <c:v>6.255648808404431E-3</c:v>
                </c:pt>
                <c:pt idx="93">
                  <c:v>6.1510148329601234E-3</c:v>
                </c:pt>
                <c:pt idx="94">
                  <c:v>3.7862436763307214E-3</c:v>
                </c:pt>
                <c:pt idx="95">
                  <c:v>3.6380655523333629E-3</c:v>
                </c:pt>
                <c:pt idx="96">
                  <c:v>3.5986365260183006E-3</c:v>
                </c:pt>
                <c:pt idx="97">
                  <c:v>2.1662701070212188E-3</c:v>
                </c:pt>
                <c:pt idx="98">
                  <c:v>2.1662701070212188E-3</c:v>
                </c:pt>
                <c:pt idx="99">
                  <c:v>2.0851239936291645E-3</c:v>
                </c:pt>
                <c:pt idx="100">
                  <c:v>2.0820136746832474E-3</c:v>
                </c:pt>
                <c:pt idx="101">
                  <c:v>2.0664739526373493E-3</c:v>
                </c:pt>
                <c:pt idx="102">
                  <c:v>2.0344212324348437E-3</c:v>
                </c:pt>
                <c:pt idx="103">
                  <c:v>1.9346732045203731E-3</c:v>
                </c:pt>
                <c:pt idx="104">
                  <c:v>4.690113683929794E-4</c:v>
                </c:pt>
                <c:pt idx="105">
                  <c:v>4.690113683929794E-4</c:v>
                </c:pt>
                <c:pt idx="106">
                  <c:v>3.1385106922266924E-4</c:v>
                </c:pt>
                <c:pt idx="107">
                  <c:v>3.0511693273216432E-4</c:v>
                </c:pt>
                <c:pt idx="108">
                  <c:v>2.3729249810923447E-4</c:v>
                </c:pt>
                <c:pt idx="109">
                  <c:v>2.1653108696758749E-4</c:v>
                </c:pt>
                <c:pt idx="110">
                  <c:v>2.1653108696758749E-4</c:v>
                </c:pt>
                <c:pt idx="111">
                  <c:v>2.12212169050611E-4</c:v>
                </c:pt>
                <c:pt idx="112">
                  <c:v>2.0789544977876332E-4</c:v>
                </c:pt>
                <c:pt idx="113">
                  <c:v>2.0789544977876332E-4</c:v>
                </c:pt>
                <c:pt idx="114">
                  <c:v>1.8290183528394104E-4</c:v>
                </c:pt>
                <c:pt idx="115">
                  <c:v>-9.452936730859748E-4</c:v>
                </c:pt>
                <c:pt idx="116">
                  <c:v>-9.452936730859748E-4</c:v>
                </c:pt>
                <c:pt idx="117">
                  <c:v>-9.7394272971998864E-4</c:v>
                </c:pt>
                <c:pt idx="118">
                  <c:v>-9.7980292547458639E-4</c:v>
                </c:pt>
                <c:pt idx="119">
                  <c:v>-9.9807975956311317E-4</c:v>
                </c:pt>
                <c:pt idx="120">
                  <c:v>-1.0009989521605842E-3</c:v>
                </c:pt>
                <c:pt idx="121">
                  <c:v>-1.0017285304454392E-3</c:v>
                </c:pt>
                <c:pt idx="122">
                  <c:v>-1.0024580207844891E-3</c:v>
                </c:pt>
                <c:pt idx="123">
                  <c:v>-1.0264818643764858E-3</c:v>
                </c:pt>
                <c:pt idx="124">
                  <c:v>-1.0373701327921125E-3</c:v>
                </c:pt>
                <c:pt idx="125">
                  <c:v>-1.0409951583070674E-3</c:v>
                </c:pt>
                <c:pt idx="126">
                  <c:v>-1.0446179851768969E-3</c:v>
                </c:pt>
                <c:pt idx="127">
                  <c:v>-1.0547502036203421E-3</c:v>
                </c:pt>
                <c:pt idx="128">
                  <c:v>-1.0943884703401813E-3</c:v>
                </c:pt>
                <c:pt idx="129">
                  <c:v>-1.1558350901586874E-3</c:v>
                </c:pt>
                <c:pt idx="130">
                  <c:v>-1.2088912858069351E-3</c:v>
                </c:pt>
                <c:pt idx="131">
                  <c:v>-1.3500151552464689E-3</c:v>
                </c:pt>
                <c:pt idx="132">
                  <c:v>-2.0968320947324136E-3</c:v>
                </c:pt>
                <c:pt idx="133">
                  <c:v>-2.1258598006404098E-3</c:v>
                </c:pt>
                <c:pt idx="134">
                  <c:v>-2.1598297038756369E-3</c:v>
                </c:pt>
                <c:pt idx="135">
                  <c:v>-2.1626944379057409E-3</c:v>
                </c:pt>
                <c:pt idx="136">
                  <c:v>-2.1866714012490256E-3</c:v>
                </c:pt>
                <c:pt idx="137">
                  <c:v>-2.2003028700818533E-3</c:v>
                </c:pt>
                <c:pt idx="138">
                  <c:v>-2.2319126320884302E-3</c:v>
                </c:pt>
                <c:pt idx="139">
                  <c:v>-2.2364057982489872E-3</c:v>
                </c:pt>
                <c:pt idx="140">
                  <c:v>-2.2448153141486522E-3</c:v>
                </c:pt>
                <c:pt idx="141">
                  <c:v>-2.2509697162249476E-3</c:v>
                </c:pt>
                <c:pt idx="142">
                  <c:v>-2.2582293809513421E-3</c:v>
                </c:pt>
                <c:pt idx="143">
                  <c:v>-2.2715927909703138E-3</c:v>
                </c:pt>
                <c:pt idx="144">
                  <c:v>-2.2743704586533986E-3</c:v>
                </c:pt>
                <c:pt idx="145">
                  <c:v>-2.2771459276913538E-3</c:v>
                </c:pt>
                <c:pt idx="146">
                  <c:v>-2.2970644007605061E-3</c:v>
                </c:pt>
                <c:pt idx="147">
                  <c:v>-2.3042291719632272E-3</c:v>
                </c:pt>
                <c:pt idx="148">
                  <c:v>-2.3042291719632272E-3</c:v>
                </c:pt>
                <c:pt idx="149">
                  <c:v>-2.4072490239214293E-3</c:v>
                </c:pt>
                <c:pt idx="150">
                  <c:v>-2.9408450386029517E-3</c:v>
                </c:pt>
                <c:pt idx="151">
                  <c:v>-2.951747616936169E-3</c:v>
                </c:pt>
                <c:pt idx="152">
                  <c:v>-2.97682991311643E-3</c:v>
                </c:pt>
                <c:pt idx="153">
                  <c:v>-2.9892601175734602E-3</c:v>
                </c:pt>
                <c:pt idx="154">
                  <c:v>-3.0058599832919423E-3</c:v>
                </c:pt>
                <c:pt idx="155">
                  <c:v>-3.0100948123949504E-3</c:v>
                </c:pt>
                <c:pt idx="156">
                  <c:v>-3.0143208469174537E-3</c:v>
                </c:pt>
                <c:pt idx="157">
                  <c:v>-3.0252673780391832E-3</c:v>
                </c:pt>
                <c:pt idx="158">
                  <c:v>-3.0328109192000342E-3</c:v>
                </c:pt>
                <c:pt idx="159">
                  <c:v>-3.0394923678618109E-3</c:v>
                </c:pt>
                <c:pt idx="160">
                  <c:v>-3.041575703413851E-3</c:v>
                </c:pt>
                <c:pt idx="161">
                  <c:v>-3.0428246493954146E-3</c:v>
                </c:pt>
                <c:pt idx="162">
                  <c:v>-3.0436568403207605E-3</c:v>
                </c:pt>
                <c:pt idx="163">
                  <c:v>-3.0436568403207605E-3</c:v>
                </c:pt>
                <c:pt idx="164">
                  <c:v>-3.0449044671152477E-3</c:v>
                </c:pt>
                <c:pt idx="165">
                  <c:v>-3.0569240526083959E-3</c:v>
                </c:pt>
                <c:pt idx="166">
                  <c:v>-3.0610515878292189E-3</c:v>
                </c:pt>
                <c:pt idx="167">
                  <c:v>-3.0618760395237218E-3</c:v>
                </c:pt>
                <c:pt idx="168">
                  <c:v>-3.0631120574719393E-3</c:v>
                </c:pt>
                <c:pt idx="169">
                  <c:v>-3.065170328469531E-3</c:v>
                </c:pt>
                <c:pt idx="170">
                  <c:v>-3.0672264008219981E-3</c:v>
                </c:pt>
                <c:pt idx="171">
                  <c:v>-3.0713319495915496E-3</c:v>
                </c:pt>
                <c:pt idx="172">
                  <c:v>-3.0733814260086373E-3</c:v>
                </c:pt>
                <c:pt idx="173">
                  <c:v>-3.0811493847500079E-3</c:v>
                </c:pt>
                <c:pt idx="174">
                  <c:v>-3.0831883076704869E-3</c:v>
                </c:pt>
                <c:pt idx="175">
                  <c:v>-3.0831883076704869E-3</c:v>
                </c:pt>
                <c:pt idx="176">
                  <c:v>-3.0909161631247455E-3</c:v>
                </c:pt>
                <c:pt idx="177">
                  <c:v>-3.0969946754609706E-3</c:v>
                </c:pt>
                <c:pt idx="178">
                  <c:v>-3.099016448949457E-3</c:v>
                </c:pt>
                <c:pt idx="179">
                  <c:v>-3.099016448949457E-3</c:v>
                </c:pt>
                <c:pt idx="180">
                  <c:v>-3.1010360237928199E-3</c:v>
                </c:pt>
                <c:pt idx="181">
                  <c:v>-3.1026501006430184E-3</c:v>
                </c:pt>
                <c:pt idx="182">
                  <c:v>-3.1094942289301543E-3</c:v>
                </c:pt>
                <c:pt idx="183">
                  <c:v>-3.1123050119537003E-3</c:v>
                </c:pt>
                <c:pt idx="184">
                  <c:v>-3.1147108246589155E-3</c:v>
                </c:pt>
                <c:pt idx="185">
                  <c:v>-3.1167132500702893E-3</c:v>
                </c:pt>
                <c:pt idx="186">
                  <c:v>-3.1183136073748971E-3</c:v>
                </c:pt>
                <c:pt idx="187">
                  <c:v>-3.1207115049576529E-3</c:v>
                </c:pt>
                <c:pt idx="188">
                  <c:v>-3.1207115049576529E-3</c:v>
                </c:pt>
                <c:pt idx="189">
                  <c:v>-3.1223083444300572E-3</c:v>
                </c:pt>
                <c:pt idx="190">
                  <c:v>-3.12629428690471E-3</c:v>
                </c:pt>
                <c:pt idx="191">
                  <c:v>-3.1282839601743479E-3</c:v>
                </c:pt>
                <c:pt idx="192">
                  <c:v>-3.1342397881124985E-3</c:v>
                </c:pt>
                <c:pt idx="193">
                  <c:v>-3.141360661734172E-3</c:v>
                </c:pt>
                <c:pt idx="194">
                  <c:v>-3.1437279541767661E-3</c:v>
                </c:pt>
                <c:pt idx="195">
                  <c:v>-3.1437279541767661E-3</c:v>
                </c:pt>
                <c:pt idx="196">
                  <c:v>-3.1453043902223907E-3</c:v>
                </c:pt>
                <c:pt idx="197">
                  <c:v>-3.1547334567056506E-3</c:v>
                </c:pt>
                <c:pt idx="198">
                  <c:v>-3.1570828082040101E-3</c:v>
                </c:pt>
                <c:pt idx="199">
                  <c:v>-3.1586472836201444E-3</c:v>
                </c:pt>
                <c:pt idx="200">
                  <c:v>-3.1625523159541343E-3</c:v>
                </c:pt>
                <c:pt idx="201">
                  <c:v>-3.1780844994850118E-3</c:v>
                </c:pt>
                <c:pt idx="202">
                  <c:v>-3.1800161285233022E-3</c:v>
                </c:pt>
                <c:pt idx="203">
                  <c:v>-3.1800161285233022E-3</c:v>
                </c:pt>
                <c:pt idx="204">
                  <c:v>-3.1907926201757818E-3</c:v>
                </c:pt>
                <c:pt idx="205">
                  <c:v>-3.2041662744912826E-3</c:v>
                </c:pt>
                <c:pt idx="206">
                  <c:v>-3.2079675307752874E-3</c:v>
                </c:pt>
                <c:pt idx="207">
                  <c:v>-3.211002203704523E-3</c:v>
                </c:pt>
                <c:pt idx="208">
                  <c:v>-3.2128960160466326E-3</c:v>
                </c:pt>
                <c:pt idx="209">
                  <c:v>-3.2499407554158642E-3</c:v>
                </c:pt>
                <c:pt idx="210">
                  <c:v>-3.2624643456935646E-3</c:v>
                </c:pt>
                <c:pt idx="211">
                  <c:v>-3.4977096917349262E-3</c:v>
                </c:pt>
                <c:pt idx="212">
                  <c:v>-3.5328259452213143E-3</c:v>
                </c:pt>
                <c:pt idx="213">
                  <c:v>-3.5428049115750534E-3</c:v>
                </c:pt>
                <c:pt idx="214">
                  <c:v>-3.5442638319110771E-3</c:v>
                </c:pt>
                <c:pt idx="215">
                  <c:v>-3.5777748985632869E-3</c:v>
                </c:pt>
                <c:pt idx="216">
                  <c:v>-3.5858948791137289E-3</c:v>
                </c:pt>
                <c:pt idx="217">
                  <c:v>-3.6111653110606438E-3</c:v>
                </c:pt>
                <c:pt idx="218">
                  <c:v>-3.6243207540748359E-3</c:v>
                </c:pt>
                <c:pt idx="219">
                  <c:v>-3.625651273535457E-3</c:v>
                </c:pt>
                <c:pt idx="220">
                  <c:v>-3.6351661096477826E-3</c:v>
                </c:pt>
                <c:pt idx="221">
                  <c:v>-3.6474167185016355E-3</c:v>
                </c:pt>
                <c:pt idx="222">
                  <c:v>-3.6499981664692843E-3</c:v>
                </c:pt>
                <c:pt idx="223">
                  <c:v>-3.6499981664692843E-3</c:v>
                </c:pt>
                <c:pt idx="224">
                  <c:v>-3.6587093060971038E-3</c:v>
                </c:pt>
                <c:pt idx="225">
                  <c:v>-3.6599817813263765E-3</c:v>
                </c:pt>
                <c:pt idx="226">
                  <c:v>-3.6637860151434339E-3</c:v>
                </c:pt>
                <c:pt idx="227">
                  <c:v>-3.66857630481667E-3</c:v>
                </c:pt>
                <c:pt idx="228">
                  <c:v>-3.6698316306139553E-3</c:v>
                </c:pt>
                <c:pt idx="229">
                  <c:v>-3.6710847577661101E-3</c:v>
                </c:pt>
                <c:pt idx="230">
                  <c:v>-3.6783095379667227E-3</c:v>
                </c:pt>
                <c:pt idx="231">
                  <c:v>-3.6783095379667227E-3</c:v>
                </c:pt>
                <c:pt idx="232">
                  <c:v>-3.6795477143320137E-3</c:v>
                </c:pt>
                <c:pt idx="233">
                  <c:v>-3.682017471127225E-3</c:v>
                </c:pt>
                <c:pt idx="234">
                  <c:v>-3.6832490515571401E-3</c:v>
                </c:pt>
                <c:pt idx="235">
                  <c:v>-3.6857056164815872E-3</c:v>
                </c:pt>
                <c:pt idx="236">
                  <c:v>-3.6891300324805622E-3</c:v>
                </c:pt>
                <c:pt idx="237">
                  <c:v>-3.6903488607687423E-3</c:v>
                </c:pt>
                <c:pt idx="238">
                  <c:v>-3.6903488607687423E-3</c:v>
                </c:pt>
                <c:pt idx="239">
                  <c:v>-3.6915654904117953E-3</c:v>
                </c:pt>
                <c:pt idx="240">
                  <c:v>-3.6954439303743085E-3</c:v>
                </c:pt>
                <c:pt idx="241">
                  <c:v>-3.696168631411834E-3</c:v>
                </c:pt>
                <c:pt idx="242">
                  <c:v>-3.6973747075582774E-3</c:v>
                </c:pt>
                <c:pt idx="243">
                  <c:v>-3.6997802639157831E-3</c:v>
                </c:pt>
                <c:pt idx="244">
                  <c:v>-3.700979744126847E-3</c:v>
                </c:pt>
                <c:pt idx="245">
                  <c:v>-3.7055177172853303E-3</c:v>
                </c:pt>
                <c:pt idx="246">
                  <c:v>-3.7261216493796011E-3</c:v>
                </c:pt>
                <c:pt idx="247">
                  <c:v>-3.7284199118549181E-3</c:v>
                </c:pt>
                <c:pt idx="248">
                  <c:v>-3.7631340841858072E-3</c:v>
                </c:pt>
                <c:pt idx="249">
                  <c:v>-3.929386297315391E-3</c:v>
                </c:pt>
                <c:pt idx="250">
                  <c:v>-3.9516162557712946E-3</c:v>
                </c:pt>
                <c:pt idx="251">
                  <c:v>-3.9571743245227099E-3</c:v>
                </c:pt>
                <c:pt idx="252">
                  <c:v>-3.9609068521253895E-3</c:v>
                </c:pt>
                <c:pt idx="253">
                  <c:v>-3.9650630899925893E-3</c:v>
                </c:pt>
                <c:pt idx="254">
                  <c:v>-3.9655862669626483E-3</c:v>
                </c:pt>
                <c:pt idx="255">
                  <c:v>-3.9675542878053107E-3</c:v>
                </c:pt>
                <c:pt idx="256">
                  <c:v>-3.9680669112787566E-3</c:v>
                </c:pt>
                <c:pt idx="257">
                  <c:v>-3.9685773361070788E-3</c:v>
                </c:pt>
                <c:pt idx="258">
                  <c:v>-3.9690855622902758E-3</c:v>
                </c:pt>
                <c:pt idx="259">
                  <c:v>-3.9724831922672392E-3</c:v>
                </c:pt>
                <c:pt idx="260">
                  <c:v>-3.9729742690184436E-3</c:v>
                </c:pt>
                <c:pt idx="261">
                  <c:v>-3.9753008322840674E-3</c:v>
                </c:pt>
                <c:pt idx="262">
                  <c:v>-3.9772009388511897E-3</c:v>
                </c:pt>
                <c:pt idx="263">
                  <c:v>-3.979434631346656E-3</c:v>
                </c:pt>
                <c:pt idx="264">
                  <c:v>-3.9829563402302599E-3</c:v>
                </c:pt>
                <c:pt idx="265">
                  <c:v>-3.9842752255959749E-3</c:v>
                </c:pt>
                <c:pt idx="266">
                  <c:v>-3.9847104567609613E-3</c:v>
                </c:pt>
                <c:pt idx="267">
                  <c:v>-3.9847104567609613E-3</c:v>
                </c:pt>
                <c:pt idx="268">
                  <c:v>-3.9900059895253085E-3</c:v>
                </c:pt>
                <c:pt idx="269">
                  <c:v>-3.9912153823637095E-3</c:v>
                </c:pt>
                <c:pt idx="270">
                  <c:v>-3.9916141160195907E-3</c:v>
                </c:pt>
                <c:pt idx="271">
                  <c:v>-3.9916141160195907E-3</c:v>
                </c:pt>
                <c:pt idx="272">
                  <c:v>-3.9931092522683797E-3</c:v>
                </c:pt>
                <c:pt idx="273">
                  <c:v>-3.9934974324276513E-3</c:v>
                </c:pt>
                <c:pt idx="274">
                  <c:v>-3.9942671968108134E-3</c:v>
                </c:pt>
                <c:pt idx="275">
                  <c:v>-4.0022877121619789E-3</c:v>
                </c:pt>
                <c:pt idx="276">
                  <c:v>-4.0144750450992507E-3</c:v>
                </c:pt>
                <c:pt idx="277">
                  <c:v>-4.0121742491056791E-3</c:v>
                </c:pt>
                <c:pt idx="278">
                  <c:v>-4.0110080849509091E-3</c:v>
                </c:pt>
                <c:pt idx="279">
                  <c:v>-4.0107371113011613E-3</c:v>
                </c:pt>
                <c:pt idx="280">
                  <c:v>-4.0076704982164365E-3</c:v>
                </c:pt>
                <c:pt idx="281">
                  <c:v>-3.9980952763073833E-3</c:v>
                </c:pt>
                <c:pt idx="282">
                  <c:v>-3.9980952763073833E-3</c:v>
                </c:pt>
                <c:pt idx="283">
                  <c:v>-3.9962676993563935E-3</c:v>
                </c:pt>
                <c:pt idx="284">
                  <c:v>-3.9952202470590545E-3</c:v>
                </c:pt>
                <c:pt idx="285">
                  <c:v>-3.9940788485278746E-3</c:v>
                </c:pt>
                <c:pt idx="286">
                  <c:v>-3.9940788485278746E-3</c:v>
                </c:pt>
                <c:pt idx="287">
                  <c:v>-3.9940788485278746E-3</c:v>
                </c:pt>
                <c:pt idx="288">
                  <c:v>-3.9936939850605622E-3</c:v>
                </c:pt>
                <c:pt idx="289">
                  <c:v>-3.9933069229481227E-3</c:v>
                </c:pt>
                <c:pt idx="290">
                  <c:v>-3.9910186054140668E-3</c:v>
                </c:pt>
                <c:pt idx="291">
                  <c:v>-3.9774399772636859E-3</c:v>
                </c:pt>
                <c:pt idx="292">
                  <c:v>-3.975160994609284E-3</c:v>
                </c:pt>
                <c:pt idx="293">
                  <c:v>-3.9718457212850836E-3</c:v>
                </c:pt>
                <c:pt idx="294">
                  <c:v>-3.9713496063743543E-3</c:v>
                </c:pt>
                <c:pt idx="295">
                  <c:v>-3.800238078098081E-3</c:v>
                </c:pt>
                <c:pt idx="296">
                  <c:v>-3.7730765271992671E-3</c:v>
                </c:pt>
                <c:pt idx="297">
                  <c:v>-3.7679734288523919E-3</c:v>
                </c:pt>
                <c:pt idx="298">
                  <c:v>-3.7356116046267027E-3</c:v>
                </c:pt>
                <c:pt idx="299">
                  <c:v>-3.7096794106884559E-3</c:v>
                </c:pt>
                <c:pt idx="300">
                  <c:v>-3.6303020334107969E-3</c:v>
                </c:pt>
                <c:pt idx="301">
                  <c:v>-3.2593586318023643E-3</c:v>
                </c:pt>
                <c:pt idx="302">
                  <c:v>-3.1821548012768812E-3</c:v>
                </c:pt>
                <c:pt idx="303">
                  <c:v>-3.1561209676610226E-3</c:v>
                </c:pt>
                <c:pt idx="304">
                  <c:v>-3.1541623140119469E-3</c:v>
                </c:pt>
                <c:pt idx="305">
                  <c:v>-3.1486663870024384E-3</c:v>
                </c:pt>
                <c:pt idx="306">
                  <c:v>-3.144730171356188E-3</c:v>
                </c:pt>
                <c:pt idx="307">
                  <c:v>-3.1407851611294293E-3</c:v>
                </c:pt>
                <c:pt idx="308">
                  <c:v>-3.0317827299216962E-3</c:v>
                </c:pt>
                <c:pt idx="309">
                  <c:v>-3.0196089521142971E-3</c:v>
                </c:pt>
                <c:pt idx="310">
                  <c:v>-2.5637232628457317E-3</c:v>
                </c:pt>
                <c:pt idx="311">
                  <c:v>-2.5187294742862743E-3</c:v>
                </c:pt>
                <c:pt idx="312">
                  <c:v>-2.5187294742862743E-3</c:v>
                </c:pt>
                <c:pt idx="313">
                  <c:v>-2.5161525616275403E-3</c:v>
                </c:pt>
                <c:pt idx="314">
                  <c:v>-2.5161525616275403E-3</c:v>
                </c:pt>
                <c:pt idx="315">
                  <c:v>-2.498571247479351E-3</c:v>
                </c:pt>
                <c:pt idx="316">
                  <c:v>-2.4578534971569435E-3</c:v>
                </c:pt>
                <c:pt idx="317">
                  <c:v>-2.4415222170783221E-3</c:v>
                </c:pt>
                <c:pt idx="318">
                  <c:v>-2.4388802245238275E-3</c:v>
                </c:pt>
                <c:pt idx="319">
                  <c:v>-2.4219194082584702E-3</c:v>
                </c:pt>
                <c:pt idx="320">
                  <c:v>-2.4037998657832384E-3</c:v>
                </c:pt>
                <c:pt idx="321">
                  <c:v>-2.4011266524679512E-3</c:v>
                </c:pt>
                <c:pt idx="322">
                  <c:v>-2.3984512405075264E-3</c:v>
                </c:pt>
                <c:pt idx="323">
                  <c:v>-2.3957736299019851E-3</c:v>
                </c:pt>
                <c:pt idx="324">
                  <c:v>-2.3930938206513097E-3</c:v>
                </c:pt>
                <c:pt idx="325">
                  <c:v>-2.3930938206513097E-3</c:v>
                </c:pt>
                <c:pt idx="326">
                  <c:v>-2.3871905010689788E-3</c:v>
                </c:pt>
                <c:pt idx="327">
                  <c:v>-2.3537182238844295E-3</c:v>
                </c:pt>
                <c:pt idx="328">
                  <c:v>-2.3510041157697829E-3</c:v>
                </c:pt>
                <c:pt idx="329">
                  <c:v>-2.3510041157697829E-3</c:v>
                </c:pt>
                <c:pt idx="330">
                  <c:v>-2.3482878090099989E-3</c:v>
                </c:pt>
                <c:pt idx="331">
                  <c:v>-2.3428485995550634E-3</c:v>
                </c:pt>
                <c:pt idx="332">
                  <c:v>-2.3297586149747425E-3</c:v>
                </c:pt>
                <c:pt idx="333">
                  <c:v>-2.3248368108050657E-3</c:v>
                </c:pt>
                <c:pt idx="334">
                  <c:v>-2.3248368108050657E-3</c:v>
                </c:pt>
                <c:pt idx="335">
                  <c:v>-2.3220993970520694E-3</c:v>
                </c:pt>
                <c:pt idx="336">
                  <c:v>-2.3220993970520694E-3</c:v>
                </c:pt>
                <c:pt idx="337">
                  <c:v>-2.3193597846539495E-3</c:v>
                </c:pt>
                <c:pt idx="338">
                  <c:v>-2.3193597846539495E-3</c:v>
                </c:pt>
                <c:pt idx="339">
                  <c:v>-1.3852702035408032E-3</c:v>
                </c:pt>
                <c:pt idx="340">
                  <c:v>-1.3750343293071031E-3</c:v>
                </c:pt>
                <c:pt idx="341">
                  <c:v>-1.3716179739389558E-3</c:v>
                </c:pt>
                <c:pt idx="342">
                  <c:v>-1.3681994199256711E-3</c:v>
                </c:pt>
                <c:pt idx="343">
                  <c:v>-1.3647786672672628E-3</c:v>
                </c:pt>
                <c:pt idx="344">
                  <c:v>-1.3180381496247298E-3</c:v>
                </c:pt>
                <c:pt idx="345">
                  <c:v>-1.2792406107897947E-3</c:v>
                </c:pt>
                <c:pt idx="346">
                  <c:v>-1.2792406107897947E-3</c:v>
                </c:pt>
                <c:pt idx="347">
                  <c:v>-1.2757631330871134E-3</c:v>
                </c:pt>
                <c:pt idx="348">
                  <c:v>-1.2701945955809653E-3</c:v>
                </c:pt>
                <c:pt idx="349">
                  <c:v>-1.2597384171055583E-3</c:v>
                </c:pt>
                <c:pt idx="350">
                  <c:v>-1.2331608702088222E-3</c:v>
                </c:pt>
                <c:pt idx="351">
                  <c:v>-1.1881116308539268E-3</c:v>
                </c:pt>
                <c:pt idx="352">
                  <c:v>-1.1866980377009534E-3</c:v>
                </c:pt>
                <c:pt idx="353">
                  <c:v>-1.1498211398132743E-3</c:v>
                </c:pt>
                <c:pt idx="354">
                  <c:v>7.8750803002292091E-6</c:v>
                </c:pt>
                <c:pt idx="355">
                  <c:v>1.2088664391361748E-5</c:v>
                </c:pt>
                <c:pt idx="356">
                  <c:v>3.1499469759804777E-5</c:v>
                </c:pt>
                <c:pt idx="357">
                  <c:v>8.4906442694113182E-5</c:v>
                </c:pt>
                <c:pt idx="358">
                  <c:v>1.4722727589594475E-4</c:v>
                </c:pt>
                <c:pt idx="359">
                  <c:v>1.8157443516984145E-4</c:v>
                </c:pt>
                <c:pt idx="360">
                  <c:v>1.5355024638809417E-3</c:v>
                </c:pt>
                <c:pt idx="361">
                  <c:v>1.569185775479813E-3</c:v>
                </c:pt>
                <c:pt idx="362">
                  <c:v>1.5791119799095227E-3</c:v>
                </c:pt>
                <c:pt idx="363">
                  <c:v>1.8138958404082667E-3</c:v>
                </c:pt>
                <c:pt idx="364">
                  <c:v>1.8850660719576251E-3</c:v>
                </c:pt>
                <c:pt idx="365">
                  <c:v>1.8993518304008666E-3</c:v>
                </c:pt>
                <c:pt idx="366">
                  <c:v>1.962824532394887E-3</c:v>
                </c:pt>
                <c:pt idx="367">
                  <c:v>1.9751486194279494E-3</c:v>
                </c:pt>
                <c:pt idx="368">
                  <c:v>1.9782316199668387E-3</c:v>
                </c:pt>
                <c:pt idx="369">
                  <c:v>3.5275255527235858E-3</c:v>
                </c:pt>
                <c:pt idx="370">
                  <c:v>3.5332905008162024E-3</c:v>
                </c:pt>
                <c:pt idx="371">
                  <c:v>3.6630015590054521E-3</c:v>
                </c:pt>
                <c:pt idx="372">
                  <c:v>3.6688179553940325E-3</c:v>
                </c:pt>
                <c:pt idx="373">
                  <c:v>3.6688179553940325E-3</c:v>
                </c:pt>
                <c:pt idx="374">
                  <c:v>3.7317751340581254E-3</c:v>
                </c:pt>
                <c:pt idx="375">
                  <c:v>3.7317751340581254E-3</c:v>
                </c:pt>
                <c:pt idx="376">
                  <c:v>3.7317751340581254E-3</c:v>
                </c:pt>
                <c:pt idx="377">
                  <c:v>4.0016099584357021E-3</c:v>
                </c:pt>
                <c:pt idx="378">
                  <c:v>5.624736858114994E-3</c:v>
                </c:pt>
                <c:pt idx="379">
                  <c:v>5.6377710672959602E-3</c:v>
                </c:pt>
                <c:pt idx="380">
                  <c:v>5.6638658693994523E-3</c:v>
                </c:pt>
                <c:pt idx="381">
                  <c:v>5.6638658693994523E-3</c:v>
                </c:pt>
                <c:pt idx="382">
                  <c:v>5.6769264623219365E-3</c:v>
                </c:pt>
                <c:pt idx="383">
                  <c:v>5.7397397289105992E-3</c:v>
                </c:pt>
                <c:pt idx="384">
                  <c:v>5.7843550558631662E-3</c:v>
                </c:pt>
                <c:pt idx="385">
                  <c:v>5.7856688104133552E-3</c:v>
                </c:pt>
                <c:pt idx="386">
                  <c:v>5.797496558926335E-3</c:v>
                </c:pt>
                <c:pt idx="387">
                  <c:v>5.8053856821628641E-3</c:v>
                </c:pt>
                <c:pt idx="388">
                  <c:v>6.0116141695058731E-3</c:v>
                </c:pt>
                <c:pt idx="389">
                  <c:v>6.4033839537506743E-3</c:v>
                </c:pt>
                <c:pt idx="390">
                  <c:v>6.4033839537506743E-3</c:v>
                </c:pt>
                <c:pt idx="391">
                  <c:v>8.3593119450813963E-3</c:v>
                </c:pt>
                <c:pt idx="392">
                  <c:v>1.0694859076033209E-2</c:v>
                </c:pt>
                <c:pt idx="393">
                  <c:v>1.0702906217767434E-2</c:v>
                </c:pt>
                <c:pt idx="394">
                  <c:v>1.0710955558146808E-2</c:v>
                </c:pt>
                <c:pt idx="395">
                  <c:v>1.0719007097171288E-2</c:v>
                </c:pt>
                <c:pt idx="396">
                  <c:v>1.0963199401402918E-2</c:v>
                </c:pt>
                <c:pt idx="397">
                  <c:v>1.1289719814699541E-2</c:v>
                </c:pt>
                <c:pt idx="398">
                  <c:v>1.1401538117396207E-2</c:v>
                </c:pt>
                <c:pt idx="399">
                  <c:v>1.1409776101527443E-2</c:v>
                </c:pt>
                <c:pt idx="400">
                  <c:v>1.3978660476949151E-2</c:v>
                </c:pt>
                <c:pt idx="401">
                  <c:v>1.4275293671377039E-2</c:v>
                </c:pt>
                <c:pt idx="402">
                  <c:v>1.4415512426100133E-2</c:v>
                </c:pt>
                <c:pt idx="403">
                  <c:v>1.4837557422363271E-2</c:v>
                </c:pt>
                <c:pt idx="404">
                  <c:v>1.4839379063937758E-2</c:v>
                </c:pt>
                <c:pt idx="405">
                  <c:v>1.505128628681135E-2</c:v>
                </c:pt>
                <c:pt idx="406">
                  <c:v>1.7054046978433754E-2</c:v>
                </c:pt>
                <c:pt idx="407">
                  <c:v>1.7063676265201236E-2</c:v>
                </c:pt>
                <c:pt idx="408">
                  <c:v>1.7347759826699477E-2</c:v>
                </c:pt>
                <c:pt idx="409">
                  <c:v>1.7545995856415655E-2</c:v>
                </c:pt>
                <c:pt idx="410">
                  <c:v>1.7698205493985528E-2</c:v>
                </c:pt>
                <c:pt idx="411">
                  <c:v>1.8158044780363453E-2</c:v>
                </c:pt>
                <c:pt idx="412">
                  <c:v>2.1003517188781698E-2</c:v>
                </c:pt>
                <c:pt idx="413">
                  <c:v>2.1003517188781698E-2</c:v>
                </c:pt>
                <c:pt idx="414">
                  <c:v>2.1064404148018606E-2</c:v>
                </c:pt>
                <c:pt idx="415">
                  <c:v>2.1064404148018606E-2</c:v>
                </c:pt>
                <c:pt idx="416">
                  <c:v>2.1167450178059294E-2</c:v>
                </c:pt>
                <c:pt idx="417">
                  <c:v>2.1372062002181474E-2</c:v>
                </c:pt>
                <c:pt idx="418">
                  <c:v>2.1372062002181474E-2</c:v>
                </c:pt>
                <c:pt idx="419">
                  <c:v>2.138263142960517E-2</c:v>
                </c:pt>
                <c:pt idx="420">
                  <c:v>2.139320305567402E-2</c:v>
                </c:pt>
                <c:pt idx="421">
                  <c:v>2.139320305567402E-2</c:v>
                </c:pt>
                <c:pt idx="422">
                  <c:v>2.1641206774895477E-2</c:v>
                </c:pt>
                <c:pt idx="423">
                  <c:v>2.1647581674864025E-2</c:v>
                </c:pt>
                <c:pt idx="424">
                  <c:v>2.1651832047905398E-2</c:v>
                </c:pt>
                <c:pt idx="425">
                  <c:v>2.1724142212441649E-2</c:v>
                </c:pt>
                <c:pt idx="426">
                  <c:v>2.1734784634883569E-2</c:v>
                </c:pt>
                <c:pt idx="427">
                  <c:v>2.1745429255970616E-2</c:v>
                </c:pt>
                <c:pt idx="428">
                  <c:v>2.1756076075702777E-2</c:v>
                </c:pt>
                <c:pt idx="429">
                  <c:v>2.4497962179257399E-2</c:v>
                </c:pt>
                <c:pt idx="430">
                  <c:v>2.4509163057561539E-2</c:v>
                </c:pt>
                <c:pt idx="431">
                  <c:v>2.487100655874748E-2</c:v>
                </c:pt>
                <c:pt idx="432">
                  <c:v>2.8562127984207514E-2</c:v>
                </c:pt>
                <c:pt idx="433">
                  <c:v>2.8643582049988736E-2</c:v>
                </c:pt>
                <c:pt idx="434">
                  <c:v>2.8910213361552584E-2</c:v>
                </c:pt>
                <c:pt idx="435">
                  <c:v>2.9040317690064182E-2</c:v>
                </c:pt>
                <c:pt idx="436">
                  <c:v>2.9098224153342872E-2</c:v>
                </c:pt>
                <c:pt idx="437">
                  <c:v>2.9122366797162527E-2</c:v>
                </c:pt>
                <c:pt idx="438">
                  <c:v>2.9134441417040038E-2</c:v>
                </c:pt>
                <c:pt idx="439">
                  <c:v>2.9134441417040038E-2</c:v>
                </c:pt>
                <c:pt idx="440">
                  <c:v>2.9301295696990109E-2</c:v>
                </c:pt>
                <c:pt idx="441">
                  <c:v>2.9301295696990109E-2</c:v>
                </c:pt>
                <c:pt idx="442">
                  <c:v>2.9429743458203331E-2</c:v>
                </c:pt>
                <c:pt idx="443">
                  <c:v>2.9429743458203331E-2</c:v>
                </c:pt>
                <c:pt idx="444">
                  <c:v>2.9512273980638645E-2</c:v>
                </c:pt>
                <c:pt idx="445">
                  <c:v>2.9512273980638645E-2</c:v>
                </c:pt>
                <c:pt idx="446">
                  <c:v>2.9594906168424612E-2</c:v>
                </c:pt>
                <c:pt idx="447">
                  <c:v>2.9594906168424612E-2</c:v>
                </c:pt>
                <c:pt idx="448">
                  <c:v>3.3113798092659033E-2</c:v>
                </c:pt>
                <c:pt idx="449">
                  <c:v>3.3626746023547802E-2</c:v>
                </c:pt>
                <c:pt idx="450">
                  <c:v>3.3665358930975137E-2</c:v>
                </c:pt>
                <c:pt idx="451">
                  <c:v>3.396721872641513E-2</c:v>
                </c:pt>
                <c:pt idx="452">
                  <c:v>3.4039637207444878E-2</c:v>
                </c:pt>
                <c:pt idx="453">
                  <c:v>3.7886833473436882E-2</c:v>
                </c:pt>
                <c:pt idx="454">
                  <c:v>3.7900410647394051E-2</c:v>
                </c:pt>
                <c:pt idx="455">
                  <c:v>3.7913990019996346E-2</c:v>
                </c:pt>
                <c:pt idx="456">
                  <c:v>3.7927571591243783E-2</c:v>
                </c:pt>
                <c:pt idx="457">
                  <c:v>3.7992793738371611E-2</c:v>
                </c:pt>
                <c:pt idx="458">
                  <c:v>3.8006388061760765E-2</c:v>
                </c:pt>
                <c:pt idx="459">
                  <c:v>3.8033583304474483E-2</c:v>
                </c:pt>
                <c:pt idx="460">
                  <c:v>3.8153346852031228E-2</c:v>
                </c:pt>
                <c:pt idx="461">
                  <c:v>3.816696711943289E-2</c:v>
                </c:pt>
                <c:pt idx="462">
                  <c:v>3.8180589585479666E-2</c:v>
                </c:pt>
                <c:pt idx="463">
                  <c:v>3.8273280662666595E-2</c:v>
                </c:pt>
                <c:pt idx="464">
                  <c:v>3.8338770868608291E-2</c:v>
                </c:pt>
                <c:pt idx="465">
                  <c:v>3.8366073405204176E-2</c:v>
                </c:pt>
                <c:pt idx="466">
                  <c:v>3.8445300494685045E-2</c:v>
                </c:pt>
                <c:pt idx="467">
                  <c:v>3.8606714949559542E-2</c:v>
                </c:pt>
                <c:pt idx="468">
                  <c:v>3.8606714949559542E-2</c:v>
                </c:pt>
                <c:pt idx="469">
                  <c:v>3.8606714949559542E-2</c:v>
                </c:pt>
                <c:pt idx="470">
                  <c:v>3.8606714949559542E-2</c:v>
                </c:pt>
                <c:pt idx="471">
                  <c:v>3.8634103673044415E-2</c:v>
                </c:pt>
                <c:pt idx="472">
                  <c:v>3.8634103673044415E-2</c:v>
                </c:pt>
                <c:pt idx="473">
                  <c:v>3.8634103673044415E-2</c:v>
                </c:pt>
                <c:pt idx="474">
                  <c:v>3.8634103673044415E-2</c:v>
                </c:pt>
                <c:pt idx="475">
                  <c:v>3.8634103673044415E-2</c:v>
                </c:pt>
                <c:pt idx="476">
                  <c:v>3.902122090124896E-2</c:v>
                </c:pt>
                <c:pt idx="477">
                  <c:v>4.2655566604499401E-2</c:v>
                </c:pt>
                <c:pt idx="478">
                  <c:v>4.2781734365581511E-2</c:v>
                </c:pt>
                <c:pt idx="479">
                  <c:v>4.2790342913107279E-2</c:v>
                </c:pt>
                <c:pt idx="480">
                  <c:v>4.2908072389742244E-2</c:v>
                </c:pt>
                <c:pt idx="481">
                  <c:v>4.2922439756757996E-2</c:v>
                </c:pt>
                <c:pt idx="482">
                  <c:v>4.3020196160533847E-2</c:v>
                </c:pt>
                <c:pt idx="483">
                  <c:v>4.304896739207445E-2</c:v>
                </c:pt>
                <c:pt idx="484">
                  <c:v>4.324484499882561E-2</c:v>
                </c:pt>
                <c:pt idx="485">
                  <c:v>4.3357370066325771E-2</c:v>
                </c:pt>
                <c:pt idx="486">
                  <c:v>4.3394908147841263E-2</c:v>
                </c:pt>
                <c:pt idx="487">
                  <c:v>4.3409349829062305E-2</c:v>
                </c:pt>
                <c:pt idx="488">
                  <c:v>4.3542316456725183E-2</c:v>
                </c:pt>
                <c:pt idx="489">
                  <c:v>4.3655194802524305E-2</c:v>
                </c:pt>
                <c:pt idx="490">
                  <c:v>4.3710235275282991E-2</c:v>
                </c:pt>
                <c:pt idx="491">
                  <c:v>4.3739216697297731E-2</c:v>
                </c:pt>
                <c:pt idx="492">
                  <c:v>4.3768206913892951E-2</c:v>
                </c:pt>
                <c:pt idx="493">
                  <c:v>4.3782705320158266E-2</c:v>
                </c:pt>
                <c:pt idx="494">
                  <c:v>4.3852328275371902E-2</c:v>
                </c:pt>
                <c:pt idx="495">
                  <c:v>4.3951047509821692E-2</c:v>
                </c:pt>
                <c:pt idx="496">
                  <c:v>4.419246560301153E-2</c:v>
                </c:pt>
                <c:pt idx="497">
                  <c:v>4.4207028209714547E-2</c:v>
                </c:pt>
                <c:pt idx="498">
                  <c:v>4.8413563519185826E-2</c:v>
                </c:pt>
                <c:pt idx="499">
                  <c:v>4.8577694959137913E-2</c:v>
                </c:pt>
                <c:pt idx="500">
                  <c:v>4.8656812671641E-2</c:v>
                </c:pt>
                <c:pt idx="501">
                  <c:v>4.8702484549112468E-2</c:v>
                </c:pt>
                <c:pt idx="502">
                  <c:v>4.8836569543350403E-2</c:v>
                </c:pt>
                <c:pt idx="503">
                  <c:v>4.8867067151044566E-2</c:v>
                </c:pt>
                <c:pt idx="504">
                  <c:v>4.9059404310896615E-2</c:v>
                </c:pt>
                <c:pt idx="505">
                  <c:v>5.4112315203068043E-2</c:v>
                </c:pt>
                <c:pt idx="506">
                  <c:v>5.4253106240834334E-2</c:v>
                </c:pt>
                <c:pt idx="507">
                  <c:v>5.4378040637321795E-2</c:v>
                </c:pt>
                <c:pt idx="508">
                  <c:v>5.4454989829881173E-2</c:v>
                </c:pt>
                <c:pt idx="509">
                  <c:v>5.4480650817797363E-2</c:v>
                </c:pt>
                <c:pt idx="510">
                  <c:v>5.4480650817797363E-2</c:v>
                </c:pt>
                <c:pt idx="511">
                  <c:v>5.4496691793483612E-2</c:v>
                </c:pt>
                <c:pt idx="512">
                  <c:v>5.4496691793483612E-2</c:v>
                </c:pt>
                <c:pt idx="513">
                  <c:v>5.4769724772854689E-2</c:v>
                </c:pt>
                <c:pt idx="514">
                  <c:v>5.5224039543853035E-2</c:v>
                </c:pt>
                <c:pt idx="515">
                  <c:v>5.9421615365245192E-2</c:v>
                </c:pt>
                <c:pt idx="516">
                  <c:v>5.9421615365245192E-2</c:v>
                </c:pt>
                <c:pt idx="517">
                  <c:v>5.9632253079728928E-2</c:v>
                </c:pt>
                <c:pt idx="518">
                  <c:v>5.9705891336336706E-2</c:v>
                </c:pt>
                <c:pt idx="519">
                  <c:v>5.9950541412614314E-2</c:v>
                </c:pt>
                <c:pt idx="520">
                  <c:v>6.0081436951661182E-2</c:v>
                </c:pt>
                <c:pt idx="521">
                  <c:v>6.0098228105064724E-2</c:v>
                </c:pt>
                <c:pt idx="522">
                  <c:v>6.0131817007807162E-2</c:v>
                </c:pt>
                <c:pt idx="523">
                  <c:v>6.0474926162218862E-2</c:v>
                </c:pt>
                <c:pt idx="524">
                  <c:v>6.4618425222914999E-2</c:v>
                </c:pt>
                <c:pt idx="525">
                  <c:v>6.5412966159016026E-2</c:v>
                </c:pt>
                <c:pt idx="526">
                  <c:v>6.6342190595651884E-2</c:v>
                </c:pt>
                <c:pt idx="527">
                  <c:v>6.7444137053572745E-2</c:v>
                </c:pt>
                <c:pt idx="528">
                  <c:v>7.1659979812911792E-2</c:v>
                </c:pt>
                <c:pt idx="529">
                  <c:v>7.2266871032739308E-2</c:v>
                </c:pt>
                <c:pt idx="530">
                  <c:v>7.234015403601235E-2</c:v>
                </c:pt>
                <c:pt idx="531">
                  <c:v>7.234015403601235E-2</c:v>
                </c:pt>
                <c:pt idx="532">
                  <c:v>7.2446476876252761E-2</c:v>
                </c:pt>
                <c:pt idx="533">
                  <c:v>7.2894576135040176E-2</c:v>
                </c:pt>
                <c:pt idx="534">
                  <c:v>7.291296878155408E-2</c:v>
                </c:pt>
                <c:pt idx="535">
                  <c:v>7.291296878155408E-2</c:v>
                </c:pt>
                <c:pt idx="536">
                  <c:v>7.3181751802364164E-2</c:v>
                </c:pt>
                <c:pt idx="537">
                  <c:v>7.320017874774204E-2</c:v>
                </c:pt>
                <c:pt idx="538">
                  <c:v>7.320017874774204E-2</c:v>
                </c:pt>
                <c:pt idx="539">
                  <c:v>7.320017874774204E-2</c:v>
                </c:pt>
                <c:pt idx="540">
                  <c:v>7.320017874774204E-2</c:v>
                </c:pt>
                <c:pt idx="541">
                  <c:v>7.3237039234433185E-2</c:v>
                </c:pt>
                <c:pt idx="542">
                  <c:v>7.3237039234433185E-2</c:v>
                </c:pt>
                <c:pt idx="543">
                  <c:v>7.3362430672645279E-2</c:v>
                </c:pt>
                <c:pt idx="544">
                  <c:v>7.842717558682484E-2</c:v>
                </c:pt>
                <c:pt idx="545">
                  <c:v>7.9439461318519256E-2</c:v>
                </c:pt>
                <c:pt idx="546">
                  <c:v>7.9608136805024973E-2</c:v>
                </c:pt>
                <c:pt idx="547">
                  <c:v>7.9738593569826016E-2</c:v>
                </c:pt>
                <c:pt idx="548">
                  <c:v>7.9738593569826016E-2</c:v>
                </c:pt>
                <c:pt idx="549">
                  <c:v>7.9757786962895108E-2</c:v>
                </c:pt>
                <c:pt idx="550">
                  <c:v>7.9776982554609341E-2</c:v>
                </c:pt>
                <c:pt idx="551">
                  <c:v>7.9776982554609341E-2</c:v>
                </c:pt>
                <c:pt idx="552">
                  <c:v>8.0357725250070788E-2</c:v>
                </c:pt>
                <c:pt idx="553">
                  <c:v>8.0508044235788487E-2</c:v>
                </c:pt>
                <c:pt idx="554">
                  <c:v>8.078977006483945E-2</c:v>
                </c:pt>
                <c:pt idx="555">
                  <c:v>8.0809083503932455E-2</c:v>
                </c:pt>
                <c:pt idx="556">
                  <c:v>8.0828399141670587E-2</c:v>
                </c:pt>
                <c:pt idx="557">
                  <c:v>8.6096186397861749E-2</c:v>
                </c:pt>
                <c:pt idx="558">
                  <c:v>8.6096186397861749E-2</c:v>
                </c:pt>
                <c:pt idx="559">
                  <c:v>8.6096186397861749E-2</c:v>
                </c:pt>
                <c:pt idx="560">
                  <c:v>8.6698389276893717E-2</c:v>
                </c:pt>
                <c:pt idx="561">
                  <c:v>0.10117992251311705</c:v>
                </c:pt>
                <c:pt idx="562">
                  <c:v>0.10117992251311705</c:v>
                </c:pt>
                <c:pt idx="563">
                  <c:v>0.10117992251311705</c:v>
                </c:pt>
                <c:pt idx="564">
                  <c:v>0.10794441517901499</c:v>
                </c:pt>
                <c:pt idx="565">
                  <c:v>0.10809535452181736</c:v>
                </c:pt>
                <c:pt idx="566">
                  <c:v>0.10837530496365266</c:v>
                </c:pt>
                <c:pt idx="567">
                  <c:v>0.10852653435172015</c:v>
                </c:pt>
                <c:pt idx="568">
                  <c:v>0.11661806648103179</c:v>
                </c:pt>
                <c:pt idx="569">
                  <c:v>0.11686694988619911</c:v>
                </c:pt>
                <c:pt idx="570">
                  <c:v>0.11720381105114916</c:v>
                </c:pt>
                <c:pt idx="571">
                  <c:v>0.11824503014815139</c:v>
                </c:pt>
                <c:pt idx="572">
                  <c:v>0.12489518487581279</c:v>
                </c:pt>
                <c:pt idx="573">
                  <c:v>0.12491899586337719</c:v>
                </c:pt>
                <c:pt idx="574">
                  <c:v>0.1250142618000861</c:v>
                </c:pt>
                <c:pt idx="575">
                  <c:v>0.12631815918466352</c:v>
                </c:pt>
                <c:pt idx="576">
                  <c:v>0.13290160833516074</c:v>
                </c:pt>
                <c:pt idx="577">
                  <c:v>0.13294578044007999</c:v>
                </c:pt>
                <c:pt idx="578">
                  <c:v>0.13325027073157381</c:v>
                </c:pt>
                <c:pt idx="579">
                  <c:v>0.13414604981977601</c:v>
                </c:pt>
                <c:pt idx="580">
                  <c:v>0.13417070025004985</c:v>
                </c:pt>
                <c:pt idx="581">
                  <c:v>0.13424466473274205</c:v>
                </c:pt>
                <c:pt idx="582">
                  <c:v>0.13499034274995211</c:v>
                </c:pt>
                <c:pt idx="583">
                  <c:v>0.13499034274995211</c:v>
                </c:pt>
                <c:pt idx="584">
                  <c:v>0.14239497032805015</c:v>
                </c:pt>
                <c:pt idx="585">
                  <c:v>0.15155190227574633</c:v>
                </c:pt>
                <c:pt idx="586">
                  <c:v>0.1526103925867841</c:v>
                </c:pt>
                <c:pt idx="587">
                  <c:v>0.17233811970364532</c:v>
                </c:pt>
                <c:pt idx="588">
                  <c:v>0.17233811970364532</c:v>
                </c:pt>
                <c:pt idx="589">
                  <c:v>0.17233811970364532</c:v>
                </c:pt>
                <c:pt idx="590">
                  <c:v>0.17233811970364532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F6E-4756-AC2D-C7B64926C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26240"/>
        <c:axId val="1"/>
      </c:scatterChart>
      <c:valAx>
        <c:axId val="5131262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65671641791045"/>
              <c:y val="0.889241835276919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432835820895525E-2"/>
              <c:y val="0.430380411309345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262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044776119402984"/>
          <c:y val="0.89557094920097002"/>
          <c:w val="0.75186567164179108"/>
          <c:h val="6.32911392405063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0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V0566 Oph -- </a:t>
            </a:r>
            <a:r>
              <a:rPr lang="en-AU" sz="8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Residuals from Quad fit</a:t>
            </a:r>
          </a:p>
        </c:rich>
      </c:tx>
      <c:layout>
        <c:manualLayout>
          <c:xMode val="edge"/>
          <c:yMode val="edge"/>
          <c:x val="0.31159475435940881"/>
          <c:y val="4.62184873949579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79870392943268E-2"/>
          <c:y val="0.23529460037790584"/>
          <c:w val="0.86775515836439643"/>
          <c:h val="0.605043258114615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  <c:pt idx="591">
                  <c:v>40925.5</c:v>
                </c:pt>
                <c:pt idx="592">
                  <c:v>41908</c:v>
                </c:pt>
                <c:pt idx="593">
                  <c:v>41989.5</c:v>
                </c:pt>
                <c:pt idx="594">
                  <c:v>42717</c:v>
                </c:pt>
                <c:pt idx="595">
                  <c:v>43593.5</c:v>
                </c:pt>
                <c:pt idx="596">
                  <c:v>43692.5</c:v>
                </c:pt>
                <c:pt idx="597">
                  <c:v>44392</c:v>
                </c:pt>
                <c:pt idx="598">
                  <c:v>44734</c:v>
                </c:pt>
                <c:pt idx="599">
                  <c:v>46083</c:v>
                </c:pt>
                <c:pt idx="600">
                  <c:v>46083</c:v>
                </c:pt>
                <c:pt idx="601">
                  <c:v>46307</c:v>
                </c:pt>
                <c:pt idx="602">
                  <c:v>46307</c:v>
                </c:pt>
                <c:pt idx="603">
                  <c:v>46307</c:v>
                </c:pt>
                <c:pt idx="604">
                  <c:v>46577.5</c:v>
                </c:pt>
                <c:pt idx="605">
                  <c:v>46991</c:v>
                </c:pt>
                <c:pt idx="606">
                  <c:v>46991</c:v>
                </c:pt>
                <c:pt idx="607">
                  <c:v>46991</c:v>
                </c:pt>
                <c:pt idx="608">
                  <c:v>47022.5</c:v>
                </c:pt>
                <c:pt idx="609">
                  <c:v>47022.5</c:v>
                </c:pt>
                <c:pt idx="610">
                  <c:v>47139.5</c:v>
                </c:pt>
                <c:pt idx="611">
                  <c:v>47139.5</c:v>
                </c:pt>
                <c:pt idx="612">
                  <c:v>47273.5</c:v>
                </c:pt>
                <c:pt idx="613">
                  <c:v>48182.5</c:v>
                </c:pt>
                <c:pt idx="614">
                  <c:v>48183</c:v>
                </c:pt>
                <c:pt idx="615">
                  <c:v>47918.5</c:v>
                </c:pt>
                <c:pt idx="616">
                  <c:v>48055</c:v>
                </c:pt>
                <c:pt idx="617">
                  <c:v>48055</c:v>
                </c:pt>
                <c:pt idx="618">
                  <c:v>48055</c:v>
                </c:pt>
                <c:pt idx="619">
                  <c:v>48113.5</c:v>
                </c:pt>
                <c:pt idx="620">
                  <c:v>48113.5</c:v>
                </c:pt>
                <c:pt idx="621">
                  <c:v>48113.5</c:v>
                </c:pt>
                <c:pt idx="622">
                  <c:v>48123</c:v>
                </c:pt>
              </c:numCache>
            </c:numRef>
          </c:xVal>
          <c:yVal>
            <c:numRef>
              <c:f>'Active 2'!$V$21:$V$800</c:f>
              <c:numCache>
                <c:formatCode>General</c:formatCode>
                <c:ptCount val="780"/>
                <c:pt idx="0">
                  <c:v>-0.24424955620524341</c:v>
                </c:pt>
                <c:pt idx="1">
                  <c:v>-0.23224955620643667</c:v>
                </c:pt>
                <c:pt idx="2">
                  <c:v>-0.19768528133343735</c:v>
                </c:pt>
                <c:pt idx="3">
                  <c:v>-0.23521646919382477</c:v>
                </c:pt>
                <c:pt idx="4">
                  <c:v>-0.24930362917210724</c:v>
                </c:pt>
                <c:pt idx="5">
                  <c:v>-0.22565229106266621</c:v>
                </c:pt>
                <c:pt idx="6">
                  <c:v>-0.26692202766427209</c:v>
                </c:pt>
                <c:pt idx="7">
                  <c:v>-0.25700920039344488</c:v>
                </c:pt>
                <c:pt idx="8">
                  <c:v>-0.23409637532225228</c:v>
                </c:pt>
                <c:pt idx="9">
                  <c:v>-0.2477693796394424</c:v>
                </c:pt>
                <c:pt idx="10">
                  <c:v>-0.25085658886513473</c:v>
                </c:pt>
                <c:pt idx="11">
                  <c:v>-0.2440310139098063</c:v>
                </c:pt>
                <c:pt idx="12">
                  <c:v>-0.26564966990810335</c:v>
                </c:pt>
                <c:pt idx="13">
                  <c:v>-0.23835091409914802</c:v>
                </c:pt>
                <c:pt idx="14">
                  <c:v>-0.23216853526658046</c:v>
                </c:pt>
                <c:pt idx="15">
                  <c:v>-8.3966248441333102E-3</c:v>
                </c:pt>
                <c:pt idx="16">
                  <c:v>-8.2966248466595227E-3</c:v>
                </c:pt>
                <c:pt idx="17">
                  <c:v>-8.9863911609148472E-3</c:v>
                </c:pt>
                <c:pt idx="18">
                  <c:v>-8.0444787341482915E-3</c:v>
                </c:pt>
                <c:pt idx="19">
                  <c:v>-7.7704088521196035E-3</c:v>
                </c:pt>
                <c:pt idx="20">
                  <c:v>-7.6704088473698584E-3</c:v>
                </c:pt>
                <c:pt idx="21">
                  <c:v>-5.8549692564641709E-3</c:v>
                </c:pt>
                <c:pt idx="22">
                  <c:v>-5.5549692567668507E-3</c:v>
                </c:pt>
                <c:pt idx="23">
                  <c:v>-5.4271130385001864E-3</c:v>
                </c:pt>
                <c:pt idx="24">
                  <c:v>-1.0784517289751105E-3</c:v>
                </c:pt>
                <c:pt idx="25">
                  <c:v>-1.6756230061327204E-3</c:v>
                </c:pt>
                <c:pt idx="26">
                  <c:v>5.1834226658163118E-3</c:v>
                </c:pt>
                <c:pt idx="27">
                  <c:v>-6.55034555226372E-3</c:v>
                </c:pt>
                <c:pt idx="28">
                  <c:v>2.6014969617354222E-3</c:v>
                </c:pt>
                <c:pt idx="29">
                  <c:v>1.8714536627649769E-3</c:v>
                </c:pt>
                <c:pt idx="30">
                  <c:v>1.6298718382980748E-3</c:v>
                </c:pt>
                <c:pt idx="31">
                  <c:v>1.0348361176115289E-3</c:v>
                </c:pt>
                <c:pt idx="32">
                  <c:v>-1.2341709810715654E-2</c:v>
                </c:pt>
                <c:pt idx="33">
                  <c:v>1.7219860157892952E-3</c:v>
                </c:pt>
                <c:pt idx="34">
                  <c:v>1.0124356462771815E-2</c:v>
                </c:pt>
                <c:pt idx="35">
                  <c:v>2.0535172014099629E-3</c:v>
                </c:pt>
                <c:pt idx="36">
                  <c:v>1.0756122128101342E-3</c:v>
                </c:pt>
                <c:pt idx="37">
                  <c:v>-7.0065216629914273E-3</c:v>
                </c:pt>
                <c:pt idx="38">
                  <c:v>2.2528952101054586E-3</c:v>
                </c:pt>
                <c:pt idx="39">
                  <c:v>1.6775303345122339E-2</c:v>
                </c:pt>
                <c:pt idx="40">
                  <c:v>3.1759922711058555E-3</c:v>
                </c:pt>
                <c:pt idx="41">
                  <c:v>3.3352831454713031E-3</c:v>
                </c:pt>
                <c:pt idx="42">
                  <c:v>4.5342328784948246E-3</c:v>
                </c:pt>
                <c:pt idx="43">
                  <c:v>-1.1866478294764032E-2</c:v>
                </c:pt>
                <c:pt idx="44">
                  <c:v>2.8684525269987993E-3</c:v>
                </c:pt>
                <c:pt idx="45">
                  <c:v>4.0841372963051001E-3</c:v>
                </c:pt>
                <c:pt idx="46">
                  <c:v>1.3084137294500663E-2</c:v>
                </c:pt>
                <c:pt idx="47">
                  <c:v>3.3348292338906127E-3</c:v>
                </c:pt>
                <c:pt idx="48">
                  <c:v>-9.4916935838676303E-3</c:v>
                </c:pt>
                <c:pt idx="49">
                  <c:v>1.10247054702233E-2</c:v>
                </c:pt>
                <c:pt idx="50">
                  <c:v>2.9234152370242461E-3</c:v>
                </c:pt>
                <c:pt idx="51">
                  <c:v>7.822122811466499E-3</c:v>
                </c:pt>
                <c:pt idx="52">
                  <c:v>-8.15832374409204E-3</c:v>
                </c:pt>
                <c:pt idx="53">
                  <c:v>-5.047403782198305E-3</c:v>
                </c:pt>
                <c:pt idx="54">
                  <c:v>2.7063414502062948E-2</c:v>
                </c:pt>
                <c:pt idx="55">
                  <c:v>-2.0443401622259535E-2</c:v>
                </c:pt>
                <c:pt idx="56">
                  <c:v>5.0727573444401541E-3</c:v>
                </c:pt>
                <c:pt idx="57">
                  <c:v>-5.9180335801491402E-3</c:v>
                </c:pt>
                <c:pt idx="58">
                  <c:v>6.2574678483704876E-3</c:v>
                </c:pt>
                <c:pt idx="59">
                  <c:v>-3.9464375130826984E-3</c:v>
                </c:pt>
                <c:pt idx="60">
                  <c:v>6.8542990865149075E-3</c:v>
                </c:pt>
                <c:pt idx="61">
                  <c:v>-2.7332272026806687E-3</c:v>
                </c:pt>
                <c:pt idx="62">
                  <c:v>6.1647869126275345E-3</c:v>
                </c:pt>
                <c:pt idx="63">
                  <c:v>7.8588160797781262E-3</c:v>
                </c:pt>
                <c:pt idx="64">
                  <c:v>1.3654824534695589E-2</c:v>
                </c:pt>
                <c:pt idx="65">
                  <c:v>8.4508241891535704E-3</c:v>
                </c:pt>
                <c:pt idx="66">
                  <c:v>2.1692215912365517E-3</c:v>
                </c:pt>
                <c:pt idx="67">
                  <c:v>3.0672163568378277E-3</c:v>
                </c:pt>
                <c:pt idx="68">
                  <c:v>9.9652089395682528E-3</c:v>
                </c:pt>
                <c:pt idx="69">
                  <c:v>-9.2388125085431927E-3</c:v>
                </c:pt>
                <c:pt idx="70">
                  <c:v>8.2755426807886931E-3</c:v>
                </c:pt>
                <c:pt idx="71">
                  <c:v>8.4551388225535679E-3</c:v>
                </c:pt>
                <c:pt idx="72">
                  <c:v>5.9888021233253097E-3</c:v>
                </c:pt>
                <c:pt idx="73">
                  <c:v>7.9922661380301407E-3</c:v>
                </c:pt>
                <c:pt idx="74">
                  <c:v>2.7686687307836404E-3</c:v>
                </c:pt>
                <c:pt idx="75">
                  <c:v>-6.3150132937634454E-3</c:v>
                </c:pt>
                <c:pt idx="76">
                  <c:v>-6.0150132940661252E-3</c:v>
                </c:pt>
                <c:pt idx="77">
                  <c:v>1.9849867075636893E-3</c:v>
                </c:pt>
                <c:pt idx="78">
                  <c:v>3.8007492498368343E-3</c:v>
                </c:pt>
                <c:pt idx="79">
                  <c:v>2.5964701787667306E-3</c:v>
                </c:pt>
                <c:pt idx="80">
                  <c:v>2.8418588652082064E-3</c:v>
                </c:pt>
                <c:pt idx="81">
                  <c:v>-2.6249099789268926E-4</c:v>
                </c:pt>
                <c:pt idx="82">
                  <c:v>1.4741499378980987E-3</c:v>
                </c:pt>
                <c:pt idx="83">
                  <c:v>1.4529794538566277E-3</c:v>
                </c:pt>
                <c:pt idx="84">
                  <c:v>4.7872065605229063E-3</c:v>
                </c:pt>
                <c:pt idx="85">
                  <c:v>7.4843591174081694E-4</c:v>
                </c:pt>
                <c:pt idx="86">
                  <c:v>1.6272619969049072E-3</c:v>
                </c:pt>
                <c:pt idx="87">
                  <c:v>2.0351166862329212E-4</c:v>
                </c:pt>
                <c:pt idx="88">
                  <c:v>3.2035116728724514E-3</c:v>
                </c:pt>
                <c:pt idx="89">
                  <c:v>1.3630303314783009E-3</c:v>
                </c:pt>
                <c:pt idx="90">
                  <c:v>8.4806842575137383E-4</c:v>
                </c:pt>
                <c:pt idx="91">
                  <c:v>6.8394786645648957E-3</c:v>
                </c:pt>
                <c:pt idx="92">
                  <c:v>-2.3164881360912722E-4</c:v>
                </c:pt>
                <c:pt idx="93">
                  <c:v>-2.142101483647121E-2</c:v>
                </c:pt>
                <c:pt idx="94">
                  <c:v>-4.5882436786259658E-3</c:v>
                </c:pt>
                <c:pt idx="95">
                  <c:v>2.6389344480759534E-3</c:v>
                </c:pt>
                <c:pt idx="96">
                  <c:v>-1.903636527000846E-3</c:v>
                </c:pt>
                <c:pt idx="97">
                  <c:v>-1.3942701076060894E-3</c:v>
                </c:pt>
                <c:pt idx="98">
                  <c:v>3.8057298919980985E-3</c:v>
                </c:pt>
                <c:pt idx="99">
                  <c:v>6.9287600094867542E-4</c:v>
                </c:pt>
                <c:pt idx="100">
                  <c:v>-8.5730136820555969E-3</c:v>
                </c:pt>
                <c:pt idx="101">
                  <c:v>-9.702473954731429E-3</c:v>
                </c:pt>
                <c:pt idx="102">
                  <c:v>1.4165787644228739E-3</c:v>
                </c:pt>
                <c:pt idx="103">
                  <c:v>6.8532679477647834E-4</c:v>
                </c:pt>
                <c:pt idx="104">
                  <c:v>-4.8501136653359388E-4</c:v>
                </c:pt>
                <c:pt idx="105">
                  <c:v>-2.8501137158601884E-4</c:v>
                </c:pt>
                <c:pt idx="106">
                  <c:v>5.7622148928203158E-2</c:v>
                </c:pt>
                <c:pt idx="107">
                  <c:v>-2.0599116934472805E-2</c:v>
                </c:pt>
                <c:pt idx="108">
                  <c:v>-1.1725292501846632E-2</c:v>
                </c:pt>
                <c:pt idx="109">
                  <c:v>-3.4565310924297944E-3</c:v>
                </c:pt>
                <c:pt idx="110">
                  <c:v>1.9543468908617943E-2</c:v>
                </c:pt>
                <c:pt idx="111">
                  <c:v>3.1432787826427819E-2</c:v>
                </c:pt>
                <c:pt idx="112">
                  <c:v>-1.2677895451264222E-2</c:v>
                </c:pt>
                <c:pt idx="113">
                  <c:v>-2.6778954565029123E-3</c:v>
                </c:pt>
                <c:pt idx="114">
                  <c:v>7.6480098157265947E-2</c:v>
                </c:pt>
                <c:pt idx="115">
                  <c:v>3.0929366878000488E-4</c:v>
                </c:pt>
                <c:pt idx="116">
                  <c:v>4.0929367352975001E-4</c:v>
                </c:pt>
                <c:pt idx="117">
                  <c:v>4.409427239034135E-4</c:v>
                </c:pt>
                <c:pt idx="118">
                  <c:v>1.0628029244692237E-3</c:v>
                </c:pt>
                <c:pt idx="119">
                  <c:v>4.0607975560080127E-4</c:v>
                </c:pt>
                <c:pt idx="120">
                  <c:v>5.1699894838034589E-4</c:v>
                </c:pt>
                <c:pt idx="121">
                  <c:v>9.4728528983728435E-5</c:v>
                </c:pt>
                <c:pt idx="122">
                  <c:v>6.7245801820705383E-4</c:v>
                </c:pt>
                <c:pt idx="123">
                  <c:v>2.3748185920624857E-4</c:v>
                </c:pt>
                <c:pt idx="124">
                  <c:v>1.0337012946589393E-4</c:v>
                </c:pt>
                <c:pt idx="125">
                  <c:v>3.9199514960013265E-4</c:v>
                </c:pt>
                <c:pt idx="126">
                  <c:v>7.8061798311494877E-4</c:v>
                </c:pt>
                <c:pt idx="127">
                  <c:v>1.6875019471596694E-4</c:v>
                </c:pt>
                <c:pt idx="128">
                  <c:v>9.4338847015298542E-4</c:v>
                </c:pt>
                <c:pt idx="129">
                  <c:v>3.4268350877218819E-3</c:v>
                </c:pt>
                <c:pt idx="130">
                  <c:v>-5.2451087163155486E-3</c:v>
                </c:pt>
                <c:pt idx="131">
                  <c:v>-9.1729848492220177E-3</c:v>
                </c:pt>
                <c:pt idx="132">
                  <c:v>1.7028320923165629E-3</c:v>
                </c:pt>
                <c:pt idx="133">
                  <c:v>7.8185979675772597E-4</c:v>
                </c:pt>
                <c:pt idx="134">
                  <c:v>1.058829702221608E-3</c:v>
                </c:pt>
                <c:pt idx="135">
                  <c:v>1.1466944359234208E-3</c:v>
                </c:pt>
                <c:pt idx="136">
                  <c:v>-1.6395328602995012E-2</c:v>
                </c:pt>
                <c:pt idx="137">
                  <c:v>-1.6233697134990593E-2</c:v>
                </c:pt>
                <c:pt idx="138">
                  <c:v>9.0991262837757537E-4</c:v>
                </c:pt>
                <c:pt idx="139">
                  <c:v>3.0304057978359457E-3</c:v>
                </c:pt>
                <c:pt idx="140">
                  <c:v>-5.1061846860501851E-3</c:v>
                </c:pt>
                <c:pt idx="141">
                  <c:v>1.246969711029099E-3</c:v>
                </c:pt>
                <c:pt idx="142">
                  <c:v>-1.0447706240107445E-3</c:v>
                </c:pt>
                <c:pt idx="143">
                  <c:v>6.4165927899412023E-3</c:v>
                </c:pt>
                <c:pt idx="144">
                  <c:v>2.3043704542575561E-3</c:v>
                </c:pt>
                <c:pt idx="145">
                  <c:v>6.6921459234794475E-3</c:v>
                </c:pt>
                <c:pt idx="146">
                  <c:v>1.3840643972675808E-3</c:v>
                </c:pt>
                <c:pt idx="147">
                  <c:v>1.2922291640590925E-3</c:v>
                </c:pt>
                <c:pt idx="148">
                  <c:v>1.8922291634537328E-3</c:v>
                </c:pt>
                <c:pt idx="149">
                  <c:v>-1.1747509809046843E-3</c:v>
                </c:pt>
                <c:pt idx="150">
                  <c:v>1.6818450343919766E-3</c:v>
                </c:pt>
                <c:pt idx="151">
                  <c:v>-5.8822523905460765E-3</c:v>
                </c:pt>
                <c:pt idx="152">
                  <c:v>-3.2911700842460645E-3</c:v>
                </c:pt>
                <c:pt idx="153">
                  <c:v>1.4542601145140655E-3</c:v>
                </c:pt>
                <c:pt idx="154">
                  <c:v>3.4738599816556085E-3</c:v>
                </c:pt>
                <c:pt idx="157">
                  <c:v>7.3526737404380933E-4</c:v>
                </c:pt>
                <c:pt idx="158">
                  <c:v>-2.7711890811529371E-3</c:v>
                </c:pt>
                <c:pt idx="159">
                  <c:v>2.6674923656177891E-3</c:v>
                </c:pt>
                <c:pt idx="160">
                  <c:v>9.5457569538165941E-4</c:v>
                </c:pt>
                <c:pt idx="162">
                  <c:v>1.6416568386308757E-3</c:v>
                </c:pt>
                <c:pt idx="163">
                  <c:v>1.7416568361046632E-3</c:v>
                </c:pt>
                <c:pt idx="164">
                  <c:v>1.9739044610653763E-3</c:v>
                </c:pt>
                <c:pt idx="165">
                  <c:v>8.1892404438900848E-4</c:v>
                </c:pt>
                <c:pt idx="166">
                  <c:v>2.8930515818869152E-3</c:v>
                </c:pt>
                <c:pt idx="167">
                  <c:v>1.7478760312451954E-3</c:v>
                </c:pt>
                <c:pt idx="168">
                  <c:v>3.4801120531221972E-3</c:v>
                </c:pt>
                <c:pt idx="173">
                  <c:v>-6.4138506136737286E-3</c:v>
                </c:pt>
                <c:pt idx="175">
                  <c:v>1.0473188306520304E-2</c:v>
                </c:pt>
                <c:pt idx="176">
                  <c:v>3.0909161631247455E-3</c:v>
                </c:pt>
                <c:pt idx="179">
                  <c:v>2.8920164443561741E-3</c:v>
                </c:pt>
                <c:pt idx="181">
                  <c:v>6.9886500992446376E-3</c:v>
                </c:pt>
                <c:pt idx="182">
                  <c:v>3.4044942269347957E-3</c:v>
                </c:pt>
                <c:pt idx="183">
                  <c:v>6.2463050106349475E-3</c:v>
                </c:pt>
                <c:pt idx="184">
                  <c:v>-8.1892891822715214E-3</c:v>
                </c:pt>
                <c:pt idx="185">
                  <c:v>6.6977132472819095E-3</c:v>
                </c:pt>
                <c:pt idx="186">
                  <c:v>4.9073136018349247E-3</c:v>
                </c:pt>
                <c:pt idx="189">
                  <c:v>3.1223083444300572E-3</c:v>
                </c:pt>
                <c:pt idx="190">
                  <c:v>2.4552942853019039E-3</c:v>
                </c:pt>
                <c:pt idx="191">
                  <c:v>4.2283955914944153E-5</c:v>
                </c:pt>
                <c:pt idx="193">
                  <c:v>7.1963606593406729E-3</c:v>
                </c:pt>
                <c:pt idx="194">
                  <c:v>1.2260727948325266E-2</c:v>
                </c:pt>
                <c:pt idx="196">
                  <c:v>7.9703043865669496E-3</c:v>
                </c:pt>
                <c:pt idx="197">
                  <c:v>3.2277334523149303E-3</c:v>
                </c:pt>
                <c:pt idx="199">
                  <c:v>3.0016472741257764E-3</c:v>
                </c:pt>
                <c:pt idx="200">
                  <c:v>5.7755523128812354E-3</c:v>
                </c:pt>
                <c:pt idx="202">
                  <c:v>7.5801612349695423E-4</c:v>
                </c:pt>
                <c:pt idx="204">
                  <c:v>7.7247926198698424E-3</c:v>
                </c:pt>
                <c:pt idx="206">
                  <c:v>1.206967530029298E-3</c:v>
                </c:pt>
                <c:pt idx="207">
                  <c:v>1.0126002201820923E-2</c:v>
                </c:pt>
                <c:pt idx="208">
                  <c:v>4.0128960103888479E-3</c:v>
                </c:pt>
                <c:pt idx="209">
                  <c:v>9.5729407568459109E-3</c:v>
                </c:pt>
                <c:pt idx="210">
                  <c:v>-1.0396535658133241E-2</c:v>
                </c:pt>
                <c:pt idx="211">
                  <c:v>-1.2612903113701033E-3</c:v>
                </c:pt>
                <c:pt idx="220">
                  <c:v>3.5441661079448593E-3</c:v>
                </c:pt>
                <c:pt idx="223">
                  <c:v>1.3647998160553523E-2</c:v>
                </c:pt>
                <c:pt idx="224">
                  <c:v>1.2674709309709238E-2</c:v>
                </c:pt>
                <c:pt idx="225">
                  <c:v>6.5609817811643264E-3</c:v>
                </c:pt>
                <c:pt idx="226">
                  <c:v>-4.7802139840011464E-3</c:v>
                </c:pt>
                <c:pt idx="228">
                  <c:v>3.4738316297445657E-3</c:v>
                </c:pt>
                <c:pt idx="229">
                  <c:v>4.3600847581866022E-3</c:v>
                </c:pt>
                <c:pt idx="234">
                  <c:v>1.0045249051638165E-2</c:v>
                </c:pt>
                <c:pt idx="235">
                  <c:v>-1.9182294383535178E-2</c:v>
                </c:pt>
                <c:pt idx="240">
                  <c:v>3.0074439230163945E-3</c:v>
                </c:pt>
                <c:pt idx="243">
                  <c:v>2.0097780256393492E-2</c:v>
                </c:pt>
                <c:pt idx="246">
                  <c:v>-2.4051878353929388E-2</c:v>
                </c:pt>
                <c:pt idx="247">
                  <c:v>-2.7958009166827516E-4</c:v>
                </c:pt>
                <c:pt idx="248">
                  <c:v>-6.3632865914366912E-2</c:v>
                </c:pt>
                <c:pt idx="249">
                  <c:v>-2.9006137084052579E-3</c:v>
                </c:pt>
                <c:pt idx="250">
                  <c:v>4.6816162555198375E-3</c:v>
                </c:pt>
                <c:pt idx="251">
                  <c:v>7.6601743193799466E-3</c:v>
                </c:pt>
                <c:pt idx="252">
                  <c:v>-8.3180931501833592E-3</c:v>
                </c:pt>
                <c:pt idx="253">
                  <c:v>1.1589063088024239E-2</c:v>
                </c:pt>
                <c:pt idx="254">
                  <c:v>1.474586260405206E-3</c:v>
                </c:pt>
                <c:pt idx="255">
                  <c:v>-6.1604457211847461E-3</c:v>
                </c:pt>
                <c:pt idx="256">
                  <c:v>1.7250669013666904E-3</c:v>
                </c:pt>
                <c:pt idx="257">
                  <c:v>-1.4389422672340483E-2</c:v>
                </c:pt>
                <c:pt idx="258">
                  <c:v>-1.5039144351467245E-3</c:v>
                </c:pt>
                <c:pt idx="259">
                  <c:v>-1.2482516804955091E-2</c:v>
                </c:pt>
                <c:pt idx="260">
                  <c:v>8.4029742698845736E-3</c:v>
                </c:pt>
                <c:pt idx="261">
                  <c:v>-3.4669916839998906E-4</c:v>
                </c:pt>
                <c:pt idx="262">
                  <c:v>1.719520093890288E-2</c:v>
                </c:pt>
                <c:pt idx="263">
                  <c:v>-1.3554565374633832E-2</c:v>
                </c:pt>
                <c:pt idx="264">
                  <c:v>-3.6480436674470977E-3</c:v>
                </c:pt>
                <c:pt idx="265">
                  <c:v>-1.2991724780656459E-2</c:v>
                </c:pt>
                <c:pt idx="266">
                  <c:v>-1.0628954575686925E-4</c:v>
                </c:pt>
                <c:pt idx="268">
                  <c:v>-2.9499940097785279E-3</c:v>
                </c:pt>
                <c:pt idx="269">
                  <c:v>-1.029378461510775E-2</c:v>
                </c:pt>
                <c:pt idx="270">
                  <c:v>-3.4083858862155834E-3</c:v>
                </c:pt>
                <c:pt idx="271">
                  <c:v>6.5916141158216847E-3</c:v>
                </c:pt>
                <c:pt idx="272">
                  <c:v>1.0956109252082581E-2</c:v>
                </c:pt>
                <c:pt idx="273">
                  <c:v>1.8414974314944661E-3</c:v>
                </c:pt>
                <c:pt idx="275">
                  <c:v>5.4442877055654211E-3</c:v>
                </c:pt>
                <c:pt idx="276">
                  <c:v>7.2644750393948999E-3</c:v>
                </c:pt>
                <c:pt idx="277">
                  <c:v>4.8041742407396084E-3</c:v>
                </c:pt>
                <c:pt idx="278">
                  <c:v>4.897008079303369E-3</c:v>
                </c:pt>
                <c:pt idx="279">
                  <c:v>5.3817371097723953E-3</c:v>
                </c:pt>
                <c:pt idx="280">
                  <c:v>1.3736670495822006E-2</c:v>
                </c:pt>
                <c:pt idx="281">
                  <c:v>-7.4309047292842774E-3</c:v>
                </c:pt>
                <c:pt idx="282">
                  <c:v>9.5690952705410996E-3</c:v>
                </c:pt>
                <c:pt idx="283">
                  <c:v>5.9922676984097041E-3</c:v>
                </c:pt>
                <c:pt idx="284">
                  <c:v>4.4692202474539353E-3</c:v>
                </c:pt>
                <c:pt idx="285">
                  <c:v>2.1230788481357878E-3</c:v>
                </c:pt>
                <c:pt idx="286">
                  <c:v>1.412307885058051E-2</c:v>
                </c:pt>
                <c:pt idx="287">
                  <c:v>1.5123078847146258E-2</c:v>
                </c:pt>
                <c:pt idx="288">
                  <c:v>1.4007693984561373E-2</c:v>
                </c:pt>
                <c:pt idx="289">
                  <c:v>1.2892306923331362E-2</c:v>
                </c:pt>
                <c:pt idx="290">
                  <c:v>-2.997698139795546E-2</c:v>
                </c:pt>
                <c:pt idx="291">
                  <c:v>-1.3378560019389141E-2</c:v>
                </c:pt>
                <c:pt idx="292">
                  <c:v>-1.1328390029534448E-3</c:v>
                </c:pt>
                <c:pt idx="293">
                  <c:v>1.8818457195132424E-3</c:v>
                </c:pt>
                <c:pt idx="294">
                  <c:v>-4.2336503991716717E-3</c:v>
                </c:pt>
                <c:pt idx="295">
                  <c:v>-2.0937619236192778E-3</c:v>
                </c:pt>
                <c:pt idx="296">
                  <c:v>7.2430765232132065E-3</c:v>
                </c:pt>
                <c:pt idx="297">
                  <c:v>5.4859734283802114E-3</c:v>
                </c:pt>
                <c:pt idx="298">
                  <c:v>5.4726115960347863E-3</c:v>
                </c:pt>
                <c:pt idx="299">
                  <c:v>1.1270679409220226E-2</c:v>
                </c:pt>
                <c:pt idx="301">
                  <c:v>1.0027358631085712E-2</c:v>
                </c:pt>
                <c:pt idx="302">
                  <c:v>6.1351547968908175E-3</c:v>
                </c:pt>
                <c:pt idx="303">
                  <c:v>-2.0231879033771352E-2</c:v>
                </c:pt>
                <c:pt idx="304">
                  <c:v>-3.348837690146874E-3</c:v>
                </c:pt>
                <c:pt idx="305">
                  <c:v>3.1236663858150021E-3</c:v>
                </c:pt>
                <c:pt idx="306">
                  <c:v>1.3889730170944078E-2</c:v>
                </c:pt>
                <c:pt idx="307">
                  <c:v>4.6557851574181089E-3</c:v>
                </c:pt>
                <c:pt idx="310">
                  <c:v>9.4617232624829815E-3</c:v>
                </c:pt>
                <c:pt idx="311">
                  <c:v>-9.0727052865996471E-4</c:v>
                </c:pt>
                <c:pt idx="312">
                  <c:v>-8.072705311861772E-4</c:v>
                </c:pt>
                <c:pt idx="313">
                  <c:v>1.0751525540107186E-3</c:v>
                </c:pt>
                <c:pt idx="314">
                  <c:v>2.1751525553262117E-3</c:v>
                </c:pt>
                <c:pt idx="315">
                  <c:v>8.8755712453624548E-3</c:v>
                </c:pt>
                <c:pt idx="316">
                  <c:v>-6.3591465045701942E-3</c:v>
                </c:pt>
                <c:pt idx="317">
                  <c:v>7.2115222166312873E-3</c:v>
                </c:pt>
                <c:pt idx="318">
                  <c:v>6.6938802170779035E-3</c:v>
                </c:pt>
                <c:pt idx="319">
                  <c:v>7.6409194070188799E-3</c:v>
                </c:pt>
                <c:pt idx="320">
                  <c:v>-1.259200137360441E-3</c:v>
                </c:pt>
                <c:pt idx="321">
                  <c:v>-1.6768733529248722E-3</c:v>
                </c:pt>
                <c:pt idx="322">
                  <c:v>-9.945487658189478E-4</c:v>
                </c:pt>
                <c:pt idx="323">
                  <c:v>-6.1222637705546021E-4</c:v>
                </c:pt>
                <c:pt idx="325">
                  <c:v>-4.2990618188468166E-4</c:v>
                </c:pt>
                <c:pt idx="327">
                  <c:v>1.0051718225139852E-2</c:v>
                </c:pt>
                <c:pt idx="328">
                  <c:v>2.934004116685273E-3</c:v>
                </c:pt>
                <c:pt idx="331">
                  <c:v>5.808485996835859E-4</c:v>
                </c:pt>
                <c:pt idx="332">
                  <c:v>-1.2184241387261829E-2</c:v>
                </c:pt>
                <c:pt idx="333">
                  <c:v>-5.9616319580359928E-4</c:v>
                </c:pt>
                <c:pt idx="334">
                  <c:v>-3.9616319358006663E-4</c:v>
                </c:pt>
                <c:pt idx="335">
                  <c:v>-1.813900606147955E-3</c:v>
                </c:pt>
                <c:pt idx="336">
                  <c:v>-1.5139006064506348E-3</c:v>
                </c:pt>
                <c:pt idx="337">
                  <c:v>-6.3164021755887298E-4</c:v>
                </c:pt>
                <c:pt idx="338">
                  <c:v>6.6835977870419519E-4</c:v>
                </c:pt>
                <c:pt idx="341">
                  <c:v>1.3623617967107239E-2</c:v>
                </c:pt>
                <c:pt idx="342">
                  <c:v>-4.9480058503408725E-4</c:v>
                </c:pt>
                <c:pt idx="343">
                  <c:v>4.2867786669385059E-3</c:v>
                </c:pt>
                <c:pt idx="344">
                  <c:v>1.0376038145627493E-2</c:v>
                </c:pt>
                <c:pt idx="345">
                  <c:v>4.8492406115534792E-3</c:v>
                </c:pt>
                <c:pt idx="346">
                  <c:v>5.1492406112507993E-3</c:v>
                </c:pt>
                <c:pt idx="347">
                  <c:v>4.9307631335225068E-3</c:v>
                </c:pt>
                <c:pt idx="348">
                  <c:v>3.041194591223307E-3</c:v>
                </c:pt>
                <c:pt idx="349">
                  <c:v>3.6857384162100916E-3</c:v>
                </c:pt>
                <c:pt idx="350">
                  <c:v>4.4851608651815429E-3</c:v>
                </c:pt>
                <c:pt idx="351">
                  <c:v>3.2681116292404104E-3</c:v>
                </c:pt>
                <c:pt idx="352">
                  <c:v>5.2206980354741611E-3</c:v>
                </c:pt>
                <c:pt idx="353">
                  <c:v>2.487821134388786E-3</c:v>
                </c:pt>
                <c:pt idx="354">
                  <c:v>1.5601249121029725E-3</c:v>
                </c:pt>
                <c:pt idx="355">
                  <c:v>1.1409113330386536E-3</c:v>
                </c:pt>
                <c:pt idx="357">
                  <c:v>5.2900935579461711E-3</c:v>
                </c:pt>
                <c:pt idx="359">
                  <c:v>1.8944255618624992E-3</c:v>
                </c:pt>
                <c:pt idx="361">
                  <c:v>2.0952814223818901E-2</c:v>
                </c:pt>
                <c:pt idx="364">
                  <c:v>-3.850660807469819E-4</c:v>
                </c:pt>
                <c:pt idx="365">
                  <c:v>2.7864816478233301E-4</c:v>
                </c:pt>
                <c:pt idx="367">
                  <c:v>9.008513792225642E-4</c:v>
                </c:pt>
                <c:pt idx="370">
                  <c:v>1.0757094951642093E-3</c:v>
                </c:pt>
                <c:pt idx="371">
                  <c:v>1.9769998435833158E-2</c:v>
                </c:pt>
                <c:pt idx="375">
                  <c:v>-1.4855775138259787E-2</c:v>
                </c:pt>
                <c:pt idx="376">
                  <c:v>5.1442248585387915E-3</c:v>
                </c:pt>
                <c:pt idx="381">
                  <c:v>3.6861341235923453E-3</c:v>
                </c:pt>
                <c:pt idx="385">
                  <c:v>1.4025331187885584E-2</c:v>
                </c:pt>
                <c:pt idx="387">
                  <c:v>1.066061431878336E-2</c:v>
                </c:pt>
                <c:pt idx="388">
                  <c:v>2.0663858221499423E-3</c:v>
                </c:pt>
                <c:pt idx="392">
                  <c:v>-1.4740859077868845E-2</c:v>
                </c:pt>
                <c:pt idx="393">
                  <c:v>-1.2663906219523909E-2</c:v>
                </c:pt>
                <c:pt idx="394">
                  <c:v>-1.2286955560534253E-2</c:v>
                </c:pt>
                <c:pt idx="395">
                  <c:v>-1.4010007098070945E-2</c:v>
                </c:pt>
                <c:pt idx="396">
                  <c:v>7.7728005967679648E-3</c:v>
                </c:pt>
                <c:pt idx="397">
                  <c:v>7.8462801806424495E-3</c:v>
                </c:pt>
                <c:pt idx="403">
                  <c:v>-3.0285574263712173E-3</c:v>
                </c:pt>
                <c:pt idx="404">
                  <c:v>8.1466209323704797E-3</c:v>
                </c:pt>
                <c:pt idx="405">
                  <c:v>-1.6533286293756222E-2</c:v>
                </c:pt>
                <c:pt idx="407">
                  <c:v>4.0213237278347996E-3</c:v>
                </c:pt>
                <c:pt idx="414">
                  <c:v>-1.168040415079255E-2</c:v>
                </c:pt>
                <c:pt idx="415">
                  <c:v>-1.0980404153924123E-2</c:v>
                </c:pt>
                <c:pt idx="421">
                  <c:v>1.7002796940608605E-2</c:v>
                </c:pt>
                <c:pt idx="423">
                  <c:v>-5.0115816745743835E-3</c:v>
                </c:pt>
                <c:pt idx="432">
                  <c:v>-1.4506127984225209E-2</c:v>
                </c:pt>
                <c:pt idx="433">
                  <c:v>-1.5969582052201559E-2</c:v>
                </c:pt>
                <c:pt idx="434">
                  <c:v>1.0107866323668113E-3</c:v>
                </c:pt>
                <c:pt idx="440">
                  <c:v>-1.6706295696843426E-2</c:v>
                </c:pt>
                <c:pt idx="441">
                  <c:v>-1.6406295697146106E-2</c:v>
                </c:pt>
                <c:pt idx="448">
                  <c:v>4.6452019062550448E-3</c:v>
                </c:pt>
                <c:pt idx="452">
                  <c:v>-1.3560637215834698E-2</c:v>
                </c:pt>
                <c:pt idx="453">
                  <c:v>-9.5808334732799538E-3</c:v>
                </c:pt>
                <c:pt idx="454">
                  <c:v>-1.6709410647577055E-2</c:v>
                </c:pt>
                <c:pt idx="455">
                  <c:v>-1.6837990022731175E-2</c:v>
                </c:pt>
                <c:pt idx="456">
                  <c:v>-1.3966571592281277E-2</c:v>
                </c:pt>
                <c:pt idx="457">
                  <c:v>-8.7837937453830728E-3</c:v>
                </c:pt>
                <c:pt idx="458">
                  <c:v>-8.9123880640480935E-3</c:v>
                </c:pt>
                <c:pt idx="459">
                  <c:v>-1.516958331308782E-2</c:v>
                </c:pt>
                <c:pt idx="460">
                  <c:v>5.4986531409857153E-3</c:v>
                </c:pt>
                <c:pt idx="461">
                  <c:v>-1.162996712151719E-2</c:v>
                </c:pt>
                <c:pt idx="463">
                  <c:v>-1.3833280668892486E-2</c:v>
                </c:pt>
                <c:pt idx="464">
                  <c:v>-1.0650770866663689E-2</c:v>
                </c:pt>
                <c:pt idx="465">
                  <c:v>-7.9080734041140632E-3</c:v>
                </c:pt>
                <c:pt idx="466">
                  <c:v>-1.5854300493855236E-2</c:v>
                </c:pt>
                <c:pt idx="467">
                  <c:v>-3.5472714950878295E-2</c:v>
                </c:pt>
                <c:pt idx="468">
                  <c:v>-2.7772714956221758E-2</c:v>
                </c:pt>
                <c:pt idx="469">
                  <c:v>-1.327271495144873E-2</c:v>
                </c:pt>
                <c:pt idx="470">
                  <c:v>-1.2572714954580302E-2</c:v>
                </c:pt>
                <c:pt idx="471">
                  <c:v>-3.6630103678558776E-2</c:v>
                </c:pt>
                <c:pt idx="472">
                  <c:v>-3.1730103678651908E-2</c:v>
                </c:pt>
                <c:pt idx="473">
                  <c:v>-3.0330103677639095E-2</c:v>
                </c:pt>
                <c:pt idx="474">
                  <c:v>-2.4830103678337587E-2</c:v>
                </c:pt>
                <c:pt idx="475">
                  <c:v>-2.0630103675299147E-2</c:v>
                </c:pt>
                <c:pt idx="477">
                  <c:v>-1.4856566608633076E-2</c:v>
                </c:pt>
                <c:pt idx="478">
                  <c:v>-1.6194734365290939E-2</c:v>
                </c:pt>
                <c:pt idx="479">
                  <c:v>-1.2672342917979959E-2</c:v>
                </c:pt>
                <c:pt idx="480">
                  <c:v>-7.5330723975420705E-3</c:v>
                </c:pt>
                <c:pt idx="481">
                  <c:v>-2.9562439759565934E-2</c:v>
                </c:pt>
                <c:pt idx="482">
                  <c:v>1.2578038334037089E-3</c:v>
                </c:pt>
                <c:pt idx="483">
                  <c:v>-8.3009674011334245E-3</c:v>
                </c:pt>
                <c:pt idx="484">
                  <c:v>-6.1608450028684814E-3</c:v>
                </c:pt>
                <c:pt idx="485">
                  <c:v>-8.3703700672342757E-3</c:v>
                </c:pt>
                <c:pt idx="486">
                  <c:v>-8.1069081487139122E-3</c:v>
                </c:pt>
                <c:pt idx="487">
                  <c:v>-1.123634982945998E-2</c:v>
                </c:pt>
                <c:pt idx="489">
                  <c:v>-1.5337194805580906E-2</c:v>
                </c:pt>
                <c:pt idx="490">
                  <c:v>-1.0129235279235524E-2</c:v>
                </c:pt>
                <c:pt idx="491">
                  <c:v>-4.3882167051315507E-3</c:v>
                </c:pt>
                <c:pt idx="492">
                  <c:v>-8.6472069203693686E-3</c:v>
                </c:pt>
                <c:pt idx="493">
                  <c:v>-4.7767053210956423E-3</c:v>
                </c:pt>
                <c:pt idx="494">
                  <c:v>-1.3598328277859464E-2</c:v>
                </c:pt>
                <c:pt idx="495">
                  <c:v>-1.667904751046477E-2</c:v>
                </c:pt>
                <c:pt idx="496">
                  <c:v>-1.722946560639875E-2</c:v>
                </c:pt>
                <c:pt idx="497">
                  <c:v>-1.2059028211299658E-2</c:v>
                </c:pt>
                <c:pt idx="498">
                  <c:v>-1.0287563526996363E-2</c:v>
                </c:pt>
                <c:pt idx="499">
                  <c:v>-9.8936949599444379E-3</c:v>
                </c:pt>
                <c:pt idx="500">
                  <c:v>-7.1708126770207853E-3</c:v>
                </c:pt>
                <c:pt idx="501">
                  <c:v>-4.2761484553311802E-2</c:v>
                </c:pt>
                <c:pt idx="502">
                  <c:v>-1.4607569546210494E-2</c:v>
                </c:pt>
                <c:pt idx="503">
                  <c:v>-1.476806715425856E-2</c:v>
                </c:pt>
                <c:pt idx="504">
                  <c:v>-7.4094043116882391E-3</c:v>
                </c:pt>
                <c:pt idx="505">
                  <c:v>6.7696847948779254E-3</c:v>
                </c:pt>
                <c:pt idx="506">
                  <c:v>-3.7831062461591708E-3</c:v>
                </c:pt>
                <c:pt idx="507">
                  <c:v>-1.3050406418289306E-3</c:v>
                </c:pt>
                <c:pt idx="508">
                  <c:v>-4.1339898347161341E-3</c:v>
                </c:pt>
                <c:pt idx="509">
                  <c:v>-1.6443650826633752E-2</c:v>
                </c:pt>
                <c:pt idx="510">
                  <c:v>-1.6143650826936431E-2</c:v>
                </c:pt>
                <c:pt idx="511">
                  <c:v>-1.1874691792636574E-2</c:v>
                </c:pt>
                <c:pt idx="512">
                  <c:v>-1.1574691792939254E-2</c:v>
                </c:pt>
                <c:pt idx="513">
                  <c:v>1.1297275226893388E-2</c:v>
                </c:pt>
                <c:pt idx="514">
                  <c:v>-6.2000395512114143E-3</c:v>
                </c:pt>
                <c:pt idx="515">
                  <c:v>-8.2916153726911163E-3</c:v>
                </c:pt>
                <c:pt idx="516">
                  <c:v>-8.0916153704675836E-3</c:v>
                </c:pt>
                <c:pt idx="517">
                  <c:v>-1.0151253077895619E-2</c:v>
                </c:pt>
                <c:pt idx="518">
                  <c:v>-1.3430891335731346E-2</c:v>
                </c:pt>
                <c:pt idx="519">
                  <c:v>3.5454585825972912E-3</c:v>
                </c:pt>
                <c:pt idx="520">
                  <c:v>7.5175630428547247E-3</c:v>
                </c:pt>
                <c:pt idx="521">
                  <c:v>6.857718888085701E-4</c:v>
                </c:pt>
                <c:pt idx="522">
                  <c:v>-1.0277817010667253E-2</c:v>
                </c:pt>
                <c:pt idx="523">
                  <c:v>1.0433073839290347E-2</c:v>
                </c:pt>
                <c:pt idx="524">
                  <c:v>-4.5634252284517118E-3</c:v>
                </c:pt>
                <c:pt idx="525">
                  <c:v>-9.8019661628824112E-3</c:v>
                </c:pt>
                <c:pt idx="526">
                  <c:v>4.3738094063420774E-3</c:v>
                </c:pt>
                <c:pt idx="527">
                  <c:v>7.8958629422037074E-3</c:v>
                </c:pt>
                <c:pt idx="528">
                  <c:v>6.1240201807868794E-3</c:v>
                </c:pt>
                <c:pt idx="529">
                  <c:v>1.1899128960535146E-2</c:v>
                </c:pt>
                <c:pt idx="530">
                  <c:v>-5.2434154041932302E-2</c:v>
                </c:pt>
                <c:pt idx="532">
                  <c:v>-5.9074768840628317E-3</c:v>
                </c:pt>
                <c:pt idx="533">
                  <c:v>1.4138423861113927E-2</c:v>
                </c:pt>
                <c:pt idx="534">
                  <c:v>-3.7394968784599039E-2</c:v>
                </c:pt>
                <c:pt idx="536">
                  <c:v>-4.2427518053197166E-3</c:v>
                </c:pt>
                <c:pt idx="537">
                  <c:v>-4.5876178752609131E-2</c:v>
                </c:pt>
                <c:pt idx="539">
                  <c:v>-4.5776178755135344E-2</c:v>
                </c:pt>
                <c:pt idx="540">
                  <c:v>4.2238212477750392E-3</c:v>
                </c:pt>
                <c:pt idx="541">
                  <c:v>-5.0143039237942874E-2</c:v>
                </c:pt>
                <c:pt idx="543">
                  <c:v>-5.5043068140017692E-4</c:v>
                </c:pt>
                <c:pt idx="544">
                  <c:v>-6.7881755852285536E-3</c:v>
                </c:pt>
                <c:pt idx="545">
                  <c:v>-8.9954613212955281E-3</c:v>
                </c:pt>
                <c:pt idx="546">
                  <c:v>-5.6761368056936629E-3</c:v>
                </c:pt>
                <c:pt idx="547">
                  <c:v>5.2114064269259963E-3</c:v>
                </c:pt>
                <c:pt idx="549">
                  <c:v>1.4772130349372387E-3</c:v>
                </c:pt>
                <c:pt idx="550">
                  <c:v>-9.0569825585371938E-3</c:v>
                </c:pt>
                <c:pt idx="552">
                  <c:v>1.8927474767960195E-4</c:v>
                </c:pt>
                <c:pt idx="553">
                  <c:v>-5.5804423641712952E-4</c:v>
                </c:pt>
                <c:pt idx="554">
                  <c:v>6.8812299290217371E-3</c:v>
                </c:pt>
                <c:pt idx="555">
                  <c:v>1.4469164902989329E-3</c:v>
                </c:pt>
                <c:pt idx="556">
                  <c:v>-1.3087399150014306E-2</c:v>
                </c:pt>
                <c:pt idx="557">
                  <c:v>-5.3344186398698076E-2</c:v>
                </c:pt>
                <c:pt idx="558">
                  <c:v>-5.2444186399606116E-2</c:v>
                </c:pt>
                <c:pt idx="560">
                  <c:v>-1.2219389281558246E-2</c:v>
                </c:pt>
                <c:pt idx="561">
                  <c:v>-1.679392251812431E-2</c:v>
                </c:pt>
                <c:pt idx="562">
                  <c:v>-1.6593922515900777E-2</c:v>
                </c:pt>
                <c:pt idx="564">
                  <c:v>-1.6624151856441394E-3</c:v>
                </c:pt>
                <c:pt idx="565">
                  <c:v>-2.3953545290234662E-3</c:v>
                </c:pt>
                <c:pt idx="566">
                  <c:v>-1.1243049696587626E-3</c:v>
                </c:pt>
                <c:pt idx="567">
                  <c:v>-1.9575343557769881E-3</c:v>
                </c:pt>
                <c:pt idx="568">
                  <c:v>7.4993351822827403E-4</c:v>
                </c:pt>
                <c:pt idx="569">
                  <c:v>-1.4094988600027447E-4</c:v>
                </c:pt>
                <c:pt idx="570">
                  <c:v>5.4318894544871932E-4</c:v>
                </c:pt>
                <c:pt idx="571">
                  <c:v>-1.917303015090159E-2</c:v>
                </c:pt>
                <c:pt idx="572">
                  <c:v>2.9318151208013871E-3</c:v>
                </c:pt>
                <c:pt idx="573">
                  <c:v>2.893004135434904E-3</c:v>
                </c:pt>
                <c:pt idx="574">
                  <c:v>2.1377382008470891E-3</c:v>
                </c:pt>
                <c:pt idx="575">
                  <c:v>1.5548408129713864E-3</c:v>
                </c:pt>
                <c:pt idx="576">
                  <c:v>4.6373916605798593E-3</c:v>
                </c:pt>
                <c:pt idx="577">
                  <c:v>4.3862195510673274E-3</c:v>
                </c:pt>
                <c:pt idx="578">
                  <c:v>1.0355729266243174E-2</c:v>
                </c:pt>
                <c:pt idx="579">
                  <c:v>4.873950175294961E-3</c:v>
                </c:pt>
                <c:pt idx="580">
                  <c:v>5.0342997494425834E-3</c:v>
                </c:pt>
                <c:pt idx="581">
                  <c:v>4.4153352568713777E-3</c:v>
                </c:pt>
                <c:pt idx="582">
                  <c:v>5.1966572472883776E-3</c:v>
                </c:pt>
                <c:pt idx="583">
                  <c:v>5.2966572447621652E-3</c:v>
                </c:pt>
                <c:pt idx="584">
                  <c:v>-5.6019703301987134E-3</c:v>
                </c:pt>
                <c:pt idx="585">
                  <c:v>8.4700977206420003E-3</c:v>
                </c:pt>
                <c:pt idx="586">
                  <c:v>1.6065607407081739E-2</c:v>
                </c:pt>
                <c:pt idx="587">
                  <c:v>1.3556880291425655E-2</c:v>
                </c:pt>
                <c:pt idx="588">
                  <c:v>1.360688028652457E-2</c:v>
                </c:pt>
                <c:pt idx="589">
                  <c:v>1.4456880290517615E-2</c:v>
                </c:pt>
                <c:pt idx="590">
                  <c:v>1.449688028950713E-2</c:v>
                </c:pt>
                <c:pt idx="591">
                  <c:v>1.601405672035619E-2</c:v>
                </c:pt>
                <c:pt idx="592">
                  <c:v>1.7760158195043646E-2</c:v>
                </c:pt>
                <c:pt idx="593">
                  <c:v>1.7553666158254461E-2</c:v>
                </c:pt>
                <c:pt idx="594">
                  <c:v>1.6638207473989641E-2</c:v>
                </c:pt>
                <c:pt idx="595">
                  <c:v>1.6949752656191974E-2</c:v>
                </c:pt>
                <c:pt idx="596">
                  <c:v>1.8373659307739737E-2</c:v>
                </c:pt>
                <c:pt idx="597">
                  <c:v>1.6003523027519978E-2</c:v>
                </c:pt>
                <c:pt idx="598">
                  <c:v>1.2699060921812805E-2</c:v>
                </c:pt>
                <c:pt idx="599">
                  <c:v>1.4854668135612648E-2</c:v>
                </c:pt>
                <c:pt idx="600">
                  <c:v>1.4854668135612648E-2</c:v>
                </c:pt>
                <c:pt idx="601">
                  <c:v>1.0984431460680205E-2</c:v>
                </c:pt>
                <c:pt idx="602">
                  <c:v>1.1984431464521911E-2</c:v>
                </c:pt>
                <c:pt idx="603">
                  <c:v>1.2184431466745443E-2</c:v>
                </c:pt>
                <c:pt idx="604">
                  <c:v>1.5135908166763412E-2</c:v>
                </c:pt>
                <c:pt idx="605">
                  <c:v>8.1535745378815139E-3</c:v>
                </c:pt>
                <c:pt idx="606">
                  <c:v>8.1535745378815139E-3</c:v>
                </c:pt>
                <c:pt idx="607">
                  <c:v>9.153574701794287E-3</c:v>
                </c:pt>
                <c:pt idx="608">
                  <c:v>8.5784522005775132E-3</c:v>
                </c:pt>
                <c:pt idx="609">
                  <c:v>1.047845223261501E-2</c:v>
                </c:pt>
                <c:pt idx="610">
                  <c:v>8.7106567977919269E-3</c:v>
                </c:pt>
                <c:pt idx="611">
                  <c:v>1.0710656659956186E-2</c:v>
                </c:pt>
                <c:pt idx="612">
                  <c:v>2.3245303841897824E-3</c:v>
                </c:pt>
                <c:pt idx="613">
                  <c:v>5.6832273570518455E-3</c:v>
                </c:pt>
                <c:pt idx="614">
                  <c:v>5.1532566693267556E-3</c:v>
                </c:pt>
                <c:pt idx="615">
                  <c:v>6.8954708143901811E-3</c:v>
                </c:pt>
                <c:pt idx="616">
                  <c:v>3.92288329868129E-3</c:v>
                </c:pt>
                <c:pt idx="617">
                  <c:v>4.1228834245961021E-3</c:v>
                </c:pt>
                <c:pt idx="618">
                  <c:v>4.1228834245961021E-3</c:v>
                </c:pt>
                <c:pt idx="619">
                  <c:v>3.6183395250118933E-3</c:v>
                </c:pt>
                <c:pt idx="620">
                  <c:v>4.6183392232633791E-3</c:v>
                </c:pt>
                <c:pt idx="621">
                  <c:v>5.6183393871761522E-3</c:v>
                </c:pt>
                <c:pt idx="622">
                  <c:v>5.8491117827143002E-3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03-4C02-A866-67C61A3E8909}"/>
            </c:ext>
          </c:extLst>
        </c:ser>
        <c:ser>
          <c:idx val="1"/>
          <c:order val="1"/>
          <c:tx>
            <c:strRef>
              <c:f>'Active 2'!$AC$1</c:f>
              <c:strCache>
                <c:ptCount val="1"/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2'!$X$2:$X$31</c:f>
              <c:numCache>
                <c:formatCode>General</c:formatCode>
                <c:ptCount val="30"/>
                <c:pt idx="0">
                  <c:v>-16000</c:v>
                </c:pt>
                <c:pt idx="1">
                  <c:v>-14000</c:v>
                </c:pt>
                <c:pt idx="2">
                  <c:v>-12000</c:v>
                </c:pt>
                <c:pt idx="3">
                  <c:v>-10000</c:v>
                </c:pt>
                <c:pt idx="4">
                  <c:v>-8000</c:v>
                </c:pt>
                <c:pt idx="5">
                  <c:v>-6000</c:v>
                </c:pt>
                <c:pt idx="6">
                  <c:v>-4000</c:v>
                </c:pt>
                <c:pt idx="7">
                  <c:v>-2000</c:v>
                </c:pt>
                <c:pt idx="8">
                  <c:v>0</c:v>
                </c:pt>
                <c:pt idx="9">
                  <c:v>2000</c:v>
                </c:pt>
                <c:pt idx="10">
                  <c:v>4000</c:v>
                </c:pt>
                <c:pt idx="11">
                  <c:v>6000</c:v>
                </c:pt>
                <c:pt idx="12">
                  <c:v>8000</c:v>
                </c:pt>
                <c:pt idx="13">
                  <c:v>10000</c:v>
                </c:pt>
                <c:pt idx="14">
                  <c:v>12000</c:v>
                </c:pt>
                <c:pt idx="15">
                  <c:v>14000</c:v>
                </c:pt>
                <c:pt idx="16">
                  <c:v>16000</c:v>
                </c:pt>
                <c:pt idx="17">
                  <c:v>18000</c:v>
                </c:pt>
                <c:pt idx="18">
                  <c:v>20000</c:v>
                </c:pt>
                <c:pt idx="19">
                  <c:v>22000</c:v>
                </c:pt>
                <c:pt idx="20">
                  <c:v>24000</c:v>
                </c:pt>
                <c:pt idx="21">
                  <c:v>26000</c:v>
                </c:pt>
                <c:pt idx="22">
                  <c:v>28000</c:v>
                </c:pt>
                <c:pt idx="23">
                  <c:v>30000</c:v>
                </c:pt>
                <c:pt idx="24">
                  <c:v>32000</c:v>
                </c:pt>
                <c:pt idx="25">
                  <c:v>34000</c:v>
                </c:pt>
                <c:pt idx="26">
                  <c:v>36000</c:v>
                </c:pt>
                <c:pt idx="27">
                  <c:v>38000</c:v>
                </c:pt>
                <c:pt idx="28">
                  <c:v>40000</c:v>
                </c:pt>
                <c:pt idx="29">
                  <c:v>42000</c:v>
                </c:pt>
              </c:numCache>
            </c:numRef>
          </c:xVal>
          <c:yVal>
            <c:numRef>
              <c:f>'Active 2'!$Z$2:$Z$31</c:f>
              <c:numCache>
                <c:formatCode>General</c:formatCode>
                <c:ptCount val="30"/>
                <c:pt idx="0">
                  <c:v>-3.8510982795676887E-3</c:v>
                </c:pt>
                <c:pt idx="1">
                  <c:v>-2.3738295102602959E-3</c:v>
                </c:pt>
                <c:pt idx="2">
                  <c:v>5.5272077738115514E-5</c:v>
                </c:pt>
                <c:pt idx="3">
                  <c:v>2.3213131916316699E-3</c:v>
                </c:pt>
                <c:pt idx="4">
                  <c:v>3.3842409774920289E-3</c:v>
                </c:pt>
                <c:pt idx="5">
                  <c:v>2.7561997338379825E-3</c:v>
                </c:pt>
                <c:pt idx="6">
                  <c:v>7.2544375748798519E-4</c:v>
                </c:pt>
                <c:pt idx="7">
                  <c:v>-1.7759637441054654E-3</c:v>
                </c:pt>
                <c:pt idx="8">
                  <c:v>-3.5999429788683818E-3</c:v>
                </c:pt>
                <c:pt idx="9">
                  <c:v>-3.9093357871406824E-3</c:v>
                </c:pt>
                <c:pt idx="10">
                  <c:v>-2.5621390643645659E-3</c:v>
                </c:pt>
                <c:pt idx="11">
                  <c:v>-1.7668042504597828E-4</c:v>
                </c:pt>
                <c:pt idx="12">
                  <c:v>2.1521777955556738E-3</c:v>
                </c:pt>
                <c:pt idx="13">
                  <c:v>3.3555513552787574E-3</c:v>
                </c:pt>
                <c:pt idx="14">
                  <c:v>2.8811236622228566E-3</c:v>
                </c:pt>
                <c:pt idx="15">
                  <c:v>9.4664446202149914E-4</c:v>
                </c:pt>
                <c:pt idx="16">
                  <c:v>-1.5600115281815331E-3</c:v>
                </c:pt>
                <c:pt idx="17">
                  <c:v>-3.488355599049552E-3</c:v>
                </c:pt>
                <c:pt idx="18">
                  <c:v>-3.9533288953105018E-3</c:v>
                </c:pt>
                <c:pt idx="19">
                  <c:v>-2.7415209890548201E-3</c:v>
                </c:pt>
                <c:pt idx="20">
                  <c:v>-4.0911961385306235E-4</c:v>
                </c:pt>
                <c:pt idx="21">
                  <c:v>1.9733647740140955E-3</c:v>
                </c:pt>
                <c:pt idx="22">
                  <c:v>3.3124349419287567E-3</c:v>
                </c:pt>
                <c:pt idx="23">
                  <c:v>2.9934931488301017E-3</c:v>
                </c:pt>
                <c:pt idx="24">
                  <c:v>1.1629252304010938E-3</c:v>
                </c:pt>
                <c:pt idx="25">
                  <c:v>-1.3390866224003673E-3</c:v>
                </c:pt>
                <c:pt idx="26">
                  <c:v>-3.3641852363023961E-3</c:v>
                </c:pt>
                <c:pt idx="27">
                  <c:v>-3.9829039833777424E-3</c:v>
                </c:pt>
                <c:pt idx="28">
                  <c:v>-2.9112673458261168E-3</c:v>
                </c:pt>
                <c:pt idx="29">
                  <c:v>-6.4112815739627801E-4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03-4C02-A866-67C61A3E8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20336"/>
        <c:axId val="1"/>
      </c:scatterChart>
      <c:valAx>
        <c:axId val="513120336"/>
        <c:scaling>
          <c:orientation val="minMax"/>
          <c:max val="40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2033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7.  V0566 Oph - [41835.8617, 0.40964569] </a:t>
            </a:r>
          </a:p>
        </c:rich>
      </c:tx>
      <c:layout>
        <c:manualLayout>
          <c:xMode val="edge"/>
          <c:yMode val="edge"/>
          <c:x val="0.15598313031383895"/>
          <c:y val="3.54330708661417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83782977311568"/>
          <c:y val="0.27165354330708663"/>
          <c:w val="0.83974534201668927"/>
          <c:h val="0.590551181102362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2'!$F$21:$F$611</c:f>
              <c:numCache>
                <c:formatCode>General</c:formatCode>
                <c:ptCount val="591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</c:numCache>
            </c:numRef>
          </c:xVal>
          <c:yVal>
            <c:numRef>
              <c:f>'Active 2'!$G$21:$G$611</c:f>
              <c:numCache>
                <c:formatCode>General</c:formatCode>
                <c:ptCount val="591"/>
                <c:pt idx="0">
                  <c:v>-7.1758000001864275E-2</c:v>
                </c:pt>
                <c:pt idx="1">
                  <c:v>-5.9758000003057532E-2</c:v>
                </c:pt>
                <c:pt idx="2">
                  <c:v>-2.5333000001410255E-2</c:v>
                </c:pt>
                <c:pt idx="3">
                  <c:v>-6.2970000002678717E-2</c:v>
                </c:pt>
                <c:pt idx="4">
                  <c:v>-7.7085000004444737E-2</c:v>
                </c:pt>
                <c:pt idx="5">
                  <c:v>-5.3545000002486631E-2</c:v>
                </c:pt>
                <c:pt idx="6">
                  <c:v>-9.4837000004190486E-2</c:v>
                </c:pt>
                <c:pt idx="7">
                  <c:v>-8.4952000004705042E-2</c:v>
                </c:pt>
                <c:pt idx="8">
                  <c:v>-6.2067000006209128E-2</c:v>
                </c:pt>
                <c:pt idx="9">
                  <c:v>-7.6146000003063818E-2</c:v>
                </c:pt>
                <c:pt idx="10">
                  <c:v>-7.9261000002588844E-2</c:v>
                </c:pt>
                <c:pt idx="11">
                  <c:v>-7.2490999998990446E-2</c:v>
                </c:pt>
                <c:pt idx="12">
                  <c:v>-9.4242999999551103E-2</c:v>
                </c:pt>
                <c:pt idx="13">
                  <c:v>-7.7889000000141095E-2</c:v>
                </c:pt>
                <c:pt idx="14">
                  <c:v>-7.1712000000843545E-2</c:v>
                </c:pt>
                <c:pt idx="15">
                  <c:v>7.9626999999163672E-2</c:v>
                </c:pt>
                <c:pt idx="16">
                  <c:v>7.972699999663746E-2</c:v>
                </c:pt>
                <c:pt idx="17">
                  <c:v>7.8996999996888917E-2</c:v>
                </c:pt>
                <c:pt idx="18">
                  <c:v>7.9059999996388797E-2</c:v>
                </c:pt>
                <c:pt idx="19">
                  <c:v>7.9117999994195998E-2</c:v>
                </c:pt>
                <c:pt idx="20">
                  <c:v>7.9217999998945743E-2</c:v>
                </c:pt>
                <c:pt idx="21">
                  <c:v>7.568399999581743E-2</c:v>
                </c:pt>
                <c:pt idx="22">
                  <c:v>7.598399999551475E-2</c:v>
                </c:pt>
                <c:pt idx="23">
                  <c:v>7.4644000000262167E-2</c:v>
                </c:pt>
                <c:pt idx="24">
                  <c:v>6.7188999993959442E-2</c:v>
                </c:pt>
                <c:pt idx="25">
                  <c:v>6.657400000403868E-2</c:v>
                </c:pt>
                <c:pt idx="26">
                  <c:v>6.644399999640882E-2</c:v>
                </c:pt>
                <c:pt idx="27">
                  <c:v>5.4479999998875428E-2</c:v>
                </c:pt>
                <c:pt idx="28">
                  <c:v>6.3347999996040016E-2</c:v>
                </c:pt>
                <c:pt idx="29">
                  <c:v>5.8098999994399492E-2</c:v>
                </c:pt>
                <c:pt idx="30">
                  <c:v>5.761999999958789E-2</c:v>
                </c:pt>
                <c:pt idx="31">
                  <c:v>5.6959999994433019E-2</c:v>
                </c:pt>
                <c:pt idx="32">
                  <c:v>4.3537999998079613E-2</c:v>
                </c:pt>
                <c:pt idx="33">
                  <c:v>5.728399999497924E-2</c:v>
                </c:pt>
                <c:pt idx="34">
                  <c:v>6.5653999990900047E-2</c:v>
                </c:pt>
                <c:pt idx="35">
                  <c:v>5.7457000002614222E-2</c:v>
                </c:pt>
                <c:pt idx="36">
                  <c:v>5.6449999996402767E-2</c:v>
                </c:pt>
                <c:pt idx="37">
                  <c:v>4.752399999415502E-2</c:v>
                </c:pt>
                <c:pt idx="38">
                  <c:v>5.1889999995182734E-2</c:v>
                </c:pt>
                <c:pt idx="39">
                  <c:v>6.6307999994023703E-2</c:v>
                </c:pt>
                <c:pt idx="40">
                  <c:v>5.2677999992738478E-2</c:v>
                </c:pt>
                <c:pt idx="41">
                  <c:v>4.8136999997950625E-2</c:v>
                </c:pt>
                <c:pt idx="42">
                  <c:v>4.9291999996057712E-2</c:v>
                </c:pt>
                <c:pt idx="43">
                  <c:v>3.286199999274686E-2</c:v>
                </c:pt>
                <c:pt idx="44">
                  <c:v>4.7398000002431218E-2</c:v>
                </c:pt>
                <c:pt idx="45">
                  <c:v>4.8455999996804167E-2</c:v>
                </c:pt>
                <c:pt idx="46">
                  <c:v>5.7455999994999729E-2</c:v>
                </c:pt>
                <c:pt idx="47">
                  <c:v>4.7394999994139653E-2</c:v>
                </c:pt>
                <c:pt idx="48">
                  <c:v>2.9269999999087304E-2</c:v>
                </c:pt>
                <c:pt idx="49">
                  <c:v>4.9747999997634906E-2</c:v>
                </c:pt>
                <c:pt idx="50">
                  <c:v>4.1632999993453268E-2</c:v>
                </c:pt>
                <c:pt idx="51">
                  <c:v>4.6517999995558057E-2</c:v>
                </c:pt>
                <c:pt idx="52">
                  <c:v>3.032399999210611E-2</c:v>
                </c:pt>
                <c:pt idx="53">
                  <c:v>3.3342000002448913E-2</c:v>
                </c:pt>
                <c:pt idx="54">
                  <c:v>6.5360000000509899E-2</c:v>
                </c:pt>
                <c:pt idx="55">
                  <c:v>1.7784999996365514E-2</c:v>
                </c:pt>
                <c:pt idx="56">
                  <c:v>4.3262999999569729E-2</c:v>
                </c:pt>
                <c:pt idx="57">
                  <c:v>3.2165999997232575E-2</c:v>
                </c:pt>
                <c:pt idx="58">
                  <c:v>4.0955999997095205E-2</c:v>
                </c:pt>
                <c:pt idx="59">
                  <c:v>3.0725999997230247E-2</c:v>
                </c:pt>
                <c:pt idx="60">
                  <c:v>4.1398999994271435E-2</c:v>
                </c:pt>
                <c:pt idx="61">
                  <c:v>3.1761999998707324E-2</c:v>
                </c:pt>
                <c:pt idx="62">
                  <c:v>4.0646999994351063E-2</c:v>
                </c:pt>
                <c:pt idx="63">
                  <c:v>4.2301999994379003E-2</c:v>
                </c:pt>
                <c:pt idx="64">
                  <c:v>4.8071999997773673E-2</c:v>
                </c:pt>
                <c:pt idx="65">
                  <c:v>4.284199999528937E-2</c:v>
                </c:pt>
                <c:pt idx="66">
                  <c:v>3.6549999997077975E-2</c:v>
                </c:pt>
                <c:pt idx="67">
                  <c:v>3.74349999910919E-2</c:v>
                </c:pt>
                <c:pt idx="68">
                  <c:v>4.43200000008801E-2</c:v>
                </c:pt>
                <c:pt idx="69">
                  <c:v>2.5090000002819579E-2</c:v>
                </c:pt>
                <c:pt idx="70">
                  <c:v>4.2567999997118022E-2</c:v>
                </c:pt>
                <c:pt idx="71">
                  <c:v>4.274499999883119E-2</c:v>
                </c:pt>
                <c:pt idx="72">
                  <c:v>3.9737999999488238E-2</c:v>
                </c:pt>
                <c:pt idx="73">
                  <c:v>4.1640999996161554E-2</c:v>
                </c:pt>
                <c:pt idx="74">
                  <c:v>3.2715999994252343E-2</c:v>
                </c:pt>
                <c:pt idx="75">
                  <c:v>1.9370000001799781E-2</c:v>
                </c:pt>
                <c:pt idx="76">
                  <c:v>1.9670000001497101E-2</c:v>
                </c:pt>
                <c:pt idx="77">
                  <c:v>2.7670000003126916E-2</c:v>
                </c:pt>
                <c:pt idx="78">
                  <c:v>2.5916999999026302E-2</c:v>
                </c:pt>
                <c:pt idx="79">
                  <c:v>2.4701999995158985E-2</c:v>
                </c:pt>
                <c:pt idx="80">
                  <c:v>2.4614000001747627E-2</c:v>
                </c:pt>
                <c:pt idx="81">
                  <c:v>2.1499000002222601E-2</c:v>
                </c:pt>
                <c:pt idx="82">
                  <c:v>1.6476999997394159E-2</c:v>
                </c:pt>
                <c:pt idx="83">
                  <c:v>1.6453999996883795E-2</c:v>
                </c:pt>
                <c:pt idx="84">
                  <c:v>1.9747999991523102E-2</c:v>
                </c:pt>
                <c:pt idx="85">
                  <c:v>1.5679999996791594E-2</c:v>
                </c:pt>
                <c:pt idx="86">
                  <c:v>1.6556999995373189E-2</c:v>
                </c:pt>
                <c:pt idx="87">
                  <c:v>1.4941999994334765E-2</c:v>
                </c:pt>
                <c:pt idx="88">
                  <c:v>1.7941999998583924E-2</c:v>
                </c:pt>
                <c:pt idx="89">
                  <c:v>1.0199999996984843E-2</c:v>
                </c:pt>
                <c:pt idx="90">
                  <c:v>9.6699999994598329E-3</c:v>
                </c:pt>
                <c:pt idx="91">
                  <c:v>1.5237999992677942E-2</c:v>
                </c:pt>
                <c:pt idx="92">
                  <c:v>6.0239999947953038E-3</c:v>
                </c:pt>
                <c:pt idx="93">
                  <c:v>-1.5270000003511086E-2</c:v>
                </c:pt>
                <c:pt idx="94">
                  <c:v>-8.0200000229524449E-4</c:v>
                </c:pt>
                <c:pt idx="95">
                  <c:v>6.2770000004093163E-3</c:v>
                </c:pt>
                <c:pt idx="96">
                  <c:v>1.6949999990174547E-3</c:v>
                </c:pt>
                <c:pt idx="97">
                  <c:v>7.7199999941512942E-4</c:v>
                </c:pt>
                <c:pt idx="98">
                  <c:v>5.9719999990193173E-3</c:v>
                </c:pt>
                <c:pt idx="99">
                  <c:v>2.77799999457784E-3</c:v>
                </c:pt>
                <c:pt idx="100">
                  <c:v>-6.4910000073723495E-3</c:v>
                </c:pt>
                <c:pt idx="101">
                  <c:v>-7.6360000020940788E-3</c:v>
                </c:pt>
                <c:pt idx="102">
                  <c:v>3.4509999968577176E-3</c:v>
                </c:pt>
                <c:pt idx="103">
                  <c:v>2.6199999992968515E-3</c:v>
                </c:pt>
                <c:pt idx="104">
                  <c:v>-1.599999814061448E-5</c:v>
                </c:pt>
                <c:pt idx="105">
                  <c:v>1.8399999680696055E-4</c:v>
                </c:pt>
                <c:pt idx="106">
                  <c:v>5.7935999997425824E-2</c:v>
                </c:pt>
                <c:pt idx="107">
                  <c:v>-2.0294000001740642E-2</c:v>
                </c:pt>
                <c:pt idx="108">
                  <c:v>-1.1488000003737397E-2</c:v>
                </c:pt>
                <c:pt idx="109">
                  <c:v>-3.2400000054622069E-3</c:v>
                </c:pt>
                <c:pt idx="110">
                  <c:v>1.9759999995585531E-2</c:v>
                </c:pt>
                <c:pt idx="111">
                  <c:v>3.1644999995478429E-2</c:v>
                </c:pt>
                <c:pt idx="112">
                  <c:v>-1.247000000148546E-2</c:v>
                </c:pt>
                <c:pt idx="113">
                  <c:v>-2.470000006724149E-3</c:v>
                </c:pt>
                <c:pt idx="114">
                  <c:v>7.6662999992549885E-2</c:v>
                </c:pt>
                <c:pt idx="115">
                  <c:v>-6.3600000430596992E-4</c:v>
                </c:pt>
                <c:pt idx="116">
                  <c:v>-5.3599999955622479E-4</c:v>
                </c:pt>
                <c:pt idx="117">
                  <c:v>-5.3300000581657514E-4</c:v>
                </c:pt>
                <c:pt idx="118">
                  <c:v>8.2999998994637281E-5</c:v>
                </c:pt>
                <c:pt idx="119">
                  <c:v>-5.9200000396231189E-4</c:v>
                </c:pt>
                <c:pt idx="120">
                  <c:v>-4.8400000378023833E-4</c:v>
                </c:pt>
                <c:pt idx="121">
                  <c:v>-9.0700000146171078E-4</c:v>
                </c:pt>
                <c:pt idx="122">
                  <c:v>-3.3000000257743523E-4</c:v>
                </c:pt>
                <c:pt idx="123">
                  <c:v>-7.8900000517023727E-4</c:v>
                </c:pt>
                <c:pt idx="124">
                  <c:v>-9.3400000332621858E-4</c:v>
                </c:pt>
                <c:pt idx="125">
                  <c:v>-6.4900000870693475E-4</c:v>
                </c:pt>
                <c:pt idx="126">
                  <c:v>-2.6400000206194818E-4</c:v>
                </c:pt>
                <c:pt idx="127">
                  <c:v>-8.8600000890437514E-4</c:v>
                </c:pt>
                <c:pt idx="128">
                  <c:v>-1.5100000018719584E-4</c:v>
                </c:pt>
                <c:pt idx="129">
                  <c:v>2.2709999975631945E-3</c:v>
                </c:pt>
                <c:pt idx="130">
                  <c:v>-6.4540000021224841E-3</c:v>
                </c:pt>
                <c:pt idx="131">
                  <c:v>-1.0523000004468486E-2</c:v>
                </c:pt>
                <c:pt idx="132">
                  <c:v>-3.9400000241585076E-4</c:v>
                </c:pt>
                <c:pt idx="133">
                  <c:v>-1.3440000038826838E-3</c:v>
                </c:pt>
                <c:pt idx="134">
                  <c:v>-1.1010000016540289E-3</c:v>
                </c:pt>
                <c:pt idx="135">
                  <c:v>-1.0160000019823201E-3</c:v>
                </c:pt>
                <c:pt idx="136">
                  <c:v>-1.8582000004244037E-2</c:v>
                </c:pt>
                <c:pt idx="137">
                  <c:v>-1.8434000005072448E-2</c:v>
                </c:pt>
                <c:pt idx="138">
                  <c:v>-1.3220000037108548E-3</c:v>
                </c:pt>
                <c:pt idx="139">
                  <c:v>7.9399999958695844E-4</c:v>
                </c:pt>
                <c:pt idx="140">
                  <c:v>-7.3510000001988374E-3</c:v>
                </c:pt>
                <c:pt idx="141">
                  <c:v>-1.0040000051958486E-3</c:v>
                </c:pt>
                <c:pt idx="142">
                  <c:v>-3.3030000049620867E-3</c:v>
                </c:pt>
                <c:pt idx="143">
                  <c:v>4.1449999989708886E-3</c:v>
                </c:pt>
                <c:pt idx="144">
                  <c:v>2.9999995604157448E-5</c:v>
                </c:pt>
                <c:pt idx="145">
                  <c:v>4.4149999957880937E-3</c:v>
                </c:pt>
                <c:pt idx="146">
                  <c:v>-9.1300000349292532E-4</c:v>
                </c:pt>
                <c:pt idx="147">
                  <c:v>-1.0120000079041347E-3</c:v>
                </c:pt>
                <c:pt idx="148">
                  <c:v>-4.1200000850949436E-4</c:v>
                </c:pt>
                <c:pt idx="149">
                  <c:v>-3.5820000048261136E-3</c:v>
                </c:pt>
                <c:pt idx="150">
                  <c:v>-1.259000004210975E-3</c:v>
                </c:pt>
                <c:pt idx="151">
                  <c:v>-8.8340000074822456E-3</c:v>
                </c:pt>
                <c:pt idx="152">
                  <c:v>-6.2679999973624945E-3</c:v>
                </c:pt>
                <c:pt idx="153">
                  <c:v>-1.5350000030593947E-3</c:v>
                </c:pt>
                <c:pt idx="154">
                  <c:v>4.6799999836366624E-4</c:v>
                </c:pt>
                <c:pt idx="157">
                  <c:v>-2.2900000039953738E-3</c:v>
                </c:pt>
                <c:pt idx="158">
                  <c:v>-5.8040000003529713E-3</c:v>
                </c:pt>
                <c:pt idx="159">
                  <c:v>-3.7200000224402174E-4</c:v>
                </c:pt>
                <c:pt idx="160">
                  <c:v>-2.0870000080321915E-3</c:v>
                </c:pt>
                <c:pt idx="162">
                  <c:v>-1.4020000016898848E-3</c:v>
                </c:pt>
                <c:pt idx="163">
                  <c:v>-1.3020000042160973E-3</c:v>
                </c:pt>
                <c:pt idx="164">
                  <c:v>-1.0710000060498714E-3</c:v>
                </c:pt>
                <c:pt idx="165">
                  <c:v>-2.2380000082193874E-3</c:v>
                </c:pt>
                <c:pt idx="166">
                  <c:v>-1.6800000594230369E-4</c:v>
                </c:pt>
                <c:pt idx="167">
                  <c:v>-1.3140000082785264E-3</c:v>
                </c:pt>
                <c:pt idx="168">
                  <c:v>4.1699999565025792E-4</c:v>
                </c:pt>
                <c:pt idx="173">
                  <c:v>-9.4949999984237365E-3</c:v>
                </c:pt>
                <c:pt idx="175">
                  <c:v>7.3899999988498166E-3</c:v>
                </c:pt>
                <c:pt idx="179">
                  <c:v>-2.0700000459328294E-4</c:v>
                </c:pt>
                <c:pt idx="181">
                  <c:v>3.8859999986016192E-3</c:v>
                </c:pt>
                <c:pt idx="182">
                  <c:v>2.9499999800464138E-4</c:v>
                </c:pt>
                <c:pt idx="183">
                  <c:v>3.1339999986812472E-3</c:v>
                </c:pt>
                <c:pt idx="184">
                  <c:v>-1.1304000006930437E-2</c:v>
                </c:pt>
                <c:pt idx="185">
                  <c:v>3.5809999972116202E-3</c:v>
                </c:pt>
                <c:pt idx="186">
                  <c:v>1.7889999944600277E-3</c:v>
                </c:pt>
                <c:pt idx="190">
                  <c:v>-6.7100000160280615E-4</c:v>
                </c:pt>
                <c:pt idx="191">
                  <c:v>-3.0860000042594038E-3</c:v>
                </c:pt>
                <c:pt idx="193">
                  <c:v>4.054999997606501E-3</c:v>
                </c:pt>
                <c:pt idx="194">
                  <c:v>9.1169999941485003E-3</c:v>
                </c:pt>
                <c:pt idx="196">
                  <c:v>4.8249999963445589E-3</c:v>
                </c:pt>
                <c:pt idx="197">
                  <c:v>7.2999995609279722E-5</c:v>
                </c:pt>
                <c:pt idx="199">
                  <c:v>-1.5700000949436799E-4</c:v>
                </c:pt>
                <c:pt idx="200">
                  <c:v>2.6129999969271012E-3</c:v>
                </c:pt>
                <c:pt idx="202">
                  <c:v>-2.4220000050263479E-3</c:v>
                </c:pt>
                <c:pt idx="204">
                  <c:v>4.5339999996940605E-3</c:v>
                </c:pt>
                <c:pt idx="206">
                  <c:v>-2.0010000007459894E-3</c:v>
                </c:pt>
                <c:pt idx="207">
                  <c:v>6.9149999981164001E-3</c:v>
                </c:pt>
                <c:pt idx="208">
                  <c:v>7.9999999434221536E-4</c:v>
                </c:pt>
                <c:pt idx="209">
                  <c:v>6.3230000014300458E-3</c:v>
                </c:pt>
                <c:pt idx="210">
                  <c:v>-1.3659000003826804E-2</c:v>
                </c:pt>
                <c:pt idx="211">
                  <c:v>-4.7590000031050295E-3</c:v>
                </c:pt>
                <c:pt idx="220">
                  <c:v>-9.1000001702923328E-5</c:v>
                </c:pt>
                <c:pt idx="223">
                  <c:v>9.997999994084239E-3</c:v>
                </c:pt>
                <c:pt idx="224">
                  <c:v>9.0160000036121346E-3</c:v>
                </c:pt>
                <c:pt idx="225">
                  <c:v>2.9009999998379499E-3</c:v>
                </c:pt>
                <c:pt idx="226">
                  <c:v>-8.4439999991445802E-3</c:v>
                </c:pt>
                <c:pt idx="228">
                  <c:v>-1.9600000086938962E-4</c:v>
                </c:pt>
                <c:pt idx="229">
                  <c:v>6.8900000042049214E-4</c:v>
                </c:pt>
                <c:pt idx="234">
                  <c:v>6.3620000000810251E-3</c:v>
                </c:pt>
                <c:pt idx="235">
                  <c:v>-2.2868000000016764E-2</c:v>
                </c:pt>
                <c:pt idx="240">
                  <c:v>-6.88000007357914E-4</c:v>
                </c:pt>
                <c:pt idx="243">
                  <c:v>1.6397999992477708E-2</c:v>
                </c:pt>
                <c:pt idx="246">
                  <c:v>-2.7778000003308989E-2</c:v>
                </c:pt>
                <c:pt idx="247">
                  <c:v>-4.0080000035231933E-3</c:v>
                </c:pt>
                <c:pt idx="248">
                  <c:v>-6.7395999998552725E-2</c:v>
                </c:pt>
                <c:pt idx="249">
                  <c:v>-6.8300000057206489E-3</c:v>
                </c:pt>
                <c:pt idx="250">
                  <c:v>7.299999997485429E-4</c:v>
                </c:pt>
                <c:pt idx="251">
                  <c:v>3.7029999948572367E-3</c:v>
                </c:pt>
                <c:pt idx="252">
                  <c:v>-1.2279000002308749E-2</c:v>
                </c:pt>
                <c:pt idx="253">
                  <c:v>7.6239999980316497E-3</c:v>
                </c:pt>
                <c:pt idx="254">
                  <c:v>-2.4910000065574422E-3</c:v>
                </c:pt>
                <c:pt idx="255">
                  <c:v>-1.0128000008990057E-2</c:v>
                </c:pt>
                <c:pt idx="256">
                  <c:v>-2.2430000099120662E-3</c:v>
                </c:pt>
                <c:pt idx="257">
                  <c:v>-1.8358000008447561E-2</c:v>
                </c:pt>
                <c:pt idx="258">
                  <c:v>-5.4729999974370003E-3</c:v>
                </c:pt>
                <c:pt idx="259">
                  <c:v>-1.645499999722233E-2</c:v>
                </c:pt>
                <c:pt idx="260">
                  <c:v>4.43000000086613E-3</c:v>
                </c:pt>
                <c:pt idx="261">
                  <c:v>-4.3220000006840564E-3</c:v>
                </c:pt>
                <c:pt idx="262">
                  <c:v>1.3218000000051688E-2</c:v>
                </c:pt>
                <c:pt idx="263">
                  <c:v>-1.7534000005980488E-2</c:v>
                </c:pt>
                <c:pt idx="264">
                  <c:v>-7.6310000076773576E-3</c:v>
                </c:pt>
                <c:pt idx="265">
                  <c:v>-1.6976000006252434E-2</c:v>
                </c:pt>
                <c:pt idx="266">
                  <c:v>-4.0910000025178306E-3</c:v>
                </c:pt>
                <c:pt idx="268">
                  <c:v>-6.9399999993038364E-3</c:v>
                </c:pt>
                <c:pt idx="269">
                  <c:v>-1.4284999997471459E-2</c:v>
                </c:pt>
                <c:pt idx="270">
                  <c:v>-7.4000000022351742E-3</c:v>
                </c:pt>
                <c:pt idx="271">
                  <c:v>2.599999999802094E-3</c:v>
                </c:pt>
                <c:pt idx="272">
                  <c:v>6.9629999998142011E-3</c:v>
                </c:pt>
                <c:pt idx="273">
                  <c:v>-2.1520000009331852E-3</c:v>
                </c:pt>
                <c:pt idx="275">
                  <c:v>1.4419999934034422E-3</c:v>
                </c:pt>
                <c:pt idx="276">
                  <c:v>3.2499999942956492E-3</c:v>
                </c:pt>
                <c:pt idx="277">
                  <c:v>7.9199999163392931E-4</c:v>
                </c:pt>
                <c:pt idx="278">
                  <c:v>8.8599999435245991E-4</c:v>
                </c:pt>
                <c:pt idx="279">
                  <c:v>1.370999998471234E-3</c:v>
                </c:pt>
                <c:pt idx="280">
                  <c:v>9.7289999976055697E-3</c:v>
                </c:pt>
                <c:pt idx="281">
                  <c:v>-1.1429000005591661E-2</c:v>
                </c:pt>
                <c:pt idx="282">
                  <c:v>5.5709999942337163E-3</c:v>
                </c:pt>
                <c:pt idx="283">
                  <c:v>1.9959999990533106E-3</c:v>
                </c:pt>
                <c:pt idx="284">
                  <c:v>4.7400000039488077E-4</c:v>
                </c:pt>
                <c:pt idx="285">
                  <c:v>-1.8710000003920868E-3</c:v>
                </c:pt>
                <c:pt idx="286">
                  <c:v>1.0129000002052635E-2</c:v>
                </c:pt>
                <c:pt idx="287">
                  <c:v>1.1128999998618383E-2</c:v>
                </c:pt>
                <c:pt idx="288">
                  <c:v>1.0013999999500811E-2</c:v>
                </c:pt>
                <c:pt idx="289">
                  <c:v>8.8990000003832392E-3</c:v>
                </c:pt>
                <c:pt idx="290">
                  <c:v>-3.3968000003369525E-2</c:v>
                </c:pt>
                <c:pt idx="291">
                  <c:v>-1.7355999996652827E-2</c:v>
                </c:pt>
                <c:pt idx="292">
                  <c:v>-5.1079999975627288E-3</c:v>
                </c:pt>
                <c:pt idx="293">
                  <c:v>-2.0900000017718412E-3</c:v>
                </c:pt>
                <c:pt idx="294">
                  <c:v>-8.2050000055460259E-3</c:v>
                </c:pt>
                <c:pt idx="295">
                  <c:v>-5.8940000017173588E-3</c:v>
                </c:pt>
                <c:pt idx="296">
                  <c:v>3.4699999960139394E-3</c:v>
                </c:pt>
                <c:pt idx="297">
                  <c:v>1.7179999995278195E-3</c:v>
                </c:pt>
                <c:pt idx="298">
                  <c:v>1.7369999914080836E-3</c:v>
                </c:pt>
                <c:pt idx="299">
                  <c:v>7.56099999853177E-3</c:v>
                </c:pt>
                <c:pt idx="301">
                  <c:v>6.7679999992833473E-3</c:v>
                </c:pt>
                <c:pt idx="302">
                  <c:v>2.9529999956139363E-3</c:v>
                </c:pt>
                <c:pt idx="303">
                  <c:v>-2.3388000001432374E-2</c:v>
                </c:pt>
                <c:pt idx="304">
                  <c:v>-6.503000004158821E-3</c:v>
                </c:pt>
                <c:pt idx="305">
                  <c:v>-2.5000001187436283E-5</c:v>
                </c:pt>
                <c:pt idx="306">
                  <c:v>1.074499999958789E-2</c:v>
                </c:pt>
                <c:pt idx="307">
                  <c:v>1.5149999962886795E-3</c:v>
                </c:pt>
                <c:pt idx="310">
                  <c:v>6.8979999996372499E-3</c:v>
                </c:pt>
                <c:pt idx="311">
                  <c:v>-3.426000002946239E-3</c:v>
                </c:pt>
                <c:pt idx="312">
                  <c:v>-3.3260000054724514E-3</c:v>
                </c:pt>
                <c:pt idx="313">
                  <c:v>-1.4410000076168217E-3</c:v>
                </c:pt>
                <c:pt idx="314">
                  <c:v>-3.4100000630132854E-4</c:v>
                </c:pt>
                <c:pt idx="315">
                  <c:v>6.3769999978831038E-3</c:v>
                </c:pt>
                <c:pt idx="316">
                  <c:v>-8.8170000017271377E-3</c:v>
                </c:pt>
                <c:pt idx="317">
                  <c:v>4.7699999995529652E-3</c:v>
                </c:pt>
                <c:pt idx="318">
                  <c:v>4.254999992554076E-3</c:v>
                </c:pt>
                <c:pt idx="319">
                  <c:v>5.2189999987604097E-3</c:v>
                </c:pt>
                <c:pt idx="320">
                  <c:v>-3.6630000031436794E-3</c:v>
                </c:pt>
                <c:pt idx="321">
                  <c:v>-4.0780000053928234E-3</c:v>
                </c:pt>
                <c:pt idx="322">
                  <c:v>-3.3930000063264742E-3</c:v>
                </c:pt>
                <c:pt idx="323">
                  <c:v>-3.0080000069574453E-3</c:v>
                </c:pt>
                <c:pt idx="324">
                  <c:v>-2.823000009811949E-3</c:v>
                </c:pt>
                <c:pt idx="325">
                  <c:v>-2.8230000025359914E-3</c:v>
                </c:pt>
                <c:pt idx="327">
                  <c:v>7.6980000012554228E-3</c:v>
                </c:pt>
                <c:pt idx="328">
                  <c:v>5.8300000091549009E-4</c:v>
                </c:pt>
                <c:pt idx="331">
                  <c:v>-1.7619999998714775E-3</c:v>
                </c:pt>
                <c:pt idx="332">
                  <c:v>-1.4514000002236571E-2</c:v>
                </c:pt>
                <c:pt idx="333">
                  <c:v>-2.921000006608665E-3</c:v>
                </c:pt>
                <c:pt idx="334">
                  <c:v>-2.7210000043851323E-3</c:v>
                </c:pt>
                <c:pt idx="335">
                  <c:v>-4.1360000032000244E-3</c:v>
                </c:pt>
                <c:pt idx="336">
                  <c:v>-3.8360000035027042E-3</c:v>
                </c:pt>
                <c:pt idx="337">
                  <c:v>-2.9510000022128224E-3</c:v>
                </c:pt>
                <c:pt idx="338">
                  <c:v>-1.6510000059497543E-3</c:v>
                </c:pt>
                <c:pt idx="341">
                  <c:v>1.2251999993168283E-2</c:v>
                </c:pt>
                <c:pt idx="342">
                  <c:v>-1.8630000049597584E-3</c:v>
                </c:pt>
                <c:pt idx="343">
                  <c:v>2.9219999996712431E-3</c:v>
                </c:pt>
                <c:pt idx="344">
                  <c:v>9.0579999960027635E-3</c:v>
                </c:pt>
                <c:pt idx="345">
                  <c:v>3.5700000007636845E-3</c:v>
                </c:pt>
                <c:pt idx="346">
                  <c:v>3.8700000004610047E-3</c:v>
                </c:pt>
                <c:pt idx="347">
                  <c:v>3.6550000004353933E-3</c:v>
                </c:pt>
                <c:pt idx="348">
                  <c:v>1.7709999956423417E-3</c:v>
                </c:pt>
                <c:pt idx="349">
                  <c:v>2.4259999991045333E-3</c:v>
                </c:pt>
                <c:pt idx="350">
                  <c:v>3.2519999949727207E-3</c:v>
                </c:pt>
                <c:pt idx="351">
                  <c:v>2.0799999983864836E-3</c:v>
                </c:pt>
                <c:pt idx="352">
                  <c:v>4.0339999977732077E-3</c:v>
                </c:pt>
                <c:pt idx="353">
                  <c:v>1.3379999945755117E-3</c:v>
                </c:pt>
                <c:pt idx="354">
                  <c:v>1.5679999924032018E-3</c:v>
                </c:pt>
                <c:pt idx="355">
                  <c:v>1.1529999974300154E-3</c:v>
                </c:pt>
                <c:pt idx="357">
                  <c:v>5.3750000006402843E-3</c:v>
                </c:pt>
                <c:pt idx="359">
                  <c:v>2.0759999970323406E-3</c:v>
                </c:pt>
                <c:pt idx="361">
                  <c:v>2.2521999999298714E-2</c:v>
                </c:pt>
                <c:pt idx="364">
                  <c:v>1.4999999912106432E-3</c:v>
                </c:pt>
                <c:pt idx="365">
                  <c:v>2.1779999951831996E-3</c:v>
                </c:pt>
                <c:pt idx="367">
                  <c:v>2.8759999986505136E-3</c:v>
                </c:pt>
                <c:pt idx="370">
                  <c:v>4.6089999959804118E-3</c:v>
                </c:pt>
                <c:pt idx="371">
                  <c:v>2.343299999483861E-2</c:v>
                </c:pt>
                <c:pt idx="375">
                  <c:v>-1.1124000004201662E-2</c:v>
                </c:pt>
                <c:pt idx="376">
                  <c:v>8.8759999925969169E-3</c:v>
                </c:pt>
                <c:pt idx="381">
                  <c:v>9.3499999929917976E-3</c:v>
                </c:pt>
                <c:pt idx="385">
                  <c:v>1.9810999998298939E-2</c:v>
                </c:pt>
                <c:pt idx="387">
                  <c:v>1.6466000000946224E-2</c:v>
                </c:pt>
                <c:pt idx="388">
                  <c:v>8.0779999916558154E-3</c:v>
                </c:pt>
                <c:pt idx="392">
                  <c:v>-4.0460000018356368E-3</c:v>
                </c:pt>
                <c:pt idx="393">
                  <c:v>-1.9610000017564744E-3</c:v>
                </c:pt>
                <c:pt idx="394">
                  <c:v>-1.5760000023874454E-3</c:v>
                </c:pt>
                <c:pt idx="395">
                  <c:v>-3.2910000008996576E-3</c:v>
                </c:pt>
                <c:pt idx="396">
                  <c:v>1.8735999998170882E-2</c:v>
                </c:pt>
                <c:pt idx="397">
                  <c:v>1.913599999534199E-2</c:v>
                </c:pt>
                <c:pt idx="403">
                  <c:v>1.1808999995992053E-2</c:v>
                </c:pt>
                <c:pt idx="404">
                  <c:v>2.2985999996308237E-2</c:v>
                </c:pt>
                <c:pt idx="405">
                  <c:v>-1.4820000069448724E-3</c:v>
                </c:pt>
                <c:pt idx="407">
                  <c:v>2.1084999993036035E-2</c:v>
                </c:pt>
                <c:pt idx="414">
                  <c:v>9.3839999972260557E-3</c:v>
                </c:pt>
                <c:pt idx="415">
                  <c:v>1.0083999994094484E-2</c:v>
                </c:pt>
                <c:pt idx="421">
                  <c:v>3.8395999996282626E-2</c:v>
                </c:pt>
                <c:pt idx="423">
                  <c:v>1.6636000000289641E-2</c:v>
                </c:pt>
                <c:pt idx="432">
                  <c:v>1.4055999999982305E-2</c:v>
                </c:pt>
                <c:pt idx="433">
                  <c:v>1.2673999997787178E-2</c:v>
                </c:pt>
                <c:pt idx="434">
                  <c:v>2.9920999993919395E-2</c:v>
                </c:pt>
                <c:pt idx="440">
                  <c:v>1.2595000000146683E-2</c:v>
                </c:pt>
                <c:pt idx="441">
                  <c:v>1.2894999999844003E-2</c:v>
                </c:pt>
                <c:pt idx="448">
                  <c:v>3.7758999998914078E-2</c:v>
                </c:pt>
                <c:pt idx="452">
                  <c:v>2.0478999991610181E-2</c:v>
                </c:pt>
                <c:pt idx="453">
                  <c:v>2.8306000000156928E-2</c:v>
                </c:pt>
                <c:pt idx="454">
                  <c:v>2.1190999999816995E-2</c:v>
                </c:pt>
                <c:pt idx="455">
                  <c:v>2.1075999997265171E-2</c:v>
                </c:pt>
                <c:pt idx="456">
                  <c:v>2.3960999998962507E-2</c:v>
                </c:pt>
                <c:pt idx="457">
                  <c:v>2.9208999992988538E-2</c:v>
                </c:pt>
                <c:pt idx="458">
                  <c:v>2.9093999997712672E-2</c:v>
                </c:pt>
                <c:pt idx="459">
                  <c:v>2.2863999991386663E-2</c:v>
                </c:pt>
                <c:pt idx="460">
                  <c:v>4.3651999993016943E-2</c:v>
                </c:pt>
                <c:pt idx="461">
                  <c:v>2.65369999979157E-2</c:v>
                </c:pt>
                <c:pt idx="463">
                  <c:v>2.4439999993774109E-2</c:v>
                </c:pt>
                <c:pt idx="464">
                  <c:v>2.7688000001944602E-2</c:v>
                </c:pt>
                <c:pt idx="465">
                  <c:v>3.0458000001090113E-2</c:v>
                </c:pt>
                <c:pt idx="466">
                  <c:v>2.2591000000829808E-2</c:v>
                </c:pt>
                <c:pt idx="467">
                  <c:v>3.1339999986812472E-3</c:v>
                </c:pt>
                <c:pt idx="468">
                  <c:v>1.0833999993337784E-2</c:v>
                </c:pt>
                <c:pt idx="469">
                  <c:v>2.5333999998110812E-2</c:v>
                </c:pt>
                <c:pt idx="470">
                  <c:v>2.603399999497924E-2</c:v>
                </c:pt>
                <c:pt idx="471">
                  <c:v>2.003999994485639E-3</c:v>
                </c:pt>
                <c:pt idx="472">
                  <c:v>6.9039999943925068E-3</c:v>
                </c:pt>
                <c:pt idx="473">
                  <c:v>8.3039999954053201E-3</c:v>
                </c:pt>
                <c:pt idx="474">
                  <c:v>1.3803999994706828E-2</c:v>
                </c:pt>
                <c:pt idx="475">
                  <c:v>1.8003999997745268E-2</c:v>
                </c:pt>
                <c:pt idx="477">
                  <c:v>2.7798999995866325E-2</c:v>
                </c:pt>
                <c:pt idx="478">
                  <c:v>2.6587000000290573E-2</c:v>
                </c:pt>
                <c:pt idx="479">
                  <c:v>3.011799999512732E-2</c:v>
                </c:pt>
                <c:pt idx="480">
                  <c:v>3.5374999992200173E-2</c:v>
                </c:pt>
                <c:pt idx="481">
                  <c:v>1.3359999997192062E-2</c:v>
                </c:pt>
                <c:pt idx="482">
                  <c:v>4.4277999993937556E-2</c:v>
                </c:pt>
                <c:pt idx="483">
                  <c:v>3.4747999990941025E-2</c:v>
                </c:pt>
                <c:pt idx="484">
                  <c:v>3.7083999995957129E-2</c:v>
                </c:pt>
                <c:pt idx="485">
                  <c:v>3.4986999999091495E-2</c:v>
                </c:pt>
                <c:pt idx="486">
                  <c:v>3.5287999999127351E-2</c:v>
                </c:pt>
                <c:pt idx="487">
                  <c:v>3.2172999999602325E-2</c:v>
                </c:pt>
                <c:pt idx="489">
                  <c:v>2.8317999996943399E-2</c:v>
                </c:pt>
                <c:pt idx="490">
                  <c:v>3.3580999996047467E-2</c:v>
                </c:pt>
                <c:pt idx="491">
                  <c:v>3.935099999216618E-2</c:v>
                </c:pt>
                <c:pt idx="492">
                  <c:v>3.5120999993523583E-2</c:v>
                </c:pt>
                <c:pt idx="493">
                  <c:v>3.9005999999062624E-2</c:v>
                </c:pt>
                <c:pt idx="494">
                  <c:v>3.0253999997512437E-2</c:v>
                </c:pt>
                <c:pt idx="495">
                  <c:v>2.7271999999356922E-2</c:v>
                </c:pt>
                <c:pt idx="496">
                  <c:v>2.696299999661278E-2</c:v>
                </c:pt>
                <c:pt idx="497">
                  <c:v>3.2147999998414889E-2</c:v>
                </c:pt>
                <c:pt idx="498">
                  <c:v>3.8125999992189463E-2</c:v>
                </c:pt>
                <c:pt idx="499">
                  <c:v>3.8683999999193475E-2</c:v>
                </c:pt>
                <c:pt idx="500">
                  <c:v>4.1485999994620215E-2</c:v>
                </c:pt>
                <c:pt idx="501">
                  <c:v>5.9409999958006665E-3</c:v>
                </c:pt>
                <c:pt idx="502">
                  <c:v>3.4228999997139908E-2</c:v>
                </c:pt>
                <c:pt idx="503">
                  <c:v>3.4098999996786006E-2</c:v>
                </c:pt>
                <c:pt idx="504">
                  <c:v>4.1649999999208376E-2</c:v>
                </c:pt>
                <c:pt idx="505">
                  <c:v>6.0881999997945968E-2</c:v>
                </c:pt>
                <c:pt idx="506">
                  <c:v>5.0469999994675163E-2</c:v>
                </c:pt>
                <c:pt idx="507">
                  <c:v>5.3072999995492864E-2</c:v>
                </c:pt>
                <c:pt idx="508">
                  <c:v>5.0320999995165039E-2</c:v>
                </c:pt>
                <c:pt idx="509">
                  <c:v>3.8036999991163611E-2</c:v>
                </c:pt>
                <c:pt idx="510">
                  <c:v>3.8336999990860932E-2</c:v>
                </c:pt>
                <c:pt idx="511">
                  <c:v>4.2622000000847038E-2</c:v>
                </c:pt>
                <c:pt idx="512">
                  <c:v>4.2922000000544358E-2</c:v>
                </c:pt>
                <c:pt idx="513">
                  <c:v>6.6066999999748077E-2</c:v>
                </c:pt>
                <c:pt idx="514">
                  <c:v>4.902399999264162E-2</c:v>
                </c:pt>
                <c:pt idx="515">
                  <c:v>5.1129999992554076E-2</c:v>
                </c:pt>
                <c:pt idx="516">
                  <c:v>5.1329999994777609E-2</c:v>
                </c:pt>
                <c:pt idx="517">
                  <c:v>4.9481000001833308E-2</c:v>
                </c:pt>
                <c:pt idx="518">
                  <c:v>4.627500000060536E-2</c:v>
                </c:pt>
                <c:pt idx="519">
                  <c:v>6.3495999995211605E-2</c:v>
                </c:pt>
                <c:pt idx="520">
                  <c:v>6.7598999994515907E-2</c:v>
                </c:pt>
                <c:pt idx="521">
                  <c:v>6.0783999993873294E-2</c:v>
                </c:pt>
                <c:pt idx="522">
                  <c:v>4.9853999997139908E-2</c:v>
                </c:pt>
                <c:pt idx="523">
                  <c:v>7.0908000001509208E-2</c:v>
                </c:pt>
                <c:pt idx="524">
                  <c:v>6.0054999994463287E-2</c:v>
                </c:pt>
                <c:pt idx="525">
                  <c:v>5.5610999996133614E-2</c:v>
                </c:pt>
                <c:pt idx="526">
                  <c:v>7.0716000001993962E-2</c:v>
                </c:pt>
                <c:pt idx="527">
                  <c:v>7.5339999995776452E-2</c:v>
                </c:pt>
                <c:pt idx="528">
                  <c:v>7.7783999993698671E-2</c:v>
                </c:pt>
                <c:pt idx="529">
                  <c:v>8.4165999993274454E-2</c:v>
                </c:pt>
                <c:pt idx="530">
                  <c:v>1.9905999994080048E-2</c:v>
                </c:pt>
                <c:pt idx="532">
                  <c:v>6.6538999992189929E-2</c:v>
                </c:pt>
                <c:pt idx="533">
                  <c:v>8.7032999996154103E-2</c:v>
                </c:pt>
                <c:pt idx="534">
                  <c:v>3.5517999996955041E-2</c:v>
                </c:pt>
                <c:pt idx="536">
                  <c:v>6.8938999997044448E-2</c:v>
                </c:pt>
                <c:pt idx="537">
                  <c:v>2.7323999995132908E-2</c:v>
                </c:pt>
                <c:pt idx="539">
                  <c:v>2.7423999992606696E-2</c:v>
                </c:pt>
                <c:pt idx="540">
                  <c:v>7.7423999995517079E-2</c:v>
                </c:pt>
                <c:pt idx="541">
                  <c:v>2.3093999996490311E-2</c:v>
                </c:pt>
                <c:pt idx="543">
                  <c:v>7.2811999991245102E-2</c:v>
                </c:pt>
                <c:pt idx="544">
                  <c:v>7.1639000001596287E-2</c:v>
                </c:pt>
                <c:pt idx="545">
                  <c:v>7.0443999997223727E-2</c:v>
                </c:pt>
                <c:pt idx="546">
                  <c:v>7.393199999933131E-2</c:v>
                </c:pt>
                <c:pt idx="547">
                  <c:v>8.4949999996752013E-2</c:v>
                </c:pt>
                <c:pt idx="549">
                  <c:v>8.1234999997832347E-2</c:v>
                </c:pt>
                <c:pt idx="550">
                  <c:v>7.0719999996072147E-2</c:v>
                </c:pt>
                <c:pt idx="552">
                  <c:v>8.054699999775039E-2</c:v>
                </c:pt>
                <c:pt idx="553">
                  <c:v>7.9949999999371357E-2</c:v>
                </c:pt>
                <c:pt idx="554">
                  <c:v>8.7670999993861187E-2</c:v>
                </c:pt>
                <c:pt idx="555">
                  <c:v>8.2255999994231388E-2</c:v>
                </c:pt>
                <c:pt idx="556">
                  <c:v>6.7740999991656281E-2</c:v>
                </c:pt>
                <c:pt idx="557">
                  <c:v>3.2751999999163672E-2</c:v>
                </c:pt>
                <c:pt idx="558">
                  <c:v>3.3651999998255633E-2</c:v>
                </c:pt>
                <c:pt idx="560">
                  <c:v>7.4478999995335471E-2</c:v>
                </c:pt>
                <c:pt idx="561">
                  <c:v>8.4385999994992744E-2</c:v>
                </c:pt>
                <c:pt idx="562">
                  <c:v>8.4585999997216277E-2</c:v>
                </c:pt>
                <c:pt idx="564">
                  <c:v>0.10628199999337085</c:v>
                </c:pt>
                <c:pt idx="565">
                  <c:v>0.10569999999279389</c:v>
                </c:pt>
                <c:pt idx="566">
                  <c:v>0.1072509999939939</c:v>
                </c:pt>
                <c:pt idx="567">
                  <c:v>0.10656899999594316</c:v>
                </c:pt>
                <c:pt idx="568">
                  <c:v>0.11736799999926006</c:v>
                </c:pt>
                <c:pt idx="569">
                  <c:v>0.11672600000019884</c:v>
                </c:pt>
                <c:pt idx="570">
                  <c:v>0.11774699999659788</c:v>
                </c:pt>
                <c:pt idx="571">
                  <c:v>9.9071999997249804E-2</c:v>
                </c:pt>
                <c:pt idx="572">
                  <c:v>0.12782699999661418</c:v>
                </c:pt>
                <c:pt idx="573">
                  <c:v>0.1278119999988121</c:v>
                </c:pt>
                <c:pt idx="574">
                  <c:v>0.12715200000093319</c:v>
                </c:pt>
                <c:pt idx="575">
                  <c:v>0.12787299999763491</c:v>
                </c:pt>
                <c:pt idx="576">
                  <c:v>0.1375389999957406</c:v>
                </c:pt>
                <c:pt idx="577">
                  <c:v>0.13733199999114731</c:v>
                </c:pt>
                <c:pt idx="578">
                  <c:v>0.14360599999781698</c:v>
                </c:pt>
                <c:pt idx="579">
                  <c:v>0.13901999999507098</c:v>
                </c:pt>
                <c:pt idx="580">
                  <c:v>0.13920499999949243</c:v>
                </c:pt>
                <c:pt idx="581">
                  <c:v>0.13865999998961342</c:v>
                </c:pt>
                <c:pt idx="582">
                  <c:v>0.14018699999724049</c:v>
                </c:pt>
                <c:pt idx="583">
                  <c:v>0.14028699999471428</c:v>
                </c:pt>
                <c:pt idx="584">
                  <c:v>0.13679299999785144</c:v>
                </c:pt>
                <c:pt idx="585">
                  <c:v>0.16002199999638833</c:v>
                </c:pt>
                <c:pt idx="586">
                  <c:v>0.16867599999386584</c:v>
                </c:pt>
                <c:pt idx="587">
                  <c:v>0.18589499999507098</c:v>
                </c:pt>
                <c:pt idx="588">
                  <c:v>0.18594499999016989</c:v>
                </c:pt>
                <c:pt idx="589">
                  <c:v>0.18679499999416294</c:v>
                </c:pt>
                <c:pt idx="590">
                  <c:v>0.18683499999315245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AD-44B8-BFD8-F5CA997B70B2}"/>
            </c:ext>
          </c:extLst>
        </c:ser>
        <c:ser>
          <c:idx val="1"/>
          <c:order val="1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2'!$F$21:$F$611</c:f>
              <c:numCache>
                <c:formatCode>General</c:formatCode>
                <c:ptCount val="591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</c:numCache>
            </c:numRef>
          </c:xVal>
          <c:yVal>
            <c:numRef>
              <c:f>'Active 2'!$P$21:$P$611</c:f>
              <c:numCache>
                <c:formatCode>General</c:formatCode>
                <c:ptCount val="591"/>
                <c:pt idx="0">
                  <c:v>0.17249155620337914</c:v>
                </c:pt>
                <c:pt idx="1">
                  <c:v>0.17249155620337914</c:v>
                </c:pt>
                <c:pt idx="2">
                  <c:v>0.1723522813320271</c:v>
                </c:pt>
                <c:pt idx="3">
                  <c:v>0.17224646919114606</c:v>
                </c:pt>
                <c:pt idx="4">
                  <c:v>0.17221862916766251</c:v>
                </c:pt>
                <c:pt idx="5">
                  <c:v>0.17210729106017958</c:v>
                </c:pt>
                <c:pt idx="6">
                  <c:v>0.17208502766008163</c:v>
                </c:pt>
                <c:pt idx="7">
                  <c:v>0.17205720038873984</c:v>
                </c:pt>
                <c:pt idx="8">
                  <c:v>0.17202937531604315</c:v>
                </c:pt>
                <c:pt idx="9">
                  <c:v>0.17162337963637858</c:v>
                </c:pt>
                <c:pt idx="10">
                  <c:v>0.17159558886254589</c:v>
                </c:pt>
                <c:pt idx="11">
                  <c:v>0.17154001391081586</c:v>
                </c:pt>
                <c:pt idx="12">
                  <c:v>0.17140666990855224</c:v>
                </c:pt>
                <c:pt idx="13">
                  <c:v>0.16046191409900692</c:v>
                </c:pt>
                <c:pt idx="14">
                  <c:v>0.16045653526573692</c:v>
                </c:pt>
                <c:pt idx="15">
                  <c:v>8.8023624843296983E-2</c:v>
                </c:pt>
                <c:pt idx="16">
                  <c:v>8.8023624843296983E-2</c:v>
                </c:pt>
                <c:pt idx="17">
                  <c:v>8.7983391157803764E-2</c:v>
                </c:pt>
                <c:pt idx="18">
                  <c:v>8.7104478730537088E-2</c:v>
                </c:pt>
                <c:pt idx="19">
                  <c:v>8.6888408846315601E-2</c:v>
                </c:pt>
                <c:pt idx="20">
                  <c:v>8.6888408846315601E-2</c:v>
                </c:pt>
                <c:pt idx="21">
                  <c:v>8.1538969252281601E-2</c:v>
                </c:pt>
                <c:pt idx="22">
                  <c:v>8.1538969252281601E-2</c:v>
                </c:pt>
                <c:pt idx="23">
                  <c:v>8.0071113038762354E-2</c:v>
                </c:pt>
                <c:pt idx="24">
                  <c:v>6.8267451722934552E-2</c:v>
                </c:pt>
                <c:pt idx="25">
                  <c:v>6.8249623010171401E-2</c:v>
                </c:pt>
                <c:pt idx="26">
                  <c:v>6.1260577330592508E-2</c:v>
                </c:pt>
                <c:pt idx="27">
                  <c:v>6.1030345551139148E-2</c:v>
                </c:pt>
                <c:pt idx="28">
                  <c:v>6.0746503034304594E-2</c:v>
                </c:pt>
                <c:pt idx="29">
                  <c:v>5.6227546331634515E-2</c:v>
                </c:pt>
                <c:pt idx="30">
                  <c:v>5.5990128161289815E-2</c:v>
                </c:pt>
                <c:pt idx="31">
                  <c:v>5.592516387682149E-2</c:v>
                </c:pt>
                <c:pt idx="32">
                  <c:v>5.5879709808795267E-2</c:v>
                </c:pt>
                <c:pt idx="33">
                  <c:v>5.5562013979189945E-2</c:v>
                </c:pt>
                <c:pt idx="34">
                  <c:v>5.5529643528128232E-2</c:v>
                </c:pt>
                <c:pt idx="35">
                  <c:v>5.540348280120426E-2</c:v>
                </c:pt>
                <c:pt idx="36">
                  <c:v>5.5374387783592632E-2</c:v>
                </c:pt>
                <c:pt idx="37">
                  <c:v>5.4530521657146447E-2</c:v>
                </c:pt>
                <c:pt idx="38">
                  <c:v>4.9637104785077275E-2</c:v>
                </c:pt>
                <c:pt idx="39">
                  <c:v>4.9532696648901364E-2</c:v>
                </c:pt>
                <c:pt idx="40">
                  <c:v>4.9502007721632622E-2</c:v>
                </c:pt>
                <c:pt idx="41">
                  <c:v>4.4801716852479322E-2</c:v>
                </c:pt>
                <c:pt idx="42">
                  <c:v>4.4757767117562887E-2</c:v>
                </c:pt>
                <c:pt idx="43">
                  <c:v>4.4728478287510892E-2</c:v>
                </c:pt>
                <c:pt idx="44">
                  <c:v>4.4529547475432418E-2</c:v>
                </c:pt>
                <c:pt idx="45">
                  <c:v>4.4371862700499067E-2</c:v>
                </c:pt>
                <c:pt idx="46">
                  <c:v>4.4371862700499067E-2</c:v>
                </c:pt>
                <c:pt idx="47">
                  <c:v>4.406017076024904E-2</c:v>
                </c:pt>
                <c:pt idx="48">
                  <c:v>3.8761693582954934E-2</c:v>
                </c:pt>
                <c:pt idx="49">
                  <c:v>3.8723294527411606E-2</c:v>
                </c:pt>
                <c:pt idx="50">
                  <c:v>3.8709584756429022E-2</c:v>
                </c:pt>
                <c:pt idx="51">
                  <c:v>3.8695877184091558E-2</c:v>
                </c:pt>
                <c:pt idx="52">
                  <c:v>3.848232373619815E-2</c:v>
                </c:pt>
                <c:pt idx="53">
                  <c:v>3.8389403784647218E-2</c:v>
                </c:pt>
                <c:pt idx="54">
                  <c:v>3.8296585498446951E-2</c:v>
                </c:pt>
                <c:pt idx="55">
                  <c:v>3.8228401618625049E-2</c:v>
                </c:pt>
                <c:pt idx="56">
                  <c:v>3.8190242655129575E-2</c:v>
                </c:pt>
                <c:pt idx="57">
                  <c:v>3.8084033577381715E-2</c:v>
                </c:pt>
                <c:pt idx="58">
                  <c:v>3.4698532148724717E-2</c:v>
                </c:pt>
                <c:pt idx="59">
                  <c:v>3.4672437510312945E-2</c:v>
                </c:pt>
                <c:pt idx="60">
                  <c:v>3.4544700907756527E-2</c:v>
                </c:pt>
                <c:pt idx="61">
                  <c:v>3.4495227201387993E-2</c:v>
                </c:pt>
                <c:pt idx="62">
                  <c:v>3.4482213081723528E-2</c:v>
                </c:pt>
                <c:pt idx="63">
                  <c:v>3.4443183914600876E-2</c:v>
                </c:pt>
                <c:pt idx="64">
                  <c:v>3.4417175463078084E-2</c:v>
                </c:pt>
                <c:pt idx="65">
                  <c:v>3.43911758061358E-2</c:v>
                </c:pt>
                <c:pt idx="66">
                  <c:v>3.4380778405841424E-2</c:v>
                </c:pt>
                <c:pt idx="67">
                  <c:v>3.4367783634254072E-2</c:v>
                </c:pt>
                <c:pt idx="68">
                  <c:v>3.4354791061311847E-2</c:v>
                </c:pt>
                <c:pt idx="69">
                  <c:v>3.4328812511362772E-2</c:v>
                </c:pt>
                <c:pt idx="70">
                  <c:v>3.4292457316329329E-2</c:v>
                </c:pt>
                <c:pt idx="71">
                  <c:v>3.4289861176277622E-2</c:v>
                </c:pt>
                <c:pt idx="72">
                  <c:v>3.3749197876162929E-2</c:v>
                </c:pt>
                <c:pt idx="73">
                  <c:v>3.3648733858131413E-2</c:v>
                </c:pt>
                <c:pt idx="74">
                  <c:v>2.9947331263468702E-2</c:v>
                </c:pt>
                <c:pt idx="75">
                  <c:v>2.5685013295563226E-2</c:v>
                </c:pt>
                <c:pt idx="76">
                  <c:v>2.5685013295563226E-2</c:v>
                </c:pt>
                <c:pt idx="77">
                  <c:v>2.5685013295563226E-2</c:v>
                </c:pt>
                <c:pt idx="78">
                  <c:v>2.2116250749189468E-2</c:v>
                </c:pt>
                <c:pt idx="79">
                  <c:v>2.2105529816392255E-2</c:v>
                </c:pt>
                <c:pt idx="80">
                  <c:v>2.177214113653942E-2</c:v>
                </c:pt>
                <c:pt idx="81">
                  <c:v>2.1761491000115291E-2</c:v>
                </c:pt>
                <c:pt idx="82">
                  <c:v>1.5002850059496061E-2</c:v>
                </c:pt>
                <c:pt idx="83">
                  <c:v>1.5001020543027167E-2</c:v>
                </c:pt>
                <c:pt idx="84">
                  <c:v>1.4960793431000196E-2</c:v>
                </c:pt>
                <c:pt idx="85">
                  <c:v>1.4931564085050777E-2</c:v>
                </c:pt>
                <c:pt idx="86">
                  <c:v>1.4929737998468282E-2</c:v>
                </c:pt>
                <c:pt idx="87">
                  <c:v>1.4738488325711473E-2</c:v>
                </c:pt>
                <c:pt idx="88">
                  <c:v>1.4738488325711473E-2</c:v>
                </c:pt>
                <c:pt idx="89">
                  <c:v>8.8369696655065423E-3</c:v>
                </c:pt>
                <c:pt idx="90">
                  <c:v>8.8219315737084591E-3</c:v>
                </c:pt>
                <c:pt idx="91">
                  <c:v>8.3985213281130462E-3</c:v>
                </c:pt>
                <c:pt idx="92">
                  <c:v>6.255648808404431E-3</c:v>
                </c:pt>
                <c:pt idx="93">
                  <c:v>6.1510148329601234E-3</c:v>
                </c:pt>
                <c:pt idx="94">
                  <c:v>3.7862436763307214E-3</c:v>
                </c:pt>
                <c:pt idx="95">
                  <c:v>3.6380655523333629E-3</c:v>
                </c:pt>
                <c:pt idx="96">
                  <c:v>3.5986365260183006E-3</c:v>
                </c:pt>
                <c:pt idx="97">
                  <c:v>2.1662701070212188E-3</c:v>
                </c:pt>
                <c:pt idx="98">
                  <c:v>2.1662701070212188E-3</c:v>
                </c:pt>
                <c:pt idx="99">
                  <c:v>2.0851239936291645E-3</c:v>
                </c:pt>
                <c:pt idx="100">
                  <c:v>2.0820136746832474E-3</c:v>
                </c:pt>
                <c:pt idx="101">
                  <c:v>2.0664739526373493E-3</c:v>
                </c:pt>
                <c:pt idx="102">
                  <c:v>2.0344212324348437E-3</c:v>
                </c:pt>
                <c:pt idx="103">
                  <c:v>1.9346732045203731E-3</c:v>
                </c:pt>
                <c:pt idx="104">
                  <c:v>4.690113683929794E-4</c:v>
                </c:pt>
                <c:pt idx="105">
                  <c:v>4.690113683929794E-4</c:v>
                </c:pt>
                <c:pt idx="106">
                  <c:v>3.1385106922266924E-4</c:v>
                </c:pt>
                <c:pt idx="107">
                  <c:v>3.0511693273216432E-4</c:v>
                </c:pt>
                <c:pt idx="108">
                  <c:v>2.3729249810923447E-4</c:v>
                </c:pt>
                <c:pt idx="109">
                  <c:v>2.1653108696758749E-4</c:v>
                </c:pt>
                <c:pt idx="110">
                  <c:v>2.1653108696758749E-4</c:v>
                </c:pt>
                <c:pt idx="111">
                  <c:v>2.12212169050611E-4</c:v>
                </c:pt>
                <c:pt idx="112">
                  <c:v>2.0789544977876332E-4</c:v>
                </c:pt>
                <c:pt idx="113">
                  <c:v>2.0789544977876332E-4</c:v>
                </c:pt>
                <c:pt idx="114">
                  <c:v>1.8290183528394104E-4</c:v>
                </c:pt>
                <c:pt idx="115">
                  <c:v>-9.452936730859748E-4</c:v>
                </c:pt>
                <c:pt idx="116">
                  <c:v>-9.452936730859748E-4</c:v>
                </c:pt>
                <c:pt idx="117">
                  <c:v>-9.7394272971998864E-4</c:v>
                </c:pt>
                <c:pt idx="118">
                  <c:v>-9.7980292547458639E-4</c:v>
                </c:pt>
                <c:pt idx="119">
                  <c:v>-9.9807975956311317E-4</c:v>
                </c:pt>
                <c:pt idx="120">
                  <c:v>-1.0009989521605842E-3</c:v>
                </c:pt>
                <c:pt idx="121">
                  <c:v>-1.0017285304454392E-3</c:v>
                </c:pt>
                <c:pt idx="122">
                  <c:v>-1.0024580207844891E-3</c:v>
                </c:pt>
                <c:pt idx="123">
                  <c:v>-1.0264818643764858E-3</c:v>
                </c:pt>
                <c:pt idx="124">
                  <c:v>-1.0373701327921125E-3</c:v>
                </c:pt>
                <c:pt idx="125">
                  <c:v>-1.0409951583070674E-3</c:v>
                </c:pt>
                <c:pt idx="126">
                  <c:v>-1.0446179851768969E-3</c:v>
                </c:pt>
                <c:pt idx="127">
                  <c:v>-1.0547502036203421E-3</c:v>
                </c:pt>
                <c:pt idx="128">
                  <c:v>-1.0943884703401813E-3</c:v>
                </c:pt>
                <c:pt idx="129">
                  <c:v>-1.1558350901586874E-3</c:v>
                </c:pt>
                <c:pt idx="130">
                  <c:v>-1.2088912858069351E-3</c:v>
                </c:pt>
                <c:pt idx="131">
                  <c:v>-1.3500151552464689E-3</c:v>
                </c:pt>
                <c:pt idx="132">
                  <c:v>-2.0968320947324136E-3</c:v>
                </c:pt>
                <c:pt idx="133">
                  <c:v>-2.1258598006404098E-3</c:v>
                </c:pt>
                <c:pt idx="134">
                  <c:v>-2.1598297038756369E-3</c:v>
                </c:pt>
                <c:pt idx="135">
                  <c:v>-2.1626944379057409E-3</c:v>
                </c:pt>
                <c:pt idx="136">
                  <c:v>-2.1866714012490256E-3</c:v>
                </c:pt>
                <c:pt idx="137">
                  <c:v>-2.2003028700818533E-3</c:v>
                </c:pt>
                <c:pt idx="138">
                  <c:v>-2.2319126320884302E-3</c:v>
                </c:pt>
                <c:pt idx="139">
                  <c:v>-2.2364057982489872E-3</c:v>
                </c:pt>
                <c:pt idx="140">
                  <c:v>-2.2448153141486522E-3</c:v>
                </c:pt>
                <c:pt idx="141">
                  <c:v>-2.2509697162249476E-3</c:v>
                </c:pt>
                <c:pt idx="142">
                  <c:v>-2.2582293809513421E-3</c:v>
                </c:pt>
                <c:pt idx="143">
                  <c:v>-2.2715927909703138E-3</c:v>
                </c:pt>
                <c:pt idx="144">
                  <c:v>-2.2743704586533986E-3</c:v>
                </c:pt>
                <c:pt idx="145">
                  <c:v>-2.2771459276913538E-3</c:v>
                </c:pt>
                <c:pt idx="146">
                  <c:v>-2.2970644007605061E-3</c:v>
                </c:pt>
                <c:pt idx="147">
                  <c:v>-2.3042291719632272E-3</c:v>
                </c:pt>
                <c:pt idx="148">
                  <c:v>-2.3042291719632272E-3</c:v>
                </c:pt>
                <c:pt idx="149">
                  <c:v>-2.4072490239214293E-3</c:v>
                </c:pt>
                <c:pt idx="150">
                  <c:v>-2.9408450386029517E-3</c:v>
                </c:pt>
                <c:pt idx="151">
                  <c:v>-2.951747616936169E-3</c:v>
                </c:pt>
                <c:pt idx="152">
                  <c:v>-2.97682991311643E-3</c:v>
                </c:pt>
                <c:pt idx="153">
                  <c:v>-2.9892601175734602E-3</c:v>
                </c:pt>
                <c:pt idx="154">
                  <c:v>-3.0058599832919423E-3</c:v>
                </c:pt>
                <c:pt idx="155">
                  <c:v>-3.0100948123949504E-3</c:v>
                </c:pt>
                <c:pt idx="156">
                  <c:v>-3.0143208469174537E-3</c:v>
                </c:pt>
                <c:pt idx="157">
                  <c:v>-3.0252673780391832E-3</c:v>
                </c:pt>
                <c:pt idx="158">
                  <c:v>-3.0328109192000342E-3</c:v>
                </c:pt>
                <c:pt idx="159">
                  <c:v>-3.0394923678618109E-3</c:v>
                </c:pt>
                <c:pt idx="160">
                  <c:v>-3.041575703413851E-3</c:v>
                </c:pt>
                <c:pt idx="161">
                  <c:v>-3.0428246493954146E-3</c:v>
                </c:pt>
                <c:pt idx="162">
                  <c:v>-3.0436568403207605E-3</c:v>
                </c:pt>
                <c:pt idx="163">
                  <c:v>-3.0436568403207605E-3</c:v>
                </c:pt>
                <c:pt idx="164">
                  <c:v>-3.0449044671152477E-3</c:v>
                </c:pt>
                <c:pt idx="165">
                  <c:v>-3.0569240526083959E-3</c:v>
                </c:pt>
                <c:pt idx="166">
                  <c:v>-3.0610515878292189E-3</c:v>
                </c:pt>
                <c:pt idx="167">
                  <c:v>-3.0618760395237218E-3</c:v>
                </c:pt>
                <c:pt idx="168">
                  <c:v>-3.0631120574719393E-3</c:v>
                </c:pt>
                <c:pt idx="169">
                  <c:v>-3.065170328469531E-3</c:v>
                </c:pt>
                <c:pt idx="170">
                  <c:v>-3.0672264008219981E-3</c:v>
                </c:pt>
                <c:pt idx="171">
                  <c:v>-3.0713319495915496E-3</c:v>
                </c:pt>
                <c:pt idx="172">
                  <c:v>-3.0733814260086373E-3</c:v>
                </c:pt>
                <c:pt idx="173">
                  <c:v>-3.0811493847500079E-3</c:v>
                </c:pt>
                <c:pt idx="174">
                  <c:v>-3.0831883076704869E-3</c:v>
                </c:pt>
                <c:pt idx="175">
                  <c:v>-3.0831883076704869E-3</c:v>
                </c:pt>
                <c:pt idx="176">
                  <c:v>-3.0909161631247455E-3</c:v>
                </c:pt>
                <c:pt idx="177">
                  <c:v>-3.0969946754609706E-3</c:v>
                </c:pt>
                <c:pt idx="178">
                  <c:v>-3.099016448949457E-3</c:v>
                </c:pt>
                <c:pt idx="179">
                  <c:v>-3.099016448949457E-3</c:v>
                </c:pt>
                <c:pt idx="180">
                  <c:v>-3.1010360237928199E-3</c:v>
                </c:pt>
                <c:pt idx="181">
                  <c:v>-3.1026501006430184E-3</c:v>
                </c:pt>
                <c:pt idx="182">
                  <c:v>-3.1094942289301543E-3</c:v>
                </c:pt>
                <c:pt idx="183">
                  <c:v>-3.1123050119537003E-3</c:v>
                </c:pt>
                <c:pt idx="184">
                  <c:v>-3.1147108246589155E-3</c:v>
                </c:pt>
                <c:pt idx="185">
                  <c:v>-3.1167132500702893E-3</c:v>
                </c:pt>
                <c:pt idx="186">
                  <c:v>-3.1183136073748971E-3</c:v>
                </c:pt>
                <c:pt idx="187">
                  <c:v>-3.1207115049576529E-3</c:v>
                </c:pt>
                <c:pt idx="188">
                  <c:v>-3.1207115049576529E-3</c:v>
                </c:pt>
                <c:pt idx="189">
                  <c:v>-3.1223083444300572E-3</c:v>
                </c:pt>
                <c:pt idx="190">
                  <c:v>-3.12629428690471E-3</c:v>
                </c:pt>
                <c:pt idx="191">
                  <c:v>-3.1282839601743479E-3</c:v>
                </c:pt>
                <c:pt idx="192">
                  <c:v>-3.1342397881124985E-3</c:v>
                </c:pt>
                <c:pt idx="193">
                  <c:v>-3.141360661734172E-3</c:v>
                </c:pt>
                <c:pt idx="194">
                  <c:v>-3.1437279541767661E-3</c:v>
                </c:pt>
                <c:pt idx="195">
                  <c:v>-3.1437279541767661E-3</c:v>
                </c:pt>
                <c:pt idx="196">
                  <c:v>-3.1453043902223907E-3</c:v>
                </c:pt>
                <c:pt idx="197">
                  <c:v>-3.1547334567056506E-3</c:v>
                </c:pt>
                <c:pt idx="198">
                  <c:v>-3.1570828082040101E-3</c:v>
                </c:pt>
                <c:pt idx="199">
                  <c:v>-3.1586472836201444E-3</c:v>
                </c:pt>
                <c:pt idx="200">
                  <c:v>-3.1625523159541343E-3</c:v>
                </c:pt>
                <c:pt idx="201">
                  <c:v>-3.1780844994850118E-3</c:v>
                </c:pt>
                <c:pt idx="202">
                  <c:v>-3.1800161285233022E-3</c:v>
                </c:pt>
                <c:pt idx="203">
                  <c:v>-3.1800161285233022E-3</c:v>
                </c:pt>
                <c:pt idx="204">
                  <c:v>-3.1907926201757818E-3</c:v>
                </c:pt>
                <c:pt idx="205">
                  <c:v>-3.2041662744912826E-3</c:v>
                </c:pt>
                <c:pt idx="206">
                  <c:v>-3.2079675307752874E-3</c:v>
                </c:pt>
                <c:pt idx="207">
                  <c:v>-3.211002203704523E-3</c:v>
                </c:pt>
                <c:pt idx="208">
                  <c:v>-3.2128960160466326E-3</c:v>
                </c:pt>
                <c:pt idx="209">
                  <c:v>-3.2499407554158642E-3</c:v>
                </c:pt>
                <c:pt idx="210">
                  <c:v>-3.2624643456935646E-3</c:v>
                </c:pt>
                <c:pt idx="211">
                  <c:v>-3.4977096917349262E-3</c:v>
                </c:pt>
                <c:pt idx="212">
                  <c:v>-3.5328259452213143E-3</c:v>
                </c:pt>
                <c:pt idx="213">
                  <c:v>-3.5428049115750534E-3</c:v>
                </c:pt>
                <c:pt idx="214">
                  <c:v>-3.5442638319110771E-3</c:v>
                </c:pt>
                <c:pt idx="215">
                  <c:v>-3.5777748985632869E-3</c:v>
                </c:pt>
                <c:pt idx="216">
                  <c:v>-3.5858948791137289E-3</c:v>
                </c:pt>
                <c:pt idx="217">
                  <c:v>-3.6111653110606438E-3</c:v>
                </c:pt>
                <c:pt idx="218">
                  <c:v>-3.6243207540748359E-3</c:v>
                </c:pt>
                <c:pt idx="219">
                  <c:v>-3.625651273535457E-3</c:v>
                </c:pt>
                <c:pt idx="220">
                  <c:v>-3.6351661096477826E-3</c:v>
                </c:pt>
                <c:pt idx="221">
                  <c:v>-3.6474167185016355E-3</c:v>
                </c:pt>
                <c:pt idx="222">
                  <c:v>-3.6499981664692843E-3</c:v>
                </c:pt>
                <c:pt idx="223">
                  <c:v>-3.6499981664692843E-3</c:v>
                </c:pt>
                <c:pt idx="224">
                  <c:v>-3.6587093060971038E-3</c:v>
                </c:pt>
                <c:pt idx="225">
                  <c:v>-3.6599817813263765E-3</c:v>
                </c:pt>
                <c:pt idx="226">
                  <c:v>-3.6637860151434339E-3</c:v>
                </c:pt>
                <c:pt idx="227">
                  <c:v>-3.66857630481667E-3</c:v>
                </c:pt>
                <c:pt idx="228">
                  <c:v>-3.6698316306139553E-3</c:v>
                </c:pt>
                <c:pt idx="229">
                  <c:v>-3.6710847577661101E-3</c:v>
                </c:pt>
                <c:pt idx="230">
                  <c:v>-3.6783095379667227E-3</c:v>
                </c:pt>
                <c:pt idx="231">
                  <c:v>-3.6783095379667227E-3</c:v>
                </c:pt>
                <c:pt idx="232">
                  <c:v>-3.6795477143320137E-3</c:v>
                </c:pt>
                <c:pt idx="233">
                  <c:v>-3.682017471127225E-3</c:v>
                </c:pt>
                <c:pt idx="234">
                  <c:v>-3.6832490515571401E-3</c:v>
                </c:pt>
                <c:pt idx="235">
                  <c:v>-3.6857056164815872E-3</c:v>
                </c:pt>
                <c:pt idx="236">
                  <c:v>-3.6891300324805622E-3</c:v>
                </c:pt>
                <c:pt idx="237">
                  <c:v>-3.6903488607687423E-3</c:v>
                </c:pt>
                <c:pt idx="238">
                  <c:v>-3.6903488607687423E-3</c:v>
                </c:pt>
                <c:pt idx="239">
                  <c:v>-3.6915654904117953E-3</c:v>
                </c:pt>
                <c:pt idx="240">
                  <c:v>-3.6954439303743085E-3</c:v>
                </c:pt>
                <c:pt idx="241">
                  <c:v>-3.696168631411834E-3</c:v>
                </c:pt>
                <c:pt idx="242">
                  <c:v>-3.6973747075582774E-3</c:v>
                </c:pt>
                <c:pt idx="243">
                  <c:v>-3.6997802639157831E-3</c:v>
                </c:pt>
                <c:pt idx="244">
                  <c:v>-3.700979744126847E-3</c:v>
                </c:pt>
                <c:pt idx="245">
                  <c:v>-3.7055177172853303E-3</c:v>
                </c:pt>
                <c:pt idx="246">
                  <c:v>-3.7261216493796011E-3</c:v>
                </c:pt>
                <c:pt idx="247">
                  <c:v>-3.7284199118549181E-3</c:v>
                </c:pt>
                <c:pt idx="248">
                  <c:v>-3.7631340841858072E-3</c:v>
                </c:pt>
                <c:pt idx="249">
                  <c:v>-3.929386297315391E-3</c:v>
                </c:pt>
                <c:pt idx="250">
                  <c:v>-3.9516162557712946E-3</c:v>
                </c:pt>
                <c:pt idx="251">
                  <c:v>-3.9571743245227099E-3</c:v>
                </c:pt>
                <c:pt idx="252">
                  <c:v>-3.9609068521253895E-3</c:v>
                </c:pt>
                <c:pt idx="253">
                  <c:v>-3.9650630899925893E-3</c:v>
                </c:pt>
                <c:pt idx="254">
                  <c:v>-3.9655862669626483E-3</c:v>
                </c:pt>
                <c:pt idx="255">
                  <c:v>-3.9675542878053107E-3</c:v>
                </c:pt>
                <c:pt idx="256">
                  <c:v>-3.9680669112787566E-3</c:v>
                </c:pt>
                <c:pt idx="257">
                  <c:v>-3.9685773361070788E-3</c:v>
                </c:pt>
                <c:pt idx="258">
                  <c:v>-3.9690855622902758E-3</c:v>
                </c:pt>
                <c:pt idx="259">
                  <c:v>-3.9724831922672392E-3</c:v>
                </c:pt>
                <c:pt idx="260">
                  <c:v>-3.9729742690184436E-3</c:v>
                </c:pt>
                <c:pt idx="261">
                  <c:v>-3.9753008322840674E-3</c:v>
                </c:pt>
                <c:pt idx="262">
                  <c:v>-3.9772009388511897E-3</c:v>
                </c:pt>
                <c:pt idx="263">
                  <c:v>-3.979434631346656E-3</c:v>
                </c:pt>
                <c:pt idx="264">
                  <c:v>-3.9829563402302599E-3</c:v>
                </c:pt>
                <c:pt idx="265">
                  <c:v>-3.9842752255959749E-3</c:v>
                </c:pt>
                <c:pt idx="266">
                  <c:v>-3.9847104567609613E-3</c:v>
                </c:pt>
                <c:pt idx="267">
                  <c:v>-3.9847104567609613E-3</c:v>
                </c:pt>
                <c:pt idx="268">
                  <c:v>-3.9900059895253085E-3</c:v>
                </c:pt>
                <c:pt idx="269">
                  <c:v>-3.9912153823637095E-3</c:v>
                </c:pt>
                <c:pt idx="270">
                  <c:v>-3.9916141160195907E-3</c:v>
                </c:pt>
                <c:pt idx="271">
                  <c:v>-3.9916141160195907E-3</c:v>
                </c:pt>
                <c:pt idx="272">
                  <c:v>-3.9931092522683797E-3</c:v>
                </c:pt>
                <c:pt idx="273">
                  <c:v>-3.9934974324276513E-3</c:v>
                </c:pt>
                <c:pt idx="274">
                  <c:v>-3.9942671968108134E-3</c:v>
                </c:pt>
                <c:pt idx="275">
                  <c:v>-4.0022877121619789E-3</c:v>
                </c:pt>
                <c:pt idx="276">
                  <c:v>-4.0144750450992507E-3</c:v>
                </c:pt>
                <c:pt idx="277">
                  <c:v>-4.0121742491056791E-3</c:v>
                </c:pt>
                <c:pt idx="278">
                  <c:v>-4.0110080849509091E-3</c:v>
                </c:pt>
                <c:pt idx="279">
                  <c:v>-4.0107371113011613E-3</c:v>
                </c:pt>
                <c:pt idx="280">
                  <c:v>-4.0076704982164365E-3</c:v>
                </c:pt>
                <c:pt idx="281">
                  <c:v>-3.9980952763073833E-3</c:v>
                </c:pt>
                <c:pt idx="282">
                  <c:v>-3.9980952763073833E-3</c:v>
                </c:pt>
                <c:pt idx="283">
                  <c:v>-3.9962676993563935E-3</c:v>
                </c:pt>
                <c:pt idx="284">
                  <c:v>-3.9952202470590545E-3</c:v>
                </c:pt>
                <c:pt idx="285">
                  <c:v>-3.9940788485278746E-3</c:v>
                </c:pt>
                <c:pt idx="286">
                  <c:v>-3.9940788485278746E-3</c:v>
                </c:pt>
                <c:pt idx="287">
                  <c:v>-3.9940788485278746E-3</c:v>
                </c:pt>
                <c:pt idx="288">
                  <c:v>-3.9936939850605622E-3</c:v>
                </c:pt>
                <c:pt idx="289">
                  <c:v>-3.9933069229481227E-3</c:v>
                </c:pt>
                <c:pt idx="290">
                  <c:v>-3.9910186054140668E-3</c:v>
                </c:pt>
                <c:pt idx="291">
                  <c:v>-3.9774399772636859E-3</c:v>
                </c:pt>
                <c:pt idx="292">
                  <c:v>-3.975160994609284E-3</c:v>
                </c:pt>
                <c:pt idx="293">
                  <c:v>-3.9718457212850836E-3</c:v>
                </c:pt>
                <c:pt idx="294">
                  <c:v>-3.9713496063743543E-3</c:v>
                </c:pt>
                <c:pt idx="295">
                  <c:v>-3.800238078098081E-3</c:v>
                </c:pt>
                <c:pt idx="296">
                  <c:v>-3.7730765271992671E-3</c:v>
                </c:pt>
                <c:pt idx="297">
                  <c:v>-3.7679734288523919E-3</c:v>
                </c:pt>
                <c:pt idx="298">
                  <c:v>-3.7356116046267027E-3</c:v>
                </c:pt>
                <c:pt idx="299">
                  <c:v>-3.7096794106884559E-3</c:v>
                </c:pt>
                <c:pt idx="300">
                  <c:v>-3.6303020334107969E-3</c:v>
                </c:pt>
                <c:pt idx="301">
                  <c:v>-3.2593586318023643E-3</c:v>
                </c:pt>
                <c:pt idx="302">
                  <c:v>-3.1821548012768812E-3</c:v>
                </c:pt>
                <c:pt idx="303">
                  <c:v>-3.1561209676610226E-3</c:v>
                </c:pt>
                <c:pt idx="304">
                  <c:v>-3.1541623140119469E-3</c:v>
                </c:pt>
                <c:pt idx="305">
                  <c:v>-3.1486663870024384E-3</c:v>
                </c:pt>
                <c:pt idx="306">
                  <c:v>-3.144730171356188E-3</c:v>
                </c:pt>
                <c:pt idx="307">
                  <c:v>-3.1407851611294293E-3</c:v>
                </c:pt>
                <c:pt idx="308">
                  <c:v>-3.0317827299216962E-3</c:v>
                </c:pt>
                <c:pt idx="309">
                  <c:v>-3.0196089521142971E-3</c:v>
                </c:pt>
                <c:pt idx="310">
                  <c:v>-2.5637232628457317E-3</c:v>
                </c:pt>
                <c:pt idx="311">
                  <c:v>-2.5187294742862743E-3</c:v>
                </c:pt>
                <c:pt idx="312">
                  <c:v>-2.5187294742862743E-3</c:v>
                </c:pt>
                <c:pt idx="313">
                  <c:v>-2.5161525616275403E-3</c:v>
                </c:pt>
                <c:pt idx="314">
                  <c:v>-2.5161525616275403E-3</c:v>
                </c:pt>
                <c:pt idx="315">
                  <c:v>-2.498571247479351E-3</c:v>
                </c:pt>
                <c:pt idx="316">
                  <c:v>-2.4578534971569435E-3</c:v>
                </c:pt>
                <c:pt idx="317">
                  <c:v>-2.4415222170783221E-3</c:v>
                </c:pt>
                <c:pt idx="318">
                  <c:v>-2.4388802245238275E-3</c:v>
                </c:pt>
                <c:pt idx="319">
                  <c:v>-2.4219194082584702E-3</c:v>
                </c:pt>
                <c:pt idx="320">
                  <c:v>-2.4037998657832384E-3</c:v>
                </c:pt>
                <c:pt idx="321">
                  <c:v>-2.4011266524679512E-3</c:v>
                </c:pt>
                <c:pt idx="322">
                  <c:v>-2.3984512405075264E-3</c:v>
                </c:pt>
                <c:pt idx="323">
                  <c:v>-2.3957736299019851E-3</c:v>
                </c:pt>
                <c:pt idx="324">
                  <c:v>-2.3930938206513097E-3</c:v>
                </c:pt>
                <c:pt idx="325">
                  <c:v>-2.3930938206513097E-3</c:v>
                </c:pt>
                <c:pt idx="326">
                  <c:v>-2.3871905010689788E-3</c:v>
                </c:pt>
                <c:pt idx="327">
                  <c:v>-2.3537182238844295E-3</c:v>
                </c:pt>
                <c:pt idx="328">
                  <c:v>-2.3510041157697829E-3</c:v>
                </c:pt>
                <c:pt idx="329">
                  <c:v>-2.3510041157697829E-3</c:v>
                </c:pt>
                <c:pt idx="330">
                  <c:v>-2.3482878090099989E-3</c:v>
                </c:pt>
                <c:pt idx="331">
                  <c:v>-2.3428485995550634E-3</c:v>
                </c:pt>
                <c:pt idx="332">
                  <c:v>-2.3297586149747425E-3</c:v>
                </c:pt>
                <c:pt idx="333">
                  <c:v>-2.3248368108050657E-3</c:v>
                </c:pt>
                <c:pt idx="334">
                  <c:v>-2.3248368108050657E-3</c:v>
                </c:pt>
                <c:pt idx="335">
                  <c:v>-2.3220993970520694E-3</c:v>
                </c:pt>
                <c:pt idx="336">
                  <c:v>-2.3220993970520694E-3</c:v>
                </c:pt>
                <c:pt idx="337">
                  <c:v>-2.3193597846539495E-3</c:v>
                </c:pt>
                <c:pt idx="338">
                  <c:v>-2.3193597846539495E-3</c:v>
                </c:pt>
                <c:pt idx="339">
                  <c:v>-1.3852702035408032E-3</c:v>
                </c:pt>
                <c:pt idx="340">
                  <c:v>-1.3750343293071031E-3</c:v>
                </c:pt>
                <c:pt idx="341">
                  <c:v>-1.3716179739389558E-3</c:v>
                </c:pt>
                <c:pt idx="342">
                  <c:v>-1.3681994199256711E-3</c:v>
                </c:pt>
                <c:pt idx="343">
                  <c:v>-1.3647786672672628E-3</c:v>
                </c:pt>
                <c:pt idx="344">
                  <c:v>-1.3180381496247298E-3</c:v>
                </c:pt>
                <c:pt idx="345">
                  <c:v>-1.2792406107897947E-3</c:v>
                </c:pt>
                <c:pt idx="346">
                  <c:v>-1.2792406107897947E-3</c:v>
                </c:pt>
                <c:pt idx="347">
                  <c:v>-1.2757631330871134E-3</c:v>
                </c:pt>
                <c:pt idx="348">
                  <c:v>-1.2701945955809653E-3</c:v>
                </c:pt>
                <c:pt idx="349">
                  <c:v>-1.2597384171055583E-3</c:v>
                </c:pt>
                <c:pt idx="350">
                  <c:v>-1.2331608702088222E-3</c:v>
                </c:pt>
                <c:pt idx="351">
                  <c:v>-1.1881116308539268E-3</c:v>
                </c:pt>
                <c:pt idx="352">
                  <c:v>-1.1866980377009534E-3</c:v>
                </c:pt>
                <c:pt idx="353">
                  <c:v>-1.1498211398132743E-3</c:v>
                </c:pt>
                <c:pt idx="354">
                  <c:v>7.8750803002292091E-6</c:v>
                </c:pt>
                <c:pt idx="355">
                  <c:v>1.2088664391361748E-5</c:v>
                </c:pt>
                <c:pt idx="356">
                  <c:v>3.1499469759804777E-5</c:v>
                </c:pt>
                <c:pt idx="357">
                  <c:v>8.4906442694113182E-5</c:v>
                </c:pt>
                <c:pt idx="358">
                  <c:v>1.4722727589594475E-4</c:v>
                </c:pt>
                <c:pt idx="359">
                  <c:v>1.8157443516984145E-4</c:v>
                </c:pt>
                <c:pt idx="360">
                  <c:v>1.5355024638809417E-3</c:v>
                </c:pt>
                <c:pt idx="361">
                  <c:v>1.569185775479813E-3</c:v>
                </c:pt>
                <c:pt idx="362">
                  <c:v>1.5791119799095227E-3</c:v>
                </c:pt>
                <c:pt idx="363">
                  <c:v>1.8138958404082667E-3</c:v>
                </c:pt>
                <c:pt idx="364">
                  <c:v>1.8850660719576251E-3</c:v>
                </c:pt>
                <c:pt idx="365">
                  <c:v>1.8993518304008666E-3</c:v>
                </c:pt>
                <c:pt idx="366">
                  <c:v>1.962824532394887E-3</c:v>
                </c:pt>
                <c:pt idx="367">
                  <c:v>1.9751486194279494E-3</c:v>
                </c:pt>
                <c:pt idx="368">
                  <c:v>1.9782316199668387E-3</c:v>
                </c:pt>
                <c:pt idx="369">
                  <c:v>3.5275255527235858E-3</c:v>
                </c:pt>
                <c:pt idx="370">
                  <c:v>3.5332905008162024E-3</c:v>
                </c:pt>
                <c:pt idx="371">
                  <c:v>3.6630015590054521E-3</c:v>
                </c:pt>
                <c:pt idx="372">
                  <c:v>3.6688179553940325E-3</c:v>
                </c:pt>
                <c:pt idx="373">
                  <c:v>3.6688179553940325E-3</c:v>
                </c:pt>
                <c:pt idx="374">
                  <c:v>3.7317751340581254E-3</c:v>
                </c:pt>
                <c:pt idx="375">
                  <c:v>3.7317751340581254E-3</c:v>
                </c:pt>
                <c:pt idx="376">
                  <c:v>3.7317751340581254E-3</c:v>
                </c:pt>
                <c:pt idx="377">
                  <c:v>4.0016099584357021E-3</c:v>
                </c:pt>
                <c:pt idx="378">
                  <c:v>5.624736858114994E-3</c:v>
                </c:pt>
                <c:pt idx="379">
                  <c:v>5.6377710672959602E-3</c:v>
                </c:pt>
                <c:pt idx="380">
                  <c:v>5.6638658693994523E-3</c:v>
                </c:pt>
                <c:pt idx="381">
                  <c:v>5.6638658693994523E-3</c:v>
                </c:pt>
                <c:pt idx="382">
                  <c:v>5.6769264623219365E-3</c:v>
                </c:pt>
                <c:pt idx="383">
                  <c:v>5.7397397289105992E-3</c:v>
                </c:pt>
                <c:pt idx="384">
                  <c:v>5.7843550558631662E-3</c:v>
                </c:pt>
                <c:pt idx="385">
                  <c:v>5.7856688104133552E-3</c:v>
                </c:pt>
                <c:pt idx="386">
                  <c:v>5.797496558926335E-3</c:v>
                </c:pt>
                <c:pt idx="387">
                  <c:v>5.8053856821628641E-3</c:v>
                </c:pt>
                <c:pt idx="388">
                  <c:v>6.0116141695058731E-3</c:v>
                </c:pt>
                <c:pt idx="389">
                  <c:v>6.4033839537506743E-3</c:v>
                </c:pt>
                <c:pt idx="390">
                  <c:v>6.4033839537506743E-3</c:v>
                </c:pt>
                <c:pt idx="391">
                  <c:v>8.3593119450813963E-3</c:v>
                </c:pt>
                <c:pt idx="392">
                  <c:v>1.0694859076033209E-2</c:v>
                </c:pt>
                <c:pt idx="393">
                  <c:v>1.0702906217767434E-2</c:v>
                </c:pt>
                <c:pt idx="394">
                  <c:v>1.0710955558146808E-2</c:v>
                </c:pt>
                <c:pt idx="395">
                  <c:v>1.0719007097171288E-2</c:v>
                </c:pt>
                <c:pt idx="396">
                  <c:v>1.0963199401402918E-2</c:v>
                </c:pt>
                <c:pt idx="397">
                  <c:v>1.1289719814699541E-2</c:v>
                </c:pt>
                <c:pt idx="398">
                  <c:v>1.1401538117396207E-2</c:v>
                </c:pt>
                <c:pt idx="399">
                  <c:v>1.1409776101527443E-2</c:v>
                </c:pt>
                <c:pt idx="400">
                  <c:v>1.3978660476949151E-2</c:v>
                </c:pt>
                <c:pt idx="401">
                  <c:v>1.4275293671377039E-2</c:v>
                </c:pt>
                <c:pt idx="402">
                  <c:v>1.4415512426100133E-2</c:v>
                </c:pt>
                <c:pt idx="403">
                  <c:v>1.4837557422363271E-2</c:v>
                </c:pt>
                <c:pt idx="404">
                  <c:v>1.4839379063937758E-2</c:v>
                </c:pt>
                <c:pt idx="405">
                  <c:v>1.505128628681135E-2</c:v>
                </c:pt>
                <c:pt idx="406">
                  <c:v>1.7054046978433754E-2</c:v>
                </c:pt>
                <c:pt idx="407">
                  <c:v>1.7063676265201236E-2</c:v>
                </c:pt>
                <c:pt idx="408">
                  <c:v>1.7347759826699477E-2</c:v>
                </c:pt>
                <c:pt idx="409">
                  <c:v>1.7545995856415655E-2</c:v>
                </c:pt>
                <c:pt idx="410">
                  <c:v>1.7698205493985528E-2</c:v>
                </c:pt>
                <c:pt idx="411">
                  <c:v>1.8158044780363453E-2</c:v>
                </c:pt>
                <c:pt idx="412">
                  <c:v>2.1003517188781698E-2</c:v>
                </c:pt>
                <c:pt idx="413">
                  <c:v>2.1003517188781698E-2</c:v>
                </c:pt>
                <c:pt idx="414">
                  <c:v>2.1064404148018606E-2</c:v>
                </c:pt>
                <c:pt idx="415">
                  <c:v>2.1064404148018606E-2</c:v>
                </c:pt>
                <c:pt idx="416">
                  <c:v>2.1167450178059294E-2</c:v>
                </c:pt>
                <c:pt idx="417">
                  <c:v>2.1372062002181474E-2</c:v>
                </c:pt>
                <c:pt idx="418">
                  <c:v>2.1372062002181474E-2</c:v>
                </c:pt>
                <c:pt idx="419">
                  <c:v>2.138263142960517E-2</c:v>
                </c:pt>
                <c:pt idx="420">
                  <c:v>2.139320305567402E-2</c:v>
                </c:pt>
                <c:pt idx="421">
                  <c:v>2.139320305567402E-2</c:v>
                </c:pt>
                <c:pt idx="422">
                  <c:v>2.1641206774895477E-2</c:v>
                </c:pt>
                <c:pt idx="423">
                  <c:v>2.1647581674864025E-2</c:v>
                </c:pt>
                <c:pt idx="424">
                  <c:v>2.1651832047905398E-2</c:v>
                </c:pt>
                <c:pt idx="425">
                  <c:v>2.1724142212441649E-2</c:v>
                </c:pt>
                <c:pt idx="426">
                  <c:v>2.1734784634883569E-2</c:v>
                </c:pt>
                <c:pt idx="427">
                  <c:v>2.1745429255970616E-2</c:v>
                </c:pt>
                <c:pt idx="428">
                  <c:v>2.1756076075702777E-2</c:v>
                </c:pt>
                <c:pt idx="429">
                  <c:v>2.4497962179257399E-2</c:v>
                </c:pt>
                <c:pt idx="430">
                  <c:v>2.4509163057561539E-2</c:v>
                </c:pt>
                <c:pt idx="431">
                  <c:v>2.487100655874748E-2</c:v>
                </c:pt>
                <c:pt idx="432">
                  <c:v>2.8562127984207514E-2</c:v>
                </c:pt>
                <c:pt idx="433">
                  <c:v>2.8643582049988736E-2</c:v>
                </c:pt>
                <c:pt idx="434">
                  <c:v>2.8910213361552584E-2</c:v>
                </c:pt>
                <c:pt idx="435">
                  <c:v>2.9040317690064182E-2</c:v>
                </c:pt>
                <c:pt idx="436">
                  <c:v>2.9098224153342872E-2</c:v>
                </c:pt>
                <c:pt idx="437">
                  <c:v>2.9122366797162527E-2</c:v>
                </c:pt>
                <c:pt idx="438">
                  <c:v>2.9134441417040038E-2</c:v>
                </c:pt>
                <c:pt idx="439">
                  <c:v>2.9134441417040038E-2</c:v>
                </c:pt>
                <c:pt idx="440">
                  <c:v>2.9301295696990109E-2</c:v>
                </c:pt>
                <c:pt idx="441">
                  <c:v>2.9301295696990109E-2</c:v>
                </c:pt>
                <c:pt idx="442">
                  <c:v>2.9429743458203331E-2</c:v>
                </c:pt>
                <c:pt idx="443">
                  <c:v>2.9429743458203331E-2</c:v>
                </c:pt>
                <c:pt idx="444">
                  <c:v>2.9512273980638645E-2</c:v>
                </c:pt>
                <c:pt idx="445">
                  <c:v>2.9512273980638645E-2</c:v>
                </c:pt>
                <c:pt idx="446">
                  <c:v>2.9594906168424612E-2</c:v>
                </c:pt>
                <c:pt idx="447">
                  <c:v>2.9594906168424612E-2</c:v>
                </c:pt>
                <c:pt idx="448">
                  <c:v>3.3113798092659033E-2</c:v>
                </c:pt>
                <c:pt idx="449">
                  <c:v>3.3626746023547802E-2</c:v>
                </c:pt>
                <c:pt idx="450">
                  <c:v>3.3665358930975137E-2</c:v>
                </c:pt>
                <c:pt idx="451">
                  <c:v>3.396721872641513E-2</c:v>
                </c:pt>
                <c:pt idx="452">
                  <c:v>3.4039637207444878E-2</c:v>
                </c:pt>
                <c:pt idx="453">
                  <c:v>3.7886833473436882E-2</c:v>
                </c:pt>
                <c:pt idx="454">
                  <c:v>3.7900410647394051E-2</c:v>
                </c:pt>
                <c:pt idx="455">
                  <c:v>3.7913990019996346E-2</c:v>
                </c:pt>
                <c:pt idx="456">
                  <c:v>3.7927571591243783E-2</c:v>
                </c:pt>
                <c:pt idx="457">
                  <c:v>3.7992793738371611E-2</c:v>
                </c:pt>
                <c:pt idx="458">
                  <c:v>3.8006388061760765E-2</c:v>
                </c:pt>
                <c:pt idx="459">
                  <c:v>3.8033583304474483E-2</c:v>
                </c:pt>
                <c:pt idx="460">
                  <c:v>3.8153346852031228E-2</c:v>
                </c:pt>
                <c:pt idx="461">
                  <c:v>3.816696711943289E-2</c:v>
                </c:pt>
                <c:pt idx="462">
                  <c:v>3.8180589585479666E-2</c:v>
                </c:pt>
                <c:pt idx="463">
                  <c:v>3.8273280662666595E-2</c:v>
                </c:pt>
                <c:pt idx="464">
                  <c:v>3.8338770868608291E-2</c:v>
                </c:pt>
                <c:pt idx="465">
                  <c:v>3.8366073405204176E-2</c:v>
                </c:pt>
                <c:pt idx="466">
                  <c:v>3.8445300494685045E-2</c:v>
                </c:pt>
                <c:pt idx="467">
                  <c:v>3.8606714949559542E-2</c:v>
                </c:pt>
                <c:pt idx="468">
                  <c:v>3.8606714949559542E-2</c:v>
                </c:pt>
                <c:pt idx="469">
                  <c:v>3.8606714949559542E-2</c:v>
                </c:pt>
                <c:pt idx="470">
                  <c:v>3.8606714949559542E-2</c:v>
                </c:pt>
                <c:pt idx="471">
                  <c:v>3.8634103673044415E-2</c:v>
                </c:pt>
                <c:pt idx="472">
                  <c:v>3.8634103673044415E-2</c:v>
                </c:pt>
                <c:pt idx="473">
                  <c:v>3.8634103673044415E-2</c:v>
                </c:pt>
                <c:pt idx="474">
                  <c:v>3.8634103673044415E-2</c:v>
                </c:pt>
                <c:pt idx="475">
                  <c:v>3.8634103673044415E-2</c:v>
                </c:pt>
                <c:pt idx="476">
                  <c:v>3.902122090124896E-2</c:v>
                </c:pt>
                <c:pt idx="477">
                  <c:v>4.2655566604499401E-2</c:v>
                </c:pt>
                <c:pt idx="478">
                  <c:v>4.2781734365581511E-2</c:v>
                </c:pt>
                <c:pt idx="479">
                  <c:v>4.2790342913107279E-2</c:v>
                </c:pt>
                <c:pt idx="480">
                  <c:v>4.2908072389742244E-2</c:v>
                </c:pt>
                <c:pt idx="481">
                  <c:v>4.2922439756757996E-2</c:v>
                </c:pt>
                <c:pt idx="482">
                  <c:v>4.3020196160533847E-2</c:v>
                </c:pt>
                <c:pt idx="483">
                  <c:v>4.304896739207445E-2</c:v>
                </c:pt>
                <c:pt idx="484">
                  <c:v>4.324484499882561E-2</c:v>
                </c:pt>
                <c:pt idx="485">
                  <c:v>4.3357370066325771E-2</c:v>
                </c:pt>
                <c:pt idx="486">
                  <c:v>4.3394908147841263E-2</c:v>
                </c:pt>
                <c:pt idx="487">
                  <c:v>4.3409349829062305E-2</c:v>
                </c:pt>
                <c:pt idx="488">
                  <c:v>4.3542316456725183E-2</c:v>
                </c:pt>
                <c:pt idx="489">
                  <c:v>4.3655194802524305E-2</c:v>
                </c:pt>
                <c:pt idx="490">
                  <c:v>4.3710235275282991E-2</c:v>
                </c:pt>
                <c:pt idx="491">
                  <c:v>4.3739216697297731E-2</c:v>
                </c:pt>
                <c:pt idx="492">
                  <c:v>4.3768206913892951E-2</c:v>
                </c:pt>
                <c:pt idx="493">
                  <c:v>4.3782705320158266E-2</c:v>
                </c:pt>
                <c:pt idx="494">
                  <c:v>4.3852328275371902E-2</c:v>
                </c:pt>
                <c:pt idx="495">
                  <c:v>4.3951047509821692E-2</c:v>
                </c:pt>
                <c:pt idx="496">
                  <c:v>4.419246560301153E-2</c:v>
                </c:pt>
                <c:pt idx="497">
                  <c:v>4.4207028209714547E-2</c:v>
                </c:pt>
                <c:pt idx="498">
                  <c:v>4.8413563519185826E-2</c:v>
                </c:pt>
                <c:pt idx="499">
                  <c:v>4.8577694959137913E-2</c:v>
                </c:pt>
                <c:pt idx="500">
                  <c:v>4.8656812671641E-2</c:v>
                </c:pt>
                <c:pt idx="501">
                  <c:v>4.8702484549112468E-2</c:v>
                </c:pt>
                <c:pt idx="502">
                  <c:v>4.8836569543350403E-2</c:v>
                </c:pt>
                <c:pt idx="503">
                  <c:v>4.8867067151044566E-2</c:v>
                </c:pt>
                <c:pt idx="504">
                  <c:v>4.9059404310896615E-2</c:v>
                </c:pt>
                <c:pt idx="505">
                  <c:v>5.4112315203068043E-2</c:v>
                </c:pt>
                <c:pt idx="506">
                  <c:v>5.4253106240834334E-2</c:v>
                </c:pt>
                <c:pt idx="507">
                  <c:v>5.4378040637321795E-2</c:v>
                </c:pt>
                <c:pt idx="508">
                  <c:v>5.4454989829881173E-2</c:v>
                </c:pt>
                <c:pt idx="509">
                  <c:v>5.4480650817797363E-2</c:v>
                </c:pt>
                <c:pt idx="510">
                  <c:v>5.4480650817797363E-2</c:v>
                </c:pt>
                <c:pt idx="511">
                  <c:v>5.4496691793483612E-2</c:v>
                </c:pt>
                <c:pt idx="512">
                  <c:v>5.4496691793483612E-2</c:v>
                </c:pt>
                <c:pt idx="513">
                  <c:v>5.4769724772854689E-2</c:v>
                </c:pt>
                <c:pt idx="514">
                  <c:v>5.5224039543853035E-2</c:v>
                </c:pt>
                <c:pt idx="515">
                  <c:v>5.9421615365245192E-2</c:v>
                </c:pt>
                <c:pt idx="516">
                  <c:v>5.9421615365245192E-2</c:v>
                </c:pt>
                <c:pt idx="517">
                  <c:v>5.9632253079728928E-2</c:v>
                </c:pt>
                <c:pt idx="518">
                  <c:v>5.9705891336336706E-2</c:v>
                </c:pt>
                <c:pt idx="519">
                  <c:v>5.9950541412614314E-2</c:v>
                </c:pt>
                <c:pt idx="520">
                  <c:v>6.0081436951661182E-2</c:v>
                </c:pt>
                <c:pt idx="521">
                  <c:v>6.0098228105064724E-2</c:v>
                </c:pt>
                <c:pt idx="522">
                  <c:v>6.0131817007807162E-2</c:v>
                </c:pt>
                <c:pt idx="523">
                  <c:v>6.0474926162218862E-2</c:v>
                </c:pt>
                <c:pt idx="524">
                  <c:v>6.4618425222914999E-2</c:v>
                </c:pt>
                <c:pt idx="525">
                  <c:v>6.5412966159016026E-2</c:v>
                </c:pt>
                <c:pt idx="526">
                  <c:v>6.6342190595651884E-2</c:v>
                </c:pt>
                <c:pt idx="527">
                  <c:v>6.7444137053572745E-2</c:v>
                </c:pt>
                <c:pt idx="528">
                  <c:v>7.1659979812911792E-2</c:v>
                </c:pt>
                <c:pt idx="529">
                  <c:v>7.2266871032739308E-2</c:v>
                </c:pt>
                <c:pt idx="530">
                  <c:v>7.234015403601235E-2</c:v>
                </c:pt>
                <c:pt idx="531">
                  <c:v>7.234015403601235E-2</c:v>
                </c:pt>
                <c:pt idx="532">
                  <c:v>7.2446476876252761E-2</c:v>
                </c:pt>
                <c:pt idx="533">
                  <c:v>7.2894576135040176E-2</c:v>
                </c:pt>
                <c:pt idx="534">
                  <c:v>7.291296878155408E-2</c:v>
                </c:pt>
                <c:pt idx="535">
                  <c:v>7.291296878155408E-2</c:v>
                </c:pt>
                <c:pt idx="536">
                  <c:v>7.3181751802364164E-2</c:v>
                </c:pt>
                <c:pt idx="537">
                  <c:v>7.320017874774204E-2</c:v>
                </c:pt>
                <c:pt idx="538">
                  <c:v>7.320017874774204E-2</c:v>
                </c:pt>
                <c:pt idx="539">
                  <c:v>7.320017874774204E-2</c:v>
                </c:pt>
                <c:pt idx="540">
                  <c:v>7.320017874774204E-2</c:v>
                </c:pt>
                <c:pt idx="541">
                  <c:v>7.3237039234433185E-2</c:v>
                </c:pt>
                <c:pt idx="542">
                  <c:v>7.3237039234433185E-2</c:v>
                </c:pt>
                <c:pt idx="543">
                  <c:v>7.3362430672645279E-2</c:v>
                </c:pt>
                <c:pt idx="544">
                  <c:v>7.842717558682484E-2</c:v>
                </c:pt>
                <c:pt idx="545">
                  <c:v>7.9439461318519256E-2</c:v>
                </c:pt>
                <c:pt idx="546">
                  <c:v>7.9608136805024973E-2</c:v>
                </c:pt>
                <c:pt idx="547">
                  <c:v>7.9738593569826016E-2</c:v>
                </c:pt>
                <c:pt idx="548">
                  <c:v>7.9738593569826016E-2</c:v>
                </c:pt>
                <c:pt idx="549">
                  <c:v>7.9757786962895108E-2</c:v>
                </c:pt>
                <c:pt idx="550">
                  <c:v>7.9776982554609341E-2</c:v>
                </c:pt>
                <c:pt idx="551">
                  <c:v>7.9776982554609341E-2</c:v>
                </c:pt>
                <c:pt idx="552">
                  <c:v>8.0357725250070788E-2</c:v>
                </c:pt>
                <c:pt idx="553">
                  <c:v>8.0508044235788487E-2</c:v>
                </c:pt>
                <c:pt idx="554">
                  <c:v>8.078977006483945E-2</c:v>
                </c:pt>
                <c:pt idx="555">
                  <c:v>8.0809083503932455E-2</c:v>
                </c:pt>
                <c:pt idx="556">
                  <c:v>8.0828399141670587E-2</c:v>
                </c:pt>
                <c:pt idx="557">
                  <c:v>8.6096186397861749E-2</c:v>
                </c:pt>
                <c:pt idx="558">
                  <c:v>8.6096186397861749E-2</c:v>
                </c:pt>
                <c:pt idx="559">
                  <c:v>8.6096186397861749E-2</c:v>
                </c:pt>
                <c:pt idx="560">
                  <c:v>8.6698389276893717E-2</c:v>
                </c:pt>
                <c:pt idx="561">
                  <c:v>0.10117992251311705</c:v>
                </c:pt>
                <c:pt idx="562">
                  <c:v>0.10117992251311705</c:v>
                </c:pt>
                <c:pt idx="563">
                  <c:v>0.10117992251311705</c:v>
                </c:pt>
                <c:pt idx="564">
                  <c:v>0.10794441517901499</c:v>
                </c:pt>
                <c:pt idx="565">
                  <c:v>0.10809535452181736</c:v>
                </c:pt>
                <c:pt idx="566">
                  <c:v>0.10837530496365266</c:v>
                </c:pt>
                <c:pt idx="567">
                  <c:v>0.10852653435172015</c:v>
                </c:pt>
                <c:pt idx="568">
                  <c:v>0.11661806648103179</c:v>
                </c:pt>
                <c:pt idx="569">
                  <c:v>0.11686694988619911</c:v>
                </c:pt>
                <c:pt idx="570">
                  <c:v>0.11720381105114916</c:v>
                </c:pt>
                <c:pt idx="571">
                  <c:v>0.11824503014815139</c:v>
                </c:pt>
                <c:pt idx="572">
                  <c:v>0.12489518487581279</c:v>
                </c:pt>
                <c:pt idx="573">
                  <c:v>0.12491899586337719</c:v>
                </c:pt>
                <c:pt idx="574">
                  <c:v>0.1250142618000861</c:v>
                </c:pt>
                <c:pt idx="575">
                  <c:v>0.12631815918466352</c:v>
                </c:pt>
                <c:pt idx="576">
                  <c:v>0.13290160833516074</c:v>
                </c:pt>
                <c:pt idx="577">
                  <c:v>0.13294578044007999</c:v>
                </c:pt>
                <c:pt idx="578">
                  <c:v>0.13325027073157381</c:v>
                </c:pt>
                <c:pt idx="579">
                  <c:v>0.13414604981977601</c:v>
                </c:pt>
                <c:pt idx="580">
                  <c:v>0.13417070025004985</c:v>
                </c:pt>
                <c:pt idx="581">
                  <c:v>0.13424466473274205</c:v>
                </c:pt>
                <c:pt idx="582">
                  <c:v>0.13499034274995211</c:v>
                </c:pt>
                <c:pt idx="583">
                  <c:v>0.13499034274995211</c:v>
                </c:pt>
                <c:pt idx="584">
                  <c:v>0.14239497032805015</c:v>
                </c:pt>
                <c:pt idx="585">
                  <c:v>0.15155190227574633</c:v>
                </c:pt>
                <c:pt idx="586">
                  <c:v>0.1526103925867841</c:v>
                </c:pt>
                <c:pt idx="587">
                  <c:v>0.17233811970364532</c:v>
                </c:pt>
                <c:pt idx="588">
                  <c:v>0.17233811970364532</c:v>
                </c:pt>
                <c:pt idx="589">
                  <c:v>0.17233811970364532</c:v>
                </c:pt>
                <c:pt idx="590">
                  <c:v>0.17233811970364532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AD-44B8-BFD8-F5CA997B7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21976"/>
        <c:axId val="1"/>
      </c:scatterChart>
      <c:valAx>
        <c:axId val="513121976"/>
        <c:scaling>
          <c:orientation val="minMax"/>
          <c:min val="-2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219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36570561456752654"/>
          <c:y val="4.402515723270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64036418816389"/>
          <c:y val="0.24528377212243305"/>
          <c:w val="0.80576631259484066"/>
          <c:h val="0.55975014663837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A!$H$21:$H$248</c:f>
              <c:numCache>
                <c:formatCode>General</c:formatCode>
                <c:ptCount val="228"/>
                <c:pt idx="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04-4BA9-A380-79945170C550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A!$I$21:$I$248</c:f>
              <c:numCache>
                <c:formatCode>General</c:formatCode>
                <c:ptCount val="228"/>
                <c:pt idx="113">
                  <c:v>6.7472200025804341E-3</c:v>
                </c:pt>
                <c:pt idx="114">
                  <c:v>4.4045449976692908E-3</c:v>
                </c:pt>
                <c:pt idx="127">
                  <c:v>7.6399800018407404E-3</c:v>
                </c:pt>
                <c:pt idx="131">
                  <c:v>2.1330189993022941E-2</c:v>
                </c:pt>
                <c:pt idx="142">
                  <c:v>1.8337174995394889E-2</c:v>
                </c:pt>
                <c:pt idx="159">
                  <c:v>-1.6497600008733571E-3</c:v>
                </c:pt>
                <c:pt idx="160">
                  <c:v>1.7579699997440912E-3</c:v>
                </c:pt>
                <c:pt idx="161">
                  <c:v>5.5760599934728816E-3</c:v>
                </c:pt>
                <c:pt idx="162">
                  <c:v>-5.7246000505983829E-4</c:v>
                </c:pt>
                <c:pt idx="164">
                  <c:v>-2.5750900022103451E-3</c:v>
                </c:pt>
                <c:pt idx="165">
                  <c:v>1.2429999987944029E-3</c:v>
                </c:pt>
                <c:pt idx="197">
                  <c:v>1.3185750001866836E-2</c:v>
                </c:pt>
                <c:pt idx="199">
                  <c:v>2.8057869996700902E-2</c:v>
                </c:pt>
                <c:pt idx="202">
                  <c:v>3.8246764997893479E-2</c:v>
                </c:pt>
                <c:pt idx="204">
                  <c:v>4.8684829998819623E-2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04-4BA9-A380-79945170C550}"/>
            </c:ext>
          </c:extLst>
        </c:ser>
        <c:ser>
          <c:idx val="2"/>
          <c:order val="2"/>
          <c:tx>
            <c:strRef>
              <c:f>A!$J$20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A!$J$21:$J$248</c:f>
              <c:numCache>
                <c:formatCode>General</c:formatCode>
                <c:ptCount val="228"/>
                <c:pt idx="37">
                  <c:v>-8.6738899990450591E-3</c:v>
                </c:pt>
                <c:pt idx="38">
                  <c:v>-8.9023399996221997E-3</c:v>
                </c:pt>
                <c:pt idx="40">
                  <c:v>-3.855800001474563E-3</c:v>
                </c:pt>
                <c:pt idx="42">
                  <c:v>1.8710569995164406E-2</c:v>
                </c:pt>
                <c:pt idx="43">
                  <c:v>3.5963449990958907E-3</c:v>
                </c:pt>
                <c:pt idx="44">
                  <c:v>-6.3210500229615718E-4</c:v>
                </c:pt>
                <c:pt idx="45">
                  <c:v>-1.6746330002206378E-2</c:v>
                </c:pt>
                <c:pt idx="46">
                  <c:v>-3.4946100058732554E-3</c:v>
                </c:pt>
                <c:pt idx="47">
                  <c:v>6.5286600001854822E-3</c:v>
                </c:pt>
                <c:pt idx="48">
                  <c:v>-3.5855649985023774E-3</c:v>
                </c:pt>
                <c:pt idx="49">
                  <c:v>-6.997900054557249E-4</c:v>
                </c:pt>
                <c:pt idx="51">
                  <c:v>-8.019195003726054E-3</c:v>
                </c:pt>
                <c:pt idx="52">
                  <c:v>-3.0191949990694411E-3</c:v>
                </c:pt>
                <c:pt idx="53">
                  <c:v>4.0040750027401373E-3</c:v>
                </c:pt>
                <c:pt idx="54">
                  <c:v>1.2255795001692604E-2</c:v>
                </c:pt>
                <c:pt idx="55">
                  <c:v>-7.209350005723536E-4</c:v>
                </c:pt>
                <c:pt idx="56">
                  <c:v>-1.4154565003991593E-2</c:v>
                </c:pt>
                <c:pt idx="57">
                  <c:v>6.7312099999981001E-3</c:v>
                </c:pt>
                <c:pt idx="58">
                  <c:v>1.8919750000350177E-3</c:v>
                </c:pt>
                <c:pt idx="59">
                  <c:v>-1.7362100043101236E-3</c:v>
                </c:pt>
                <c:pt idx="60">
                  <c:v>5.2870599974994548E-3</c:v>
                </c:pt>
                <c:pt idx="61">
                  <c:v>-6.8271650015958585E-3</c:v>
                </c:pt>
                <c:pt idx="62">
                  <c:v>-2.2100030000729021E-2</c:v>
                </c:pt>
                <c:pt idx="63">
                  <c:v>-2.196253500005696E-2</c:v>
                </c:pt>
                <c:pt idx="64">
                  <c:v>-2.8664274999755435E-2</c:v>
                </c:pt>
                <c:pt idx="65">
                  <c:v>-1.1983680000412278E-2</c:v>
                </c:pt>
                <c:pt idx="66">
                  <c:v>8.9020949963014573E-3</c:v>
                </c:pt>
                <c:pt idx="68">
                  <c:v>-3.3940400026040152E-3</c:v>
                </c:pt>
                <c:pt idx="69">
                  <c:v>1.3775099941994995E-3</c:v>
                </c:pt>
                <c:pt idx="70">
                  <c:v>-2.3690175003139302E-2</c:v>
                </c:pt>
                <c:pt idx="71">
                  <c:v>-2.9781130004266743E-2</c:v>
                </c:pt>
                <c:pt idx="72">
                  <c:v>-2.1781130002636928E-2</c:v>
                </c:pt>
                <c:pt idx="73">
                  <c:v>-2.3895355006970931E-2</c:v>
                </c:pt>
                <c:pt idx="74">
                  <c:v>-2.7123804997245315E-2</c:v>
                </c:pt>
                <c:pt idx="75">
                  <c:v>-3.2986309997795615E-2</c:v>
                </c:pt>
                <c:pt idx="76">
                  <c:v>-2.2100535003119148E-2</c:v>
                </c:pt>
                <c:pt idx="77">
                  <c:v>-2.1005349990446121E-3</c:v>
                </c:pt>
                <c:pt idx="78">
                  <c:v>-1.6214760005823337E-2</c:v>
                </c:pt>
                <c:pt idx="80">
                  <c:v>-1.8848815001547337E-2</c:v>
                </c:pt>
                <c:pt idx="81">
                  <c:v>-1.796304000163218E-2</c:v>
                </c:pt>
                <c:pt idx="82">
                  <c:v>4.6942849949118681E-3</c:v>
                </c:pt>
                <c:pt idx="83">
                  <c:v>-2.3939769998833071E-2</c:v>
                </c:pt>
                <c:pt idx="85">
                  <c:v>1.5896750046522357E-3</c:v>
                </c:pt>
                <c:pt idx="86">
                  <c:v>-3.683189999719616E-3</c:v>
                </c:pt>
                <c:pt idx="107">
                  <c:v>6.2737850021221675E-3</c:v>
                </c:pt>
                <c:pt idx="108">
                  <c:v>5.8595599984982982E-3</c:v>
                </c:pt>
                <c:pt idx="130">
                  <c:v>1.87591999565484E-3</c:v>
                </c:pt>
                <c:pt idx="134">
                  <c:v>1.6194820003875066E-2</c:v>
                </c:pt>
                <c:pt idx="136">
                  <c:v>2.2852144997159485E-2</c:v>
                </c:pt>
                <c:pt idx="137">
                  <c:v>-6.4106000063475221E-3</c:v>
                </c:pt>
                <c:pt idx="138">
                  <c:v>-9.7976899996865541E-3</c:v>
                </c:pt>
                <c:pt idx="139">
                  <c:v>4.0202310003223829E-2</c:v>
                </c:pt>
                <c:pt idx="143">
                  <c:v>2.1170140003960114E-2</c:v>
                </c:pt>
                <c:pt idx="144">
                  <c:v>-7.0583100023213774E-3</c:v>
                </c:pt>
                <c:pt idx="145">
                  <c:v>4.4847899989690632E-3</c:v>
                </c:pt>
                <c:pt idx="147">
                  <c:v>2.0759779996296857E-2</c:v>
                </c:pt>
                <c:pt idx="148">
                  <c:v>4.8783049998746719E-2</c:v>
                </c:pt>
                <c:pt idx="149">
                  <c:v>2.7554599997529294E-2</c:v>
                </c:pt>
                <c:pt idx="152">
                  <c:v>1.1811179996584542E-2</c:v>
                </c:pt>
                <c:pt idx="157">
                  <c:v>2.0909119994030334E-2</c:v>
                </c:pt>
                <c:pt idx="158">
                  <c:v>9.7948949987767264E-3</c:v>
                </c:pt>
                <c:pt idx="163">
                  <c:v>2.3550999976578169E-3</c:v>
                </c:pt>
                <c:pt idx="166">
                  <c:v>1.2697269994532689E-2</c:v>
                </c:pt>
                <c:pt idx="167">
                  <c:v>-2.981719500530744E-2</c:v>
                </c:pt>
                <c:pt idx="168">
                  <c:v>-1.2817195005482063E-2</c:v>
                </c:pt>
                <c:pt idx="171">
                  <c:v>1.0000895003031474E-2</c:v>
                </c:pt>
                <c:pt idx="174">
                  <c:v>2.0470704999752343E-2</c:v>
                </c:pt>
                <c:pt idx="176">
                  <c:v>2.1583614994597156E-2</c:v>
                </c:pt>
                <c:pt idx="177">
                  <c:v>1.7569389994605444E-2</c:v>
                </c:pt>
                <c:pt idx="178">
                  <c:v>9.5926599969970994E-3</c:v>
                </c:pt>
                <c:pt idx="179">
                  <c:v>1.0478434996912256E-2</c:v>
                </c:pt>
                <c:pt idx="180">
                  <c:v>3.0364209997060243E-2</c:v>
                </c:pt>
                <c:pt idx="181">
                  <c:v>4.2249984995578416E-2</c:v>
                </c:pt>
                <c:pt idx="182">
                  <c:v>3.3579510003619362E-2</c:v>
                </c:pt>
                <c:pt idx="183">
                  <c:v>3.4265285001310986E-2</c:v>
                </c:pt>
                <c:pt idx="184">
                  <c:v>2.9987239999172743E-2</c:v>
                </c:pt>
                <c:pt idx="185">
                  <c:v>1.5563224995275959E-2</c:v>
                </c:pt>
                <c:pt idx="186">
                  <c:v>2.1814944993820973E-2</c:v>
                </c:pt>
                <c:pt idx="187">
                  <c:v>1.8586495003546588E-2</c:v>
                </c:pt>
                <c:pt idx="188">
                  <c:v>1.6472269999212585E-2</c:v>
                </c:pt>
                <c:pt idx="189">
                  <c:v>2.44722700008424E-2</c:v>
                </c:pt>
                <c:pt idx="196">
                  <c:v>1.5528424999502022E-2</c:v>
                </c:pt>
                <c:pt idx="198">
                  <c:v>2.7912885001569521E-2</c:v>
                </c:pt>
                <c:pt idx="200">
                  <c:v>1.244445500196889E-2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104-4BA9-A380-79945170C550}"/>
            </c:ext>
          </c:extLst>
        </c:ser>
        <c:ser>
          <c:idx val="3"/>
          <c:order val="3"/>
          <c:tx>
            <c:strRef>
              <c:f>A!$K$20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A!$K$21:$K$248</c:f>
              <c:numCache>
                <c:formatCode>General</c:formatCode>
                <c:ptCount val="228"/>
                <c:pt idx="0">
                  <c:v>6.2305199993716087E-2</c:v>
                </c:pt>
                <c:pt idx="1">
                  <c:v>5.0351739999314304E-2</c:v>
                </c:pt>
                <c:pt idx="2">
                  <c:v>5.9232760002487339E-2</c:v>
                </c:pt>
                <c:pt idx="3">
                  <c:v>3.965061000053538E-2</c:v>
                </c:pt>
                <c:pt idx="4">
                  <c:v>6.1783350000041537E-2</c:v>
                </c:pt>
                <c:pt idx="5">
                  <c:v>1.836075999744935E-2</c:v>
                </c:pt>
                <c:pt idx="6">
                  <c:v>1.3573669995821547E-2</c:v>
                </c:pt>
                <c:pt idx="7">
                  <c:v>9.3825399962952361E-3</c:v>
                </c:pt>
                <c:pt idx="8">
                  <c:v>8.8540900032967329E-3</c:v>
                </c:pt>
                <c:pt idx="9">
                  <c:v>5.4873999979463406E-3</c:v>
                </c:pt>
                <c:pt idx="10">
                  <c:v>-1.0344900001655333E-3</c:v>
                </c:pt>
                <c:pt idx="11">
                  <c:v>6.0641949967248365E-3</c:v>
                </c:pt>
                <c:pt idx="12">
                  <c:v>1.4874650005367585E-3</c:v>
                </c:pt>
                <c:pt idx="13">
                  <c:v>7.6611999975284562E-4</c:v>
                </c:pt>
                <c:pt idx="14">
                  <c:v>-6.4843250074773096E-3</c:v>
                </c:pt>
                <c:pt idx="15">
                  <c:v>-7.626999999047257E-3</c:v>
                </c:pt>
                <c:pt idx="16">
                  <c:v>3.4648049986572005E-3</c:v>
                </c:pt>
                <c:pt idx="17">
                  <c:v>2.5029999960679561E-4</c:v>
                </c:pt>
                <c:pt idx="18">
                  <c:v>4.5029999455437064E-4</c:v>
                </c:pt>
                <c:pt idx="19">
                  <c:v>-1.0000000474974513E-4</c:v>
                </c:pt>
                <c:pt idx="21">
                  <c:v>9.0449975687079132E-6</c:v>
                </c:pt>
                <c:pt idx="22">
                  <c:v>6.2628500018035993E-4</c:v>
                </c:pt>
                <c:pt idx="23">
                  <c:v>6.3779996708035469E-5</c:v>
                </c:pt>
                <c:pt idx="24">
                  <c:v>4.1677500121295452E-4</c:v>
                </c:pt>
                <c:pt idx="25">
                  <c:v>2.8521049971459433E-3</c:v>
                </c:pt>
                <c:pt idx="26">
                  <c:v>4.1262999729951844E-4</c:v>
                </c:pt>
                <c:pt idx="27">
                  <c:v>-2.7747499552788213E-4</c:v>
                </c:pt>
                <c:pt idx="28">
                  <c:v>-1.9169999723089859E-4</c:v>
                </c:pt>
                <c:pt idx="29">
                  <c:v>-1.7751189996488392E-2</c:v>
                </c:pt>
                <c:pt idx="30">
                  <c:v>-1.7599469996639527E-2</c:v>
                </c:pt>
                <c:pt idx="31">
                  <c:v>-4.7879000339889899E-4</c:v>
                </c:pt>
                <c:pt idx="32">
                  <c:v>-1.5552000695606694E-4</c:v>
                </c:pt>
                <c:pt idx="33">
                  <c:v>-2.452505003020633E-3</c:v>
                </c:pt>
                <c:pt idx="34">
                  <c:v>-5.1654998969752342E-5</c:v>
                </c:pt>
                <c:pt idx="35">
                  <c:v>-1.4864000695524737E-4</c:v>
                </c:pt>
                <c:pt idx="36">
                  <c:v>4.5135999243939295E-4</c:v>
                </c:pt>
                <c:pt idx="39">
                  <c:v>-1.1963100041612051E-3</c:v>
                </c:pt>
                <c:pt idx="41">
                  <c:v>-3.014899994013831E-4</c:v>
                </c:pt>
                <c:pt idx="50">
                  <c:v>1.4204649996827357E-3</c:v>
                </c:pt>
                <c:pt idx="67">
                  <c:v>1.2796750015695579E-3</c:v>
                </c:pt>
                <c:pt idx="79">
                  <c:v>7.1971999568631873E-4</c:v>
                </c:pt>
                <c:pt idx="84">
                  <c:v>2.3599900014232844E-3</c:v>
                </c:pt>
                <c:pt idx="87">
                  <c:v>5.1682899938896298E-3</c:v>
                </c:pt>
                <c:pt idx="88">
                  <c:v>2.7174199931323528E-3</c:v>
                </c:pt>
                <c:pt idx="89">
                  <c:v>2.8148299970780499E-3</c:v>
                </c:pt>
                <c:pt idx="90">
                  <c:v>3.3006049998220988E-3</c:v>
                </c:pt>
                <c:pt idx="92">
                  <c:v>9.2495599965332076E-3</c:v>
                </c:pt>
                <c:pt idx="93">
                  <c:v>5.4663349947077222E-3</c:v>
                </c:pt>
                <c:pt idx="96">
                  <c:v>-6.8435000139288604E-4</c:v>
                </c:pt>
                <c:pt idx="97">
                  <c:v>1.3014249998377636E-3</c:v>
                </c:pt>
                <c:pt idx="99">
                  <c:v>7.5345900040701963E-3</c:v>
                </c:pt>
                <c:pt idx="100">
                  <c:v>7.0203649956965819E-3</c:v>
                </c:pt>
                <c:pt idx="101">
                  <c:v>-8.8740499631967396E-4</c:v>
                </c:pt>
                <c:pt idx="102">
                  <c:v>-1.3016299999435432E-3</c:v>
                </c:pt>
                <c:pt idx="103">
                  <c:v>-6.1585500225191936E-4</c:v>
                </c:pt>
                <c:pt idx="104">
                  <c:v>-2.3008000425761566E-4</c:v>
                </c:pt>
                <c:pt idx="105">
                  <c:v>-4.4304993934929371E-5</c:v>
                </c:pt>
                <c:pt idx="109">
                  <c:v>-1.2277500354684889E-4</c:v>
                </c:pt>
                <c:pt idx="110">
                  <c:v>-1.3370000015129335E-3</c:v>
                </c:pt>
                <c:pt idx="111">
                  <c:v>-1.5122500190045685E-4</c:v>
                </c:pt>
                <c:pt idx="112">
                  <c:v>1.1487749943626113E-3</c:v>
                </c:pt>
                <c:pt idx="115">
                  <c:v>5.9618700033752248E-3</c:v>
                </c:pt>
                <c:pt idx="116">
                  <c:v>6.9290899991756305E-3</c:v>
                </c:pt>
                <c:pt idx="117">
                  <c:v>6.7148649977752939E-3</c:v>
                </c:pt>
                <c:pt idx="118">
                  <c:v>4.8321049980586395E-3</c:v>
                </c:pt>
                <c:pt idx="119">
                  <c:v>5.4894299973966554E-3</c:v>
                </c:pt>
                <c:pt idx="120">
                  <c:v>6.3213199973688461E-3</c:v>
                </c:pt>
                <c:pt idx="121">
                  <c:v>5.1592400050139986E-3</c:v>
                </c:pt>
                <c:pt idx="122">
                  <c:v>7.1135500038508326E-3</c:v>
                </c:pt>
                <c:pt idx="123">
                  <c:v>4.4256100009079091E-3</c:v>
                </c:pt>
                <c:pt idx="124">
                  <c:v>4.8865599965211004E-3</c:v>
                </c:pt>
                <c:pt idx="125">
                  <c:v>4.4723350001731887E-3</c:v>
                </c:pt>
                <c:pt idx="128">
                  <c:v>5.4261800032691099E-3</c:v>
                </c:pt>
                <c:pt idx="132">
                  <c:v>5.1310399940120988E-3</c:v>
                </c:pt>
                <c:pt idx="133">
                  <c:v>5.8112100014113821E-3</c:v>
                </c:pt>
                <c:pt idx="135">
                  <c:v>6.5206799990846775E-3</c:v>
                </c:pt>
                <c:pt idx="153">
                  <c:v>6.2384999910136685E-4</c:v>
                </c:pt>
                <c:pt idx="154">
                  <c:v>2.709624997805804E-3</c:v>
                </c:pt>
                <c:pt idx="155">
                  <c:v>3.0953999958001077E-3</c:v>
                </c:pt>
                <c:pt idx="156">
                  <c:v>1.3811750031891279E-3</c:v>
                </c:pt>
                <c:pt idx="169">
                  <c:v>1.4920300003723241E-2</c:v>
                </c:pt>
                <c:pt idx="170">
                  <c:v>1.5620300000591669E-2</c:v>
                </c:pt>
                <c:pt idx="201">
                  <c:v>4.1653259992017411E-2</c:v>
                </c:pt>
                <c:pt idx="203">
                  <c:v>3.9115260005928576E-2</c:v>
                </c:pt>
                <c:pt idx="205">
                  <c:v>4.8684829998819623E-2</c:v>
                </c:pt>
                <c:pt idx="206">
                  <c:v>4.1436974999669474E-2</c:v>
                </c:pt>
                <c:pt idx="207">
                  <c:v>4.1308525003842078E-2</c:v>
                </c:pt>
                <c:pt idx="212">
                  <c:v>8.2525520003400743E-2</c:v>
                </c:pt>
                <c:pt idx="216">
                  <c:v>8.3353224996244535E-2</c:v>
                </c:pt>
                <c:pt idx="218">
                  <c:v>0.12732056000095326</c:v>
                </c:pt>
                <c:pt idx="219">
                  <c:v>0.12668693000159692</c:v>
                </c:pt>
                <c:pt idx="220">
                  <c:v>0.12771924499975285</c:v>
                </c:pt>
                <c:pt idx="221">
                  <c:v>0.10907912000402575</c:v>
                </c:pt>
                <c:pt idx="222">
                  <c:v>0.13805344499996863</c:v>
                </c:pt>
                <c:pt idx="223">
                  <c:v>0.13803922000079183</c:v>
                </c:pt>
                <c:pt idx="224">
                  <c:v>0.13738231999741402</c:v>
                </c:pt>
                <c:pt idx="225">
                  <c:v>0.13814563499909127</c:v>
                </c:pt>
                <c:pt idx="226">
                  <c:v>0.14954233999742428</c:v>
                </c:pt>
                <c:pt idx="227">
                  <c:v>0.14972811499319505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04-4BA9-A380-79945170C550}"/>
            </c:ext>
          </c:extLst>
        </c:ser>
        <c:ser>
          <c:idx val="4"/>
          <c:order val="4"/>
          <c:tx>
            <c:strRef>
              <c:f>A!$L$20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A!$L$21:$L$248</c:f>
              <c:numCache>
                <c:formatCode>General</c:formatCode>
                <c:ptCount val="22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104-4BA9-A380-79945170C550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A!$M$21:$M$248</c:f>
              <c:numCache>
                <c:formatCode>General</c:formatCode>
                <c:ptCount val="22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04-4BA9-A380-79945170C550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A!$N$21:$N$248</c:f>
              <c:numCache>
                <c:formatCode>General</c:formatCode>
                <c:ptCount val="228"/>
                <c:pt idx="91">
                  <c:v>1.1969589999353047E-2</c:v>
                </c:pt>
                <c:pt idx="95">
                  <c:v>6.659799997578375E-3</c:v>
                </c:pt>
                <c:pt idx="98">
                  <c:v>9.1246949959895574E-3</c:v>
                </c:pt>
                <c:pt idx="106">
                  <c:v>6.9043999974383041E-3</c:v>
                </c:pt>
                <c:pt idx="129">
                  <c:v>-4.9188999983016402E-3</c:v>
                </c:pt>
                <c:pt idx="140">
                  <c:v>-2.4231319999671541E-2</c:v>
                </c:pt>
                <c:pt idx="141">
                  <c:v>-2.4231319999671541E-2</c:v>
                </c:pt>
                <c:pt idx="146">
                  <c:v>2.2563399979844689E-3</c:v>
                </c:pt>
                <c:pt idx="150">
                  <c:v>7.9829699971014634E-3</c:v>
                </c:pt>
                <c:pt idx="151">
                  <c:v>1.4982969994889572E-2</c:v>
                </c:pt>
                <c:pt idx="172">
                  <c:v>2.1184930003073532E-2</c:v>
                </c:pt>
                <c:pt idx="173">
                  <c:v>2.3484930003178306E-2</c:v>
                </c:pt>
                <c:pt idx="175">
                  <c:v>1.3956479997432325E-2</c:v>
                </c:pt>
                <c:pt idx="190">
                  <c:v>1.3085179998597596E-2</c:v>
                </c:pt>
                <c:pt idx="192">
                  <c:v>1.1108449994935654E-2</c:v>
                </c:pt>
                <c:pt idx="194">
                  <c:v>2.5131720001809299E-2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104-4BA9-A380-79945170C550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A!$O$21:$O$248</c:f>
              <c:numCache>
                <c:formatCode>General</c:formatCode>
                <c:ptCount val="228"/>
                <c:pt idx="191">
                  <c:v>2.9005953576302923E-3</c:v>
                </c:pt>
                <c:pt idx="193">
                  <c:v>3.059821216718106E-3</c:v>
                </c:pt>
                <c:pt idx="195">
                  <c:v>3.2190470758059475E-3</c:v>
                </c:pt>
                <c:pt idx="201">
                  <c:v>2.6953066306896145E-2</c:v>
                </c:pt>
                <c:pt idx="202">
                  <c:v>2.7753878715837815E-2</c:v>
                </c:pt>
                <c:pt idx="203">
                  <c:v>2.8826311707929292E-2</c:v>
                </c:pt>
                <c:pt idx="204">
                  <c:v>3.582288328078817E-2</c:v>
                </c:pt>
                <c:pt idx="205">
                  <c:v>3.582288328078817E-2</c:v>
                </c:pt>
                <c:pt idx="206">
                  <c:v>3.609918697744055E-2</c:v>
                </c:pt>
                <c:pt idx="207">
                  <c:v>3.6146018112466399E-2</c:v>
                </c:pt>
                <c:pt idx="208">
                  <c:v>6.8885664609023539E-2</c:v>
                </c:pt>
                <c:pt idx="209">
                  <c:v>6.9616230315426464E-2</c:v>
                </c:pt>
                <c:pt idx="210">
                  <c:v>6.998151316862794E-2</c:v>
                </c:pt>
                <c:pt idx="211">
                  <c:v>7.0028344303653761E-2</c:v>
                </c:pt>
                <c:pt idx="212">
                  <c:v>7.7961538577029227E-2</c:v>
                </c:pt>
                <c:pt idx="213">
                  <c:v>7.8120764436117041E-2</c:v>
                </c:pt>
                <c:pt idx="214">
                  <c:v>7.8167595571142862E-2</c:v>
                </c:pt>
                <c:pt idx="215">
                  <c:v>8.5735506991316851E-2</c:v>
                </c:pt>
                <c:pt idx="216">
                  <c:v>8.6442657130206851E-2</c:v>
                </c:pt>
                <c:pt idx="217">
                  <c:v>0.1027914063677238</c:v>
                </c:pt>
                <c:pt idx="218">
                  <c:v>0.11902307776767621</c:v>
                </c:pt>
                <c:pt idx="219">
                  <c:v>0.11927596589681569</c:v>
                </c:pt>
                <c:pt idx="220">
                  <c:v>0.11961783318250421</c:v>
                </c:pt>
                <c:pt idx="221">
                  <c:v>0.12067153372058539</c:v>
                </c:pt>
                <c:pt idx="222">
                  <c:v>0.1272981393267402</c:v>
                </c:pt>
                <c:pt idx="223">
                  <c:v>0.12732155489425309</c:v>
                </c:pt>
                <c:pt idx="224">
                  <c:v>0.12741521716430479</c:v>
                </c:pt>
                <c:pt idx="225">
                  <c:v>0.1286937071505099</c:v>
                </c:pt>
                <c:pt idx="226">
                  <c:v>0.13623820300317099</c:v>
                </c:pt>
                <c:pt idx="227">
                  <c:v>0.13626161857068389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104-4BA9-A380-79945170C550}"/>
            </c:ext>
          </c:extLst>
        </c:ser>
        <c:ser>
          <c:idx val="8"/>
          <c:order val="8"/>
          <c:tx>
            <c:strRef>
              <c:f>A!$P$20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A!$P$21:$P$248</c:f>
              <c:numCache>
                <c:formatCode>General</c:formatCode>
                <c:ptCount val="228"/>
                <c:pt idx="0">
                  <c:v>6.1153681663636481E-2</c:v>
                </c:pt>
                <c:pt idx="1">
                  <c:v>6.0925378620494852E-2</c:v>
                </c:pt>
                <c:pt idx="2">
                  <c:v>6.0643921442108742E-2</c:v>
                </c:pt>
                <c:pt idx="3">
                  <c:v>5.5819369348753554E-2</c:v>
                </c:pt>
                <c:pt idx="4">
                  <c:v>5.5472443629334005E-2</c:v>
                </c:pt>
                <c:pt idx="5">
                  <c:v>1.5425808105813827E-2</c:v>
                </c:pt>
                <c:pt idx="6">
                  <c:v>1.5207908538713306E-2</c:v>
                </c:pt>
                <c:pt idx="7">
                  <c:v>9.4375746903545485E-3</c:v>
                </c:pt>
                <c:pt idx="8">
                  <c:v>9.422913482394461E-3</c:v>
                </c:pt>
                <c:pt idx="9">
                  <c:v>6.9252565953962248E-3</c:v>
                </c:pt>
                <c:pt idx="10">
                  <c:v>4.5321796493058026E-3</c:v>
                </c:pt>
                <c:pt idx="11">
                  <c:v>4.3890000415650289E-3</c:v>
                </c:pt>
                <c:pt idx="12">
                  <c:v>4.3509103933522687E-3</c:v>
                </c:pt>
                <c:pt idx="13">
                  <c:v>2.9701732964412062E-3</c:v>
                </c:pt>
                <c:pt idx="14">
                  <c:v>2.8891556847423124E-3</c:v>
                </c:pt>
                <c:pt idx="15">
                  <c:v>2.8742160580362518E-3</c:v>
                </c:pt>
                <c:pt idx="16">
                  <c:v>2.8434038455591691E-3</c:v>
                </c:pt>
                <c:pt idx="17">
                  <c:v>1.3437698261882956E-3</c:v>
                </c:pt>
                <c:pt idx="18">
                  <c:v>1.3437698261882956E-3</c:v>
                </c:pt>
                <c:pt idx="19">
                  <c:v>9.9978937158258018E-7</c:v>
                </c:pt>
                <c:pt idx="20">
                  <c:v>9.9978937158258018E-7</c:v>
                </c:pt>
                <c:pt idx="21">
                  <c:v>-2.6030780082482368E-5</c:v>
                </c:pt>
                <c:pt idx="22">
                  <c:v>-3.1558896545832134E-5</c:v>
                </c:pt>
                <c:pt idx="23">
                  <c:v>-5.1550902021172273E-5</c:v>
                </c:pt>
                <c:pt idx="24">
                  <c:v>-1.3958016098361355E-4</c:v>
                </c:pt>
                <c:pt idx="25">
                  <c:v>-1.9744924614848605E-4</c:v>
                </c:pt>
                <c:pt idx="26">
                  <c:v>-1.0774308467573308E-3</c:v>
                </c:pt>
                <c:pt idx="27">
                  <c:v>-1.1358204000168454E-3</c:v>
                </c:pt>
                <c:pt idx="28">
                  <c:v>-1.1384736311479361E-3</c:v>
                </c:pt>
                <c:pt idx="29">
                  <c:v>-1.1606735400542291E-3</c:v>
                </c:pt>
                <c:pt idx="30">
                  <c:v>-1.1732892040947698E-3</c:v>
                </c:pt>
                <c:pt idx="31">
                  <c:v>-1.2025277788393087E-3</c:v>
                </c:pt>
                <c:pt idx="32">
                  <c:v>-1.220144546869214E-3</c:v>
                </c:pt>
                <c:pt idx="33">
                  <c:v>-1.2268533693743935E-3</c:v>
                </c:pt>
                <c:pt idx="34">
                  <c:v>-1.2627210498309177E-3</c:v>
                </c:pt>
                <c:pt idx="35">
                  <c:v>-1.2693345086381613E-3</c:v>
                </c:pt>
                <c:pt idx="36">
                  <c:v>-1.2693345086381613E-3</c:v>
                </c:pt>
                <c:pt idx="37">
                  <c:v>-1.9132454235069815E-3</c:v>
                </c:pt>
                <c:pt idx="38">
                  <c:v>-1.9170410030849956E-3</c:v>
                </c:pt>
                <c:pt idx="39">
                  <c:v>-1.9268681474200521E-3</c:v>
                </c:pt>
                <c:pt idx="40">
                  <c:v>-1.9426165563314062E-3</c:v>
                </c:pt>
                <c:pt idx="41">
                  <c:v>-1.9433625917768564E-3</c:v>
                </c:pt>
                <c:pt idx="42">
                  <c:v>-1.9626354256552254E-3</c:v>
                </c:pt>
                <c:pt idx="43">
                  <c:v>-1.964475988387315E-3</c:v>
                </c:pt>
                <c:pt idx="44">
                  <c:v>-1.9681504852348632E-3</c:v>
                </c:pt>
                <c:pt idx="45">
                  <c:v>-1.9699844193503215E-3</c:v>
                </c:pt>
                <c:pt idx="46">
                  <c:v>-1.9787565463233532E-3</c:v>
                </c:pt>
                <c:pt idx="47">
                  <c:v>-1.9910965819885007E-3</c:v>
                </c:pt>
                <c:pt idx="48">
                  <c:v>-1.9929026759141076E-3</c:v>
                </c:pt>
                <c:pt idx="49">
                  <c:v>-1.9947065603008376E-3</c:v>
                </c:pt>
                <c:pt idx="50">
                  <c:v>-2.0022587465605645E-3</c:v>
                </c:pt>
                <c:pt idx="51">
                  <c:v>-2.0122676984934132E-3</c:v>
                </c:pt>
                <c:pt idx="52">
                  <c:v>-2.0122676984934132E-3</c:v>
                </c:pt>
                <c:pt idx="53">
                  <c:v>-2.0243282716813837E-3</c:v>
                </c:pt>
                <c:pt idx="54">
                  <c:v>-2.0327801038987894E-3</c:v>
                </c:pt>
                <c:pt idx="55">
                  <c:v>-2.0446663886601341E-3</c:v>
                </c:pt>
                <c:pt idx="56">
                  <c:v>-2.0633346110591538E-3</c:v>
                </c:pt>
                <c:pt idx="57">
                  <c:v>-2.0650501138907993E-3</c:v>
                </c:pt>
                <c:pt idx="58">
                  <c:v>-2.0864761362785408E-3</c:v>
                </c:pt>
                <c:pt idx="59">
                  <c:v>-2.3728436076071403E-3</c:v>
                </c:pt>
                <c:pt idx="60">
                  <c:v>-2.3813372779950166E-3</c:v>
                </c:pt>
                <c:pt idx="61">
                  <c:v>-2.3825777299680832E-3</c:v>
                </c:pt>
                <c:pt idx="62">
                  <c:v>-2.4109735269792114E-3</c:v>
                </c:pt>
                <c:pt idx="63">
                  <c:v>-2.4178246976999419E-3</c:v>
                </c:pt>
                <c:pt idx="64">
                  <c:v>-2.4390675144576927E-3</c:v>
                </c:pt>
                <c:pt idx="65">
                  <c:v>-2.4500763093009779E-3</c:v>
                </c:pt>
                <c:pt idx="66">
                  <c:v>-2.4511877242036221E-3</c:v>
                </c:pt>
                <c:pt idx="67">
                  <c:v>-2.4591246859150036E-3</c:v>
                </c:pt>
                <c:pt idx="68">
                  <c:v>-2.469314442148339E-3</c:v>
                </c:pt>
                <c:pt idx="69">
                  <c:v>-2.4714572866462751E-3</c:v>
                </c:pt>
                <c:pt idx="70">
                  <c:v>-2.4868322995600803E-3</c:v>
                </c:pt>
                <c:pt idx="71">
                  <c:v>-2.4948533222388224E-3</c:v>
                </c:pt>
                <c:pt idx="72">
                  <c:v>-2.4948533222388224E-3</c:v>
                </c:pt>
                <c:pt idx="73">
                  <c:v>-2.4958719365086278E-3</c:v>
                </c:pt>
                <c:pt idx="74">
                  <c:v>-2.4979025364316072E-3</c:v>
                </c:pt>
                <c:pt idx="75">
                  <c:v>-2.5037412964388456E-3</c:v>
                </c:pt>
                <c:pt idx="76">
                  <c:v>-2.5047404667665318E-3</c:v>
                </c:pt>
                <c:pt idx="77">
                  <c:v>-2.5047404667665318E-3</c:v>
                </c:pt>
                <c:pt idx="78">
                  <c:v>-2.505737427555341E-3</c:v>
                </c:pt>
                <c:pt idx="79">
                  <c:v>-2.5089128539782773E-3</c:v>
                </c:pt>
                <c:pt idx="80">
                  <c:v>-2.509505727558258E-3</c:v>
                </c:pt>
                <c:pt idx="81">
                  <c:v>-2.5104920825604572E-3</c:v>
                </c:pt>
                <c:pt idx="82">
                  <c:v>-2.5134378903337927E-3</c:v>
                </c:pt>
                <c:pt idx="83">
                  <c:v>-2.517140699604392E-3</c:v>
                </c:pt>
                <c:pt idx="84">
                  <c:v>-2.701624563390452E-3</c:v>
                </c:pt>
                <c:pt idx="85">
                  <c:v>-2.720122157062244E-3</c:v>
                </c:pt>
                <c:pt idx="86">
                  <c:v>-2.7244449396257109E-3</c:v>
                </c:pt>
                <c:pt idx="87">
                  <c:v>-2.6808355345489168E-3</c:v>
                </c:pt>
                <c:pt idx="88">
                  <c:v>-2.6764469266647036E-3</c:v>
                </c:pt>
                <c:pt idx="89">
                  <c:v>-2.6742819178386151E-3</c:v>
                </c:pt>
                <c:pt idx="90">
                  <c:v>-2.6737839046231727E-3</c:v>
                </c:pt>
                <c:pt idx="91">
                  <c:v>-2.1837161362750724E-3</c:v>
                </c:pt>
                <c:pt idx="92">
                  <c:v>-1.7579411550051752E-3</c:v>
                </c:pt>
                <c:pt idx="93">
                  <c:v>-1.6711012230794624E-3</c:v>
                </c:pt>
                <c:pt idx="94">
                  <c:v>-1.5031019623793912E-3</c:v>
                </c:pt>
                <c:pt idx="95">
                  <c:v>-1.4895588241197371E-3</c:v>
                </c:pt>
                <c:pt idx="96">
                  <c:v>-9.3789846178005988E-4</c:v>
                </c:pt>
                <c:pt idx="97">
                  <c:v>-9.3508308419030552E-4</c:v>
                </c:pt>
                <c:pt idx="98">
                  <c:v>-9.1587991960895114E-4</c:v>
                </c:pt>
                <c:pt idx="99">
                  <c:v>-8.5362803150740817E-4</c:v>
                </c:pt>
                <c:pt idx="100">
                  <c:v>-8.5074725156689124E-4</c:v>
                </c:pt>
                <c:pt idx="101">
                  <c:v>-8.1251387836849855E-4</c:v>
                </c:pt>
                <c:pt idx="102">
                  <c:v>-8.0960172297592746E-4</c:v>
                </c:pt>
                <c:pt idx="103">
                  <c:v>-8.0668735804447812E-4</c:v>
                </c:pt>
                <c:pt idx="104">
                  <c:v>-8.037707835741488E-4</c:v>
                </c:pt>
                <c:pt idx="105">
                  <c:v>-8.008519995649447E-4</c:v>
                </c:pt>
                <c:pt idx="106">
                  <c:v>-7.9442289716784992E-4</c:v>
                </c:pt>
                <c:pt idx="107">
                  <c:v>-7.5503287792755974E-4</c:v>
                </c:pt>
                <c:pt idx="108">
                  <c:v>-7.5207741557299645E-4</c:v>
                </c:pt>
                <c:pt idx="109">
                  <c:v>-7.2656922955889949E-4</c:v>
                </c:pt>
                <c:pt idx="110">
                  <c:v>-7.235925556311161E-4</c:v>
                </c:pt>
                <c:pt idx="111">
                  <c:v>-7.2061367216445446E-4</c:v>
                </c:pt>
                <c:pt idx="112">
                  <c:v>-7.2061367216445446E-4</c:v>
                </c:pt>
                <c:pt idx="113">
                  <c:v>2.8667083062314594E-4</c:v>
                </c:pt>
                <c:pt idx="114">
                  <c:v>2.9763451198898914E-4</c:v>
                </c:pt>
                <c:pt idx="115">
                  <c:v>3.086180792047262E-4</c:v>
                </c:pt>
                <c:pt idx="116">
                  <c:v>4.0017724042987375E-4</c:v>
                </c:pt>
                <c:pt idx="117">
                  <c:v>4.0389764514369222E-4</c:v>
                </c:pt>
                <c:pt idx="118">
                  <c:v>4.098548885266666E-4</c:v>
                </c:pt>
                <c:pt idx="119">
                  <c:v>4.2103996568799637E-4</c:v>
                </c:pt>
                <c:pt idx="120">
                  <c:v>4.4946449472266919E-4</c:v>
                </c:pt>
                <c:pt idx="121">
                  <c:v>4.9762586312422814E-4</c:v>
                </c:pt>
                <c:pt idx="122">
                  <c:v>4.9913673906941229E-4</c:v>
                </c:pt>
                <c:pt idx="123">
                  <c:v>5.3854360134754364E-4</c:v>
                </c:pt>
                <c:pt idx="124">
                  <c:v>1.7692336171362642E-3</c:v>
                </c:pt>
                <c:pt idx="125">
                  <c:v>1.773693775466139E-3</c:v>
                </c:pt>
                <c:pt idx="126">
                  <c:v>1.7942389626443029E-3</c:v>
                </c:pt>
                <c:pt idx="127">
                  <c:v>1.9166791290713622E-3</c:v>
                </c:pt>
                <c:pt idx="128">
                  <c:v>1.9530020458002756E-3</c:v>
                </c:pt>
                <c:pt idx="129">
                  <c:v>3.3797225267544733E-3</c:v>
                </c:pt>
                <c:pt idx="130">
                  <c:v>3.4255342505223902E-3</c:v>
                </c:pt>
                <c:pt idx="131">
                  <c:v>3.6720440253851672E-3</c:v>
                </c:pt>
                <c:pt idx="132">
                  <c:v>3.7467266454748321E-3</c:v>
                </c:pt>
                <c:pt idx="133">
                  <c:v>3.7617151378471526E-3</c:v>
                </c:pt>
                <c:pt idx="134">
                  <c:v>3.8283009738683607E-3</c:v>
                </c:pt>
                <c:pt idx="135">
                  <c:v>3.8412277964442135E-3</c:v>
                </c:pt>
                <c:pt idx="136">
                  <c:v>3.8444614906731657E-3</c:v>
                </c:pt>
                <c:pt idx="137">
                  <c:v>5.465574872240038E-3</c:v>
                </c:pt>
                <c:pt idx="138">
                  <c:v>5.6130743500608284E-3</c:v>
                </c:pt>
                <c:pt idx="139">
                  <c:v>5.6130743500608284E-3</c:v>
                </c:pt>
                <c:pt idx="140">
                  <c:v>5.6787809933279854E-3</c:v>
                </c:pt>
                <c:pt idx="141">
                  <c:v>5.6787809933279854E-3</c:v>
                </c:pt>
                <c:pt idx="142">
                  <c:v>5.9602897040885242E-3</c:v>
                </c:pt>
                <c:pt idx="143">
                  <c:v>7.6502754287257821E-3</c:v>
                </c:pt>
                <c:pt idx="144">
                  <c:v>7.6638256131486282E-3</c:v>
                </c:pt>
                <c:pt idx="145">
                  <c:v>7.690952496460849E-3</c:v>
                </c:pt>
                <c:pt idx="146">
                  <c:v>7.7045291953502168E-3</c:v>
                </c:pt>
                <c:pt idx="147">
                  <c:v>7.7698203771438754E-3</c:v>
                </c:pt>
                <c:pt idx="148">
                  <c:v>7.8161915014688353E-3</c:v>
                </c:pt>
                <c:pt idx="149">
                  <c:v>7.8298495113888825E-3</c:v>
                </c:pt>
                <c:pt idx="150">
                  <c:v>8.4592322141930042E-3</c:v>
                </c:pt>
                <c:pt idx="151">
                  <c:v>8.4592322141930042E-3</c:v>
                </c:pt>
                <c:pt idx="152">
                  <c:v>1.0487233990639281E-2</c:v>
                </c:pt>
                <c:pt idx="153">
                  <c:v>1.2902694226619937E-2</c:v>
                </c:pt>
                <c:pt idx="154">
                  <c:v>1.2911006936935941E-2</c:v>
                </c:pt>
                <c:pt idx="155">
                  <c:v>1.291932185679082E-2</c:v>
                </c:pt>
                <c:pt idx="156">
                  <c:v>1.292763898618458E-2</c:v>
                </c:pt>
                <c:pt idx="157">
                  <c:v>1.3632465186156472E-2</c:v>
                </c:pt>
                <c:pt idx="158">
                  <c:v>1.3640969684447012E-2</c:v>
                </c:pt>
                <c:pt idx="159">
                  <c:v>1.6290246203155511E-2</c:v>
                </c:pt>
                <c:pt idx="160">
                  <c:v>1.6595842281690493E-2</c:v>
                </c:pt>
                <c:pt idx="161">
                  <c:v>1.6740276658675474E-2</c:v>
                </c:pt>
                <c:pt idx="162">
                  <c:v>1.9455801884441036E-2</c:v>
                </c:pt>
                <c:pt idx="163">
                  <c:v>1.9757831195730356E-2</c:v>
                </c:pt>
                <c:pt idx="164">
                  <c:v>1.9961653654549591E-2</c:v>
                </c:pt>
                <c:pt idx="165">
                  <c:v>2.0118138326280999E-2</c:v>
                </c:pt>
                <c:pt idx="166">
                  <c:v>2.059081862176201E-2</c:v>
                </c:pt>
                <c:pt idx="167">
                  <c:v>2.3513449381774229E-2</c:v>
                </c:pt>
                <c:pt idx="168">
                  <c:v>2.3513449381774229E-2</c:v>
                </c:pt>
                <c:pt idx="169">
                  <c:v>2.3575947063395122E-2</c:v>
                </c:pt>
                <c:pt idx="170">
                  <c:v>2.3575947063395122E-2</c:v>
                </c:pt>
                <c:pt idx="171">
                  <c:v>2.3681715491561492E-2</c:v>
                </c:pt>
                <c:pt idx="172">
                  <c:v>2.3891719638335453E-2</c:v>
                </c:pt>
                <c:pt idx="173">
                  <c:v>2.3891719638335453E-2</c:v>
                </c:pt>
                <c:pt idx="174">
                  <c:v>2.3902567131651276E-2</c:v>
                </c:pt>
                <c:pt idx="175">
                  <c:v>2.3913416834505982E-2</c:v>
                </c:pt>
                <c:pt idx="176">
                  <c:v>2.41679306604646E-2</c:v>
                </c:pt>
                <c:pt idx="177">
                  <c:v>2.4178834276067894E-2</c:v>
                </c:pt>
                <c:pt idx="178">
                  <c:v>2.4253037459141365E-2</c:v>
                </c:pt>
                <c:pt idx="179">
                  <c:v>2.4263958309147914E-2</c:v>
                </c:pt>
                <c:pt idx="180">
                  <c:v>2.4274881368693331E-2</c:v>
                </c:pt>
                <c:pt idx="181">
                  <c:v>2.4285806637777629E-2</c:v>
                </c:pt>
                <c:pt idx="182">
                  <c:v>2.7097928054463687E-2</c:v>
                </c:pt>
                <c:pt idx="183">
                  <c:v>2.710941012734502E-2</c:v>
                </c:pt>
                <c:pt idx="184">
                  <c:v>2.7480313916844395E-2</c:v>
                </c:pt>
                <c:pt idx="185">
                  <c:v>3.1750947060386406E-2</c:v>
                </c:pt>
                <c:pt idx="186">
                  <c:v>3.1810223781461269E-2</c:v>
                </c:pt>
                <c:pt idx="187">
                  <c:v>3.1834937440106813E-2</c:v>
                </c:pt>
                <c:pt idx="188">
                  <c:v>3.1847297583737902E-2</c:v>
                </c:pt>
                <c:pt idx="189">
                  <c:v>3.1847297583737902E-2</c:v>
                </c:pt>
                <c:pt idx="190">
                  <c:v>3.2149569780243789E-2</c:v>
                </c:pt>
                <c:pt idx="191">
                  <c:v>3.2149569780243789E-2</c:v>
                </c:pt>
                <c:pt idx="192">
                  <c:v>3.2234043960596731E-2</c:v>
                </c:pt>
                <c:pt idx="193">
                  <c:v>3.2234043960596731E-2</c:v>
                </c:pt>
                <c:pt idx="194">
                  <c:v>3.2318620310027343E-2</c:v>
                </c:pt>
                <c:pt idx="195">
                  <c:v>3.2318620310027343E-2</c:v>
                </c:pt>
                <c:pt idx="196">
                  <c:v>3.6443156507835632E-2</c:v>
                </c:pt>
                <c:pt idx="197">
                  <c:v>3.6482637823672781E-2</c:v>
                </c:pt>
                <c:pt idx="198">
                  <c:v>3.6791274569570848E-2</c:v>
                </c:pt>
                <c:pt idx="199">
                  <c:v>4.109715786777015E-2</c:v>
                </c:pt>
                <c:pt idx="200">
                  <c:v>4.1955812099841672E-2</c:v>
                </c:pt>
                <c:pt idx="201">
                  <c:v>4.6068109561265697E-2</c:v>
                </c:pt>
                <c:pt idx="202">
                  <c:v>4.6571621886134312E-2</c:v>
                </c:pt>
                <c:pt idx="203">
                  <c:v>4.7249964044368348E-2</c:v>
                </c:pt>
                <c:pt idx="204">
                  <c:v>5.178923435375811E-2</c:v>
                </c:pt>
                <c:pt idx="205">
                  <c:v>5.178923435375811E-2</c:v>
                </c:pt>
                <c:pt idx="206">
                  <c:v>5.1972545101016843E-2</c:v>
                </c:pt>
                <c:pt idx="207">
                  <c:v>5.200364521083279E-2</c:v>
                </c:pt>
                <c:pt idx="208">
                  <c:v>7.5908605001470952E-2</c:v>
                </c:pt>
                <c:pt idx="209">
                  <c:v>7.6491299649423805E-2</c:v>
                </c:pt>
                <c:pt idx="210">
                  <c:v>7.6783453543471908E-2</c:v>
                </c:pt>
                <c:pt idx="211">
                  <c:v>7.6820948058798216E-2</c:v>
                </c:pt>
                <c:pt idx="212">
                  <c:v>8.3300078992948751E-2</c:v>
                </c:pt>
                <c:pt idx="213">
                  <c:v>8.343271687850802E-2</c:v>
                </c:pt>
                <c:pt idx="214">
                  <c:v>8.3471747465261703E-2</c:v>
                </c:pt>
                <c:pt idx="215">
                  <c:v>8.9895206678777151E-2</c:v>
                </c:pt>
                <c:pt idx="216">
                  <c:v>9.0507209374295863E-2</c:v>
                </c:pt>
                <c:pt idx="217">
                  <c:v>0.10521807669095465</c:v>
                </c:pt>
                <c:pt idx="218">
                  <c:v>0.12088916602735422</c:v>
                </c:pt>
                <c:pt idx="219">
                  <c:v>0.12114172011622526</c:v>
                </c:pt>
                <c:pt idx="220">
                  <c:v>0.12148354552165691</c:v>
                </c:pt>
                <c:pt idx="221">
                  <c:v>0.1225400799683887</c:v>
                </c:pt>
                <c:pt idx="222">
                  <c:v>0.12928705682953295</c:v>
                </c:pt>
                <c:pt idx="223">
                  <c:v>0.12931121149169009</c:v>
                </c:pt>
                <c:pt idx="224">
                  <c:v>0.12940785223570725</c:v>
                </c:pt>
                <c:pt idx="225">
                  <c:v>0.13073053316764657</c:v>
                </c:pt>
                <c:pt idx="226">
                  <c:v>0.13866992865111499</c:v>
                </c:pt>
                <c:pt idx="227">
                  <c:v>0.1386949269152154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104-4BA9-A380-79945170C550}"/>
            </c:ext>
          </c:extLst>
        </c:ser>
        <c:ser>
          <c:idx val="9"/>
          <c:order val="9"/>
          <c:tx>
            <c:strRef>
              <c:f>A!$R$20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A!$R$21:$R$248</c:f>
              <c:numCache>
                <c:formatCode>m/d/yyyy</c:formatCode>
                <c:ptCount val="228"/>
                <c:pt idx="94" formatCode="General">
                  <c:v>-3.9477694997913204E-2</c:v>
                </c:pt>
                <c:pt idx="126" formatCode="General">
                  <c:v>-3.6753100001078565E-2</c:v>
                </c:pt>
                <c:pt idx="191" formatCode="General">
                  <c:v>1.7085179999412503E-2</c:v>
                </c:pt>
                <c:pt idx="193" formatCode="General">
                  <c:v>1.5108449995750561E-2</c:v>
                </c:pt>
                <c:pt idx="195" formatCode="General">
                  <c:v>2.8131719998782501E-2</c:v>
                </c:pt>
                <c:pt idx="208" formatCode="General">
                  <c:v>2.8599130004295148E-2</c:v>
                </c:pt>
                <c:pt idx="209" formatCode="General">
                  <c:v>4.4035309998434968E-2</c:v>
                </c:pt>
                <c:pt idx="210" formatCode="General">
                  <c:v>3.5743400003411807E-2</c:v>
                </c:pt>
                <c:pt idx="211" formatCode="General">
                  <c:v>3.1824949997826479E-2</c:v>
                </c:pt>
                <c:pt idx="213" formatCode="General">
                  <c:v>9.3748790000972804E-2</c:v>
                </c:pt>
                <c:pt idx="214" formatCode="General">
                  <c:v>7.94203400000697E-2</c:v>
                </c:pt>
                <c:pt idx="215" formatCode="General">
                  <c:v>4.2552819999400526E-2</c:v>
                </c:pt>
                <c:pt idx="217" formatCode="General">
                  <c:v>9.4021329998213332E-2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104-4BA9-A380-79945170C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0310224"/>
        <c:axId val="1"/>
      </c:scatterChart>
      <c:valAx>
        <c:axId val="770310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45068285280726"/>
              <c:y val="0.88993974809752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7663125948406675E-2"/>
              <c:y val="0.43081893065253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03102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4.09711684370258E-2"/>
          <c:y val="0.89622905627362615"/>
          <c:w val="0.97116843702579658"/>
          <c:h val="0.9591224681820432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0</xdr:row>
      <xdr:rowOff>38100</xdr:rowOff>
    </xdr:from>
    <xdr:to>
      <xdr:col>17</xdr:col>
      <xdr:colOff>200025</xdr:colOff>
      <xdr:row>18</xdr:row>
      <xdr:rowOff>76200</xdr:rowOff>
    </xdr:to>
    <xdr:graphicFrame macro="">
      <xdr:nvGraphicFramePr>
        <xdr:cNvPr id="3079" name="Chart 2">
          <a:extLst>
            <a:ext uri="{FF2B5EF4-FFF2-40B4-BE49-F238E27FC236}">
              <a16:creationId xmlns:a16="http://schemas.microsoft.com/office/drawing/2014/main" id="{8A057B94-115A-EF07-D58B-E8264841A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266700</xdr:colOff>
      <xdr:row>0</xdr:row>
      <xdr:rowOff>0</xdr:rowOff>
    </xdr:from>
    <xdr:to>
      <xdr:col>26</xdr:col>
      <xdr:colOff>161925</xdr:colOff>
      <xdr:row>18</xdr:row>
      <xdr:rowOff>38100</xdr:rowOff>
    </xdr:to>
    <xdr:graphicFrame macro="">
      <xdr:nvGraphicFramePr>
        <xdr:cNvPr id="3080" name="Chart 3">
          <a:extLst>
            <a:ext uri="{FF2B5EF4-FFF2-40B4-BE49-F238E27FC236}">
              <a16:creationId xmlns:a16="http://schemas.microsoft.com/office/drawing/2014/main" id="{90D31274-BABA-792F-F351-0083605D8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485775</xdr:colOff>
      <xdr:row>0</xdr:row>
      <xdr:rowOff>0</xdr:rowOff>
    </xdr:from>
    <xdr:to>
      <xdr:col>18</xdr:col>
      <xdr:colOff>257175</xdr:colOff>
      <xdr:row>41</xdr:row>
      <xdr:rowOff>47625</xdr:rowOff>
    </xdr:to>
    <xdr:graphicFrame macro="">
      <xdr:nvGraphicFramePr>
        <xdr:cNvPr id="8194" name="Chart 1">
          <a:extLst>
            <a:ext uri="{FF2B5EF4-FFF2-40B4-BE49-F238E27FC236}">
              <a16:creationId xmlns:a16="http://schemas.microsoft.com/office/drawing/2014/main" id="{65277794-6CC7-B44B-913F-A719EE8E7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361950</xdr:colOff>
      <xdr:row>0</xdr:row>
      <xdr:rowOff>9525</xdr:rowOff>
    </xdr:from>
    <xdr:to>
      <xdr:col>21</xdr:col>
      <xdr:colOff>457200</xdr:colOff>
      <xdr:row>22</xdr:row>
      <xdr:rowOff>9525</xdr:rowOff>
    </xdr:to>
    <xdr:graphicFrame macro="">
      <xdr:nvGraphicFramePr>
        <xdr:cNvPr id="9219" name="Chart 1">
          <a:extLst>
            <a:ext uri="{FF2B5EF4-FFF2-40B4-BE49-F238E27FC236}">
              <a16:creationId xmlns:a16="http://schemas.microsoft.com/office/drawing/2014/main" id="{C464C53C-A589-64A1-C7D9-EEE3BE223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457200</xdr:colOff>
      <xdr:row>0</xdr:row>
      <xdr:rowOff>76200</xdr:rowOff>
    </xdr:from>
    <xdr:to>
      <xdr:col>13</xdr:col>
      <xdr:colOff>361950</xdr:colOff>
      <xdr:row>36</xdr:row>
      <xdr:rowOff>47625</xdr:rowOff>
    </xdr:to>
    <xdr:graphicFrame macro="">
      <xdr:nvGraphicFramePr>
        <xdr:cNvPr id="9220" name="Chart 2">
          <a:extLst>
            <a:ext uri="{FF2B5EF4-FFF2-40B4-BE49-F238E27FC236}">
              <a16:creationId xmlns:a16="http://schemas.microsoft.com/office/drawing/2014/main" id="{D51783C8-0F1C-209B-B14A-2F5670BB2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104775</xdr:colOff>
      <xdr:row>0</xdr:row>
      <xdr:rowOff>0</xdr:rowOff>
    </xdr:from>
    <xdr:to>
      <xdr:col>19</xdr:col>
      <xdr:colOff>171450</xdr:colOff>
      <xdr:row>17</xdr:row>
      <xdr:rowOff>133350</xdr:rowOff>
    </xdr:to>
    <xdr:graphicFrame macro="">
      <xdr:nvGraphicFramePr>
        <xdr:cNvPr id="10244" name="Chart 1">
          <a:extLst>
            <a:ext uri="{FF2B5EF4-FFF2-40B4-BE49-F238E27FC236}">
              <a16:creationId xmlns:a16="http://schemas.microsoft.com/office/drawing/2014/main" id="{66BF39A4-A7EE-319E-7D21-83437C2AC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533400</xdr:colOff>
      <xdr:row>0</xdr:row>
      <xdr:rowOff>190500</xdr:rowOff>
    </xdr:from>
    <xdr:to>
      <xdr:col>29</xdr:col>
      <xdr:colOff>142875</xdr:colOff>
      <xdr:row>19</xdr:row>
      <xdr:rowOff>0</xdr:rowOff>
    </xdr:to>
    <xdr:graphicFrame macro="">
      <xdr:nvGraphicFramePr>
        <xdr:cNvPr id="10245" name="Chart 2">
          <a:extLst>
            <a:ext uri="{FF2B5EF4-FFF2-40B4-BE49-F238E27FC236}">
              <a16:creationId xmlns:a16="http://schemas.microsoft.com/office/drawing/2014/main" id="{57F99B46-275C-F967-8F40-3D449D1EA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304800</xdr:colOff>
      <xdr:row>28</xdr:row>
      <xdr:rowOff>133350</xdr:rowOff>
    </xdr:from>
    <xdr:to>
      <xdr:col>23</xdr:col>
      <xdr:colOff>38100</xdr:colOff>
      <xdr:row>61</xdr:row>
      <xdr:rowOff>47625</xdr:rowOff>
    </xdr:to>
    <xdr:graphicFrame macro="">
      <xdr:nvGraphicFramePr>
        <xdr:cNvPr id="10246" name="Chart 3">
          <a:extLst>
            <a:ext uri="{FF2B5EF4-FFF2-40B4-BE49-F238E27FC236}">
              <a16:creationId xmlns:a16="http://schemas.microsoft.com/office/drawing/2014/main" id="{AAC273DB-5819-4269-171B-FA2FC2EBF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17</xdr:row>
      <xdr:rowOff>28575</xdr:rowOff>
    </xdr:from>
    <xdr:to>
      <xdr:col>15</xdr:col>
      <xdr:colOff>85725</xdr:colOff>
      <xdr:row>36</xdr:row>
      <xdr:rowOff>38100</xdr:rowOff>
    </xdr:to>
    <xdr:graphicFrame macro="">
      <xdr:nvGraphicFramePr>
        <xdr:cNvPr id="11267" name="Chart 1">
          <a:extLst>
            <a:ext uri="{FF2B5EF4-FFF2-40B4-BE49-F238E27FC236}">
              <a16:creationId xmlns:a16="http://schemas.microsoft.com/office/drawing/2014/main" id="{CFC1DCA5-FADD-7CD5-F901-9D3500799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46</xdr:row>
      <xdr:rowOff>0</xdr:rowOff>
    </xdr:from>
    <xdr:to>
      <xdr:col>15</xdr:col>
      <xdr:colOff>295275</xdr:colOff>
      <xdr:row>65</xdr:row>
      <xdr:rowOff>104775</xdr:rowOff>
    </xdr:to>
    <xdr:graphicFrame macro="">
      <xdr:nvGraphicFramePr>
        <xdr:cNvPr id="11268" name="Chart 2">
          <a:extLst>
            <a:ext uri="{FF2B5EF4-FFF2-40B4-BE49-F238E27FC236}">
              <a16:creationId xmlns:a16="http://schemas.microsoft.com/office/drawing/2014/main" id="{B88CF193-FCB2-BEAA-D784-7BD9C612C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66675</xdr:colOff>
      <xdr:row>0</xdr:row>
      <xdr:rowOff>0</xdr:rowOff>
    </xdr:from>
    <xdr:to>
      <xdr:col>22</xdr:col>
      <xdr:colOff>514350</xdr:colOff>
      <xdr:row>17</xdr:row>
      <xdr:rowOff>57150</xdr:rowOff>
    </xdr:to>
    <xdr:graphicFrame macro="">
      <xdr:nvGraphicFramePr>
        <xdr:cNvPr id="12291" name="Chart 1">
          <a:extLst>
            <a:ext uri="{FF2B5EF4-FFF2-40B4-BE49-F238E27FC236}">
              <a16:creationId xmlns:a16="http://schemas.microsoft.com/office/drawing/2014/main" id="{5C12673B-3DC7-B88F-5BBD-B6F90FBDC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438150</xdr:colOff>
      <xdr:row>29</xdr:row>
      <xdr:rowOff>152400</xdr:rowOff>
    </xdr:from>
    <xdr:to>
      <xdr:col>12</xdr:col>
      <xdr:colOff>295275</xdr:colOff>
      <xdr:row>53</xdr:row>
      <xdr:rowOff>19050</xdr:rowOff>
    </xdr:to>
    <xdr:graphicFrame macro="">
      <xdr:nvGraphicFramePr>
        <xdr:cNvPr id="12292" name="Chart 2">
          <a:extLst>
            <a:ext uri="{FF2B5EF4-FFF2-40B4-BE49-F238E27FC236}">
              <a16:creationId xmlns:a16="http://schemas.microsoft.com/office/drawing/2014/main" id="{7C86F5C2-2DD9-B0CD-635D-9BB5B5973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266700</xdr:colOff>
      <xdr:row>13</xdr:row>
      <xdr:rowOff>66675</xdr:rowOff>
    </xdr:from>
    <xdr:to>
      <xdr:col>40</xdr:col>
      <xdr:colOff>304800</xdr:colOff>
      <xdr:row>48</xdr:row>
      <xdr:rowOff>9525</xdr:rowOff>
    </xdr:to>
    <xdr:graphicFrame macro="">
      <xdr:nvGraphicFramePr>
        <xdr:cNvPr id="16390" name="Chart 1">
          <a:extLst>
            <a:ext uri="{FF2B5EF4-FFF2-40B4-BE49-F238E27FC236}">
              <a16:creationId xmlns:a16="http://schemas.microsoft.com/office/drawing/2014/main" id="{8729357E-3051-497B-B4D8-38FB9268D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200025</xdr:colOff>
      <xdr:row>41</xdr:row>
      <xdr:rowOff>104775</xdr:rowOff>
    </xdr:from>
    <xdr:to>
      <xdr:col>33</xdr:col>
      <xdr:colOff>238125</xdr:colOff>
      <xdr:row>59</xdr:row>
      <xdr:rowOff>152400</xdr:rowOff>
    </xdr:to>
    <xdr:graphicFrame macro="">
      <xdr:nvGraphicFramePr>
        <xdr:cNvPr id="16391" name="Chart 2">
          <a:extLst>
            <a:ext uri="{FF2B5EF4-FFF2-40B4-BE49-F238E27FC236}">
              <a16:creationId xmlns:a16="http://schemas.microsoft.com/office/drawing/2014/main" id="{D19EB4ED-C3D6-1D13-E152-7A98BAB82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47625</xdr:colOff>
      <xdr:row>0</xdr:row>
      <xdr:rowOff>238125</xdr:rowOff>
    </xdr:from>
    <xdr:to>
      <xdr:col>28</xdr:col>
      <xdr:colOff>428625</xdr:colOff>
      <xdr:row>14</xdr:row>
      <xdr:rowOff>133350</xdr:rowOff>
    </xdr:to>
    <xdr:graphicFrame macro="">
      <xdr:nvGraphicFramePr>
        <xdr:cNvPr id="16392" name="Chart 3">
          <a:extLst>
            <a:ext uri="{FF2B5EF4-FFF2-40B4-BE49-F238E27FC236}">
              <a16:creationId xmlns:a16="http://schemas.microsoft.com/office/drawing/2014/main" id="{214B6864-EB30-44B3-111F-9A28A6EF4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190500</xdr:colOff>
      <xdr:row>33</xdr:row>
      <xdr:rowOff>152400</xdr:rowOff>
    </xdr:from>
    <xdr:to>
      <xdr:col>27</xdr:col>
      <xdr:colOff>657225</xdr:colOff>
      <xdr:row>51</xdr:row>
      <xdr:rowOff>19050</xdr:rowOff>
    </xdr:to>
    <xdr:graphicFrame macro="">
      <xdr:nvGraphicFramePr>
        <xdr:cNvPr id="16393" name="Chart 4">
          <a:extLst>
            <a:ext uri="{FF2B5EF4-FFF2-40B4-BE49-F238E27FC236}">
              <a16:creationId xmlns:a16="http://schemas.microsoft.com/office/drawing/2014/main" id="{1A65EB06-E559-80A3-A9EB-0AA00E234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371475</xdr:colOff>
      <xdr:row>3</xdr:row>
      <xdr:rowOff>9525</xdr:rowOff>
    </xdr:from>
    <xdr:to>
      <xdr:col>28</xdr:col>
      <xdr:colOff>561975</xdr:colOff>
      <xdr:row>36</xdr:row>
      <xdr:rowOff>0</xdr:rowOff>
    </xdr:to>
    <xdr:graphicFrame macro="">
      <xdr:nvGraphicFramePr>
        <xdr:cNvPr id="16394" name="Chart 5">
          <a:extLst>
            <a:ext uri="{FF2B5EF4-FFF2-40B4-BE49-F238E27FC236}">
              <a16:creationId xmlns:a16="http://schemas.microsoft.com/office/drawing/2014/main" id="{EA17DBFC-9DF1-529E-D55C-8A7DA7DB0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552450</xdr:colOff>
      <xdr:row>0</xdr:row>
      <xdr:rowOff>85725</xdr:rowOff>
    </xdr:from>
    <xdr:to>
      <xdr:col>25</xdr:col>
      <xdr:colOff>114300</xdr:colOff>
      <xdr:row>18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5B247A-2E99-5A25-C7FB-A2C59FDB38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0</xdr:row>
      <xdr:rowOff>38100</xdr:rowOff>
    </xdr:from>
    <xdr:to>
      <xdr:col>12</xdr:col>
      <xdr:colOff>352425</xdr:colOff>
      <xdr:row>21</xdr:row>
      <xdr:rowOff>47625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C0DF023-84DD-9B98-AA4A-4ECE467762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561975</xdr:colOff>
      <xdr:row>19</xdr:row>
      <xdr:rowOff>95250</xdr:rowOff>
    </xdr:from>
    <xdr:to>
      <xdr:col>25</xdr:col>
      <xdr:colOff>390525</xdr:colOff>
      <xdr:row>45</xdr:row>
      <xdr:rowOff>28575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F25E43AE-4358-ABA2-478B-4A74372F97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180974</xdr:colOff>
      <xdr:row>0</xdr:row>
      <xdr:rowOff>0</xdr:rowOff>
    </xdr:from>
    <xdr:to>
      <xdr:col>18</xdr:col>
      <xdr:colOff>638174</xdr:colOff>
      <xdr:row>18</xdr:row>
      <xdr:rowOff>104774</xdr:rowOff>
    </xdr:to>
    <xdr:graphicFrame macro="">
      <xdr:nvGraphicFramePr>
        <xdr:cNvPr id="6150" name="Chart 3">
          <a:extLst>
            <a:ext uri="{FF2B5EF4-FFF2-40B4-BE49-F238E27FC236}">
              <a16:creationId xmlns:a16="http://schemas.microsoft.com/office/drawing/2014/main" id="{2573BEE3-74C0-C2DA-46A1-ECE482DE5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23</xdr:row>
      <xdr:rowOff>38099</xdr:rowOff>
    </xdr:from>
    <xdr:to>
      <xdr:col>11</xdr:col>
      <xdr:colOff>409575</xdr:colOff>
      <xdr:row>42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321263-620D-3EAB-5CE0-2120EE467D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0</xdr:row>
      <xdr:rowOff>76200</xdr:rowOff>
    </xdr:from>
    <xdr:to>
      <xdr:col>11</xdr:col>
      <xdr:colOff>371474</xdr:colOff>
      <xdr:row>23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59E991-AEB4-3034-F55F-BCA2CEDC23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0</xdr:row>
      <xdr:rowOff>0</xdr:rowOff>
    </xdr:from>
    <xdr:to>
      <xdr:col>19</xdr:col>
      <xdr:colOff>9525</xdr:colOff>
      <xdr:row>18</xdr:row>
      <xdr:rowOff>19050</xdr:rowOff>
    </xdr:to>
    <xdr:graphicFrame macro="">
      <xdr:nvGraphicFramePr>
        <xdr:cNvPr id="1026" name="Chart 1">
          <a:extLst>
            <a:ext uri="{FF2B5EF4-FFF2-40B4-BE49-F238E27FC236}">
              <a16:creationId xmlns:a16="http://schemas.microsoft.com/office/drawing/2014/main" id="{7776E0A9-1E7D-B74A-3E43-D3FBDB4A7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9</xdr:row>
      <xdr:rowOff>152400</xdr:rowOff>
    </xdr:from>
    <xdr:to>
      <xdr:col>18</xdr:col>
      <xdr:colOff>9525</xdr:colOff>
      <xdr:row>35</xdr:row>
      <xdr:rowOff>114300</xdr:rowOff>
    </xdr:to>
    <xdr:graphicFrame macro="">
      <xdr:nvGraphicFramePr>
        <xdr:cNvPr id="2050" name="Chart 1">
          <a:extLst>
            <a:ext uri="{FF2B5EF4-FFF2-40B4-BE49-F238E27FC236}">
              <a16:creationId xmlns:a16="http://schemas.microsoft.com/office/drawing/2014/main" id="{9A33E77E-D084-8B95-6BFC-E2128A2DB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17</xdr:row>
      <xdr:rowOff>28575</xdr:rowOff>
    </xdr:from>
    <xdr:to>
      <xdr:col>19</xdr:col>
      <xdr:colOff>85725</xdr:colOff>
      <xdr:row>43</xdr:row>
      <xdr:rowOff>0</xdr:rowOff>
    </xdr:to>
    <xdr:graphicFrame macro="">
      <xdr:nvGraphicFramePr>
        <xdr:cNvPr id="4099" name="Chart 1">
          <a:extLst>
            <a:ext uri="{FF2B5EF4-FFF2-40B4-BE49-F238E27FC236}">
              <a16:creationId xmlns:a16="http://schemas.microsoft.com/office/drawing/2014/main" id="{D3EE4395-8E49-C781-05FC-513D98C1F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46</xdr:row>
      <xdr:rowOff>0</xdr:rowOff>
    </xdr:from>
    <xdr:to>
      <xdr:col>15</xdr:col>
      <xdr:colOff>295275</xdr:colOff>
      <xdr:row>65</xdr:row>
      <xdr:rowOff>104775</xdr:rowOff>
    </xdr:to>
    <xdr:graphicFrame macro="">
      <xdr:nvGraphicFramePr>
        <xdr:cNvPr id="4100" name="Chart 2">
          <a:extLst>
            <a:ext uri="{FF2B5EF4-FFF2-40B4-BE49-F238E27FC236}">
              <a16:creationId xmlns:a16="http://schemas.microsoft.com/office/drawing/2014/main" id="{7A8AF8F5-D14E-1598-CB5D-FCD01346E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0</xdr:row>
      <xdr:rowOff>0</xdr:rowOff>
    </xdr:from>
    <xdr:to>
      <xdr:col>22</xdr:col>
      <xdr:colOff>0</xdr:colOff>
      <xdr:row>32</xdr:row>
      <xdr:rowOff>57150</xdr:rowOff>
    </xdr:to>
    <xdr:graphicFrame macro="">
      <xdr:nvGraphicFramePr>
        <xdr:cNvPr id="5124" name="Chart 1">
          <a:extLst>
            <a:ext uri="{FF2B5EF4-FFF2-40B4-BE49-F238E27FC236}">
              <a16:creationId xmlns:a16="http://schemas.microsoft.com/office/drawing/2014/main" id="{37DEEF77-7015-B1B9-1235-174EDDA62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628650</xdr:colOff>
      <xdr:row>25</xdr:row>
      <xdr:rowOff>57150</xdr:rowOff>
    </xdr:from>
    <xdr:to>
      <xdr:col>47</xdr:col>
      <xdr:colOff>533400</xdr:colOff>
      <xdr:row>46</xdr:row>
      <xdr:rowOff>76200</xdr:rowOff>
    </xdr:to>
    <xdr:graphicFrame macro="">
      <xdr:nvGraphicFramePr>
        <xdr:cNvPr id="5125" name="Chart 2">
          <a:extLst>
            <a:ext uri="{FF2B5EF4-FFF2-40B4-BE49-F238E27FC236}">
              <a16:creationId xmlns:a16="http://schemas.microsoft.com/office/drawing/2014/main" id="{B37FE623-FB94-622E-3028-3F405E1D4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323850</xdr:colOff>
      <xdr:row>0</xdr:row>
      <xdr:rowOff>19050</xdr:rowOff>
    </xdr:from>
    <xdr:to>
      <xdr:col>47</xdr:col>
      <xdr:colOff>514350</xdr:colOff>
      <xdr:row>20</xdr:row>
      <xdr:rowOff>28575</xdr:rowOff>
    </xdr:to>
    <xdr:graphicFrame macro="">
      <xdr:nvGraphicFramePr>
        <xdr:cNvPr id="5126" name="Chart 3">
          <a:extLst>
            <a:ext uri="{FF2B5EF4-FFF2-40B4-BE49-F238E27FC236}">
              <a16:creationId xmlns:a16="http://schemas.microsoft.com/office/drawing/2014/main" id="{F105ABF5-05AC-0220-1038-010CDB562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2</xdr:row>
      <xdr:rowOff>85725</xdr:rowOff>
    </xdr:from>
    <xdr:to>
      <xdr:col>16</xdr:col>
      <xdr:colOff>0</xdr:colOff>
      <xdr:row>25</xdr:row>
      <xdr:rowOff>28575</xdr:rowOff>
    </xdr:to>
    <xdr:graphicFrame macro="">
      <xdr:nvGraphicFramePr>
        <xdr:cNvPr id="7171" name="Chart 1">
          <a:extLst>
            <a:ext uri="{FF2B5EF4-FFF2-40B4-BE49-F238E27FC236}">
              <a16:creationId xmlns:a16="http://schemas.microsoft.com/office/drawing/2014/main" id="{CE9FF143-6C74-1F69-3DDF-981B07D65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247650</xdr:colOff>
      <xdr:row>0</xdr:row>
      <xdr:rowOff>0</xdr:rowOff>
    </xdr:from>
    <xdr:to>
      <xdr:col>35</xdr:col>
      <xdr:colOff>114300</xdr:colOff>
      <xdr:row>35</xdr:row>
      <xdr:rowOff>133350</xdr:rowOff>
    </xdr:to>
    <xdr:graphicFrame macro="">
      <xdr:nvGraphicFramePr>
        <xdr:cNvPr id="7172" name="Chart 2">
          <a:extLst>
            <a:ext uri="{FF2B5EF4-FFF2-40B4-BE49-F238E27FC236}">
              <a16:creationId xmlns:a16="http://schemas.microsoft.com/office/drawing/2014/main" id="{6A1DF1DF-D579-8C24-1850-472380E8F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onkoly.hu/cgi-bin/IBVS?1379" TargetMode="External"/><Relationship Id="rId117" Type="http://schemas.openxmlformats.org/officeDocument/2006/relationships/hyperlink" Target="http://var.astro.cz/oejv/issues/oejv0074.pdf" TargetMode="External"/><Relationship Id="rId21" Type="http://schemas.openxmlformats.org/officeDocument/2006/relationships/hyperlink" Target="http://www.konkoly.hu/cgi-bin/IBVS?937" TargetMode="External"/><Relationship Id="rId42" Type="http://schemas.openxmlformats.org/officeDocument/2006/relationships/hyperlink" Target="http://www.konkoly.hu/cgi-bin/IBVS?1576" TargetMode="External"/><Relationship Id="rId47" Type="http://schemas.openxmlformats.org/officeDocument/2006/relationships/hyperlink" Target="http://www.konkoly.hu/cgi-bin/IBVS?2545" TargetMode="External"/><Relationship Id="rId63" Type="http://schemas.openxmlformats.org/officeDocument/2006/relationships/hyperlink" Target="http://www.konkoly.hu/cgi-bin/IBVS?2613" TargetMode="External"/><Relationship Id="rId68" Type="http://schemas.openxmlformats.org/officeDocument/2006/relationships/hyperlink" Target="http://www.konkoly.hu/cgi-bin/IBVS?2836" TargetMode="External"/><Relationship Id="rId84" Type="http://schemas.openxmlformats.org/officeDocument/2006/relationships/hyperlink" Target="http://www.konkoly.hu/cgi-bin/IBVS?4097" TargetMode="External"/><Relationship Id="rId89" Type="http://schemas.openxmlformats.org/officeDocument/2006/relationships/hyperlink" Target="http://www.bav-astro.de/sfs/BAVM_link.php?BAVMnr=113" TargetMode="External"/><Relationship Id="rId112" Type="http://schemas.openxmlformats.org/officeDocument/2006/relationships/hyperlink" Target="http://vsolj.cetus-net.org/no33.pdf" TargetMode="External"/><Relationship Id="rId133" Type="http://schemas.openxmlformats.org/officeDocument/2006/relationships/hyperlink" Target="http://var.astro.cz/oejv/issues/oejv0137.pdf" TargetMode="External"/><Relationship Id="rId138" Type="http://schemas.openxmlformats.org/officeDocument/2006/relationships/hyperlink" Target="http://var.astro.cz/oejv/issues/oejv0160.pdf" TargetMode="External"/><Relationship Id="rId16" Type="http://schemas.openxmlformats.org/officeDocument/2006/relationships/hyperlink" Target="http://www.konkoly.hu/cgi-bin/IBVS?647" TargetMode="External"/><Relationship Id="rId107" Type="http://schemas.openxmlformats.org/officeDocument/2006/relationships/hyperlink" Target="http://vsolj.cetus-net.org/no47.pdf" TargetMode="External"/><Relationship Id="rId11" Type="http://schemas.openxmlformats.org/officeDocument/2006/relationships/hyperlink" Target="http://www.konkoly.hu/cgi-bin/IBVS?508" TargetMode="External"/><Relationship Id="rId32" Type="http://schemas.openxmlformats.org/officeDocument/2006/relationships/hyperlink" Target="http://www.konkoly.hu/cgi-bin/IBVS?1379" TargetMode="External"/><Relationship Id="rId37" Type="http://schemas.openxmlformats.org/officeDocument/2006/relationships/hyperlink" Target="http://www.konkoly.hu/cgi-bin/IBVS?1379" TargetMode="External"/><Relationship Id="rId53" Type="http://schemas.openxmlformats.org/officeDocument/2006/relationships/hyperlink" Target="http://www.konkoly.hu/cgi-bin/IBVS?2154" TargetMode="External"/><Relationship Id="rId58" Type="http://schemas.openxmlformats.org/officeDocument/2006/relationships/hyperlink" Target="http://www.konkoly.hu/cgi-bin/IBVS?2613" TargetMode="External"/><Relationship Id="rId74" Type="http://schemas.openxmlformats.org/officeDocument/2006/relationships/hyperlink" Target="http://www.konkoly.hu/cgi-bin/IBVS?3861" TargetMode="External"/><Relationship Id="rId79" Type="http://schemas.openxmlformats.org/officeDocument/2006/relationships/hyperlink" Target="http://www.bav-astro.de/sfs/BAVM_link.php?BAVMnr=56" TargetMode="External"/><Relationship Id="rId102" Type="http://schemas.openxmlformats.org/officeDocument/2006/relationships/hyperlink" Target="http://www.konkoly.hu/cgi-bin/IBVS?2545" TargetMode="External"/><Relationship Id="rId123" Type="http://schemas.openxmlformats.org/officeDocument/2006/relationships/hyperlink" Target="http://var.astro.cz/oejv/issues/oejv0074.pdf" TargetMode="External"/><Relationship Id="rId128" Type="http://schemas.openxmlformats.org/officeDocument/2006/relationships/hyperlink" Target="http://www.konkoly.hu/cgi-bin/IBVS?5754" TargetMode="External"/><Relationship Id="rId5" Type="http://schemas.openxmlformats.org/officeDocument/2006/relationships/hyperlink" Target="http://www.konkoly.hu/cgi-bin/IBVS?119" TargetMode="External"/><Relationship Id="rId90" Type="http://schemas.openxmlformats.org/officeDocument/2006/relationships/hyperlink" Target="http://www.bav-astro.de/sfs/BAVM_link.php?BAVMnr=111" TargetMode="External"/><Relationship Id="rId95" Type="http://schemas.openxmlformats.org/officeDocument/2006/relationships/hyperlink" Target="http://www.konkoly.hu/cgi-bin/IBVS?5887" TargetMode="External"/><Relationship Id="rId22" Type="http://schemas.openxmlformats.org/officeDocument/2006/relationships/hyperlink" Target="http://www.konkoly.hu/cgi-bin/IBVS?844" TargetMode="External"/><Relationship Id="rId27" Type="http://schemas.openxmlformats.org/officeDocument/2006/relationships/hyperlink" Target="http://www.konkoly.hu/cgi-bin/IBVS?931" TargetMode="External"/><Relationship Id="rId43" Type="http://schemas.openxmlformats.org/officeDocument/2006/relationships/hyperlink" Target="http://www.konkoly.hu/cgi-bin/IBVS?1576" TargetMode="External"/><Relationship Id="rId48" Type="http://schemas.openxmlformats.org/officeDocument/2006/relationships/hyperlink" Target="http://www.konkoly.hu/cgi-bin/IBVS?2451" TargetMode="External"/><Relationship Id="rId64" Type="http://schemas.openxmlformats.org/officeDocument/2006/relationships/hyperlink" Target="http://www.konkoly.hu/cgi-bin/IBVS?2836" TargetMode="External"/><Relationship Id="rId69" Type="http://schemas.openxmlformats.org/officeDocument/2006/relationships/hyperlink" Target="http://www.bav-astro.de/sfs/BAVM_link.php?BAVMnr=39" TargetMode="External"/><Relationship Id="rId113" Type="http://schemas.openxmlformats.org/officeDocument/2006/relationships/hyperlink" Target="http://vsolj.cetus-net.org/no47.pdf" TargetMode="External"/><Relationship Id="rId118" Type="http://schemas.openxmlformats.org/officeDocument/2006/relationships/hyperlink" Target="http://var.astro.cz/oejv/issues/oejv0074.pdf" TargetMode="External"/><Relationship Id="rId134" Type="http://schemas.openxmlformats.org/officeDocument/2006/relationships/hyperlink" Target="http://var.astro.cz/oejv/issues/oejv0137.pdf" TargetMode="External"/><Relationship Id="rId139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konkoly.hu/cgi-bin/IBVS?456" TargetMode="External"/><Relationship Id="rId51" Type="http://schemas.openxmlformats.org/officeDocument/2006/relationships/hyperlink" Target="http://www.konkoly.hu/cgi-bin/IBVS?2451" TargetMode="External"/><Relationship Id="rId72" Type="http://schemas.openxmlformats.org/officeDocument/2006/relationships/hyperlink" Target="http://www.konkoly.hu/cgi-bin/IBVS?2836" TargetMode="External"/><Relationship Id="rId80" Type="http://schemas.openxmlformats.org/officeDocument/2006/relationships/hyperlink" Target="http://www.bav-astro.de/sfs/BAVM_link.php?BAVMnr=56" TargetMode="External"/><Relationship Id="rId85" Type="http://schemas.openxmlformats.org/officeDocument/2006/relationships/hyperlink" Target="http://www.konkoly.hu/cgi-bin/IBVS?4097" TargetMode="External"/><Relationship Id="rId93" Type="http://schemas.openxmlformats.org/officeDocument/2006/relationships/hyperlink" Target="http://www.konkoly.hu/cgi-bin/IBVS?5801" TargetMode="External"/><Relationship Id="rId98" Type="http://schemas.openxmlformats.org/officeDocument/2006/relationships/hyperlink" Target="http://www.konkoly.hu/cgi-bin/IBVS?5887" TargetMode="External"/><Relationship Id="rId121" Type="http://schemas.openxmlformats.org/officeDocument/2006/relationships/hyperlink" Target="http://vsolj.cetus-net.org/no40.pdf" TargetMode="External"/><Relationship Id="rId3" Type="http://schemas.openxmlformats.org/officeDocument/2006/relationships/hyperlink" Target="http://www.konkoly.hu/cgi-bin/IBVS?119" TargetMode="External"/><Relationship Id="rId12" Type="http://schemas.openxmlformats.org/officeDocument/2006/relationships/hyperlink" Target="http://www.konkoly.hu/cgi-bin/IBVS?530" TargetMode="External"/><Relationship Id="rId17" Type="http://schemas.openxmlformats.org/officeDocument/2006/relationships/hyperlink" Target="http://www.konkoly.hu/cgi-bin/IBVS?844" TargetMode="External"/><Relationship Id="rId25" Type="http://schemas.openxmlformats.org/officeDocument/2006/relationships/hyperlink" Target="http://www.konkoly.hu/cgi-bin/IBVS?1379" TargetMode="External"/><Relationship Id="rId33" Type="http://schemas.openxmlformats.org/officeDocument/2006/relationships/hyperlink" Target="http://www.konkoly.hu/cgi-bin/IBVS?1053" TargetMode="External"/><Relationship Id="rId38" Type="http://schemas.openxmlformats.org/officeDocument/2006/relationships/hyperlink" Target="http://www.konkoly.hu/cgi-bin/IBVS?1379" TargetMode="External"/><Relationship Id="rId46" Type="http://schemas.openxmlformats.org/officeDocument/2006/relationships/hyperlink" Target="http://www.konkoly.hu/cgi-bin/IBVS?2154" TargetMode="External"/><Relationship Id="rId59" Type="http://schemas.openxmlformats.org/officeDocument/2006/relationships/hyperlink" Target="http://www.konkoly.hu/cgi-bin/IBVS?2836" TargetMode="External"/><Relationship Id="rId67" Type="http://schemas.openxmlformats.org/officeDocument/2006/relationships/hyperlink" Target="http://www.bav-astro.de/sfs/BAVM_link.php?BAVMnr=38" TargetMode="External"/><Relationship Id="rId103" Type="http://schemas.openxmlformats.org/officeDocument/2006/relationships/hyperlink" Target="http://www.konkoly.hu/cgi-bin/IBVS?2545" TargetMode="External"/><Relationship Id="rId108" Type="http://schemas.openxmlformats.org/officeDocument/2006/relationships/hyperlink" Target="http://vsolj.cetus-net.org/no47.pdf" TargetMode="External"/><Relationship Id="rId116" Type="http://schemas.openxmlformats.org/officeDocument/2006/relationships/hyperlink" Target="http://vsolj.cetus-net.org/no38.pdf" TargetMode="External"/><Relationship Id="rId124" Type="http://schemas.openxmlformats.org/officeDocument/2006/relationships/hyperlink" Target="http://var.astro.cz/oejv/issues/oejv0074.pdf" TargetMode="External"/><Relationship Id="rId129" Type="http://schemas.openxmlformats.org/officeDocument/2006/relationships/hyperlink" Target="http://www.konkoly.hu/cgi-bin/IBVS?5754" TargetMode="External"/><Relationship Id="rId137" Type="http://schemas.openxmlformats.org/officeDocument/2006/relationships/hyperlink" Target="http://www.bav-astro.de/sfs/BAVM_link.php?BAVMnr=226" TargetMode="External"/><Relationship Id="rId20" Type="http://schemas.openxmlformats.org/officeDocument/2006/relationships/hyperlink" Target="http://www.konkoly.hu/cgi-bin/IBVS?937" TargetMode="External"/><Relationship Id="rId41" Type="http://schemas.openxmlformats.org/officeDocument/2006/relationships/hyperlink" Target="http://www.konkoly.hu/cgi-bin/IBVS?1457" TargetMode="External"/><Relationship Id="rId54" Type="http://schemas.openxmlformats.org/officeDocument/2006/relationships/hyperlink" Target="http://www.konkoly.hu/cgi-bin/IBVS?2154" TargetMode="External"/><Relationship Id="rId62" Type="http://schemas.openxmlformats.org/officeDocument/2006/relationships/hyperlink" Target="http://www.konkoly.hu/cgi-bin/IBVS?2836" TargetMode="External"/><Relationship Id="rId70" Type="http://schemas.openxmlformats.org/officeDocument/2006/relationships/hyperlink" Target="http://www.konkoly.hu/cgi-bin/IBVS?2836" TargetMode="External"/><Relationship Id="rId75" Type="http://schemas.openxmlformats.org/officeDocument/2006/relationships/hyperlink" Target="http://www.konkoly.hu/cgi-bin/IBVS?3861" TargetMode="External"/><Relationship Id="rId83" Type="http://schemas.openxmlformats.org/officeDocument/2006/relationships/hyperlink" Target="http://www.bav-astro.de/sfs/BAVM_link.php?BAVMnr=59" TargetMode="External"/><Relationship Id="rId88" Type="http://schemas.openxmlformats.org/officeDocument/2006/relationships/hyperlink" Target="http://www.bav-astro.de/sfs/BAVM_link.php?BAVMnr=99" TargetMode="External"/><Relationship Id="rId91" Type="http://schemas.openxmlformats.org/officeDocument/2006/relationships/hyperlink" Target="http://www.konkoly.hu/cgi-bin/IBVS?5801" TargetMode="External"/><Relationship Id="rId96" Type="http://schemas.openxmlformats.org/officeDocument/2006/relationships/hyperlink" Target="http://www.konkoly.hu/cgi-bin/IBVS?5887" TargetMode="External"/><Relationship Id="rId111" Type="http://schemas.openxmlformats.org/officeDocument/2006/relationships/hyperlink" Target="http://vsolj.cetus-net.org/no47.pdf" TargetMode="External"/><Relationship Id="rId132" Type="http://schemas.openxmlformats.org/officeDocument/2006/relationships/hyperlink" Target="http://var.astro.cz/oejv/issues/oejv0137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119" TargetMode="External"/><Relationship Id="rId15" Type="http://schemas.openxmlformats.org/officeDocument/2006/relationships/hyperlink" Target="http://www.konkoly.hu/cgi-bin/IBVS?647" TargetMode="External"/><Relationship Id="rId23" Type="http://schemas.openxmlformats.org/officeDocument/2006/relationships/hyperlink" Target="http://www.konkoly.hu/cgi-bin/IBVS?937" TargetMode="External"/><Relationship Id="rId28" Type="http://schemas.openxmlformats.org/officeDocument/2006/relationships/hyperlink" Target="http://www.konkoly.hu/cgi-bin/IBVS?931" TargetMode="External"/><Relationship Id="rId36" Type="http://schemas.openxmlformats.org/officeDocument/2006/relationships/hyperlink" Target="http://www.konkoly.hu/cgi-bin/IBVS?1379" TargetMode="External"/><Relationship Id="rId49" Type="http://schemas.openxmlformats.org/officeDocument/2006/relationships/hyperlink" Target="http://www.konkoly.hu/cgi-bin/IBVS?2451" TargetMode="External"/><Relationship Id="rId57" Type="http://schemas.openxmlformats.org/officeDocument/2006/relationships/hyperlink" Target="http://www.konkoly.hu/cgi-bin/IBVS?2836" TargetMode="External"/><Relationship Id="rId106" Type="http://schemas.openxmlformats.org/officeDocument/2006/relationships/hyperlink" Target="http://vsolj.cetus-net.org/no47.pdf" TargetMode="External"/><Relationship Id="rId114" Type="http://schemas.openxmlformats.org/officeDocument/2006/relationships/hyperlink" Target="http://vsolj.cetus-net.org/no47.pdf" TargetMode="External"/><Relationship Id="rId119" Type="http://schemas.openxmlformats.org/officeDocument/2006/relationships/hyperlink" Target="http://var.astro.cz/oejv/issues/oejv0074.pdf" TargetMode="External"/><Relationship Id="rId127" Type="http://schemas.openxmlformats.org/officeDocument/2006/relationships/hyperlink" Target="http://www.konkoly.hu/cgi-bin/IBVS?5754" TargetMode="External"/><Relationship Id="rId10" Type="http://schemas.openxmlformats.org/officeDocument/2006/relationships/hyperlink" Target="http://www.konkoly.hu/cgi-bin/IBVS?456" TargetMode="External"/><Relationship Id="rId31" Type="http://schemas.openxmlformats.org/officeDocument/2006/relationships/hyperlink" Target="http://www.konkoly.hu/cgi-bin/IBVS?1053" TargetMode="External"/><Relationship Id="rId44" Type="http://schemas.openxmlformats.org/officeDocument/2006/relationships/hyperlink" Target="http://www.konkoly.hu/cgi-bin/IBVS?2545" TargetMode="External"/><Relationship Id="rId52" Type="http://schemas.openxmlformats.org/officeDocument/2006/relationships/hyperlink" Target="http://www.konkoly.hu/cgi-bin/IBVS?2154" TargetMode="External"/><Relationship Id="rId60" Type="http://schemas.openxmlformats.org/officeDocument/2006/relationships/hyperlink" Target="http://www.konkoly.hu/cgi-bin/IBVS?2836" TargetMode="External"/><Relationship Id="rId65" Type="http://schemas.openxmlformats.org/officeDocument/2006/relationships/hyperlink" Target="http://www.konkoly.hu/cgi-bin/IBVS?2545" TargetMode="External"/><Relationship Id="rId73" Type="http://schemas.openxmlformats.org/officeDocument/2006/relationships/hyperlink" Target="http://www.bav-astro.de/sfs/BAVM_link.php?BAVMnr=43" TargetMode="External"/><Relationship Id="rId78" Type="http://schemas.openxmlformats.org/officeDocument/2006/relationships/hyperlink" Target="http://www.bav-astro.de/sfs/BAVM_link.php?BAVMnr=56" TargetMode="External"/><Relationship Id="rId81" Type="http://schemas.openxmlformats.org/officeDocument/2006/relationships/hyperlink" Target="http://www.bav-astro.de/sfs/BAVM_link.php?BAVMnr=59" TargetMode="External"/><Relationship Id="rId86" Type="http://schemas.openxmlformats.org/officeDocument/2006/relationships/hyperlink" Target="http://www.bav-astro.de/sfs/BAVM_link.php?BAVMnr=93" TargetMode="External"/><Relationship Id="rId94" Type="http://schemas.openxmlformats.org/officeDocument/2006/relationships/hyperlink" Target="http://www.konkoly.hu/cgi-bin/IBVS?5801" TargetMode="External"/><Relationship Id="rId99" Type="http://schemas.openxmlformats.org/officeDocument/2006/relationships/hyperlink" Target="http://www.konkoly.hu/cgi-bin/IBVS?5922" TargetMode="External"/><Relationship Id="rId101" Type="http://schemas.openxmlformats.org/officeDocument/2006/relationships/hyperlink" Target="http://www.konkoly.hu/cgi-bin/IBVS?844" TargetMode="External"/><Relationship Id="rId122" Type="http://schemas.openxmlformats.org/officeDocument/2006/relationships/hyperlink" Target="http://var.astro.cz/oejv/issues/oejv0074.pdf" TargetMode="External"/><Relationship Id="rId130" Type="http://schemas.openxmlformats.org/officeDocument/2006/relationships/hyperlink" Target="http://vsolj.cetus-net.org/vsoljno50.pdf" TargetMode="External"/><Relationship Id="rId135" Type="http://schemas.openxmlformats.org/officeDocument/2006/relationships/hyperlink" Target="http://vsolj.cetus-net.org/vsoljno51.pdf" TargetMode="External"/><Relationship Id="rId4" Type="http://schemas.openxmlformats.org/officeDocument/2006/relationships/hyperlink" Target="http://www.konkoly.hu/cgi-bin/IBVS?119" TargetMode="External"/><Relationship Id="rId9" Type="http://schemas.openxmlformats.org/officeDocument/2006/relationships/hyperlink" Target="http://www.konkoly.hu/cgi-bin/IBVS?456" TargetMode="External"/><Relationship Id="rId13" Type="http://schemas.openxmlformats.org/officeDocument/2006/relationships/hyperlink" Target="http://www.konkoly.hu/cgi-bin/IBVS?530" TargetMode="External"/><Relationship Id="rId18" Type="http://schemas.openxmlformats.org/officeDocument/2006/relationships/hyperlink" Target="http://www.konkoly.hu/cgi-bin/IBVS?937" TargetMode="External"/><Relationship Id="rId39" Type="http://schemas.openxmlformats.org/officeDocument/2006/relationships/hyperlink" Target="http://www.konkoly.hu/cgi-bin/IBVS?1449" TargetMode="External"/><Relationship Id="rId109" Type="http://schemas.openxmlformats.org/officeDocument/2006/relationships/hyperlink" Target="http://vsolj.cetus-net.org/no47.pdf" TargetMode="External"/><Relationship Id="rId34" Type="http://schemas.openxmlformats.org/officeDocument/2006/relationships/hyperlink" Target="http://www.konkoly.hu/cgi-bin/IBVS?1379" TargetMode="External"/><Relationship Id="rId50" Type="http://schemas.openxmlformats.org/officeDocument/2006/relationships/hyperlink" Target="http://www.konkoly.hu/cgi-bin/IBVS?2451" TargetMode="External"/><Relationship Id="rId55" Type="http://schemas.openxmlformats.org/officeDocument/2006/relationships/hyperlink" Target="http://www.bav-astro.de/sfs/BAVM_link.php?BAVMnr=38" TargetMode="External"/><Relationship Id="rId76" Type="http://schemas.openxmlformats.org/officeDocument/2006/relationships/hyperlink" Target="http://www.konkoly.hu/cgi-bin/IBVS?3861" TargetMode="External"/><Relationship Id="rId97" Type="http://schemas.openxmlformats.org/officeDocument/2006/relationships/hyperlink" Target="http://www.konkoly.hu/cgi-bin/IBVS?5887" TargetMode="External"/><Relationship Id="rId104" Type="http://schemas.openxmlformats.org/officeDocument/2006/relationships/hyperlink" Target="http://www.konkoly.hu/cgi-bin/IBVS?2451" TargetMode="External"/><Relationship Id="rId120" Type="http://schemas.openxmlformats.org/officeDocument/2006/relationships/hyperlink" Target="http://var.astro.cz/oejv/issues/oejv0074.pdf" TargetMode="External"/><Relationship Id="rId125" Type="http://schemas.openxmlformats.org/officeDocument/2006/relationships/hyperlink" Target="http://var.astro.cz/oejv/issues/oejv0074.pdf" TargetMode="External"/><Relationship Id="rId7" Type="http://schemas.openxmlformats.org/officeDocument/2006/relationships/hyperlink" Target="http://www.konkoly.hu/cgi-bin/IBVS?148" TargetMode="External"/><Relationship Id="rId71" Type="http://schemas.openxmlformats.org/officeDocument/2006/relationships/hyperlink" Target="http://www.konkoly.hu/cgi-bin/IBVS?2836" TargetMode="External"/><Relationship Id="rId92" Type="http://schemas.openxmlformats.org/officeDocument/2006/relationships/hyperlink" Target="http://www.konkoly.hu/cgi-bin/IBVS?5801" TargetMode="External"/><Relationship Id="rId2" Type="http://schemas.openxmlformats.org/officeDocument/2006/relationships/hyperlink" Target="http://www.konkoly.hu/cgi-bin/IBVS?119" TargetMode="External"/><Relationship Id="rId29" Type="http://schemas.openxmlformats.org/officeDocument/2006/relationships/hyperlink" Target="http://www.konkoly.hu/cgi-bin/IBVS?1379" TargetMode="External"/><Relationship Id="rId24" Type="http://schemas.openxmlformats.org/officeDocument/2006/relationships/hyperlink" Target="http://www.konkoly.hu/cgi-bin/IBVS?1053" TargetMode="External"/><Relationship Id="rId40" Type="http://schemas.openxmlformats.org/officeDocument/2006/relationships/hyperlink" Target="http://www.konkoly.hu/cgi-bin/IBVS?1924" TargetMode="External"/><Relationship Id="rId45" Type="http://schemas.openxmlformats.org/officeDocument/2006/relationships/hyperlink" Target="http://www.konkoly.hu/cgi-bin/IBVS?2154" TargetMode="External"/><Relationship Id="rId66" Type="http://schemas.openxmlformats.org/officeDocument/2006/relationships/hyperlink" Target="http://www.konkoly.hu/cgi-bin/IBVS?2545" TargetMode="External"/><Relationship Id="rId87" Type="http://schemas.openxmlformats.org/officeDocument/2006/relationships/hyperlink" Target="http://www.bav-astro.de/sfs/BAVM_link.php?BAVMnr=113" TargetMode="External"/><Relationship Id="rId110" Type="http://schemas.openxmlformats.org/officeDocument/2006/relationships/hyperlink" Target="http://vsolj.cetus-net.org/no47.pdf" TargetMode="External"/><Relationship Id="rId115" Type="http://schemas.openxmlformats.org/officeDocument/2006/relationships/hyperlink" Target="http://vsolj.cetus-net.org/no37.pdf" TargetMode="External"/><Relationship Id="rId131" Type="http://schemas.openxmlformats.org/officeDocument/2006/relationships/hyperlink" Target="http://www.konkoly.hu/cgi-bin/IBVS?6039" TargetMode="External"/><Relationship Id="rId136" Type="http://schemas.openxmlformats.org/officeDocument/2006/relationships/hyperlink" Target="http://vsolj.cetus-net.org/vsoljno53.pdf" TargetMode="External"/><Relationship Id="rId61" Type="http://schemas.openxmlformats.org/officeDocument/2006/relationships/hyperlink" Target="http://www.konkoly.hu/cgi-bin/IBVS?2385" TargetMode="External"/><Relationship Id="rId82" Type="http://schemas.openxmlformats.org/officeDocument/2006/relationships/hyperlink" Target="http://www.bav-astro.de/sfs/BAVM_link.php?BAVMnr=59" TargetMode="External"/><Relationship Id="rId19" Type="http://schemas.openxmlformats.org/officeDocument/2006/relationships/hyperlink" Target="http://www.konkoly.hu/cgi-bin/IBVS?844" TargetMode="External"/><Relationship Id="rId14" Type="http://schemas.openxmlformats.org/officeDocument/2006/relationships/hyperlink" Target="http://www.konkoly.hu/cgi-bin/IBVS?844" TargetMode="External"/><Relationship Id="rId30" Type="http://schemas.openxmlformats.org/officeDocument/2006/relationships/hyperlink" Target="http://www.konkoly.hu/cgi-bin/IBVS?1379" TargetMode="External"/><Relationship Id="rId35" Type="http://schemas.openxmlformats.org/officeDocument/2006/relationships/hyperlink" Target="http://www.konkoly.hu/cgi-bin/IBVS?1379" TargetMode="External"/><Relationship Id="rId56" Type="http://schemas.openxmlformats.org/officeDocument/2006/relationships/hyperlink" Target="http://www.bav-astro.de/sfs/BAVM_link.php?BAVMnr=38" TargetMode="External"/><Relationship Id="rId77" Type="http://schemas.openxmlformats.org/officeDocument/2006/relationships/hyperlink" Target="http://www.konkoly.hu/cgi-bin/IBVS?3861" TargetMode="External"/><Relationship Id="rId100" Type="http://schemas.openxmlformats.org/officeDocument/2006/relationships/hyperlink" Target="http://www.konkoly.hu/cgi-bin/IBVS?5922" TargetMode="External"/><Relationship Id="rId105" Type="http://schemas.openxmlformats.org/officeDocument/2006/relationships/hyperlink" Target="http://www.konkoly.hu/cgi-bin/IBVS?2613" TargetMode="External"/><Relationship Id="rId126" Type="http://schemas.openxmlformats.org/officeDocument/2006/relationships/hyperlink" Target="http://www.konkoly.hu/cgi-bin/IBVS?5754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B773"/>
  <sheetViews>
    <sheetView tabSelected="1" workbookViewId="0">
      <pane xSplit="13" ySplit="22" topLeftCell="N623" activePane="bottomRight" state="frozen"/>
      <selection pane="topRight" activeCell="N1" sqref="N1"/>
      <selection pane="bottomLeft" activeCell="A23" sqref="A23"/>
      <selection pane="bottomRight" activeCell="A644" sqref="A644"/>
    </sheetView>
  </sheetViews>
  <sheetFormatPr defaultColWidth="10.28515625" defaultRowHeight="12.75"/>
  <cols>
    <col min="1" max="1" width="15" style="1" customWidth="1"/>
    <col min="2" max="2" width="5.140625" style="1" customWidth="1"/>
    <col min="3" max="3" width="14" style="1" customWidth="1"/>
    <col min="4" max="4" width="11.5703125" style="1" customWidth="1"/>
    <col min="5" max="5" width="12.42578125" style="1" customWidth="1"/>
    <col min="6" max="6" width="15.14062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12.5703125" style="1" customWidth="1"/>
    <col min="18" max="18" width="10.28515625" style="1"/>
    <col min="19" max="19" width="10.28515625" style="11"/>
    <col min="20" max="24" width="10.28515625" style="1"/>
    <col min="25" max="25" width="12" style="1" customWidth="1"/>
    <col min="26" max="16384" width="10.28515625" style="1"/>
  </cols>
  <sheetData>
    <row r="1" spans="1:37" ht="20.25">
      <c r="A1" s="2" t="s">
        <v>244</v>
      </c>
      <c r="X1" s="9" t="s">
        <v>29</v>
      </c>
      <c r="Y1" s="22" t="s">
        <v>39</v>
      </c>
      <c r="AJ1" s="1">
        <v>-15080</v>
      </c>
      <c r="AK1" s="1">
        <v>6.2305199993716087E-2</v>
      </c>
    </row>
    <row r="2" spans="1:37" ht="12.95" customHeight="1">
      <c r="A2" s="1" t="s">
        <v>1</v>
      </c>
      <c r="B2" s="3" t="s">
        <v>2</v>
      </c>
      <c r="X2" s="1">
        <v>-30000</v>
      </c>
      <c r="Y2" s="76">
        <f t="shared" ref="Y2:Y41" si="0">+D$11+D$12*X2+D$13*X2^2</f>
        <v>0.19136803285164389</v>
      </c>
      <c r="AJ2" s="1">
        <v>-15046</v>
      </c>
      <c r="AK2" s="1">
        <v>5.0351739999314304E-2</v>
      </c>
    </row>
    <row r="3" spans="1:37" ht="12.95" customHeight="1">
      <c r="A3" s="4" t="s">
        <v>245</v>
      </c>
      <c r="X3" s="1">
        <v>-28000</v>
      </c>
      <c r="Y3" s="76">
        <f t="shared" si="0"/>
        <v>0.16885267503643622</v>
      </c>
      <c r="AJ3" s="1">
        <v>-15004</v>
      </c>
      <c r="AK3" s="1">
        <v>5.9232760002487339E-2</v>
      </c>
    </row>
    <row r="4" spans="1:37" ht="12.95" customHeight="1">
      <c r="A4" s="5" t="s">
        <v>4</v>
      </c>
      <c r="C4" s="6">
        <v>41835.861700000001</v>
      </c>
      <c r="D4" s="7">
        <v>0.40964569000000001</v>
      </c>
      <c r="X4" s="1">
        <v>-26000</v>
      </c>
      <c r="Y4" s="76">
        <f t="shared" si="0"/>
        <v>0.14773125373650048</v>
      </c>
      <c r="AJ4" s="1">
        <v>-14269</v>
      </c>
      <c r="AK4" s="1">
        <v>3.965061000053538E-2</v>
      </c>
    </row>
    <row r="5" spans="1:37" ht="12.95" customHeight="1">
      <c r="A5" s="77" t="s">
        <v>246</v>
      </c>
      <c r="B5"/>
      <c r="C5" s="78">
        <v>-9.5</v>
      </c>
      <c r="D5" t="s">
        <v>247</v>
      </c>
      <c r="X5" s="1">
        <v>-24000</v>
      </c>
      <c r="Y5" s="76">
        <f t="shared" si="0"/>
        <v>0.12800376895183657</v>
      </c>
      <c r="AJ5" s="1">
        <v>-14215</v>
      </c>
      <c r="AK5" s="1">
        <v>6.1783350000041537E-2</v>
      </c>
    </row>
    <row r="6" spans="1:37" ht="12.95" customHeight="1">
      <c r="A6" s="5" t="s">
        <v>5</v>
      </c>
      <c r="X6" s="1">
        <v>-22000</v>
      </c>
      <c r="Y6" s="76">
        <f t="shared" si="0"/>
        <v>0.10967022068244459</v>
      </c>
      <c r="AJ6" s="1">
        <v>-6204</v>
      </c>
      <c r="AK6" s="1">
        <v>1.836075999744935E-2</v>
      </c>
    </row>
    <row r="7" spans="1:37" ht="12.95" customHeight="1">
      <c r="A7" s="1" t="s">
        <v>6</v>
      </c>
      <c r="C7" s="1">
        <f>+C4</f>
        <v>41835.861700000001</v>
      </c>
      <c r="D7" s="1">
        <f>C7-14000*C8</f>
        <v>36100.822039999999</v>
      </c>
      <c r="X7" s="1">
        <v>-20000</v>
      </c>
      <c r="Y7" s="76">
        <f t="shared" si="0"/>
        <v>9.2730608928324479E-2</v>
      </c>
      <c r="AJ7" s="1">
        <v>-6143</v>
      </c>
      <c r="AK7" s="1">
        <v>1.3573669995821547E-2</v>
      </c>
    </row>
    <row r="8" spans="1:37" ht="12.95" customHeight="1">
      <c r="A8" s="1" t="s">
        <v>7</v>
      </c>
      <c r="C8" s="1">
        <f>+D4</f>
        <v>0.40964569000000001</v>
      </c>
      <c r="X8" s="1">
        <v>-18000</v>
      </c>
      <c r="Y8" s="76">
        <f t="shared" si="0"/>
        <v>7.7184933689476251E-2</v>
      </c>
      <c r="AJ8" s="1">
        <v>-4366</v>
      </c>
      <c r="AK8" s="1">
        <v>9.3825399962952361E-3</v>
      </c>
    </row>
    <row r="9" spans="1:37" ht="12.95" customHeight="1">
      <c r="A9" s="8" t="s">
        <v>8</v>
      </c>
      <c r="B9" s="79">
        <v>600</v>
      </c>
      <c r="C9" s="8" t="str">
        <f>"F"&amp;B9</f>
        <v>F600</v>
      </c>
      <c r="D9" s="8" t="str">
        <f>"G"&amp;B9</f>
        <v>G600</v>
      </c>
      <c r="X9" s="1">
        <v>-16000</v>
      </c>
      <c r="Y9" s="76">
        <f t="shared" si="0"/>
        <v>6.3033194965899916E-2</v>
      </c>
      <c r="AJ9" s="1">
        <v>-4361</v>
      </c>
      <c r="AK9" s="1">
        <v>8.8540900032967329E-3</v>
      </c>
    </row>
    <row r="10" spans="1:37" ht="12.95" customHeight="1">
      <c r="C10" s="9" t="s">
        <v>9</v>
      </c>
      <c r="D10" s="9" t="s">
        <v>10</v>
      </c>
      <c r="X10" s="1">
        <v>-14000</v>
      </c>
      <c r="Y10" s="76">
        <f t="shared" si="0"/>
        <v>5.0275392757595475E-2</v>
      </c>
      <c r="AJ10" s="1">
        <v>-3460</v>
      </c>
      <c r="AK10" s="1">
        <v>5.4873999979463406E-3</v>
      </c>
    </row>
    <row r="11" spans="1:37" ht="12.95" customHeight="1">
      <c r="A11" s="1" t="s">
        <v>11</v>
      </c>
      <c r="C11" s="10">
        <f ca="1">INTERCEPT(INDIRECT(D9):G9997,INDIRECT(C9):F9997)</f>
        <v>-0.2425317706474801</v>
      </c>
      <c r="D11" s="11">
        <f>+E11*F11</f>
        <v>9.9972707718069394E-7</v>
      </c>
      <c r="E11" s="80">
        <v>0.99972707718069409</v>
      </c>
      <c r="F11" s="1">
        <v>9.9999999999999995E-7</v>
      </c>
      <c r="X11" s="1">
        <v>-12000</v>
      </c>
      <c r="Y11" s="76">
        <f t="shared" si="0"/>
        <v>3.8911527064562912E-2</v>
      </c>
      <c r="AJ11" s="1">
        <v>-2479</v>
      </c>
      <c r="AK11" s="1">
        <v>-1.0344900001655333E-3</v>
      </c>
    </row>
    <row r="12" spans="1:37" ht="12.95" customHeight="1">
      <c r="A12" s="1" t="s">
        <v>12</v>
      </c>
      <c r="C12" s="10">
        <f ca="1">SLOPE(INDIRECT(D9):G9997,INDIRECT(C9):F9997)</f>
        <v>1.2235748117411557E-5</v>
      </c>
      <c r="D12" s="11">
        <f>+E12*F12</f>
        <v>-1.1516391718826469E-6</v>
      </c>
      <c r="E12" s="81">
        <v>-1.1516391718826469</v>
      </c>
      <c r="F12" s="1">
        <v>9.9999999999999995E-7</v>
      </c>
      <c r="X12" s="1">
        <v>-10000</v>
      </c>
      <c r="Y12" s="76">
        <f t="shared" si="0"/>
        <v>2.8941597886802242E-2</v>
      </c>
      <c r="AJ12" s="1">
        <v>-2415.5</v>
      </c>
      <c r="AK12" s="1">
        <v>6.0641949967248365E-3</v>
      </c>
    </row>
    <row r="13" spans="1:37" ht="12.95" customHeight="1">
      <c r="A13" s="1" t="s">
        <v>13</v>
      </c>
      <c r="C13" s="11" t="s">
        <v>14</v>
      </c>
      <c r="D13" s="82">
        <f>+E13*F13</f>
        <v>1.742420644089859E-10</v>
      </c>
      <c r="E13" s="83">
        <v>1.7424206440898589</v>
      </c>
      <c r="F13" s="1">
        <v>1E-10</v>
      </c>
      <c r="X13" s="1">
        <v>-8000</v>
      </c>
      <c r="Y13" s="76">
        <f t="shared" si="0"/>
        <v>2.0365605224313452E-2</v>
      </c>
      <c r="AJ13" s="1">
        <v>-2398.5</v>
      </c>
      <c r="AK13" s="1">
        <v>1.4874650005367585E-3</v>
      </c>
    </row>
    <row r="14" spans="1:37" ht="12.95" customHeight="1">
      <c r="A14" s="1" t="s">
        <v>15</v>
      </c>
      <c r="E14" s="1">
        <f>SUM(T21:T932)</f>
        <v>3.1943897475885316E-2</v>
      </c>
      <c r="X14" s="1">
        <v>-6000</v>
      </c>
      <c r="Y14" s="76">
        <f t="shared" si="0"/>
        <v>1.3183549077096554E-2</v>
      </c>
      <c r="AJ14" s="1">
        <v>-1748</v>
      </c>
      <c r="AK14" s="1">
        <v>7.6611999975284562E-4</v>
      </c>
    </row>
    <row r="15" spans="1:37" ht="12.95" customHeight="1">
      <c r="A15" s="5" t="s">
        <v>16</v>
      </c>
      <c r="C15" s="15">
        <f ca="1">(C7+C11)+(C8+C12)*INT(MAX(F21:F2804))</f>
        <v>59785.60050073461</v>
      </c>
      <c r="D15" s="16">
        <f>+C7+INT(MAX(F21:F859))*C8+D11+D12*INT(MAX(F21:F3294))+D13*INT(MAX(F21:F3321)^2)</f>
        <v>59785.590970833815</v>
      </c>
      <c r="E15" s="84" t="s">
        <v>248</v>
      </c>
      <c r="F15" s="78">
        <v>1</v>
      </c>
      <c r="X15" s="1">
        <v>-4000</v>
      </c>
      <c r="Y15" s="76">
        <f t="shared" si="0"/>
        <v>7.3954294451515426E-3</v>
      </c>
      <c r="AJ15" s="1">
        <v>-1707.5</v>
      </c>
      <c r="AK15" s="1">
        <v>-6.4843250074773096E-3</v>
      </c>
    </row>
    <row r="16" spans="1:37" ht="12.95" customHeight="1">
      <c r="A16" s="5" t="s">
        <v>17</v>
      </c>
      <c r="C16" s="15">
        <f ca="1">+C8+C12</f>
        <v>0.40965792574811744</v>
      </c>
      <c r="D16" s="85">
        <f>+C8+D12+2*D13*MAX(F21:F831)</f>
        <v>0.40965980788990058</v>
      </c>
      <c r="E16" s="84" t="s">
        <v>249</v>
      </c>
      <c r="F16" s="63">
        <f ca="1">NOW()+15018.5+$C$5/24</f>
        <v>60365.843125115738</v>
      </c>
      <c r="X16" s="1">
        <v>-2000</v>
      </c>
      <c r="Y16" s="76">
        <f t="shared" si="0"/>
        <v>3.001246328478418E-3</v>
      </c>
      <c r="AJ16" s="1">
        <v>-1700</v>
      </c>
      <c r="AK16" s="1">
        <v>-7.626999999047257E-3</v>
      </c>
    </row>
    <row r="17" spans="1:54" ht="12.95" customHeight="1">
      <c r="A17" s="10" t="s">
        <v>18</v>
      </c>
      <c r="C17" s="1">
        <f>COUNT(C21:C1462)</f>
        <v>624</v>
      </c>
      <c r="E17" s="84" t="s">
        <v>250</v>
      </c>
      <c r="F17" s="63">
        <f ca="1">ROUND(2*(F16-$C$7)/$C$8,0)/2+F15</f>
        <v>45235</v>
      </c>
      <c r="R17" s="86" t="s">
        <v>251</v>
      </c>
      <c r="S17" s="87">
        <v>0.1</v>
      </c>
      <c r="X17" s="1">
        <v>0</v>
      </c>
      <c r="Y17" s="76">
        <f t="shared" si="0"/>
        <v>9.9972707718069394E-7</v>
      </c>
      <c r="AJ17" s="1">
        <v>-1684.5</v>
      </c>
      <c r="AK17" s="1">
        <v>3.4648049986572005E-3</v>
      </c>
    </row>
    <row r="18" spans="1:54" ht="12.95" customHeight="1">
      <c r="A18" s="5" t="s">
        <v>252</v>
      </c>
      <c r="C18" s="18">
        <f ca="1">+C15</f>
        <v>59785.60050073461</v>
      </c>
      <c r="D18" s="19">
        <f ca="1">C16</f>
        <v>0.40965792574811744</v>
      </c>
      <c r="E18" s="84" t="s">
        <v>253</v>
      </c>
      <c r="F18" s="16">
        <f ca="1">ROUND(2*(F16-$C$15)/$C$16,0)/2+F15</f>
        <v>1417.5</v>
      </c>
      <c r="X18" s="1">
        <v>2000</v>
      </c>
      <c r="Y18" s="76">
        <f t="shared" si="0"/>
        <v>-1.6053103590521695E-3</v>
      </c>
      <c r="AJ18" s="1">
        <v>-870</v>
      </c>
      <c r="AK18" s="1">
        <v>2.5029999960679561E-4</v>
      </c>
    </row>
    <row r="19" spans="1:54" ht="12.95" customHeight="1">
      <c r="A19" s="5" t="s">
        <v>254</v>
      </c>
      <c r="C19" s="20">
        <f>+D15</f>
        <v>59785.590970833815</v>
      </c>
      <c r="D19" s="88">
        <f>+D16</f>
        <v>0.40965980788990058</v>
      </c>
      <c r="E19" s="84" t="s">
        <v>255</v>
      </c>
      <c r="F19" s="89">
        <f ca="1">+$C$15+$C$16*F18-15018.5-$C$5/24</f>
        <v>45348.186443815903</v>
      </c>
      <c r="G19" s="1">
        <f>COUNT(G21:G80)</f>
        <v>60</v>
      </c>
      <c r="S19" s="11">
        <f>COUNT(S21:S80)</f>
        <v>60</v>
      </c>
      <c r="X19" s="1">
        <v>4000</v>
      </c>
      <c r="Y19" s="76">
        <f t="shared" si="0"/>
        <v>-1.8176839299096329E-3</v>
      </c>
      <c r="AJ19" s="1">
        <v>-870</v>
      </c>
      <c r="AK19" s="1">
        <v>4.5029999455437064E-4</v>
      </c>
    </row>
    <row r="20" spans="1:54" ht="12.95" customHeight="1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9" t="s">
        <v>30</v>
      </c>
      <c r="H20" s="22" t="s">
        <v>95</v>
      </c>
      <c r="I20" s="9" t="s">
        <v>138</v>
      </c>
      <c r="J20" s="22" t="s">
        <v>256</v>
      </c>
      <c r="K20" s="22" t="s">
        <v>257</v>
      </c>
      <c r="L20" s="22" t="s">
        <v>258</v>
      </c>
      <c r="M20" s="22" t="s">
        <v>259</v>
      </c>
      <c r="N20" s="22" t="s">
        <v>260</v>
      </c>
      <c r="O20" s="22" t="s">
        <v>38</v>
      </c>
      <c r="P20" s="22" t="s">
        <v>39</v>
      </c>
      <c r="Q20" s="9" t="s">
        <v>40</v>
      </c>
      <c r="R20" s="22" t="s">
        <v>42</v>
      </c>
      <c r="S20" s="22" t="s">
        <v>43</v>
      </c>
      <c r="T20" s="22" t="s">
        <v>44</v>
      </c>
      <c r="U20" s="1" t="s">
        <v>261</v>
      </c>
      <c r="V20" s="90" t="s">
        <v>41</v>
      </c>
      <c r="X20" s="1">
        <v>6000</v>
      </c>
      <c r="Y20" s="76">
        <f t="shared" si="0"/>
        <v>-6.3612098549520844E-4</v>
      </c>
      <c r="AJ20" s="1">
        <v>0</v>
      </c>
      <c r="AK20" s="1">
        <v>-1.0000000474974513E-4</v>
      </c>
    </row>
    <row r="21" spans="1:54" ht="12.95" customHeight="1">
      <c r="A21" s="99" t="s">
        <v>306</v>
      </c>
      <c r="B21" s="99" t="s">
        <v>54</v>
      </c>
      <c r="C21" s="100">
        <v>30573.393</v>
      </c>
      <c r="D21" s="100" t="s">
        <v>95</v>
      </c>
      <c r="E21" s="1">
        <f t="shared" ref="E21:E84" si="1">+(C21-C$7)/C$8</f>
        <v>-27493.194667811593</v>
      </c>
      <c r="F21" s="101">
        <f t="shared" ref="F21:F26" si="2">ROUND(2*E21,0)/2-0.5</f>
        <v>-27493.5</v>
      </c>
      <c r="G21" s="1">
        <f t="shared" ref="G21:G52" si="3">+C21-(C$7+F21*C$8)</f>
        <v>0.12507801499668858</v>
      </c>
      <c r="H21" s="1">
        <f>G21</f>
        <v>0.12507801499668858</v>
      </c>
      <c r="O21" s="1">
        <f t="shared" ref="O21:O36" ca="1" si="4">+C$11+C$12*$F21</f>
        <v>-0.57893531151353472</v>
      </c>
      <c r="P21" s="1">
        <f t="shared" ref="P21:P84" si="5">+D$11+D$12*F21+D$13*F21^2</f>
        <v>0.16337186833222933</v>
      </c>
      <c r="Q21" s="208">
        <f t="shared" ref="Q21:Q84" si="6">+C21-15018.5</f>
        <v>15554.893</v>
      </c>
      <c r="R21" s="1">
        <f t="shared" ref="R21:R52" si="7">+(P21-G21)^2</f>
        <v>1.4664192032839054E-3</v>
      </c>
      <c r="S21" s="11">
        <v>0.2</v>
      </c>
      <c r="T21" s="1">
        <f t="shared" ref="T21:T84" si="8">+S21*R21</f>
        <v>2.9328384065678109E-4</v>
      </c>
      <c r="U21" s="1">
        <f t="shared" ref="U21:U52" si="9">+G21-P21</f>
        <v>-3.8293853335540751E-2</v>
      </c>
      <c r="V21" s="91"/>
      <c r="X21" s="1">
        <v>8000</v>
      </c>
      <c r="Y21" s="76">
        <f t="shared" si="0"/>
        <v>1.9393784741911033E-3</v>
      </c>
    </row>
    <row r="22" spans="1:54" ht="12.95" customHeight="1">
      <c r="A22" s="16" t="s">
        <v>307</v>
      </c>
      <c r="B22" s="15" t="s">
        <v>54</v>
      </c>
      <c r="C22" s="17">
        <v>30573.404999999999</v>
      </c>
      <c r="D22" s="17" t="s">
        <v>138</v>
      </c>
      <c r="E22" s="1">
        <f t="shared" si="1"/>
        <v>-27493.165374204236</v>
      </c>
      <c r="F22" s="101">
        <f t="shared" si="2"/>
        <v>-27493.5</v>
      </c>
      <c r="G22" s="1">
        <f t="shared" si="3"/>
        <v>0.13707801499549532</v>
      </c>
      <c r="I22" s="1">
        <f t="shared" ref="I22:I33" si="10">G22</f>
        <v>0.13707801499549532</v>
      </c>
      <c r="O22" s="1">
        <f t="shared" ca="1" si="4"/>
        <v>-0.57893531151353472</v>
      </c>
      <c r="P22" s="1">
        <f t="shared" si="5"/>
        <v>0.16337186833222933</v>
      </c>
      <c r="Q22" s="208">
        <f t="shared" si="6"/>
        <v>15554.904999999999</v>
      </c>
      <c r="R22" s="1">
        <f t="shared" si="7"/>
        <v>6.9136672329367811E-4</v>
      </c>
      <c r="S22" s="92">
        <f t="shared" ref="S22:S33" si="11">S$17</f>
        <v>0.1</v>
      </c>
      <c r="T22" s="1">
        <f t="shared" si="8"/>
        <v>6.9136672329367808E-5</v>
      </c>
      <c r="U22" s="1">
        <f t="shared" si="9"/>
        <v>-2.6293853336734008E-2</v>
      </c>
      <c r="V22" s="91"/>
      <c r="X22" s="1">
        <v>10000</v>
      </c>
      <c r="Y22" s="76">
        <f t="shared" si="0"/>
        <v>5.9088144491493012E-3</v>
      </c>
      <c r="AG22" s="1" t="s">
        <v>82</v>
      </c>
      <c r="AJ22" s="1">
        <v>0</v>
      </c>
      <c r="AK22" s="1">
        <v>0</v>
      </c>
      <c r="AS22" s="1">
        <v>-15080</v>
      </c>
      <c r="AT22" s="1">
        <v>6.2305199993716087E-2</v>
      </c>
      <c r="AZ22" s="1">
        <v>7302.5</v>
      </c>
      <c r="BA22" s="1">
        <v>1.1487749943626113E-3</v>
      </c>
      <c r="BB22" s="1">
        <v>1</v>
      </c>
    </row>
    <row r="23" spans="1:54" ht="12.95" customHeight="1">
      <c r="A23" s="16" t="s">
        <v>307</v>
      </c>
      <c r="B23" s="15" t="s">
        <v>50</v>
      </c>
      <c r="C23" s="17">
        <v>30578.560000000001</v>
      </c>
      <c r="D23" s="17" t="s">
        <v>138</v>
      </c>
      <c r="E23" s="1">
        <f t="shared" si="1"/>
        <v>-27480.581328708719</v>
      </c>
      <c r="F23" s="101">
        <f t="shared" si="2"/>
        <v>-27481</v>
      </c>
      <c r="G23" s="1">
        <f t="shared" si="3"/>
        <v>0.17150688999754493</v>
      </c>
      <c r="I23" s="1">
        <f t="shared" si="10"/>
        <v>0.17150688999754493</v>
      </c>
      <c r="O23" s="1">
        <f t="shared" ca="1" si="4"/>
        <v>-0.57878236466206712</v>
      </c>
      <c r="P23" s="1">
        <f t="shared" si="5"/>
        <v>0.16323773696295765</v>
      </c>
      <c r="Q23" s="208">
        <f t="shared" si="6"/>
        <v>15560.060000000001</v>
      </c>
      <c r="R23" s="1">
        <f t="shared" si="7"/>
        <v>6.8378891909424004E-5</v>
      </c>
      <c r="S23" s="92">
        <f t="shared" si="11"/>
        <v>0.1</v>
      </c>
      <c r="T23" s="1">
        <f t="shared" si="8"/>
        <v>6.8378891909424006E-6</v>
      </c>
      <c r="U23" s="1">
        <f t="shared" si="9"/>
        <v>8.2691530345872788E-3</v>
      </c>
      <c r="V23" s="91"/>
      <c r="X23" s="1">
        <v>12000</v>
      </c>
      <c r="Y23" s="76">
        <f t="shared" si="0"/>
        <v>1.1272186939379389E-2</v>
      </c>
      <c r="AG23" s="1" t="s">
        <v>82</v>
      </c>
      <c r="AJ23" s="1">
        <v>23.5</v>
      </c>
      <c r="AK23" s="1">
        <v>6.2628500018035993E-4</v>
      </c>
      <c r="AS23" s="1">
        <v>-15004</v>
      </c>
      <c r="AT23" s="1">
        <v>5.9232760002487339E-2</v>
      </c>
      <c r="AZ23" s="1">
        <v>8139</v>
      </c>
      <c r="BA23" s="1">
        <v>6.9290899991756305E-3</v>
      </c>
      <c r="BB23" s="1">
        <v>1</v>
      </c>
    </row>
    <row r="24" spans="1:54" ht="12.95" customHeight="1">
      <c r="A24" s="102" t="s">
        <v>307</v>
      </c>
      <c r="B24" s="103" t="s">
        <v>54</v>
      </c>
      <c r="C24" s="17">
        <v>30582.414000000001</v>
      </c>
      <c r="D24" s="17" t="s">
        <v>138</v>
      </c>
      <c r="E24" s="1">
        <f t="shared" si="1"/>
        <v>-27471.173198477936</v>
      </c>
      <c r="F24" s="101">
        <f t="shared" si="2"/>
        <v>-27471.5</v>
      </c>
      <c r="G24" s="1">
        <f t="shared" si="3"/>
        <v>0.13387283499832847</v>
      </c>
      <c r="I24" s="1">
        <f t="shared" si="10"/>
        <v>0.13387283499832847</v>
      </c>
      <c r="O24" s="1">
        <f t="shared" ca="1" si="4"/>
        <v>-0.57866612505495163</v>
      </c>
      <c r="P24" s="1">
        <f t="shared" si="5"/>
        <v>0.16313583353890262</v>
      </c>
      <c r="Q24" s="208">
        <f t="shared" si="6"/>
        <v>15563.914000000001</v>
      </c>
      <c r="R24" s="1">
        <f t="shared" si="7"/>
        <v>8.56323083585645E-4</v>
      </c>
      <c r="S24" s="92">
        <f t="shared" si="11"/>
        <v>0.1</v>
      </c>
      <c r="T24" s="1">
        <f t="shared" si="8"/>
        <v>8.5632308358564509E-5</v>
      </c>
      <c r="U24" s="1">
        <f t="shared" si="9"/>
        <v>-2.9262998540574153E-2</v>
      </c>
      <c r="V24" s="91"/>
      <c r="X24" s="1">
        <v>14000</v>
      </c>
      <c r="Y24" s="76">
        <f t="shared" si="0"/>
        <v>1.8029495944881357E-2</v>
      </c>
    </row>
    <row r="25" spans="1:54" ht="12.95" customHeight="1">
      <c r="A25" s="16" t="s">
        <v>307</v>
      </c>
      <c r="B25" s="15" t="s">
        <v>50</v>
      </c>
      <c r="C25" s="17">
        <v>30583.423999999999</v>
      </c>
      <c r="D25" s="17" t="s">
        <v>138</v>
      </c>
      <c r="E25" s="1">
        <f t="shared" si="1"/>
        <v>-27468.707653191719</v>
      </c>
      <c r="F25" s="101">
        <f t="shared" si="2"/>
        <v>-27469</v>
      </c>
      <c r="G25" s="1">
        <f t="shared" si="3"/>
        <v>0.1197586099988257</v>
      </c>
      <c r="I25" s="1">
        <f t="shared" si="10"/>
        <v>0.1197586099988257</v>
      </c>
      <c r="O25" s="1">
        <f t="shared" ca="1" si="4"/>
        <v>-0.5786355356846582</v>
      </c>
      <c r="P25" s="1">
        <f t="shared" si="5"/>
        <v>0.16310902207562378</v>
      </c>
      <c r="Q25" s="208">
        <f t="shared" si="6"/>
        <v>15564.923999999999</v>
      </c>
      <c r="R25" s="1">
        <f t="shared" si="7"/>
        <v>1.8792582272282002E-3</v>
      </c>
      <c r="S25" s="92">
        <f t="shared" si="11"/>
        <v>0.1</v>
      </c>
      <c r="T25" s="1">
        <f t="shared" si="8"/>
        <v>1.8792582272282002E-4</v>
      </c>
      <c r="U25" s="1">
        <f t="shared" si="9"/>
        <v>-4.3350412076798073E-2</v>
      </c>
      <c r="V25" s="91"/>
      <c r="X25" s="1">
        <v>16000</v>
      </c>
      <c r="Y25" s="76">
        <f t="shared" si="0"/>
        <v>2.618074146565522E-2</v>
      </c>
    </row>
    <row r="26" spans="1:54" ht="12.95" customHeight="1">
      <c r="A26" s="16" t="s">
        <v>307</v>
      </c>
      <c r="B26" s="15" t="s">
        <v>50</v>
      </c>
      <c r="C26" s="17">
        <v>30587.544000000002</v>
      </c>
      <c r="D26" s="17" t="s">
        <v>138</v>
      </c>
      <c r="E26" s="1">
        <f t="shared" si="1"/>
        <v>-27458.65018133109</v>
      </c>
      <c r="F26" s="101">
        <f t="shared" si="2"/>
        <v>-27459</v>
      </c>
      <c r="G26" s="1">
        <f t="shared" si="3"/>
        <v>0.14330170999892289</v>
      </c>
      <c r="I26" s="1">
        <f t="shared" si="10"/>
        <v>0.14330170999892289</v>
      </c>
      <c r="O26" s="1">
        <f t="shared" ca="1" si="4"/>
        <v>-0.57851317820348402</v>
      </c>
      <c r="P26" s="1">
        <f t="shared" si="5"/>
        <v>0.16300179800276637</v>
      </c>
      <c r="Q26" s="208">
        <f t="shared" si="6"/>
        <v>15569.044000000002</v>
      </c>
      <c r="R26" s="1">
        <f t="shared" si="7"/>
        <v>3.88093467359178E-4</v>
      </c>
      <c r="S26" s="92">
        <f t="shared" si="11"/>
        <v>0.1</v>
      </c>
      <c r="T26" s="1">
        <f t="shared" si="8"/>
        <v>3.8809346735917804E-5</v>
      </c>
      <c r="U26" s="1">
        <f t="shared" si="9"/>
        <v>-1.9700088003843486E-2</v>
      </c>
      <c r="V26" s="91"/>
      <c r="X26" s="1">
        <v>18000</v>
      </c>
      <c r="Y26" s="76">
        <f t="shared" si="0"/>
        <v>3.5725923501700965E-2</v>
      </c>
    </row>
    <row r="27" spans="1:54" ht="12.95" customHeight="1">
      <c r="A27" s="16" t="s">
        <v>307</v>
      </c>
      <c r="B27" s="15" t="s">
        <v>50</v>
      </c>
      <c r="C27" s="17">
        <v>30588.322</v>
      </c>
      <c r="D27" s="17" t="s">
        <v>138</v>
      </c>
      <c r="E27" s="1">
        <f t="shared" si="1"/>
        <v>-27456.750979120519</v>
      </c>
      <c r="F27" s="1">
        <f>ROUND(2*E27,0)/2</f>
        <v>-27457</v>
      </c>
      <c r="G27" s="1">
        <f t="shared" si="3"/>
        <v>0.10201032999975723</v>
      </c>
      <c r="I27" s="1">
        <f t="shared" si="10"/>
        <v>0.10201032999975723</v>
      </c>
      <c r="O27" s="1">
        <f t="shared" ca="1" si="4"/>
        <v>-0.57848870670724928</v>
      </c>
      <c r="P27" s="1">
        <f t="shared" si="5"/>
        <v>0.16298035737000444</v>
      </c>
      <c r="Q27" s="208">
        <f t="shared" si="6"/>
        <v>15569.822</v>
      </c>
      <c r="R27" s="1">
        <f t="shared" si="7"/>
        <v>3.7173442375286934E-3</v>
      </c>
      <c r="S27" s="92">
        <f t="shared" si="11"/>
        <v>0.1</v>
      </c>
      <c r="T27" s="1">
        <f t="shared" si="8"/>
        <v>3.7173442375286936E-4</v>
      </c>
      <c r="U27" s="1">
        <f t="shared" si="9"/>
        <v>-6.0970027370247204E-2</v>
      </c>
      <c r="V27" s="91"/>
      <c r="X27" s="1">
        <v>20000</v>
      </c>
      <c r="Y27" s="76">
        <f t="shared" si="0"/>
        <v>4.66650420530186E-2</v>
      </c>
    </row>
    <row r="28" spans="1:54" ht="12.95" customHeight="1">
      <c r="A28" s="16" t="s">
        <v>307</v>
      </c>
      <c r="B28" s="15" t="s">
        <v>54</v>
      </c>
      <c r="C28" s="17">
        <v>30589.356</v>
      </c>
      <c r="D28" s="17" t="s">
        <v>138</v>
      </c>
      <c r="E28" s="1">
        <f t="shared" si="1"/>
        <v>-27454.226846619578</v>
      </c>
      <c r="F28" s="101">
        <f t="shared" ref="F28:F35" si="12">ROUND(2*E28,0)/2-0.5</f>
        <v>-27454.5</v>
      </c>
      <c r="G28" s="1">
        <f t="shared" si="3"/>
        <v>0.11189610499786795</v>
      </c>
      <c r="I28" s="1">
        <f t="shared" si="10"/>
        <v>0.11189610499786795</v>
      </c>
      <c r="O28" s="1">
        <f t="shared" ca="1" si="4"/>
        <v>-0.57845811733695562</v>
      </c>
      <c r="P28" s="1">
        <f t="shared" si="5"/>
        <v>0.16295355853927523</v>
      </c>
      <c r="Q28" s="208">
        <f t="shared" si="6"/>
        <v>15570.856</v>
      </c>
      <c r="R28" s="1">
        <f t="shared" si="7"/>
        <v>2.6068635621329631E-3</v>
      </c>
      <c r="S28" s="92">
        <f t="shared" si="11"/>
        <v>0.1</v>
      </c>
      <c r="T28" s="1">
        <f t="shared" si="8"/>
        <v>2.6068635621329632E-4</v>
      </c>
      <c r="U28" s="1">
        <f t="shared" si="9"/>
        <v>-5.1057453541407283E-2</v>
      </c>
      <c r="V28" s="91"/>
      <c r="X28" s="1">
        <v>22000</v>
      </c>
      <c r="Y28" s="76">
        <f t="shared" si="0"/>
        <v>5.8998097119608128E-2</v>
      </c>
    </row>
    <row r="29" spans="1:54" ht="12.95" customHeight="1">
      <c r="A29" s="16" t="s">
        <v>307</v>
      </c>
      <c r="B29" s="15" t="s">
        <v>50</v>
      </c>
      <c r="C29" s="17">
        <v>30590.402999999998</v>
      </c>
      <c r="D29" s="17" t="s">
        <v>138</v>
      </c>
      <c r="E29" s="1">
        <f t="shared" si="1"/>
        <v>-27451.67097937733</v>
      </c>
      <c r="F29" s="101">
        <f t="shared" si="12"/>
        <v>-27452</v>
      </c>
      <c r="G29" s="1">
        <f t="shared" si="3"/>
        <v>0.13478187999862712</v>
      </c>
      <c r="I29" s="1">
        <f t="shared" si="10"/>
        <v>0.13478187999862712</v>
      </c>
      <c r="O29" s="1">
        <f t="shared" ca="1" si="4"/>
        <v>-0.57842752796666219</v>
      </c>
      <c r="P29" s="1">
        <f t="shared" si="5"/>
        <v>0.16292676188657185</v>
      </c>
      <c r="Q29" s="208">
        <f t="shared" si="6"/>
        <v>15571.902999999998</v>
      </c>
      <c r="R29" s="1">
        <f t="shared" si="7"/>
        <v>7.9213437648635923E-4</v>
      </c>
      <c r="S29" s="92">
        <f t="shared" si="11"/>
        <v>0.1</v>
      </c>
      <c r="T29" s="1">
        <f t="shared" si="8"/>
        <v>7.9213437648635934E-5</v>
      </c>
      <c r="U29" s="1">
        <f t="shared" si="9"/>
        <v>-2.8144881887944728E-2</v>
      </c>
      <c r="V29" s="91"/>
      <c r="X29" s="1">
        <v>24000</v>
      </c>
      <c r="Y29" s="76">
        <f t="shared" si="0"/>
        <v>7.2725088701469542E-2</v>
      </c>
    </row>
    <row r="30" spans="1:54" ht="12.95" customHeight="1">
      <c r="A30" s="16" t="s">
        <v>307</v>
      </c>
      <c r="B30" s="15" t="s">
        <v>54</v>
      </c>
      <c r="C30" s="17">
        <v>30605.341</v>
      </c>
      <c r="D30" s="17" t="s">
        <v>138</v>
      </c>
      <c r="E30" s="1">
        <f t="shared" si="1"/>
        <v>-27415.205320480731</v>
      </c>
      <c r="F30" s="101">
        <f t="shared" si="12"/>
        <v>-27415.5</v>
      </c>
      <c r="G30" s="1">
        <f t="shared" si="3"/>
        <v>0.12071419499989133</v>
      </c>
      <c r="I30" s="1">
        <f t="shared" si="10"/>
        <v>0.12071419499989133</v>
      </c>
      <c r="O30" s="1">
        <f t="shared" ca="1" si="4"/>
        <v>-0.57798092316037664</v>
      </c>
      <c r="P30" s="1">
        <f t="shared" si="5"/>
        <v>0.1625357787906811</v>
      </c>
      <c r="Q30" s="208">
        <f t="shared" si="6"/>
        <v>15586.841</v>
      </c>
      <c r="R30" s="1">
        <f t="shared" si="7"/>
        <v>1.7490448707700489E-3</v>
      </c>
      <c r="S30" s="92">
        <f t="shared" si="11"/>
        <v>0.1</v>
      </c>
      <c r="T30" s="1">
        <f t="shared" si="8"/>
        <v>1.749044870770049E-4</v>
      </c>
      <c r="U30" s="1">
        <f t="shared" si="9"/>
        <v>-4.1821583790789763E-2</v>
      </c>
      <c r="V30" s="91"/>
      <c r="X30" s="1">
        <v>26000</v>
      </c>
      <c r="Y30" s="76">
        <f t="shared" si="0"/>
        <v>8.7846016798602836E-2</v>
      </c>
    </row>
    <row r="31" spans="1:54" ht="12.95" customHeight="1">
      <c r="A31" s="16" t="s">
        <v>307</v>
      </c>
      <c r="B31" s="15" t="s">
        <v>50</v>
      </c>
      <c r="C31" s="17">
        <v>30606.362000000001</v>
      </c>
      <c r="D31" s="17" t="s">
        <v>138</v>
      </c>
      <c r="E31" s="1">
        <f t="shared" si="1"/>
        <v>-27412.712922721097</v>
      </c>
      <c r="F31" s="101">
        <f t="shared" si="12"/>
        <v>-27413</v>
      </c>
      <c r="G31" s="1">
        <f t="shared" si="3"/>
        <v>0.11759996999899158</v>
      </c>
      <c r="I31" s="1">
        <f t="shared" si="10"/>
        <v>0.11759996999899158</v>
      </c>
      <c r="O31" s="1">
        <f t="shared" ca="1" si="4"/>
        <v>-0.57795033379008309</v>
      </c>
      <c r="P31" s="1">
        <f t="shared" si="5"/>
        <v>0.16250901611518026</v>
      </c>
      <c r="Q31" s="208">
        <f t="shared" si="6"/>
        <v>15587.862000000001</v>
      </c>
      <c r="R31" s="1">
        <f t="shared" si="7"/>
        <v>2.0168224230659613E-3</v>
      </c>
      <c r="S31" s="92">
        <f t="shared" si="11"/>
        <v>0.1</v>
      </c>
      <c r="T31" s="1">
        <f t="shared" si="8"/>
        <v>2.0168224230659613E-4</v>
      </c>
      <c r="U31" s="1">
        <f t="shared" si="9"/>
        <v>-4.4909046116188678E-2</v>
      </c>
      <c r="V31" s="91"/>
      <c r="X31" s="1">
        <v>28000</v>
      </c>
      <c r="Y31" s="76">
        <f t="shared" si="0"/>
        <v>0.10436088141100799</v>
      </c>
    </row>
    <row r="32" spans="1:54" ht="12.95" customHeight="1">
      <c r="A32" s="16" t="s">
        <v>307</v>
      </c>
      <c r="B32" s="15" t="s">
        <v>50</v>
      </c>
      <c r="C32" s="17">
        <v>30608.417000000001</v>
      </c>
      <c r="D32" s="17" t="s">
        <v>138</v>
      </c>
      <c r="E32" s="1">
        <f t="shared" si="1"/>
        <v>-27407.696392460519</v>
      </c>
      <c r="F32" s="101">
        <f t="shared" si="12"/>
        <v>-27408</v>
      </c>
      <c r="G32" s="1">
        <f t="shared" si="3"/>
        <v>0.12437151999984053</v>
      </c>
      <c r="I32" s="1">
        <f t="shared" si="10"/>
        <v>0.12437151999984053</v>
      </c>
      <c r="O32" s="1">
        <f t="shared" ca="1" si="4"/>
        <v>-0.57788915504949601</v>
      </c>
      <c r="P32" s="1">
        <f t="shared" si="5"/>
        <v>0.16245549729825604</v>
      </c>
      <c r="Q32" s="208">
        <f t="shared" si="6"/>
        <v>15589.917000000001</v>
      </c>
      <c r="R32" s="1">
        <f t="shared" si="7"/>
        <v>1.4503893268662275E-3</v>
      </c>
      <c r="S32" s="92">
        <f t="shared" si="11"/>
        <v>0.1</v>
      </c>
      <c r="T32" s="1">
        <f t="shared" si="8"/>
        <v>1.4503893268662276E-4</v>
      </c>
      <c r="U32" s="1">
        <f t="shared" si="9"/>
        <v>-3.8083977298415506E-2</v>
      </c>
      <c r="V32" s="91"/>
      <c r="X32" s="1">
        <v>30000</v>
      </c>
      <c r="Y32" s="76">
        <f t="shared" si="0"/>
        <v>0.12226968253868509</v>
      </c>
      <c r="AG32" s="1" t="s">
        <v>82</v>
      </c>
      <c r="AJ32" s="1">
        <v>145.5</v>
      </c>
      <c r="AK32" s="1">
        <v>2.8521049971459433E-3</v>
      </c>
      <c r="AS32" s="1">
        <v>-6204</v>
      </c>
      <c r="AT32" s="1">
        <v>1.836075999744935E-2</v>
      </c>
      <c r="AZ32" s="1">
        <v>8172</v>
      </c>
      <c r="BA32" s="1">
        <v>6.3213199973688461E-3</v>
      </c>
      <c r="BB32" s="1">
        <v>1</v>
      </c>
    </row>
    <row r="33" spans="1:54" ht="12.95" customHeight="1">
      <c r="A33" s="16" t="s">
        <v>307</v>
      </c>
      <c r="B33" s="15" t="s">
        <v>50</v>
      </c>
      <c r="C33" s="17">
        <v>30613.311000000002</v>
      </c>
      <c r="D33" s="17" t="s">
        <v>138</v>
      </c>
      <c r="E33" s="1">
        <f t="shared" si="1"/>
        <v>-27395.749482925108</v>
      </c>
      <c r="F33" s="101">
        <f t="shared" si="12"/>
        <v>-27396</v>
      </c>
      <c r="G33" s="1">
        <f t="shared" si="3"/>
        <v>0.10262323999995715</v>
      </c>
      <c r="I33" s="1">
        <f t="shared" si="10"/>
        <v>0.10262323999995715</v>
      </c>
      <c r="O33" s="1">
        <f t="shared" ca="1" si="4"/>
        <v>-0.57774232607208709</v>
      </c>
      <c r="P33" s="1">
        <f t="shared" si="5"/>
        <v>0.16232708768301901</v>
      </c>
      <c r="Q33" s="208">
        <f t="shared" si="6"/>
        <v>15594.811000000002</v>
      </c>
      <c r="R33" s="1">
        <f t="shared" si="7"/>
        <v>3.5645494281622511E-3</v>
      </c>
      <c r="S33" s="92">
        <f t="shared" si="11"/>
        <v>0.1</v>
      </c>
      <c r="T33" s="1">
        <f t="shared" si="8"/>
        <v>3.5645494281622513E-4</v>
      </c>
      <c r="U33" s="1">
        <f t="shared" si="9"/>
        <v>-5.9703847683061861E-2</v>
      </c>
      <c r="V33" s="91"/>
      <c r="X33" s="1">
        <v>32000</v>
      </c>
      <c r="Y33" s="76">
        <f t="shared" si="0"/>
        <v>0.14157242018163402</v>
      </c>
    </row>
    <row r="34" spans="1:54" ht="12.95" customHeight="1">
      <c r="A34" s="16" t="s">
        <v>308</v>
      </c>
      <c r="B34" s="15" t="s">
        <v>50</v>
      </c>
      <c r="C34" s="17">
        <v>31023.383000000002</v>
      </c>
      <c r="D34" s="17" t="s">
        <v>138</v>
      </c>
      <c r="E34" s="1">
        <f t="shared" si="1"/>
        <v>-26394.708803112269</v>
      </c>
      <c r="F34" s="101">
        <f t="shared" si="12"/>
        <v>-26395</v>
      </c>
      <c r="G34" s="1">
        <f t="shared" si="3"/>
        <v>0.11928754999826197</v>
      </c>
      <c r="J34" s="1">
        <f>G34</f>
        <v>0.11928754999826197</v>
      </c>
      <c r="O34" s="1">
        <f t="shared" ca="1" si="4"/>
        <v>-0.56549434220655814</v>
      </c>
      <c r="P34" s="1">
        <f t="shared" si="5"/>
        <v>0.15179226933045409</v>
      </c>
      <c r="Q34" s="208">
        <f t="shared" si="6"/>
        <v>16004.883000000002</v>
      </c>
      <c r="R34" s="1">
        <f t="shared" si="7"/>
        <v>1.0565567788645843E-3</v>
      </c>
      <c r="S34" s="11">
        <v>1</v>
      </c>
      <c r="T34" s="1">
        <f t="shared" si="8"/>
        <v>1.0565567788645843E-3</v>
      </c>
      <c r="U34" s="1">
        <f t="shared" si="9"/>
        <v>-3.2504719332192122E-2</v>
      </c>
      <c r="V34" s="91"/>
      <c r="X34" s="1">
        <v>34000</v>
      </c>
      <c r="Y34" s="76">
        <f t="shared" si="0"/>
        <v>0.16226909433985487</v>
      </c>
      <c r="AE34" s="1" t="s">
        <v>149</v>
      </c>
      <c r="AG34" s="1" t="s">
        <v>82</v>
      </c>
      <c r="AJ34" s="1">
        <v>927.5</v>
      </c>
      <c r="AK34" s="1">
        <v>-2.7747499552788213E-4</v>
      </c>
      <c r="AS34" s="1">
        <v>-4366</v>
      </c>
      <c r="AT34" s="1">
        <v>9.3825399962952361E-3</v>
      </c>
      <c r="AZ34" s="1">
        <v>8204</v>
      </c>
      <c r="BA34" s="1">
        <v>5.1592400050139986E-3</v>
      </c>
      <c r="BB34" s="1">
        <v>1</v>
      </c>
    </row>
    <row r="35" spans="1:54" ht="12.95" customHeight="1">
      <c r="A35" s="16" t="s">
        <v>308</v>
      </c>
      <c r="B35" s="15" t="s">
        <v>54</v>
      </c>
      <c r="C35" s="17">
        <v>31023.594000000001</v>
      </c>
      <c r="D35" s="17" t="s">
        <v>138</v>
      </c>
      <c r="E35" s="1">
        <f t="shared" si="1"/>
        <v>-26394.193723849505</v>
      </c>
      <c r="F35" s="101">
        <f t="shared" si="12"/>
        <v>-26394.5</v>
      </c>
      <c r="G35" s="1">
        <f t="shared" si="3"/>
        <v>0.12546470499728457</v>
      </c>
      <c r="I35" s="1">
        <f>G35</f>
        <v>0.12546470499728457</v>
      </c>
      <c r="O35" s="1">
        <f t="shared" ca="1" si="4"/>
        <v>-0.56548822433249946</v>
      </c>
      <c r="P35" s="1">
        <f t="shared" si="5"/>
        <v>0.1517870944351386</v>
      </c>
      <c r="Q35" s="208">
        <f t="shared" si="6"/>
        <v>16005.094000000001</v>
      </c>
      <c r="R35" s="1">
        <f t="shared" si="7"/>
        <v>6.9286818571804958E-4</v>
      </c>
      <c r="S35" s="92">
        <f>S$17</f>
        <v>0.1</v>
      </c>
      <c r="T35" s="1">
        <f t="shared" si="8"/>
        <v>6.9286818571804958E-5</v>
      </c>
      <c r="U35" s="1">
        <f t="shared" si="9"/>
        <v>-2.6322389437854032E-2</v>
      </c>
      <c r="V35" s="91"/>
      <c r="X35" s="1">
        <v>36000</v>
      </c>
      <c r="Y35" s="76">
        <f t="shared" si="0"/>
        <v>0.18435970501334761</v>
      </c>
      <c r="AG35" s="1" t="s">
        <v>82</v>
      </c>
      <c r="AJ35" s="1">
        <v>930</v>
      </c>
      <c r="AK35" s="1">
        <v>-1.9169999723089859E-4</v>
      </c>
      <c r="AS35" s="1">
        <v>-4361</v>
      </c>
      <c r="AT35" s="1">
        <v>8.8540900032967329E-3</v>
      </c>
      <c r="AZ35" s="1">
        <v>8205</v>
      </c>
      <c r="BA35" s="1">
        <v>7.1135500038508326E-3</v>
      </c>
      <c r="BB35" s="1">
        <v>1</v>
      </c>
    </row>
    <row r="36" spans="1:54" ht="12.95" customHeight="1">
      <c r="A36" s="16" t="s">
        <v>309</v>
      </c>
      <c r="B36" s="15" t="s">
        <v>54</v>
      </c>
      <c r="C36" s="17">
        <v>34179.453300000001</v>
      </c>
      <c r="D36" s="17" t="s">
        <v>138</v>
      </c>
      <c r="E36" s="1">
        <f t="shared" si="1"/>
        <v>-18690.318455443776</v>
      </c>
      <c r="F36" s="1">
        <f t="shared" ref="F36:F99" si="13">ROUND(2*E36,0)/2</f>
        <v>-18690.5</v>
      </c>
      <c r="G36" s="1">
        <f t="shared" si="3"/>
        <v>7.4368945002788678E-2</v>
      </c>
      <c r="J36" s="1">
        <f t="shared" ref="J36:J45" si="14">G36</f>
        <v>7.4368945002788678E-2</v>
      </c>
      <c r="O36" s="1">
        <f t="shared" ca="1" si="4"/>
        <v>-0.47122402083596082</v>
      </c>
      <c r="P36" s="1">
        <f t="shared" si="5"/>
        <v>8.2394526692189871E-2</v>
      </c>
      <c r="Q36" s="208">
        <f t="shared" si="6"/>
        <v>19160.953300000001</v>
      </c>
      <c r="R36" s="1">
        <f t="shared" si="7"/>
        <v>6.4409961453251702E-5</v>
      </c>
      <c r="S36" s="11">
        <v>1</v>
      </c>
      <c r="T36" s="1">
        <f t="shared" si="8"/>
        <v>6.4409961453251702E-5</v>
      </c>
      <c r="U36" s="1">
        <f t="shared" si="9"/>
        <v>-8.0255816894011928E-3</v>
      </c>
      <c r="V36" s="91"/>
      <c r="X36" s="1">
        <v>38000</v>
      </c>
      <c r="Y36" s="76">
        <f t="shared" si="0"/>
        <v>0.20784425220211222</v>
      </c>
      <c r="AG36" s="1" t="s">
        <v>82</v>
      </c>
      <c r="AJ36" s="1">
        <v>963</v>
      </c>
      <c r="AK36" s="1">
        <v>-1.7599469996639527E-2</v>
      </c>
      <c r="AS36" s="1">
        <v>-2479</v>
      </c>
      <c r="AT36" s="1">
        <v>-1.0344900001655333E-3</v>
      </c>
      <c r="AZ36" s="1">
        <v>8976</v>
      </c>
      <c r="BA36" s="1">
        <v>4.8865599965211004E-3</v>
      </c>
      <c r="BB36" s="1">
        <v>1</v>
      </c>
    </row>
    <row r="37" spans="1:54" ht="12.95" customHeight="1">
      <c r="A37" s="24" t="s">
        <v>262</v>
      </c>
      <c r="B37" s="35"/>
      <c r="C37" s="33">
        <v>34179.453399999999</v>
      </c>
      <c r="D37" s="33"/>
      <c r="E37" s="1">
        <f t="shared" si="1"/>
        <v>-18690.318211330388</v>
      </c>
      <c r="F37" s="1">
        <f t="shared" si="13"/>
        <v>-18690.5</v>
      </c>
      <c r="G37" s="1">
        <f t="shared" si="3"/>
        <v>7.4468945000262465E-2</v>
      </c>
      <c r="J37" s="1">
        <f t="shared" si="14"/>
        <v>7.4468945000262465E-2</v>
      </c>
      <c r="P37" s="1">
        <f t="shared" si="5"/>
        <v>8.2394526692189871E-2</v>
      </c>
      <c r="Q37" s="208">
        <f t="shared" si="6"/>
        <v>19160.953399999999</v>
      </c>
      <c r="R37" s="1">
        <f t="shared" si="7"/>
        <v>6.2814845155414876E-5</v>
      </c>
      <c r="S37" s="11">
        <v>1</v>
      </c>
      <c r="T37" s="1">
        <f t="shared" si="8"/>
        <v>6.2814845155414876E-5</v>
      </c>
      <c r="U37" s="1">
        <f t="shared" si="9"/>
        <v>-7.9255816919274052E-3</v>
      </c>
      <c r="V37" s="16"/>
      <c r="X37" s="1">
        <v>40000</v>
      </c>
      <c r="Y37" s="76">
        <f t="shared" si="0"/>
        <v>0.23272273590614873</v>
      </c>
      <c r="AG37" s="1" t="s">
        <v>82</v>
      </c>
      <c r="AJ37" s="1">
        <v>1008</v>
      </c>
      <c r="AK37" s="1">
        <v>-1.5552000695606694E-4</v>
      </c>
      <c r="AS37" s="1">
        <v>-2398.5</v>
      </c>
      <c r="AT37" s="1">
        <v>1.4874650005367585E-3</v>
      </c>
      <c r="AZ37" s="1">
        <v>9078</v>
      </c>
      <c r="BA37" s="1">
        <v>5.4261800032691099E-3</v>
      </c>
      <c r="BB37" s="1">
        <v>1</v>
      </c>
    </row>
    <row r="38" spans="1:54" ht="12.95" customHeight="1">
      <c r="A38" s="24" t="s">
        <v>262</v>
      </c>
      <c r="B38" s="35"/>
      <c r="C38" s="33">
        <v>34181.500899999999</v>
      </c>
      <c r="D38" s="33"/>
      <c r="E38" s="1">
        <f t="shared" si="1"/>
        <v>-18685.319989574411</v>
      </c>
      <c r="F38" s="1">
        <f t="shared" si="13"/>
        <v>-18685.5</v>
      </c>
      <c r="G38" s="1">
        <f t="shared" si="3"/>
        <v>7.3740494997764472E-2</v>
      </c>
      <c r="J38" s="1">
        <f t="shared" si="14"/>
        <v>7.3740494997764472E-2</v>
      </c>
      <c r="P38" s="1">
        <f t="shared" si="5"/>
        <v>8.2356206139333699E-2</v>
      </c>
      <c r="Q38" s="208">
        <f t="shared" si="6"/>
        <v>19163.000899999999</v>
      </c>
      <c r="R38" s="1">
        <f t="shared" si="7"/>
        <v>7.4230478474960105E-5</v>
      </c>
      <c r="S38" s="11">
        <v>1</v>
      </c>
      <c r="T38" s="1">
        <f t="shared" si="8"/>
        <v>7.4230478474960105E-5</v>
      </c>
      <c r="U38" s="1">
        <f t="shared" si="9"/>
        <v>-8.6157111415692267E-3</v>
      </c>
      <c r="V38" s="16"/>
      <c r="X38" s="1">
        <v>42000</v>
      </c>
      <c r="Y38" s="76">
        <f t="shared" si="0"/>
        <v>0.25899515612545709</v>
      </c>
    </row>
    <row r="39" spans="1:54" ht="12.95" customHeight="1">
      <c r="A39" s="24" t="s">
        <v>262</v>
      </c>
      <c r="B39" s="35"/>
      <c r="C39" s="33">
        <v>34226.357199999999</v>
      </c>
      <c r="D39" s="33"/>
      <c r="E39" s="1">
        <f t="shared" si="1"/>
        <v>-18575.81975291868</v>
      </c>
      <c r="F39" s="1">
        <f t="shared" si="13"/>
        <v>-18576</v>
      </c>
      <c r="G39" s="1">
        <f t="shared" si="3"/>
        <v>7.3837439995259047E-2</v>
      </c>
      <c r="J39" s="1">
        <f t="shared" si="14"/>
        <v>7.3837439995259047E-2</v>
      </c>
      <c r="P39" s="1">
        <f t="shared" si="5"/>
        <v>8.1519170635226748E-2</v>
      </c>
      <c r="Q39" s="208">
        <f t="shared" si="6"/>
        <v>19207.857199999999</v>
      </c>
      <c r="R39" s="1">
        <f t="shared" si="7"/>
        <v>5.9008985625018594E-5</v>
      </c>
      <c r="S39" s="11">
        <v>1</v>
      </c>
      <c r="T39" s="1">
        <f t="shared" si="8"/>
        <v>5.9008985625018594E-5</v>
      </c>
      <c r="U39" s="1">
        <f t="shared" si="9"/>
        <v>-7.6817306399677016E-3</v>
      </c>
      <c r="V39" s="16"/>
      <c r="X39" s="1">
        <v>44000</v>
      </c>
      <c r="Y39" s="76">
        <f t="shared" si="0"/>
        <v>0.28666151286003744</v>
      </c>
    </row>
    <row r="40" spans="1:54" ht="12.95" customHeight="1">
      <c r="A40" s="16" t="s">
        <v>309</v>
      </c>
      <c r="B40" s="15" t="s">
        <v>50</v>
      </c>
      <c r="C40" s="17">
        <v>34237.417699999998</v>
      </c>
      <c r="D40" s="17" t="s">
        <v>138</v>
      </c>
      <c r="E40" s="1">
        <f t="shared" si="1"/>
        <v>-18548.819590900621</v>
      </c>
      <c r="F40" s="1">
        <f t="shared" si="13"/>
        <v>-18549</v>
      </c>
      <c r="G40" s="1">
        <f t="shared" si="3"/>
        <v>7.3903810000047088E-2</v>
      </c>
      <c r="J40" s="1">
        <f t="shared" si="14"/>
        <v>7.3903810000047088E-2</v>
      </c>
      <c r="O40" s="1">
        <f ca="1">+C$11+C$12*$F40</f>
        <v>-0.46949266247734711</v>
      </c>
      <c r="P40" s="1">
        <f t="shared" si="5"/>
        <v>8.131342048827396E-2</v>
      </c>
      <c r="Q40" s="208">
        <f t="shared" si="6"/>
        <v>19218.917699999998</v>
      </c>
      <c r="R40" s="1">
        <f t="shared" si="7"/>
        <v>5.4902327587241673E-5</v>
      </c>
      <c r="S40" s="11">
        <v>1</v>
      </c>
      <c r="T40" s="1">
        <f t="shared" si="8"/>
        <v>5.4902327587241673E-5</v>
      </c>
      <c r="U40" s="1">
        <f t="shared" si="9"/>
        <v>-7.4096104882268726E-3</v>
      </c>
      <c r="V40" s="91"/>
      <c r="X40" s="1">
        <v>46000</v>
      </c>
      <c r="Y40" s="76">
        <f t="shared" si="0"/>
        <v>0.31572180610988954</v>
      </c>
      <c r="AG40" s="1" t="s">
        <v>82</v>
      </c>
      <c r="AJ40" s="1">
        <v>1049.5</v>
      </c>
      <c r="AK40" s="1">
        <v>-5.1654998969752342E-5</v>
      </c>
      <c r="AS40" s="1">
        <v>-1707.5</v>
      </c>
      <c r="AT40" s="1">
        <v>-6.4843250074773096E-3</v>
      </c>
      <c r="AZ40" s="1">
        <v>9991</v>
      </c>
      <c r="BA40" s="1">
        <v>5.8112100014113821E-3</v>
      </c>
      <c r="BB40" s="1">
        <v>1</v>
      </c>
    </row>
    <row r="41" spans="1:54" ht="12.95" customHeight="1">
      <c r="A41" s="24" t="s">
        <v>262</v>
      </c>
      <c r="B41" s="35"/>
      <c r="C41" s="33">
        <v>34237.417800000003</v>
      </c>
      <c r="D41" s="33"/>
      <c r="E41" s="1">
        <f t="shared" si="1"/>
        <v>-18548.819346787215</v>
      </c>
      <c r="F41" s="1">
        <f t="shared" si="13"/>
        <v>-18549</v>
      </c>
      <c r="G41" s="1">
        <f t="shared" si="3"/>
        <v>7.4003810004796833E-2</v>
      </c>
      <c r="J41" s="1">
        <f t="shared" si="14"/>
        <v>7.4003810004796833E-2</v>
      </c>
      <c r="P41" s="1">
        <f t="shared" si="5"/>
        <v>8.131342048827396E-2</v>
      </c>
      <c r="Q41" s="208">
        <f t="shared" si="6"/>
        <v>19218.917800000003</v>
      </c>
      <c r="R41" s="1">
        <f t="shared" si="7"/>
        <v>5.3430405420158723E-5</v>
      </c>
      <c r="S41" s="11">
        <v>1</v>
      </c>
      <c r="T41" s="1">
        <f t="shared" si="8"/>
        <v>5.3430405420158723E-5</v>
      </c>
      <c r="U41" s="1">
        <f t="shared" si="9"/>
        <v>-7.3096104834771275E-3</v>
      </c>
      <c r="V41" s="16"/>
      <c r="X41" s="1">
        <v>48000</v>
      </c>
      <c r="Y41" s="76">
        <f t="shared" si="0"/>
        <v>0.34617603587501367</v>
      </c>
      <c r="AG41" s="1" t="s">
        <v>82</v>
      </c>
      <c r="AJ41" s="1">
        <v>1056</v>
      </c>
      <c r="AK41" s="1">
        <v>4.5135999243939295E-4</v>
      </c>
      <c r="AS41" s="1">
        <v>-1684.5</v>
      </c>
      <c r="AT41" s="1">
        <v>3.4648049986572005E-3</v>
      </c>
      <c r="AZ41" s="1">
        <v>9984</v>
      </c>
      <c r="BA41" s="1">
        <v>5.1310399940120988E-3</v>
      </c>
      <c r="BB41" s="1">
        <v>1</v>
      </c>
    </row>
    <row r="42" spans="1:54" ht="12.95" customHeight="1">
      <c r="A42" s="24" t="s">
        <v>263</v>
      </c>
      <c r="B42" s="35"/>
      <c r="C42" s="33">
        <v>34515.563900000001</v>
      </c>
      <c r="D42" s="33"/>
      <c r="E42" s="1">
        <f t="shared" si="1"/>
        <v>-17869.827459920303</v>
      </c>
      <c r="F42" s="1">
        <f t="shared" si="13"/>
        <v>-17870</v>
      </c>
      <c r="G42" s="1">
        <f t="shared" si="3"/>
        <v>7.068029999936698E-2</v>
      </c>
      <c r="J42" s="1">
        <f t="shared" si="14"/>
        <v>7.068029999936698E-2</v>
      </c>
      <c r="P42" s="1">
        <f t="shared" si="5"/>
        <v>7.6222712426585973E-2</v>
      </c>
      <c r="Q42" s="208">
        <f t="shared" si="6"/>
        <v>19497.063900000001</v>
      </c>
      <c r="R42" s="1">
        <f t="shared" si="7"/>
        <v>3.0718335513391531E-5</v>
      </c>
      <c r="S42" s="11">
        <v>1</v>
      </c>
      <c r="T42" s="1">
        <f t="shared" si="8"/>
        <v>3.0718335513391531E-5</v>
      </c>
      <c r="U42" s="1">
        <f t="shared" si="9"/>
        <v>-5.5424124272189929E-3</v>
      </c>
      <c r="V42" s="91"/>
      <c r="Y42" s="76"/>
      <c r="AG42" s="1" t="s">
        <v>82</v>
      </c>
      <c r="AJ42" s="1">
        <v>1799</v>
      </c>
      <c r="AK42" s="1">
        <v>-1.1963100041612051E-3</v>
      </c>
      <c r="AS42" s="1">
        <v>-870</v>
      </c>
      <c r="AT42" s="1">
        <v>2.5029999960679561E-4</v>
      </c>
    </row>
    <row r="43" spans="1:54" ht="12.95" customHeight="1">
      <c r="A43" s="16" t="s">
        <v>310</v>
      </c>
      <c r="B43" s="15" t="s">
        <v>50</v>
      </c>
      <c r="C43" s="17">
        <v>34515.564200000001</v>
      </c>
      <c r="D43" s="17" t="s">
        <v>138</v>
      </c>
      <c r="E43" s="1">
        <f t="shared" si="1"/>
        <v>-17869.826727580119</v>
      </c>
      <c r="F43" s="1">
        <f t="shared" si="13"/>
        <v>-17870</v>
      </c>
      <c r="G43" s="1">
        <f t="shared" si="3"/>
        <v>7.09802999990643E-2</v>
      </c>
      <c r="J43" s="1">
        <f t="shared" si="14"/>
        <v>7.09802999990643E-2</v>
      </c>
      <c r="O43" s="1">
        <f ca="1">+C$11+C$12*$F43</f>
        <v>-0.46118458950562463</v>
      </c>
      <c r="P43" s="1">
        <f t="shared" si="5"/>
        <v>7.6222712426585973E-2</v>
      </c>
      <c r="Q43" s="208">
        <f t="shared" si="6"/>
        <v>19497.064200000001</v>
      </c>
      <c r="R43" s="1">
        <f t="shared" si="7"/>
        <v>2.7482888060233676E-5</v>
      </c>
      <c r="S43" s="11">
        <v>1</v>
      </c>
      <c r="T43" s="1">
        <f t="shared" si="8"/>
        <v>2.7482888060233676E-5</v>
      </c>
      <c r="U43" s="1">
        <f t="shared" si="9"/>
        <v>-5.2424124275216727E-3</v>
      </c>
      <c r="V43" s="91"/>
      <c r="Y43" s="76"/>
      <c r="AG43" s="1" t="s">
        <v>82</v>
      </c>
      <c r="AJ43" s="1">
        <v>1901.5</v>
      </c>
      <c r="AK43" s="1">
        <v>1.4204649996827357E-3</v>
      </c>
      <c r="AS43" s="1">
        <v>0</v>
      </c>
      <c r="AT43" s="1">
        <v>-1.0000000474974513E-4</v>
      </c>
      <c r="AZ43" s="1">
        <v>13340</v>
      </c>
      <c r="BA43" s="1">
        <v>3.0953999958001077E-3</v>
      </c>
      <c r="BB43" s="1">
        <v>1</v>
      </c>
    </row>
    <row r="44" spans="1:54" ht="12.95" customHeight="1">
      <c r="A44" s="24" t="s">
        <v>263</v>
      </c>
      <c r="B44" s="35"/>
      <c r="C44" s="33">
        <v>34593.395600000003</v>
      </c>
      <c r="D44" s="33"/>
      <c r="E44" s="1">
        <f t="shared" si="1"/>
        <v>-17679.829854916814</v>
      </c>
      <c r="F44" s="1">
        <f t="shared" si="13"/>
        <v>-17680</v>
      </c>
      <c r="G44" s="1">
        <f t="shared" si="3"/>
        <v>6.9699200001196004E-2</v>
      </c>
      <c r="J44" s="1">
        <f t="shared" si="14"/>
        <v>6.9699200001196004E-2</v>
      </c>
      <c r="P44" s="1">
        <f t="shared" si="5"/>
        <v>7.4826982959877775E-2</v>
      </c>
      <c r="Q44" s="208">
        <f t="shared" si="6"/>
        <v>19574.895600000003</v>
      </c>
      <c r="R44" s="1">
        <f t="shared" si="7"/>
        <v>2.6294158071347169E-5</v>
      </c>
      <c r="S44" s="11">
        <v>1</v>
      </c>
      <c r="T44" s="1">
        <f t="shared" si="8"/>
        <v>2.6294158071347169E-5</v>
      </c>
      <c r="U44" s="1">
        <f t="shared" si="9"/>
        <v>-5.1277829586817703E-3</v>
      </c>
      <c r="V44" s="91"/>
      <c r="Y44" s="76"/>
      <c r="AZ44" s="1">
        <v>13342.5</v>
      </c>
      <c r="BA44" s="1">
        <v>1.3811750031891279E-3</v>
      </c>
      <c r="BB44" s="1">
        <v>1</v>
      </c>
    </row>
    <row r="45" spans="1:54" ht="12.95" customHeight="1">
      <c r="A45" s="24" t="s">
        <v>264</v>
      </c>
      <c r="B45" s="35"/>
      <c r="C45" s="33">
        <v>35245.749400000001</v>
      </c>
      <c r="D45" s="33"/>
      <c r="E45" s="1">
        <f t="shared" si="1"/>
        <v>-16087.346848443593</v>
      </c>
      <c r="F45" s="1">
        <f t="shared" si="13"/>
        <v>-16087.5</v>
      </c>
      <c r="G45" s="1">
        <f t="shared" si="3"/>
        <v>6.2737874999584164E-2</v>
      </c>
      <c r="J45" s="1">
        <f t="shared" si="14"/>
        <v>6.2737874999584164E-2</v>
      </c>
      <c r="P45" s="1">
        <f t="shared" si="5"/>
        <v>6.3623175214590433E-2</v>
      </c>
      <c r="Q45" s="208">
        <f t="shared" si="6"/>
        <v>20227.249400000001</v>
      </c>
      <c r="R45" s="1">
        <f t="shared" si="7"/>
        <v>7.8375647069014495E-7</v>
      </c>
      <c r="S45" s="11">
        <v>1</v>
      </c>
      <c r="T45" s="1">
        <f t="shared" si="8"/>
        <v>7.8375647069014495E-7</v>
      </c>
      <c r="U45" s="1">
        <f t="shared" si="9"/>
        <v>-8.8530021500626832E-4</v>
      </c>
      <c r="V45" s="91"/>
      <c r="Y45" s="76"/>
      <c r="AE45" s="1" t="s">
        <v>60</v>
      </c>
      <c r="AG45" s="1" t="s">
        <v>61</v>
      </c>
      <c r="AJ45" s="1">
        <v>7297.5</v>
      </c>
      <c r="AK45" s="1">
        <v>-1.2277500354684889E-4</v>
      </c>
      <c r="AS45" s="1">
        <v>1786</v>
      </c>
      <c r="AT45" s="1">
        <v>-8.9023399996221997E-3</v>
      </c>
    </row>
    <row r="46" spans="1:54" ht="12.95" customHeight="1">
      <c r="A46" s="16" t="s">
        <v>311</v>
      </c>
      <c r="B46" s="16" t="s">
        <v>50</v>
      </c>
      <c r="C46" s="17">
        <v>35246.772900000004</v>
      </c>
      <c r="D46" s="17" t="s">
        <v>138</v>
      </c>
      <c r="E46" s="1">
        <f t="shared" si="1"/>
        <v>-16084.848347849083</v>
      </c>
      <c r="F46" s="1">
        <f t="shared" si="13"/>
        <v>-16085</v>
      </c>
      <c r="G46" s="1">
        <f t="shared" si="3"/>
        <v>6.212365000101272E-2</v>
      </c>
      <c r="I46" s="1">
        <f>G46</f>
        <v>6.212365000101272E-2</v>
      </c>
      <c r="O46" s="1">
        <f ca="1">+C$11+C$12*$F46</f>
        <v>-0.439343779116045</v>
      </c>
      <c r="P46" s="1">
        <f t="shared" si="5"/>
        <v>6.3606281609617746E-2</v>
      </c>
      <c r="Q46" s="208">
        <f t="shared" si="6"/>
        <v>20228.272900000004</v>
      </c>
      <c r="R46" s="1">
        <f t="shared" si="7"/>
        <v>2.1981964868347257E-6</v>
      </c>
      <c r="S46" s="92">
        <f>S$17</f>
        <v>0.1</v>
      </c>
      <c r="T46" s="1">
        <f t="shared" si="8"/>
        <v>2.1981964868347259E-7</v>
      </c>
      <c r="U46" s="1">
        <f t="shared" si="9"/>
        <v>-1.4826316086050256E-3</v>
      </c>
      <c r="V46" s="91"/>
      <c r="Y46" s="76"/>
      <c r="AB46" s="1" t="s">
        <v>76</v>
      </c>
    </row>
    <row r="47" spans="1:54" ht="12.95" customHeight="1">
      <c r="A47" s="24" t="s">
        <v>46</v>
      </c>
      <c r="B47" s="35"/>
      <c r="C47" s="33">
        <v>35658.466999999997</v>
      </c>
      <c r="D47" s="33"/>
      <c r="E47" s="1">
        <f t="shared" si="1"/>
        <v>-15079.847904661232</v>
      </c>
      <c r="F47" s="1">
        <f t="shared" si="13"/>
        <v>-15080</v>
      </c>
      <c r="G47" s="1">
        <f t="shared" si="3"/>
        <v>6.2305199993716087E-2</v>
      </c>
      <c r="I47" s="1">
        <f>G47</f>
        <v>6.2305199993716087E-2</v>
      </c>
      <c r="P47" s="1">
        <f t="shared" si="5"/>
        <v>5.6991479034883108E-2</v>
      </c>
      <c r="Q47" s="208">
        <f t="shared" si="6"/>
        <v>20639.966999999997</v>
      </c>
      <c r="R47" s="1">
        <f t="shared" si="7"/>
        <v>2.8235630428340875E-5</v>
      </c>
      <c r="S47" s="92">
        <f>S$17</f>
        <v>0.1</v>
      </c>
      <c r="T47" s="1">
        <f t="shared" si="8"/>
        <v>2.8235630428340877E-6</v>
      </c>
      <c r="U47" s="1">
        <f t="shared" si="9"/>
        <v>5.3137209588329792E-3</v>
      </c>
      <c r="V47" s="91"/>
      <c r="Y47" s="76"/>
      <c r="AB47" s="1" t="s">
        <v>76</v>
      </c>
      <c r="AE47" s="1" t="s">
        <v>60</v>
      </c>
      <c r="AG47" s="1" t="s">
        <v>61</v>
      </c>
      <c r="AJ47" s="1">
        <v>7300</v>
      </c>
      <c r="AK47" s="1">
        <v>-1.3370000015129335E-3</v>
      </c>
      <c r="AS47" s="1">
        <v>1799</v>
      </c>
      <c r="AT47" s="1">
        <v>-1.1963100041612051E-3</v>
      </c>
    </row>
    <row r="48" spans="1:54" ht="12.95" customHeight="1">
      <c r="A48" s="24" t="s">
        <v>46</v>
      </c>
      <c r="B48" s="35"/>
      <c r="C48" s="33">
        <v>35672.383000000002</v>
      </c>
      <c r="D48" s="33"/>
      <c r="E48" s="1">
        <f t="shared" si="1"/>
        <v>-15045.877084658207</v>
      </c>
      <c r="F48" s="1">
        <f t="shared" si="13"/>
        <v>-15046</v>
      </c>
      <c r="G48" s="1">
        <f t="shared" si="3"/>
        <v>5.0351739999314304E-2</v>
      </c>
      <c r="I48" s="1">
        <f>G48</f>
        <v>5.0351739999314304E-2</v>
      </c>
      <c r="P48" s="1">
        <f t="shared" si="5"/>
        <v>5.6773849944338005E-2</v>
      </c>
      <c r="Q48" s="208">
        <f t="shared" si="6"/>
        <v>20653.883000000002</v>
      </c>
      <c r="R48" s="1">
        <f t="shared" si="7"/>
        <v>4.1243496145972313E-5</v>
      </c>
      <c r="S48" s="92">
        <f>S$17</f>
        <v>0.1</v>
      </c>
      <c r="T48" s="1">
        <f t="shared" si="8"/>
        <v>4.1243496145972313E-6</v>
      </c>
      <c r="U48" s="1">
        <f t="shared" si="9"/>
        <v>-6.4221099450237004E-3</v>
      </c>
      <c r="V48" s="91"/>
      <c r="Y48" s="76"/>
      <c r="AB48" s="1" t="s">
        <v>76</v>
      </c>
    </row>
    <row r="49" spans="1:54" ht="12.95" customHeight="1">
      <c r="A49" s="24" t="s">
        <v>46</v>
      </c>
      <c r="B49" s="35"/>
      <c r="C49" s="33">
        <v>35689.597000000002</v>
      </c>
      <c r="D49" s="33"/>
      <c r="E49" s="1">
        <f t="shared" si="1"/>
        <v>-15003.855404898803</v>
      </c>
      <c r="F49" s="1">
        <f t="shared" si="13"/>
        <v>-15004</v>
      </c>
      <c r="G49" s="1">
        <f t="shared" si="3"/>
        <v>5.9232760002487339E-2</v>
      </c>
      <c r="I49" s="1">
        <f>G49</f>
        <v>5.9232760002487339E-2</v>
      </c>
      <c r="P49" s="1">
        <f t="shared" si="5"/>
        <v>5.6505570189628346E-2</v>
      </c>
      <c r="Q49" s="208">
        <f t="shared" si="6"/>
        <v>20671.097000000002</v>
      </c>
      <c r="R49" s="1">
        <f t="shared" si="7"/>
        <v>7.437564275361871E-6</v>
      </c>
      <c r="S49" s="92">
        <f>S$17</f>
        <v>0.1</v>
      </c>
      <c r="T49" s="1">
        <f t="shared" si="8"/>
        <v>7.437564275361871E-7</v>
      </c>
      <c r="U49" s="1">
        <f t="shared" si="9"/>
        <v>2.7271898128589933E-3</v>
      </c>
      <c r="V49" s="91"/>
    </row>
    <row r="50" spans="1:54" ht="12.95" customHeight="1">
      <c r="A50" s="24" t="s">
        <v>264</v>
      </c>
      <c r="B50" s="35"/>
      <c r="C50" s="33">
        <v>35968.765500000001</v>
      </c>
      <c r="D50" s="33"/>
      <c r="E50" s="1">
        <f t="shared" si="1"/>
        <v>-14322.367702684727</v>
      </c>
      <c r="F50" s="1">
        <f t="shared" si="13"/>
        <v>-14322.5</v>
      </c>
      <c r="G50" s="1">
        <f t="shared" si="3"/>
        <v>5.4195024997170549E-2</v>
      </c>
      <c r="J50" s="1">
        <f>G50</f>
        <v>5.4195024997170549E-2</v>
      </c>
      <c r="P50" s="1">
        <f t="shared" si="5"/>
        <v>5.2238324495852209E-2</v>
      </c>
      <c r="Q50" s="208">
        <f t="shared" si="6"/>
        <v>20950.265500000001</v>
      </c>
      <c r="R50" s="1">
        <f t="shared" si="7"/>
        <v>3.8286768518594423E-6</v>
      </c>
      <c r="S50" s="11">
        <v>1</v>
      </c>
      <c r="T50" s="1">
        <f t="shared" si="8"/>
        <v>3.8286768518594423E-6</v>
      </c>
      <c r="U50" s="1">
        <f t="shared" si="9"/>
        <v>1.9567005013183397E-3</v>
      </c>
      <c r="V50" s="91"/>
    </row>
    <row r="51" spans="1:54" ht="12.95" customHeight="1">
      <c r="A51" s="16" t="s">
        <v>311</v>
      </c>
      <c r="B51" s="16" t="s">
        <v>50</v>
      </c>
      <c r="C51" s="17">
        <v>35983.717100000002</v>
      </c>
      <c r="D51" s="17" t="s">
        <v>138</v>
      </c>
      <c r="E51" s="1">
        <f t="shared" si="1"/>
        <v>-14285.868844366456</v>
      </c>
      <c r="F51" s="1">
        <f t="shared" si="13"/>
        <v>-14286</v>
      </c>
      <c r="G51" s="1">
        <f t="shared" si="3"/>
        <v>5.3727340004115831E-2</v>
      </c>
      <c r="I51" s="1">
        <f>G51</f>
        <v>5.3727340004115831E-2</v>
      </c>
      <c r="O51" s="1">
        <f ca="1">+C$11+C$12*$F51</f>
        <v>-0.41733166825282164</v>
      </c>
      <c r="P51" s="1">
        <f t="shared" si="5"/>
        <v>5.2014344316441467E-2</v>
      </c>
      <c r="Q51" s="208">
        <f t="shared" si="6"/>
        <v>20965.217100000002</v>
      </c>
      <c r="R51" s="1">
        <f t="shared" si="7"/>
        <v>2.9343542259909664E-6</v>
      </c>
      <c r="S51" s="92">
        <f>S$17</f>
        <v>0.1</v>
      </c>
      <c r="T51" s="1">
        <f t="shared" si="8"/>
        <v>2.9343542259909664E-7</v>
      </c>
      <c r="U51" s="1">
        <f t="shared" si="9"/>
        <v>1.7129956876743638E-3</v>
      </c>
      <c r="V51" s="91"/>
    </row>
    <row r="52" spans="1:54" ht="12.95" customHeight="1">
      <c r="A52" s="24" t="s">
        <v>264</v>
      </c>
      <c r="B52" s="35"/>
      <c r="C52" s="33">
        <v>35987.812899999997</v>
      </c>
      <c r="D52" s="33"/>
      <c r="E52" s="1">
        <f t="shared" si="1"/>
        <v>-14275.870447947356</v>
      </c>
      <c r="F52" s="1">
        <f t="shared" si="13"/>
        <v>-14276</v>
      </c>
      <c r="G52" s="1">
        <f t="shared" si="3"/>
        <v>5.307043999346206E-2</v>
      </c>
      <c r="J52" s="1">
        <f>G52</f>
        <v>5.307043999346206E-2</v>
      </c>
      <c r="P52" s="1">
        <f t="shared" si="5"/>
        <v>5.1953060906286146E-2</v>
      </c>
      <c r="Q52" s="208">
        <f t="shared" si="6"/>
        <v>20969.312899999997</v>
      </c>
      <c r="R52" s="1">
        <f t="shared" si="7"/>
        <v>1.2485360244580788E-6</v>
      </c>
      <c r="S52" s="11">
        <v>1</v>
      </c>
      <c r="T52" s="1">
        <f t="shared" si="8"/>
        <v>1.2485360244580788E-6</v>
      </c>
      <c r="U52" s="1">
        <f t="shared" si="9"/>
        <v>1.117379087175914E-3</v>
      </c>
      <c r="V52" s="91"/>
      <c r="AB52" s="1" t="s">
        <v>81</v>
      </c>
      <c r="AE52" s="1" t="s">
        <v>60</v>
      </c>
      <c r="AG52" s="1" t="s">
        <v>61</v>
      </c>
      <c r="AJ52" s="1">
        <v>7302.5</v>
      </c>
      <c r="AK52" s="1">
        <v>1.1487749943626113E-3</v>
      </c>
      <c r="AS52" s="1">
        <v>1821</v>
      </c>
      <c r="AT52" s="1">
        <v>-3.014899994013831E-4</v>
      </c>
    </row>
    <row r="53" spans="1:54" ht="12.95" customHeight="1">
      <c r="A53" s="24" t="s">
        <v>46</v>
      </c>
      <c r="B53" s="35"/>
      <c r="C53" s="33">
        <v>35990.667000000001</v>
      </c>
      <c r="D53" s="33"/>
      <c r="E53" s="1">
        <f t="shared" si="1"/>
        <v>-14268.90320754992</v>
      </c>
      <c r="F53" s="1">
        <f t="shared" si="13"/>
        <v>-14269</v>
      </c>
      <c r="G53" s="1">
        <f t="shared" ref="G53:G84" si="15">+C53-(C$7+F53*C$8)</f>
        <v>3.965061000053538E-2</v>
      </c>
      <c r="I53" s="1">
        <f>G53</f>
        <v>3.965061000053538E-2</v>
      </c>
      <c r="P53" s="1">
        <f t="shared" si="5"/>
        <v>5.1910183253983083E-2</v>
      </c>
      <c r="Q53" s="208">
        <f t="shared" si="6"/>
        <v>20972.167000000001</v>
      </c>
      <c r="R53" s="1">
        <f t="shared" ref="R53:R84" si="16">+(P53-G53)^2</f>
        <v>1.5029713635665031E-4</v>
      </c>
      <c r="S53" s="92">
        <f>S$17</f>
        <v>0.1</v>
      </c>
      <c r="T53" s="1">
        <f t="shared" si="8"/>
        <v>1.5029713635665032E-5</v>
      </c>
      <c r="U53" s="1">
        <f t="shared" ref="U53:U84" si="17">+G53-P53</f>
        <v>-1.2259573253447703E-2</v>
      </c>
      <c r="V53" s="91"/>
      <c r="AE53" s="1" t="s">
        <v>66</v>
      </c>
      <c r="AG53" s="1" t="s">
        <v>61</v>
      </c>
      <c r="AJ53" s="1">
        <v>8077</v>
      </c>
      <c r="AK53" s="1">
        <v>5.9618700033752248E-3</v>
      </c>
      <c r="AS53" s="1">
        <v>1847</v>
      </c>
      <c r="AT53" s="1">
        <v>1.8710569995164406E-2</v>
      </c>
    </row>
    <row r="54" spans="1:54" ht="12.95" customHeight="1">
      <c r="A54" s="24" t="s">
        <v>264</v>
      </c>
      <c r="B54" s="35"/>
      <c r="C54" s="33">
        <v>36010.753400000001</v>
      </c>
      <c r="D54" s="33"/>
      <c r="E54" s="1">
        <f t="shared" si="1"/>
        <v>-14219.869614641862</v>
      </c>
      <c r="F54" s="1">
        <f t="shared" si="13"/>
        <v>-14220</v>
      </c>
      <c r="G54" s="1">
        <f t="shared" si="15"/>
        <v>5.3411799999594223E-2</v>
      </c>
      <c r="J54" s="1">
        <f>G54</f>
        <v>5.3411799999594223E-2</v>
      </c>
      <c r="P54" s="1">
        <f t="shared" si="5"/>
        <v>5.1610517808086398E-2</v>
      </c>
      <c r="Q54" s="208">
        <f t="shared" si="6"/>
        <v>20992.253400000001</v>
      </c>
      <c r="R54" s="1">
        <f t="shared" si="16"/>
        <v>3.2446175334432318E-6</v>
      </c>
      <c r="S54" s="11">
        <v>1</v>
      </c>
      <c r="T54" s="1">
        <f t="shared" si="8"/>
        <v>3.2446175334432318E-6</v>
      </c>
      <c r="U54" s="1">
        <f t="shared" si="17"/>
        <v>1.8012821915078248E-3</v>
      </c>
      <c r="V54" s="91"/>
      <c r="AB54" s="1" t="s">
        <v>76</v>
      </c>
      <c r="AE54" s="1" t="s">
        <v>66</v>
      </c>
      <c r="AG54" s="1" t="s">
        <v>61</v>
      </c>
      <c r="AJ54" s="1">
        <v>8139</v>
      </c>
      <c r="AK54" s="1">
        <v>6.9290899991756305E-3</v>
      </c>
      <c r="AS54" s="1">
        <v>1849.5</v>
      </c>
      <c r="AT54" s="1">
        <v>3.5963449990958907E-3</v>
      </c>
    </row>
    <row r="55" spans="1:54" ht="12.95" customHeight="1">
      <c r="A55" s="24" t="s">
        <v>46</v>
      </c>
      <c r="B55" s="35"/>
      <c r="C55" s="33">
        <v>36012.81</v>
      </c>
      <c r="D55" s="33"/>
      <c r="E55" s="1">
        <f t="shared" si="1"/>
        <v>-14214.849178566979</v>
      </c>
      <c r="F55" s="1">
        <f t="shared" si="13"/>
        <v>-14215</v>
      </c>
      <c r="G55" s="1">
        <f t="shared" si="15"/>
        <v>6.1783350000041537E-2</v>
      </c>
      <c r="I55" s="1">
        <f>G55</f>
        <v>6.1783350000041537E-2</v>
      </c>
      <c r="P55" s="1">
        <f t="shared" si="5"/>
        <v>5.1579986746719639E-2</v>
      </c>
      <c r="Q55" s="208">
        <f t="shared" si="6"/>
        <v>20994.309999999998</v>
      </c>
      <c r="R55" s="1">
        <f t="shared" si="16"/>
        <v>1.0410862167923964E-4</v>
      </c>
      <c r="S55" s="92">
        <f>S$17</f>
        <v>0.1</v>
      </c>
      <c r="T55" s="1">
        <f t="shared" si="8"/>
        <v>1.0410862167923965E-5</v>
      </c>
      <c r="U55" s="1">
        <f t="shared" si="17"/>
        <v>1.0203363253321898E-2</v>
      </c>
      <c r="V55" s="91"/>
      <c r="AE55" s="1" t="s">
        <v>60</v>
      </c>
      <c r="AG55" s="1" t="s">
        <v>61</v>
      </c>
      <c r="AJ55" s="1">
        <v>8145.5</v>
      </c>
      <c r="AK55" s="1">
        <v>4.8321049980586395E-3</v>
      </c>
      <c r="AS55" s="1">
        <v>1857</v>
      </c>
      <c r="AT55" s="1">
        <v>-1.6746330002206378E-2</v>
      </c>
      <c r="AZ55" s="1">
        <v>30403</v>
      </c>
      <c r="BA55" s="1">
        <v>0.12668693000159692</v>
      </c>
      <c r="BB55" s="1">
        <v>1</v>
      </c>
    </row>
    <row r="56" spans="1:54" ht="12.95" customHeight="1">
      <c r="A56" s="16" t="s">
        <v>311</v>
      </c>
      <c r="B56" s="16" t="s">
        <v>54</v>
      </c>
      <c r="C56" s="17">
        <v>36020.789900000003</v>
      </c>
      <c r="D56" s="17" t="s">
        <v>138</v>
      </c>
      <c r="E56" s="1">
        <f t="shared" si="1"/>
        <v>-14195.369173785273</v>
      </c>
      <c r="F56" s="1">
        <f t="shared" si="13"/>
        <v>-14195.5</v>
      </c>
      <c r="G56" s="1">
        <f t="shared" si="15"/>
        <v>5.3592395001032855E-2</v>
      </c>
      <c r="I56" s="1">
        <f>G56</f>
        <v>5.3592395001032855E-2</v>
      </c>
      <c r="O56" s="1">
        <f ca="1">+C$11+C$12*$F56</f>
        <v>-0.41622433304819584</v>
      </c>
      <c r="P56" s="1">
        <f t="shared" si="5"/>
        <v>5.1460998851535544E-2</v>
      </c>
      <c r="Q56" s="208">
        <f t="shared" si="6"/>
        <v>21002.289900000003</v>
      </c>
      <c r="R56" s="1">
        <f t="shared" si="16"/>
        <v>4.5428495460919639E-6</v>
      </c>
      <c r="S56" s="92">
        <f>S$17</f>
        <v>0.1</v>
      </c>
      <c r="T56" s="1">
        <f t="shared" si="8"/>
        <v>4.5428495460919641E-7</v>
      </c>
      <c r="U56" s="1">
        <f t="shared" si="17"/>
        <v>2.131396149497311E-3</v>
      </c>
      <c r="V56" s="91"/>
      <c r="AE56" s="1" t="s">
        <v>66</v>
      </c>
      <c r="AG56" s="1" t="s">
        <v>61</v>
      </c>
      <c r="AJ56" s="1">
        <v>8172</v>
      </c>
      <c r="AK56" s="1">
        <v>6.3213199973688461E-3</v>
      </c>
      <c r="AS56" s="1">
        <v>1886</v>
      </c>
      <c r="AT56" s="1">
        <v>6.5286600001854822E-3</v>
      </c>
    </row>
    <row r="57" spans="1:54" ht="12.95" customHeight="1">
      <c r="A57" s="16" t="s">
        <v>311</v>
      </c>
      <c r="B57" s="16" t="s">
        <v>50</v>
      </c>
      <c r="C57" s="17">
        <v>36022.632299999997</v>
      </c>
      <c r="D57" s="17" t="s">
        <v>138</v>
      </c>
      <c r="E57" s="1">
        <f t="shared" si="1"/>
        <v>-14190.87162860179</v>
      </c>
      <c r="F57" s="1">
        <f t="shared" si="13"/>
        <v>-14191</v>
      </c>
      <c r="G57" s="1">
        <f t="shared" si="15"/>
        <v>5.2586789999622852E-2</v>
      </c>
      <c r="I57" s="1">
        <f>G57</f>
        <v>5.2586789999622852E-2</v>
      </c>
      <c r="O57" s="1">
        <f ca="1">+C$11+C$12*$F57</f>
        <v>-0.41616927218166749</v>
      </c>
      <c r="P57" s="1">
        <f t="shared" si="5"/>
        <v>5.1433558924636018E-2</v>
      </c>
      <c r="Q57" s="208">
        <f t="shared" si="6"/>
        <v>21004.132299999997</v>
      </c>
      <c r="R57" s="1">
        <f t="shared" si="16"/>
        <v>1.3299419123152883E-6</v>
      </c>
      <c r="S57" s="92">
        <f>S$17</f>
        <v>0.1</v>
      </c>
      <c r="T57" s="1">
        <f t="shared" si="8"/>
        <v>1.3299419123152884E-7</v>
      </c>
      <c r="U57" s="1">
        <f t="shared" si="17"/>
        <v>1.1532310749868338E-3</v>
      </c>
      <c r="V57" s="91"/>
      <c r="AE57" s="1" t="s">
        <v>63</v>
      </c>
      <c r="AG57" s="1" t="s">
        <v>61</v>
      </c>
      <c r="AJ57" s="1">
        <v>8204</v>
      </c>
      <c r="AK57" s="1">
        <v>5.1592400050139986E-3</v>
      </c>
      <c r="AS57" s="1">
        <v>1888.5</v>
      </c>
      <c r="AT57" s="1">
        <v>-3.5855649985023774E-3</v>
      </c>
    </row>
    <row r="58" spans="1:54" ht="12.95" customHeight="1">
      <c r="A58" s="16" t="s">
        <v>312</v>
      </c>
      <c r="B58" s="16" t="s">
        <v>50</v>
      </c>
      <c r="C58" s="17">
        <v>36076.286999999997</v>
      </c>
      <c r="D58" s="17" t="s">
        <v>138</v>
      </c>
      <c r="E58" s="1">
        <f t="shared" si="1"/>
        <v>-14059.89331902895</v>
      </c>
      <c r="F58" s="1">
        <f t="shared" si="13"/>
        <v>-14060</v>
      </c>
      <c r="G58" s="1">
        <f t="shared" si="15"/>
        <v>4.3701399998099077E-2</v>
      </c>
      <c r="I58" s="1">
        <f>G58</f>
        <v>4.3701399998099077E-2</v>
      </c>
      <c r="O58" s="1">
        <f ca="1">+C$11+C$12*$F58</f>
        <v>-0.41456638917828659</v>
      </c>
      <c r="P58" s="1">
        <f t="shared" si="5"/>
        <v>5.0637845047547404E-2</v>
      </c>
      <c r="Q58" s="208">
        <f t="shared" si="6"/>
        <v>21057.786999999997</v>
      </c>
      <c r="R58" s="1">
        <f t="shared" si="16"/>
        <v>4.8114269924016204E-5</v>
      </c>
      <c r="S58" s="92">
        <f>S$17</f>
        <v>0.1</v>
      </c>
      <c r="T58" s="1">
        <f t="shared" si="8"/>
        <v>4.8114269924016205E-6</v>
      </c>
      <c r="U58" s="1">
        <f t="shared" si="17"/>
        <v>-6.9364450494483268E-3</v>
      </c>
      <c r="V58" s="91"/>
    </row>
    <row r="59" spans="1:54" ht="12.95" customHeight="1">
      <c r="A59" s="24" t="s">
        <v>265</v>
      </c>
      <c r="B59" s="35"/>
      <c r="C59" s="33">
        <v>36395.405599999998</v>
      </c>
      <c r="D59" s="33"/>
      <c r="E59" s="1">
        <f t="shared" si="1"/>
        <v>-13280.882071528698</v>
      </c>
      <c r="F59" s="1">
        <f t="shared" si="13"/>
        <v>-13281</v>
      </c>
      <c r="G59" s="1">
        <f t="shared" si="15"/>
        <v>4.8308890000043903E-2</v>
      </c>
      <c r="J59" s="1">
        <f>G59</f>
        <v>4.8308890000043903E-2</v>
      </c>
      <c r="P59" s="1">
        <f t="shared" si="5"/>
        <v>4.6029599304189081E-2</v>
      </c>
      <c r="Q59" s="208">
        <f t="shared" si="6"/>
        <v>21376.905599999998</v>
      </c>
      <c r="R59" s="1">
        <f t="shared" si="16"/>
        <v>5.1951660762103564E-6</v>
      </c>
      <c r="S59" s="11">
        <v>1</v>
      </c>
      <c r="T59" s="1">
        <f t="shared" si="8"/>
        <v>5.1951660762103564E-6</v>
      </c>
      <c r="U59" s="1">
        <f t="shared" si="17"/>
        <v>2.2792906958548215E-3</v>
      </c>
      <c r="V59" s="91"/>
    </row>
    <row r="60" spans="1:54" ht="12.95" customHeight="1">
      <c r="A60" s="16" t="s">
        <v>312</v>
      </c>
      <c r="B60" s="16" t="s">
        <v>50</v>
      </c>
      <c r="C60" s="17">
        <v>36402.383999999998</v>
      </c>
      <c r="D60" s="17" t="s">
        <v>138</v>
      </c>
      <c r="E60" s="1">
        <f t="shared" si="1"/>
        <v>-13263.846862394677</v>
      </c>
      <c r="F60" s="1">
        <f t="shared" si="13"/>
        <v>-13264</v>
      </c>
      <c r="G60" s="1">
        <f t="shared" si="15"/>
        <v>6.2732159996812697E-2</v>
      </c>
      <c r="I60" s="1">
        <f>G60</f>
        <v>6.2732159996812697E-2</v>
      </c>
      <c r="O60" s="1">
        <f ca="1">+C$11+C$12*$F60</f>
        <v>-0.40482673367682698</v>
      </c>
      <c r="P60" s="1">
        <f t="shared" si="5"/>
        <v>4.5931392093071552E-2</v>
      </c>
      <c r="Q60" s="208">
        <f t="shared" si="6"/>
        <v>21383.883999999998</v>
      </c>
      <c r="R60" s="1">
        <f t="shared" si="16"/>
        <v>2.8226580215537866E-4</v>
      </c>
      <c r="S60" s="92">
        <f>S$17</f>
        <v>0.1</v>
      </c>
      <c r="T60" s="1">
        <f t="shared" si="8"/>
        <v>2.8226580215537868E-5</v>
      </c>
      <c r="U60" s="1">
        <f t="shared" si="17"/>
        <v>1.6800767903741146E-2</v>
      </c>
      <c r="V60" s="91"/>
      <c r="AE60" s="1" t="s">
        <v>63</v>
      </c>
      <c r="AG60" s="1" t="s">
        <v>61</v>
      </c>
      <c r="AJ60" s="1">
        <v>8976</v>
      </c>
      <c r="AK60" s="1">
        <v>4.8865599965211004E-3</v>
      </c>
      <c r="AS60" s="1">
        <v>1915.5</v>
      </c>
      <c r="AT60" s="1">
        <v>-8.019195003726054E-3</v>
      </c>
    </row>
    <row r="61" spans="1:54" ht="12.95" customHeight="1">
      <c r="A61" s="24" t="s">
        <v>265</v>
      </c>
      <c r="B61" s="35"/>
      <c r="C61" s="33">
        <v>36404.418599999997</v>
      </c>
      <c r="D61" s="33"/>
      <c r="E61" s="1">
        <f t="shared" si="1"/>
        <v>-13258.880131266616</v>
      </c>
      <c r="F61" s="1">
        <f t="shared" si="13"/>
        <v>-13259</v>
      </c>
      <c r="G61" s="1">
        <f t="shared" si="15"/>
        <v>4.9103709992778022E-2</v>
      </c>
      <c r="J61" s="1">
        <f>G61</f>
        <v>4.9103709992778022E-2</v>
      </c>
      <c r="P61" s="1">
        <f t="shared" si="5"/>
        <v>4.5902526785840544E-2</v>
      </c>
      <c r="Q61" s="208">
        <f t="shared" si="6"/>
        <v>21385.918599999997</v>
      </c>
      <c r="R61" s="1">
        <f t="shared" si="16"/>
        <v>1.0247573924378512E-5</v>
      </c>
      <c r="S61" s="11">
        <v>1</v>
      </c>
      <c r="T61" s="1">
        <f t="shared" si="8"/>
        <v>1.0247573924378512E-5</v>
      </c>
      <c r="U61" s="1">
        <f t="shared" si="17"/>
        <v>3.2011832069374774E-3</v>
      </c>
      <c r="V61" s="91"/>
    </row>
    <row r="62" spans="1:54" ht="12.95" customHeight="1">
      <c r="A62" s="24" t="s">
        <v>266</v>
      </c>
      <c r="B62" s="35"/>
      <c r="C62" s="33">
        <v>36725.371700000003</v>
      </c>
      <c r="D62" s="33"/>
      <c r="E62" s="1">
        <f t="shared" si="1"/>
        <v>-12475.390623541036</v>
      </c>
      <c r="F62" s="1">
        <f t="shared" si="13"/>
        <v>-12475.5</v>
      </c>
      <c r="G62" s="1">
        <f t="shared" si="15"/>
        <v>4.4805595003708731E-2</v>
      </c>
      <c r="J62" s="1">
        <f>G62</f>
        <v>4.4805595003708731E-2</v>
      </c>
      <c r="P62" s="1">
        <f t="shared" si="5"/>
        <v>4.1486978104151848E-2</v>
      </c>
      <c r="Q62" s="208">
        <f t="shared" si="6"/>
        <v>21706.871700000003</v>
      </c>
      <c r="R62" s="1">
        <f t="shared" si="16"/>
        <v>1.1013218126024544E-5</v>
      </c>
      <c r="S62" s="11">
        <v>1</v>
      </c>
      <c r="T62" s="1">
        <f t="shared" si="8"/>
        <v>1.1013218126024544E-5</v>
      </c>
      <c r="U62" s="1">
        <f t="shared" si="17"/>
        <v>3.3186168995568838E-3</v>
      </c>
      <c r="V62" s="91"/>
    </row>
    <row r="63" spans="1:54" ht="12.95" customHeight="1">
      <c r="A63" s="24" t="s">
        <v>266</v>
      </c>
      <c r="B63" s="35"/>
      <c r="C63" s="33">
        <v>36728.445200000002</v>
      </c>
      <c r="D63" s="33"/>
      <c r="E63" s="1">
        <f t="shared" si="1"/>
        <v>-12467.887798355694</v>
      </c>
      <c r="F63" s="1">
        <f t="shared" si="13"/>
        <v>-12468</v>
      </c>
      <c r="G63" s="1">
        <f t="shared" si="15"/>
        <v>4.5962919997691642E-2</v>
      </c>
      <c r="J63" s="1">
        <f>G63</f>
        <v>4.5962919997691642E-2</v>
      </c>
      <c r="P63" s="1">
        <f t="shared" si="5"/>
        <v>4.1445744258360839E-2</v>
      </c>
      <c r="Q63" s="208">
        <f t="shared" si="6"/>
        <v>21709.945200000002</v>
      </c>
      <c r="R63" s="1">
        <f t="shared" si="16"/>
        <v>2.0404876659998788E-5</v>
      </c>
      <c r="S63" s="11">
        <v>1</v>
      </c>
      <c r="T63" s="1">
        <f t="shared" si="8"/>
        <v>2.0404876659998788E-5</v>
      </c>
      <c r="U63" s="1">
        <f t="shared" si="17"/>
        <v>4.5171757393308032E-3</v>
      </c>
      <c r="V63" s="91"/>
    </row>
    <row r="64" spans="1:54" ht="12.95" customHeight="1">
      <c r="A64" s="16" t="s">
        <v>312</v>
      </c>
      <c r="B64" s="16" t="s">
        <v>50</v>
      </c>
      <c r="C64" s="17">
        <v>36730.476999999999</v>
      </c>
      <c r="D64" s="17" t="s">
        <v>138</v>
      </c>
      <c r="E64" s="1">
        <f t="shared" si="1"/>
        <v>-12462.927902402689</v>
      </c>
      <c r="F64" s="1">
        <f t="shared" si="13"/>
        <v>-12463</v>
      </c>
      <c r="G64" s="1">
        <f t="shared" si="15"/>
        <v>2.9534469998907298E-2</v>
      </c>
      <c r="I64" s="1">
        <f>G64</f>
        <v>2.9534469998907298E-2</v>
      </c>
      <c r="O64" s="1">
        <f ca="1">+C$11+C$12*$F64</f>
        <v>-0.39502589943478034</v>
      </c>
      <c r="P64" s="1">
        <f t="shared" si="5"/>
        <v>4.1418265917962521E-2</v>
      </c>
      <c r="Q64" s="208">
        <f t="shared" si="6"/>
        <v>21711.976999999999</v>
      </c>
      <c r="R64" s="1">
        <f t="shared" si="16"/>
        <v>1.4122460544575358E-4</v>
      </c>
      <c r="S64" s="92">
        <f>S$17</f>
        <v>0.1</v>
      </c>
      <c r="T64" s="1">
        <f t="shared" si="8"/>
        <v>1.4122460544575359E-5</v>
      </c>
      <c r="U64" s="1">
        <f t="shared" si="17"/>
        <v>-1.1883795919055223E-2</v>
      </c>
      <c r="V64" s="91"/>
      <c r="AE64" s="1" t="s">
        <v>63</v>
      </c>
      <c r="AG64" s="1" t="s">
        <v>61</v>
      </c>
      <c r="AJ64" s="1">
        <v>9078</v>
      </c>
      <c r="AK64" s="1">
        <v>5.4261800032691099E-3</v>
      </c>
      <c r="AS64" s="1">
        <v>1932.5</v>
      </c>
      <c r="AT64" s="1">
        <v>4.0040750027401373E-3</v>
      </c>
    </row>
    <row r="65" spans="1:54" ht="12.95" customHeight="1">
      <c r="A65" s="24" t="s">
        <v>266</v>
      </c>
      <c r="B65" s="35"/>
      <c r="C65" s="33">
        <v>36744.419500000004</v>
      </c>
      <c r="D65" s="33"/>
      <c r="E65" s="1">
        <f t="shared" si="1"/>
        <v>-12428.892392350075</v>
      </c>
      <c r="F65" s="1">
        <f t="shared" si="13"/>
        <v>-12429</v>
      </c>
      <c r="G65" s="1">
        <f t="shared" si="15"/>
        <v>4.4081010004447307E-2</v>
      </c>
      <c r="J65" s="1">
        <f>G65</f>
        <v>4.4081010004447307E-2</v>
      </c>
      <c r="P65" s="1">
        <f t="shared" si="5"/>
        <v>4.1231644248231378E-2</v>
      </c>
      <c r="Q65" s="208">
        <f t="shared" si="6"/>
        <v>21725.919500000004</v>
      </c>
      <c r="R65" s="1">
        <f t="shared" si="16"/>
        <v>8.1188852126959769E-6</v>
      </c>
      <c r="S65" s="11">
        <v>1</v>
      </c>
      <c r="T65" s="1">
        <f t="shared" si="8"/>
        <v>8.1188852126959769E-6</v>
      </c>
      <c r="U65" s="1">
        <f t="shared" si="17"/>
        <v>2.8493657562159297E-3</v>
      </c>
      <c r="V65" s="91"/>
      <c r="AE65" s="1" t="s">
        <v>63</v>
      </c>
      <c r="AG65" s="1" t="s">
        <v>61</v>
      </c>
      <c r="AJ65" s="1">
        <v>9991</v>
      </c>
      <c r="AK65" s="1">
        <v>5.8112100014113821E-3</v>
      </c>
      <c r="AS65" s="1">
        <v>1961.5</v>
      </c>
      <c r="AT65" s="1">
        <v>-7.209350005723536E-4</v>
      </c>
    </row>
    <row r="66" spans="1:54" ht="12.95" customHeight="1">
      <c r="A66" s="24" t="s">
        <v>266</v>
      </c>
      <c r="B66" s="35"/>
      <c r="C66" s="33">
        <v>36755.481</v>
      </c>
      <c r="D66" s="33"/>
      <c r="E66" s="1">
        <f t="shared" si="1"/>
        <v>-12401.889789198078</v>
      </c>
      <c r="F66" s="1">
        <f t="shared" si="13"/>
        <v>-12402</v>
      </c>
      <c r="G66" s="1">
        <f t="shared" si="15"/>
        <v>4.5147379998525139E-2</v>
      </c>
      <c r="J66" s="1">
        <f>G66</f>
        <v>4.5147379998525139E-2</v>
      </c>
      <c r="P66" s="1">
        <f t="shared" si="5"/>
        <v>4.108373166365438E-2</v>
      </c>
      <c r="Q66" s="208">
        <f t="shared" si="6"/>
        <v>21736.981</v>
      </c>
      <c r="R66" s="1">
        <f t="shared" si="16"/>
        <v>1.6513237789497893E-5</v>
      </c>
      <c r="S66" s="11">
        <v>1</v>
      </c>
      <c r="T66" s="1">
        <f t="shared" si="8"/>
        <v>1.6513237789497893E-5</v>
      </c>
      <c r="U66" s="1">
        <f t="shared" si="17"/>
        <v>4.0636483348707592E-3</v>
      </c>
      <c r="V66" s="91"/>
    </row>
    <row r="67" spans="1:54" ht="12.95" customHeight="1">
      <c r="A67" s="16" t="s">
        <v>312</v>
      </c>
      <c r="B67" s="16" t="s">
        <v>50</v>
      </c>
      <c r="C67" s="17">
        <v>36755.49</v>
      </c>
      <c r="D67" s="17" t="s">
        <v>138</v>
      </c>
      <c r="E67" s="1">
        <f t="shared" si="1"/>
        <v>-12401.867818992561</v>
      </c>
      <c r="F67" s="1">
        <f t="shared" si="13"/>
        <v>-12402</v>
      </c>
      <c r="G67" s="1">
        <f t="shared" si="15"/>
        <v>5.4147379996720701E-2</v>
      </c>
      <c r="I67" s="1">
        <f t="shared" ref="I67:I98" si="18">G67</f>
        <v>5.4147379996720701E-2</v>
      </c>
      <c r="O67" s="1">
        <f t="shared" ref="O67:O98" ca="1" si="19">+C$11+C$12*$F67</f>
        <v>-0.3942795187996182</v>
      </c>
      <c r="P67" s="1">
        <f t="shared" si="5"/>
        <v>4.108373166365438E-2</v>
      </c>
      <c r="Q67" s="208">
        <f t="shared" si="6"/>
        <v>21736.989999999998</v>
      </c>
      <c r="R67" s="1">
        <f t="shared" si="16"/>
        <v>1.7065890777002648E-4</v>
      </c>
      <c r="S67" s="92">
        <f t="shared" ref="S67:S98" si="20">S$17</f>
        <v>0.1</v>
      </c>
      <c r="T67" s="1">
        <f t="shared" si="8"/>
        <v>1.706589077700265E-5</v>
      </c>
      <c r="U67" s="1">
        <f t="shared" si="17"/>
        <v>1.3063648333066322E-2</v>
      </c>
      <c r="V67" s="91"/>
      <c r="AE67" s="1" t="s">
        <v>63</v>
      </c>
      <c r="AG67" s="1" t="s">
        <v>61</v>
      </c>
      <c r="AJ67" s="1">
        <v>10028</v>
      </c>
      <c r="AK67" s="1">
        <v>6.5206799990846775E-3</v>
      </c>
      <c r="AS67" s="1">
        <v>1988.5</v>
      </c>
      <c r="AT67" s="1">
        <v>-1.4154565003991593E-2</v>
      </c>
      <c r="AZ67" s="1">
        <v>-15046</v>
      </c>
      <c r="BA67" s="1">
        <v>5.0351739999314304E-2</v>
      </c>
      <c r="BB67" s="1">
        <v>1</v>
      </c>
    </row>
    <row r="68" spans="1:54" ht="12.95" customHeight="1">
      <c r="A68" s="16" t="s">
        <v>312</v>
      </c>
      <c r="B68" s="16" t="s">
        <v>54</v>
      </c>
      <c r="C68" s="17">
        <v>36777.396000000001</v>
      </c>
      <c r="D68" s="17" t="s">
        <v>138</v>
      </c>
      <c r="E68" s="1">
        <f t="shared" si="1"/>
        <v>-12348.392338754988</v>
      </c>
      <c r="F68" s="1">
        <f t="shared" si="13"/>
        <v>-12348.5</v>
      </c>
      <c r="G68" s="1">
        <f t="shared" si="15"/>
        <v>4.4102965002821293E-2</v>
      </c>
      <c r="I68" s="1">
        <f t="shared" si="18"/>
        <v>4.4102965002821293E-2</v>
      </c>
      <c r="O68" s="1">
        <f t="shared" ca="1" si="19"/>
        <v>-0.39362490627533675</v>
      </c>
      <c r="P68" s="1">
        <f t="shared" si="5"/>
        <v>4.0791396033447891E-2</v>
      </c>
      <c r="Q68" s="208">
        <f t="shared" si="6"/>
        <v>21758.896000000001</v>
      </c>
      <c r="R68" s="1">
        <f t="shared" si="16"/>
        <v>1.0966489038916814E-5</v>
      </c>
      <c r="S68" s="92">
        <f t="shared" si="20"/>
        <v>0.1</v>
      </c>
      <c r="T68" s="1">
        <f t="shared" si="8"/>
        <v>1.0966489038916814E-6</v>
      </c>
      <c r="U68" s="1">
        <f t="shared" si="17"/>
        <v>3.3115689693734018E-3</v>
      </c>
      <c r="V68" s="91"/>
      <c r="AZ68" s="1">
        <v>7227</v>
      </c>
      <c r="BA68" s="1">
        <v>-1.3016299999435432E-3</v>
      </c>
      <c r="BB68" s="1">
        <v>1</v>
      </c>
    </row>
    <row r="69" spans="1:54" ht="12.95" customHeight="1">
      <c r="A69" s="16" t="s">
        <v>312</v>
      </c>
      <c r="B69" s="16" t="s">
        <v>50</v>
      </c>
      <c r="C69" s="17">
        <v>37161.421000000002</v>
      </c>
      <c r="D69" s="17" t="s">
        <v>138</v>
      </c>
      <c r="E69" s="1">
        <f t="shared" si="1"/>
        <v>-11410.935874853216</v>
      </c>
      <c r="F69" s="1">
        <f t="shared" si="13"/>
        <v>-11411</v>
      </c>
      <c r="G69" s="1">
        <f t="shared" si="15"/>
        <v>2.6268590001564007E-2</v>
      </c>
      <c r="I69" s="1">
        <f t="shared" si="18"/>
        <v>2.6268590001564007E-2</v>
      </c>
      <c r="O69" s="1">
        <f t="shared" ca="1" si="19"/>
        <v>-0.38215389241526337</v>
      </c>
      <c r="P69" s="1">
        <f t="shared" si="5"/>
        <v>3.5830574001065436E-2</v>
      </c>
      <c r="Q69" s="208">
        <f t="shared" si="6"/>
        <v>22142.921000000002</v>
      </c>
      <c r="R69" s="1">
        <f t="shared" si="16"/>
        <v>9.1431538006721353E-5</v>
      </c>
      <c r="S69" s="92">
        <f t="shared" si="20"/>
        <v>0.1</v>
      </c>
      <c r="T69" s="1">
        <f t="shared" si="8"/>
        <v>9.143153800672136E-6</v>
      </c>
      <c r="U69" s="1">
        <f t="shared" si="17"/>
        <v>-9.5619839995014291E-3</v>
      </c>
      <c r="V69" s="91"/>
    </row>
    <row r="70" spans="1:54" ht="12.95" customHeight="1">
      <c r="A70" s="16" t="s">
        <v>312</v>
      </c>
      <c r="B70" s="16" t="s">
        <v>50</v>
      </c>
      <c r="C70" s="17">
        <v>37164.309000000001</v>
      </c>
      <c r="D70" s="17" t="s">
        <v>138</v>
      </c>
      <c r="E70" s="1">
        <f t="shared" si="1"/>
        <v>-11403.885880014996</v>
      </c>
      <c r="F70" s="1">
        <f t="shared" si="13"/>
        <v>-11404</v>
      </c>
      <c r="G70" s="1">
        <f t="shared" si="15"/>
        <v>4.6748760003538337E-2</v>
      </c>
      <c r="I70" s="1">
        <f t="shared" si="18"/>
        <v>4.6748760003538337E-2</v>
      </c>
      <c r="O70" s="1">
        <f t="shared" ca="1" si="19"/>
        <v>-0.38206824217844149</v>
      </c>
      <c r="P70" s="1">
        <f t="shared" si="5"/>
        <v>3.5794685197965824E-2</v>
      </c>
      <c r="Q70" s="208">
        <f t="shared" si="6"/>
        <v>22145.809000000001</v>
      </c>
      <c r="R70" s="1">
        <f t="shared" si="16"/>
        <v>1.1999175484607848E-4</v>
      </c>
      <c r="S70" s="92">
        <f t="shared" si="20"/>
        <v>0.1</v>
      </c>
      <c r="T70" s="1">
        <f t="shared" si="8"/>
        <v>1.1999175484607848E-5</v>
      </c>
      <c r="U70" s="1">
        <f t="shared" si="17"/>
        <v>1.0954074805572513E-2</v>
      </c>
      <c r="V70" s="91"/>
    </row>
    <row r="71" spans="1:54" ht="12.95" customHeight="1">
      <c r="A71" s="16" t="s">
        <v>312</v>
      </c>
      <c r="B71" s="16" t="s">
        <v>54</v>
      </c>
      <c r="C71" s="17">
        <v>37165.324999999997</v>
      </c>
      <c r="D71" s="17" t="s">
        <v>138</v>
      </c>
      <c r="E71" s="1">
        <f t="shared" si="1"/>
        <v>-11401.405687925104</v>
      </c>
      <c r="F71" s="1">
        <f t="shared" si="13"/>
        <v>-11401.5</v>
      </c>
      <c r="G71" s="1">
        <f t="shared" si="15"/>
        <v>3.8634534997981973E-2</v>
      </c>
      <c r="I71" s="1">
        <f t="shared" si="18"/>
        <v>3.8634534997981973E-2</v>
      </c>
      <c r="O71" s="1">
        <f t="shared" ca="1" si="19"/>
        <v>-0.38203765280814794</v>
      </c>
      <c r="P71" s="1">
        <f t="shared" si="5"/>
        <v>3.5781871906536422E-2</v>
      </c>
      <c r="Q71" s="208">
        <f t="shared" si="6"/>
        <v>22146.824999999997</v>
      </c>
      <c r="R71" s="1">
        <f t="shared" si="16"/>
        <v>8.1376867132956878E-6</v>
      </c>
      <c r="S71" s="92">
        <f t="shared" si="20"/>
        <v>0.1</v>
      </c>
      <c r="T71" s="1">
        <f t="shared" si="8"/>
        <v>8.1376867132956878E-7</v>
      </c>
      <c r="U71" s="1">
        <f t="shared" si="17"/>
        <v>2.8526630914455509E-3</v>
      </c>
      <c r="V71" s="91"/>
      <c r="AE71" s="1" t="s">
        <v>63</v>
      </c>
      <c r="AG71" s="1" t="s">
        <v>61</v>
      </c>
      <c r="AJ71" s="1">
        <v>13340</v>
      </c>
      <c r="AK71" s="1">
        <v>3.0953999958001077E-3</v>
      </c>
      <c r="AS71" s="1">
        <v>2509</v>
      </c>
      <c r="AT71" s="1">
        <v>-1.7362100043101236E-3</v>
      </c>
      <c r="AZ71" s="1">
        <v>-14269</v>
      </c>
      <c r="BA71" s="1">
        <v>3.965061000053538E-2</v>
      </c>
      <c r="BB71" s="1">
        <v>1</v>
      </c>
    </row>
    <row r="72" spans="1:54" ht="12.95" customHeight="1">
      <c r="A72" s="16" t="s">
        <v>312</v>
      </c>
      <c r="B72" s="16" t="s">
        <v>50</v>
      </c>
      <c r="C72" s="17">
        <v>37166.353999999999</v>
      </c>
      <c r="D72" s="17" t="s">
        <v>138</v>
      </c>
      <c r="E72" s="1">
        <f t="shared" si="1"/>
        <v>-11398.89376109389</v>
      </c>
      <c r="F72" s="1">
        <f t="shared" si="13"/>
        <v>-11399</v>
      </c>
      <c r="G72" s="1">
        <f t="shared" si="15"/>
        <v>4.3520309998712037E-2</v>
      </c>
      <c r="I72" s="1">
        <f t="shared" si="18"/>
        <v>4.3520309998712037E-2</v>
      </c>
      <c r="O72" s="1">
        <f t="shared" ca="1" si="19"/>
        <v>-0.3820070634378544</v>
      </c>
      <c r="P72" s="1">
        <f t="shared" si="5"/>
        <v>3.5769060793132815E-2</v>
      </c>
      <c r="Q72" s="208">
        <f t="shared" si="6"/>
        <v>22147.853999999999</v>
      </c>
      <c r="R72" s="1">
        <f t="shared" si="16"/>
        <v>6.0081864246992524E-5</v>
      </c>
      <c r="S72" s="92">
        <f t="shared" si="20"/>
        <v>0.1</v>
      </c>
      <c r="T72" s="1">
        <f t="shared" si="8"/>
        <v>6.008186424699253E-6</v>
      </c>
      <c r="U72" s="1">
        <f t="shared" si="17"/>
        <v>7.751249205579222E-3</v>
      </c>
      <c r="V72" s="91"/>
      <c r="AE72" s="1" t="s">
        <v>70</v>
      </c>
      <c r="AG72" s="1" t="s">
        <v>61</v>
      </c>
      <c r="AJ72" s="1">
        <v>16130</v>
      </c>
      <c r="AK72" s="1">
        <v>1.4920300003723241E-2</v>
      </c>
      <c r="AS72" s="1">
        <v>2528.5</v>
      </c>
      <c r="AT72" s="1">
        <v>-6.8271650015958585E-3</v>
      </c>
    </row>
    <row r="73" spans="1:54" ht="12.95" customHeight="1">
      <c r="A73" s="16" t="s">
        <v>312</v>
      </c>
      <c r="B73" s="16" t="s">
        <v>50</v>
      </c>
      <c r="C73" s="17">
        <v>37182.313999999998</v>
      </c>
      <c r="D73" s="17" t="s">
        <v>138</v>
      </c>
      <c r="E73" s="1">
        <f t="shared" si="1"/>
        <v>-11359.933263303717</v>
      </c>
      <c r="F73" s="1">
        <f t="shared" si="13"/>
        <v>-11360</v>
      </c>
      <c r="G73" s="1">
        <f t="shared" si="15"/>
        <v>2.7338399995642249E-2</v>
      </c>
      <c r="I73" s="1">
        <f t="shared" si="18"/>
        <v>2.7338399995642249E-2</v>
      </c>
      <c r="O73" s="1">
        <f t="shared" ca="1" si="19"/>
        <v>-0.38152986926127541</v>
      </c>
      <c r="P73" s="1">
        <f t="shared" si="5"/>
        <v>3.5569489434817914E-2</v>
      </c>
      <c r="Q73" s="208">
        <f t="shared" si="6"/>
        <v>22163.813999999998</v>
      </c>
      <c r="R73" s="1">
        <f t="shared" si="16"/>
        <v>6.7750833355709168E-5</v>
      </c>
      <c r="S73" s="92">
        <f t="shared" si="20"/>
        <v>0.1</v>
      </c>
      <c r="T73" s="1">
        <f t="shared" si="8"/>
        <v>6.7750833355709171E-6</v>
      </c>
      <c r="U73" s="1">
        <f t="shared" si="17"/>
        <v>-8.231089439175665E-3</v>
      </c>
      <c r="V73" s="91"/>
      <c r="AS73" s="1">
        <v>2601.5</v>
      </c>
      <c r="AT73" s="1">
        <v>-2.196253500005696E-2</v>
      </c>
    </row>
    <row r="74" spans="1:54" ht="12.95" customHeight="1">
      <c r="A74" s="16" t="s">
        <v>312</v>
      </c>
      <c r="B74" s="16" t="s">
        <v>50</v>
      </c>
      <c r="C74" s="17">
        <v>37189.281000000003</v>
      </c>
      <c r="D74" s="17" t="s">
        <v>138</v>
      </c>
      <c r="E74" s="1">
        <f t="shared" si="1"/>
        <v>-11342.925883096679</v>
      </c>
      <c r="F74" s="1">
        <f t="shared" si="13"/>
        <v>-11343</v>
      </c>
      <c r="G74" s="1">
        <f t="shared" si="15"/>
        <v>3.0361670003912877E-2</v>
      </c>
      <c r="I74" s="1">
        <f t="shared" si="18"/>
        <v>3.0361670003912877E-2</v>
      </c>
      <c r="O74" s="1">
        <f t="shared" ca="1" si="19"/>
        <v>-0.38132186154327941</v>
      </c>
      <c r="P74" s="1">
        <f t="shared" si="5"/>
        <v>3.54826626698952E-2</v>
      </c>
      <c r="Q74" s="208">
        <f t="shared" si="6"/>
        <v>22170.781000000003</v>
      </c>
      <c r="R74" s="1">
        <f t="shared" si="16"/>
        <v>2.6224565885044737E-5</v>
      </c>
      <c r="S74" s="92">
        <f t="shared" si="20"/>
        <v>0.1</v>
      </c>
      <c r="T74" s="1">
        <f t="shared" si="8"/>
        <v>2.6224565885044737E-6</v>
      </c>
      <c r="U74" s="1">
        <f t="shared" si="17"/>
        <v>-5.1209926659823227E-3</v>
      </c>
      <c r="V74" s="91"/>
      <c r="AE74" s="1" t="s">
        <v>63</v>
      </c>
      <c r="AG74" s="1" t="s">
        <v>61</v>
      </c>
      <c r="AJ74" s="1">
        <v>20746</v>
      </c>
      <c r="AK74" s="1">
        <v>3.9115260005928576E-2</v>
      </c>
    </row>
    <row r="75" spans="1:54" ht="12.95" customHeight="1">
      <c r="A75" s="16" t="s">
        <v>312</v>
      </c>
      <c r="B75" s="16" t="s">
        <v>50</v>
      </c>
      <c r="C75" s="17">
        <v>37196.277000000002</v>
      </c>
      <c r="D75" s="17" t="s">
        <v>138</v>
      </c>
      <c r="E75" s="1">
        <f t="shared" si="1"/>
        <v>-11325.847710005199</v>
      </c>
      <c r="F75" s="1">
        <f t="shared" si="13"/>
        <v>-11326</v>
      </c>
      <c r="G75" s="1">
        <f t="shared" si="15"/>
        <v>6.238493999990169E-2</v>
      </c>
      <c r="I75" s="1">
        <f t="shared" si="18"/>
        <v>6.238493999990169E-2</v>
      </c>
      <c r="O75" s="1">
        <f t="shared" ca="1" si="19"/>
        <v>-0.3811138538252834</v>
      </c>
      <c r="P75" s="1">
        <f t="shared" si="5"/>
        <v>3.5395936616885712E-2</v>
      </c>
      <c r="Q75" s="208">
        <f t="shared" si="6"/>
        <v>22177.777000000002</v>
      </c>
      <c r="R75" s="1">
        <f t="shared" si="16"/>
        <v>7.2840630360844786E-4</v>
      </c>
      <c r="S75" s="92">
        <f t="shared" si="20"/>
        <v>0.1</v>
      </c>
      <c r="T75" s="1">
        <f t="shared" si="8"/>
        <v>7.2840630360844794E-5</v>
      </c>
      <c r="U75" s="1">
        <f t="shared" si="17"/>
        <v>2.6989003383015978E-2</v>
      </c>
      <c r="V75" s="91"/>
      <c r="AE75" s="1" t="s">
        <v>63</v>
      </c>
      <c r="AG75" s="1" t="s">
        <v>61</v>
      </c>
      <c r="AJ75" s="1">
        <v>21493</v>
      </c>
      <c r="AK75" s="1">
        <v>4.8684829998819623E-2</v>
      </c>
      <c r="AS75" s="1">
        <v>2672</v>
      </c>
      <c r="AT75" s="1">
        <v>-1.1983680000412278E-2</v>
      </c>
    </row>
    <row r="76" spans="1:54" ht="12.95" customHeight="1">
      <c r="A76" s="16" t="s">
        <v>312</v>
      </c>
      <c r="B76" s="16" t="s">
        <v>54</v>
      </c>
      <c r="C76" s="17">
        <v>37201.35</v>
      </c>
      <c r="D76" s="17" t="s">
        <v>138</v>
      </c>
      <c r="E76" s="1">
        <f t="shared" si="1"/>
        <v>-11313.463837493329</v>
      </c>
      <c r="F76" s="1">
        <f t="shared" si="13"/>
        <v>-11313.5</v>
      </c>
      <c r="G76" s="1">
        <f t="shared" si="15"/>
        <v>1.4813814996159635E-2</v>
      </c>
      <c r="I76" s="1">
        <f t="shared" si="18"/>
        <v>1.4813814996159635E-2</v>
      </c>
      <c r="O76" s="1">
        <f t="shared" ca="1" si="19"/>
        <v>-0.38096090697381579</v>
      </c>
      <c r="P76" s="1">
        <f t="shared" si="5"/>
        <v>3.5332231712022336E-2</v>
      </c>
      <c r="Q76" s="208">
        <f t="shared" si="6"/>
        <v>22182.85</v>
      </c>
      <c r="R76" s="1">
        <f t="shared" si="16"/>
        <v>4.2100542452579387E-4</v>
      </c>
      <c r="S76" s="92">
        <f t="shared" si="20"/>
        <v>0.1</v>
      </c>
      <c r="T76" s="1">
        <f t="shared" si="8"/>
        <v>4.210054245257939E-5</v>
      </c>
      <c r="U76" s="1">
        <f t="shared" si="17"/>
        <v>-2.05184167158627E-2</v>
      </c>
      <c r="V76" s="91"/>
    </row>
    <row r="77" spans="1:54" ht="12.95" customHeight="1">
      <c r="A77" s="16" t="s">
        <v>312</v>
      </c>
      <c r="B77" s="16" t="s">
        <v>54</v>
      </c>
      <c r="C77" s="17">
        <v>37204.243000000002</v>
      </c>
      <c r="D77" s="17" t="s">
        <v>138</v>
      </c>
      <c r="E77" s="1">
        <f t="shared" si="1"/>
        <v>-11306.401636985363</v>
      </c>
      <c r="F77" s="1">
        <f t="shared" si="13"/>
        <v>-11306.5</v>
      </c>
      <c r="G77" s="1">
        <f t="shared" si="15"/>
        <v>4.0293985002790578E-2</v>
      </c>
      <c r="I77" s="1">
        <f t="shared" si="18"/>
        <v>4.0293985002790578E-2</v>
      </c>
      <c r="O77" s="1">
        <f t="shared" ca="1" si="19"/>
        <v>-0.38087525673699385</v>
      </c>
      <c r="P77" s="1">
        <f t="shared" si="5"/>
        <v>3.5296580749340639E-2</v>
      </c>
      <c r="Q77" s="208">
        <f t="shared" si="6"/>
        <v>22185.743000000002</v>
      </c>
      <c r="R77" s="1">
        <f t="shared" si="16"/>
        <v>2.4974049272399537E-5</v>
      </c>
      <c r="S77" s="92">
        <f t="shared" si="20"/>
        <v>0.1</v>
      </c>
      <c r="T77" s="1">
        <f t="shared" si="8"/>
        <v>2.497404927239954E-6</v>
      </c>
      <c r="U77" s="1">
        <f t="shared" si="17"/>
        <v>4.9974042534499385E-3</v>
      </c>
      <c r="V77" s="91"/>
      <c r="AE77" s="1" t="s">
        <v>70</v>
      </c>
      <c r="AG77" s="1" t="s">
        <v>61</v>
      </c>
      <c r="AJ77" s="1">
        <v>21527.5</v>
      </c>
      <c r="AK77" s="1">
        <v>4.1308525003842078E-2</v>
      </c>
      <c r="AS77" s="1">
        <v>2692.5</v>
      </c>
      <c r="AT77" s="1">
        <v>1.2796750015695579E-3</v>
      </c>
    </row>
    <row r="78" spans="1:54" ht="12.95" customHeight="1">
      <c r="A78" s="16" t="s">
        <v>312</v>
      </c>
      <c r="B78" s="16" t="s">
        <v>50</v>
      </c>
      <c r="C78" s="17">
        <v>37212.22</v>
      </c>
      <c r="D78" s="17" t="s">
        <v>138</v>
      </c>
      <c r="E78" s="1">
        <f t="shared" si="1"/>
        <v>-11286.928711492119</v>
      </c>
      <c r="F78" s="1">
        <f t="shared" si="13"/>
        <v>-11287</v>
      </c>
      <c r="G78" s="1">
        <f t="shared" si="15"/>
        <v>2.9203029997006524E-2</v>
      </c>
      <c r="I78" s="1">
        <f t="shared" si="18"/>
        <v>2.9203029997006524E-2</v>
      </c>
      <c r="O78" s="1">
        <f t="shared" ca="1" si="19"/>
        <v>-0.38063665964870436</v>
      </c>
      <c r="P78" s="1">
        <f t="shared" si="5"/>
        <v>3.5197357392885549E-2</v>
      </c>
      <c r="Q78" s="208">
        <f t="shared" si="6"/>
        <v>22193.72</v>
      </c>
      <c r="R78" s="1">
        <f t="shared" si="16"/>
        <v>3.5931960928985809E-5</v>
      </c>
      <c r="S78" s="92">
        <f t="shared" si="20"/>
        <v>0.1</v>
      </c>
      <c r="T78" s="1">
        <f t="shared" si="8"/>
        <v>3.5931960928985812E-6</v>
      </c>
      <c r="U78" s="1">
        <f t="shared" si="17"/>
        <v>-5.9943273958790247E-3</v>
      </c>
      <c r="V78" s="91"/>
    </row>
    <row r="79" spans="1:54" ht="12.95" customHeight="1">
      <c r="A79" s="16" t="s">
        <v>313</v>
      </c>
      <c r="B79" s="16" t="s">
        <v>50</v>
      </c>
      <c r="C79" s="17">
        <v>37472.353999999999</v>
      </c>
      <c r="D79" s="17" t="s">
        <v>138</v>
      </c>
      <c r="E79" s="1">
        <f t="shared" si="1"/>
        <v>-10651.906773387514</v>
      </c>
      <c r="F79" s="1">
        <f t="shared" si="13"/>
        <v>-10652</v>
      </c>
      <c r="G79" s="1">
        <f t="shared" si="15"/>
        <v>3.8189879996934906E-2</v>
      </c>
      <c r="I79" s="1">
        <f t="shared" si="18"/>
        <v>3.8189879996934906E-2</v>
      </c>
      <c r="O79" s="1">
        <f t="shared" ca="1" si="19"/>
        <v>-0.37286695959414801</v>
      </c>
      <c r="P79" s="1">
        <f t="shared" si="5"/>
        <v>3.2038654145311415E-2</v>
      </c>
      <c r="Q79" s="208">
        <f t="shared" si="6"/>
        <v>22453.853999999999</v>
      </c>
      <c r="R79" s="1">
        <f t="shared" si="16"/>
        <v>3.7837579477681135E-5</v>
      </c>
      <c r="S79" s="92">
        <f t="shared" si="20"/>
        <v>0.1</v>
      </c>
      <c r="T79" s="1">
        <f t="shared" si="8"/>
        <v>3.7837579477681137E-6</v>
      </c>
      <c r="U79" s="1">
        <f t="shared" si="17"/>
        <v>6.1512258516234902E-3</v>
      </c>
      <c r="V79" s="91"/>
    </row>
    <row r="80" spans="1:54" ht="12.95" customHeight="1">
      <c r="A80" s="16" t="s">
        <v>313</v>
      </c>
      <c r="B80" s="16" t="s">
        <v>50</v>
      </c>
      <c r="C80" s="17">
        <v>37474.392</v>
      </c>
      <c r="D80" s="17" t="s">
        <v>138</v>
      </c>
      <c r="E80" s="1">
        <f t="shared" si="1"/>
        <v>-10646.931742404031</v>
      </c>
      <c r="F80" s="1">
        <f t="shared" si="13"/>
        <v>-10647</v>
      </c>
      <c r="G80" s="1">
        <f t="shared" si="15"/>
        <v>2.7961430001596455E-2</v>
      </c>
      <c r="I80" s="1">
        <f t="shared" si="18"/>
        <v>2.7961430001596455E-2</v>
      </c>
      <c r="O80" s="1">
        <f t="shared" ca="1" si="19"/>
        <v>-0.37280578085356098</v>
      </c>
      <c r="P80" s="1">
        <f t="shared" si="5"/>
        <v>3.2014340040802773E-2</v>
      </c>
      <c r="Q80" s="208">
        <f t="shared" si="6"/>
        <v>22455.892</v>
      </c>
      <c r="R80" s="1">
        <f t="shared" si="16"/>
        <v>1.6426079785899362E-5</v>
      </c>
      <c r="S80" s="92">
        <f t="shared" si="20"/>
        <v>0.1</v>
      </c>
      <c r="T80" s="1">
        <f t="shared" si="8"/>
        <v>1.6426079785899363E-6</v>
      </c>
      <c r="U80" s="1">
        <f t="shared" si="17"/>
        <v>-4.0529100392063186E-3</v>
      </c>
      <c r="V80" s="91"/>
      <c r="AE80" s="1" t="s">
        <v>70</v>
      </c>
      <c r="AG80" s="1" t="s">
        <v>61</v>
      </c>
      <c r="AJ80" s="1">
        <v>30376</v>
      </c>
      <c r="AK80" s="1">
        <v>0.12732056000095326</v>
      </c>
      <c r="AS80" s="1">
        <v>2757.5</v>
      </c>
      <c r="AT80" s="1">
        <v>-2.3690175003139302E-2</v>
      </c>
      <c r="AZ80" s="1">
        <v>-6204</v>
      </c>
      <c r="BA80" s="1">
        <v>1.836075999744935E-2</v>
      </c>
      <c r="BB80" s="1">
        <v>1</v>
      </c>
    </row>
    <row r="81" spans="1:54" ht="12.95" customHeight="1">
      <c r="A81" s="16" t="s">
        <v>313</v>
      </c>
      <c r="B81" s="16" t="s">
        <v>54</v>
      </c>
      <c r="C81" s="17">
        <v>37484.438999999998</v>
      </c>
      <c r="D81" s="17" t="s">
        <v>138</v>
      </c>
      <c r="E81" s="1">
        <f t="shared" si="1"/>
        <v>-10622.405669641008</v>
      </c>
      <c r="F81" s="1">
        <f t="shared" si="13"/>
        <v>-10622.5</v>
      </c>
      <c r="G81" s="1">
        <f t="shared" si="15"/>
        <v>3.864202499971725E-2</v>
      </c>
      <c r="I81" s="1">
        <f t="shared" si="18"/>
        <v>3.864202499971725E-2</v>
      </c>
      <c r="O81" s="1">
        <f t="shared" ca="1" si="19"/>
        <v>-0.37250600502468434</v>
      </c>
      <c r="P81" s="1">
        <f t="shared" si="5"/>
        <v>3.1895326862162447E-2</v>
      </c>
      <c r="Q81" s="208">
        <f t="shared" si="6"/>
        <v>22465.938999999998</v>
      </c>
      <c r="R81" s="1">
        <f t="shared" si="16"/>
        <v>4.5517935759285452E-5</v>
      </c>
      <c r="S81" s="92">
        <f t="shared" si="20"/>
        <v>0.1</v>
      </c>
      <c r="T81" s="1">
        <f t="shared" si="8"/>
        <v>4.5517935759285458E-6</v>
      </c>
      <c r="U81" s="1">
        <f t="shared" si="17"/>
        <v>6.7466981375548032E-3</v>
      </c>
      <c r="V81" s="91"/>
      <c r="AE81" s="1" t="s">
        <v>70</v>
      </c>
      <c r="AG81" s="1" t="s">
        <v>61</v>
      </c>
      <c r="AJ81" s="1">
        <v>30439.5</v>
      </c>
      <c r="AK81" s="1">
        <v>0.12771924499975285</v>
      </c>
      <c r="AS81" s="1">
        <v>2777</v>
      </c>
      <c r="AT81" s="1">
        <v>-2.1781130002636928E-2</v>
      </c>
      <c r="AZ81" s="1">
        <v>-4366</v>
      </c>
      <c r="BA81" s="1">
        <v>9.3825399962952361E-3</v>
      </c>
      <c r="BB81" s="1">
        <v>1</v>
      </c>
    </row>
    <row r="82" spans="1:54" ht="12.95" customHeight="1">
      <c r="A82" s="16" t="s">
        <v>313</v>
      </c>
      <c r="B82" s="16" t="s">
        <v>50</v>
      </c>
      <c r="C82" s="17">
        <v>37488.321000000004</v>
      </c>
      <c r="D82" s="17" t="s">
        <v>138</v>
      </c>
      <c r="E82" s="1">
        <f t="shared" si="1"/>
        <v>-10612.929187659702</v>
      </c>
      <c r="F82" s="1">
        <f t="shared" si="13"/>
        <v>-10613</v>
      </c>
      <c r="G82" s="1">
        <f t="shared" si="15"/>
        <v>2.9007969998929184E-2</v>
      </c>
      <c r="I82" s="1">
        <f t="shared" si="18"/>
        <v>2.9007969998929184E-2</v>
      </c>
      <c r="O82" s="1">
        <f t="shared" ca="1" si="19"/>
        <v>-0.37238976541756896</v>
      </c>
      <c r="P82" s="1">
        <f t="shared" si="5"/>
        <v>3.1849235175121365E-2</v>
      </c>
      <c r="Q82" s="208">
        <f t="shared" si="6"/>
        <v>22469.821000000004</v>
      </c>
      <c r="R82" s="1">
        <f t="shared" si="16"/>
        <v>8.0727878014423877E-6</v>
      </c>
      <c r="S82" s="92">
        <f t="shared" si="20"/>
        <v>0.1</v>
      </c>
      <c r="T82" s="1">
        <f t="shared" si="8"/>
        <v>8.0727878014423879E-7</v>
      </c>
      <c r="U82" s="1">
        <f t="shared" si="17"/>
        <v>-2.8412651761921814E-3</v>
      </c>
      <c r="V82" s="91"/>
      <c r="AE82" s="1" t="s">
        <v>70</v>
      </c>
      <c r="AG82" s="1" t="s">
        <v>61</v>
      </c>
      <c r="AJ82" s="1">
        <v>31259.5</v>
      </c>
      <c r="AK82" s="1">
        <v>0.13805344499996863</v>
      </c>
      <c r="AS82" s="1">
        <v>2784.5</v>
      </c>
      <c r="AT82" s="1">
        <v>-2.7123804997245315E-2</v>
      </c>
      <c r="AZ82" s="1">
        <v>-3460</v>
      </c>
      <c r="BA82" s="1">
        <v>5.4873999979463406E-3</v>
      </c>
      <c r="BB82" s="1">
        <v>1</v>
      </c>
    </row>
    <row r="83" spans="1:54" ht="12.95" customHeight="1">
      <c r="A83" s="16" t="s">
        <v>313</v>
      </c>
      <c r="B83" s="16" t="s">
        <v>54</v>
      </c>
      <c r="C83" s="17">
        <v>37489.353999999999</v>
      </c>
      <c r="D83" s="17" t="s">
        <v>138</v>
      </c>
      <c r="E83" s="1">
        <f t="shared" si="1"/>
        <v>-10610.407496292715</v>
      </c>
      <c r="F83" s="1">
        <f t="shared" si="13"/>
        <v>-10610.5</v>
      </c>
      <c r="G83" s="1">
        <f t="shared" si="15"/>
        <v>3.7893745000474155E-2</v>
      </c>
      <c r="I83" s="1">
        <f t="shared" si="18"/>
        <v>3.7893745000474155E-2</v>
      </c>
      <c r="O83" s="1">
        <f t="shared" ca="1" si="19"/>
        <v>-0.37235917604727542</v>
      </c>
      <c r="P83" s="1">
        <f t="shared" si="5"/>
        <v>3.1837111011056698E-2</v>
      </c>
      <c r="Q83" s="208">
        <f t="shared" si="6"/>
        <v>22470.853999999999</v>
      </c>
      <c r="R83" s="1">
        <f t="shared" si="16"/>
        <v>3.6682815281766813E-5</v>
      </c>
      <c r="S83" s="92">
        <f t="shared" si="20"/>
        <v>0.1</v>
      </c>
      <c r="T83" s="1">
        <f t="shared" si="8"/>
        <v>3.6682815281766813E-6</v>
      </c>
      <c r="U83" s="1">
        <f t="shared" si="17"/>
        <v>6.0566339894174565E-3</v>
      </c>
      <c r="V83" s="91"/>
      <c r="AE83" s="1" t="s">
        <v>70</v>
      </c>
      <c r="AG83" s="1" t="s">
        <v>61</v>
      </c>
      <c r="AJ83" s="1">
        <v>31262</v>
      </c>
      <c r="AK83" s="1">
        <v>0.13803922000079183</v>
      </c>
      <c r="AS83" s="1">
        <v>2799</v>
      </c>
      <c r="AT83" s="1">
        <v>-3.2986309997795615E-2</v>
      </c>
      <c r="AZ83" s="1">
        <v>-2479</v>
      </c>
      <c r="BA83" s="1">
        <v>-1.0344900001655333E-3</v>
      </c>
      <c r="BB83" s="1">
        <v>1</v>
      </c>
    </row>
    <row r="84" spans="1:54" ht="12.95" customHeight="1">
      <c r="A84" s="16" t="s">
        <v>313</v>
      </c>
      <c r="B84" s="16" t="s">
        <v>50</v>
      </c>
      <c r="C84" s="17">
        <v>37492.428</v>
      </c>
      <c r="D84" s="17" t="s">
        <v>138</v>
      </c>
      <c r="E84" s="1">
        <f t="shared" si="1"/>
        <v>-10602.903450540396</v>
      </c>
      <c r="F84" s="1">
        <f t="shared" si="13"/>
        <v>-10603</v>
      </c>
      <c r="G84" s="1">
        <f t="shared" si="15"/>
        <v>3.9551069996377919E-2</v>
      </c>
      <c r="I84" s="1">
        <f t="shared" si="18"/>
        <v>3.9551069996377919E-2</v>
      </c>
      <c r="O84" s="1">
        <f t="shared" ca="1" si="19"/>
        <v>-0.37226740793639485</v>
      </c>
      <c r="P84" s="1">
        <f t="shared" si="5"/>
        <v>3.1800751587017534E-2</v>
      </c>
      <c r="Q84" s="208">
        <f t="shared" si="6"/>
        <v>22473.928</v>
      </c>
      <c r="R84" s="1">
        <f t="shared" si="16"/>
        <v>6.0067435446470486E-5</v>
      </c>
      <c r="S84" s="92">
        <f t="shared" si="20"/>
        <v>0.1</v>
      </c>
      <c r="T84" s="1">
        <f t="shared" si="8"/>
        <v>6.0067435446470493E-6</v>
      </c>
      <c r="U84" s="1">
        <f t="shared" si="17"/>
        <v>7.750318409360385E-3</v>
      </c>
      <c r="V84" s="91"/>
      <c r="AE84" s="1" t="s">
        <v>63</v>
      </c>
      <c r="AG84" s="1" t="s">
        <v>61</v>
      </c>
      <c r="AJ84" s="1">
        <v>31408.5</v>
      </c>
      <c r="AK84" s="1">
        <v>0.13814563499909127</v>
      </c>
      <c r="AS84" s="1">
        <v>2801.5</v>
      </c>
      <c r="AT84" s="1">
        <v>-2.1005349990446121E-3</v>
      </c>
      <c r="AZ84" s="1">
        <v>-2398.5</v>
      </c>
      <c r="BA84" s="1">
        <v>1.4874650005367585E-3</v>
      </c>
      <c r="BB84" s="1">
        <v>1</v>
      </c>
    </row>
    <row r="85" spans="1:54" ht="12.95" customHeight="1">
      <c r="A85" s="16" t="s">
        <v>313</v>
      </c>
      <c r="B85" s="16" t="s">
        <v>50</v>
      </c>
      <c r="C85" s="17">
        <v>37494.482000000004</v>
      </c>
      <c r="D85" s="17" t="s">
        <v>138</v>
      </c>
      <c r="E85" s="1">
        <f t="shared" ref="E85:E148" si="21">+(C85-C$7)/C$8</f>
        <v>-10597.889361413756</v>
      </c>
      <c r="F85" s="1">
        <f t="shared" si="13"/>
        <v>-10598</v>
      </c>
      <c r="G85" s="1">
        <f t="shared" ref="G85:G116" si="22">+C85-(C$7+F85*C$8)</f>
        <v>4.5322620004299097E-2</v>
      </c>
      <c r="I85" s="1">
        <f t="shared" si="18"/>
        <v>4.5322620004299097E-2</v>
      </c>
      <c r="O85" s="1">
        <f t="shared" ca="1" si="19"/>
        <v>-0.37220622919580781</v>
      </c>
      <c r="P85" s="1">
        <f t="shared" ref="P85:P148" si="23">+D$11+D$12*F85+D$13*F85^2</f>
        <v>3.1776522861120447E-2</v>
      </c>
      <c r="Q85" s="208">
        <f t="shared" ref="Q85:Q148" si="24">+C85-15018.5</f>
        <v>22475.982000000004</v>
      </c>
      <c r="R85" s="1">
        <f t="shared" ref="R85:R116" si="25">+(P85-G85)^2</f>
        <v>1.8349674781243278E-4</v>
      </c>
      <c r="S85" s="92">
        <f t="shared" si="20"/>
        <v>0.1</v>
      </c>
      <c r="T85" s="1">
        <f t="shared" ref="T85:T148" si="26">+S85*R85</f>
        <v>1.8349674781243279E-5</v>
      </c>
      <c r="U85" s="1">
        <f t="shared" ref="U85:U116" si="27">+G85-P85</f>
        <v>1.3546097143178649E-2</v>
      </c>
      <c r="V85" s="91"/>
      <c r="AE85" s="1" t="s">
        <v>70</v>
      </c>
      <c r="AG85" s="1" t="s">
        <v>61</v>
      </c>
      <c r="AJ85" s="1">
        <v>32216.5</v>
      </c>
      <c r="AK85" s="1">
        <v>0.14972811499319505</v>
      </c>
      <c r="AS85" s="1">
        <v>2812</v>
      </c>
      <c r="AT85" s="1">
        <v>7.1971999568631873E-4</v>
      </c>
      <c r="AZ85" s="1">
        <v>-1700</v>
      </c>
      <c r="BA85" s="1">
        <v>-7.626999999047257E-3</v>
      </c>
      <c r="BB85" s="1">
        <v>1</v>
      </c>
    </row>
    <row r="86" spans="1:54" ht="12.95" customHeight="1">
      <c r="A86" s="16" t="s">
        <v>313</v>
      </c>
      <c r="B86" s="16" t="s">
        <v>50</v>
      </c>
      <c r="C86" s="17">
        <v>37496.525000000001</v>
      </c>
      <c r="D86" s="17" t="s">
        <v>138</v>
      </c>
      <c r="E86" s="1">
        <f t="shared" si="21"/>
        <v>-10592.902124760545</v>
      </c>
      <c r="F86" s="1">
        <f t="shared" si="13"/>
        <v>-10593</v>
      </c>
      <c r="G86" s="1">
        <f t="shared" si="22"/>
        <v>4.0094169999065343E-2</v>
      </c>
      <c r="I86" s="1">
        <f t="shared" si="18"/>
        <v>4.0094169999065343E-2</v>
      </c>
      <c r="O86" s="1">
        <f t="shared" ca="1" si="19"/>
        <v>-0.37214505045522073</v>
      </c>
      <c r="P86" s="1">
        <f t="shared" si="23"/>
        <v>3.175230284732658E-2</v>
      </c>
      <c r="Q86" s="208">
        <f t="shared" si="24"/>
        <v>22478.025000000001</v>
      </c>
      <c r="R86" s="1">
        <f t="shared" si="25"/>
        <v>6.9586747577258189E-5</v>
      </c>
      <c r="S86" s="92">
        <f t="shared" si="20"/>
        <v>0.1</v>
      </c>
      <c r="T86" s="1">
        <f t="shared" si="26"/>
        <v>6.9586747577258189E-6</v>
      </c>
      <c r="U86" s="1">
        <f t="shared" si="27"/>
        <v>8.3418671517387633E-3</v>
      </c>
      <c r="V86" s="91"/>
      <c r="AE86" s="1" t="s">
        <v>77</v>
      </c>
      <c r="AG86" s="1" t="s">
        <v>61</v>
      </c>
      <c r="AS86" s="1">
        <v>2816</v>
      </c>
      <c r="AT86" s="1">
        <v>-1.796304000163218E-2</v>
      </c>
      <c r="AZ86" s="1">
        <v>-1684.5</v>
      </c>
      <c r="BA86" s="1">
        <v>3.4648049986572005E-3</v>
      </c>
      <c r="BB86" s="1">
        <v>1</v>
      </c>
    </row>
    <row r="87" spans="1:54" ht="12.95" customHeight="1">
      <c r="A87" s="16" t="s">
        <v>313</v>
      </c>
      <c r="B87" s="16" t="s">
        <v>50</v>
      </c>
      <c r="C87" s="17">
        <v>37497.338000000003</v>
      </c>
      <c r="D87" s="17" t="s">
        <v>138</v>
      </c>
      <c r="E87" s="1">
        <f t="shared" si="21"/>
        <v>-10590.917482861831</v>
      </c>
      <c r="F87" s="1">
        <f t="shared" si="13"/>
        <v>-10591</v>
      </c>
      <c r="G87" s="1">
        <f t="shared" si="22"/>
        <v>3.3802789999754168E-2</v>
      </c>
      <c r="I87" s="1">
        <f t="shared" si="18"/>
        <v>3.3802789999754168E-2</v>
      </c>
      <c r="O87" s="1">
        <f t="shared" ca="1" si="19"/>
        <v>-0.37212057895898587</v>
      </c>
      <c r="P87" s="1">
        <f t="shared" si="23"/>
        <v>3.1742617281197934E-2</v>
      </c>
      <c r="Q87" s="208">
        <f t="shared" si="24"/>
        <v>22478.838000000003</v>
      </c>
      <c r="R87" s="1">
        <f t="shared" si="25"/>
        <v>4.2443116302833853E-6</v>
      </c>
      <c r="S87" s="92">
        <f t="shared" si="20"/>
        <v>0.1</v>
      </c>
      <c r="T87" s="1">
        <f t="shared" si="26"/>
        <v>4.2443116302833853E-7</v>
      </c>
      <c r="U87" s="1">
        <f t="shared" si="27"/>
        <v>2.0601727185562344E-3</v>
      </c>
      <c r="V87" s="91"/>
      <c r="AE87" s="1" t="s">
        <v>72</v>
      </c>
      <c r="AG87" s="1" t="s">
        <v>61</v>
      </c>
      <c r="AS87" s="1">
        <v>2833</v>
      </c>
      <c r="AT87" s="1">
        <v>-2.3939769998833071E-2</v>
      </c>
    </row>
    <row r="88" spans="1:54" ht="12.95" customHeight="1">
      <c r="A88" s="16" t="s">
        <v>313</v>
      </c>
      <c r="B88" s="16" t="s">
        <v>54</v>
      </c>
      <c r="C88" s="17">
        <v>37498.362999999998</v>
      </c>
      <c r="D88" s="17" t="s">
        <v>138</v>
      </c>
      <c r="E88" s="1">
        <f t="shared" si="21"/>
        <v>-10588.415320566422</v>
      </c>
      <c r="F88" s="1">
        <f t="shared" si="13"/>
        <v>-10588.5</v>
      </c>
      <c r="G88" s="1">
        <f t="shared" si="22"/>
        <v>3.4688564992393367E-2</v>
      </c>
      <c r="I88" s="1">
        <f t="shared" si="18"/>
        <v>3.4688564992393367E-2</v>
      </c>
      <c r="O88" s="1">
        <f t="shared" ca="1" si="19"/>
        <v>-0.37208998958869238</v>
      </c>
      <c r="P88" s="1">
        <f t="shared" si="23"/>
        <v>3.1730512283760351E-2</v>
      </c>
      <c r="Q88" s="208">
        <f t="shared" si="24"/>
        <v>22479.862999999998</v>
      </c>
      <c r="R88" s="1">
        <f t="shared" si="25"/>
        <v>8.7500758270511226E-6</v>
      </c>
      <c r="S88" s="92">
        <f t="shared" si="20"/>
        <v>0.1</v>
      </c>
      <c r="T88" s="1">
        <f t="shared" si="26"/>
        <v>8.7500758270511233E-7</v>
      </c>
      <c r="U88" s="1">
        <f t="shared" si="27"/>
        <v>2.9580527086330161E-3</v>
      </c>
      <c r="V88" s="91"/>
      <c r="AE88" s="1" t="s">
        <v>63</v>
      </c>
      <c r="AG88" s="1" t="s">
        <v>61</v>
      </c>
      <c r="AS88" s="1">
        <v>3692.5</v>
      </c>
      <c r="AT88" s="1">
        <v>1.5896750046522357E-3</v>
      </c>
      <c r="AZ88" s="1">
        <v>102.5</v>
      </c>
      <c r="BA88" s="1">
        <v>4.1677500121295452E-4</v>
      </c>
      <c r="BB88" s="1">
        <v>1</v>
      </c>
    </row>
    <row r="89" spans="1:54" ht="12.95" customHeight="1">
      <c r="A89" s="16" t="s">
        <v>313</v>
      </c>
      <c r="B89" s="16" t="s">
        <v>50</v>
      </c>
      <c r="C89" s="17">
        <v>37499.394</v>
      </c>
      <c r="D89" s="17" t="s">
        <v>138</v>
      </c>
      <c r="E89" s="1">
        <f t="shared" si="21"/>
        <v>-10585.898511467314</v>
      </c>
      <c r="F89" s="1">
        <f t="shared" si="13"/>
        <v>-10586</v>
      </c>
      <c r="G89" s="1">
        <f t="shared" si="22"/>
        <v>4.1574340000806842E-2</v>
      </c>
      <c r="I89" s="1">
        <f t="shared" si="18"/>
        <v>4.1574340000806842E-2</v>
      </c>
      <c r="O89" s="1">
        <f t="shared" ca="1" si="19"/>
        <v>-0.37205940021839884</v>
      </c>
      <c r="P89" s="1">
        <f t="shared" si="23"/>
        <v>3.1718409464348576E-2</v>
      </c>
      <c r="Q89" s="208">
        <f t="shared" si="24"/>
        <v>22480.894</v>
      </c>
      <c r="R89" s="1">
        <f t="shared" si="25"/>
        <v>9.7139366739490508E-5</v>
      </c>
      <c r="S89" s="92">
        <f t="shared" si="20"/>
        <v>0.1</v>
      </c>
      <c r="T89" s="1">
        <f t="shared" si="26"/>
        <v>9.7139366739490511E-6</v>
      </c>
      <c r="U89" s="1">
        <f t="shared" si="27"/>
        <v>9.8559305364582656E-3</v>
      </c>
      <c r="V89" s="91"/>
      <c r="AE89" s="1" t="s">
        <v>105</v>
      </c>
      <c r="AG89" s="1" t="s">
        <v>61</v>
      </c>
      <c r="AS89" s="1">
        <v>4459</v>
      </c>
      <c r="AT89" s="1">
        <v>5.1682899938896298E-3</v>
      </c>
      <c r="AZ89" s="1">
        <v>963</v>
      </c>
      <c r="BA89" s="1">
        <v>-1.7599469996639527E-2</v>
      </c>
      <c r="BB89" s="1">
        <v>1</v>
      </c>
    </row>
    <row r="90" spans="1:54" ht="12.95" customHeight="1">
      <c r="A90" s="16" t="s">
        <v>313</v>
      </c>
      <c r="B90" s="16" t="s">
        <v>50</v>
      </c>
      <c r="C90" s="17">
        <v>37501.423000000003</v>
      </c>
      <c r="D90" s="17" t="s">
        <v>138</v>
      </c>
      <c r="E90" s="1">
        <f t="shared" si="21"/>
        <v>-10580.945450689347</v>
      </c>
      <c r="F90" s="1">
        <f t="shared" si="13"/>
        <v>-10581</v>
      </c>
      <c r="G90" s="1">
        <f t="shared" si="22"/>
        <v>2.2345889999996871E-2</v>
      </c>
      <c r="I90" s="1">
        <f t="shared" si="18"/>
        <v>2.2345889999996871E-2</v>
      </c>
      <c r="O90" s="1">
        <f t="shared" ca="1" si="19"/>
        <v>-0.37199822147781181</v>
      </c>
      <c r="P90" s="1">
        <f t="shared" si="23"/>
        <v>3.1694210359602432E-2</v>
      </c>
      <c r="Q90" s="208">
        <f t="shared" si="24"/>
        <v>22482.923000000003</v>
      </c>
      <c r="R90" s="1">
        <f t="shared" si="25"/>
        <v>8.7391093545815846E-5</v>
      </c>
      <c r="S90" s="92">
        <f t="shared" si="20"/>
        <v>0.1</v>
      </c>
      <c r="T90" s="1">
        <f t="shared" si="26"/>
        <v>8.7391093545815853E-6</v>
      </c>
      <c r="U90" s="1">
        <f t="shared" si="27"/>
        <v>-9.3483203596055608E-3</v>
      </c>
      <c r="V90" s="91"/>
      <c r="AE90" s="1" t="s">
        <v>63</v>
      </c>
      <c r="AG90" s="1" t="s">
        <v>61</v>
      </c>
      <c r="AS90" s="1">
        <v>4493</v>
      </c>
      <c r="AT90" s="1">
        <v>2.8148299970780499E-3</v>
      </c>
      <c r="AZ90" s="1">
        <v>-870</v>
      </c>
      <c r="BA90" s="1">
        <v>4.5029999455437064E-4</v>
      </c>
      <c r="BB90" s="1">
        <v>1</v>
      </c>
    </row>
    <row r="91" spans="1:54" ht="12.95" customHeight="1">
      <c r="A91" s="16" t="s">
        <v>313</v>
      </c>
      <c r="B91" s="16" t="s">
        <v>50</v>
      </c>
      <c r="C91" s="17">
        <v>37504.307999999997</v>
      </c>
      <c r="D91" s="17" t="s">
        <v>138</v>
      </c>
      <c r="E91" s="1">
        <f t="shared" si="21"/>
        <v>-10573.902779252978</v>
      </c>
      <c r="F91" s="1">
        <f t="shared" si="13"/>
        <v>-10574</v>
      </c>
      <c r="G91" s="1">
        <f t="shared" si="22"/>
        <v>3.9826059997722041E-2</v>
      </c>
      <c r="I91" s="1">
        <f t="shared" si="18"/>
        <v>3.9826059997722041E-2</v>
      </c>
      <c r="O91" s="1">
        <f t="shared" ca="1" si="19"/>
        <v>-0.37191257124098992</v>
      </c>
      <c r="P91" s="1">
        <f t="shared" si="23"/>
        <v>3.1660346249291253E-2</v>
      </c>
      <c r="Q91" s="208">
        <f t="shared" si="24"/>
        <v>22485.807999999997</v>
      </c>
      <c r="R91" s="1">
        <f t="shared" si="25"/>
        <v>6.6678881021311584E-5</v>
      </c>
      <c r="S91" s="92">
        <f t="shared" si="20"/>
        <v>0.1</v>
      </c>
      <c r="T91" s="1">
        <f t="shared" si="26"/>
        <v>6.6678881021311584E-6</v>
      </c>
      <c r="U91" s="1">
        <f t="shared" si="27"/>
        <v>8.1657137484307876E-3</v>
      </c>
      <c r="V91" s="91"/>
      <c r="AE91" s="1" t="s">
        <v>109</v>
      </c>
      <c r="AG91" s="1" t="s">
        <v>61</v>
      </c>
      <c r="AS91" s="1">
        <v>5689</v>
      </c>
      <c r="AT91" s="1">
        <v>1.1969589999353047E-2</v>
      </c>
      <c r="AZ91" s="1">
        <v>38</v>
      </c>
      <c r="BA91" s="1">
        <v>6.3779996708035469E-5</v>
      </c>
      <c r="BB91" s="1">
        <v>1</v>
      </c>
    </row>
    <row r="92" spans="1:54" ht="12.95" customHeight="1">
      <c r="A92" s="16" t="s">
        <v>313</v>
      </c>
      <c r="B92" s="16" t="s">
        <v>54</v>
      </c>
      <c r="C92" s="17">
        <v>37504.512999999999</v>
      </c>
      <c r="D92" s="17" t="s">
        <v>138</v>
      </c>
      <c r="E92" s="1">
        <f t="shared" si="21"/>
        <v>-10573.40234679389</v>
      </c>
      <c r="F92" s="1">
        <f t="shared" si="13"/>
        <v>-10573.5</v>
      </c>
      <c r="G92" s="1">
        <f t="shared" si="22"/>
        <v>4.0003214999160264E-2</v>
      </c>
      <c r="I92" s="1">
        <f t="shared" si="18"/>
        <v>4.0003214999160264E-2</v>
      </c>
      <c r="O92" s="1">
        <f t="shared" ca="1" si="19"/>
        <v>-0.37190645336693118</v>
      </c>
      <c r="P92" s="1">
        <f t="shared" si="23"/>
        <v>3.1657928037676766E-2</v>
      </c>
      <c r="Q92" s="208">
        <f t="shared" si="24"/>
        <v>22486.012999999999</v>
      </c>
      <c r="R92" s="1">
        <f t="shared" si="25"/>
        <v>6.964381446950647E-5</v>
      </c>
      <c r="S92" s="92">
        <f t="shared" si="20"/>
        <v>0.1</v>
      </c>
      <c r="T92" s="1">
        <f t="shared" si="26"/>
        <v>6.9643814469506475E-6</v>
      </c>
      <c r="U92" s="1">
        <f t="shared" si="27"/>
        <v>8.3452869614834974E-3</v>
      </c>
      <c r="V92" s="91"/>
      <c r="AE92" s="1" t="s">
        <v>105</v>
      </c>
      <c r="AG92" s="1" t="s">
        <v>61</v>
      </c>
      <c r="AS92" s="1">
        <v>6378.5</v>
      </c>
      <c r="AT92" s="1">
        <v>5.4663349947077222E-3</v>
      </c>
      <c r="AZ92" s="1">
        <v>1056</v>
      </c>
      <c r="BA92" s="1">
        <v>4.5135999243939295E-4</v>
      </c>
      <c r="BB92" s="1">
        <v>1</v>
      </c>
    </row>
    <row r="93" spans="1:54" ht="12.95" customHeight="1">
      <c r="A93" s="16" t="s">
        <v>313</v>
      </c>
      <c r="B93" s="16" t="s">
        <v>50</v>
      </c>
      <c r="C93" s="17">
        <v>37547.317999999999</v>
      </c>
      <c r="D93" s="17" t="s">
        <v>138</v>
      </c>
      <c r="E93" s="1">
        <f t="shared" si="21"/>
        <v>-10468.909608203132</v>
      </c>
      <c r="F93" s="1">
        <f t="shared" si="13"/>
        <v>-10469</v>
      </c>
      <c r="G93" s="1">
        <f t="shared" si="22"/>
        <v>3.7028610000561457E-2</v>
      </c>
      <c r="I93" s="1">
        <f t="shared" si="18"/>
        <v>3.7028610000561457E-2</v>
      </c>
      <c r="O93" s="1">
        <f t="shared" ca="1" si="19"/>
        <v>-0.37062781768866171</v>
      </c>
      <c r="P93" s="1">
        <f t="shared" si="23"/>
        <v>3.1154433681300955E-2</v>
      </c>
      <c r="Q93" s="208">
        <f t="shared" si="24"/>
        <v>22528.817999999999</v>
      </c>
      <c r="R93" s="1">
        <f t="shared" si="25"/>
        <v>3.4505947429760854E-5</v>
      </c>
      <c r="S93" s="92">
        <f t="shared" si="20"/>
        <v>0.1</v>
      </c>
      <c r="T93" s="1">
        <f t="shared" si="26"/>
        <v>3.4505947429760854E-6</v>
      </c>
      <c r="U93" s="1">
        <f t="shared" si="27"/>
        <v>5.8741763192605018E-3</v>
      </c>
      <c r="V93" s="91"/>
      <c r="AE93" s="1" t="s">
        <v>109</v>
      </c>
      <c r="AG93" s="1" t="s">
        <v>61</v>
      </c>
      <c r="AS93" s="1">
        <v>6580</v>
      </c>
      <c r="AT93" s="1">
        <v>6.659799997578375E-3</v>
      </c>
    </row>
    <row r="94" spans="1:54" ht="12.95" customHeight="1">
      <c r="A94" s="16" t="s">
        <v>313</v>
      </c>
      <c r="B94" s="16" t="s">
        <v>54</v>
      </c>
      <c r="C94" s="17">
        <v>37555.307999999997</v>
      </c>
      <c r="D94" s="17" t="s">
        <v>138</v>
      </c>
      <c r="E94" s="1">
        <f t="shared" si="21"/>
        <v>-10449.404947968582</v>
      </c>
      <c r="F94" s="1">
        <f t="shared" si="13"/>
        <v>-10449.5</v>
      </c>
      <c r="G94" s="1">
        <f t="shared" si="22"/>
        <v>3.8937654993787874E-2</v>
      </c>
      <c r="I94" s="1">
        <f t="shared" si="18"/>
        <v>3.8937654993787874E-2</v>
      </c>
      <c r="O94" s="1">
        <f t="shared" ca="1" si="19"/>
        <v>-0.37038922060037216</v>
      </c>
      <c r="P94" s="1">
        <f t="shared" si="23"/>
        <v>3.1060901506274621E-2</v>
      </c>
      <c r="Q94" s="208">
        <f t="shared" si="24"/>
        <v>22536.807999999997</v>
      </c>
      <c r="R94" s="1">
        <f t="shared" si="25"/>
        <v>6.2043245503052175E-5</v>
      </c>
      <c r="S94" s="92">
        <f t="shared" si="20"/>
        <v>0.1</v>
      </c>
      <c r="T94" s="1">
        <f t="shared" si="26"/>
        <v>6.2043245503052177E-6</v>
      </c>
      <c r="U94" s="1">
        <f t="shared" si="27"/>
        <v>7.8767534875132522E-3</v>
      </c>
      <c r="V94" s="91"/>
      <c r="AE94" s="1" t="s">
        <v>72</v>
      </c>
      <c r="AG94" s="1" t="s">
        <v>61</v>
      </c>
      <c r="AS94" s="1">
        <v>7115</v>
      </c>
      <c r="AT94" s="1">
        <v>-6.8435000139288604E-4</v>
      </c>
      <c r="AZ94" s="1">
        <v>1014.5</v>
      </c>
      <c r="BA94" s="1">
        <v>-2.452505003020633E-3</v>
      </c>
      <c r="BB94" s="1">
        <v>1</v>
      </c>
    </row>
    <row r="95" spans="1:54" ht="12.95" customHeight="1">
      <c r="A95" s="16" t="s">
        <v>314</v>
      </c>
      <c r="B95" s="16" t="s">
        <v>50</v>
      </c>
      <c r="C95" s="17">
        <v>37857.413</v>
      </c>
      <c r="D95" s="17" t="s">
        <v>138</v>
      </c>
      <c r="E95" s="1">
        <f t="shared" si="21"/>
        <v>-9711.9261769847999</v>
      </c>
      <c r="F95" s="1">
        <f t="shared" si="13"/>
        <v>-9712</v>
      </c>
      <c r="G95" s="1">
        <f t="shared" si="22"/>
        <v>3.0241280001064297E-2</v>
      </c>
      <c r="I95" s="1">
        <f t="shared" si="18"/>
        <v>3.0241280001064297E-2</v>
      </c>
      <c r="O95" s="1">
        <f t="shared" ca="1" si="19"/>
        <v>-0.36136535636378114</v>
      </c>
      <c r="P95" s="1">
        <f t="shared" si="23"/>
        <v>2.7620743848094619E-2</v>
      </c>
      <c r="Q95" s="208">
        <f t="shared" si="24"/>
        <v>22838.913</v>
      </c>
      <c r="R95" s="1">
        <f t="shared" si="25"/>
        <v>6.8672097290211209E-6</v>
      </c>
      <c r="S95" s="92">
        <f t="shared" si="20"/>
        <v>0.1</v>
      </c>
      <c r="T95" s="1">
        <f t="shared" si="26"/>
        <v>6.8672097290211209E-7</v>
      </c>
      <c r="U95" s="1">
        <f t="shared" si="27"/>
        <v>2.6205361529696783E-3</v>
      </c>
      <c r="V95" s="91"/>
      <c r="AE95" s="1" t="s">
        <v>116</v>
      </c>
      <c r="AG95" s="1" t="s">
        <v>61</v>
      </c>
      <c r="AS95" s="1">
        <v>7117.5</v>
      </c>
      <c r="AT95" s="1">
        <v>1.3014249998377636E-3</v>
      </c>
      <c r="AZ95" s="1">
        <v>1056</v>
      </c>
      <c r="BA95" s="1">
        <v>-1.4864000695524737E-4</v>
      </c>
      <c r="BB95" s="1">
        <v>1</v>
      </c>
    </row>
    <row r="96" spans="1:54" ht="12.95" customHeight="1">
      <c r="A96" s="16" t="s">
        <v>315</v>
      </c>
      <c r="B96" s="16" t="s">
        <v>50</v>
      </c>
      <c r="C96" s="17">
        <v>38226.490700000002</v>
      </c>
      <c r="D96" s="17" t="s">
        <v>95</v>
      </c>
      <c r="E96" s="1">
        <f t="shared" si="21"/>
        <v>-8810.9580745253279</v>
      </c>
      <c r="F96" s="1">
        <f t="shared" si="13"/>
        <v>-8811</v>
      </c>
      <c r="G96" s="1">
        <f t="shared" si="22"/>
        <v>1.7174590000649914E-2</v>
      </c>
      <c r="I96" s="1">
        <f t="shared" si="18"/>
        <v>1.7174590000649914E-2</v>
      </c>
      <c r="O96" s="1">
        <f t="shared" ca="1" si="19"/>
        <v>-0.35034094730999332</v>
      </c>
      <c r="P96" s="1">
        <f t="shared" si="23"/>
        <v>2.3675152285326424E-2</v>
      </c>
      <c r="Q96" s="208">
        <f t="shared" si="24"/>
        <v>23207.990700000002</v>
      </c>
      <c r="R96" s="1">
        <f t="shared" si="25"/>
        <v>4.2257310016958677E-5</v>
      </c>
      <c r="S96" s="92">
        <f t="shared" si="20"/>
        <v>0.1</v>
      </c>
      <c r="T96" s="1">
        <f t="shared" si="26"/>
        <v>4.2257310016958682E-6</v>
      </c>
      <c r="U96" s="1">
        <f t="shared" si="27"/>
        <v>-6.5005622846765095E-3</v>
      </c>
      <c r="V96" s="91"/>
      <c r="AE96" s="1" t="s">
        <v>120</v>
      </c>
      <c r="AG96" s="1" t="s">
        <v>61</v>
      </c>
      <c r="AS96" s="1">
        <v>7189</v>
      </c>
      <c r="AT96" s="1">
        <v>7.5345900040701963E-3</v>
      </c>
      <c r="AZ96" s="1">
        <v>930</v>
      </c>
      <c r="BA96" s="1">
        <v>-1.9169999723089859E-4</v>
      </c>
      <c r="BB96" s="1">
        <v>1</v>
      </c>
    </row>
    <row r="97" spans="1:54" ht="12.95" customHeight="1">
      <c r="A97" s="99" t="s">
        <v>316</v>
      </c>
      <c r="B97" s="99" t="s">
        <v>50</v>
      </c>
      <c r="C97" s="100">
        <v>38226.491000000002</v>
      </c>
      <c r="D97" s="100" t="s">
        <v>138</v>
      </c>
      <c r="E97" s="1">
        <f t="shared" si="21"/>
        <v>-8810.9573421851437</v>
      </c>
      <c r="F97" s="1">
        <f t="shared" si="13"/>
        <v>-8811</v>
      </c>
      <c r="G97" s="1">
        <f t="shared" si="22"/>
        <v>1.7474590000347234E-2</v>
      </c>
      <c r="I97" s="1">
        <f t="shared" si="18"/>
        <v>1.7474590000347234E-2</v>
      </c>
      <c r="O97" s="1">
        <f t="shared" ca="1" si="19"/>
        <v>-0.35034094730999332</v>
      </c>
      <c r="P97" s="1">
        <f t="shared" si="23"/>
        <v>2.3675152285326424E-2</v>
      </c>
      <c r="Q97" s="208">
        <f t="shared" si="24"/>
        <v>23207.991000000002</v>
      </c>
      <c r="R97" s="1">
        <f t="shared" si="25"/>
        <v>3.8446972649906347E-5</v>
      </c>
      <c r="S97" s="92">
        <f t="shared" si="20"/>
        <v>0.1</v>
      </c>
      <c r="T97" s="1">
        <f t="shared" si="26"/>
        <v>3.8446972649906347E-6</v>
      </c>
      <c r="U97" s="1">
        <f t="shared" si="27"/>
        <v>-6.2005622849791893E-3</v>
      </c>
      <c r="V97" s="91"/>
      <c r="AE97" s="1" t="s">
        <v>120</v>
      </c>
      <c r="AG97" s="1" t="s">
        <v>61</v>
      </c>
      <c r="AS97" s="1">
        <v>7224.5</v>
      </c>
      <c r="AT97" s="1">
        <v>4.1677500121295452E-4</v>
      </c>
      <c r="AZ97" s="1">
        <v>991</v>
      </c>
      <c r="BA97" s="1">
        <v>-4.7879000339889899E-4</v>
      </c>
      <c r="BB97" s="1">
        <v>1</v>
      </c>
    </row>
    <row r="98" spans="1:54" ht="12.95" customHeight="1">
      <c r="A98" s="16" t="s">
        <v>315</v>
      </c>
      <c r="B98" s="16" t="s">
        <v>50</v>
      </c>
      <c r="C98" s="17">
        <v>38226.499000000003</v>
      </c>
      <c r="D98" s="17" t="s">
        <v>138</v>
      </c>
      <c r="E98" s="1">
        <f t="shared" si="21"/>
        <v>-8810.9378131135654</v>
      </c>
      <c r="F98" s="1">
        <f t="shared" si="13"/>
        <v>-8811</v>
      </c>
      <c r="G98" s="1">
        <f t="shared" si="22"/>
        <v>2.5474590001977049E-2</v>
      </c>
      <c r="I98" s="1">
        <f t="shared" si="18"/>
        <v>2.5474590001977049E-2</v>
      </c>
      <c r="O98" s="1">
        <f t="shared" ca="1" si="19"/>
        <v>-0.35034094730999332</v>
      </c>
      <c r="P98" s="1">
        <f t="shared" si="23"/>
        <v>2.3675152285326424E-2</v>
      </c>
      <c r="Q98" s="208">
        <f t="shared" si="24"/>
        <v>23207.999000000003</v>
      </c>
      <c r="R98" s="1">
        <f t="shared" si="25"/>
        <v>3.2379760961048159E-6</v>
      </c>
      <c r="S98" s="92">
        <f t="shared" si="20"/>
        <v>0.1</v>
      </c>
      <c r="T98" s="1">
        <f t="shared" si="26"/>
        <v>3.2379760961048162E-7</v>
      </c>
      <c r="U98" s="1">
        <f t="shared" si="27"/>
        <v>1.7994377166506252E-3</v>
      </c>
      <c r="V98" s="91"/>
      <c r="AE98" s="1" t="s">
        <v>120</v>
      </c>
      <c r="AG98" s="1" t="s">
        <v>61</v>
      </c>
      <c r="AS98" s="1">
        <v>7232</v>
      </c>
      <c r="AT98" s="1">
        <v>6.7472200025804341E-3</v>
      </c>
    </row>
    <row r="99" spans="1:54" ht="12.95" customHeight="1">
      <c r="A99" s="24" t="s">
        <v>267</v>
      </c>
      <c r="B99" s="35"/>
      <c r="C99" s="33">
        <v>38556.467100000002</v>
      </c>
      <c r="D99" s="33"/>
      <c r="E99" s="1">
        <f t="shared" si="21"/>
        <v>-8005.4414828580266</v>
      </c>
      <c r="F99" s="1">
        <f t="shared" si="13"/>
        <v>-8005.5</v>
      </c>
      <c r="G99" s="1">
        <f t="shared" si="22"/>
        <v>2.3971294998773374E-2</v>
      </c>
      <c r="J99" s="1">
        <f t="shared" ref="J99:J111" si="28">G99</f>
        <v>2.3971294998773374E-2</v>
      </c>
      <c r="P99" s="1">
        <f t="shared" si="23"/>
        <v>2.0387277812249249E-2</v>
      </c>
      <c r="Q99" s="208">
        <f t="shared" si="24"/>
        <v>23537.967100000002</v>
      </c>
      <c r="R99" s="1">
        <f t="shared" si="25"/>
        <v>1.2845179193300301E-5</v>
      </c>
      <c r="S99" s="11">
        <v>1</v>
      </c>
      <c r="T99" s="1">
        <f t="shared" si="26"/>
        <v>1.2845179193300301E-5</v>
      </c>
      <c r="U99" s="1">
        <f t="shared" si="27"/>
        <v>3.5840171865241244E-3</v>
      </c>
      <c r="V99" s="91"/>
      <c r="AE99" s="1" t="s">
        <v>126</v>
      </c>
      <c r="AG99" s="1" t="s">
        <v>61</v>
      </c>
      <c r="AS99" s="1">
        <v>8069.5</v>
      </c>
    </row>
    <row r="100" spans="1:54" ht="12.95" customHeight="1">
      <c r="A100" s="24" t="s">
        <v>267</v>
      </c>
      <c r="B100" s="35"/>
      <c r="C100" s="33">
        <v>38557.49</v>
      </c>
      <c r="D100" s="33"/>
      <c r="E100" s="1">
        <f t="shared" si="21"/>
        <v>-8002.9444469439022</v>
      </c>
      <c r="F100" s="1">
        <f t="shared" ref="F100:F163" si="29">ROUND(2*E100,0)/2</f>
        <v>-8003</v>
      </c>
      <c r="G100" s="1">
        <f t="shared" si="22"/>
        <v>2.2757069993531331E-2</v>
      </c>
      <c r="J100" s="1">
        <f t="shared" si="28"/>
        <v>2.2757069993531331E-2</v>
      </c>
      <c r="P100" s="1">
        <f t="shared" si="23"/>
        <v>2.0377425329099315E-2</v>
      </c>
      <c r="Q100" s="208">
        <f t="shared" si="24"/>
        <v>23538.989999999998</v>
      </c>
      <c r="R100" s="1">
        <f t="shared" si="25"/>
        <v>5.6627087289597649E-6</v>
      </c>
      <c r="S100" s="11">
        <v>1</v>
      </c>
      <c r="T100" s="1">
        <f t="shared" si="26"/>
        <v>5.6627087289597649E-6</v>
      </c>
      <c r="U100" s="1">
        <f t="shared" si="27"/>
        <v>2.3796446644320166E-3</v>
      </c>
      <c r="V100" s="91"/>
      <c r="AE100" s="1" t="s">
        <v>120</v>
      </c>
      <c r="AG100" s="1" t="s">
        <v>61</v>
      </c>
      <c r="AJ100" s="1">
        <v>4482</v>
      </c>
      <c r="AK100" s="1">
        <v>2.7174199931323528E-3</v>
      </c>
      <c r="AS100" s="1">
        <v>102.5</v>
      </c>
      <c r="AZ100" s="1">
        <v>1821</v>
      </c>
      <c r="BA100" s="1">
        <v>-3.014899994013831E-4</v>
      </c>
      <c r="BB100" s="1">
        <v>1</v>
      </c>
    </row>
    <row r="101" spans="1:54" ht="12.95" customHeight="1">
      <c r="A101" s="24" t="s">
        <v>267</v>
      </c>
      <c r="B101" s="35"/>
      <c r="C101" s="33">
        <v>38589.442300000002</v>
      </c>
      <c r="D101" s="33"/>
      <c r="E101" s="1">
        <f t="shared" si="21"/>
        <v>-7924.9446027370595</v>
      </c>
      <c r="F101" s="1">
        <f t="shared" si="29"/>
        <v>-7925</v>
      </c>
      <c r="G101" s="1">
        <f t="shared" si="22"/>
        <v>2.2693250000884291E-2</v>
      </c>
      <c r="J101" s="1">
        <f t="shared" si="28"/>
        <v>2.2693250000884291E-2</v>
      </c>
      <c r="P101" s="1">
        <f t="shared" si="23"/>
        <v>2.0071121920743774E-2</v>
      </c>
      <c r="Q101" s="208">
        <f t="shared" si="24"/>
        <v>23570.942300000002</v>
      </c>
      <c r="R101" s="1">
        <f t="shared" si="25"/>
        <v>6.8755556686613942E-6</v>
      </c>
      <c r="S101" s="11">
        <v>1</v>
      </c>
      <c r="T101" s="1">
        <f t="shared" si="26"/>
        <v>6.8755556686613942E-6</v>
      </c>
      <c r="U101" s="1">
        <f t="shared" si="27"/>
        <v>2.6221280801405171E-3</v>
      </c>
      <c r="V101" s="91"/>
      <c r="AS101" s="1">
        <v>1056</v>
      </c>
      <c r="AT101" s="1">
        <v>1.1487749943626113E-3</v>
      </c>
    </row>
    <row r="102" spans="1:54" ht="12.95" customHeight="1">
      <c r="A102" s="24" t="s">
        <v>267</v>
      </c>
      <c r="B102" s="35"/>
      <c r="C102" s="33">
        <v>38590.463300000003</v>
      </c>
      <c r="D102" s="33"/>
      <c r="E102" s="1">
        <f t="shared" si="21"/>
        <v>-7922.4522049774241</v>
      </c>
      <c r="F102" s="1">
        <f t="shared" si="29"/>
        <v>-7922.5</v>
      </c>
      <c r="G102" s="1">
        <f t="shared" si="22"/>
        <v>1.957902499998454E-2</v>
      </c>
      <c r="J102" s="1">
        <f t="shared" si="28"/>
        <v>1.957902499998454E-2</v>
      </c>
      <c r="P102" s="1">
        <f t="shared" si="23"/>
        <v>2.0061339570024761E-2</v>
      </c>
      <c r="Q102" s="208">
        <f t="shared" si="24"/>
        <v>23571.963300000003</v>
      </c>
      <c r="R102" s="1">
        <f t="shared" si="25"/>
        <v>2.3262734447308319E-7</v>
      </c>
      <c r="S102" s="11">
        <v>1</v>
      </c>
      <c r="T102" s="1">
        <f t="shared" si="26"/>
        <v>2.3262734447308319E-7</v>
      </c>
      <c r="U102" s="1">
        <f t="shared" si="27"/>
        <v>-4.8231457004022094E-4</v>
      </c>
      <c r="V102" s="91"/>
      <c r="AE102" s="1" t="s">
        <v>126</v>
      </c>
      <c r="AG102" s="1" t="s">
        <v>61</v>
      </c>
      <c r="AJ102" s="1">
        <v>6378.5</v>
      </c>
      <c r="AK102" s="1">
        <v>5.4663349947077222E-3</v>
      </c>
      <c r="AS102" s="1">
        <v>930</v>
      </c>
      <c r="AT102" s="1">
        <v>-5.1654998969752342E-5</v>
      </c>
      <c r="AZ102" s="1">
        <v>4493</v>
      </c>
      <c r="BA102" s="1">
        <v>2.8148299970780499E-3</v>
      </c>
      <c r="BB102" s="1">
        <v>1</v>
      </c>
    </row>
    <row r="103" spans="1:54" ht="12.95" customHeight="1">
      <c r="A103" s="24" t="s">
        <v>268</v>
      </c>
      <c r="B103" s="35"/>
      <c r="C103" s="33">
        <v>39289.724000000002</v>
      </c>
      <c r="D103" s="33"/>
      <c r="E103" s="1">
        <f t="shared" si="21"/>
        <v>-6215.463172577256</v>
      </c>
      <c r="F103" s="1">
        <f t="shared" si="29"/>
        <v>-6215.5</v>
      </c>
      <c r="G103" s="1">
        <f t="shared" si="22"/>
        <v>1.5086195002368186E-2</v>
      </c>
      <c r="J103" s="1">
        <f t="shared" si="28"/>
        <v>1.5086195002368186E-2</v>
      </c>
      <c r="P103" s="1">
        <f t="shared" si="23"/>
        <v>1.389040914223057E-2</v>
      </c>
      <c r="Q103" s="208">
        <f t="shared" si="24"/>
        <v>24271.224000000002</v>
      </c>
      <c r="R103" s="1">
        <f t="shared" si="25"/>
        <v>1.4299038233050562E-6</v>
      </c>
      <c r="S103" s="11">
        <v>1</v>
      </c>
      <c r="T103" s="1">
        <f t="shared" si="26"/>
        <v>1.4299038233050562E-6</v>
      </c>
      <c r="U103" s="1">
        <f t="shared" si="27"/>
        <v>1.1957858601376152E-3</v>
      </c>
      <c r="V103" s="91"/>
      <c r="AS103" s="1">
        <v>38</v>
      </c>
      <c r="AT103" s="1">
        <v>-1.3016299999435432E-3</v>
      </c>
    </row>
    <row r="104" spans="1:54" ht="12.95" customHeight="1">
      <c r="A104" s="24" t="s">
        <v>268</v>
      </c>
      <c r="B104" s="35"/>
      <c r="C104" s="33">
        <v>39289.928800000002</v>
      </c>
      <c r="D104" s="33"/>
      <c r="E104" s="1">
        <f t="shared" si="21"/>
        <v>-6214.9632283449628</v>
      </c>
      <c r="F104" s="1">
        <f t="shared" si="29"/>
        <v>-6215</v>
      </c>
      <c r="G104" s="1">
        <f t="shared" si="22"/>
        <v>1.5063350001582876E-2</v>
      </c>
      <c r="J104" s="1">
        <f t="shared" si="28"/>
        <v>1.5063350001582876E-2</v>
      </c>
      <c r="P104" s="1">
        <f t="shared" si="23"/>
        <v>1.3888750364653812E-2</v>
      </c>
      <c r="Q104" s="208">
        <f t="shared" si="24"/>
        <v>24271.428800000002</v>
      </c>
      <c r="R104" s="1">
        <f t="shared" si="25"/>
        <v>1.3796843070738876E-6</v>
      </c>
      <c r="S104" s="11">
        <v>1</v>
      </c>
      <c r="T104" s="1">
        <f t="shared" si="26"/>
        <v>1.3796843070738876E-6</v>
      </c>
      <c r="U104" s="1">
        <f t="shared" si="27"/>
        <v>1.1745996369290634E-3</v>
      </c>
      <c r="V104" s="91"/>
      <c r="AB104" s="1" t="s">
        <v>92</v>
      </c>
      <c r="AT104" s="1">
        <v>5.8595599984982982E-3</v>
      </c>
    </row>
    <row r="105" spans="1:54" ht="12.95" customHeight="1">
      <c r="A105" s="24" t="s">
        <v>47</v>
      </c>
      <c r="B105" s="35"/>
      <c r="C105" s="33">
        <v>39294.438199999997</v>
      </c>
      <c r="D105" s="33"/>
      <c r="E105" s="1">
        <f t="shared" si="21"/>
        <v>-6203.9551789254865</v>
      </c>
      <c r="F105" s="1">
        <f t="shared" si="29"/>
        <v>-6204</v>
      </c>
      <c r="G105" s="1">
        <f t="shared" si="22"/>
        <v>1.836075999744935E-2</v>
      </c>
      <c r="J105" s="1">
        <f t="shared" si="28"/>
        <v>1.836075999744935E-2</v>
      </c>
      <c r="P105" s="1">
        <f t="shared" si="23"/>
        <v>1.3852279299586255E-2</v>
      </c>
      <c r="Q105" s="208">
        <f t="shared" si="24"/>
        <v>24275.938199999997</v>
      </c>
      <c r="R105" s="1">
        <f t="shared" si="25"/>
        <v>2.0326398203004094E-5</v>
      </c>
      <c r="S105" s="11">
        <v>1</v>
      </c>
      <c r="T105" s="1">
        <f t="shared" si="26"/>
        <v>2.0326398203004094E-5</v>
      </c>
      <c r="U105" s="1">
        <f t="shared" si="27"/>
        <v>4.5084806978630942E-3</v>
      </c>
      <c r="V105" s="91"/>
      <c r="AE105" s="1" t="s">
        <v>134</v>
      </c>
      <c r="AG105" s="1" t="s">
        <v>61</v>
      </c>
      <c r="AJ105" s="1">
        <v>7189</v>
      </c>
      <c r="AK105" s="1">
        <v>7.5345900040701963E-3</v>
      </c>
      <c r="AT105" s="1">
        <v>2.8521049971459433E-3</v>
      </c>
    </row>
    <row r="106" spans="1:54" ht="12.95" customHeight="1">
      <c r="A106" s="24" t="s">
        <v>268</v>
      </c>
      <c r="B106" s="35"/>
      <c r="C106" s="33">
        <v>39297.711300000003</v>
      </c>
      <c r="D106" s="33"/>
      <c r="E106" s="1">
        <f t="shared" si="21"/>
        <v>-6195.9651034043554</v>
      </c>
      <c r="F106" s="1">
        <f t="shared" si="29"/>
        <v>-6196</v>
      </c>
      <c r="G106" s="1">
        <f t="shared" si="22"/>
        <v>1.4295239998318721E-2</v>
      </c>
      <c r="J106" s="1">
        <f t="shared" si="28"/>
        <v>1.4295239998318721E-2</v>
      </c>
      <c r="P106" s="1">
        <f t="shared" si="23"/>
        <v>1.3825781373421824E-2</v>
      </c>
      <c r="Q106" s="208">
        <f t="shared" si="24"/>
        <v>24279.211300000003</v>
      </c>
      <c r="R106" s="1">
        <f t="shared" si="25"/>
        <v>2.2039140049008553E-7</v>
      </c>
      <c r="S106" s="11">
        <v>1</v>
      </c>
      <c r="T106" s="1">
        <f t="shared" si="26"/>
        <v>2.2039140049008553E-7</v>
      </c>
      <c r="U106" s="1">
        <f t="shared" si="27"/>
        <v>4.694586248968971E-4</v>
      </c>
      <c r="V106" s="91"/>
      <c r="AS106" s="1">
        <v>145.5</v>
      </c>
    </row>
    <row r="107" spans="1:54" ht="12.95" customHeight="1">
      <c r="A107" s="24" t="s">
        <v>268</v>
      </c>
      <c r="B107" s="35"/>
      <c r="C107" s="33">
        <v>39297.917000000001</v>
      </c>
      <c r="D107" s="33"/>
      <c r="E107" s="1">
        <f t="shared" si="21"/>
        <v>-6195.4629621515123</v>
      </c>
      <c r="F107" s="1">
        <f t="shared" si="29"/>
        <v>-6195.5</v>
      </c>
      <c r="G107" s="1">
        <f t="shared" si="22"/>
        <v>1.5172394996625371E-2</v>
      </c>
      <c r="J107" s="1">
        <f t="shared" si="28"/>
        <v>1.5172394996625371E-2</v>
      </c>
      <c r="P107" s="1">
        <f t="shared" si="23"/>
        <v>1.382412599356532E-2</v>
      </c>
      <c r="Q107" s="208">
        <f t="shared" si="24"/>
        <v>24279.417000000001</v>
      </c>
      <c r="R107" s="1">
        <f t="shared" si="25"/>
        <v>1.8178293046125448E-6</v>
      </c>
      <c r="S107" s="11">
        <v>1</v>
      </c>
      <c r="T107" s="1">
        <f t="shared" si="26"/>
        <v>1.8178293046125448E-6</v>
      </c>
      <c r="U107" s="1">
        <f t="shared" si="27"/>
        <v>1.3482690030600514E-3</v>
      </c>
      <c r="V107" s="91"/>
      <c r="AB107" s="1" t="s">
        <v>93</v>
      </c>
      <c r="AE107" s="1" t="s">
        <v>134</v>
      </c>
      <c r="AG107" s="1" t="s">
        <v>61</v>
      </c>
      <c r="AJ107" s="1">
        <v>7224.5</v>
      </c>
      <c r="AK107" s="1">
        <v>-8.8740499631967396E-4</v>
      </c>
      <c r="AT107" s="1">
        <v>-4.7879000339889899E-4</v>
      </c>
    </row>
    <row r="108" spans="1:54" ht="12.95" customHeight="1">
      <c r="A108" s="24" t="s">
        <v>47</v>
      </c>
      <c r="B108" s="35"/>
      <c r="C108" s="33">
        <v>39319.421799999996</v>
      </c>
      <c r="D108" s="33"/>
      <c r="E108" s="1">
        <f t="shared" si="21"/>
        <v>-6142.9668648533925</v>
      </c>
      <c r="F108" s="1">
        <f t="shared" si="29"/>
        <v>-6143</v>
      </c>
      <c r="G108" s="1">
        <f t="shared" si="22"/>
        <v>1.3573669995821547E-2</v>
      </c>
      <c r="J108" s="1">
        <f t="shared" si="28"/>
        <v>1.3573669995821547E-2</v>
      </c>
      <c r="P108" s="1">
        <f t="shared" si="23"/>
        <v>1.3650795937176691E-2</v>
      </c>
      <c r="Q108" s="208">
        <f t="shared" si="24"/>
        <v>24300.921799999996</v>
      </c>
      <c r="R108" s="1">
        <f t="shared" si="25"/>
        <v>5.9484108299171028E-9</v>
      </c>
      <c r="S108" s="11">
        <v>1</v>
      </c>
      <c r="T108" s="1">
        <f t="shared" si="26"/>
        <v>5.9484108299171028E-9</v>
      </c>
      <c r="U108" s="1">
        <f t="shared" si="27"/>
        <v>-7.7125941355143945E-5</v>
      </c>
      <c r="V108" s="91"/>
      <c r="AE108" s="1" t="s">
        <v>135</v>
      </c>
      <c r="AG108" s="1" t="s">
        <v>61</v>
      </c>
      <c r="AJ108" s="1">
        <v>7227</v>
      </c>
      <c r="AK108" s="1">
        <v>-1.3016299999435432E-3</v>
      </c>
      <c r="AS108" s="1">
        <v>7302.5</v>
      </c>
    </row>
    <row r="109" spans="1:54" ht="12.95" customHeight="1">
      <c r="A109" s="16" t="s">
        <v>317</v>
      </c>
      <c r="B109" s="16" t="s">
        <v>50</v>
      </c>
      <c r="C109" s="17">
        <v>39319.424800000001</v>
      </c>
      <c r="D109" s="17" t="s">
        <v>138</v>
      </c>
      <c r="E109" s="1">
        <f t="shared" si="21"/>
        <v>-6142.9595414515425</v>
      </c>
      <c r="F109" s="1">
        <f t="shared" si="29"/>
        <v>-6143</v>
      </c>
      <c r="G109" s="1">
        <f t="shared" si="22"/>
        <v>1.6573670000070706E-2</v>
      </c>
      <c r="J109" s="1">
        <f t="shared" si="28"/>
        <v>1.6573670000070706E-2</v>
      </c>
      <c r="O109" s="1">
        <f ca="1">+C$11+C$12*$F109</f>
        <v>-0.3176959713327393</v>
      </c>
      <c r="P109" s="1">
        <f t="shared" si="23"/>
        <v>1.3650795937176691E-2</v>
      </c>
      <c r="Q109" s="208">
        <f t="shared" si="24"/>
        <v>24300.924800000001</v>
      </c>
      <c r="R109" s="1">
        <f t="shared" si="25"/>
        <v>8.5431927875385689E-6</v>
      </c>
      <c r="S109" s="11">
        <v>1</v>
      </c>
      <c r="T109" s="1">
        <f t="shared" si="26"/>
        <v>8.5431927875385689E-6</v>
      </c>
      <c r="U109" s="1">
        <f t="shared" si="27"/>
        <v>2.9228740628940153E-3</v>
      </c>
      <c r="V109" s="91"/>
      <c r="AB109" s="1" t="s">
        <v>146</v>
      </c>
      <c r="AS109" s="1">
        <v>7302.5</v>
      </c>
      <c r="AT109" s="1">
        <v>-1.7751189996488392E-2</v>
      </c>
    </row>
    <row r="110" spans="1:54" ht="12.95" customHeight="1">
      <c r="A110" s="24" t="s">
        <v>48</v>
      </c>
      <c r="B110" s="35"/>
      <c r="C110" s="33">
        <v>40047.358</v>
      </c>
      <c r="D110" s="33"/>
      <c r="E110" s="1">
        <f t="shared" si="21"/>
        <v>-4365.9770959631023</v>
      </c>
      <c r="F110" s="1">
        <f t="shared" si="29"/>
        <v>-4366</v>
      </c>
      <c r="G110" s="1">
        <f t="shared" si="22"/>
        <v>9.3825399962952361E-3</v>
      </c>
      <c r="J110" s="1">
        <f t="shared" si="28"/>
        <v>9.3825399962952361E-3</v>
      </c>
      <c r="P110" s="1">
        <f t="shared" si="23"/>
        <v>8.3504509166300728E-3</v>
      </c>
      <c r="Q110" s="208">
        <f t="shared" si="24"/>
        <v>25028.858</v>
      </c>
      <c r="R110" s="1">
        <f t="shared" si="25"/>
        <v>1.0652078683640837E-6</v>
      </c>
      <c r="S110" s="11">
        <v>1</v>
      </c>
      <c r="T110" s="1">
        <f t="shared" si="26"/>
        <v>1.0652078683640837E-6</v>
      </c>
      <c r="U110" s="1">
        <f t="shared" si="27"/>
        <v>1.0320890796651633E-3</v>
      </c>
      <c r="V110" s="91"/>
      <c r="AB110" s="1" t="s">
        <v>76</v>
      </c>
      <c r="AE110" s="1" t="s">
        <v>131</v>
      </c>
      <c r="AG110" s="1" t="s">
        <v>61</v>
      </c>
      <c r="AJ110" s="1">
        <v>7232</v>
      </c>
      <c r="AK110" s="1">
        <v>-2.3008000425761566E-4</v>
      </c>
      <c r="AS110" s="1">
        <v>1014.5</v>
      </c>
      <c r="AT110" s="1">
        <v>-1.7599469996639527E-2</v>
      </c>
    </row>
    <row r="111" spans="1:54" ht="12.95" customHeight="1">
      <c r="A111" s="24" t="s">
        <v>48</v>
      </c>
      <c r="B111" s="35"/>
      <c r="C111" s="33">
        <v>40049.405700000003</v>
      </c>
      <c r="D111" s="33"/>
      <c r="E111" s="1">
        <f t="shared" si="21"/>
        <v>-4360.9783859803292</v>
      </c>
      <c r="F111" s="1">
        <f t="shared" si="29"/>
        <v>-4361</v>
      </c>
      <c r="G111" s="1">
        <f t="shared" si="22"/>
        <v>8.8540900032967329E-3</v>
      </c>
      <c r="J111" s="1">
        <f t="shared" si="28"/>
        <v>8.8540900032967329E-3</v>
      </c>
      <c r="P111" s="1">
        <f t="shared" si="23"/>
        <v>8.3370896682901721E-3</v>
      </c>
      <c r="Q111" s="208">
        <f t="shared" si="24"/>
        <v>25030.905700000003</v>
      </c>
      <c r="R111" s="1">
        <f t="shared" si="25"/>
        <v>2.672893463968961E-7</v>
      </c>
      <c r="S111" s="11">
        <v>1</v>
      </c>
      <c r="T111" s="1">
        <f t="shared" si="26"/>
        <v>2.672893463968961E-7</v>
      </c>
      <c r="U111" s="1">
        <f t="shared" si="27"/>
        <v>5.1700033500656079E-4</v>
      </c>
      <c r="V111" s="91"/>
      <c r="AS111" s="1">
        <v>1049.5</v>
      </c>
      <c r="AT111" s="1">
        <v>6.9043999974383041E-3</v>
      </c>
      <c r="AZ111" s="1">
        <v>30439.5</v>
      </c>
      <c r="BA111" s="1">
        <v>0.12771924499975285</v>
      </c>
      <c r="BB111" s="1">
        <v>1</v>
      </c>
    </row>
    <row r="112" spans="1:54" ht="12.95" customHeight="1">
      <c r="A112" s="16" t="s">
        <v>318</v>
      </c>
      <c r="B112" s="16" t="s">
        <v>50</v>
      </c>
      <c r="C112" s="17">
        <v>40107.580999999998</v>
      </c>
      <c r="D112" s="17" t="s">
        <v>138</v>
      </c>
      <c r="E112" s="1">
        <f t="shared" si="21"/>
        <v>-4218.9646862878089</v>
      </c>
      <c r="F112" s="1">
        <f t="shared" si="29"/>
        <v>-4219</v>
      </c>
      <c r="G112" s="1">
        <f t="shared" si="22"/>
        <v>1.4466109998465981E-2</v>
      </c>
      <c r="I112" s="1">
        <f>G112</f>
        <v>1.4466109998465981E-2</v>
      </c>
      <c r="O112" s="1">
        <f ca="1">+C$11+C$12*$F112</f>
        <v>-0.29415439195483944</v>
      </c>
      <c r="P112" s="1">
        <f t="shared" si="23"/>
        <v>7.9612673442895042E-3</v>
      </c>
      <c r="Q112" s="208">
        <f t="shared" si="24"/>
        <v>25089.080999999998</v>
      </c>
      <c r="R112" s="1">
        <f t="shared" si="25"/>
        <v>4.2312977955593674E-5</v>
      </c>
      <c r="S112" s="92">
        <f>S$17</f>
        <v>0.1</v>
      </c>
      <c r="T112" s="1">
        <f t="shared" si="26"/>
        <v>4.2312977955593672E-6</v>
      </c>
      <c r="U112" s="1">
        <f t="shared" si="27"/>
        <v>6.5048426541764771E-3</v>
      </c>
      <c r="V112" s="91"/>
      <c r="AB112" s="1" t="s">
        <v>76</v>
      </c>
      <c r="AG112" s="1" t="s">
        <v>82</v>
      </c>
    </row>
    <row r="113" spans="1:54" ht="12.95" customHeight="1">
      <c r="A113" s="24" t="s">
        <v>48</v>
      </c>
      <c r="B113" s="35"/>
      <c r="C113" s="33">
        <v>40418.4931</v>
      </c>
      <c r="D113" s="33"/>
      <c r="E113" s="1">
        <f t="shared" si="21"/>
        <v>-3459.9866045215845</v>
      </c>
      <c r="F113" s="1">
        <f t="shared" si="29"/>
        <v>-3460</v>
      </c>
      <c r="G113" s="1">
        <f t="shared" si="22"/>
        <v>5.4873999979463406E-3</v>
      </c>
      <c r="J113" s="1">
        <f>G113</f>
        <v>5.4873999979463406E-3</v>
      </c>
      <c r="P113" s="1">
        <f t="shared" si="23"/>
        <v>6.071627560069754E-3</v>
      </c>
      <c r="Q113" s="208">
        <f t="shared" si="24"/>
        <v>25399.9931</v>
      </c>
      <c r="R113" s="1">
        <f t="shared" si="25"/>
        <v>3.4132184434466692E-7</v>
      </c>
      <c r="S113" s="11">
        <v>1</v>
      </c>
      <c r="T113" s="1">
        <f t="shared" si="26"/>
        <v>3.4132184434466692E-7</v>
      </c>
      <c r="U113" s="1">
        <f t="shared" si="27"/>
        <v>-5.8422756212341345E-4</v>
      </c>
      <c r="V113" s="91"/>
      <c r="AG113" s="1" t="s">
        <v>82</v>
      </c>
      <c r="AS113" s="1">
        <v>7273.5</v>
      </c>
      <c r="AT113" s="1">
        <v>4.4045449976692908E-3</v>
      </c>
    </row>
    <row r="114" spans="1:54" ht="12.95" customHeight="1">
      <c r="A114" s="99" t="s">
        <v>319</v>
      </c>
      <c r="B114" s="99" t="s">
        <v>50</v>
      </c>
      <c r="C114" s="100">
        <v>40434.447999999997</v>
      </c>
      <c r="D114" s="100" t="s">
        <v>138</v>
      </c>
      <c r="E114" s="1">
        <f t="shared" si="21"/>
        <v>-3421.0385565145443</v>
      </c>
      <c r="F114" s="1">
        <f t="shared" si="29"/>
        <v>-3421</v>
      </c>
      <c r="G114" s="1">
        <f t="shared" si="22"/>
        <v>-1.5794510007253848E-2</v>
      </c>
      <c r="I114" s="1">
        <f>G114</f>
        <v>-1.5794510007253848E-2</v>
      </c>
      <c r="O114" s="1">
        <f ca="1">+C$11+C$12*$F114</f>
        <v>-0.28439026495714503</v>
      </c>
      <c r="P114" s="1">
        <f t="shared" si="23"/>
        <v>5.9799542062036002E-3</v>
      </c>
      <c r="Q114" s="208">
        <f t="shared" si="24"/>
        <v>25415.947999999997</v>
      </c>
      <c r="R114" s="1">
        <f t="shared" si="25"/>
        <v>4.7412729178313901E-4</v>
      </c>
      <c r="S114" s="92">
        <f>S$17</f>
        <v>0.1</v>
      </c>
      <c r="T114" s="1">
        <f t="shared" si="26"/>
        <v>4.7412729178313907E-5</v>
      </c>
      <c r="U114" s="1">
        <f t="shared" si="27"/>
        <v>-2.1774464213457446E-2</v>
      </c>
      <c r="V114" s="91"/>
      <c r="AB114" s="1" t="s">
        <v>95</v>
      </c>
      <c r="AG114" s="1" t="s">
        <v>82</v>
      </c>
      <c r="AS114" s="1">
        <v>7276</v>
      </c>
      <c r="AT114" s="1">
        <v>5.9618700033752248E-3</v>
      </c>
    </row>
    <row r="115" spans="1:54" ht="12.95" customHeight="1">
      <c r="A115" s="29" t="s">
        <v>49</v>
      </c>
      <c r="B115" s="35" t="s">
        <v>50</v>
      </c>
      <c r="C115" s="33">
        <v>40820.349000000002</v>
      </c>
      <c r="D115" s="33"/>
      <c r="E115" s="1">
        <f t="shared" si="21"/>
        <v>-2479.0025253286549</v>
      </c>
      <c r="F115" s="1">
        <f t="shared" si="29"/>
        <v>-2479</v>
      </c>
      <c r="G115" s="1">
        <f t="shared" si="22"/>
        <v>-1.0344900001655333E-3</v>
      </c>
      <c r="J115" s="1">
        <f>G115</f>
        <v>-1.0344900001655333E-3</v>
      </c>
      <c r="P115" s="1">
        <f t="shared" si="23"/>
        <v>3.9267075607178851E-3</v>
      </c>
      <c r="Q115" s="208">
        <f t="shared" si="24"/>
        <v>25801.849000000002</v>
      </c>
      <c r="R115" s="1">
        <f t="shared" si="25"/>
        <v>2.461348123811558E-5</v>
      </c>
      <c r="S115" s="11">
        <v>1</v>
      </c>
      <c r="T115" s="1">
        <f t="shared" si="26"/>
        <v>2.461348123811558E-5</v>
      </c>
      <c r="U115" s="1">
        <f t="shared" si="27"/>
        <v>-4.9611975608834184E-3</v>
      </c>
      <c r="V115" s="91"/>
      <c r="AB115" s="1" t="s">
        <v>95</v>
      </c>
      <c r="AG115" s="1" t="s">
        <v>82</v>
      </c>
      <c r="AT115" s="1">
        <v>-2.3008000425761566E-4</v>
      </c>
    </row>
    <row r="116" spans="1:54" ht="12.95" customHeight="1">
      <c r="A116" s="29" t="s">
        <v>51</v>
      </c>
      <c r="B116" s="35"/>
      <c r="C116" s="33">
        <v>40846.368600000002</v>
      </c>
      <c r="D116" s="33"/>
      <c r="E116" s="1">
        <f t="shared" si="21"/>
        <v>-2415.4851964877248</v>
      </c>
      <c r="F116" s="1">
        <f t="shared" si="29"/>
        <v>-2415.5</v>
      </c>
      <c r="G116" s="1">
        <f t="shared" si="22"/>
        <v>6.0641949967248365E-3</v>
      </c>
      <c r="J116" s="1">
        <f>G116</f>
        <v>6.0641949967248365E-3</v>
      </c>
      <c r="P116" s="1">
        <f t="shared" si="23"/>
        <v>3.7994239090034763E-3</v>
      </c>
      <c r="Q116" s="208">
        <f t="shared" si="24"/>
        <v>25827.868600000002</v>
      </c>
      <c r="R116" s="1">
        <f t="shared" si="25"/>
        <v>5.1291880797785931E-6</v>
      </c>
      <c r="S116" s="11">
        <v>1</v>
      </c>
      <c r="T116" s="1">
        <f t="shared" si="26"/>
        <v>5.1291880797785931E-6</v>
      </c>
      <c r="U116" s="1">
        <f t="shared" si="27"/>
        <v>2.2647710877213602E-3</v>
      </c>
      <c r="V116" s="91"/>
      <c r="AB116" s="1" t="s">
        <v>76</v>
      </c>
      <c r="AG116" s="1" t="s">
        <v>82</v>
      </c>
      <c r="AT116" s="1">
        <v>6.2628500018035993E-4</v>
      </c>
    </row>
    <row r="117" spans="1:54" ht="12.95" customHeight="1">
      <c r="A117" s="29" t="s">
        <v>51</v>
      </c>
      <c r="B117" s="35"/>
      <c r="C117" s="33">
        <v>40853.328000000001</v>
      </c>
      <c r="D117" s="33"/>
      <c r="E117" s="1">
        <f t="shared" si="21"/>
        <v>-2398.4963688986936</v>
      </c>
      <c r="F117" s="1">
        <f t="shared" si="29"/>
        <v>-2398.5</v>
      </c>
      <c r="G117" s="1">
        <f t="shared" ref="G117:G148" si="30">+C117-(C$7+F117*C$8)</f>
        <v>1.4874650005367585E-3</v>
      </c>
      <c r="J117" s="1">
        <f>G117</f>
        <v>1.4874650005367585E-3</v>
      </c>
      <c r="P117" s="1">
        <f t="shared" si="23"/>
        <v>3.7655864210143679E-3</v>
      </c>
      <c r="Q117" s="208">
        <f t="shared" si="24"/>
        <v>25834.828000000001</v>
      </c>
      <c r="R117" s="1">
        <f t="shared" ref="R117:R148" si="31">+(P117-G117)^2</f>
        <v>5.189837206438921E-6</v>
      </c>
      <c r="S117" s="11">
        <v>1</v>
      </c>
      <c r="T117" s="1">
        <f t="shared" si="26"/>
        <v>5.189837206438921E-6</v>
      </c>
      <c r="U117" s="1">
        <f t="shared" ref="U117:U148" si="32">+G117-P117</f>
        <v>-2.2781214204776095E-3</v>
      </c>
      <c r="V117" s="91"/>
      <c r="AB117" s="1" t="s">
        <v>76</v>
      </c>
    </row>
    <row r="118" spans="1:54" ht="12.95" customHeight="1">
      <c r="A118" s="29" t="s">
        <v>52</v>
      </c>
      <c r="B118" s="35" t="s">
        <v>50</v>
      </c>
      <c r="C118" s="33">
        <v>41119.801800000001</v>
      </c>
      <c r="D118" s="33"/>
      <c r="E118" s="1">
        <f t="shared" si="21"/>
        <v>-1747.9981297984612</v>
      </c>
      <c r="F118" s="1">
        <f t="shared" si="29"/>
        <v>-1748</v>
      </c>
      <c r="G118" s="1">
        <f t="shared" si="30"/>
        <v>7.6611999975284562E-4</v>
      </c>
      <c r="J118" s="1">
        <f>G118</f>
        <v>7.6611999975284562E-4</v>
      </c>
      <c r="P118" s="1">
        <f t="shared" si="23"/>
        <v>2.5464623242979615E-3</v>
      </c>
      <c r="Q118" s="208">
        <f t="shared" si="24"/>
        <v>26101.301800000001</v>
      </c>
      <c r="R118" s="1">
        <f t="shared" si="31"/>
        <v>3.1696187925667066E-6</v>
      </c>
      <c r="S118" s="11">
        <v>1</v>
      </c>
      <c r="T118" s="1">
        <f t="shared" si="26"/>
        <v>3.1696187925667066E-6</v>
      </c>
      <c r="U118" s="1">
        <f t="shared" si="32"/>
        <v>-1.7803423245451159E-3</v>
      </c>
      <c r="V118" s="91"/>
    </row>
    <row r="119" spans="1:54" ht="12.95" customHeight="1">
      <c r="A119" s="24" t="s">
        <v>269</v>
      </c>
      <c r="B119" s="35"/>
      <c r="C119" s="33">
        <v>41119.807000000001</v>
      </c>
      <c r="D119" s="33"/>
      <c r="E119" s="1">
        <f t="shared" si="21"/>
        <v>-1747.9854359019391</v>
      </c>
      <c r="F119" s="1">
        <f t="shared" si="29"/>
        <v>-1748</v>
      </c>
      <c r="G119" s="1">
        <f t="shared" si="30"/>
        <v>5.9661199993570335E-3</v>
      </c>
      <c r="I119" s="1">
        <f>G119</f>
        <v>5.9661199993570335E-3</v>
      </c>
      <c r="P119" s="1">
        <f t="shared" si="23"/>
        <v>2.5464623242979615E-3</v>
      </c>
      <c r="Q119" s="208">
        <f t="shared" si="24"/>
        <v>26101.307000000001</v>
      </c>
      <c r="R119" s="1">
        <f t="shared" si="31"/>
        <v>1.1694058614590417E-5</v>
      </c>
      <c r="S119" s="92">
        <f>S$17</f>
        <v>0.1</v>
      </c>
      <c r="T119" s="1">
        <f t="shared" si="26"/>
        <v>1.1694058614590418E-6</v>
      </c>
      <c r="U119" s="1">
        <f t="shared" si="32"/>
        <v>3.419657675059072E-3</v>
      </c>
      <c r="V119" s="91"/>
      <c r="AG119" s="1" t="s">
        <v>82</v>
      </c>
      <c r="AS119" s="1">
        <v>8062</v>
      </c>
      <c r="AT119" s="1">
        <v>1.6194820003875066E-2</v>
      </c>
    </row>
    <row r="120" spans="1:54" ht="12.95" customHeight="1">
      <c r="A120" s="24" t="s">
        <v>269</v>
      </c>
      <c r="B120" s="35"/>
      <c r="C120" s="33">
        <v>41135.78</v>
      </c>
      <c r="D120" s="33"/>
      <c r="E120" s="1">
        <f t="shared" si="21"/>
        <v>-1708.9932033704602</v>
      </c>
      <c r="F120" s="1">
        <f t="shared" si="29"/>
        <v>-1709</v>
      </c>
      <c r="G120" s="1">
        <f t="shared" si="30"/>
        <v>2.7842099952977151E-3</v>
      </c>
      <c r="I120" s="1">
        <f>G120</f>
        <v>2.7842099952977151E-3</v>
      </c>
      <c r="P120" s="1">
        <f t="shared" si="23"/>
        <v>2.478056558744726E-3</v>
      </c>
      <c r="Q120" s="208">
        <f t="shared" si="24"/>
        <v>26117.279999999999</v>
      </c>
      <c r="R120" s="1">
        <f t="shared" si="31"/>
        <v>9.3729926713205092E-8</v>
      </c>
      <c r="S120" s="92">
        <f>S$17</f>
        <v>0.1</v>
      </c>
      <c r="T120" s="1">
        <f t="shared" si="26"/>
        <v>9.3729926713205099E-9</v>
      </c>
      <c r="U120" s="1">
        <f t="shared" si="32"/>
        <v>3.0615343655298905E-4</v>
      </c>
      <c r="V120" s="91"/>
      <c r="AB120" s="1" t="s">
        <v>76</v>
      </c>
      <c r="AS120" s="1">
        <v>10801</v>
      </c>
      <c r="AT120" s="1">
        <v>6.5206799990846775E-3</v>
      </c>
    </row>
    <row r="121" spans="1:54" ht="12.95" customHeight="1">
      <c r="A121" s="29" t="s">
        <v>53</v>
      </c>
      <c r="B121" s="35"/>
      <c r="C121" s="33">
        <v>41136.385199999997</v>
      </c>
      <c r="D121" s="33"/>
      <c r="E121" s="1">
        <f t="shared" si="21"/>
        <v>-1707.5158291058897</v>
      </c>
      <c r="F121" s="1">
        <f t="shared" si="29"/>
        <v>-1707.5</v>
      </c>
      <c r="G121" s="1">
        <f t="shared" si="30"/>
        <v>-6.4843250074773096E-3</v>
      </c>
      <c r="J121" s="1">
        <f>G121</f>
        <v>-6.4843250074773096E-3</v>
      </c>
      <c r="P121" s="1">
        <f t="shared" si="23"/>
        <v>2.4754361529673217E-3</v>
      </c>
      <c r="Q121" s="208">
        <f t="shared" si="24"/>
        <v>26117.885199999997</v>
      </c>
      <c r="R121" s="1">
        <f t="shared" si="31"/>
        <v>8.0277320052212127E-5</v>
      </c>
      <c r="S121" s="11">
        <v>1</v>
      </c>
      <c r="T121" s="1">
        <f t="shared" si="26"/>
        <v>8.0277320052212127E-5</v>
      </c>
      <c r="U121" s="1">
        <f t="shared" si="32"/>
        <v>-8.9597611604446317E-3</v>
      </c>
      <c r="V121" s="91"/>
      <c r="AB121" s="1" t="s">
        <v>76</v>
      </c>
      <c r="AS121" s="1">
        <v>10828</v>
      </c>
      <c r="AT121" s="1">
        <v>2.2852144997159485E-2</v>
      </c>
    </row>
    <row r="122" spans="1:54" ht="12.95" customHeight="1">
      <c r="A122" s="29" t="s">
        <v>53</v>
      </c>
      <c r="B122" s="35"/>
      <c r="C122" s="33">
        <v>41139.456400000003</v>
      </c>
      <c r="D122" s="33"/>
      <c r="E122" s="1">
        <f t="shared" si="21"/>
        <v>-1700.0186185286084</v>
      </c>
      <c r="F122" s="1">
        <f t="shared" si="29"/>
        <v>-1700</v>
      </c>
      <c r="G122" s="1">
        <f t="shared" si="30"/>
        <v>-7.626999999047257E-3</v>
      </c>
      <c r="J122" s="1">
        <f>G122</f>
        <v>-7.626999999047257E-3</v>
      </c>
      <c r="P122" s="1">
        <f t="shared" si="23"/>
        <v>2.4623458854196494E-3</v>
      </c>
      <c r="Q122" s="208">
        <f t="shared" si="24"/>
        <v>26120.956400000003</v>
      </c>
      <c r="R122" s="1">
        <f t="shared" si="31"/>
        <v>1.0179490037640929E-4</v>
      </c>
      <c r="S122" s="11">
        <v>1</v>
      </c>
      <c r="T122" s="1">
        <f t="shared" si="26"/>
        <v>1.0179490037640929E-4</v>
      </c>
      <c r="U122" s="1">
        <f t="shared" si="32"/>
        <v>-1.0089345884466906E-2</v>
      </c>
      <c r="V122" s="91"/>
      <c r="AB122" s="1" t="s">
        <v>76</v>
      </c>
      <c r="AS122" s="1">
        <v>11594</v>
      </c>
      <c r="AT122" s="1">
        <v>4.0202310003223829E-2</v>
      </c>
      <c r="AZ122" s="1">
        <v>20746</v>
      </c>
      <c r="BA122" s="1">
        <v>3.9115260005928576E-2</v>
      </c>
      <c r="BB122" s="1">
        <v>1</v>
      </c>
    </row>
    <row r="123" spans="1:54" ht="12.95" customHeight="1">
      <c r="A123" s="29" t="s">
        <v>52</v>
      </c>
      <c r="B123" s="35" t="s">
        <v>54</v>
      </c>
      <c r="C123" s="33">
        <v>41145.817000000003</v>
      </c>
      <c r="D123" s="33">
        <v>5.0000000000000001E-4</v>
      </c>
      <c r="E123" s="1">
        <f t="shared" si="21"/>
        <v>-1684.4915419468921</v>
      </c>
      <c r="F123" s="1">
        <f t="shared" si="29"/>
        <v>-1684.5</v>
      </c>
      <c r="G123" s="1">
        <f t="shared" si="30"/>
        <v>3.4648049986572005E-3</v>
      </c>
      <c r="J123" s="1">
        <f>G123</f>
        <v>3.4648049986572005E-3</v>
      </c>
      <c r="P123" s="1">
        <f t="shared" si="23"/>
        <v>2.4353547831170892E-3</v>
      </c>
      <c r="Q123" s="208">
        <f t="shared" si="24"/>
        <v>26127.317000000003</v>
      </c>
      <c r="R123" s="1">
        <f t="shared" si="31"/>
        <v>1.0597677462755816E-6</v>
      </c>
      <c r="S123" s="11">
        <v>1</v>
      </c>
      <c r="T123" s="1">
        <f t="shared" si="26"/>
        <v>1.0597677462755816E-6</v>
      </c>
      <c r="U123" s="1">
        <f t="shared" si="32"/>
        <v>1.0294502155401113E-3</v>
      </c>
      <c r="V123" s="91"/>
      <c r="AS123" s="1">
        <v>11599</v>
      </c>
      <c r="AT123" s="1">
        <v>-2.4231319999671541E-2</v>
      </c>
      <c r="AZ123" s="1">
        <v>31259.5</v>
      </c>
      <c r="BA123" s="1">
        <v>0.13805344499996863</v>
      </c>
      <c r="BB123" s="1">
        <v>1</v>
      </c>
    </row>
    <row r="124" spans="1:54" ht="12.95" customHeight="1">
      <c r="A124" s="24" t="s">
        <v>269</v>
      </c>
      <c r="B124" s="35" t="s">
        <v>50</v>
      </c>
      <c r="C124" s="33">
        <v>41165.684000000001</v>
      </c>
      <c r="D124" s="33"/>
      <c r="E124" s="1">
        <f t="shared" si="21"/>
        <v>-1635.9935338267569</v>
      </c>
      <c r="F124" s="1">
        <f t="shared" si="29"/>
        <v>-1636</v>
      </c>
      <c r="G124" s="1">
        <f t="shared" si="30"/>
        <v>2.6488399962545373E-3</v>
      </c>
      <c r="I124" s="1">
        <f>G124</f>
        <v>2.6488399962545373E-3</v>
      </c>
      <c r="O124" s="1">
        <f ca="1">+C$11+C$12*$F124</f>
        <v>-0.2625494545675654</v>
      </c>
      <c r="P124" s="1">
        <f t="shared" si="23"/>
        <v>2.3514396006995841E-3</v>
      </c>
      <c r="Q124" s="208">
        <f t="shared" si="24"/>
        <v>26147.184000000001</v>
      </c>
      <c r="R124" s="1">
        <f t="shared" si="31"/>
        <v>8.8446995276242583E-8</v>
      </c>
      <c r="S124" s="92">
        <f>S$17</f>
        <v>0.1</v>
      </c>
      <c r="T124" s="1">
        <f t="shared" si="26"/>
        <v>8.8446995276242583E-9</v>
      </c>
      <c r="U124" s="1">
        <f t="shared" si="32"/>
        <v>2.9740039555495312E-4</v>
      </c>
      <c r="V124" s="91"/>
      <c r="AB124" s="1" t="s">
        <v>76</v>
      </c>
      <c r="AS124" s="1">
        <v>11609</v>
      </c>
      <c r="AT124" s="1">
        <v>-2.4231319999671541E-2</v>
      </c>
      <c r="AZ124" s="1">
        <v>31272</v>
      </c>
      <c r="BA124" s="1">
        <v>0.13738231999741402</v>
      </c>
      <c r="BB124" s="1">
        <v>1</v>
      </c>
    </row>
    <row r="125" spans="1:54" ht="12.95" customHeight="1">
      <c r="A125" s="29" t="s">
        <v>55</v>
      </c>
      <c r="B125" s="35"/>
      <c r="C125" s="33">
        <v>41479.470200000003</v>
      </c>
      <c r="D125" s="33"/>
      <c r="E125" s="1">
        <f t="shared" si="21"/>
        <v>-869.99938898416804</v>
      </c>
      <c r="F125" s="1">
        <f t="shared" si="29"/>
        <v>-870</v>
      </c>
      <c r="G125" s="1">
        <f t="shared" si="30"/>
        <v>2.5029999960679561E-4</v>
      </c>
      <c r="J125" s="1">
        <f>G125</f>
        <v>2.5029999960679561E-4</v>
      </c>
      <c r="P125" s="1">
        <f t="shared" si="23"/>
        <v>1.1348096251662448E-3</v>
      </c>
      <c r="Q125" s="208">
        <f t="shared" si="24"/>
        <v>26460.970200000003</v>
      </c>
      <c r="R125" s="1">
        <f t="shared" si="31"/>
        <v>7.8235727770731703E-7</v>
      </c>
      <c r="S125" s="11">
        <v>1</v>
      </c>
      <c r="T125" s="1">
        <f t="shared" si="26"/>
        <v>7.8235727770731703E-7</v>
      </c>
      <c r="U125" s="1">
        <f t="shared" si="32"/>
        <v>-8.845096255594492E-4</v>
      </c>
      <c r="V125" s="91"/>
      <c r="AB125" s="1" t="s">
        <v>76</v>
      </c>
      <c r="AS125" s="1">
        <v>11614</v>
      </c>
      <c r="AT125" s="1">
        <v>1.8337174995394889E-2</v>
      </c>
      <c r="AZ125" s="1">
        <v>16130</v>
      </c>
      <c r="BA125" s="1">
        <v>1.5620300000591669E-2</v>
      </c>
      <c r="BB125" s="1">
        <v>1</v>
      </c>
    </row>
    <row r="126" spans="1:54" ht="12.95" customHeight="1">
      <c r="A126" s="29" t="s">
        <v>55</v>
      </c>
      <c r="B126" s="35"/>
      <c r="C126" s="33">
        <v>41479.470399999998</v>
      </c>
      <c r="D126" s="33"/>
      <c r="E126" s="1">
        <f t="shared" si="21"/>
        <v>-869.99890075739097</v>
      </c>
      <c r="F126" s="1">
        <f t="shared" si="29"/>
        <v>-870</v>
      </c>
      <c r="G126" s="1">
        <f t="shared" si="30"/>
        <v>4.5029999455437064E-4</v>
      </c>
      <c r="J126" s="1">
        <f>G126</f>
        <v>4.5029999455437064E-4</v>
      </c>
      <c r="P126" s="1">
        <f t="shared" si="23"/>
        <v>1.1348096251662448E-3</v>
      </c>
      <c r="Q126" s="208">
        <f t="shared" si="24"/>
        <v>26460.970399999998</v>
      </c>
      <c r="R126" s="1">
        <f t="shared" si="31"/>
        <v>4.685534344004044E-7</v>
      </c>
      <c r="S126" s="11">
        <v>1</v>
      </c>
      <c r="T126" s="1">
        <f t="shared" si="26"/>
        <v>4.685534344004044E-7</v>
      </c>
      <c r="U126" s="1">
        <f t="shared" si="32"/>
        <v>-6.8450963061187416E-4</v>
      </c>
      <c r="V126" s="91"/>
      <c r="AS126" s="1">
        <v>11655</v>
      </c>
      <c r="AT126" s="1">
        <v>-7.0583100023213774E-3</v>
      </c>
      <c r="AZ126" s="1">
        <v>21527.5</v>
      </c>
      <c r="BA126" s="1">
        <v>4.1308525003842078E-2</v>
      </c>
      <c r="BB126" s="1">
        <v>1</v>
      </c>
    </row>
    <row r="127" spans="1:54" ht="12.95" customHeight="1">
      <c r="A127" s="16" t="s">
        <v>320</v>
      </c>
      <c r="B127" s="16" t="s">
        <v>50</v>
      </c>
      <c r="C127" s="17">
        <v>41515.576999999997</v>
      </c>
      <c r="D127" s="17" t="s">
        <v>138</v>
      </c>
      <c r="E127" s="1">
        <f t="shared" si="21"/>
        <v>-781.85785379556614</v>
      </c>
      <c r="F127" s="1">
        <f t="shared" si="29"/>
        <v>-782</v>
      </c>
      <c r="G127" s="1">
        <f t="shared" si="30"/>
        <v>5.8229579997714609E-2</v>
      </c>
      <c r="I127" s="1">
        <f t="shared" ref="I127:I135" si="33">G127</f>
        <v>5.8229579997714609E-2</v>
      </c>
      <c r="O127" s="1">
        <f t="shared" ref="O127:O135" ca="1" si="34">+C$11+C$12*$F127</f>
        <v>-0.25210012567529594</v>
      </c>
      <c r="P127" s="1">
        <f t="shared" si="23"/>
        <v>1.0081347636850513E-3</v>
      </c>
      <c r="Q127" s="208">
        <f t="shared" si="24"/>
        <v>26497.076999999997</v>
      </c>
      <c r="R127" s="1">
        <f t="shared" si="31"/>
        <v>3.2742937946710435E-3</v>
      </c>
      <c r="S127" s="92">
        <f t="shared" ref="S127:S135" si="35">S$17</f>
        <v>0.1</v>
      </c>
      <c r="T127" s="1">
        <f t="shared" si="26"/>
        <v>3.274293794671044E-4</v>
      </c>
      <c r="U127" s="1">
        <f t="shared" si="32"/>
        <v>5.7221445234029555E-2</v>
      </c>
      <c r="V127" s="91"/>
      <c r="AS127" s="1">
        <v>11887</v>
      </c>
      <c r="AT127" s="1">
        <v>2.2563399979844689E-3</v>
      </c>
    </row>
    <row r="128" spans="1:54" ht="12.95" customHeight="1">
      <c r="A128" s="16" t="s">
        <v>320</v>
      </c>
      <c r="B128" s="16" t="s">
        <v>50</v>
      </c>
      <c r="C128" s="17">
        <v>41517.546999999999</v>
      </c>
      <c r="D128" s="17" t="s">
        <v>138</v>
      </c>
      <c r="E128" s="1">
        <f t="shared" si="21"/>
        <v>-777.04881992046012</v>
      </c>
      <c r="F128" s="1">
        <f t="shared" si="29"/>
        <v>-777</v>
      </c>
      <c r="G128" s="1">
        <f t="shared" si="30"/>
        <v>-1.9998870004201308E-2</v>
      </c>
      <c r="I128" s="1">
        <f t="shared" si="33"/>
        <v>-1.9998870004201308E-2</v>
      </c>
      <c r="O128" s="1">
        <f t="shared" ca="1" si="34"/>
        <v>-0.25203894693470891</v>
      </c>
      <c r="P128" s="1">
        <f t="shared" si="23"/>
        <v>1.00101835093357E-3</v>
      </c>
      <c r="Q128" s="208">
        <f t="shared" si="24"/>
        <v>26499.046999999999</v>
      </c>
      <c r="R128" s="1">
        <f t="shared" si="31"/>
        <v>4.4099531092812945E-4</v>
      </c>
      <c r="S128" s="92">
        <f t="shared" si="35"/>
        <v>0.1</v>
      </c>
      <c r="T128" s="1">
        <f t="shared" si="26"/>
        <v>4.4099531092812949E-5</v>
      </c>
      <c r="U128" s="1">
        <f t="shared" si="32"/>
        <v>-2.0999888355134878E-2</v>
      </c>
      <c r="V128" s="91"/>
      <c r="AS128" s="1">
        <v>12578</v>
      </c>
      <c r="AT128" s="1">
        <v>4.8783049998746719E-2</v>
      </c>
    </row>
    <row r="129" spans="1:54" ht="12.95" customHeight="1">
      <c r="A129" s="16" t="s">
        <v>320</v>
      </c>
      <c r="B129" s="16" t="s">
        <v>50</v>
      </c>
      <c r="C129" s="17">
        <v>41533.531999999999</v>
      </c>
      <c r="D129" s="17" t="s">
        <v>138</v>
      </c>
      <c r="E129" s="1">
        <f t="shared" si="21"/>
        <v>-738.02729378161416</v>
      </c>
      <c r="F129" s="1">
        <f t="shared" si="29"/>
        <v>-738</v>
      </c>
      <c r="G129" s="1">
        <f t="shared" si="30"/>
        <v>-1.1180779998539947E-2</v>
      </c>
      <c r="I129" s="1">
        <f t="shared" si="33"/>
        <v>-1.1180779998539947E-2</v>
      </c>
      <c r="O129" s="1">
        <f t="shared" ca="1" si="34"/>
        <v>-0.25156175275812981</v>
      </c>
      <c r="P129" s="1">
        <f t="shared" si="23"/>
        <v>9.4580933085454183E-4</v>
      </c>
      <c r="Q129" s="208">
        <f t="shared" si="24"/>
        <v>26515.031999999999</v>
      </c>
      <c r="R129" s="1">
        <f t="shared" si="31"/>
        <v>1.4705416876378428E-4</v>
      </c>
      <c r="S129" s="92">
        <f t="shared" si="35"/>
        <v>0.1</v>
      </c>
      <c r="T129" s="1">
        <f t="shared" si="26"/>
        <v>1.4705416876378429E-5</v>
      </c>
      <c r="U129" s="1">
        <f t="shared" si="32"/>
        <v>-1.2126589329394489E-2</v>
      </c>
      <c r="V129" s="91"/>
      <c r="AS129" s="1">
        <v>13337.5</v>
      </c>
      <c r="AT129" s="1">
        <v>7.9829699971014634E-3</v>
      </c>
      <c r="AZ129" s="1">
        <v>4495.5</v>
      </c>
      <c r="BA129" s="1">
        <v>3.3006049998220988E-3</v>
      </c>
      <c r="BB129" s="1">
        <v>1</v>
      </c>
    </row>
    <row r="130" spans="1:54" ht="12.95" customHeight="1">
      <c r="A130" s="16" t="s">
        <v>320</v>
      </c>
      <c r="B130" s="16" t="s">
        <v>50</v>
      </c>
      <c r="C130" s="17">
        <v>41538.455999999998</v>
      </c>
      <c r="D130" s="17" t="s">
        <v>138</v>
      </c>
      <c r="E130" s="1">
        <f t="shared" si="21"/>
        <v>-726.00715022780537</v>
      </c>
      <c r="F130" s="1">
        <f t="shared" si="29"/>
        <v>-726</v>
      </c>
      <c r="G130" s="1">
        <f t="shared" si="30"/>
        <v>-2.92905999958748E-3</v>
      </c>
      <c r="I130" s="1">
        <f t="shared" si="33"/>
        <v>-2.92905999958748E-3</v>
      </c>
      <c r="O130" s="1">
        <f t="shared" ca="1" si="34"/>
        <v>-0.25141492378072089</v>
      </c>
      <c r="P130" s="1">
        <f t="shared" si="23"/>
        <v>9.2892857620441294E-4</v>
      </c>
      <c r="Q130" s="208">
        <f t="shared" si="24"/>
        <v>26519.955999999998</v>
      </c>
      <c r="R130" s="1">
        <f t="shared" si="31"/>
        <v>1.4884075850940759E-5</v>
      </c>
      <c r="S130" s="92">
        <f t="shared" si="35"/>
        <v>0.1</v>
      </c>
      <c r="T130" s="1">
        <f t="shared" si="26"/>
        <v>1.488407585094076E-6</v>
      </c>
      <c r="U130" s="1">
        <f t="shared" si="32"/>
        <v>-3.857988575791893E-3</v>
      </c>
      <c r="V130" s="91"/>
      <c r="AS130" s="1">
        <v>13342.5</v>
      </c>
      <c r="AT130" s="1">
        <v>1.1811179996584542E-2</v>
      </c>
      <c r="AZ130" s="1">
        <v>31408.5</v>
      </c>
      <c r="BA130" s="1">
        <v>0.13814563499909127</v>
      </c>
      <c r="BB130" s="1">
        <v>1</v>
      </c>
    </row>
    <row r="131" spans="1:54" ht="12.95" customHeight="1">
      <c r="A131" s="16" t="s">
        <v>320</v>
      </c>
      <c r="B131" s="16" t="s">
        <v>50</v>
      </c>
      <c r="C131" s="17">
        <v>41538.478999999999</v>
      </c>
      <c r="D131" s="17" t="s">
        <v>138</v>
      </c>
      <c r="E131" s="1">
        <f t="shared" si="21"/>
        <v>-725.95100414702745</v>
      </c>
      <c r="F131" s="1">
        <f t="shared" si="29"/>
        <v>-726</v>
      </c>
      <c r="G131" s="1">
        <f t="shared" si="30"/>
        <v>2.0070940001460258E-2</v>
      </c>
      <c r="I131" s="1">
        <f t="shared" si="33"/>
        <v>2.0070940001460258E-2</v>
      </c>
      <c r="O131" s="1">
        <f t="shared" ca="1" si="34"/>
        <v>-0.25141492378072089</v>
      </c>
      <c r="P131" s="1">
        <f t="shared" si="23"/>
        <v>9.2892857620441294E-4</v>
      </c>
      <c r="Q131" s="208">
        <f t="shared" si="24"/>
        <v>26519.978999999999</v>
      </c>
      <c r="R131" s="1">
        <f t="shared" si="31"/>
        <v>3.6641660140462532E-4</v>
      </c>
      <c r="S131" s="92">
        <f t="shared" si="35"/>
        <v>0.1</v>
      </c>
      <c r="T131" s="1">
        <f t="shared" si="26"/>
        <v>3.6641660140462534E-5</v>
      </c>
      <c r="U131" s="1">
        <f t="shared" si="32"/>
        <v>1.9142011425255845E-2</v>
      </c>
      <c r="V131" s="91"/>
      <c r="AS131" s="1">
        <v>13554.5</v>
      </c>
      <c r="AT131" s="1">
        <v>2.709624997805804E-3</v>
      </c>
      <c r="AZ131" s="1">
        <v>1049.5</v>
      </c>
      <c r="BA131" s="1">
        <v>-5.1654998969752342E-5</v>
      </c>
      <c r="BB131" s="1">
        <v>1</v>
      </c>
    </row>
    <row r="132" spans="1:54" ht="12.95" customHeight="1">
      <c r="A132" s="16" t="s">
        <v>320</v>
      </c>
      <c r="B132" s="16" t="s">
        <v>54</v>
      </c>
      <c r="C132" s="17">
        <v>41539.514999999999</v>
      </c>
      <c r="D132" s="17" t="s">
        <v>138</v>
      </c>
      <c r="E132" s="1">
        <f t="shared" si="21"/>
        <v>-723.42198937819137</v>
      </c>
      <c r="F132" s="1">
        <f t="shared" si="29"/>
        <v>-723.5</v>
      </c>
      <c r="G132" s="1">
        <f t="shared" si="30"/>
        <v>3.1956714999978431E-2</v>
      </c>
      <c r="I132" s="1">
        <f t="shared" si="33"/>
        <v>3.1956714999978431E-2</v>
      </c>
      <c r="O132" s="1">
        <f t="shared" ca="1" si="34"/>
        <v>-0.25138433441042735</v>
      </c>
      <c r="P132" s="1">
        <f t="shared" si="23"/>
        <v>9.2541806859380436E-4</v>
      </c>
      <c r="Q132" s="208">
        <f t="shared" si="24"/>
        <v>26521.014999999999</v>
      </c>
      <c r="R132" s="1">
        <f t="shared" si="31"/>
        <v>9.6294138924376085E-4</v>
      </c>
      <c r="S132" s="92">
        <f t="shared" si="35"/>
        <v>0.1</v>
      </c>
      <c r="T132" s="1">
        <f t="shared" si="26"/>
        <v>9.6294138924376096E-5</v>
      </c>
      <c r="U132" s="1">
        <f t="shared" si="32"/>
        <v>3.1031296931384626E-2</v>
      </c>
      <c r="V132" s="91"/>
      <c r="AS132" s="1">
        <v>14387</v>
      </c>
      <c r="AT132" s="1">
        <v>1.3811750031891279E-3</v>
      </c>
      <c r="AZ132" s="1">
        <v>21493</v>
      </c>
      <c r="BA132" s="1">
        <v>4.8684829998819623E-2</v>
      </c>
      <c r="BB132" s="1">
        <v>1</v>
      </c>
    </row>
    <row r="133" spans="1:54" ht="12.95" customHeight="1">
      <c r="A133" s="16" t="s">
        <v>320</v>
      </c>
      <c r="B133" s="16" t="s">
        <v>50</v>
      </c>
      <c r="C133" s="17">
        <v>41540.495000000003</v>
      </c>
      <c r="D133" s="17" t="s">
        <v>138</v>
      </c>
      <c r="E133" s="1">
        <f t="shared" si="21"/>
        <v>-721.02967811036569</v>
      </c>
      <c r="F133" s="1">
        <f t="shared" si="29"/>
        <v>-721</v>
      </c>
      <c r="G133" s="1">
        <f t="shared" si="30"/>
        <v>-1.2157509998360183E-2</v>
      </c>
      <c r="I133" s="1">
        <f t="shared" si="33"/>
        <v>-1.2157509998360183E-2</v>
      </c>
      <c r="O133" s="1">
        <f t="shared" ca="1" si="34"/>
        <v>-0.25135374504013386</v>
      </c>
      <c r="P133" s="1">
        <f t="shared" si="23"/>
        <v>9.2190973900900075E-4</v>
      </c>
      <c r="Q133" s="208">
        <f t="shared" si="24"/>
        <v>26521.995000000003</v>
      </c>
      <c r="R133" s="1">
        <f t="shared" si="31"/>
        <v>1.7107122066628254E-4</v>
      </c>
      <c r="S133" s="92">
        <f t="shared" si="35"/>
        <v>0.1</v>
      </c>
      <c r="T133" s="1">
        <f t="shared" si="26"/>
        <v>1.7107122066628256E-5</v>
      </c>
      <c r="U133" s="1">
        <f t="shared" si="32"/>
        <v>-1.3079419737369183E-2</v>
      </c>
      <c r="V133" s="91"/>
      <c r="AS133" s="1">
        <v>14426</v>
      </c>
      <c r="AT133" s="1">
        <v>2.0909119994030334E-2</v>
      </c>
    </row>
    <row r="134" spans="1:54" ht="12.95" customHeight="1">
      <c r="A134" s="16" t="s">
        <v>320</v>
      </c>
      <c r="B134" s="16" t="s">
        <v>50</v>
      </c>
      <c r="C134" s="17">
        <v>41540.504999999997</v>
      </c>
      <c r="D134" s="17" t="s">
        <v>138</v>
      </c>
      <c r="E134" s="1">
        <f t="shared" si="21"/>
        <v>-721.00526677091102</v>
      </c>
      <c r="F134" s="1">
        <f t="shared" si="29"/>
        <v>-721</v>
      </c>
      <c r="G134" s="1">
        <f t="shared" si="30"/>
        <v>-2.1575100035988726E-3</v>
      </c>
      <c r="I134" s="1">
        <f t="shared" si="33"/>
        <v>-2.1575100035988726E-3</v>
      </c>
      <c r="O134" s="1">
        <f t="shared" ca="1" si="34"/>
        <v>-0.25135374504013386</v>
      </c>
      <c r="P134" s="1">
        <f t="shared" si="23"/>
        <v>9.2190973900900075E-4</v>
      </c>
      <c r="Q134" s="208">
        <f t="shared" si="24"/>
        <v>26522.004999999997</v>
      </c>
      <c r="R134" s="1">
        <f t="shared" si="31"/>
        <v>9.4828259511631427E-6</v>
      </c>
      <c r="S134" s="92">
        <f t="shared" si="35"/>
        <v>0.1</v>
      </c>
      <c r="T134" s="1">
        <f t="shared" si="26"/>
        <v>9.4828259511631431E-7</v>
      </c>
      <c r="U134" s="1">
        <f t="shared" si="32"/>
        <v>-3.0794197426078735E-3</v>
      </c>
      <c r="V134" s="91"/>
      <c r="AS134" s="1">
        <v>15134</v>
      </c>
      <c r="AT134" s="1">
        <v>9.7948949987767264E-3</v>
      </c>
      <c r="AZ134" s="1">
        <v>1901.5</v>
      </c>
      <c r="BA134" s="1">
        <v>1.4204649996827357E-3</v>
      </c>
      <c r="BB134" s="1">
        <v>1</v>
      </c>
    </row>
    <row r="135" spans="1:54" ht="12.95" customHeight="1">
      <c r="A135" s="16" t="s">
        <v>320</v>
      </c>
      <c r="B135" s="16" t="s">
        <v>54</v>
      </c>
      <c r="C135" s="17">
        <v>41546.523999999998</v>
      </c>
      <c r="D135" s="17" t="s">
        <v>138</v>
      </c>
      <c r="E135" s="1">
        <f t="shared" si="21"/>
        <v>-706.31208154540491</v>
      </c>
      <c r="F135" s="1">
        <f t="shared" si="29"/>
        <v>-706.5</v>
      </c>
      <c r="G135" s="1">
        <f t="shared" si="30"/>
        <v>7.6979984994977713E-2</v>
      </c>
      <c r="I135" s="1">
        <f t="shared" si="33"/>
        <v>7.6979984994977713E-2</v>
      </c>
      <c r="O135" s="1">
        <f t="shared" ca="1" si="34"/>
        <v>-0.2511763266924314</v>
      </c>
      <c r="P135" s="1">
        <f t="shared" si="23"/>
        <v>9.0160437808601689E-4</v>
      </c>
      <c r="Q135" s="208">
        <f t="shared" si="24"/>
        <v>26528.023999999998</v>
      </c>
      <c r="R135" s="1">
        <f t="shared" si="31"/>
        <v>5.7879199972886413E-3</v>
      </c>
      <c r="S135" s="92">
        <f t="shared" si="35"/>
        <v>0.1</v>
      </c>
      <c r="T135" s="1">
        <f t="shared" si="26"/>
        <v>5.787919997288642E-4</v>
      </c>
      <c r="U135" s="1">
        <f t="shared" si="32"/>
        <v>7.6078380616891692E-2</v>
      </c>
      <c r="V135" s="91"/>
      <c r="AB135" s="1" t="s">
        <v>76</v>
      </c>
      <c r="AS135" s="1">
        <v>15210</v>
      </c>
      <c r="AT135" s="1">
        <v>-1.6497600008733571E-3</v>
      </c>
    </row>
    <row r="136" spans="1:54" ht="12.95" customHeight="1">
      <c r="A136" s="29" t="s">
        <v>52</v>
      </c>
      <c r="B136" s="35" t="s">
        <v>50</v>
      </c>
      <c r="C136" s="33">
        <v>41835.861599999997</v>
      </c>
      <c r="D136" s="33">
        <v>2.0000000000000001E-4</v>
      </c>
      <c r="E136" s="1">
        <f t="shared" si="21"/>
        <v>-2.4411340627005041E-4</v>
      </c>
      <c r="F136" s="1">
        <f t="shared" si="29"/>
        <v>0</v>
      </c>
      <c r="G136" s="1">
        <f t="shared" si="30"/>
        <v>-1.0000000474974513E-4</v>
      </c>
      <c r="J136" s="1">
        <f>G136</f>
        <v>-1.0000000474974513E-4</v>
      </c>
      <c r="P136" s="1">
        <f t="shared" si="23"/>
        <v>9.9972707718069394E-7</v>
      </c>
      <c r="Q136" s="208">
        <f t="shared" si="24"/>
        <v>26817.361599999997</v>
      </c>
      <c r="R136" s="1">
        <f t="shared" si="31"/>
        <v>1.0200945829110933E-8</v>
      </c>
      <c r="S136" s="11">
        <v>1</v>
      </c>
      <c r="T136" s="1">
        <f t="shared" si="26"/>
        <v>1.0200945829110933E-8</v>
      </c>
      <c r="U136" s="1">
        <f t="shared" si="32"/>
        <v>-1.0099973182692583E-4</v>
      </c>
      <c r="V136" s="91"/>
      <c r="AB136" s="1" t="s">
        <v>76</v>
      </c>
      <c r="AC136" s="1">
        <v>11</v>
      </c>
      <c r="AS136" s="1">
        <v>15417</v>
      </c>
      <c r="AT136" s="1">
        <v>-5.7246000505983829E-4</v>
      </c>
    </row>
    <row r="137" spans="1:54" ht="12.95" customHeight="1">
      <c r="A137" s="30" t="s">
        <v>31</v>
      </c>
      <c r="B137" s="30"/>
      <c r="C137" s="33">
        <v>41835.861700000001</v>
      </c>
      <c r="D137" s="33" t="s">
        <v>14</v>
      </c>
      <c r="E137" s="1">
        <f t="shared" si="21"/>
        <v>0</v>
      </c>
      <c r="F137" s="1">
        <f t="shared" si="29"/>
        <v>0</v>
      </c>
      <c r="G137" s="1">
        <f t="shared" si="30"/>
        <v>0</v>
      </c>
      <c r="K137" s="1">
        <f>G137</f>
        <v>0</v>
      </c>
      <c r="P137" s="1">
        <f t="shared" si="23"/>
        <v>9.9972707718069394E-7</v>
      </c>
      <c r="Q137" s="208">
        <f t="shared" si="24"/>
        <v>26817.361700000001</v>
      </c>
      <c r="R137" s="1">
        <f t="shared" si="31"/>
        <v>9.9945422884825319E-13</v>
      </c>
      <c r="S137" s="11">
        <v>0.2</v>
      </c>
      <c r="T137" s="1">
        <f t="shared" si="26"/>
        <v>1.9989084576965065E-13</v>
      </c>
      <c r="U137" s="1">
        <f t="shared" si="32"/>
        <v>-9.9972707718069394E-7</v>
      </c>
      <c r="V137" s="91"/>
      <c r="AS137" s="1">
        <v>16115.5</v>
      </c>
      <c r="AT137" s="1">
        <v>-2.5750900022103451E-3</v>
      </c>
    </row>
    <row r="138" spans="1:54" ht="12.95" customHeight="1">
      <c r="A138" s="29" t="s">
        <v>52</v>
      </c>
      <c r="B138" s="35" t="s">
        <v>50</v>
      </c>
      <c r="C138" s="29">
        <v>41843.849799999996</v>
      </c>
      <c r="D138" s="29">
        <v>2.0000000000000001E-4</v>
      </c>
      <c r="E138" s="1">
        <f t="shared" si="21"/>
        <v>19.500022080044413</v>
      </c>
      <c r="F138" s="1">
        <f t="shared" si="29"/>
        <v>19.5</v>
      </c>
      <c r="G138" s="1">
        <f t="shared" si="30"/>
        <v>9.0449975687079132E-6</v>
      </c>
      <c r="J138" s="1">
        <f t="shared" ref="J138:J150" si="36">G138</f>
        <v>9.0449975687079132E-6</v>
      </c>
      <c r="O138" s="1">
        <f ca="1">+C$11+C$12*$F138</f>
        <v>-0.24229317355919058</v>
      </c>
      <c r="P138" s="1">
        <f t="shared" si="23"/>
        <v>-2.1390981229539404E-5</v>
      </c>
      <c r="Q138" s="208">
        <f t="shared" si="24"/>
        <v>26825.349799999996</v>
      </c>
      <c r="R138" s="1">
        <f t="shared" si="31"/>
        <v>9.2634880540736015E-10</v>
      </c>
      <c r="S138" s="11">
        <v>1</v>
      </c>
      <c r="T138" s="1">
        <f t="shared" si="26"/>
        <v>9.2634880540736015E-10</v>
      </c>
      <c r="U138" s="1">
        <f t="shared" si="32"/>
        <v>3.0435978798247317E-5</v>
      </c>
      <c r="V138" s="91"/>
      <c r="AC138" s="1">
        <v>19</v>
      </c>
      <c r="AS138" s="1">
        <v>16130</v>
      </c>
      <c r="AT138" s="1">
        <v>1.2697269994532689E-2</v>
      </c>
    </row>
    <row r="139" spans="1:54" ht="12.95" customHeight="1">
      <c r="A139" s="29" t="s">
        <v>55</v>
      </c>
      <c r="B139" s="35" t="s">
        <v>54</v>
      </c>
      <c r="C139" s="33">
        <v>41845.489000000001</v>
      </c>
      <c r="D139" s="33"/>
      <c r="E139" s="1">
        <f t="shared" si="21"/>
        <v>23.501528845574096</v>
      </c>
      <c r="F139" s="1">
        <f t="shared" si="29"/>
        <v>23.5</v>
      </c>
      <c r="G139" s="1">
        <f t="shared" si="30"/>
        <v>6.2628500018035993E-4</v>
      </c>
      <c r="J139" s="1">
        <f t="shared" si="36"/>
        <v>6.2628500018035993E-4</v>
      </c>
      <c r="P139" s="1">
        <f t="shared" si="23"/>
        <v>-2.5967568281991645E-5</v>
      </c>
      <c r="Q139" s="208">
        <f t="shared" si="24"/>
        <v>26826.989000000001</v>
      </c>
      <c r="R139" s="1">
        <f t="shared" si="31"/>
        <v>4.2543341306573464E-7</v>
      </c>
      <c r="S139" s="11">
        <v>1</v>
      </c>
      <c r="T139" s="1">
        <f t="shared" si="26"/>
        <v>4.2543341306573464E-7</v>
      </c>
      <c r="U139" s="1">
        <f t="shared" si="32"/>
        <v>6.522525684623516E-4</v>
      </c>
      <c r="V139" s="91"/>
      <c r="AS139" s="1">
        <v>16154.5</v>
      </c>
      <c r="AT139" s="1">
        <v>-2.981719500530744E-2</v>
      </c>
    </row>
    <row r="140" spans="1:54" ht="12.95" customHeight="1">
      <c r="A140" s="33" t="s">
        <v>270</v>
      </c>
      <c r="B140" s="32" t="s">
        <v>50</v>
      </c>
      <c r="C140" s="33">
        <v>41850.608899999999</v>
      </c>
      <c r="D140" s="33"/>
      <c r="E140" s="16">
        <f t="shared" si="21"/>
        <v>35.999890539548879</v>
      </c>
      <c r="F140" s="16">
        <f t="shared" si="29"/>
        <v>36</v>
      </c>
      <c r="G140" s="1">
        <f t="shared" si="30"/>
        <v>-4.4840002374257892E-5</v>
      </c>
      <c r="H140" s="16"/>
      <c r="I140" s="16"/>
      <c r="J140" s="1">
        <f t="shared" si="36"/>
        <v>-4.4840002374257892E-5</v>
      </c>
      <c r="K140" s="16"/>
      <c r="M140" s="16"/>
      <c r="N140" s="16"/>
      <c r="O140" s="16">
        <f>G140</f>
        <v>-4.4840002374257892E-5</v>
      </c>
      <c r="P140" s="1">
        <f t="shared" si="23"/>
        <v>-4.0233465395120546E-5</v>
      </c>
      <c r="Q140" s="208">
        <f t="shared" si="24"/>
        <v>26832.108899999999</v>
      </c>
      <c r="R140" s="1">
        <f t="shared" si="31"/>
        <v>2.1220182940159833E-11</v>
      </c>
      <c r="S140" s="11">
        <v>1</v>
      </c>
      <c r="T140" s="1">
        <f t="shared" si="26"/>
        <v>2.1220182940159833E-11</v>
      </c>
      <c r="U140" s="1">
        <f t="shared" si="32"/>
        <v>-4.6065369791373467E-6</v>
      </c>
      <c r="V140" s="91"/>
      <c r="AS140" s="1">
        <v>16203</v>
      </c>
      <c r="AT140" s="1">
        <v>1.4920300003723241E-2</v>
      </c>
    </row>
    <row r="141" spans="1:54" ht="12.95" customHeight="1">
      <c r="A141" s="29" t="s">
        <v>55</v>
      </c>
      <c r="B141" s="35"/>
      <c r="C141" s="33">
        <v>41851.4283</v>
      </c>
      <c r="D141" s="33"/>
      <c r="E141" s="1">
        <f t="shared" si="21"/>
        <v>38.000155695518949</v>
      </c>
      <c r="F141" s="1">
        <f t="shared" si="29"/>
        <v>38</v>
      </c>
      <c r="G141" s="1">
        <f t="shared" si="30"/>
        <v>6.3779996708035469E-5</v>
      </c>
      <c r="J141" s="1">
        <f t="shared" si="36"/>
        <v>6.3779996708035469E-5</v>
      </c>
      <c r="P141" s="1">
        <f t="shared" si="23"/>
        <v>-4.2510955913353313E-5</v>
      </c>
      <c r="Q141" s="208">
        <f t="shared" si="24"/>
        <v>26832.9283</v>
      </c>
      <c r="R141" s="1">
        <f t="shared" si="31"/>
        <v>1.1297766609162315E-8</v>
      </c>
      <c r="S141" s="11">
        <v>1</v>
      </c>
      <c r="T141" s="1">
        <f t="shared" si="26"/>
        <v>1.1297766609162315E-8</v>
      </c>
      <c r="U141" s="1">
        <f t="shared" si="32"/>
        <v>1.0629095262138878E-4</v>
      </c>
      <c r="V141" s="91"/>
      <c r="AC141" s="91"/>
      <c r="AD141" s="91"/>
      <c r="AS141" s="1">
        <v>16208</v>
      </c>
      <c r="AT141" s="1">
        <v>1.0000895003031474E-2</v>
      </c>
    </row>
    <row r="142" spans="1:54" ht="12.95" customHeight="1">
      <c r="A142" s="33" t="s">
        <v>270</v>
      </c>
      <c r="B142" s="32" t="s">
        <v>54</v>
      </c>
      <c r="C142" s="33">
        <v>41851.632700000002</v>
      </c>
      <c r="D142" s="33"/>
      <c r="E142" s="1">
        <f t="shared" si="21"/>
        <v>38.499123474240974</v>
      </c>
      <c r="F142" s="1">
        <f t="shared" si="29"/>
        <v>38.5</v>
      </c>
      <c r="G142" s="1">
        <f t="shared" si="30"/>
        <v>-3.5906500124838203E-4</v>
      </c>
      <c r="J142" s="1">
        <f t="shared" si="36"/>
        <v>-3.5906500124838203E-4</v>
      </c>
      <c r="O142" s="1">
        <f t="shared" ref="O142:O148" ca="1" si="37">+C$11+C$12*$F142</f>
        <v>-0.24206069434495975</v>
      </c>
      <c r="P142" s="1">
        <f t="shared" si="23"/>
        <v>-4.3080110740330989E-5</v>
      </c>
      <c r="Q142" s="208">
        <f t="shared" si="24"/>
        <v>26833.132700000002</v>
      </c>
      <c r="R142" s="1">
        <f t="shared" si="31"/>
        <v>9.9846451029385003E-8</v>
      </c>
      <c r="S142" s="11">
        <v>1</v>
      </c>
      <c r="T142" s="1">
        <f t="shared" si="26"/>
        <v>9.9846451029385003E-8</v>
      </c>
      <c r="U142" s="1">
        <f t="shared" si="32"/>
        <v>-3.1598489050805104E-4</v>
      </c>
      <c r="V142" s="91"/>
      <c r="AS142" s="1">
        <v>16269</v>
      </c>
      <c r="AT142" s="1">
        <v>2.3484930003178306E-2</v>
      </c>
    </row>
    <row r="143" spans="1:54" ht="12.95" customHeight="1">
      <c r="A143" s="33" t="s">
        <v>270</v>
      </c>
      <c r="B143" s="32" t="s">
        <v>50</v>
      </c>
      <c r="C143" s="33">
        <v>41851.838100000001</v>
      </c>
      <c r="D143" s="33"/>
      <c r="E143" s="1">
        <f t="shared" si="21"/>
        <v>39.000532386901369</v>
      </c>
      <c r="F143" s="1">
        <f t="shared" si="29"/>
        <v>39</v>
      </c>
      <c r="G143" s="1">
        <f t="shared" si="30"/>
        <v>2.1808999736094847E-4</v>
      </c>
      <c r="J143" s="1">
        <f t="shared" si="36"/>
        <v>2.1808999736094847E-4</v>
      </c>
      <c r="O143" s="1">
        <f t="shared" ca="1" si="37"/>
        <v>-0.24205457647090106</v>
      </c>
      <c r="P143" s="1">
        <f t="shared" si="23"/>
        <v>-4.3649178446276468E-5</v>
      </c>
      <c r="Q143" s="208">
        <f t="shared" si="24"/>
        <v>26833.338100000001</v>
      </c>
      <c r="R143" s="1">
        <f t="shared" si="31"/>
        <v>6.8507396152245397E-8</v>
      </c>
      <c r="S143" s="11">
        <v>1</v>
      </c>
      <c r="T143" s="1">
        <f t="shared" si="26"/>
        <v>6.8507396152245397E-8</v>
      </c>
      <c r="U143" s="1">
        <f t="shared" si="32"/>
        <v>2.6173917580722493E-4</v>
      </c>
      <c r="V143" s="91"/>
      <c r="AB143" s="91"/>
      <c r="AS143" s="1">
        <v>16288.5</v>
      </c>
      <c r="AT143" s="1">
        <v>1.3956479997432325E-2</v>
      </c>
    </row>
    <row r="144" spans="1:54" ht="12.95" customHeight="1">
      <c r="A144" s="33" t="s">
        <v>270</v>
      </c>
      <c r="B144" s="32" t="s">
        <v>54</v>
      </c>
      <c r="C144" s="93">
        <v>41858.596799999999</v>
      </c>
      <c r="D144" s="33"/>
      <c r="E144" s="94">
        <f t="shared" si="21"/>
        <v>55.49942439281628</v>
      </c>
      <c r="F144" s="94">
        <f t="shared" si="29"/>
        <v>55.5</v>
      </c>
      <c r="G144" s="1">
        <f t="shared" si="30"/>
        <v>-2.3579499975312501E-4</v>
      </c>
      <c r="H144" s="91"/>
      <c r="I144" s="91"/>
      <c r="J144" s="1">
        <f t="shared" si="36"/>
        <v>-2.3579499975312501E-4</v>
      </c>
      <c r="K144" s="91"/>
      <c r="M144" s="91"/>
      <c r="N144" s="91"/>
      <c r="O144" s="1">
        <f t="shared" ca="1" si="37"/>
        <v>-0.24185268662696377</v>
      </c>
      <c r="P144" s="1">
        <f t="shared" si="23"/>
        <v>-6.2379537843410427E-5</v>
      </c>
      <c r="Q144" s="208">
        <f t="shared" si="24"/>
        <v>26840.096799999999</v>
      </c>
      <c r="R144" s="1">
        <f t="shared" si="31"/>
        <v>3.0072922429359673E-8</v>
      </c>
      <c r="S144" s="11">
        <v>1</v>
      </c>
      <c r="T144" s="1">
        <f t="shared" si="26"/>
        <v>3.0072922429359673E-8</v>
      </c>
      <c r="U144" s="1">
        <f t="shared" si="32"/>
        <v>-1.7341546190971458E-4</v>
      </c>
      <c r="V144" s="91"/>
      <c r="X144" s="91"/>
      <c r="AS144" s="1">
        <v>16293.5</v>
      </c>
      <c r="AT144" s="1">
        <v>1.7569389994605444E-2</v>
      </c>
    </row>
    <row r="145" spans="1:54" ht="12.95" customHeight="1">
      <c r="A145" s="33" t="s">
        <v>270</v>
      </c>
      <c r="B145" s="32" t="s">
        <v>50</v>
      </c>
      <c r="C145" s="33">
        <v>41861.669000000002</v>
      </c>
      <c r="D145" s="33"/>
      <c r="E145" s="1">
        <f t="shared" si="21"/>
        <v>62.999076104036135</v>
      </c>
      <c r="F145" s="1">
        <f t="shared" si="29"/>
        <v>63</v>
      </c>
      <c r="G145" s="1">
        <f t="shared" si="30"/>
        <v>-3.7847000203328207E-4</v>
      </c>
      <c r="J145" s="1">
        <f t="shared" si="36"/>
        <v>-3.7847000203328207E-4</v>
      </c>
      <c r="O145" s="1">
        <f t="shared" ca="1" si="37"/>
        <v>-0.24176091851608317</v>
      </c>
      <c r="P145" s="1">
        <f t="shared" si="23"/>
        <v>-7.0861973997786787E-5</v>
      </c>
      <c r="Q145" s="208">
        <f t="shared" si="24"/>
        <v>26843.169000000002</v>
      </c>
      <c r="R145" s="1">
        <f t="shared" si="31"/>
        <v>9.4622698911886041E-8</v>
      </c>
      <c r="S145" s="11">
        <v>1</v>
      </c>
      <c r="T145" s="1">
        <f t="shared" si="26"/>
        <v>9.4622698911886041E-8</v>
      </c>
      <c r="U145" s="1">
        <f t="shared" si="32"/>
        <v>-3.0760802803549527E-4</v>
      </c>
      <c r="V145" s="91"/>
      <c r="AS145" s="1">
        <v>16923.5</v>
      </c>
      <c r="AT145" s="1">
        <v>1.0478434996912256E-2</v>
      </c>
    </row>
    <row r="146" spans="1:54" ht="12.95" customHeight="1">
      <c r="A146" s="33" t="s">
        <v>270</v>
      </c>
      <c r="B146" s="32" t="s">
        <v>54</v>
      </c>
      <c r="C146" s="33">
        <v>41862.693399999996</v>
      </c>
      <c r="D146" s="33"/>
      <c r="E146" s="1">
        <f t="shared" si="21"/>
        <v>65.499773719077041</v>
      </c>
      <c r="F146" s="1">
        <f t="shared" si="29"/>
        <v>65.5</v>
      </c>
      <c r="G146" s="1">
        <f t="shared" si="30"/>
        <v>-9.2695001512765884E-5</v>
      </c>
      <c r="J146" s="1">
        <f t="shared" si="36"/>
        <v>-9.2695001512765884E-5</v>
      </c>
      <c r="O146" s="1">
        <f t="shared" ca="1" si="37"/>
        <v>-0.24173032914578965</v>
      </c>
      <c r="P146" s="1">
        <f t="shared" si="23"/>
        <v>-7.3685096664302021E-5</v>
      </c>
      <c r="Q146" s="208">
        <f t="shared" si="24"/>
        <v>26844.193399999996</v>
      </c>
      <c r="R146" s="1">
        <f t="shared" si="31"/>
        <v>3.6137648234764992E-10</v>
      </c>
      <c r="S146" s="11">
        <v>1</v>
      </c>
      <c r="T146" s="1">
        <f t="shared" si="26"/>
        <v>3.6137648234764992E-10</v>
      </c>
      <c r="U146" s="1">
        <f t="shared" si="32"/>
        <v>-1.9009904848463864E-5</v>
      </c>
      <c r="V146" s="91"/>
      <c r="AC146" s="1">
        <v>9</v>
      </c>
      <c r="AS146" s="1">
        <v>17897.5</v>
      </c>
      <c r="AT146" s="1">
        <v>4.2249984995578416E-2</v>
      </c>
    </row>
    <row r="147" spans="1:54" ht="12.95" customHeight="1">
      <c r="A147" s="33" t="s">
        <v>270</v>
      </c>
      <c r="B147" s="32" t="s">
        <v>50</v>
      </c>
      <c r="C147" s="33">
        <v>41863.717900000003</v>
      </c>
      <c r="D147" s="33"/>
      <c r="E147" s="1">
        <f t="shared" si="21"/>
        <v>68.000715447541978</v>
      </c>
      <c r="F147" s="1">
        <f t="shared" si="29"/>
        <v>68</v>
      </c>
      <c r="G147" s="1">
        <f t="shared" si="30"/>
        <v>2.9308000375749543E-4</v>
      </c>
      <c r="J147" s="1">
        <f t="shared" si="36"/>
        <v>2.9308000375749543E-4</v>
      </c>
      <c r="O147" s="1">
        <f t="shared" ca="1" si="37"/>
        <v>-0.24169973977549611</v>
      </c>
      <c r="P147" s="1">
        <f t="shared" si="23"/>
        <v>-7.6506041305012147E-5</v>
      </c>
      <c r="Q147" s="208">
        <f t="shared" si="24"/>
        <v>26845.217900000003</v>
      </c>
      <c r="R147" s="1">
        <f t="shared" si="31"/>
        <v>1.3659384470494587E-7</v>
      </c>
      <c r="S147" s="11">
        <v>1</v>
      </c>
      <c r="T147" s="1">
        <f t="shared" si="26"/>
        <v>1.3659384470494587E-7</v>
      </c>
      <c r="U147" s="1">
        <f t="shared" si="32"/>
        <v>3.6958604506250758E-4</v>
      </c>
      <c r="V147" s="91"/>
      <c r="AC147" s="1">
        <v>11</v>
      </c>
      <c r="AG147" s="1" t="s">
        <v>82</v>
      </c>
      <c r="AS147" s="1">
        <v>17909.5</v>
      </c>
      <c r="AT147" s="1">
        <v>3.3579510003619362E-2</v>
      </c>
    </row>
    <row r="148" spans="1:54" ht="12.95" customHeight="1">
      <c r="A148" s="33" t="s">
        <v>270</v>
      </c>
      <c r="B148" s="32" t="s">
        <v>50</v>
      </c>
      <c r="C148" s="33">
        <v>41866.584799999997</v>
      </c>
      <c r="D148" s="33"/>
      <c r="E148" s="1">
        <f t="shared" si="21"/>
        <v>74.999202359472179</v>
      </c>
      <c r="F148" s="1">
        <f t="shared" si="29"/>
        <v>75</v>
      </c>
      <c r="G148" s="1">
        <f t="shared" si="30"/>
        <v>-3.2675000693416223E-4</v>
      </c>
      <c r="J148" s="1">
        <f t="shared" si="36"/>
        <v>-3.2675000693416223E-4</v>
      </c>
      <c r="O148" s="1">
        <f t="shared" ca="1" si="37"/>
        <v>-0.24161408953867425</v>
      </c>
      <c r="P148" s="1">
        <f t="shared" si="23"/>
        <v>-8.4393099201717279E-5</v>
      </c>
      <c r="Q148" s="208">
        <f t="shared" si="24"/>
        <v>26848.084799999997</v>
      </c>
      <c r="R148" s="1">
        <f t="shared" si="31"/>
        <v>5.8736870725632834E-8</v>
      </c>
      <c r="S148" s="11">
        <v>1</v>
      </c>
      <c r="T148" s="1">
        <f t="shared" si="26"/>
        <v>5.8736870725632834E-8</v>
      </c>
      <c r="U148" s="1">
        <f t="shared" si="32"/>
        <v>-2.4235690773244495E-4</v>
      </c>
      <c r="V148" s="91"/>
      <c r="AG148" s="1" t="s">
        <v>82</v>
      </c>
      <c r="AS148" s="1">
        <v>17914.5</v>
      </c>
      <c r="AT148" s="1">
        <v>3.4265285001310986E-2</v>
      </c>
    </row>
    <row r="149" spans="1:54" ht="12.95" customHeight="1">
      <c r="A149" s="29" t="s">
        <v>52</v>
      </c>
      <c r="B149" s="35" t="s">
        <v>54</v>
      </c>
      <c r="C149" s="33">
        <v>41877.8508</v>
      </c>
      <c r="D149" s="33">
        <v>2.0000000000000001E-4</v>
      </c>
      <c r="E149" s="1">
        <f t="shared" ref="E149:E212" si="38">+(C149-C$7)/C$8</f>
        <v>102.5010174035979</v>
      </c>
      <c r="F149" s="1">
        <f t="shared" si="29"/>
        <v>102.5</v>
      </c>
      <c r="G149" s="1">
        <f t="shared" ref="G149:G175" si="39">+C149-(C$7+F149*C$8)</f>
        <v>4.1677500121295452E-4</v>
      </c>
      <c r="J149" s="1">
        <f t="shared" si="36"/>
        <v>4.1677500121295452E-4</v>
      </c>
      <c r="P149" s="1">
        <f t="shared" ref="P149:P212" si="40">+D$11+D$12*F149+D$13*F149^2</f>
        <v>-1.152126573515937E-4</v>
      </c>
      <c r="Q149" s="208">
        <f t="shared" ref="Q149:Q212" si="41">+C149-15018.5</f>
        <v>26859.3508</v>
      </c>
      <c r="R149" s="1">
        <f t="shared" ref="R149:R175" si="42">+(P149-G149)^2</f>
        <v>2.8301086886499033E-7</v>
      </c>
      <c r="S149" s="11">
        <v>1</v>
      </c>
      <c r="T149" s="1">
        <f t="shared" ref="T149:T212" si="43">+S149*R149</f>
        <v>2.8301086886499033E-7</v>
      </c>
      <c r="U149" s="1">
        <f t="shared" ref="U149:U175" si="44">+G149-P149</f>
        <v>5.3198765856454821E-4</v>
      </c>
      <c r="V149" s="91"/>
      <c r="AS149" s="1">
        <v>17917</v>
      </c>
      <c r="AT149" s="1">
        <v>1.5563224995275959E-2</v>
      </c>
    </row>
    <row r="150" spans="1:54" ht="12.95" customHeight="1">
      <c r="A150" s="29" t="s">
        <v>55</v>
      </c>
      <c r="B150" s="35"/>
      <c r="C150" s="33">
        <v>41895.468000000001</v>
      </c>
      <c r="D150" s="33"/>
      <c r="E150" s="1">
        <f t="shared" si="38"/>
        <v>145.50696237033389</v>
      </c>
      <c r="F150" s="1">
        <f t="shared" si="29"/>
        <v>145.5</v>
      </c>
      <c r="G150" s="1">
        <f t="shared" si="39"/>
        <v>2.8521049971459433E-3</v>
      </c>
      <c r="J150" s="1">
        <f t="shared" si="36"/>
        <v>2.8521049971459433E-3</v>
      </c>
      <c r="P150" s="1">
        <f t="shared" si="40"/>
        <v>-1.6287502436769009E-4</v>
      </c>
      <c r="Q150" s="208">
        <f t="shared" si="41"/>
        <v>26876.968000000001</v>
      </c>
      <c r="R150" s="1">
        <f t="shared" si="42"/>
        <v>9.0901045301263482E-6</v>
      </c>
      <c r="S150" s="11">
        <v>1</v>
      </c>
      <c r="T150" s="1">
        <f t="shared" si="43"/>
        <v>9.0901045301263482E-6</v>
      </c>
      <c r="U150" s="1">
        <f t="shared" si="44"/>
        <v>3.0149800215136333E-3</v>
      </c>
      <c r="V150" s="91"/>
      <c r="AC150" s="1">
        <v>12</v>
      </c>
      <c r="AS150" s="1">
        <v>17995</v>
      </c>
      <c r="AT150" s="1">
        <v>1.8586495003546588E-2</v>
      </c>
    </row>
    <row r="151" spans="1:54" ht="12.95" customHeight="1">
      <c r="A151" s="16" t="s">
        <v>321</v>
      </c>
      <c r="B151" s="16" t="s">
        <v>50</v>
      </c>
      <c r="C151" s="17">
        <v>41910.821000000004</v>
      </c>
      <c r="D151" s="17" t="s">
        <v>138</v>
      </c>
      <c r="E151" s="1">
        <f t="shared" si="38"/>
        <v>182.98569185483743</v>
      </c>
      <c r="F151" s="1">
        <f t="shared" si="29"/>
        <v>183</v>
      </c>
      <c r="G151" s="1">
        <f t="shared" si="39"/>
        <v>-5.8612700013327412E-3</v>
      </c>
      <c r="I151" s="1">
        <f>G151</f>
        <v>-5.8612700013327412E-3</v>
      </c>
      <c r="O151" s="1">
        <f ca="1">+C$11+C$12*$F151</f>
        <v>-0.24029262874199378</v>
      </c>
      <c r="P151" s="1">
        <f t="shared" si="40"/>
        <v>-2.0391504888235114E-4</v>
      </c>
      <c r="Q151" s="208">
        <f t="shared" si="41"/>
        <v>26892.321000000004</v>
      </c>
      <c r="R151" s="1">
        <f t="shared" si="42"/>
        <v>3.2005665058014955E-5</v>
      </c>
      <c r="S151" s="92">
        <f>S$17</f>
        <v>0.1</v>
      </c>
      <c r="T151" s="1">
        <f t="shared" si="43"/>
        <v>3.2005665058014959E-6</v>
      </c>
      <c r="U151" s="1">
        <f t="shared" si="44"/>
        <v>-5.6573549524503901E-3</v>
      </c>
      <c r="V151" s="91"/>
      <c r="AS151" s="1">
        <v>18012</v>
      </c>
      <c r="AT151" s="1">
        <v>1.6472269999212585E-2</v>
      </c>
    </row>
    <row r="152" spans="1:54" ht="12.95" customHeight="1">
      <c r="A152" s="16" t="s">
        <v>321</v>
      </c>
      <c r="B152" s="16" t="s">
        <v>54</v>
      </c>
      <c r="C152" s="17">
        <v>41952.396000000001</v>
      </c>
      <c r="D152" s="17" t="s">
        <v>138</v>
      </c>
      <c r="E152" s="1">
        <f t="shared" si="38"/>
        <v>284.47583569108059</v>
      </c>
      <c r="F152" s="1">
        <f t="shared" si="29"/>
        <v>284.5</v>
      </c>
      <c r="G152" s="1">
        <f t="shared" si="39"/>
        <v>-9.8988050012849271E-3</v>
      </c>
      <c r="I152" s="1">
        <f>G152</f>
        <v>-9.8988050012849271E-3</v>
      </c>
      <c r="O152" s="1">
        <f ca="1">+C$11+C$12*$F152</f>
        <v>-0.23905070030807651</v>
      </c>
      <c r="P152" s="1">
        <f t="shared" si="40"/>
        <v>-3.1253842106965295E-4</v>
      </c>
      <c r="Q152" s="208">
        <f t="shared" si="41"/>
        <v>26933.896000000001</v>
      </c>
      <c r="R152" s="1">
        <f t="shared" si="42"/>
        <v>9.189650694695226E-5</v>
      </c>
      <c r="S152" s="92">
        <f>S$17</f>
        <v>0.1</v>
      </c>
      <c r="T152" s="1">
        <f t="shared" si="43"/>
        <v>9.1896506946952264E-6</v>
      </c>
      <c r="U152" s="1">
        <f t="shared" si="44"/>
        <v>-9.5862665802152747E-3</v>
      </c>
      <c r="V152" s="91"/>
      <c r="AC152" s="1">
        <v>13</v>
      </c>
      <c r="AS152" s="1">
        <v>18825</v>
      </c>
      <c r="AT152" s="1">
        <v>1.3085179998597596E-2</v>
      </c>
    </row>
    <row r="153" spans="1:54" ht="12.95" customHeight="1">
      <c r="A153" s="29" t="s">
        <v>56</v>
      </c>
      <c r="B153" s="35"/>
      <c r="C153" s="33">
        <v>42193.482799999998</v>
      </c>
      <c r="D153" s="33"/>
      <c r="E153" s="1">
        <f t="shared" si="38"/>
        <v>873.00100728509233</v>
      </c>
      <c r="F153" s="1">
        <f t="shared" si="29"/>
        <v>873</v>
      </c>
      <c r="G153" s="1">
        <f t="shared" si="39"/>
        <v>4.1262999729951844E-4</v>
      </c>
      <c r="J153" s="1">
        <f>G153</f>
        <v>4.1262999729951844E-4</v>
      </c>
      <c r="P153" s="1">
        <f t="shared" si="40"/>
        <v>-8.7158633967041412E-4</v>
      </c>
      <c r="Q153" s="208">
        <f t="shared" si="41"/>
        <v>27174.982799999998</v>
      </c>
      <c r="R153" s="1">
        <f t="shared" si="42"/>
        <v>1.6492116001404713E-6</v>
      </c>
      <c r="S153" s="11">
        <v>1</v>
      </c>
      <c r="T153" s="1">
        <f t="shared" si="43"/>
        <v>1.6492116001404713E-6</v>
      </c>
      <c r="U153" s="1">
        <f t="shared" si="44"/>
        <v>1.2842163369699326E-3</v>
      </c>
      <c r="V153" s="91"/>
      <c r="AC153" s="1">
        <v>15</v>
      </c>
      <c r="AS153" s="1">
        <v>18883.5</v>
      </c>
      <c r="AT153" s="1">
        <v>1.1108449994935654E-2</v>
      </c>
    </row>
    <row r="154" spans="1:54" ht="12.95" customHeight="1">
      <c r="A154" s="33" t="s">
        <v>271</v>
      </c>
      <c r="B154" s="32" t="s">
        <v>50</v>
      </c>
      <c r="C154" s="33">
        <v>42203.722999999998</v>
      </c>
      <c r="D154" s="33"/>
      <c r="E154" s="1">
        <f t="shared" si="38"/>
        <v>897.99870712663142</v>
      </c>
      <c r="F154" s="1">
        <f t="shared" si="29"/>
        <v>898</v>
      </c>
      <c r="G154" s="1">
        <f t="shared" si="39"/>
        <v>-5.2962000336265191E-4</v>
      </c>
      <c r="I154" s="1">
        <f>G154</f>
        <v>-5.2962000336265191E-4</v>
      </c>
      <c r="O154" s="1">
        <f ca="1">+C$11+C$12*$F154</f>
        <v>-0.23154406883804451</v>
      </c>
      <c r="P154" s="1">
        <f t="shared" si="40"/>
        <v>-8.9266275156577241E-4</v>
      </c>
      <c r="Q154" s="208">
        <f t="shared" si="41"/>
        <v>27185.222999999998</v>
      </c>
      <c r="R154" s="1">
        <f t="shared" si="42"/>
        <v>1.3180003702287434E-7</v>
      </c>
      <c r="S154" s="92">
        <f>S$17</f>
        <v>0.1</v>
      </c>
      <c r="T154" s="1">
        <f t="shared" si="43"/>
        <v>1.3180003702287435E-8</v>
      </c>
      <c r="U154" s="1">
        <f t="shared" si="44"/>
        <v>3.630427482031205E-4</v>
      </c>
      <c r="V154" s="91"/>
      <c r="AC154" s="1">
        <v>10</v>
      </c>
      <c r="AS154" s="1">
        <v>19677</v>
      </c>
      <c r="AT154" s="1">
        <v>2.5131720001809299E-2</v>
      </c>
    </row>
    <row r="155" spans="1:54" ht="12.95" customHeight="1">
      <c r="A155" s="29" t="s">
        <v>57</v>
      </c>
      <c r="B155" s="35" t="s">
        <v>54</v>
      </c>
      <c r="C155" s="33">
        <v>42215.807800000002</v>
      </c>
      <c r="D155" s="33">
        <v>2.0000000000000001E-4</v>
      </c>
      <c r="E155" s="1">
        <f t="shared" si="38"/>
        <v>927.49932264636061</v>
      </c>
      <c r="F155" s="1">
        <f t="shared" si="29"/>
        <v>927.5</v>
      </c>
      <c r="G155" s="1">
        <f t="shared" si="39"/>
        <v>-2.7747499552788213E-4</v>
      </c>
      <c r="J155" s="1">
        <f t="shared" ref="J155:J160" si="45">G155</f>
        <v>-2.7747499552788213E-4</v>
      </c>
      <c r="P155" s="1">
        <f t="shared" si="40"/>
        <v>-9.1725277992324179E-4</v>
      </c>
      <c r="Q155" s="208">
        <f t="shared" si="41"/>
        <v>27197.307800000002</v>
      </c>
      <c r="R155" s="1">
        <f t="shared" si="42"/>
        <v>4.0931561340583533E-7</v>
      </c>
      <c r="S155" s="11">
        <v>1</v>
      </c>
      <c r="T155" s="1">
        <f t="shared" si="43"/>
        <v>4.0931561340583533E-7</v>
      </c>
      <c r="U155" s="1">
        <f t="shared" si="44"/>
        <v>6.3977778439535966E-4</v>
      </c>
      <c r="V155" s="91"/>
      <c r="AC155" s="1">
        <v>10</v>
      </c>
      <c r="AS155" s="1">
        <v>19830.5</v>
      </c>
      <c r="AT155" s="1">
        <v>1.5528424999502022E-2</v>
      </c>
    </row>
    <row r="156" spans="1:54" ht="12.95" customHeight="1">
      <c r="A156" s="29" t="s">
        <v>57</v>
      </c>
      <c r="B156" s="35" t="s">
        <v>50</v>
      </c>
      <c r="C156" s="33">
        <v>42216.832000000002</v>
      </c>
      <c r="D156" s="33">
        <v>2.9999999999999997E-4</v>
      </c>
      <c r="E156" s="1">
        <f t="shared" si="38"/>
        <v>929.99953203462451</v>
      </c>
      <c r="F156" s="1">
        <f t="shared" si="29"/>
        <v>930</v>
      </c>
      <c r="G156" s="1">
        <f t="shared" si="39"/>
        <v>-1.9169999723089859E-4</v>
      </c>
      <c r="J156" s="1">
        <f t="shared" si="45"/>
        <v>-1.9169999723089859E-4</v>
      </c>
      <c r="P156" s="1">
        <f t="shared" si="40"/>
        <v>-9.1932274126634906E-4</v>
      </c>
      <c r="Q156" s="208">
        <f t="shared" si="41"/>
        <v>27198.332000000002</v>
      </c>
      <c r="R156" s="1">
        <f t="shared" si="42"/>
        <v>5.2943485763767868E-7</v>
      </c>
      <c r="S156" s="11">
        <v>1</v>
      </c>
      <c r="T156" s="1">
        <f t="shared" si="43"/>
        <v>5.2943485763767868E-7</v>
      </c>
      <c r="U156" s="1">
        <f t="shared" si="44"/>
        <v>7.2762274403545047E-4</v>
      </c>
      <c r="V156" s="91"/>
      <c r="AC156" s="1">
        <v>8</v>
      </c>
      <c r="AS156" s="1">
        <v>20546</v>
      </c>
      <c r="AT156" s="1">
        <v>1.3185750001866836E-2</v>
      </c>
      <c r="AZ156" s="1">
        <v>32214</v>
      </c>
      <c r="BA156" s="1">
        <v>0.14954233999742428</v>
      </c>
      <c r="BB156" s="1">
        <v>1</v>
      </c>
    </row>
    <row r="157" spans="1:54" ht="12.95" customHeight="1">
      <c r="A157" s="29" t="s">
        <v>58</v>
      </c>
      <c r="B157" s="35" t="s">
        <v>50</v>
      </c>
      <c r="C157" s="33">
        <v>42225.417000000001</v>
      </c>
      <c r="D157" s="33"/>
      <c r="E157" s="1">
        <f t="shared" si="38"/>
        <v>950.95666696749572</v>
      </c>
      <c r="F157" s="1">
        <f t="shared" si="29"/>
        <v>951</v>
      </c>
      <c r="G157" s="1">
        <f t="shared" si="39"/>
        <v>-1.7751189996488392E-2</v>
      </c>
      <c r="J157" s="1">
        <f t="shared" si="45"/>
        <v>-1.7751189996488392E-2</v>
      </c>
      <c r="P157" s="1">
        <f t="shared" si="40"/>
        <v>-9.3662442808966544E-4</v>
      </c>
      <c r="Q157" s="208">
        <f t="shared" si="41"/>
        <v>27206.917000000001</v>
      </c>
      <c r="R157" s="1">
        <f t="shared" si="42"/>
        <v>2.8272961525398004E-4</v>
      </c>
      <c r="S157" s="11">
        <v>1</v>
      </c>
      <c r="T157" s="1">
        <f t="shared" si="43"/>
        <v>2.8272961525398004E-4</v>
      </c>
      <c r="U157" s="1">
        <f t="shared" si="44"/>
        <v>-1.6814565568398727E-2</v>
      </c>
      <c r="V157" s="91"/>
      <c r="AS157" s="1">
        <v>20631.5</v>
      </c>
      <c r="AT157" s="1">
        <v>2.7912885001569521E-2</v>
      </c>
    </row>
    <row r="158" spans="1:54" ht="12.95" customHeight="1">
      <c r="A158" s="29" t="s">
        <v>58</v>
      </c>
      <c r="B158" s="35" t="s">
        <v>50</v>
      </c>
      <c r="C158" s="33">
        <v>42230.332900000001</v>
      </c>
      <c r="D158" s="33"/>
      <c r="E158" s="1">
        <f t="shared" si="38"/>
        <v>962.95703733633798</v>
      </c>
      <c r="F158" s="1">
        <f t="shared" si="29"/>
        <v>963</v>
      </c>
      <c r="G158" s="1">
        <f t="shared" si="39"/>
        <v>-1.7599469996639527E-2</v>
      </c>
      <c r="J158" s="1">
        <f t="shared" si="45"/>
        <v>-1.7599469996639527E-2</v>
      </c>
      <c r="P158" s="1">
        <f t="shared" si="40"/>
        <v>-9.4644210641691155E-4</v>
      </c>
      <c r="Q158" s="208">
        <f t="shared" si="41"/>
        <v>27211.832900000001</v>
      </c>
      <c r="R158" s="1">
        <f t="shared" si="42"/>
        <v>2.7732333791253227E-4</v>
      </c>
      <c r="S158" s="11">
        <v>1</v>
      </c>
      <c r="T158" s="1">
        <f t="shared" si="43"/>
        <v>2.7732333791253227E-4</v>
      </c>
      <c r="U158" s="1">
        <f t="shared" si="44"/>
        <v>-1.6653027890222615E-2</v>
      </c>
      <c r="V158" s="91"/>
      <c r="AG158" s="1" t="s">
        <v>82</v>
      </c>
      <c r="AT158" s="1">
        <v>1.244445500196889E-2</v>
      </c>
      <c r="AZ158" s="1">
        <v>4459</v>
      </c>
      <c r="BA158" s="1">
        <v>5.1682899938896298E-3</v>
      </c>
      <c r="BB158" s="1">
        <v>1</v>
      </c>
    </row>
    <row r="159" spans="1:54" ht="12.95" customHeight="1">
      <c r="A159" s="29" t="s">
        <v>57</v>
      </c>
      <c r="B159" s="35" t="s">
        <v>50</v>
      </c>
      <c r="C159" s="33">
        <v>42241.820099999997</v>
      </c>
      <c r="D159" s="33">
        <v>2.9999999999999997E-4</v>
      </c>
      <c r="E159" s="1">
        <f t="shared" si="38"/>
        <v>990.99883120946754</v>
      </c>
      <c r="F159" s="1">
        <f t="shared" si="29"/>
        <v>991</v>
      </c>
      <c r="G159" s="1">
        <f t="shared" si="39"/>
        <v>-4.7879000339889899E-4</v>
      </c>
      <c r="J159" s="1">
        <f t="shared" si="45"/>
        <v>-4.7879000339889899E-4</v>
      </c>
      <c r="P159" s="1">
        <f t="shared" si="40"/>
        <v>-9.6915487140168135E-4</v>
      </c>
      <c r="Q159" s="208">
        <f t="shared" si="41"/>
        <v>27223.320099999997</v>
      </c>
      <c r="R159" s="1">
        <f t="shared" si="42"/>
        <v>2.4045770377138618E-7</v>
      </c>
      <c r="S159" s="11">
        <v>1</v>
      </c>
      <c r="T159" s="1">
        <f t="shared" si="43"/>
        <v>2.4045770377138618E-7</v>
      </c>
      <c r="U159" s="1">
        <f t="shared" si="44"/>
        <v>4.9036486800278236E-4</v>
      </c>
      <c r="V159" s="91"/>
      <c r="AC159" s="1">
        <v>5</v>
      </c>
      <c r="AG159" s="1" t="s">
        <v>82</v>
      </c>
      <c r="AS159" s="1">
        <v>21493</v>
      </c>
      <c r="AT159" s="1">
        <v>3.8246764997893479E-2</v>
      </c>
      <c r="AZ159" s="1">
        <v>7117.5</v>
      </c>
      <c r="BA159" s="1">
        <v>1.3014249998377636E-3</v>
      </c>
      <c r="BB159" s="1">
        <v>1</v>
      </c>
    </row>
    <row r="160" spans="1:54" ht="12.95" customHeight="1">
      <c r="A160" s="29" t="s">
        <v>272</v>
      </c>
      <c r="B160" s="35"/>
      <c r="C160" s="33">
        <v>42243.460800000001</v>
      </c>
      <c r="D160" s="33"/>
      <c r="E160" s="1">
        <f t="shared" si="38"/>
        <v>995.00399967591375</v>
      </c>
      <c r="F160" s="1">
        <f t="shared" si="29"/>
        <v>995</v>
      </c>
      <c r="G160" s="1">
        <f t="shared" si="39"/>
        <v>1.6384499976993538E-3</v>
      </c>
      <c r="J160" s="1">
        <f t="shared" si="45"/>
        <v>1.6384499976993538E-3</v>
      </c>
      <c r="P160" s="1">
        <f t="shared" si="40"/>
        <v>-9.7237724912954693E-4</v>
      </c>
      <c r="Q160" s="208">
        <f t="shared" si="41"/>
        <v>27224.960800000001</v>
      </c>
      <c r="R160" s="1">
        <f t="shared" si="42"/>
        <v>6.8164189127841777E-6</v>
      </c>
      <c r="S160" s="11">
        <v>1</v>
      </c>
      <c r="T160" s="1">
        <f t="shared" si="43"/>
        <v>6.8164189127841777E-6</v>
      </c>
      <c r="U160" s="1">
        <f t="shared" si="44"/>
        <v>2.6108272468289007E-3</v>
      </c>
      <c r="V160" s="91"/>
      <c r="AC160" s="1">
        <v>7</v>
      </c>
      <c r="AG160" s="1" t="s">
        <v>82</v>
      </c>
      <c r="AS160" s="1">
        <v>21522.5</v>
      </c>
      <c r="AT160" s="1">
        <v>3.9115260005928576E-2</v>
      </c>
    </row>
    <row r="161" spans="1:54" ht="12.95" customHeight="1">
      <c r="A161" s="16" t="s">
        <v>321</v>
      </c>
      <c r="B161" s="16" t="s">
        <v>54</v>
      </c>
      <c r="C161" s="17">
        <v>42246.525000000001</v>
      </c>
      <c r="D161" s="17" t="s">
        <v>138</v>
      </c>
      <c r="E161" s="1">
        <f t="shared" si="38"/>
        <v>1002.4841223155555</v>
      </c>
      <c r="F161" s="1">
        <f t="shared" si="29"/>
        <v>1002.5</v>
      </c>
      <c r="G161" s="1">
        <f t="shared" si="39"/>
        <v>-6.5042249989346601E-3</v>
      </c>
      <c r="I161" s="1">
        <f>G161</f>
        <v>-6.5042249989346601E-3</v>
      </c>
      <c r="O161" s="1">
        <f ca="1">+C$11+C$12*$F161</f>
        <v>-0.23026543315977502</v>
      </c>
      <c r="P161" s="1">
        <f t="shared" si="40"/>
        <v>-9.7840417899123936E-4</v>
      </c>
      <c r="Q161" s="208">
        <f t="shared" si="41"/>
        <v>27228.025000000001</v>
      </c>
      <c r="R161" s="1">
        <f t="shared" si="42"/>
        <v>3.0534695734120186E-5</v>
      </c>
      <c r="S161" s="92">
        <f>S$17</f>
        <v>0.1</v>
      </c>
      <c r="T161" s="1">
        <f t="shared" si="43"/>
        <v>3.053469573412019E-6</v>
      </c>
      <c r="U161" s="1">
        <f t="shared" si="44"/>
        <v>-5.5258208199434212E-3</v>
      </c>
      <c r="V161" s="91"/>
      <c r="AG161" s="1" t="s">
        <v>82</v>
      </c>
      <c r="AS161" s="1">
        <v>25992</v>
      </c>
    </row>
    <row r="162" spans="1:54" ht="12.95" customHeight="1">
      <c r="A162" s="29" t="s">
        <v>57</v>
      </c>
      <c r="B162" s="35" t="s">
        <v>50</v>
      </c>
      <c r="C162" s="33">
        <v>42248.784399999997</v>
      </c>
      <c r="D162" s="33">
        <v>2.0000000000000001E-4</v>
      </c>
      <c r="E162" s="1">
        <f t="shared" si="38"/>
        <v>1007.9996203548377</v>
      </c>
      <c r="F162" s="1">
        <f t="shared" si="29"/>
        <v>1008</v>
      </c>
      <c r="G162" s="1">
        <f t="shared" si="39"/>
        <v>-1.5552000695606694E-4</v>
      </c>
      <c r="J162" s="1">
        <f t="shared" ref="J162:J175" si="46">G162</f>
        <v>-1.5552000695606694E-4</v>
      </c>
      <c r="P162" s="1">
        <f t="shared" si="40"/>
        <v>-9.8281146924887553E-4</v>
      </c>
      <c r="Q162" s="208">
        <f t="shared" si="41"/>
        <v>27230.284399999997</v>
      </c>
      <c r="R162" s="1">
        <f t="shared" si="42"/>
        <v>6.844111635825736E-7</v>
      </c>
      <c r="S162" s="11">
        <v>1</v>
      </c>
      <c r="T162" s="1">
        <f t="shared" si="43"/>
        <v>6.844111635825736E-7</v>
      </c>
      <c r="U162" s="1">
        <f t="shared" si="44"/>
        <v>8.272914622928086E-4</v>
      </c>
      <c r="V162" s="91"/>
      <c r="AG162" s="1" t="s">
        <v>82</v>
      </c>
      <c r="AS162" s="1">
        <v>26897.5</v>
      </c>
      <c r="AT162" s="1">
        <v>4.8684829998819623E-2</v>
      </c>
    </row>
    <row r="163" spans="1:54" ht="12.95" customHeight="1">
      <c r="A163" s="29" t="s">
        <v>56</v>
      </c>
      <c r="B163" s="35" t="s">
        <v>54</v>
      </c>
      <c r="C163" s="33">
        <v>42251.444799999997</v>
      </c>
      <c r="D163" s="33"/>
      <c r="E163" s="1">
        <f t="shared" si="38"/>
        <v>1014.4940131067806</v>
      </c>
      <c r="F163" s="1">
        <f t="shared" si="29"/>
        <v>1014.5</v>
      </c>
      <c r="G163" s="1">
        <f t="shared" si="39"/>
        <v>-2.452505003020633E-3</v>
      </c>
      <c r="J163" s="1">
        <f t="shared" si="46"/>
        <v>-2.452505003020633E-3</v>
      </c>
      <c r="P163" s="1">
        <f t="shared" si="40"/>
        <v>-9.8800649412687618E-4</v>
      </c>
      <c r="Q163" s="208">
        <f t="shared" si="41"/>
        <v>27232.944799999997</v>
      </c>
      <c r="R163" s="1">
        <f t="shared" si="42"/>
        <v>2.1447558825520372E-6</v>
      </c>
      <c r="S163" s="11">
        <v>1</v>
      </c>
      <c r="T163" s="1">
        <f t="shared" si="43"/>
        <v>2.1447558825520372E-6</v>
      </c>
      <c r="U163" s="1">
        <f t="shared" si="44"/>
        <v>-1.4644985088937568E-3</v>
      </c>
      <c r="V163" s="16"/>
      <c r="AG163" s="1" t="s">
        <v>82</v>
      </c>
      <c r="AS163" s="1">
        <v>30403</v>
      </c>
      <c r="AT163" s="1">
        <v>8.2525520003400743E-2</v>
      </c>
    </row>
    <row r="164" spans="1:54" ht="12.95" customHeight="1">
      <c r="A164" s="29" t="s">
        <v>272</v>
      </c>
      <c r="B164" s="35"/>
      <c r="C164" s="33">
        <v>42256.368000000002</v>
      </c>
      <c r="D164" s="33"/>
      <c r="E164" s="1">
        <f t="shared" si="38"/>
        <v>1026.5122037534459</v>
      </c>
      <c r="F164" s="1">
        <f t="shared" ref="F164:F227" si="47">ROUND(2*E164,0)/2</f>
        <v>1026.5</v>
      </c>
      <c r="G164" s="1">
        <f t="shared" si="39"/>
        <v>4.9992150015896186E-3</v>
      </c>
      <c r="J164" s="1">
        <f t="shared" si="46"/>
        <v>4.9992150015896186E-3</v>
      </c>
      <c r="P164" s="1">
        <f t="shared" si="40"/>
        <v>-9.9755862754796298E-4</v>
      </c>
      <c r="Q164" s="208">
        <f t="shared" si="41"/>
        <v>27237.868000000002</v>
      </c>
      <c r="R164" s="1">
        <f t="shared" si="42"/>
        <v>3.5961293959119921E-5</v>
      </c>
      <c r="S164" s="11">
        <v>1</v>
      </c>
      <c r="T164" s="1">
        <f t="shared" si="43"/>
        <v>3.5961293959119921E-5</v>
      </c>
      <c r="U164" s="1">
        <f t="shared" si="44"/>
        <v>5.9967736291375818E-3</v>
      </c>
      <c r="V164" s="16"/>
      <c r="AC164" s="1">
        <v>8</v>
      </c>
      <c r="AG164" s="1" t="s">
        <v>82</v>
      </c>
      <c r="AS164" s="1">
        <v>30552</v>
      </c>
      <c r="AT164" s="1">
        <v>8.3353224996244535E-2</v>
      </c>
    </row>
    <row r="165" spans="1:54" ht="12.95" customHeight="1">
      <c r="A165" s="29" t="s">
        <v>272</v>
      </c>
      <c r="B165" s="35"/>
      <c r="C165" s="33">
        <v>42257.387999999999</v>
      </c>
      <c r="D165" s="33"/>
      <c r="E165" s="1">
        <f t="shared" si="38"/>
        <v>1029.0021603791261</v>
      </c>
      <c r="F165" s="1">
        <f t="shared" si="47"/>
        <v>1029</v>
      </c>
      <c r="G165" s="1">
        <f t="shared" si="39"/>
        <v>8.8498999684816226E-4</v>
      </c>
      <c r="J165" s="1">
        <f t="shared" si="46"/>
        <v>8.8498999684816226E-4</v>
      </c>
      <c r="P165" s="1">
        <f t="shared" si="40"/>
        <v>-9.9954233906918784E-4</v>
      </c>
      <c r="Q165" s="208">
        <f t="shared" si="41"/>
        <v>27238.887999999999</v>
      </c>
      <c r="R165" s="1">
        <f t="shared" si="42"/>
        <v>3.5514621251181043E-6</v>
      </c>
      <c r="S165" s="11">
        <v>1</v>
      </c>
      <c r="T165" s="1">
        <f t="shared" si="43"/>
        <v>3.5514621251181043E-6</v>
      </c>
      <c r="U165" s="1">
        <f t="shared" si="44"/>
        <v>1.8845323359173501E-3</v>
      </c>
      <c r="V165" s="16"/>
      <c r="AC165" s="1">
        <v>12</v>
      </c>
      <c r="AG165" s="1" t="s">
        <v>82</v>
      </c>
      <c r="AS165" s="1">
        <v>31259.5</v>
      </c>
      <c r="AT165" s="1">
        <v>0.12732056000095326</v>
      </c>
    </row>
    <row r="166" spans="1:54" ht="12.95" customHeight="1">
      <c r="A166" s="29" t="s">
        <v>272</v>
      </c>
      <c r="B166" s="35"/>
      <c r="C166" s="33">
        <v>42258.416499999999</v>
      </c>
      <c r="D166" s="33"/>
      <c r="E166" s="1">
        <f t="shared" si="38"/>
        <v>1031.512866643362</v>
      </c>
      <c r="F166" s="1">
        <f t="shared" si="47"/>
        <v>1031.5</v>
      </c>
      <c r="G166" s="1">
        <f t="shared" si="39"/>
        <v>5.2707649956573732E-3</v>
      </c>
      <c r="J166" s="1">
        <f t="shared" si="46"/>
        <v>5.2707649956573732E-3</v>
      </c>
      <c r="P166" s="1">
        <f t="shared" si="40"/>
        <v>-1.0015238725646078E-3</v>
      </c>
      <c r="Q166" s="208">
        <f t="shared" si="41"/>
        <v>27239.916499999999</v>
      </c>
      <c r="R166" s="1">
        <f t="shared" si="42"/>
        <v>3.9341607646421381E-5</v>
      </c>
      <c r="S166" s="11">
        <v>1</v>
      </c>
      <c r="T166" s="1">
        <f t="shared" si="43"/>
        <v>3.9341607646421381E-5</v>
      </c>
      <c r="U166" s="1">
        <f t="shared" si="44"/>
        <v>6.2722888682219813E-3</v>
      </c>
      <c r="V166" s="16"/>
      <c r="AC166" s="1">
        <v>13</v>
      </c>
      <c r="AG166" s="1" t="s">
        <v>82</v>
      </c>
      <c r="AS166" s="1">
        <v>31262</v>
      </c>
      <c r="AT166" s="1">
        <v>0.12668693000159692</v>
      </c>
    </row>
    <row r="167" spans="1:54" ht="12.95" customHeight="1">
      <c r="A167" s="29" t="s">
        <v>57</v>
      </c>
      <c r="B167" s="35" t="s">
        <v>54</v>
      </c>
      <c r="C167" s="33">
        <v>42265.784800000001</v>
      </c>
      <c r="D167" s="33">
        <v>2.9999999999999997E-4</v>
      </c>
      <c r="E167" s="1">
        <f t="shared" si="38"/>
        <v>1049.499873903226</v>
      </c>
      <c r="F167" s="1">
        <f t="shared" si="47"/>
        <v>1049.5</v>
      </c>
      <c r="G167" s="1">
        <f t="shared" si="39"/>
        <v>-5.1654998969752342E-5</v>
      </c>
      <c r="J167" s="1">
        <f t="shared" si="46"/>
        <v>-5.1654998969752342E-5</v>
      </c>
      <c r="P167" s="1">
        <f t="shared" si="40"/>
        <v>-1.0157266184098637E-3</v>
      </c>
      <c r="Q167" s="208">
        <f t="shared" si="41"/>
        <v>27247.284800000001</v>
      </c>
      <c r="R167" s="1">
        <f t="shared" si="42"/>
        <v>9.2943408740987885E-7</v>
      </c>
      <c r="S167" s="11">
        <v>1</v>
      </c>
      <c r="T167" s="1">
        <f t="shared" si="43"/>
        <v>9.2943408740987885E-7</v>
      </c>
      <c r="U167" s="1">
        <f t="shared" si="44"/>
        <v>9.6407161944011134E-4</v>
      </c>
      <c r="V167" s="16"/>
      <c r="AG167" s="1" t="s">
        <v>82</v>
      </c>
      <c r="AS167" s="1">
        <v>31272</v>
      </c>
      <c r="AT167" s="1">
        <v>0.12771924499975285</v>
      </c>
    </row>
    <row r="168" spans="1:54" ht="12.95" customHeight="1">
      <c r="A168" s="29" t="s">
        <v>56</v>
      </c>
      <c r="B168" s="35"/>
      <c r="C168" s="33">
        <v>42268.447399999997</v>
      </c>
      <c r="D168" s="33"/>
      <c r="E168" s="1">
        <f t="shared" si="38"/>
        <v>1055.9996371498403</v>
      </c>
      <c r="F168" s="1">
        <f t="shared" si="47"/>
        <v>1056</v>
      </c>
      <c r="G168" s="1">
        <f t="shared" si="39"/>
        <v>-1.4864000695524737E-4</v>
      </c>
      <c r="J168" s="1">
        <f t="shared" si="46"/>
        <v>-1.4864000695524737E-4</v>
      </c>
      <c r="P168" s="1">
        <f t="shared" si="40"/>
        <v>-1.0208276396941156E-3</v>
      </c>
      <c r="Q168" s="208">
        <f t="shared" si="41"/>
        <v>27249.947399999997</v>
      </c>
      <c r="R168" s="1">
        <f t="shared" si="42"/>
        <v>7.6071126670263085E-7</v>
      </c>
      <c r="S168" s="11">
        <v>1</v>
      </c>
      <c r="T168" s="1">
        <f t="shared" si="43"/>
        <v>7.6071126670263085E-7</v>
      </c>
      <c r="U168" s="1">
        <f t="shared" si="44"/>
        <v>8.7218763273886821E-4</v>
      </c>
      <c r="V168" s="16"/>
      <c r="AG168" s="1" t="s">
        <v>82</v>
      </c>
      <c r="AS168" s="1">
        <v>32214</v>
      </c>
      <c r="AT168" s="1">
        <v>0.13805344499996863</v>
      </c>
    </row>
    <row r="169" spans="1:54" ht="12.95" customHeight="1">
      <c r="A169" s="29" t="s">
        <v>56</v>
      </c>
      <c r="B169" s="35"/>
      <c r="C169" s="33">
        <v>42268.447999999997</v>
      </c>
      <c r="D169" s="33"/>
      <c r="E169" s="1">
        <f t="shared" si="38"/>
        <v>1056.0011018302068</v>
      </c>
      <c r="F169" s="1">
        <f t="shared" si="47"/>
        <v>1056</v>
      </c>
      <c r="G169" s="1">
        <f t="shared" si="39"/>
        <v>4.5135999243939295E-4</v>
      </c>
      <c r="J169" s="1">
        <f t="shared" si="46"/>
        <v>4.5135999243939295E-4</v>
      </c>
      <c r="P169" s="1">
        <f t="shared" si="40"/>
        <v>-1.0208276396941156E-3</v>
      </c>
      <c r="Q169" s="208">
        <f t="shared" si="41"/>
        <v>27249.947999999997</v>
      </c>
      <c r="R169" s="1">
        <f t="shared" si="42"/>
        <v>2.1673364242068666E-6</v>
      </c>
      <c r="S169" s="11">
        <v>1</v>
      </c>
      <c r="T169" s="1">
        <f t="shared" si="43"/>
        <v>2.1673364242068666E-6</v>
      </c>
      <c r="U169" s="1">
        <f t="shared" si="44"/>
        <v>1.4721876321335085E-3</v>
      </c>
      <c r="V169" s="16"/>
      <c r="AG169" s="1" t="s">
        <v>82</v>
      </c>
      <c r="AT169" s="1">
        <v>0.13738231999741402</v>
      </c>
      <c r="AZ169" s="1">
        <v>7117.5</v>
      </c>
      <c r="BA169" s="1">
        <v>2.4014250011532567E-3</v>
      </c>
      <c r="BB169" s="1">
        <v>1</v>
      </c>
    </row>
    <row r="170" spans="1:54" ht="12.95" customHeight="1">
      <c r="A170" s="29" t="s">
        <v>272</v>
      </c>
      <c r="B170" s="35"/>
      <c r="C170" s="33">
        <v>42307.361199999999</v>
      </c>
      <c r="D170" s="33"/>
      <c r="E170" s="1">
        <f t="shared" si="38"/>
        <v>1150.9934353269971</v>
      </c>
      <c r="F170" s="1">
        <f t="shared" si="47"/>
        <v>1151</v>
      </c>
      <c r="G170" s="1">
        <f t="shared" si="39"/>
        <v>-2.6891900051850826E-3</v>
      </c>
      <c r="J170" s="1">
        <f t="shared" si="46"/>
        <v>-2.6891900051850826E-3</v>
      </c>
      <c r="P170" s="1">
        <f t="shared" si="40"/>
        <v>-1.093700898588657E-3</v>
      </c>
      <c r="Q170" s="208">
        <f t="shared" si="41"/>
        <v>27288.861199999999</v>
      </c>
      <c r="R170" s="1">
        <f t="shared" si="42"/>
        <v>2.5455854892678602E-6</v>
      </c>
      <c r="S170" s="11">
        <v>1</v>
      </c>
      <c r="T170" s="1">
        <f t="shared" si="43"/>
        <v>2.5455854892678602E-6</v>
      </c>
      <c r="U170" s="1">
        <f t="shared" si="44"/>
        <v>-1.5954891065964255E-3</v>
      </c>
      <c r="V170" s="91"/>
      <c r="AT170" s="1">
        <v>0.14954233999742428</v>
      </c>
      <c r="AZ170" s="1">
        <v>7189</v>
      </c>
      <c r="BA170" s="1">
        <v>7.5345900040701963E-3</v>
      </c>
      <c r="BB170" s="1">
        <v>1</v>
      </c>
    </row>
    <row r="171" spans="1:54" ht="12.95" customHeight="1">
      <c r="A171" s="29" t="s">
        <v>272</v>
      </c>
      <c r="B171" s="35"/>
      <c r="C171" s="33">
        <v>42532.464</v>
      </c>
      <c r="D171" s="33"/>
      <c r="E171" s="1">
        <f t="shared" si="38"/>
        <v>1700.499521916119</v>
      </c>
      <c r="F171" s="1">
        <f t="shared" si="47"/>
        <v>1700.5</v>
      </c>
      <c r="G171" s="1">
        <f t="shared" si="39"/>
        <v>-1.9584500114433467E-4</v>
      </c>
      <c r="J171" s="1">
        <f t="shared" si="46"/>
        <v>-1.9584500114433467E-4</v>
      </c>
      <c r="P171" s="1">
        <f t="shared" si="40"/>
        <v>-1.4535068634972796E-3</v>
      </c>
      <c r="Q171" s="208">
        <f t="shared" si="41"/>
        <v>27513.964</v>
      </c>
      <c r="R171" s="1">
        <f t="shared" si="42"/>
        <v>1.5817133600170777E-6</v>
      </c>
      <c r="S171" s="11">
        <v>1</v>
      </c>
      <c r="T171" s="1">
        <f t="shared" si="43"/>
        <v>1.5817133600170777E-6</v>
      </c>
      <c r="U171" s="1">
        <f t="shared" si="44"/>
        <v>1.2576618623529449E-3</v>
      </c>
      <c r="V171" s="16"/>
      <c r="AG171" s="1" t="s">
        <v>82</v>
      </c>
      <c r="AZ171" s="1">
        <v>7191.5</v>
      </c>
      <c r="BA171" s="1">
        <v>7.0203649956965819E-3</v>
      </c>
      <c r="BB171" s="1">
        <v>1</v>
      </c>
    </row>
    <row r="172" spans="1:54" ht="12.95" customHeight="1">
      <c r="A172" s="29" t="s">
        <v>272</v>
      </c>
      <c r="B172" s="35"/>
      <c r="C172" s="33">
        <v>42537.576999999997</v>
      </c>
      <c r="D172" s="33"/>
      <c r="E172" s="1">
        <f t="shared" si="38"/>
        <v>1712.9810397858603</v>
      </c>
      <c r="F172" s="1">
        <f t="shared" si="47"/>
        <v>1713</v>
      </c>
      <c r="G172" s="1">
        <f t="shared" si="39"/>
        <v>-7.7669700040132739E-3</v>
      </c>
      <c r="J172" s="1">
        <f t="shared" si="46"/>
        <v>-7.7669700040132739E-3</v>
      </c>
      <c r="P172" s="1">
        <f t="shared" si="40"/>
        <v>-1.460467662060062E-3</v>
      </c>
      <c r="Q172" s="208">
        <f t="shared" si="41"/>
        <v>27519.076999999997</v>
      </c>
      <c r="R172" s="1">
        <f t="shared" si="42"/>
        <v>3.9771971789061347E-5</v>
      </c>
      <c r="S172" s="11">
        <v>1</v>
      </c>
      <c r="T172" s="1">
        <f t="shared" si="43"/>
        <v>3.9771971789061347E-5</v>
      </c>
      <c r="U172" s="1">
        <f t="shared" si="44"/>
        <v>-6.3065023419532117E-3</v>
      </c>
      <c r="V172" s="16"/>
    </row>
    <row r="173" spans="1:54" ht="12.95" customHeight="1">
      <c r="A173" s="29" t="s">
        <v>272</v>
      </c>
      <c r="B173" s="35"/>
      <c r="C173" s="33">
        <v>42549.459300000002</v>
      </c>
      <c r="D173" s="33"/>
      <c r="E173" s="1">
        <f t="shared" si="38"/>
        <v>1741.9873256813735</v>
      </c>
      <c r="F173" s="1">
        <f t="shared" si="47"/>
        <v>1742</v>
      </c>
      <c r="G173" s="1">
        <f t="shared" si="39"/>
        <v>-5.1919800025643781E-3</v>
      </c>
      <c r="J173" s="1">
        <f t="shared" si="46"/>
        <v>-5.1919800025643781E-3</v>
      </c>
      <c r="P173" s="1">
        <f t="shared" si="40"/>
        <v>-1.4764070144012002E-3</v>
      </c>
      <c r="Q173" s="208">
        <f t="shared" si="41"/>
        <v>27530.959300000002</v>
      </c>
      <c r="R173" s="1">
        <f t="shared" si="42"/>
        <v>1.3805482630367846E-5</v>
      </c>
      <c r="S173" s="11">
        <v>1</v>
      </c>
      <c r="T173" s="1">
        <f t="shared" si="43"/>
        <v>1.3805482630367846E-5</v>
      </c>
      <c r="U173" s="1">
        <f t="shared" si="44"/>
        <v>-3.7155729881631779E-3</v>
      </c>
      <c r="V173" s="16"/>
      <c r="AC173" s="1">
        <v>5</v>
      </c>
    </row>
    <row r="174" spans="1:54" ht="12.95" customHeight="1">
      <c r="A174" s="29" t="s">
        <v>272</v>
      </c>
      <c r="B174" s="35"/>
      <c r="C174" s="33">
        <v>42555.403899999998</v>
      </c>
      <c r="D174" s="33"/>
      <c r="E174" s="1">
        <f t="shared" si="38"/>
        <v>1756.498890541229</v>
      </c>
      <c r="F174" s="1">
        <f t="shared" si="47"/>
        <v>1756.5</v>
      </c>
      <c r="G174" s="1">
        <f t="shared" si="39"/>
        <v>-4.5448500168276951E-4</v>
      </c>
      <c r="J174" s="1">
        <f t="shared" si="46"/>
        <v>-4.5448500168276951E-4</v>
      </c>
      <c r="P174" s="1">
        <f t="shared" si="40"/>
        <v>-1.4842667873896432E-3</v>
      </c>
      <c r="Q174" s="208">
        <f t="shared" si="41"/>
        <v>27536.903899999998</v>
      </c>
      <c r="R174" s="1">
        <f t="shared" si="42"/>
        <v>1.0604505261736375E-6</v>
      </c>
      <c r="S174" s="11">
        <v>1</v>
      </c>
      <c r="T174" s="1">
        <f t="shared" si="43"/>
        <v>1.0604505261736375E-6</v>
      </c>
      <c r="U174" s="1">
        <f t="shared" si="44"/>
        <v>1.0297817857068737E-3</v>
      </c>
      <c r="V174" s="16"/>
      <c r="AC174" s="1">
        <v>13</v>
      </c>
    </row>
    <row r="175" spans="1:54" ht="12.95" customHeight="1">
      <c r="A175" s="29" t="s">
        <v>272</v>
      </c>
      <c r="B175" s="35"/>
      <c r="C175" s="33">
        <v>42563.394</v>
      </c>
      <c r="D175" s="33"/>
      <c r="E175" s="1">
        <f t="shared" si="38"/>
        <v>1776.0037948891857</v>
      </c>
      <c r="F175" s="1">
        <f t="shared" si="47"/>
        <v>1776</v>
      </c>
      <c r="G175" s="1">
        <f t="shared" si="39"/>
        <v>1.554559996293392E-3</v>
      </c>
      <c r="J175" s="1">
        <f t="shared" si="46"/>
        <v>1.554559996293392E-3</v>
      </c>
      <c r="P175" s="1">
        <f t="shared" si="40"/>
        <v>-1.4947213044371225E-3</v>
      </c>
      <c r="Q175" s="208">
        <f t="shared" si="41"/>
        <v>27544.894</v>
      </c>
      <c r="R175" s="1">
        <f t="shared" si="42"/>
        <v>9.2981164509847767E-6</v>
      </c>
      <c r="S175" s="11">
        <v>1</v>
      </c>
      <c r="T175" s="1">
        <f t="shared" si="43"/>
        <v>9.2981164509847767E-6</v>
      </c>
      <c r="U175" s="1">
        <f t="shared" si="44"/>
        <v>3.0492813007305143E-3</v>
      </c>
      <c r="V175" s="16"/>
      <c r="AC175" s="1">
        <v>5</v>
      </c>
      <c r="AZ175" s="1">
        <v>6378.5</v>
      </c>
      <c r="BA175" s="1">
        <v>5.4663349947077222E-3</v>
      </c>
      <c r="BB175" s="1">
        <v>1</v>
      </c>
    </row>
    <row r="176" spans="1:54" ht="12.95" customHeight="1">
      <c r="A176" s="30" t="s">
        <v>273</v>
      </c>
      <c r="B176" s="32"/>
      <c r="C176" s="33">
        <v>42565.432000000001</v>
      </c>
      <c r="D176" s="33" t="s">
        <v>138</v>
      </c>
      <c r="E176" s="1">
        <f t="shared" si="38"/>
        <v>1780.9788258726692</v>
      </c>
      <c r="F176" s="1">
        <f t="shared" si="47"/>
        <v>1781</v>
      </c>
      <c r="P176" s="1">
        <f t="shared" si="40"/>
        <v>-1.4973806051810222E-3</v>
      </c>
      <c r="Q176" s="208">
        <f t="shared" si="41"/>
        <v>27546.932000000001</v>
      </c>
      <c r="T176" s="1">
        <f t="shared" si="43"/>
        <v>0</v>
      </c>
      <c r="V176" s="91">
        <v>-8.6738899990450591E-3</v>
      </c>
      <c r="AZ176" s="1">
        <v>1799</v>
      </c>
      <c r="BA176" s="1">
        <v>-1.1963100041612051E-3</v>
      </c>
      <c r="BB176" s="1">
        <v>1</v>
      </c>
    </row>
    <row r="177" spans="1:54" ht="12.95" customHeight="1">
      <c r="A177" s="30" t="s">
        <v>273</v>
      </c>
      <c r="B177" s="32"/>
      <c r="C177" s="33">
        <v>42567.48</v>
      </c>
      <c r="D177" s="33" t="s">
        <v>138</v>
      </c>
      <c r="E177" s="1">
        <f t="shared" si="38"/>
        <v>1785.9782681956251</v>
      </c>
      <c r="F177" s="1">
        <f t="shared" si="47"/>
        <v>1786</v>
      </c>
      <c r="P177" s="1">
        <f t="shared" si="40"/>
        <v>-1.5000311938217011E-3</v>
      </c>
      <c r="Q177" s="208">
        <f t="shared" si="41"/>
        <v>27548.980000000003</v>
      </c>
      <c r="T177" s="1">
        <f t="shared" si="43"/>
        <v>0</v>
      </c>
      <c r="V177" s="91">
        <v>-8.9023399996221997E-3</v>
      </c>
    </row>
    <row r="178" spans="1:54" ht="12.95" customHeight="1">
      <c r="A178" s="29" t="s">
        <v>57</v>
      </c>
      <c r="B178" s="35" t="s">
        <v>50</v>
      </c>
      <c r="C178" s="33">
        <v>42572.813099999999</v>
      </c>
      <c r="D178" s="33">
        <v>4.0000000000000002E-4</v>
      </c>
      <c r="E178" s="1">
        <f t="shared" si="38"/>
        <v>1798.9970796470434</v>
      </c>
      <c r="F178" s="1">
        <f t="shared" si="47"/>
        <v>1799</v>
      </c>
      <c r="G178" s="1">
        <f>+C178-(C$7+F178*C$8)</f>
        <v>-1.1963100041612051E-3</v>
      </c>
      <c r="J178" s="1">
        <f>G178</f>
        <v>-1.1963100041612051E-3</v>
      </c>
      <c r="P178" s="1">
        <f t="shared" si="40"/>
        <v>-1.5068819516443946E-3</v>
      </c>
      <c r="Q178" s="208">
        <f t="shared" si="41"/>
        <v>27554.313099999999</v>
      </c>
      <c r="R178" s="1">
        <f>+(P178-G178)^2</f>
        <v>9.6454934563501014E-8</v>
      </c>
      <c r="S178" s="11">
        <v>1</v>
      </c>
      <c r="T178" s="1">
        <f t="shared" si="43"/>
        <v>9.6454934563501014E-8</v>
      </c>
      <c r="U178" s="1">
        <f>+G178-P178</f>
        <v>3.105719474831895E-4</v>
      </c>
      <c r="V178" s="91"/>
      <c r="AZ178" s="1">
        <v>30552</v>
      </c>
      <c r="BA178" s="1">
        <v>0.10907912000402575</v>
      </c>
      <c r="BB178" s="1">
        <v>1</v>
      </c>
    </row>
    <row r="179" spans="1:54" ht="12.95" customHeight="1">
      <c r="A179" s="29" t="s">
        <v>272</v>
      </c>
      <c r="B179" s="30"/>
      <c r="C179" s="33">
        <v>42576.496400000004</v>
      </c>
      <c r="D179" s="33"/>
      <c r="E179" s="1">
        <f t="shared" si="38"/>
        <v>1807.9885083131287</v>
      </c>
      <c r="F179" s="1">
        <f t="shared" si="47"/>
        <v>1808</v>
      </c>
      <c r="G179" s="1">
        <f>+C179-(C$7+F179*C$8)</f>
        <v>-4.7075199981918558E-3</v>
      </c>
      <c r="J179" s="1">
        <f>G179</f>
        <v>-4.7075199981918558E-3</v>
      </c>
      <c r="P179" s="1">
        <f t="shared" si="40"/>
        <v>-1.5115902840544294E-3</v>
      </c>
      <c r="Q179" s="208">
        <f t="shared" si="41"/>
        <v>27557.996400000004</v>
      </c>
      <c r="R179" s="1">
        <f>+(P179-G179)^2</f>
        <v>1.0213966737706531E-5</v>
      </c>
      <c r="S179" s="11">
        <v>1</v>
      </c>
      <c r="T179" s="1">
        <f t="shared" si="43"/>
        <v>1.0213966737706531E-5</v>
      </c>
      <c r="U179" s="1">
        <f>+G179-P179</f>
        <v>-3.1959297141374264E-3</v>
      </c>
      <c r="AC179" s="1">
        <v>6</v>
      </c>
    </row>
    <row r="180" spans="1:54" ht="12.95" customHeight="1">
      <c r="A180" s="29" t="s">
        <v>272</v>
      </c>
      <c r="B180" s="30"/>
      <c r="C180" s="93">
        <v>42579.779000000002</v>
      </c>
      <c r="D180" s="33"/>
      <c r="E180" s="1">
        <f t="shared" si="38"/>
        <v>1816.0017746067363</v>
      </c>
      <c r="F180" s="1">
        <f t="shared" si="47"/>
        <v>1816</v>
      </c>
      <c r="G180" s="1">
        <f>+C180-(C$7+F180*C$8)</f>
        <v>7.2696000279393047E-4</v>
      </c>
      <c r="J180" s="1">
        <f>G180</f>
        <v>7.2696000279393047E-4</v>
      </c>
      <c r="P180" s="1">
        <f t="shared" si="40"/>
        <v>-1.5157517714981454E-3</v>
      </c>
      <c r="Q180" s="208">
        <f t="shared" si="41"/>
        <v>27561.279000000002</v>
      </c>
      <c r="R180" s="1">
        <f>+(P180-G180)^2</f>
        <v>5.0297561025483114E-6</v>
      </c>
      <c r="S180" s="11">
        <v>1</v>
      </c>
      <c r="T180" s="1">
        <f t="shared" si="43"/>
        <v>5.0297561025483114E-6</v>
      </c>
      <c r="U180" s="1">
        <f>+G180-P180</f>
        <v>2.2427117742920759E-3</v>
      </c>
      <c r="AC180" s="1">
        <v>8</v>
      </c>
    </row>
    <row r="181" spans="1:54" ht="12.95" customHeight="1">
      <c r="A181" s="29" t="s">
        <v>274</v>
      </c>
      <c r="B181" s="32" t="s">
        <v>54</v>
      </c>
      <c r="C181" s="33">
        <v>42580.801399999997</v>
      </c>
      <c r="D181" s="33"/>
      <c r="E181" s="1">
        <f t="shared" si="38"/>
        <v>1818.4975899538827</v>
      </c>
      <c r="F181" s="1">
        <f t="shared" si="47"/>
        <v>1818.5</v>
      </c>
      <c r="G181" s="1">
        <f>+C181-(C$7+F181*C$8)</f>
        <v>-9.8726500436896458E-4</v>
      </c>
      <c r="J181" s="1">
        <f>G181</f>
        <v>-9.8726500436896458E-4</v>
      </c>
      <c r="P181" s="1">
        <f t="shared" si="40"/>
        <v>-1.5170476624701158E-3</v>
      </c>
      <c r="Q181" s="208">
        <f t="shared" si="41"/>
        <v>27562.301399999997</v>
      </c>
      <c r="R181" s="1">
        <f>+(P181-G181)^2</f>
        <v>2.8066966482472124E-7</v>
      </c>
      <c r="S181" s="11">
        <v>1</v>
      </c>
      <c r="T181" s="1">
        <f t="shared" si="43"/>
        <v>2.8066966482472124E-7</v>
      </c>
      <c r="U181" s="1">
        <f>+G181-P181</f>
        <v>5.2978265810115117E-4</v>
      </c>
    </row>
    <row r="182" spans="1:54" ht="12.95" customHeight="1">
      <c r="A182" s="30" t="s">
        <v>275</v>
      </c>
      <c r="B182" s="32"/>
      <c r="C182" s="33">
        <v>42581.413</v>
      </c>
      <c r="D182" s="33" t="s">
        <v>138</v>
      </c>
      <c r="E182" s="1">
        <f t="shared" si="38"/>
        <v>1819.990587475726</v>
      </c>
      <c r="F182" s="1">
        <f t="shared" si="47"/>
        <v>1820</v>
      </c>
      <c r="P182" s="1">
        <f t="shared" si="40"/>
        <v>-1.5178241516009116E-3</v>
      </c>
      <c r="Q182" s="208">
        <f t="shared" si="41"/>
        <v>27562.913</v>
      </c>
      <c r="T182" s="1">
        <f t="shared" si="43"/>
        <v>0</v>
      </c>
      <c r="V182" s="91">
        <v>-3.855800001474563E-3</v>
      </c>
      <c r="AG182" s="1" t="s">
        <v>82</v>
      </c>
    </row>
    <row r="183" spans="1:54" ht="12.95" customHeight="1">
      <c r="A183" s="29" t="s">
        <v>57</v>
      </c>
      <c r="B183" s="35" t="s">
        <v>50</v>
      </c>
      <c r="C183" s="33">
        <v>42581.826200000003</v>
      </c>
      <c r="D183" s="33">
        <v>2.0000000000000001E-4</v>
      </c>
      <c r="E183" s="1">
        <f t="shared" si="38"/>
        <v>1820.999264022531</v>
      </c>
      <c r="F183" s="1">
        <f t="shared" si="47"/>
        <v>1821</v>
      </c>
      <c r="G183" s="1">
        <f t="shared" ref="G183:G189" si="48">+C183-(C$7+F183*C$8)</f>
        <v>-3.014899994013831E-4</v>
      </c>
      <c r="J183" s="1">
        <f>G183</f>
        <v>-3.014899994013831E-4</v>
      </c>
      <c r="P183" s="1">
        <f t="shared" si="40"/>
        <v>-1.5183413754162808E-3</v>
      </c>
      <c r="Q183" s="208">
        <f t="shared" si="41"/>
        <v>27563.326200000003</v>
      </c>
      <c r="R183" s="1">
        <f t="shared" ref="R183:R189" si="49">+(P183-G183)^2</f>
        <v>1.48072727130935E-6</v>
      </c>
      <c r="S183" s="11">
        <v>1</v>
      </c>
      <c r="T183" s="1">
        <f t="shared" si="43"/>
        <v>1.48072727130935E-6</v>
      </c>
      <c r="U183" s="1">
        <f t="shared" ref="U183:U189" si="50">+G183-P183</f>
        <v>1.2168513760148977E-3</v>
      </c>
      <c r="V183" s="91"/>
      <c r="AG183" s="1" t="s">
        <v>82</v>
      </c>
    </row>
    <row r="184" spans="1:54" ht="12.95" customHeight="1">
      <c r="A184" s="29" t="s">
        <v>274</v>
      </c>
      <c r="B184" s="35" t="s">
        <v>50</v>
      </c>
      <c r="C184" s="33">
        <v>42581.826300000001</v>
      </c>
      <c r="D184" s="33"/>
      <c r="E184" s="1">
        <f t="shared" si="38"/>
        <v>1820.9995081359193</v>
      </c>
      <c r="F184" s="1">
        <f t="shared" si="47"/>
        <v>1821</v>
      </c>
      <c r="G184" s="1">
        <f t="shared" si="48"/>
        <v>-2.0149000192759559E-4</v>
      </c>
      <c r="J184" s="1">
        <f>G184</f>
        <v>-2.0149000192759559E-4</v>
      </c>
      <c r="P184" s="1">
        <f t="shared" si="40"/>
        <v>-1.5183413754162808E-3</v>
      </c>
      <c r="Q184" s="208">
        <f t="shared" si="41"/>
        <v>27563.326300000001</v>
      </c>
      <c r="R184" s="1">
        <f t="shared" si="49"/>
        <v>1.7340975398590368E-6</v>
      </c>
      <c r="S184" s="11">
        <v>1</v>
      </c>
      <c r="T184" s="1">
        <f t="shared" si="43"/>
        <v>1.7340975398590368E-6</v>
      </c>
      <c r="U184" s="1">
        <f t="shared" si="50"/>
        <v>1.3168513734886853E-3</v>
      </c>
      <c r="V184" s="91"/>
    </row>
    <row r="185" spans="1:54" ht="12.95" customHeight="1">
      <c r="A185" s="16" t="s">
        <v>322</v>
      </c>
      <c r="B185" s="16" t="s">
        <v>54</v>
      </c>
      <c r="C185" s="17">
        <v>42582.440999999999</v>
      </c>
      <c r="D185" s="17" t="s">
        <v>138</v>
      </c>
      <c r="E185" s="1">
        <f t="shared" si="38"/>
        <v>1822.5000731729842</v>
      </c>
      <c r="F185" s="1">
        <f t="shared" si="47"/>
        <v>1822.5</v>
      </c>
      <c r="G185" s="1">
        <f t="shared" si="48"/>
        <v>2.9974995413795114E-5</v>
      </c>
      <c r="I185" s="1">
        <f>G185</f>
        <v>2.9974995413795114E-5</v>
      </c>
      <c r="O185" s="1">
        <f ca="1">+C$11+C$12*$F185</f>
        <v>-0.22023211970349754</v>
      </c>
      <c r="P185" s="1">
        <f t="shared" si="40"/>
        <v>-1.519116557731594E-3</v>
      </c>
      <c r="Q185" s="208">
        <f t="shared" si="41"/>
        <v>27563.940999999999</v>
      </c>
      <c r="R185" s="1">
        <f t="shared" si="49"/>
        <v>2.3996846400263938E-6</v>
      </c>
      <c r="S185" s="92">
        <f>S$17</f>
        <v>0.1</v>
      </c>
      <c r="T185" s="1">
        <f t="shared" si="43"/>
        <v>2.3996846400263939E-7</v>
      </c>
      <c r="U185" s="1">
        <f t="shared" si="50"/>
        <v>1.5490915531453891E-3</v>
      </c>
      <c r="V185" s="91"/>
    </row>
    <row r="186" spans="1:54" ht="12.95" customHeight="1">
      <c r="A186" s="29" t="s">
        <v>272</v>
      </c>
      <c r="B186" s="35" t="s">
        <v>50</v>
      </c>
      <c r="C186" s="33">
        <v>42588.379699999998</v>
      </c>
      <c r="D186" s="33"/>
      <c r="E186" s="1">
        <f t="shared" si="38"/>
        <v>1836.9972353425624</v>
      </c>
      <c r="F186" s="1">
        <f t="shared" si="47"/>
        <v>1837</v>
      </c>
      <c r="G186" s="1">
        <f t="shared" si="48"/>
        <v>-1.1325300001772121E-3</v>
      </c>
      <c r="J186" s="1">
        <f>G186</f>
        <v>-1.1325300001772121E-3</v>
      </c>
      <c r="P186" s="1">
        <f t="shared" si="40"/>
        <v>-1.5265695626206742E-3</v>
      </c>
      <c r="Q186" s="208">
        <f t="shared" si="41"/>
        <v>27569.879699999998</v>
      </c>
      <c r="R186" s="1">
        <f t="shared" si="49"/>
        <v>1.5526717677063509E-7</v>
      </c>
      <c r="S186" s="11">
        <v>1</v>
      </c>
      <c r="T186" s="1">
        <f t="shared" si="43"/>
        <v>1.5526717677063509E-7</v>
      </c>
      <c r="U186" s="1">
        <f t="shared" si="50"/>
        <v>3.9403956244346214E-4</v>
      </c>
      <c r="V186" s="91"/>
    </row>
    <row r="187" spans="1:54" ht="12.95" customHeight="1">
      <c r="A187" s="29" t="s">
        <v>272</v>
      </c>
      <c r="B187" s="35" t="s">
        <v>50</v>
      </c>
      <c r="C187" s="33">
        <v>42590.43</v>
      </c>
      <c r="D187" s="33"/>
      <c r="E187" s="1">
        <f t="shared" si="38"/>
        <v>1842.0022922735961</v>
      </c>
      <c r="F187" s="1">
        <f t="shared" si="47"/>
        <v>1842</v>
      </c>
      <c r="G187" s="1">
        <f t="shared" si="48"/>
        <v>9.3901999935042113E-4</v>
      </c>
      <c r="J187" s="1">
        <f>G187</f>
        <v>9.3901999935042113E-4</v>
      </c>
      <c r="P187" s="1">
        <f t="shared" si="40"/>
        <v>-1.5291225757052846E-3</v>
      </c>
      <c r="Q187" s="208">
        <f t="shared" si="41"/>
        <v>27571.93</v>
      </c>
      <c r="R187" s="1">
        <f t="shared" si="49"/>
        <v>6.0917277708026097E-6</v>
      </c>
      <c r="S187" s="11">
        <v>1</v>
      </c>
      <c r="T187" s="1">
        <f t="shared" si="43"/>
        <v>6.0917277708026097E-6</v>
      </c>
      <c r="U187" s="1">
        <f t="shared" si="50"/>
        <v>2.4681425750557057E-3</v>
      </c>
      <c r="V187" s="91"/>
      <c r="AC187" s="1">
        <v>6</v>
      </c>
    </row>
    <row r="188" spans="1:54" ht="12.95" customHeight="1">
      <c r="A188" s="29" t="s">
        <v>274</v>
      </c>
      <c r="B188" s="32" t="s">
        <v>50</v>
      </c>
      <c r="C188" s="33">
        <v>42590.838499999998</v>
      </c>
      <c r="D188" s="33"/>
      <c r="E188" s="1">
        <f t="shared" si="38"/>
        <v>1842.9994954908393</v>
      </c>
      <c r="F188" s="1">
        <f t="shared" si="47"/>
        <v>1843</v>
      </c>
      <c r="G188" s="1">
        <f t="shared" si="48"/>
        <v>-2.0667000353569165E-4</v>
      </c>
      <c r="J188" s="1">
        <f>G188</f>
        <v>-2.0667000353569165E-4</v>
      </c>
      <c r="P188" s="1">
        <f t="shared" si="40"/>
        <v>-1.5296321328698199E-3</v>
      </c>
      <c r="Q188" s="208">
        <f t="shared" si="41"/>
        <v>27572.338499999998</v>
      </c>
      <c r="R188" s="1">
        <f t="shared" si="49"/>
        <v>1.7502287956522907E-6</v>
      </c>
      <c r="S188" s="11">
        <v>1</v>
      </c>
      <c r="T188" s="1">
        <f t="shared" si="43"/>
        <v>1.7502287956522907E-6</v>
      </c>
      <c r="U188" s="1">
        <f t="shared" si="50"/>
        <v>1.3229621293341283E-3</v>
      </c>
      <c r="AC188" s="1">
        <v>9</v>
      </c>
    </row>
    <row r="189" spans="1:54" ht="12.95" customHeight="1">
      <c r="A189" s="29" t="s">
        <v>272</v>
      </c>
      <c r="B189" s="30"/>
      <c r="C189" s="33">
        <v>42591.454700000002</v>
      </c>
      <c r="D189" s="33"/>
      <c r="E189" s="1">
        <f t="shared" si="38"/>
        <v>1844.5037222288381</v>
      </c>
      <c r="F189" s="1">
        <f t="shared" si="47"/>
        <v>1844.5</v>
      </c>
      <c r="G189" s="1">
        <f t="shared" si="48"/>
        <v>1.5247949995682575E-3</v>
      </c>
      <c r="J189" s="1">
        <f>G189</f>
        <v>1.5247949995682575E-3</v>
      </c>
      <c r="P189" s="1">
        <f t="shared" si="40"/>
        <v>-1.5303958152088815E-3</v>
      </c>
      <c r="Q189" s="208">
        <f t="shared" si="41"/>
        <v>27572.954700000002</v>
      </c>
      <c r="R189" s="1">
        <f t="shared" si="49"/>
        <v>9.3341909146986E-6</v>
      </c>
      <c r="S189" s="11">
        <v>1</v>
      </c>
      <c r="T189" s="1">
        <f t="shared" si="43"/>
        <v>9.3341909146986E-6</v>
      </c>
      <c r="U189" s="1">
        <f t="shared" si="50"/>
        <v>3.0551908147771391E-3</v>
      </c>
      <c r="AC189" s="1">
        <v>20</v>
      </c>
    </row>
    <row r="190" spans="1:54" ht="12.95" customHeight="1">
      <c r="A190" s="30" t="s">
        <v>275</v>
      </c>
      <c r="B190" s="32"/>
      <c r="C190" s="33">
        <v>42592.495999999999</v>
      </c>
      <c r="D190" s="33" t="s">
        <v>138</v>
      </c>
      <c r="E190" s="1">
        <f t="shared" si="38"/>
        <v>1847.045675007585</v>
      </c>
      <c r="F190" s="1">
        <f t="shared" si="47"/>
        <v>1847</v>
      </c>
      <c r="P190" s="1">
        <f t="shared" si="40"/>
        <v>-1.5316668766866739E-3</v>
      </c>
      <c r="Q190" s="208">
        <f t="shared" si="41"/>
        <v>27573.995999999999</v>
      </c>
      <c r="T190" s="1">
        <f t="shared" si="43"/>
        <v>0</v>
      </c>
      <c r="V190" s="91">
        <v>1.8710569995164406E-2</v>
      </c>
      <c r="AC190" s="1">
        <v>25</v>
      </c>
    </row>
    <row r="191" spans="1:54" ht="12.95" customHeight="1">
      <c r="A191" s="30" t="s">
        <v>275</v>
      </c>
      <c r="B191" s="32" t="s">
        <v>54</v>
      </c>
      <c r="C191" s="33">
        <v>42593.504999999997</v>
      </c>
      <c r="D191" s="33" t="s">
        <v>138</v>
      </c>
      <c r="E191" s="1">
        <f t="shared" si="38"/>
        <v>1849.5087791598542</v>
      </c>
      <c r="F191" s="1">
        <f t="shared" si="47"/>
        <v>1849.5</v>
      </c>
      <c r="P191" s="1">
        <f t="shared" si="40"/>
        <v>-1.5329357601386612E-3</v>
      </c>
      <c r="Q191" s="208">
        <f t="shared" si="41"/>
        <v>27575.004999999997</v>
      </c>
      <c r="T191" s="1">
        <f t="shared" si="43"/>
        <v>0</v>
      </c>
      <c r="V191" s="91">
        <v>3.5963449990958907E-3</v>
      </c>
    </row>
    <row r="192" spans="1:54" ht="12.95" customHeight="1">
      <c r="A192" s="30" t="s">
        <v>273</v>
      </c>
      <c r="B192" s="32" t="s">
        <v>54</v>
      </c>
      <c r="C192" s="33">
        <v>42595.548999999999</v>
      </c>
      <c r="D192" s="33" t="s">
        <v>138</v>
      </c>
      <c r="E192" s="1">
        <f t="shared" si="38"/>
        <v>1854.4984569470212</v>
      </c>
      <c r="F192" s="1">
        <f t="shared" si="47"/>
        <v>1854.5</v>
      </c>
      <c r="P192" s="1">
        <f t="shared" si="40"/>
        <v>-1.5354669929652197E-3</v>
      </c>
      <c r="Q192" s="208">
        <f t="shared" si="41"/>
        <v>27577.048999999999</v>
      </c>
      <c r="T192" s="1">
        <f t="shared" si="43"/>
        <v>0</v>
      </c>
      <c r="V192" s="91">
        <v>-6.3210500229615718E-4</v>
      </c>
      <c r="AC192" s="1">
        <v>25</v>
      </c>
    </row>
    <row r="193" spans="1:45" ht="12.95" customHeight="1">
      <c r="A193" s="30" t="s">
        <v>273</v>
      </c>
      <c r="B193" s="32"/>
      <c r="C193" s="33">
        <v>42596.557000000001</v>
      </c>
      <c r="D193" s="33" t="s">
        <v>138</v>
      </c>
      <c r="E193" s="1">
        <f t="shared" si="38"/>
        <v>1856.9591199653521</v>
      </c>
      <c r="F193" s="1">
        <f t="shared" si="47"/>
        <v>1857</v>
      </c>
      <c r="P193" s="1">
        <f t="shared" si="40"/>
        <v>-1.5367293423397912E-3</v>
      </c>
      <c r="Q193" s="208">
        <f t="shared" si="41"/>
        <v>27578.057000000001</v>
      </c>
      <c r="T193" s="1">
        <f t="shared" si="43"/>
        <v>0</v>
      </c>
      <c r="V193" s="91">
        <v>-1.6746330002206378E-2</v>
      </c>
    </row>
    <row r="194" spans="1:45" ht="12.95" customHeight="1">
      <c r="A194" s="16" t="s">
        <v>322</v>
      </c>
      <c r="B194" s="16" t="s">
        <v>54</v>
      </c>
      <c r="C194" s="17">
        <v>42600.457000000002</v>
      </c>
      <c r="D194" s="17" t="s">
        <v>138</v>
      </c>
      <c r="E194" s="1">
        <f t="shared" si="38"/>
        <v>1866.4795423576918</v>
      </c>
      <c r="F194" s="1">
        <f t="shared" si="47"/>
        <v>1866.5</v>
      </c>
      <c r="G194" s="1">
        <f>+C194-(C$7+F194*C$8)</f>
        <v>-8.3803849993273616E-3</v>
      </c>
      <c r="I194" s="1">
        <f>G194</f>
        <v>-8.3803849993273616E-3</v>
      </c>
      <c r="O194" s="1">
        <f ca="1">+C$11+C$12*$F194</f>
        <v>-0.21969374678633144</v>
      </c>
      <c r="P194" s="1">
        <f t="shared" si="40"/>
        <v>-1.5415064063678216E-3</v>
      </c>
      <c r="Q194" s="208">
        <f t="shared" si="41"/>
        <v>27581.957000000002</v>
      </c>
      <c r="R194" s="1">
        <f>+(P194-G194)^2</f>
        <v>4.6770260409240261E-5</v>
      </c>
      <c r="S194" s="92">
        <f>S$17</f>
        <v>0.1</v>
      </c>
      <c r="T194" s="1">
        <f t="shared" si="43"/>
        <v>4.6770260409240264E-6</v>
      </c>
      <c r="U194" s="1">
        <f>+G194-P194</f>
        <v>-6.8388785929595405E-3</v>
      </c>
      <c r="V194" s="91"/>
    </row>
    <row r="195" spans="1:45" ht="12.95" customHeight="1">
      <c r="A195" s="30" t="s">
        <v>276</v>
      </c>
      <c r="B195" s="32"/>
      <c r="C195" s="33">
        <v>42601.485999999997</v>
      </c>
      <c r="D195" s="33" t="s">
        <v>138</v>
      </c>
      <c r="E195" s="1">
        <f t="shared" si="38"/>
        <v>1868.9914691888882</v>
      </c>
      <c r="F195" s="1">
        <f t="shared" si="47"/>
        <v>1869</v>
      </c>
      <c r="P195" s="1">
        <f t="shared" si="40"/>
        <v>-1.5427583012185284E-3</v>
      </c>
      <c r="Q195" s="208">
        <f t="shared" si="41"/>
        <v>27582.985999999997</v>
      </c>
      <c r="T195" s="1">
        <f t="shared" si="43"/>
        <v>0</v>
      </c>
      <c r="V195" s="91">
        <v>-3.4946100058732554E-3</v>
      </c>
      <c r="AC195" s="1">
        <v>27</v>
      </c>
    </row>
    <row r="196" spans="1:45" ht="12.95" customHeight="1">
      <c r="A196" s="16" t="s">
        <v>322</v>
      </c>
      <c r="B196" s="16" t="s">
        <v>50</v>
      </c>
      <c r="C196" s="17">
        <v>42601.498</v>
      </c>
      <c r="D196" s="17" t="s">
        <v>138</v>
      </c>
      <c r="E196" s="1">
        <f t="shared" si="38"/>
        <v>1869.0207627962552</v>
      </c>
      <c r="F196" s="1">
        <f t="shared" si="47"/>
        <v>1869</v>
      </c>
      <c r="G196" s="1">
        <f>+C196-(C$7+F196*C$8)</f>
        <v>8.5053899965714663E-3</v>
      </c>
      <c r="I196" s="1">
        <f>G196</f>
        <v>8.5053899965714663E-3</v>
      </c>
      <c r="O196" s="1">
        <f ca="1">+C$11+C$12*$F196</f>
        <v>-0.2196631574160379</v>
      </c>
      <c r="P196" s="1">
        <f t="shared" si="40"/>
        <v>-1.5427583012185284E-3</v>
      </c>
      <c r="Q196" s="208">
        <f t="shared" si="41"/>
        <v>27582.998</v>
      </c>
      <c r="R196" s="1">
        <f>+(P196-G196)^2</f>
        <v>1.0096528421437996E-4</v>
      </c>
      <c r="S196" s="92">
        <f>S$17</f>
        <v>0.1</v>
      </c>
      <c r="T196" s="1">
        <f t="shared" si="43"/>
        <v>1.0096528421437996E-5</v>
      </c>
      <c r="U196" s="1">
        <f>+G196-P196</f>
        <v>1.0048148297789994E-2</v>
      </c>
      <c r="V196" s="91"/>
      <c r="AC196" s="1">
        <v>16</v>
      </c>
    </row>
    <row r="197" spans="1:45" ht="12.95" customHeight="1">
      <c r="A197" s="29" t="s">
        <v>272</v>
      </c>
      <c r="B197" s="32"/>
      <c r="C197" s="93">
        <v>42605.379000000001</v>
      </c>
      <c r="D197" s="33"/>
      <c r="E197" s="1">
        <f t="shared" si="38"/>
        <v>1878.494803643606</v>
      </c>
      <c r="F197" s="1">
        <f t="shared" si="47"/>
        <v>1878.5</v>
      </c>
      <c r="G197" s="1">
        <f>+C197-(C$7+F197*C$8)</f>
        <v>-2.1286650007823482E-3</v>
      </c>
      <c r="J197" s="1">
        <f>G197</f>
        <v>-2.1286650007823482E-3</v>
      </c>
      <c r="P197" s="1">
        <f t="shared" si="40"/>
        <v>-1.5474956380558736E-3</v>
      </c>
      <c r="Q197" s="208">
        <f t="shared" si="41"/>
        <v>27586.879000000001</v>
      </c>
      <c r="R197" s="1">
        <f>+(P197-G197)^2</f>
        <v>3.3775782817189659E-7</v>
      </c>
      <c r="S197" s="11">
        <v>1</v>
      </c>
      <c r="T197" s="1">
        <f t="shared" si="43"/>
        <v>3.3775782817189659E-7</v>
      </c>
      <c r="U197" s="1">
        <f>+G197-P197</f>
        <v>-5.8116936272647459E-4</v>
      </c>
      <c r="V197" s="91"/>
    </row>
    <row r="198" spans="1:45" ht="12.95" customHeight="1">
      <c r="A198" s="30" t="s">
        <v>273</v>
      </c>
      <c r="B198" s="32"/>
      <c r="C198" s="33">
        <v>42608.46</v>
      </c>
      <c r="D198" s="33" t="s">
        <v>138</v>
      </c>
      <c r="E198" s="1">
        <f t="shared" si="38"/>
        <v>1886.0159373335475</v>
      </c>
      <c r="F198" s="1">
        <f t="shared" si="47"/>
        <v>1886</v>
      </c>
      <c r="P198" s="1">
        <f t="shared" si="40"/>
        <v>-1.551213424958986E-3</v>
      </c>
      <c r="Q198" s="208">
        <f t="shared" si="41"/>
        <v>27589.96</v>
      </c>
      <c r="T198" s="1">
        <f t="shared" si="43"/>
        <v>0</v>
      </c>
      <c r="V198" s="91">
        <v>6.5286600001854822E-3</v>
      </c>
      <c r="AC198" s="1">
        <v>14</v>
      </c>
    </row>
    <row r="199" spans="1:45" ht="12.95" customHeight="1">
      <c r="A199" s="30" t="s">
        <v>273</v>
      </c>
      <c r="B199" s="32" t="s">
        <v>54</v>
      </c>
      <c r="C199" s="33">
        <v>42609.474000000002</v>
      </c>
      <c r="D199" s="33" t="s">
        <v>138</v>
      </c>
      <c r="E199" s="1">
        <f t="shared" si="38"/>
        <v>1888.491247155562</v>
      </c>
      <c r="F199" s="1">
        <f t="shared" si="47"/>
        <v>1888.5</v>
      </c>
      <c r="P199" s="1">
        <f t="shared" si="40"/>
        <v>-1.5524483312084132E-3</v>
      </c>
      <c r="Q199" s="208">
        <f t="shared" si="41"/>
        <v>27590.974000000002</v>
      </c>
      <c r="T199" s="1">
        <f t="shared" si="43"/>
        <v>0</v>
      </c>
      <c r="V199" s="91">
        <v>-3.5855649985023774E-3</v>
      </c>
    </row>
    <row r="200" spans="1:45" ht="12.95" customHeight="1">
      <c r="A200" s="29" t="s">
        <v>272</v>
      </c>
      <c r="B200" s="32"/>
      <c r="C200" s="33">
        <v>42609.478499999997</v>
      </c>
      <c r="D200" s="33"/>
      <c r="E200" s="1">
        <f t="shared" si="38"/>
        <v>1888.5022322583111</v>
      </c>
      <c r="F200" s="1">
        <f t="shared" si="47"/>
        <v>1888.5</v>
      </c>
      <c r="G200" s="1">
        <f>+C200-(C$7+F200*C$8)</f>
        <v>9.1443499695742503E-4</v>
      </c>
      <c r="J200" s="1">
        <f>G200</f>
        <v>9.1443499695742503E-4</v>
      </c>
      <c r="P200" s="1">
        <f t="shared" si="40"/>
        <v>-1.5524483312084132E-3</v>
      </c>
      <c r="Q200" s="208">
        <f t="shared" si="41"/>
        <v>27590.978499999997</v>
      </c>
      <c r="R200" s="1">
        <f>+(P200-G200)^2</f>
        <v>6.0855133547825631E-6</v>
      </c>
      <c r="S200" s="11">
        <v>1</v>
      </c>
      <c r="T200" s="1">
        <f t="shared" si="43"/>
        <v>6.0855133547825631E-6</v>
      </c>
      <c r="U200" s="1">
        <f>+G200-P200</f>
        <v>2.4668833281658383E-3</v>
      </c>
      <c r="V200" s="91"/>
      <c r="AC200" s="1">
        <v>12</v>
      </c>
    </row>
    <row r="201" spans="1:45" ht="12.95" customHeight="1">
      <c r="A201" s="30" t="s">
        <v>273</v>
      </c>
      <c r="B201" s="32"/>
      <c r="C201" s="33">
        <v>42610.500999999997</v>
      </c>
      <c r="D201" s="33" t="s">
        <v>138</v>
      </c>
      <c r="E201" s="1">
        <f t="shared" si="38"/>
        <v>1890.9982917188638</v>
      </c>
      <c r="F201" s="1">
        <f t="shared" si="47"/>
        <v>1891</v>
      </c>
      <c r="P201" s="1">
        <f t="shared" si="40"/>
        <v>-1.5536810594320356E-3</v>
      </c>
      <c r="Q201" s="208">
        <f t="shared" si="41"/>
        <v>27592.000999999997</v>
      </c>
      <c r="T201" s="1">
        <f t="shared" si="43"/>
        <v>0</v>
      </c>
      <c r="V201" s="91">
        <v>-6.997900054557249E-4</v>
      </c>
    </row>
    <row r="202" spans="1:45" ht="12.95" customHeight="1">
      <c r="A202" s="16" t="s">
        <v>323</v>
      </c>
      <c r="B202" s="16" t="s">
        <v>50</v>
      </c>
      <c r="C202" s="17">
        <v>42611.326000000001</v>
      </c>
      <c r="D202" s="17" t="s">
        <v>138</v>
      </c>
      <c r="E202" s="1">
        <f t="shared" si="38"/>
        <v>1893.0122272249455</v>
      </c>
      <c r="F202" s="1">
        <f t="shared" si="47"/>
        <v>1893</v>
      </c>
      <c r="G202" s="1">
        <f t="shared" ref="G202:G207" si="51">+C202-(C$7+F202*C$8)</f>
        <v>5.0088299976778217E-3</v>
      </c>
      <c r="I202" s="1">
        <f>G202</f>
        <v>5.0088299976778217E-3</v>
      </c>
      <c r="O202" s="1">
        <f ca="1">+C$11+C$12*$F202</f>
        <v>-0.21936949946122003</v>
      </c>
      <c r="P202" s="1">
        <f t="shared" si="40"/>
        <v>-1.5546656738323534E-3</v>
      </c>
      <c r="Q202" s="208">
        <f t="shared" si="41"/>
        <v>27592.826000000001</v>
      </c>
      <c r="R202" s="1">
        <f t="shared" ref="R202:R207" si="52">+(P202-G202)^2</f>
        <v>4.30794754299328E-5</v>
      </c>
      <c r="S202" s="92">
        <f>S$17</f>
        <v>0.1</v>
      </c>
      <c r="T202" s="1">
        <f t="shared" si="43"/>
        <v>4.3079475429932806E-6</v>
      </c>
      <c r="U202" s="1">
        <f t="shared" ref="U202:U207" si="53">+G202-P202</f>
        <v>6.5634956715101746E-3</v>
      </c>
      <c r="V202" s="91"/>
    </row>
    <row r="203" spans="1:45" ht="12.95" customHeight="1">
      <c r="A203" s="29" t="s">
        <v>57</v>
      </c>
      <c r="B203" s="35" t="s">
        <v>54</v>
      </c>
      <c r="C203" s="33">
        <v>42614.804400000001</v>
      </c>
      <c r="D203" s="33">
        <v>1.1999999999999999E-3</v>
      </c>
      <c r="E203" s="1">
        <f t="shared" si="38"/>
        <v>1901.5034675453307</v>
      </c>
      <c r="F203" s="1">
        <f t="shared" si="47"/>
        <v>1901.5</v>
      </c>
      <c r="G203" s="1">
        <f t="shared" si="51"/>
        <v>1.4204649996827357E-3</v>
      </c>
      <c r="J203" s="1">
        <f>G203</f>
        <v>1.4204649996827357E-3</v>
      </c>
      <c r="P203" s="1">
        <f t="shared" si="40"/>
        <v>-1.5588347339294574E-3</v>
      </c>
      <c r="Q203" s="208">
        <f t="shared" si="41"/>
        <v>27596.304400000001</v>
      </c>
      <c r="R203" s="1">
        <f t="shared" si="52"/>
        <v>8.8762269027016848E-6</v>
      </c>
      <c r="S203" s="11">
        <v>1</v>
      </c>
      <c r="T203" s="1">
        <f t="shared" si="43"/>
        <v>8.8762269027016848E-6</v>
      </c>
      <c r="U203" s="1">
        <f t="shared" si="53"/>
        <v>2.9792997336121931E-3</v>
      </c>
      <c r="V203" s="91"/>
    </row>
    <row r="204" spans="1:45" ht="12.95" customHeight="1">
      <c r="A204" s="16" t="s">
        <v>323</v>
      </c>
      <c r="B204" s="16" t="s">
        <v>50</v>
      </c>
      <c r="C204" s="17">
        <v>42616.241000000002</v>
      </c>
      <c r="D204" s="17" t="s">
        <v>138</v>
      </c>
      <c r="E204" s="1">
        <f t="shared" si="38"/>
        <v>1905.010400573238</v>
      </c>
      <c r="F204" s="1">
        <f t="shared" si="47"/>
        <v>1905</v>
      </c>
      <c r="G204" s="1">
        <f t="shared" si="51"/>
        <v>4.2605499984347261E-3</v>
      </c>
      <c r="I204" s="1">
        <f>G204</f>
        <v>4.2605499984347261E-3</v>
      </c>
      <c r="O204" s="1">
        <f ca="1">+C$11+C$12*$F204</f>
        <v>-0.21922267048381108</v>
      </c>
      <c r="P204" s="1">
        <f t="shared" si="40"/>
        <v>-1.5605440875674412E-3</v>
      </c>
      <c r="Q204" s="208">
        <f t="shared" si="41"/>
        <v>27597.741000000002</v>
      </c>
      <c r="R204" s="1">
        <f t="shared" si="52"/>
        <v>3.3885136358089416E-5</v>
      </c>
      <c r="S204" s="92">
        <f>S$17</f>
        <v>0.1</v>
      </c>
      <c r="T204" s="1">
        <f t="shared" si="43"/>
        <v>3.3885136358089417E-6</v>
      </c>
      <c r="U204" s="1">
        <f t="shared" si="53"/>
        <v>5.8210940860021678E-3</v>
      </c>
      <c r="V204" s="91"/>
      <c r="AS204" s="1">
        <v>9949</v>
      </c>
    </row>
    <row r="205" spans="1:45" ht="12.95" customHeight="1">
      <c r="A205" s="29" t="s">
        <v>272</v>
      </c>
      <c r="B205" s="35" t="s">
        <v>50</v>
      </c>
      <c r="C205" s="33">
        <v>42617.455499999996</v>
      </c>
      <c r="D205" s="33"/>
      <c r="E205" s="1">
        <f t="shared" si="38"/>
        <v>1907.9751577515563</v>
      </c>
      <c r="F205" s="1">
        <f t="shared" si="47"/>
        <v>1908</v>
      </c>
      <c r="G205" s="1">
        <f t="shared" si="51"/>
        <v>-1.0176520001550671E-2</v>
      </c>
      <c r="J205" s="1">
        <f>G205</f>
        <v>-1.0176520001550671E-2</v>
      </c>
      <c r="P205" s="1">
        <f t="shared" si="40"/>
        <v>-1.5620058501083149E-3</v>
      </c>
      <c r="Q205" s="208">
        <f t="shared" si="41"/>
        <v>27598.955499999996</v>
      </c>
      <c r="R205" s="1">
        <f t="shared" si="52"/>
        <v>7.4209854065400603E-5</v>
      </c>
      <c r="S205" s="11">
        <v>1</v>
      </c>
      <c r="T205" s="1">
        <f t="shared" si="43"/>
        <v>7.4209854065400603E-5</v>
      </c>
      <c r="U205" s="1">
        <f t="shared" si="53"/>
        <v>-8.6145141514423554E-3</v>
      </c>
      <c r="V205" s="91"/>
      <c r="AC205" s="1">
        <v>26</v>
      </c>
      <c r="AS205" s="1">
        <v>9991</v>
      </c>
    </row>
    <row r="206" spans="1:45" ht="12.95" customHeight="1">
      <c r="A206" s="29" t="s">
        <v>272</v>
      </c>
      <c r="B206" s="35" t="s">
        <v>54</v>
      </c>
      <c r="C206" s="33">
        <v>42618.494500000001</v>
      </c>
      <c r="D206" s="33"/>
      <c r="E206" s="1">
        <f t="shared" si="38"/>
        <v>1910.5114959222428</v>
      </c>
      <c r="F206" s="1">
        <f t="shared" si="47"/>
        <v>1910.5</v>
      </c>
      <c r="G206" s="1">
        <f t="shared" si="51"/>
        <v>4.7092550012166612E-3</v>
      </c>
      <c r="J206" s="1">
        <f>G206</f>
        <v>4.7092550012166612E-3</v>
      </c>
      <c r="P206" s="1">
        <f t="shared" si="40"/>
        <v>-1.5632215897306576E-3</v>
      </c>
      <c r="Q206" s="208">
        <f t="shared" si="41"/>
        <v>27599.994500000001</v>
      </c>
      <c r="R206" s="1">
        <f t="shared" si="52"/>
        <v>3.9343962583982099E-5</v>
      </c>
      <c r="S206" s="11">
        <v>1</v>
      </c>
      <c r="T206" s="1">
        <f t="shared" si="43"/>
        <v>3.9343962583982099E-5</v>
      </c>
      <c r="U206" s="1">
        <f t="shared" si="53"/>
        <v>6.2724765909473188E-3</v>
      </c>
      <c r="V206" s="91"/>
      <c r="AC206" s="1">
        <v>10</v>
      </c>
      <c r="AS206" s="1">
        <v>10801</v>
      </c>
    </row>
    <row r="207" spans="1:45" ht="12.95" customHeight="1">
      <c r="A207" s="16" t="s">
        <v>323</v>
      </c>
      <c r="B207" s="16" t="s">
        <v>54</v>
      </c>
      <c r="C207" s="17">
        <v>42619.311999999998</v>
      </c>
      <c r="D207" s="17" t="s">
        <v>138</v>
      </c>
      <c r="E207" s="1">
        <f t="shared" si="38"/>
        <v>1912.5071229237069</v>
      </c>
      <c r="F207" s="1">
        <f t="shared" si="47"/>
        <v>1912.5</v>
      </c>
      <c r="G207" s="1">
        <f t="shared" si="51"/>
        <v>2.9178749973652884E-3</v>
      </c>
      <c r="I207" s="1">
        <f>G207</f>
        <v>2.9178749973652884E-3</v>
      </c>
      <c r="O207" s="1">
        <f ca="1">+C$11+C$12*$F207</f>
        <v>-0.21913090237293051</v>
      </c>
      <c r="P207" s="1">
        <f t="shared" si="40"/>
        <v>-1.5641926132499515E-3</v>
      </c>
      <c r="Q207" s="208">
        <f t="shared" si="41"/>
        <v>27600.811999999998</v>
      </c>
      <c r="R207" s="1">
        <f t="shared" si="52"/>
        <v>2.0088930066126208E-5</v>
      </c>
      <c r="S207" s="92">
        <f>S$17</f>
        <v>0.1</v>
      </c>
      <c r="T207" s="1">
        <f t="shared" si="43"/>
        <v>2.008893006612621E-6</v>
      </c>
      <c r="U207" s="1">
        <f t="shared" si="53"/>
        <v>4.48206761061524E-3</v>
      </c>
      <c r="V207" s="91"/>
    </row>
    <row r="208" spans="1:45" ht="12.95" customHeight="1">
      <c r="A208" s="30" t="s">
        <v>273</v>
      </c>
      <c r="B208" s="32" t="s">
        <v>54</v>
      </c>
      <c r="C208" s="33">
        <v>42620.53</v>
      </c>
      <c r="D208" s="33" t="s">
        <v>138</v>
      </c>
      <c r="E208" s="1">
        <f t="shared" si="38"/>
        <v>1915.4804240708538</v>
      </c>
      <c r="F208" s="1">
        <f t="shared" si="47"/>
        <v>1915.5</v>
      </c>
      <c r="P208" s="1">
        <f t="shared" si="40"/>
        <v>-1.5656465348979267E-3</v>
      </c>
      <c r="Q208" s="208">
        <f t="shared" si="41"/>
        <v>27602.03</v>
      </c>
      <c r="T208" s="1">
        <f t="shared" si="43"/>
        <v>0</v>
      </c>
      <c r="V208" s="91">
        <v>-8.019195003726054E-3</v>
      </c>
    </row>
    <row r="209" spans="1:29" ht="12.95" customHeight="1">
      <c r="A209" s="30" t="s">
        <v>273</v>
      </c>
      <c r="B209" s="32" t="s">
        <v>54</v>
      </c>
      <c r="C209" s="33">
        <v>42620.535000000003</v>
      </c>
      <c r="D209" s="33" t="s">
        <v>138</v>
      </c>
      <c r="E209" s="1">
        <f t="shared" si="38"/>
        <v>1915.4926297405989</v>
      </c>
      <c r="F209" s="1">
        <f t="shared" si="47"/>
        <v>1915.5</v>
      </c>
      <c r="P209" s="1">
        <f t="shared" si="40"/>
        <v>-1.5656465348979267E-3</v>
      </c>
      <c r="Q209" s="208">
        <f t="shared" si="41"/>
        <v>27602.035000000003</v>
      </c>
      <c r="T209" s="1">
        <f t="shared" si="43"/>
        <v>0</v>
      </c>
      <c r="V209" s="91">
        <v>-3.0191949990694411E-3</v>
      </c>
    </row>
    <row r="210" spans="1:29" ht="12.95" customHeight="1">
      <c r="A210" s="29" t="s">
        <v>272</v>
      </c>
      <c r="B210" s="35" t="s">
        <v>54</v>
      </c>
      <c r="C210" s="33">
        <v>42621.389199999998</v>
      </c>
      <c r="D210" s="33"/>
      <c r="E210" s="1">
        <f t="shared" si="38"/>
        <v>1917.5778463579013</v>
      </c>
      <c r="F210" s="1">
        <f t="shared" si="47"/>
        <v>1917.5</v>
      </c>
      <c r="G210" s="1">
        <f>+C210-(C$7+F210*C$8)</f>
        <v>3.1889424994005822E-2</v>
      </c>
      <c r="P210" s="1">
        <f t="shared" si="40"/>
        <v>-1.5666140735759329E-3</v>
      </c>
      <c r="Q210" s="208">
        <f t="shared" si="41"/>
        <v>27602.889199999998</v>
      </c>
      <c r="T210" s="1">
        <f t="shared" si="43"/>
        <v>0</v>
      </c>
      <c r="V210" s="91">
        <f>+C210-(C$7+F210*C$8)</f>
        <v>3.1889424994005822E-2</v>
      </c>
      <c r="AC210" s="1">
        <v>18</v>
      </c>
    </row>
    <row r="211" spans="1:29" ht="12.95" customHeight="1">
      <c r="A211" s="29" t="s">
        <v>272</v>
      </c>
      <c r="B211" s="35" t="s">
        <v>54</v>
      </c>
      <c r="C211" s="33">
        <v>42623.406000000003</v>
      </c>
      <c r="D211" s="33"/>
      <c r="E211" s="1">
        <f t="shared" si="38"/>
        <v>1922.5011253017244</v>
      </c>
      <c r="F211" s="1">
        <f t="shared" si="47"/>
        <v>1922.5</v>
      </c>
      <c r="G211" s="1">
        <f>+C211-(C$7+F211*C$8)</f>
        <v>4.6097500307951123E-4</v>
      </c>
      <c r="J211" s="1">
        <f>G211</f>
        <v>4.6097500307951123E-4</v>
      </c>
      <c r="P211" s="1">
        <f t="shared" si="40"/>
        <v>-1.5690268217986936E-3</v>
      </c>
      <c r="Q211" s="208">
        <f t="shared" si="41"/>
        <v>27604.906000000003</v>
      </c>
      <c r="R211" s="1">
        <f>+(P211-G211)^2</f>
        <v>4.1209074090088421E-6</v>
      </c>
      <c r="S211" s="11">
        <v>1</v>
      </c>
      <c r="T211" s="1">
        <f t="shared" si="43"/>
        <v>4.1209074090088421E-6</v>
      </c>
      <c r="U211" s="1">
        <f>+G211-P211</f>
        <v>2.0300018248782048E-3</v>
      </c>
    </row>
    <row r="212" spans="1:29" ht="12.95" customHeight="1">
      <c r="A212" s="29" t="s">
        <v>272</v>
      </c>
      <c r="B212" s="32" t="s">
        <v>50</v>
      </c>
      <c r="C212" s="33">
        <v>42624.4277</v>
      </c>
      <c r="D212" s="33"/>
      <c r="E212" s="1">
        <f t="shared" si="38"/>
        <v>1924.9952318551157</v>
      </c>
      <c r="F212" s="1">
        <f t="shared" si="47"/>
        <v>1925</v>
      </c>
      <c r="G212" s="1">
        <f>+C212-(C$7+F212*C$8)</f>
        <v>-1.9532500009518117E-3</v>
      </c>
      <c r="J212" s="1">
        <f>G212</f>
        <v>-1.9532500009518117E-3</v>
      </c>
      <c r="P212" s="1">
        <f t="shared" si="40"/>
        <v>-1.5702299288713659E-3</v>
      </c>
      <c r="Q212" s="208">
        <f t="shared" si="41"/>
        <v>27605.9277</v>
      </c>
      <c r="R212" s="1">
        <f>+(P212-G212)^2</f>
        <v>1.4670437561650986E-7</v>
      </c>
      <c r="S212" s="11">
        <v>1</v>
      </c>
      <c r="T212" s="1">
        <f t="shared" si="43"/>
        <v>1.4670437561650986E-7</v>
      </c>
      <c r="U212" s="1">
        <f>+G212-P212</f>
        <v>-3.8302007208044575E-4</v>
      </c>
    </row>
    <row r="213" spans="1:29" ht="12.95" customHeight="1">
      <c r="A213" s="30" t="s">
        <v>275</v>
      </c>
      <c r="B213" s="32" t="s">
        <v>54</v>
      </c>
      <c r="C213" s="33">
        <v>42627.506000000001</v>
      </c>
      <c r="D213" s="33" t="s">
        <v>138</v>
      </c>
      <c r="E213" s="1">
        <f t="shared" ref="E213:E276" si="54">+(C213-C$7)/C$8</f>
        <v>1932.5097744834077</v>
      </c>
      <c r="F213" s="1">
        <f t="shared" si="47"/>
        <v>1932.5</v>
      </c>
      <c r="P213" s="1">
        <f t="shared" ref="P213:P276" si="55">+D$11+D$12*F213+D$13*F213^2</f>
        <v>-1.5738261819345533E-3</v>
      </c>
      <c r="Q213" s="208">
        <f t="shared" ref="Q213:Q276" si="56">+C213-15018.5</f>
        <v>27609.006000000001</v>
      </c>
      <c r="T213" s="1">
        <f t="shared" ref="T213:T276" si="57">+S213*R213</f>
        <v>0</v>
      </c>
      <c r="V213" s="91">
        <v>4.0040750027401373E-3</v>
      </c>
      <c r="AC213" s="1">
        <v>17</v>
      </c>
    </row>
    <row r="214" spans="1:29" ht="12.95" customHeight="1">
      <c r="A214" s="16" t="s">
        <v>323</v>
      </c>
      <c r="B214" s="16" t="s">
        <v>54</v>
      </c>
      <c r="C214" s="17">
        <v>42631.194000000003</v>
      </c>
      <c r="D214" s="17" t="s">
        <v>138</v>
      </c>
      <c r="E214" s="1">
        <f t="shared" si="54"/>
        <v>1941.5126764790368</v>
      </c>
      <c r="F214" s="1">
        <f t="shared" si="47"/>
        <v>1941.5</v>
      </c>
      <c r="G214" s="1">
        <f>+C214-(C$7+F214*C$8)</f>
        <v>5.1928649991168641E-3</v>
      </c>
      <c r="I214" s="1">
        <f>G214</f>
        <v>5.1928649991168641E-3</v>
      </c>
      <c r="O214" s="1">
        <f ca="1">+C$11+C$12*$F214</f>
        <v>-0.21877606567752556</v>
      </c>
      <c r="P214" s="1">
        <f t="shared" si="55"/>
        <v>-1.5781158106638134E-3</v>
      </c>
      <c r="Q214" s="208">
        <f t="shared" si="56"/>
        <v>27612.694000000003</v>
      </c>
      <c r="R214" s="1">
        <f>+(P214-G214)^2</f>
        <v>4.58461811264182E-5</v>
      </c>
      <c r="S214" s="92">
        <f>S$17</f>
        <v>0.1</v>
      </c>
      <c r="T214" s="1">
        <f t="shared" si="57"/>
        <v>4.5846181126418203E-6</v>
      </c>
      <c r="U214" s="1">
        <f>+G214-P214</f>
        <v>6.7709808097806776E-3</v>
      </c>
      <c r="V214" s="91"/>
    </row>
    <row r="215" spans="1:29" ht="12.95" customHeight="1">
      <c r="A215" s="99" t="s">
        <v>319</v>
      </c>
      <c r="B215" s="99" t="s">
        <v>54</v>
      </c>
      <c r="C215" s="100">
        <v>42632.428</v>
      </c>
      <c r="D215" s="100" t="s">
        <v>138</v>
      </c>
      <c r="E215" s="1">
        <f t="shared" si="54"/>
        <v>1944.5250357693219</v>
      </c>
      <c r="F215" s="1">
        <f t="shared" si="47"/>
        <v>1944.5</v>
      </c>
      <c r="G215" s="1">
        <f>+C215-(C$7+F215*C$8)</f>
        <v>1.0255795001285151E-2</v>
      </c>
      <c r="I215" s="1">
        <f>G215</f>
        <v>1.0255795001285151E-2</v>
      </c>
      <c r="O215" s="1">
        <f ca="1">+C$11+C$12*$F215</f>
        <v>-0.21873935843317333</v>
      </c>
      <c r="P215" s="1">
        <f t="shared" si="55"/>
        <v>-1.5795394141925815E-3</v>
      </c>
      <c r="Q215" s="208">
        <f t="shared" si="56"/>
        <v>27613.928</v>
      </c>
      <c r="R215" s="1">
        <f>+(P215-G215)^2</f>
        <v>1.4007514072619161E-4</v>
      </c>
      <c r="S215" s="92">
        <f>S$17</f>
        <v>0.1</v>
      </c>
      <c r="T215" s="1">
        <f t="shared" si="57"/>
        <v>1.4007514072619161E-5</v>
      </c>
      <c r="U215" s="1">
        <f>+G215-P215</f>
        <v>1.1835334415477732E-2</v>
      </c>
      <c r="V215" s="91"/>
    </row>
    <row r="216" spans="1:29" ht="12.95" customHeight="1">
      <c r="A216" s="30" t="s">
        <v>275</v>
      </c>
      <c r="B216" s="32" t="s">
        <v>54</v>
      </c>
      <c r="C216" s="33">
        <v>42632.43</v>
      </c>
      <c r="D216" s="33" t="s">
        <v>138</v>
      </c>
      <c r="E216" s="1">
        <f t="shared" si="54"/>
        <v>1944.5299180372165</v>
      </c>
      <c r="F216" s="1">
        <f t="shared" si="47"/>
        <v>1944.5</v>
      </c>
      <c r="P216" s="1">
        <f t="shared" si="55"/>
        <v>-1.5795394141925815E-3</v>
      </c>
      <c r="Q216" s="208">
        <f t="shared" si="56"/>
        <v>27613.93</v>
      </c>
      <c r="T216" s="1">
        <f t="shared" si="57"/>
        <v>0</v>
      </c>
      <c r="V216" s="91">
        <v>1.2255795001692604E-2</v>
      </c>
      <c r="AC216" s="1">
        <v>20</v>
      </c>
    </row>
    <row r="217" spans="1:29" ht="12.95" customHeight="1">
      <c r="A217" s="16" t="s">
        <v>323</v>
      </c>
      <c r="B217" s="16" t="s">
        <v>54</v>
      </c>
      <c r="C217" s="17">
        <v>42633.243000000002</v>
      </c>
      <c r="D217" s="17" t="s">
        <v>138</v>
      </c>
      <c r="E217" s="1">
        <f t="shared" si="54"/>
        <v>1946.5145599359312</v>
      </c>
      <c r="F217" s="1">
        <f t="shared" si="47"/>
        <v>1946.5</v>
      </c>
      <c r="G217" s="1">
        <f>+C217-(C$7+F217*C$8)</f>
        <v>5.9644150023814291E-3</v>
      </c>
      <c r="I217" s="1">
        <f>G217</f>
        <v>5.9644150023814291E-3</v>
      </c>
      <c r="O217" s="1">
        <f ca="1">+C$11+C$12*$F217</f>
        <v>-0.21871488693693852</v>
      </c>
      <c r="P217" s="1">
        <f t="shared" si="55"/>
        <v>-1.5804867407911163E-3</v>
      </c>
      <c r="Q217" s="208">
        <f t="shared" si="56"/>
        <v>27614.743000000002</v>
      </c>
      <c r="R217" s="1">
        <f>+(P217-G217)^2</f>
        <v>5.6925542314128122E-5</v>
      </c>
      <c r="S217" s="92">
        <f>S$17</f>
        <v>0.1</v>
      </c>
      <c r="T217" s="1">
        <f t="shared" si="57"/>
        <v>5.6925542314128125E-6</v>
      </c>
      <c r="U217" s="1">
        <f>+G217-P217</f>
        <v>7.5449017431725458E-3</v>
      </c>
      <c r="V217" s="91"/>
    </row>
    <row r="218" spans="1:29" ht="12.95" customHeight="1">
      <c r="A218" s="16" t="s">
        <v>323</v>
      </c>
      <c r="B218" s="16" t="s">
        <v>54</v>
      </c>
      <c r="C218" s="17">
        <v>42638.154000000002</v>
      </c>
      <c r="D218" s="17" t="s">
        <v>138</v>
      </c>
      <c r="E218" s="1">
        <f t="shared" si="54"/>
        <v>1958.5029687484348</v>
      </c>
      <c r="F218" s="1">
        <f t="shared" si="47"/>
        <v>1958.5</v>
      </c>
      <c r="G218" s="1">
        <f>+C218-(C$7+F218*C$8)</f>
        <v>1.2161350023234263E-3</v>
      </c>
      <c r="I218" s="1">
        <f>G218</f>
        <v>1.2161350023234263E-3</v>
      </c>
      <c r="O218" s="1">
        <f ca="1">+C$11+C$12*$F218</f>
        <v>-0.21856805795952958</v>
      </c>
      <c r="P218" s="1">
        <f t="shared" si="55"/>
        <v>-1.5861414277155029E-3</v>
      </c>
      <c r="Q218" s="208">
        <f t="shared" si="56"/>
        <v>27619.654000000002</v>
      </c>
      <c r="R218" s="1">
        <f>+(P218-G218)^2</f>
        <v>7.8527531903517256E-6</v>
      </c>
      <c r="S218" s="92">
        <f>S$17</f>
        <v>0.1</v>
      </c>
      <c r="T218" s="1">
        <f t="shared" si="57"/>
        <v>7.8527531903517258E-7</v>
      </c>
      <c r="U218" s="1">
        <f>+G218-P218</f>
        <v>2.8022764300389292E-3</v>
      </c>
      <c r="V218" s="91"/>
    </row>
    <row r="219" spans="1:29" ht="12.95" customHeight="1">
      <c r="A219" s="30" t="s">
        <v>275</v>
      </c>
      <c r="B219" s="32" t="s">
        <v>54</v>
      </c>
      <c r="C219" s="33">
        <v>42639.381000000001</v>
      </c>
      <c r="D219" s="33" t="s">
        <v>138</v>
      </c>
      <c r="E219" s="1">
        <f t="shared" si="54"/>
        <v>1961.498240101098</v>
      </c>
      <c r="F219" s="1">
        <f t="shared" si="47"/>
        <v>1961.5</v>
      </c>
      <c r="P219" s="1">
        <f t="shared" si="55"/>
        <v>-1.5875472585537009E-3</v>
      </c>
      <c r="Q219" s="208">
        <f t="shared" si="56"/>
        <v>27620.881000000001</v>
      </c>
      <c r="T219" s="1">
        <f t="shared" si="57"/>
        <v>0</v>
      </c>
      <c r="V219" s="91">
        <v>-7.209350005723536E-4</v>
      </c>
      <c r="AC219" s="1">
        <v>22</v>
      </c>
    </row>
    <row r="220" spans="1:29" ht="12.95" customHeight="1">
      <c r="A220" s="16" t="s">
        <v>323</v>
      </c>
      <c r="B220" s="16" t="s">
        <v>54</v>
      </c>
      <c r="C220" s="17">
        <v>42640.201999999997</v>
      </c>
      <c r="D220" s="17" t="s">
        <v>138</v>
      </c>
      <c r="E220" s="1">
        <f t="shared" si="54"/>
        <v>1963.502411071373</v>
      </c>
      <c r="F220" s="1">
        <f t="shared" si="47"/>
        <v>1963.5</v>
      </c>
      <c r="G220" s="1">
        <f>+C220-(C$7+F220*C$8)</f>
        <v>9.8768499447032809E-4</v>
      </c>
      <c r="I220" s="1">
        <f>G220</f>
        <v>9.8768499447032809E-4</v>
      </c>
      <c r="O220" s="1">
        <f ca="1">+C$11+C$12*$F220</f>
        <v>-0.21850687921894252</v>
      </c>
      <c r="P220" s="1">
        <f t="shared" si="55"/>
        <v>-1.588482736691856E-3</v>
      </c>
      <c r="Q220" s="208">
        <f t="shared" si="56"/>
        <v>27621.701999999997</v>
      </c>
      <c r="R220" s="1">
        <f>+(P220-G220)^2</f>
        <v>6.6366401790813146E-6</v>
      </c>
      <c r="S220" s="92">
        <f>S$17</f>
        <v>0.1</v>
      </c>
      <c r="T220" s="1">
        <f t="shared" si="57"/>
        <v>6.6366401790813146E-7</v>
      </c>
      <c r="U220" s="1">
        <f>+G220-P220</f>
        <v>2.576167731162184E-3</v>
      </c>
      <c r="V220" s="91"/>
    </row>
    <row r="221" spans="1:29" ht="12.95" customHeight="1">
      <c r="A221" s="16" t="s">
        <v>323</v>
      </c>
      <c r="B221" s="16" t="s">
        <v>54</v>
      </c>
      <c r="C221" s="17">
        <v>42642.252999999997</v>
      </c>
      <c r="D221" s="17" t="s">
        <v>138</v>
      </c>
      <c r="E221" s="1">
        <f t="shared" si="54"/>
        <v>1968.5091767961617</v>
      </c>
      <c r="F221" s="1">
        <f t="shared" si="47"/>
        <v>1968.5</v>
      </c>
      <c r="G221" s="1">
        <f>+C221-(C$7+F221*C$8)</f>
        <v>3.7592349981423467E-3</v>
      </c>
      <c r="I221" s="1">
        <f>G221</f>
        <v>3.7592349981423467E-3</v>
      </c>
      <c r="O221" s="1">
        <f ca="1">+C$11+C$12*$F221</f>
        <v>-0.21844570047835546</v>
      </c>
      <c r="P221" s="1">
        <f t="shared" si="55"/>
        <v>-1.5908153335649883E-3</v>
      </c>
      <c r="Q221" s="208">
        <f t="shared" si="56"/>
        <v>27623.752999999997</v>
      </c>
      <c r="R221" s="1">
        <f>+(P221-G221)^2</f>
        <v>2.8623038551801769E-5</v>
      </c>
      <c r="S221" s="92">
        <f>S$17</f>
        <v>0.1</v>
      </c>
      <c r="T221" s="1">
        <f t="shared" si="57"/>
        <v>2.8623038551801773E-6</v>
      </c>
      <c r="U221" s="1">
        <f>+G221-P221</f>
        <v>5.3500503317073355E-3</v>
      </c>
      <c r="V221" s="91"/>
      <c r="AC221" s="1">
        <v>32</v>
      </c>
    </row>
    <row r="222" spans="1:29" ht="12.95" customHeight="1">
      <c r="A222" s="30" t="s">
        <v>275</v>
      </c>
      <c r="B222" s="32" t="s">
        <v>54</v>
      </c>
      <c r="C222" s="33">
        <v>42650.428</v>
      </c>
      <c r="D222" s="33" t="s">
        <v>138</v>
      </c>
      <c r="E222" s="1">
        <f t="shared" si="54"/>
        <v>1988.4654468108736</v>
      </c>
      <c r="F222" s="1">
        <f t="shared" si="47"/>
        <v>1988.5</v>
      </c>
      <c r="P222" s="1">
        <f t="shared" si="55"/>
        <v>-1.6000586000253143E-3</v>
      </c>
      <c r="Q222" s="208">
        <f t="shared" si="56"/>
        <v>27631.928</v>
      </c>
      <c r="T222" s="1">
        <f t="shared" si="57"/>
        <v>0</v>
      </c>
      <c r="V222" s="91">
        <v>-1.4154565003991593E-2</v>
      </c>
    </row>
    <row r="223" spans="1:29" ht="12.95" customHeight="1">
      <c r="A223" s="16" t="s">
        <v>324</v>
      </c>
      <c r="B223" s="16" t="s">
        <v>50</v>
      </c>
      <c r="C223" s="17">
        <v>42651.464999999997</v>
      </c>
      <c r="D223" s="17" t="s">
        <v>138</v>
      </c>
      <c r="E223" s="1">
        <f t="shared" si="54"/>
        <v>1990.9969027136481</v>
      </c>
      <c r="F223" s="1">
        <f t="shared" si="47"/>
        <v>1991</v>
      </c>
      <c r="G223" s="1">
        <f>+C223-(C$7+F223*C$8)</f>
        <v>-1.2687900016317144E-3</v>
      </c>
      <c r="I223" s="1">
        <f>G223</f>
        <v>-1.2687900016317144E-3</v>
      </c>
      <c r="O223" s="1">
        <f ca="1">+C$11+C$12*$F223</f>
        <v>-0.21817039614571371</v>
      </c>
      <c r="P223" s="1">
        <f t="shared" si="55"/>
        <v>-1.601204207216732E-3</v>
      </c>
      <c r="Q223" s="208">
        <f t="shared" si="56"/>
        <v>27632.964999999997</v>
      </c>
      <c r="R223" s="1">
        <f>+(P223-G223)^2</f>
        <v>1.1049920407471835E-7</v>
      </c>
      <c r="S223" s="92">
        <f>S$17</f>
        <v>0.1</v>
      </c>
      <c r="T223" s="1">
        <f t="shared" si="57"/>
        <v>1.1049920407471836E-8</v>
      </c>
      <c r="U223" s="1">
        <f>+G223-P223</f>
        <v>3.324142055850176E-4</v>
      </c>
      <c r="V223" s="91"/>
      <c r="AC223" s="1">
        <v>22</v>
      </c>
    </row>
    <row r="224" spans="1:29" ht="12.95" customHeight="1">
      <c r="A224" s="30" t="s">
        <v>275</v>
      </c>
      <c r="B224" s="32"/>
      <c r="C224" s="33">
        <v>42651.472999999998</v>
      </c>
      <c r="D224" s="33" t="s">
        <v>138</v>
      </c>
      <c r="E224" s="1">
        <f t="shared" si="54"/>
        <v>1991.0164317852259</v>
      </c>
      <c r="F224" s="1">
        <f t="shared" si="47"/>
        <v>1991</v>
      </c>
      <c r="P224" s="1">
        <f t="shared" si="55"/>
        <v>-1.601204207216732E-3</v>
      </c>
      <c r="Q224" s="208">
        <f t="shared" si="56"/>
        <v>27632.972999999998</v>
      </c>
      <c r="T224" s="1">
        <f t="shared" si="57"/>
        <v>0</v>
      </c>
      <c r="V224" s="91">
        <v>6.7312099999981001E-3</v>
      </c>
    </row>
    <row r="225" spans="1:29" ht="12.95" customHeight="1">
      <c r="A225" s="16" t="s">
        <v>323</v>
      </c>
      <c r="B225" s="16" t="s">
        <v>50</v>
      </c>
      <c r="C225" s="17">
        <v>42657.207000000002</v>
      </c>
      <c r="D225" s="17" t="s">
        <v>138</v>
      </c>
      <c r="E225" s="1">
        <f t="shared" si="54"/>
        <v>2005.0138938359166</v>
      </c>
      <c r="F225" s="1">
        <f t="shared" si="47"/>
        <v>2005</v>
      </c>
      <c r="G225" s="1">
        <f>+C225-(C$7+F225*C$8)</f>
        <v>5.6915500026661903E-3</v>
      </c>
      <c r="I225" s="1">
        <f>G225</f>
        <v>5.6915500026661903E-3</v>
      </c>
      <c r="O225" s="1">
        <f ca="1">+C$11+C$12*$F225</f>
        <v>-0.21799909567206993</v>
      </c>
      <c r="P225" s="1">
        <f t="shared" si="55"/>
        <v>-1.6075793575717925E-3</v>
      </c>
      <c r="Q225" s="208">
        <f t="shared" si="56"/>
        <v>27638.707000000002</v>
      </c>
      <c r="R225" s="1">
        <f>+(P225-G225)^2</f>
        <v>5.3277289417488149E-5</v>
      </c>
      <c r="S225" s="92">
        <f>S$17</f>
        <v>0.1</v>
      </c>
      <c r="T225" s="1">
        <f t="shared" si="57"/>
        <v>5.3277289417488149E-6</v>
      </c>
      <c r="U225" s="1">
        <f>+G225-P225</f>
        <v>7.2991293602379832E-3</v>
      </c>
      <c r="V225" s="91"/>
    </row>
    <row r="226" spans="1:29" ht="12.95" customHeight="1">
      <c r="A226" s="30" t="s">
        <v>275</v>
      </c>
      <c r="B226" s="32" t="s">
        <v>54</v>
      </c>
      <c r="C226" s="33">
        <v>42664.372000000003</v>
      </c>
      <c r="D226" s="33" t="s">
        <v>138</v>
      </c>
      <c r="E226" s="1">
        <f t="shared" si="54"/>
        <v>2022.504618564403</v>
      </c>
      <c r="F226" s="1">
        <f t="shared" si="47"/>
        <v>2022.5</v>
      </c>
      <c r="P226" s="1">
        <f t="shared" si="55"/>
        <v>-1.6154522445776132E-3</v>
      </c>
      <c r="Q226" s="208">
        <f t="shared" si="56"/>
        <v>27645.872000000003</v>
      </c>
      <c r="T226" s="1">
        <f t="shared" si="57"/>
        <v>0</v>
      </c>
      <c r="V226" s="91">
        <v>1.8919750000350177E-3</v>
      </c>
    </row>
    <row r="227" spans="1:29" ht="12.95" customHeight="1">
      <c r="A227" s="29" t="s">
        <v>272</v>
      </c>
      <c r="B227" s="32" t="s">
        <v>54</v>
      </c>
      <c r="C227" s="33">
        <v>42666.417500000003</v>
      </c>
      <c r="D227" s="33"/>
      <c r="E227" s="1">
        <f t="shared" si="54"/>
        <v>2027.4979580524864</v>
      </c>
      <c r="F227" s="1">
        <f t="shared" si="47"/>
        <v>2027.5</v>
      </c>
      <c r="G227" s="1">
        <f t="shared" ref="G227:G232" si="58">+C227-(C$7+F227*C$8)</f>
        <v>-8.3647499559447169E-4</v>
      </c>
      <c r="J227" s="1">
        <f>G227</f>
        <v>-8.3647499559447169E-4</v>
      </c>
      <c r="P227" s="1">
        <f t="shared" si="55"/>
        <v>-1.6176820386327446E-3</v>
      </c>
      <c r="Q227" s="208">
        <f t="shared" si="56"/>
        <v>27647.917500000003</v>
      </c>
      <c r="R227" s="1">
        <f t="shared" ref="R227:R232" si="59">+(P227-G227)^2</f>
        <v>6.1028444409260199E-7</v>
      </c>
      <c r="S227" s="11">
        <v>1</v>
      </c>
      <c r="T227" s="1">
        <f t="shared" si="57"/>
        <v>6.1028444409260199E-7</v>
      </c>
      <c r="U227" s="1">
        <f t="shared" ref="U227:U232" si="60">+G227-P227</f>
        <v>7.8120704303827294E-4</v>
      </c>
    </row>
    <row r="228" spans="1:29" ht="12.95" customHeight="1">
      <c r="A228" s="16" t="s">
        <v>323</v>
      </c>
      <c r="B228" s="16" t="s">
        <v>54</v>
      </c>
      <c r="C228" s="17">
        <v>42668.065000000002</v>
      </c>
      <c r="D228" s="17" t="s">
        <v>138</v>
      </c>
      <c r="E228" s="1">
        <f t="shared" si="54"/>
        <v>2031.5197262297597</v>
      </c>
      <c r="F228" s="1">
        <f t="shared" ref="F228:F291" si="61">ROUND(2*E228,0)/2</f>
        <v>2031.5</v>
      </c>
      <c r="G228" s="1">
        <f t="shared" si="58"/>
        <v>8.0807650010683574E-3</v>
      </c>
      <c r="I228" s="1">
        <f>G228</f>
        <v>8.0807650010683574E-3</v>
      </c>
      <c r="O228" s="1">
        <f ca="1">+C$11+C$12*$F228</f>
        <v>-0.21767484834695852</v>
      </c>
      <c r="P228" s="1">
        <f t="shared" si="55"/>
        <v>-1.6194596011625307E-3</v>
      </c>
      <c r="Q228" s="208">
        <f t="shared" si="56"/>
        <v>27649.565000000002</v>
      </c>
      <c r="R228" s="1">
        <f t="shared" si="59"/>
        <v>9.4094357333725405E-5</v>
      </c>
      <c r="S228" s="92">
        <f>S$17</f>
        <v>0.1</v>
      </c>
      <c r="T228" s="1">
        <f t="shared" si="57"/>
        <v>9.4094357333725412E-6</v>
      </c>
      <c r="U228" s="1">
        <f t="shared" si="60"/>
        <v>9.7002246022308888E-3</v>
      </c>
      <c r="V228" s="91"/>
    </row>
    <row r="229" spans="1:29" ht="12.95" customHeight="1">
      <c r="A229" s="16" t="s">
        <v>323</v>
      </c>
      <c r="B229" s="16" t="s">
        <v>50</v>
      </c>
      <c r="C229" s="17">
        <v>42669.082999999999</v>
      </c>
      <c r="D229" s="17" t="s">
        <v>138</v>
      </c>
      <c r="E229" s="1">
        <f t="shared" si="54"/>
        <v>2034.0048005875453</v>
      </c>
      <c r="F229" s="1">
        <f t="shared" si="61"/>
        <v>2034</v>
      </c>
      <c r="G229" s="1">
        <f t="shared" si="58"/>
        <v>1.9665399959194474E-3</v>
      </c>
      <c r="I229" s="1">
        <f>G229</f>
        <v>1.9665399959194474E-3</v>
      </c>
      <c r="O229" s="1">
        <f ca="1">+C$11+C$12*$F229</f>
        <v>-0.21764425897666501</v>
      </c>
      <c r="P229" s="1">
        <f t="shared" si="55"/>
        <v>-1.6205677463101008E-3</v>
      </c>
      <c r="Q229" s="208">
        <f t="shared" si="56"/>
        <v>27650.582999999999</v>
      </c>
      <c r="R229" s="1">
        <f t="shared" si="59"/>
        <v>1.2867341954363167E-5</v>
      </c>
      <c r="S229" s="92">
        <f>S$17</f>
        <v>0.1</v>
      </c>
      <c r="T229" s="1">
        <f t="shared" si="57"/>
        <v>1.2867341954363168E-6</v>
      </c>
      <c r="U229" s="1">
        <f t="shared" si="60"/>
        <v>3.5871077422295482E-3</v>
      </c>
      <c r="V229" s="91"/>
    </row>
    <row r="230" spans="1:29" ht="12.95" customHeight="1">
      <c r="A230" s="16" t="s">
        <v>324</v>
      </c>
      <c r="B230" s="16" t="s">
        <v>54</v>
      </c>
      <c r="C230" s="17">
        <v>42689.366000000002</v>
      </c>
      <c r="D230" s="17" t="s">
        <v>138</v>
      </c>
      <c r="E230" s="1">
        <f t="shared" si="54"/>
        <v>2083.5183204295413</v>
      </c>
      <c r="F230" s="1">
        <f t="shared" si="61"/>
        <v>2083.5</v>
      </c>
      <c r="G230" s="1">
        <f t="shared" si="58"/>
        <v>7.5048849976155907E-3</v>
      </c>
      <c r="I230" s="1">
        <f>G230</f>
        <v>7.5048849976155907E-3</v>
      </c>
      <c r="O230" s="1">
        <f ca="1">+C$11+C$12*$F230</f>
        <v>-0.21703858944485313</v>
      </c>
      <c r="P230" s="1">
        <f t="shared" si="55"/>
        <v>-1.6420605211581937E-3</v>
      </c>
      <c r="Q230" s="208">
        <f t="shared" si="56"/>
        <v>27670.866000000002</v>
      </c>
      <c r="R230" s="1">
        <f t="shared" si="59"/>
        <v>8.3666612323415816E-5</v>
      </c>
      <c r="S230" s="92">
        <f>S$17</f>
        <v>0.1</v>
      </c>
      <c r="T230" s="1">
        <f t="shared" si="57"/>
        <v>8.366661232341582E-6</v>
      </c>
      <c r="U230" s="1">
        <f t="shared" si="60"/>
        <v>9.1469455187737844E-3</v>
      </c>
      <c r="V230" s="91"/>
      <c r="AC230" s="1">
        <v>21</v>
      </c>
    </row>
    <row r="231" spans="1:29" ht="12.95" customHeight="1">
      <c r="A231" s="16" t="s">
        <v>324</v>
      </c>
      <c r="B231" s="16" t="s">
        <v>54</v>
      </c>
      <c r="C231" s="17">
        <v>42696.31</v>
      </c>
      <c r="D231" s="17" t="s">
        <v>138</v>
      </c>
      <c r="E231" s="1">
        <f t="shared" si="54"/>
        <v>2100.4695545557829</v>
      </c>
      <c r="F231" s="1">
        <f t="shared" si="61"/>
        <v>2100.5</v>
      </c>
      <c r="G231" s="1">
        <f t="shared" si="58"/>
        <v>-1.2471845002437476E-2</v>
      </c>
      <c r="I231" s="1">
        <f>G231</f>
        <v>-1.2471845002437476E-2</v>
      </c>
      <c r="O231" s="1">
        <f ca="1">+C$11+C$12*$F231</f>
        <v>-0.21683058172685712</v>
      </c>
      <c r="P231" s="1">
        <f t="shared" si="55"/>
        <v>-1.649244897522916E-3</v>
      </c>
      <c r="Q231" s="208">
        <f t="shared" si="56"/>
        <v>27677.809999999998</v>
      </c>
      <c r="R231" s="1">
        <f t="shared" si="59"/>
        <v>1.1712867303089663E-4</v>
      </c>
      <c r="S231" s="92">
        <f>S$17</f>
        <v>0.1</v>
      </c>
      <c r="T231" s="1">
        <f t="shared" si="57"/>
        <v>1.1712867303089663E-5</v>
      </c>
      <c r="U231" s="1">
        <f t="shared" si="60"/>
        <v>-1.082260010491456E-2</v>
      </c>
      <c r="V231" s="91"/>
      <c r="AC231" s="1">
        <v>20</v>
      </c>
    </row>
    <row r="232" spans="1:29" ht="12.95" customHeight="1">
      <c r="A232" s="16" t="s">
        <v>325</v>
      </c>
      <c r="B232" s="16" t="s">
        <v>54</v>
      </c>
      <c r="C232" s="17">
        <v>42839.695</v>
      </c>
      <c r="D232" s="17" t="s">
        <v>138</v>
      </c>
      <c r="E232" s="1">
        <f t="shared" si="54"/>
        <v>2450.4915455109472</v>
      </c>
      <c r="F232" s="1">
        <f t="shared" si="61"/>
        <v>2450.5</v>
      </c>
      <c r="G232" s="1">
        <f t="shared" si="58"/>
        <v>-3.4633450050023384E-3</v>
      </c>
      <c r="I232" s="1">
        <f>G232</f>
        <v>-3.4633450050023384E-3</v>
      </c>
      <c r="O232" s="1">
        <f ca="1">+C$11+C$12*$F232</f>
        <v>-0.21254806988576308</v>
      </c>
      <c r="P232" s="1">
        <f t="shared" si="55"/>
        <v>-1.7747771353879894E-3</v>
      </c>
      <c r="Q232" s="208">
        <f t="shared" si="56"/>
        <v>27821.195</v>
      </c>
      <c r="R232" s="1">
        <f t="shared" si="59"/>
        <v>2.8512614502939414E-6</v>
      </c>
      <c r="S232" s="92">
        <f>S$17</f>
        <v>0.1</v>
      </c>
      <c r="T232" s="1">
        <f t="shared" si="57"/>
        <v>2.8512614502939417E-7</v>
      </c>
      <c r="U232" s="1">
        <f t="shared" si="60"/>
        <v>-1.688567869614349E-3</v>
      </c>
      <c r="V232" s="91"/>
      <c r="AC232" s="1">
        <v>22</v>
      </c>
    </row>
    <row r="233" spans="1:29" ht="12.95" customHeight="1">
      <c r="A233" s="30" t="s">
        <v>277</v>
      </c>
      <c r="B233" s="32"/>
      <c r="C233" s="33">
        <v>42863.661</v>
      </c>
      <c r="D233" s="33" t="s">
        <v>138</v>
      </c>
      <c r="E233" s="1">
        <f t="shared" si="54"/>
        <v>2508.9957616788274</v>
      </c>
      <c r="F233" s="1">
        <f t="shared" si="61"/>
        <v>2509</v>
      </c>
      <c r="P233" s="1">
        <f t="shared" si="55"/>
        <v>-1.7915950461145969E-3</v>
      </c>
      <c r="Q233" s="208">
        <f t="shared" si="56"/>
        <v>27845.161</v>
      </c>
      <c r="T233" s="1">
        <f t="shared" si="57"/>
        <v>0</v>
      </c>
      <c r="V233" s="91">
        <v>-1.7362100043101236E-3</v>
      </c>
      <c r="AC233" s="1">
        <v>23</v>
      </c>
    </row>
    <row r="234" spans="1:29" ht="12.95" customHeight="1">
      <c r="A234" s="30" t="s">
        <v>277</v>
      </c>
      <c r="B234" s="32"/>
      <c r="C234" s="33">
        <v>42870.631999999998</v>
      </c>
      <c r="D234" s="33" t="s">
        <v>138</v>
      </c>
      <c r="E234" s="1">
        <f t="shared" si="54"/>
        <v>2526.0129064216358</v>
      </c>
      <c r="F234" s="1">
        <f t="shared" si="61"/>
        <v>2526</v>
      </c>
      <c r="P234" s="1">
        <f t="shared" si="55"/>
        <v>-1.7962586625335148E-3</v>
      </c>
      <c r="Q234" s="208">
        <f t="shared" si="56"/>
        <v>27852.131999999998</v>
      </c>
      <c r="T234" s="1">
        <f t="shared" si="57"/>
        <v>0</v>
      </c>
      <c r="V234" s="91">
        <v>5.2870599974994548E-3</v>
      </c>
      <c r="AC234" s="1">
        <v>13</v>
      </c>
    </row>
    <row r="235" spans="1:29" ht="12.95" customHeight="1">
      <c r="A235" s="30" t="s">
        <v>277</v>
      </c>
      <c r="B235" s="32" t="s">
        <v>54</v>
      </c>
      <c r="C235" s="33">
        <v>42871.644</v>
      </c>
      <c r="D235" s="33" t="s">
        <v>138</v>
      </c>
      <c r="E235" s="1">
        <f t="shared" si="54"/>
        <v>2528.4833339757556</v>
      </c>
      <c r="F235" s="1">
        <f t="shared" si="61"/>
        <v>2528.5</v>
      </c>
      <c r="P235" s="1">
        <f t="shared" si="55"/>
        <v>-1.7969359941768335E-3</v>
      </c>
      <c r="Q235" s="208">
        <f t="shared" si="56"/>
        <v>27853.144</v>
      </c>
      <c r="T235" s="1">
        <f t="shared" si="57"/>
        <v>0</v>
      </c>
      <c r="V235" s="91">
        <v>-6.8271650015958585E-3</v>
      </c>
      <c r="AC235" s="1">
        <v>8</v>
      </c>
    </row>
    <row r="236" spans="1:29" ht="12.95" customHeight="1">
      <c r="A236" s="30" t="s">
        <v>278</v>
      </c>
      <c r="B236" s="32"/>
      <c r="C236" s="33">
        <v>42895.593000000001</v>
      </c>
      <c r="D236" s="33" t="s">
        <v>138</v>
      </c>
      <c r="E236" s="1">
        <f t="shared" si="54"/>
        <v>2586.9460508665416</v>
      </c>
      <c r="F236" s="1">
        <f t="shared" si="61"/>
        <v>2587</v>
      </c>
      <c r="P236" s="1">
        <f t="shared" si="55"/>
        <v>-1.8121637718236444E-3</v>
      </c>
      <c r="Q236" s="208">
        <f t="shared" si="56"/>
        <v>27877.093000000001</v>
      </c>
      <c r="T236" s="1">
        <f t="shared" si="57"/>
        <v>0</v>
      </c>
      <c r="V236" s="91">
        <v>-2.2100030000729021E-2</v>
      </c>
      <c r="AC236" s="1">
        <v>12</v>
      </c>
    </row>
    <row r="237" spans="1:29" ht="12.95" customHeight="1">
      <c r="A237" s="30" t="s">
        <v>278</v>
      </c>
      <c r="B237" s="32" t="s">
        <v>54</v>
      </c>
      <c r="C237" s="33">
        <v>42901.533000000003</v>
      </c>
      <c r="D237" s="33" t="s">
        <v>138</v>
      </c>
      <c r="E237" s="1">
        <f t="shared" si="54"/>
        <v>2601.4463865102589</v>
      </c>
      <c r="F237" s="1">
        <f t="shared" si="61"/>
        <v>2601.5</v>
      </c>
      <c r="P237" s="1">
        <f t="shared" si="55"/>
        <v>-1.8157537430237454E-3</v>
      </c>
      <c r="Q237" s="208">
        <f t="shared" si="56"/>
        <v>27883.033000000003</v>
      </c>
      <c r="T237" s="1">
        <f t="shared" si="57"/>
        <v>0</v>
      </c>
      <c r="V237" s="91">
        <v>-2.196253500005696E-2</v>
      </c>
      <c r="AB237" s="1" t="s">
        <v>76</v>
      </c>
      <c r="AC237" s="1">
        <v>14</v>
      </c>
    </row>
    <row r="238" spans="1:29" ht="12.95" customHeight="1">
      <c r="A238" s="30" t="s">
        <v>278</v>
      </c>
      <c r="B238" s="32" t="s">
        <v>54</v>
      </c>
      <c r="C238" s="33">
        <v>42920.37</v>
      </c>
      <c r="D238" s="33" t="s">
        <v>138</v>
      </c>
      <c r="E238" s="1">
        <f t="shared" si="54"/>
        <v>2647.4300266652417</v>
      </c>
      <c r="F238" s="1">
        <f t="shared" si="61"/>
        <v>2647.5</v>
      </c>
      <c r="P238" s="1">
        <f t="shared" si="55"/>
        <v>-1.8266577015105397E-3</v>
      </c>
      <c r="Q238" s="208">
        <f t="shared" si="56"/>
        <v>27901.870000000003</v>
      </c>
      <c r="T238" s="1">
        <f t="shared" si="57"/>
        <v>0</v>
      </c>
      <c r="V238" s="91">
        <v>-2.8664274999755435E-2</v>
      </c>
      <c r="AB238" s="1" t="s">
        <v>76</v>
      </c>
      <c r="AC238" s="1">
        <v>12</v>
      </c>
    </row>
    <row r="239" spans="1:29" ht="12.95" customHeight="1">
      <c r="A239" s="30" t="s">
        <v>278</v>
      </c>
      <c r="B239" s="32"/>
      <c r="C239" s="33">
        <v>42930.423000000003</v>
      </c>
      <c r="D239" s="33" t="s">
        <v>138</v>
      </c>
      <c r="E239" s="1">
        <f t="shared" si="54"/>
        <v>2671.9707462319479</v>
      </c>
      <c r="F239" s="1">
        <f t="shared" si="61"/>
        <v>2672</v>
      </c>
      <c r="P239" s="1">
        <f t="shared" si="55"/>
        <v>-1.8321642850118863E-3</v>
      </c>
      <c r="Q239" s="208">
        <f t="shared" si="56"/>
        <v>27911.923000000003</v>
      </c>
      <c r="T239" s="1">
        <f t="shared" si="57"/>
        <v>0</v>
      </c>
      <c r="V239" s="91">
        <v>-1.1983680000412278E-2</v>
      </c>
      <c r="AB239" s="1" t="s">
        <v>81</v>
      </c>
      <c r="AC239" s="1">
        <v>15</v>
      </c>
    </row>
    <row r="240" spans="1:29" ht="12.95" customHeight="1">
      <c r="A240" s="30" t="s">
        <v>278</v>
      </c>
      <c r="B240" s="32" t="s">
        <v>54</v>
      </c>
      <c r="C240" s="33">
        <v>42931.468000000001</v>
      </c>
      <c r="D240" s="33" t="s">
        <v>138</v>
      </c>
      <c r="E240" s="1">
        <f t="shared" si="54"/>
        <v>2674.5217312063005</v>
      </c>
      <c r="F240" s="1">
        <f t="shared" si="61"/>
        <v>2674.5</v>
      </c>
      <c r="P240" s="1">
        <f t="shared" si="55"/>
        <v>-1.8327144199481865E-3</v>
      </c>
      <c r="Q240" s="208">
        <f t="shared" si="56"/>
        <v>27912.968000000001</v>
      </c>
      <c r="T240" s="1">
        <f t="shared" si="57"/>
        <v>0</v>
      </c>
      <c r="V240" s="91">
        <v>8.9020949963014573E-3</v>
      </c>
      <c r="AB240" s="1" t="s">
        <v>81</v>
      </c>
      <c r="AC240" s="1">
        <v>14</v>
      </c>
    </row>
    <row r="241" spans="1:29" ht="12.95" customHeight="1">
      <c r="A241" s="29" t="s">
        <v>57</v>
      </c>
      <c r="B241" s="35" t="s">
        <v>54</v>
      </c>
      <c r="C241" s="33">
        <v>42938.834000000003</v>
      </c>
      <c r="D241" s="33">
        <v>2.9999999999999997E-4</v>
      </c>
      <c r="E241" s="1">
        <f t="shared" si="54"/>
        <v>2692.5031238580864</v>
      </c>
      <c r="F241" s="1">
        <f t="shared" si="61"/>
        <v>2692.5</v>
      </c>
      <c r="G241" s="1">
        <f>+C241-(C$7+F241*C$8)</f>
        <v>1.2796750015695579E-3</v>
      </c>
      <c r="J241" s="1">
        <f>G241</f>
        <v>1.2796750015695579E-3</v>
      </c>
      <c r="P241" s="1">
        <f t="shared" si="55"/>
        <v>-1.8366110961677794E-3</v>
      </c>
      <c r="Q241" s="208">
        <f t="shared" si="56"/>
        <v>27920.334000000003</v>
      </c>
      <c r="R241" s="1">
        <f>+(P241-G241)^2</f>
        <v>9.7112390429510023E-6</v>
      </c>
      <c r="S241" s="11">
        <v>1</v>
      </c>
      <c r="T241" s="1">
        <f t="shared" si="57"/>
        <v>9.7112390429510023E-6</v>
      </c>
      <c r="U241" s="1">
        <f>+G241-P241</f>
        <v>3.1162860977373376E-3</v>
      </c>
      <c r="V241" s="91"/>
      <c r="AB241" s="1" t="s">
        <v>81</v>
      </c>
    </row>
    <row r="242" spans="1:29" ht="12.95" customHeight="1">
      <c r="A242" s="30" t="s">
        <v>278</v>
      </c>
      <c r="B242" s="32"/>
      <c r="C242" s="33">
        <v>42948.455999999998</v>
      </c>
      <c r="D242" s="33" t="s">
        <v>138</v>
      </c>
      <c r="E242" s="1">
        <f t="shared" si="54"/>
        <v>2715.9917146937319</v>
      </c>
      <c r="F242" s="1">
        <f t="shared" si="61"/>
        <v>2716</v>
      </c>
      <c r="P242" s="1">
        <f t="shared" si="55"/>
        <v>-1.8415284938811556E-3</v>
      </c>
      <c r="Q242" s="208">
        <f t="shared" si="56"/>
        <v>27929.955999999998</v>
      </c>
      <c r="T242" s="1">
        <f t="shared" si="57"/>
        <v>0</v>
      </c>
      <c r="V242" s="91">
        <v>-3.3940400026040152E-3</v>
      </c>
      <c r="AB242" s="1" t="s">
        <v>76</v>
      </c>
    </row>
    <row r="243" spans="1:29" ht="12.95" customHeight="1">
      <c r="A243" s="30" t="s">
        <v>278</v>
      </c>
      <c r="B243" s="32"/>
      <c r="C243" s="33">
        <v>42950.508999999998</v>
      </c>
      <c r="D243" s="33" t="s">
        <v>138</v>
      </c>
      <c r="E243" s="1">
        <f t="shared" si="54"/>
        <v>2721.0033626864156</v>
      </c>
      <c r="F243" s="1">
        <f t="shared" si="61"/>
        <v>2721</v>
      </c>
      <c r="P243" s="1">
        <f t="shared" si="55"/>
        <v>-1.842549919219611E-3</v>
      </c>
      <c r="Q243" s="208">
        <f t="shared" si="56"/>
        <v>27932.008999999998</v>
      </c>
      <c r="T243" s="1">
        <f t="shared" si="57"/>
        <v>0</v>
      </c>
      <c r="V243" s="91">
        <v>1.3775099941994995E-3</v>
      </c>
    </row>
    <row r="244" spans="1:29" ht="12.95" customHeight="1">
      <c r="A244" s="16" t="s">
        <v>325</v>
      </c>
      <c r="B244" s="16" t="s">
        <v>50</v>
      </c>
      <c r="C244" s="17">
        <v>42950.519</v>
      </c>
      <c r="D244" s="17" t="s">
        <v>138</v>
      </c>
      <c r="E244" s="1">
        <f t="shared" si="54"/>
        <v>2721.027774025888</v>
      </c>
      <c r="F244" s="1">
        <f t="shared" si="61"/>
        <v>2721</v>
      </c>
      <c r="G244" s="1">
        <f>+C244-(C$7+F244*C$8)</f>
        <v>1.1377509996236768E-2</v>
      </c>
      <c r="I244" s="1">
        <f>G244</f>
        <v>1.1377509996236768E-2</v>
      </c>
      <c r="O244" s="1">
        <f ca="1">+C$11+C$12*$F244</f>
        <v>-0.20923830002000327</v>
      </c>
      <c r="P244" s="1">
        <f t="shared" si="55"/>
        <v>-1.842549919219611E-3</v>
      </c>
      <c r="Q244" s="208">
        <f t="shared" si="56"/>
        <v>27932.019</v>
      </c>
      <c r="R244" s="1">
        <f>+(P244-G244)^2</f>
        <v>1.7476998416825651E-4</v>
      </c>
      <c r="S244" s="92">
        <f>S$17</f>
        <v>0.1</v>
      </c>
      <c r="T244" s="1">
        <f t="shared" si="57"/>
        <v>1.7476998416825652E-5</v>
      </c>
      <c r="U244" s="1">
        <f>+G244-P244</f>
        <v>1.3220059915456378E-2</v>
      </c>
      <c r="V244" s="91"/>
    </row>
    <row r="245" spans="1:29" ht="12.95" customHeight="1">
      <c r="A245" s="16" t="s">
        <v>325</v>
      </c>
      <c r="B245" s="16" t="s">
        <v>50</v>
      </c>
      <c r="C245" s="17">
        <v>42957.482000000004</v>
      </c>
      <c r="D245" s="17" t="s">
        <v>138</v>
      </c>
      <c r="E245" s="1">
        <f t="shared" si="54"/>
        <v>2738.0253896971362</v>
      </c>
      <c r="F245" s="1">
        <f t="shared" si="61"/>
        <v>2738</v>
      </c>
      <c r="G245" s="1">
        <f>+C245-(C$7+F245*C$8)</f>
        <v>1.0400780003692489E-2</v>
      </c>
      <c r="I245" s="1">
        <f>G245</f>
        <v>1.0400780003692489E-2</v>
      </c>
      <c r="O245" s="1">
        <f ca="1">+C$11+C$12*$F245</f>
        <v>-0.20903029230200726</v>
      </c>
      <c r="P245" s="1">
        <f t="shared" si="55"/>
        <v>-1.8459575988382688E-3</v>
      </c>
      <c r="Q245" s="208">
        <f t="shared" si="56"/>
        <v>27938.982000000004</v>
      </c>
      <c r="R245" s="1">
        <f>+(P245-G245)^2</f>
        <v>1.4998258190524082E-4</v>
      </c>
      <c r="S245" s="92">
        <f>S$17</f>
        <v>0.1</v>
      </c>
      <c r="T245" s="1">
        <f t="shared" si="57"/>
        <v>1.4998258190524083E-5</v>
      </c>
      <c r="U245" s="1">
        <f>+G245-P245</f>
        <v>1.2246737602530759E-2</v>
      </c>
      <c r="V245" s="91"/>
      <c r="AC245" s="1">
        <v>11</v>
      </c>
    </row>
    <row r="246" spans="1:29" ht="12.95" customHeight="1">
      <c r="A246" s="16" t="s">
        <v>325</v>
      </c>
      <c r="B246" s="16" t="s">
        <v>54</v>
      </c>
      <c r="C246" s="17">
        <v>42958.5</v>
      </c>
      <c r="D246" s="17" t="s">
        <v>138</v>
      </c>
      <c r="E246" s="1">
        <f t="shared" si="54"/>
        <v>2740.5104640549221</v>
      </c>
      <c r="F246" s="1">
        <f t="shared" si="61"/>
        <v>2740.5</v>
      </c>
      <c r="G246" s="1">
        <f>+C246-(C$7+F246*C$8)</f>
        <v>4.2865549985435791E-3</v>
      </c>
      <c r="I246" s="1">
        <f>G246</f>
        <v>4.2865549985435791E-3</v>
      </c>
      <c r="O246" s="1">
        <f ca="1">+C$11+C$12*$F246</f>
        <v>-0.20899970293171374</v>
      </c>
      <c r="P246" s="1">
        <f t="shared" si="55"/>
        <v>-1.8464502338933135E-3</v>
      </c>
      <c r="Q246" s="208">
        <f t="shared" si="56"/>
        <v>27940</v>
      </c>
      <c r="R246" s="1">
        <f>+(P246-G246)^2</f>
        <v>3.7613753181098308E-5</v>
      </c>
      <c r="S246" s="92">
        <f>S$17</f>
        <v>0.1</v>
      </c>
      <c r="T246" s="1">
        <f t="shared" si="57"/>
        <v>3.7613753181098311E-6</v>
      </c>
      <c r="U246" s="1">
        <f>+G246-P246</f>
        <v>6.1330052324368931E-3</v>
      </c>
      <c r="V246" s="91"/>
    </row>
    <row r="247" spans="1:29" ht="12.95" customHeight="1">
      <c r="A247" s="16" t="s">
        <v>325</v>
      </c>
      <c r="B247" s="16" t="s">
        <v>50</v>
      </c>
      <c r="C247" s="17">
        <v>42961.561000000002</v>
      </c>
      <c r="D247" s="17" t="s">
        <v>138</v>
      </c>
      <c r="E247" s="1">
        <f t="shared" si="54"/>
        <v>2747.982775065936</v>
      </c>
      <c r="F247" s="1">
        <f t="shared" si="61"/>
        <v>2748</v>
      </c>
      <c r="G247" s="1">
        <f>+C247-(C$7+F247*C$8)</f>
        <v>-7.0561199972871691E-3</v>
      </c>
      <c r="I247" s="1">
        <f>G247</f>
        <v>-7.0561199972871691E-3</v>
      </c>
      <c r="O247" s="1">
        <f ca="1">+C$11+C$12*$F247</f>
        <v>-0.20890793482083314</v>
      </c>
      <c r="P247" s="1">
        <f t="shared" si="55"/>
        <v>-1.8479150709036182E-3</v>
      </c>
      <c r="Q247" s="208">
        <f t="shared" si="56"/>
        <v>27943.061000000002</v>
      </c>
      <c r="R247" s="1">
        <f>+(P247-G247)^2</f>
        <v>2.7125398555205886E-5</v>
      </c>
      <c r="S247" s="92">
        <f>S$17</f>
        <v>0.1</v>
      </c>
      <c r="T247" s="1">
        <f t="shared" si="57"/>
        <v>2.7125398555205887E-6</v>
      </c>
      <c r="U247" s="1">
        <f>+G247-P247</f>
        <v>-5.2082049263835507E-3</v>
      </c>
      <c r="V247" s="91"/>
      <c r="AB247" s="1" t="s">
        <v>76</v>
      </c>
    </row>
    <row r="248" spans="1:29" ht="12.95" customHeight="1">
      <c r="A248" s="30" t="s">
        <v>279</v>
      </c>
      <c r="B248" s="32" t="s">
        <v>54</v>
      </c>
      <c r="C248" s="33">
        <v>42965.436000000002</v>
      </c>
      <c r="D248" s="33" t="s">
        <v>138</v>
      </c>
      <c r="E248" s="1">
        <f t="shared" si="54"/>
        <v>2757.4421691096036</v>
      </c>
      <c r="F248" s="1">
        <f t="shared" si="61"/>
        <v>2757.5</v>
      </c>
      <c r="P248" s="1">
        <f t="shared" si="55"/>
        <v>-1.8497423910232686E-3</v>
      </c>
      <c r="Q248" s="208">
        <f t="shared" si="56"/>
        <v>27946.936000000002</v>
      </c>
      <c r="T248" s="1">
        <f t="shared" si="57"/>
        <v>0</v>
      </c>
      <c r="V248" s="91">
        <v>-2.3690175003139302E-2</v>
      </c>
      <c r="AC248" s="1">
        <v>10</v>
      </c>
    </row>
    <row r="249" spans="1:29" ht="12.95" customHeight="1">
      <c r="A249" s="16" t="s">
        <v>325</v>
      </c>
      <c r="B249" s="16" t="s">
        <v>50</v>
      </c>
      <c r="C249" s="17">
        <v>42966.485000000001</v>
      </c>
      <c r="D249" s="17" t="s">
        <v>138</v>
      </c>
      <c r="E249" s="1">
        <f t="shared" si="54"/>
        <v>2760.0029186197448</v>
      </c>
      <c r="F249" s="1">
        <f t="shared" si="61"/>
        <v>2760</v>
      </c>
      <c r="G249" s="1">
        <f>+C249-(C$7+F249*C$8)</f>
        <v>1.1956000016652979E-3</v>
      </c>
      <c r="I249" s="1">
        <f>G249</f>
        <v>1.1956000016652979E-3</v>
      </c>
      <c r="O249" s="1">
        <f ca="1">+C$11+C$12*$F249</f>
        <v>-0.20876110584342422</v>
      </c>
      <c r="P249" s="1">
        <f t="shared" si="55"/>
        <v>-1.8502180374770335E-3</v>
      </c>
      <c r="Q249" s="208">
        <f t="shared" si="56"/>
        <v>27947.985000000001</v>
      </c>
      <c r="R249" s="1">
        <f>+(P249-G249)^2</f>
        <v>9.2770075275648356E-6</v>
      </c>
      <c r="S249" s="92">
        <f>S$17</f>
        <v>0.1</v>
      </c>
      <c r="T249" s="1">
        <f t="shared" si="57"/>
        <v>9.2770075275648365E-7</v>
      </c>
      <c r="U249" s="1">
        <f>+G249-P249</f>
        <v>3.0458180391423314E-3</v>
      </c>
      <c r="V249" s="91"/>
      <c r="AC249" s="1">
        <v>12</v>
      </c>
    </row>
    <row r="250" spans="1:29" ht="12.95" customHeight="1">
      <c r="A250" s="16" t="s">
        <v>325</v>
      </c>
      <c r="B250" s="16" t="s">
        <v>54</v>
      </c>
      <c r="C250" s="17">
        <v>42967.51</v>
      </c>
      <c r="D250" s="17" t="s">
        <v>138</v>
      </c>
      <c r="E250" s="1">
        <f t="shared" si="54"/>
        <v>2762.5050809151703</v>
      </c>
      <c r="F250" s="1">
        <f t="shared" si="61"/>
        <v>2762.5</v>
      </c>
      <c r="G250" s="1">
        <f>+C250-(C$7+F250*C$8)</f>
        <v>2.0813750015804544E-3</v>
      </c>
      <c r="I250" s="1">
        <f>G250</f>
        <v>2.0813750015804544E-3</v>
      </c>
      <c r="O250" s="1">
        <f ca="1">+C$11+C$12*$F250</f>
        <v>-0.20873051647313068</v>
      </c>
      <c r="P250" s="1">
        <f t="shared" si="55"/>
        <v>-1.8506915059049937E-3</v>
      </c>
      <c r="Q250" s="208">
        <f t="shared" si="56"/>
        <v>27949.010000000002</v>
      </c>
      <c r="R250" s="1">
        <f>+(P250-G250)^2</f>
        <v>1.5461147019288812E-5</v>
      </c>
      <c r="S250" s="92">
        <f>S$17</f>
        <v>0.1</v>
      </c>
      <c r="T250" s="1">
        <f t="shared" si="57"/>
        <v>1.5461147019288813E-6</v>
      </c>
      <c r="U250" s="1">
        <f>+G250-P250</f>
        <v>3.9320665074854483E-3</v>
      </c>
      <c r="V250" s="91"/>
      <c r="AB250" s="1" t="s">
        <v>76</v>
      </c>
      <c r="AC250" s="1">
        <v>24</v>
      </c>
    </row>
    <row r="251" spans="1:29" ht="12.95" customHeight="1">
      <c r="A251" s="30" t="s">
        <v>279</v>
      </c>
      <c r="B251" s="32"/>
      <c r="C251" s="33">
        <v>42973.417999999998</v>
      </c>
      <c r="D251" s="33" t="s">
        <v>138</v>
      </c>
      <c r="E251" s="1">
        <f t="shared" si="54"/>
        <v>2776.9273002725758</v>
      </c>
      <c r="F251" s="1">
        <f t="shared" si="61"/>
        <v>2777</v>
      </c>
      <c r="P251" s="1">
        <f t="shared" si="55"/>
        <v>-1.8533946721182855E-3</v>
      </c>
      <c r="Q251" s="208">
        <f t="shared" si="56"/>
        <v>27954.917999999998</v>
      </c>
      <c r="T251" s="1">
        <f t="shared" si="57"/>
        <v>0</v>
      </c>
      <c r="V251" s="91">
        <v>-2.9781130004266743E-2</v>
      </c>
      <c r="AB251" s="1" t="s">
        <v>76</v>
      </c>
      <c r="AC251" s="1">
        <v>6</v>
      </c>
    </row>
    <row r="252" spans="1:29" ht="12.95" customHeight="1">
      <c r="A252" s="30" t="s">
        <v>279</v>
      </c>
      <c r="B252" s="32"/>
      <c r="C252" s="33">
        <v>42973.425999999999</v>
      </c>
      <c r="D252" s="33" t="s">
        <v>138</v>
      </c>
      <c r="E252" s="1">
        <f t="shared" si="54"/>
        <v>2776.9468293441537</v>
      </c>
      <c r="F252" s="1">
        <f t="shared" si="61"/>
        <v>2777</v>
      </c>
      <c r="P252" s="1">
        <f t="shared" si="55"/>
        <v>-1.8533946721182855E-3</v>
      </c>
      <c r="Q252" s="208">
        <f t="shared" si="56"/>
        <v>27954.925999999999</v>
      </c>
      <c r="T252" s="1">
        <f t="shared" si="57"/>
        <v>0</v>
      </c>
      <c r="V252" s="91">
        <v>-2.1781130002636928E-2</v>
      </c>
      <c r="AB252" s="1" t="s">
        <v>76</v>
      </c>
    </row>
    <row r="253" spans="1:29" ht="12.95" customHeight="1">
      <c r="A253" s="30" t="s">
        <v>279</v>
      </c>
      <c r="B253" s="32" t="s">
        <v>54</v>
      </c>
      <c r="C253" s="33">
        <v>42974.447999999997</v>
      </c>
      <c r="D253" s="33" t="s">
        <v>138</v>
      </c>
      <c r="E253" s="1">
        <f t="shared" si="54"/>
        <v>2779.4416682377287</v>
      </c>
      <c r="F253" s="1">
        <f t="shared" si="61"/>
        <v>2779.5</v>
      </c>
      <c r="P253" s="1">
        <f t="shared" si="55"/>
        <v>-1.8538533299707705E-3</v>
      </c>
      <c r="Q253" s="208">
        <f t="shared" si="56"/>
        <v>27955.947999999997</v>
      </c>
      <c r="T253" s="1">
        <f t="shared" si="57"/>
        <v>0</v>
      </c>
      <c r="V253" s="91">
        <v>-2.3895355006970931E-2</v>
      </c>
      <c r="AB253" s="1" t="s">
        <v>76</v>
      </c>
    </row>
    <row r="254" spans="1:29" ht="12.95" customHeight="1">
      <c r="A254" s="30" t="s">
        <v>279</v>
      </c>
      <c r="B254" s="32" t="s">
        <v>54</v>
      </c>
      <c r="C254" s="33">
        <v>42976.493000000002</v>
      </c>
      <c r="D254" s="33" t="s">
        <v>138</v>
      </c>
      <c r="E254" s="1">
        <f t="shared" si="54"/>
        <v>2784.4337871588514</v>
      </c>
      <c r="F254" s="1">
        <f t="shared" si="61"/>
        <v>2784.5</v>
      </c>
      <c r="P254" s="1">
        <f t="shared" si="55"/>
        <v>-1.8547641115983255E-3</v>
      </c>
      <c r="Q254" s="208">
        <f t="shared" si="56"/>
        <v>27957.993000000002</v>
      </c>
      <c r="T254" s="1">
        <f t="shared" si="57"/>
        <v>0</v>
      </c>
      <c r="V254" s="91">
        <v>-2.7123804997245315E-2</v>
      </c>
      <c r="AC254" s="1">
        <v>8</v>
      </c>
    </row>
    <row r="255" spans="1:29" ht="12.95" customHeight="1">
      <c r="A255" s="16" t="s">
        <v>325</v>
      </c>
      <c r="B255" s="16" t="s">
        <v>50</v>
      </c>
      <c r="C255" s="17">
        <v>42977.552000000003</v>
      </c>
      <c r="D255" s="17" t="s">
        <v>138</v>
      </c>
      <c r="E255" s="1">
        <f t="shared" si="54"/>
        <v>2787.0189480084655</v>
      </c>
      <c r="F255" s="1">
        <f t="shared" si="61"/>
        <v>2787</v>
      </c>
      <c r="G255" s="1">
        <f>+C255-(C$7+F255*C$8)</f>
        <v>7.7619700023205951E-3</v>
      </c>
      <c r="I255" s="1">
        <f>G255</f>
        <v>7.7619700023205951E-3</v>
      </c>
      <c r="O255" s="1">
        <f ca="1">+C$11+C$12*$F255</f>
        <v>-0.2084307406442541</v>
      </c>
      <c r="P255" s="1">
        <f t="shared" si="55"/>
        <v>-1.8552162353733957E-3</v>
      </c>
      <c r="Q255" s="208">
        <f t="shared" si="56"/>
        <v>27959.052000000003</v>
      </c>
      <c r="R255" s="1">
        <f>+(P255-G255)^2</f>
        <v>9.2490271130490703E-5</v>
      </c>
      <c r="S255" s="92">
        <f>S$17</f>
        <v>0.1</v>
      </c>
      <c r="T255" s="1">
        <f t="shared" si="57"/>
        <v>9.2490271130490706E-6</v>
      </c>
      <c r="U255" s="1">
        <f>+G255-P255</f>
        <v>9.617186237693991E-3</v>
      </c>
      <c r="V255" s="91"/>
      <c r="AC255" s="1">
        <v>8</v>
      </c>
    </row>
    <row r="256" spans="1:29" ht="12.95" customHeight="1">
      <c r="A256" s="16" t="s">
        <v>325</v>
      </c>
      <c r="B256" s="16" t="s">
        <v>50</v>
      </c>
      <c r="C256" s="17">
        <v>42979.571000000004</v>
      </c>
      <c r="D256" s="17" t="s">
        <v>138</v>
      </c>
      <c r="E256" s="1">
        <f t="shared" si="54"/>
        <v>2791.9475974469601</v>
      </c>
      <c r="F256" s="1">
        <f t="shared" si="61"/>
        <v>2792</v>
      </c>
      <c r="G256" s="1">
        <f>+C256-(C$7+F256*C$8)</f>
        <v>-2.1466480000526644E-2</v>
      </c>
      <c r="I256" s="1">
        <f>G256</f>
        <v>-2.1466480000526644E-2</v>
      </c>
      <c r="O256" s="1">
        <f ca="1">+C$11+C$12*$F256</f>
        <v>-0.20836956190366704</v>
      </c>
      <c r="P256" s="1">
        <f t="shared" si="55"/>
        <v>-1.8561139488461201E-3</v>
      </c>
      <c r="Q256" s="208">
        <f t="shared" si="56"/>
        <v>27961.071000000004</v>
      </c>
      <c r="R256" s="1">
        <f>+(P256-G256)^2</f>
        <v>3.8456645668090401E-4</v>
      </c>
      <c r="S256" s="92">
        <f>S$17</f>
        <v>0.1</v>
      </c>
      <c r="T256" s="1">
        <f t="shared" si="57"/>
        <v>3.8456645668090403E-5</v>
      </c>
      <c r="U256" s="1">
        <f>+G256-P256</f>
        <v>-1.9610366051680525E-2</v>
      </c>
      <c r="V256" s="91"/>
      <c r="AB256" s="1" t="s">
        <v>76</v>
      </c>
      <c r="AC256" s="1">
        <v>11</v>
      </c>
    </row>
    <row r="257" spans="1:29" ht="12.95" customHeight="1">
      <c r="A257" s="30" t="s">
        <v>279</v>
      </c>
      <c r="B257" s="32"/>
      <c r="C257" s="33">
        <v>42982.427000000003</v>
      </c>
      <c r="D257" s="33" t="s">
        <v>138</v>
      </c>
      <c r="E257" s="1">
        <f t="shared" si="54"/>
        <v>2798.9194759988859</v>
      </c>
      <c r="F257" s="1">
        <f t="shared" si="61"/>
        <v>2799</v>
      </c>
      <c r="P257" s="1">
        <f t="shared" si="55"/>
        <v>-1.8573561113745243E-3</v>
      </c>
      <c r="Q257" s="208">
        <f t="shared" si="56"/>
        <v>27963.927000000003</v>
      </c>
      <c r="T257" s="1">
        <f t="shared" si="57"/>
        <v>0</v>
      </c>
      <c r="V257" s="91">
        <v>-3.2986309997795615E-2</v>
      </c>
      <c r="AB257" s="1" t="s">
        <v>76</v>
      </c>
      <c r="AC257" s="1">
        <v>8</v>
      </c>
    </row>
    <row r="258" spans="1:29" ht="12.95" customHeight="1">
      <c r="A258" s="30" t="s">
        <v>279</v>
      </c>
      <c r="B258" s="32" t="s">
        <v>54</v>
      </c>
      <c r="C258" s="33">
        <v>42983.462</v>
      </c>
      <c r="D258" s="33" t="s">
        <v>138</v>
      </c>
      <c r="E258" s="1">
        <f t="shared" si="54"/>
        <v>2801.4460496337656</v>
      </c>
      <c r="F258" s="1">
        <f t="shared" si="61"/>
        <v>2801.5</v>
      </c>
      <c r="P258" s="1">
        <f t="shared" si="55"/>
        <v>-1.8577956025999248E-3</v>
      </c>
      <c r="Q258" s="208">
        <f t="shared" si="56"/>
        <v>27964.962</v>
      </c>
      <c r="T258" s="1">
        <f t="shared" si="57"/>
        <v>0</v>
      </c>
      <c r="V258" s="91">
        <v>-2.2100535003119148E-2</v>
      </c>
      <c r="AB258" s="1" t="s">
        <v>76</v>
      </c>
      <c r="AC258" s="1">
        <v>5</v>
      </c>
    </row>
    <row r="259" spans="1:29" ht="12.95" customHeight="1">
      <c r="A259" s="30" t="s">
        <v>280</v>
      </c>
      <c r="B259" s="32" t="s">
        <v>54</v>
      </c>
      <c r="C259" s="33">
        <v>42983.482000000004</v>
      </c>
      <c r="D259" s="33" t="s">
        <v>138</v>
      </c>
      <c r="E259" s="1">
        <f t="shared" si="54"/>
        <v>2801.4948723127109</v>
      </c>
      <c r="F259" s="1">
        <f t="shared" si="61"/>
        <v>2801.5</v>
      </c>
      <c r="P259" s="1">
        <f t="shared" si="55"/>
        <v>-1.8577956025999248E-3</v>
      </c>
      <c r="Q259" s="208">
        <f t="shared" si="56"/>
        <v>27964.982000000004</v>
      </c>
      <c r="T259" s="1">
        <f t="shared" si="57"/>
        <v>0</v>
      </c>
      <c r="V259" s="91">
        <v>-2.1005349990446121E-3</v>
      </c>
      <c r="AB259" s="1" t="s">
        <v>76</v>
      </c>
      <c r="AC259" s="1">
        <v>5</v>
      </c>
    </row>
    <row r="260" spans="1:29" ht="12.95" customHeight="1">
      <c r="A260" s="30" t="s">
        <v>279</v>
      </c>
      <c r="B260" s="32"/>
      <c r="C260" s="33">
        <v>42984.491999999998</v>
      </c>
      <c r="D260" s="33" t="s">
        <v>138</v>
      </c>
      <c r="E260" s="1">
        <f t="shared" si="54"/>
        <v>2803.9604175989184</v>
      </c>
      <c r="F260" s="1">
        <f t="shared" si="61"/>
        <v>2804</v>
      </c>
      <c r="P260" s="1">
        <f t="shared" si="55"/>
        <v>-1.8582329157995198E-3</v>
      </c>
      <c r="Q260" s="208">
        <f t="shared" si="56"/>
        <v>27965.991999999998</v>
      </c>
      <c r="T260" s="1">
        <f t="shared" si="57"/>
        <v>0</v>
      </c>
      <c r="V260" s="91">
        <v>-1.6214760005823337E-2</v>
      </c>
      <c r="AB260" s="1" t="s">
        <v>76</v>
      </c>
      <c r="AC260" s="1">
        <v>20</v>
      </c>
    </row>
    <row r="261" spans="1:29" ht="12.95" customHeight="1">
      <c r="A261" s="29" t="s">
        <v>57</v>
      </c>
      <c r="B261" s="35" t="s">
        <v>50</v>
      </c>
      <c r="C261" s="33">
        <v>42987.786099999998</v>
      </c>
      <c r="D261" s="33">
        <v>2.9999999999999997E-4</v>
      </c>
      <c r="E261" s="1">
        <f t="shared" si="54"/>
        <v>2812.0017569329148</v>
      </c>
      <c r="F261" s="1">
        <f t="shared" si="61"/>
        <v>2812</v>
      </c>
      <c r="G261" s="1">
        <f>+C261-(C$7+F261*C$8)</f>
        <v>7.1971999568631873E-4</v>
      </c>
      <c r="J261" s="1">
        <f>G261</f>
        <v>7.1971999568631873E-4</v>
      </c>
      <c r="P261" s="1">
        <f t="shared" si="55"/>
        <v>-1.859617681704814E-3</v>
      </c>
      <c r="Q261" s="208">
        <f t="shared" si="56"/>
        <v>27969.286099999998</v>
      </c>
      <c r="R261" s="1">
        <f>+(P261-G261)^2</f>
        <v>6.6529828540094837E-6</v>
      </c>
      <c r="S261" s="11">
        <v>1</v>
      </c>
      <c r="T261" s="1">
        <f t="shared" si="57"/>
        <v>6.6529828540094837E-6</v>
      </c>
      <c r="U261" s="1">
        <f>+G261-P261</f>
        <v>2.5793376773911329E-3</v>
      </c>
      <c r="V261" s="91"/>
      <c r="AB261" s="1" t="s">
        <v>81</v>
      </c>
    </row>
    <row r="262" spans="1:29" ht="12.95" customHeight="1">
      <c r="A262" s="30" t="s">
        <v>279</v>
      </c>
      <c r="B262" s="32" t="s">
        <v>54</v>
      </c>
      <c r="C262" s="33">
        <v>42988.381000000001</v>
      </c>
      <c r="D262" s="33" t="s">
        <v>138</v>
      </c>
      <c r="E262" s="1">
        <f t="shared" si="54"/>
        <v>2813.4539875178471</v>
      </c>
      <c r="F262" s="1">
        <f t="shared" si="61"/>
        <v>2813.5</v>
      </c>
      <c r="P262" s="1">
        <f t="shared" si="55"/>
        <v>-1.8598748423626391E-3</v>
      </c>
      <c r="Q262" s="208">
        <f t="shared" si="56"/>
        <v>27969.881000000001</v>
      </c>
      <c r="T262" s="1">
        <f t="shared" si="57"/>
        <v>0</v>
      </c>
      <c r="V262" s="91">
        <v>-1.8848815001547337E-2</v>
      </c>
      <c r="AB262" s="1" t="s">
        <v>76</v>
      </c>
      <c r="AC262" s="1">
        <v>14</v>
      </c>
    </row>
    <row r="263" spans="1:29" ht="12.95" customHeight="1">
      <c r="A263" s="30" t="s">
        <v>279</v>
      </c>
      <c r="B263" s="32"/>
      <c r="C263" s="33">
        <v>42989.406000000003</v>
      </c>
      <c r="D263" s="33" t="s">
        <v>138</v>
      </c>
      <c r="E263" s="1">
        <f t="shared" si="54"/>
        <v>2815.9561498132725</v>
      </c>
      <c r="F263" s="1">
        <f t="shared" si="61"/>
        <v>2816</v>
      </c>
      <c r="P263" s="1">
        <f t="shared" si="55"/>
        <v>-1.8603017010383695E-3</v>
      </c>
      <c r="Q263" s="208">
        <f t="shared" si="56"/>
        <v>27970.906000000003</v>
      </c>
      <c r="T263" s="1">
        <f t="shared" si="57"/>
        <v>0</v>
      </c>
      <c r="V263" s="91">
        <v>-1.796304000163218E-2</v>
      </c>
      <c r="AC263" s="1">
        <v>14</v>
      </c>
    </row>
    <row r="264" spans="1:29" ht="12.95" customHeight="1">
      <c r="A264" s="16" t="s">
        <v>325</v>
      </c>
      <c r="B264" s="16" t="s">
        <v>50</v>
      </c>
      <c r="C264" s="17">
        <v>42991.49</v>
      </c>
      <c r="D264" s="17" t="s">
        <v>138</v>
      </c>
      <c r="E264" s="1">
        <f t="shared" si="54"/>
        <v>2821.0434729582939</v>
      </c>
      <c r="F264" s="1">
        <f t="shared" si="61"/>
        <v>2821</v>
      </c>
      <c r="G264" s="1">
        <f>+C264-(C$7+F264*C$8)</f>
        <v>1.7808509997848887E-2</v>
      </c>
      <c r="I264" s="1">
        <f>G264</f>
        <v>1.7808509997848887E-2</v>
      </c>
      <c r="O264" s="1">
        <f ca="1">+C$11+C$12*$F264</f>
        <v>-0.20801472520826211</v>
      </c>
      <c r="P264" s="1">
        <f t="shared" si="55"/>
        <v>-1.8611488843124154E-3</v>
      </c>
      <c r="Q264" s="208">
        <f t="shared" si="56"/>
        <v>27972.989999999998</v>
      </c>
      <c r="R264" s="1">
        <f>+(P264-G264)^2</f>
        <v>3.8689548054058698E-4</v>
      </c>
      <c r="S264" s="92">
        <f>S$17</f>
        <v>0.1</v>
      </c>
      <c r="T264" s="1">
        <f t="shared" si="57"/>
        <v>3.8689548054058701E-5</v>
      </c>
      <c r="U264" s="1">
        <f>+G264-P264</f>
        <v>1.9669658882161302E-2</v>
      </c>
      <c r="V264" s="91"/>
      <c r="AB264" s="1" t="s">
        <v>76</v>
      </c>
    </row>
    <row r="265" spans="1:29" ht="12.95" customHeight="1">
      <c r="A265" s="30" t="s">
        <v>280</v>
      </c>
      <c r="B265" s="32" t="s">
        <v>54</v>
      </c>
      <c r="C265" s="33">
        <v>42992.500999999997</v>
      </c>
      <c r="D265" s="33" t="s">
        <v>138</v>
      </c>
      <c r="E265" s="1">
        <f t="shared" si="54"/>
        <v>2823.5114593784579</v>
      </c>
      <c r="F265" s="1">
        <f t="shared" si="61"/>
        <v>2823.5</v>
      </c>
      <c r="P265" s="1">
        <f t="shared" si="55"/>
        <v>-1.8615692089107307E-3</v>
      </c>
      <c r="Q265" s="208">
        <f t="shared" si="56"/>
        <v>27974.000999999997</v>
      </c>
      <c r="T265" s="1">
        <f t="shared" si="57"/>
        <v>0</v>
      </c>
      <c r="V265" s="91">
        <v>4.6942849949118681E-3</v>
      </c>
      <c r="AB265" s="1" t="s">
        <v>76</v>
      </c>
    </row>
    <row r="266" spans="1:29" ht="12.95" customHeight="1">
      <c r="A266" s="30" t="s">
        <v>280</v>
      </c>
      <c r="B266" s="32"/>
      <c r="C266" s="33">
        <v>42996.364000000001</v>
      </c>
      <c r="D266" s="33" t="s">
        <v>138</v>
      </c>
      <c r="E266" s="1">
        <f t="shared" si="54"/>
        <v>2832.9415598147757</v>
      </c>
      <c r="F266" s="1">
        <f t="shared" si="61"/>
        <v>2833</v>
      </c>
      <c r="P266" s="1">
        <f t="shared" si="55"/>
        <v>-1.8631465787889861E-3</v>
      </c>
      <c r="Q266" s="208">
        <f t="shared" si="56"/>
        <v>27977.864000000001</v>
      </c>
      <c r="T266" s="1">
        <f t="shared" si="57"/>
        <v>0</v>
      </c>
      <c r="V266" s="91">
        <v>-2.3939769998833071E-2</v>
      </c>
    </row>
    <row r="267" spans="1:29" ht="12.95" customHeight="1">
      <c r="A267" s="16" t="s">
        <v>322</v>
      </c>
      <c r="B267" s="16" t="s">
        <v>50</v>
      </c>
      <c r="C267" s="17">
        <v>43014.385999999999</v>
      </c>
      <c r="D267" s="17" t="s">
        <v>138</v>
      </c>
      <c r="E267" s="1">
        <f t="shared" si="54"/>
        <v>2876.935675803149</v>
      </c>
      <c r="F267" s="1">
        <f t="shared" si="61"/>
        <v>2877</v>
      </c>
      <c r="G267" s="1">
        <f t="shared" ref="G267:G287" si="62">+C267-(C$7+F267*C$8)</f>
        <v>-2.6350129999627825E-2</v>
      </c>
      <c r="I267" s="1">
        <f>G267</f>
        <v>-2.6350129999627825E-2</v>
      </c>
      <c r="O267" s="1">
        <f ca="1">+C$11+C$12*$F267</f>
        <v>-0.20732952331368706</v>
      </c>
      <c r="P267" s="1">
        <f t="shared" si="55"/>
        <v>-1.8700421260897091E-3</v>
      </c>
      <c r="Q267" s="208">
        <f t="shared" si="56"/>
        <v>27995.885999999999</v>
      </c>
      <c r="R267" s="1">
        <f t="shared" ref="R267:R287" si="63">+(P267-G267)^2</f>
        <v>5.9927470229614789E-4</v>
      </c>
      <c r="S267" s="92">
        <f>S$17</f>
        <v>0.1</v>
      </c>
      <c r="T267" s="1">
        <f t="shared" si="57"/>
        <v>5.9927470229614792E-5</v>
      </c>
      <c r="U267" s="1">
        <f t="shared" ref="U267:U287" si="64">+G267-P267</f>
        <v>-2.4480087873538114E-2</v>
      </c>
      <c r="V267" s="91"/>
    </row>
    <row r="268" spans="1:29" ht="12.95" customHeight="1">
      <c r="A268" s="16" t="s">
        <v>325</v>
      </c>
      <c r="B268" s="16" t="s">
        <v>50</v>
      </c>
      <c r="C268" s="17">
        <v>43016.457999999999</v>
      </c>
      <c r="D268" s="17" t="s">
        <v>138</v>
      </c>
      <c r="E268" s="1">
        <f t="shared" si="54"/>
        <v>2881.9937053408212</v>
      </c>
      <c r="F268" s="1">
        <f t="shared" si="61"/>
        <v>2882</v>
      </c>
      <c r="G268" s="1">
        <f t="shared" si="62"/>
        <v>-2.5785800025914796E-3</v>
      </c>
      <c r="I268" s="1">
        <f>G268</f>
        <v>-2.5785800025914796E-3</v>
      </c>
      <c r="O268" s="1">
        <f ca="1">+C$11+C$12*$F268</f>
        <v>-0.20726834457310001</v>
      </c>
      <c r="P268" s="1">
        <f t="shared" si="55"/>
        <v>-1.8707830217044659E-3</v>
      </c>
      <c r="Q268" s="208">
        <f t="shared" si="56"/>
        <v>27997.957999999999</v>
      </c>
      <c r="R268" s="1">
        <f t="shared" si="63"/>
        <v>5.0097656615277156E-7</v>
      </c>
      <c r="S268" s="92">
        <f>S$17</f>
        <v>0.1</v>
      </c>
      <c r="T268" s="1">
        <f t="shared" si="57"/>
        <v>5.0097656615277162E-8</v>
      </c>
      <c r="U268" s="1">
        <f t="shared" si="64"/>
        <v>-7.0779698088701366E-4</v>
      </c>
      <c r="V268" s="91"/>
      <c r="AC268" s="1">
        <v>60</v>
      </c>
    </row>
    <row r="269" spans="1:29" ht="12.95" customHeight="1">
      <c r="A269" s="16" t="s">
        <v>325</v>
      </c>
      <c r="B269" s="16" t="s">
        <v>50</v>
      </c>
      <c r="C269" s="17">
        <v>43048.347000000002</v>
      </c>
      <c r="D269" s="17" t="s">
        <v>138</v>
      </c>
      <c r="E269" s="1">
        <f t="shared" si="54"/>
        <v>2959.8390257688302</v>
      </c>
      <c r="F269" s="1">
        <f t="shared" si="61"/>
        <v>2960</v>
      </c>
      <c r="G269" s="1">
        <f t="shared" si="62"/>
        <v>-6.5942399996856693E-2</v>
      </c>
      <c r="I269" s="1">
        <f>G269</f>
        <v>-6.5942399996856693E-2</v>
      </c>
      <c r="O269" s="1">
        <f ca="1">+C$11+C$12*$F269</f>
        <v>-0.20631395621994189</v>
      </c>
      <c r="P269" s="1">
        <f t="shared" si="55"/>
        <v>-1.8812129501696831E-3</v>
      </c>
      <c r="Q269" s="208">
        <f t="shared" si="56"/>
        <v>28029.847000000002</v>
      </c>
      <c r="R269" s="1">
        <f t="shared" si="63"/>
        <v>4.103835685830619E-3</v>
      </c>
      <c r="S269" s="92">
        <f>S$17</f>
        <v>0.1</v>
      </c>
      <c r="T269" s="1">
        <f t="shared" si="57"/>
        <v>4.1038356858306193E-4</v>
      </c>
      <c r="U269" s="1">
        <f t="shared" si="64"/>
        <v>-6.4061187046687007E-2</v>
      </c>
      <c r="V269" s="91"/>
    </row>
    <row r="270" spans="1:29" ht="12.95" customHeight="1">
      <c r="A270" s="16" t="s">
        <v>325</v>
      </c>
      <c r="B270" s="16" t="s">
        <v>50</v>
      </c>
      <c r="C270" s="17">
        <v>43244.627999999997</v>
      </c>
      <c r="D270" s="17" t="s">
        <v>138</v>
      </c>
      <c r="E270" s="1">
        <f t="shared" si="54"/>
        <v>3438.9872379714179</v>
      </c>
      <c r="F270" s="1">
        <f t="shared" si="61"/>
        <v>3439</v>
      </c>
      <c r="G270" s="1">
        <f t="shared" si="62"/>
        <v>-5.2279100054875016E-3</v>
      </c>
      <c r="I270" s="1">
        <f>G270</f>
        <v>-5.2279100054875016E-3</v>
      </c>
      <c r="O270" s="1">
        <f ca="1">+C$11+C$12*$F270</f>
        <v>-0.20045303287170177</v>
      </c>
      <c r="P270" s="1">
        <f t="shared" si="55"/>
        <v>-1.898775102798136E-3</v>
      </c>
      <c r="Q270" s="208">
        <f t="shared" si="56"/>
        <v>28226.127999999997</v>
      </c>
      <c r="R270" s="1">
        <f t="shared" si="63"/>
        <v>1.1083139200304533E-5</v>
      </c>
      <c r="S270" s="92">
        <f>S$17</f>
        <v>0.1</v>
      </c>
      <c r="T270" s="1">
        <f t="shared" si="57"/>
        <v>1.1083139200304533E-6</v>
      </c>
      <c r="U270" s="1">
        <f t="shared" si="64"/>
        <v>-3.3291349026893656E-3</v>
      </c>
      <c r="V270" s="91"/>
      <c r="AB270" s="1" t="s">
        <v>76</v>
      </c>
    </row>
    <row r="271" spans="1:29" ht="12.95" customHeight="1">
      <c r="A271" s="29" t="s">
        <v>74</v>
      </c>
      <c r="B271" s="35"/>
      <c r="C271" s="33">
        <v>43281.503700000001</v>
      </c>
      <c r="D271" s="33"/>
      <c r="E271" s="1">
        <f t="shared" si="54"/>
        <v>3529.0057610517024</v>
      </c>
      <c r="F271" s="1">
        <f t="shared" si="61"/>
        <v>3529</v>
      </c>
      <c r="G271" s="1">
        <f t="shared" si="62"/>
        <v>2.3599900014232844E-3</v>
      </c>
      <c r="J271" s="1">
        <f>G271</f>
        <v>2.3599900014232844E-3</v>
      </c>
      <c r="P271" s="1">
        <f t="shared" si="55"/>
        <v>-1.8931519448354109E-3</v>
      </c>
      <c r="Q271" s="208">
        <f t="shared" si="56"/>
        <v>28263.003700000001</v>
      </c>
      <c r="R271" s="1">
        <f t="shared" si="63"/>
        <v>1.8089216415025199E-5</v>
      </c>
      <c r="S271" s="11">
        <v>1</v>
      </c>
      <c r="T271" s="1">
        <f t="shared" si="57"/>
        <v>1.8089216415025199E-5</v>
      </c>
      <c r="U271" s="1">
        <f t="shared" si="64"/>
        <v>4.2531419462586949E-3</v>
      </c>
      <c r="V271" s="91"/>
    </row>
    <row r="272" spans="1:29" ht="12.95" customHeight="1">
      <c r="A272" s="16" t="s">
        <v>326</v>
      </c>
      <c r="B272" s="16" t="s">
        <v>54</v>
      </c>
      <c r="C272" s="17">
        <v>43291.542999999998</v>
      </c>
      <c r="D272" s="17" t="s">
        <v>138</v>
      </c>
      <c r="E272" s="1">
        <f t="shared" si="54"/>
        <v>3553.5130370833303</v>
      </c>
      <c r="F272" s="1">
        <f t="shared" si="61"/>
        <v>3553.5</v>
      </c>
      <c r="G272" s="1">
        <f t="shared" si="62"/>
        <v>5.340584997611586E-3</v>
      </c>
      <c r="I272" s="1">
        <f t="shared" ref="I272:I287" si="65">G272</f>
        <v>5.340584997611586E-3</v>
      </c>
      <c r="O272" s="1">
        <f t="shared" ref="O272:O287" ca="1" si="66">+C$11+C$12*$F272</f>
        <v>-0.19905203971225816</v>
      </c>
      <c r="P272" s="1">
        <f t="shared" si="55"/>
        <v>-1.8911324037277082E-3</v>
      </c>
      <c r="Q272" s="208">
        <f t="shared" si="56"/>
        <v>28273.042999999998</v>
      </c>
      <c r="R272" s="1">
        <f t="shared" si="63"/>
        <v>5.2297736572833546E-5</v>
      </c>
      <c r="S272" s="92">
        <f t="shared" ref="S272:S287" si="67">S$17</f>
        <v>0.1</v>
      </c>
      <c r="T272" s="1">
        <f t="shared" si="57"/>
        <v>5.2297736572833553E-6</v>
      </c>
      <c r="U272" s="1">
        <f t="shared" si="64"/>
        <v>7.2317174013392937E-3</v>
      </c>
      <c r="V272" s="91"/>
    </row>
    <row r="273" spans="1:29" ht="12.95" customHeight="1">
      <c r="A273" s="16" t="s">
        <v>325</v>
      </c>
      <c r="B273" s="16" t="s">
        <v>54</v>
      </c>
      <c r="C273" s="17">
        <v>43298.491000000002</v>
      </c>
      <c r="D273" s="17" t="s">
        <v>138</v>
      </c>
      <c r="E273" s="1">
        <f t="shared" si="54"/>
        <v>3570.4740357453793</v>
      </c>
      <c r="F273" s="1">
        <f t="shared" si="61"/>
        <v>3570.5</v>
      </c>
      <c r="G273" s="1">
        <f t="shared" si="62"/>
        <v>-1.0636145001626574E-2</v>
      </c>
      <c r="I273" s="1">
        <f t="shared" si="65"/>
        <v>-1.0636145001626574E-2</v>
      </c>
      <c r="O273" s="1">
        <f t="shared" ca="1" si="66"/>
        <v>-0.19884403199426215</v>
      </c>
      <c r="P273" s="1">
        <f t="shared" si="55"/>
        <v>-1.8896081617132696E-3</v>
      </c>
      <c r="Q273" s="208">
        <f t="shared" si="56"/>
        <v>28279.991000000002</v>
      </c>
      <c r="R273" s="1">
        <f t="shared" si="63"/>
        <v>7.6501906691960625E-5</v>
      </c>
      <c r="S273" s="92">
        <f t="shared" si="67"/>
        <v>0.1</v>
      </c>
      <c r="T273" s="1">
        <f t="shared" si="57"/>
        <v>7.6501906691960635E-6</v>
      </c>
      <c r="U273" s="1">
        <f t="shared" si="64"/>
        <v>-8.7465368399133048E-3</v>
      </c>
      <c r="V273" s="91"/>
    </row>
    <row r="274" spans="1:29" ht="12.95" customHeight="1">
      <c r="A274" s="16" t="s">
        <v>326</v>
      </c>
      <c r="B274" s="16" t="s">
        <v>50</v>
      </c>
      <c r="C274" s="17">
        <v>43306.499000000003</v>
      </c>
      <c r="D274" s="17" t="s">
        <v>138</v>
      </c>
      <c r="E274" s="1">
        <f t="shared" si="54"/>
        <v>3590.0226363909801</v>
      </c>
      <c r="F274" s="1">
        <f t="shared" si="61"/>
        <v>3590</v>
      </c>
      <c r="G274" s="1">
        <f t="shared" si="62"/>
        <v>9.2729000025428832E-3</v>
      </c>
      <c r="I274" s="1">
        <f t="shared" si="65"/>
        <v>9.2729000025428832E-3</v>
      </c>
      <c r="O274" s="1">
        <f t="shared" ca="1" si="66"/>
        <v>-0.1986054349059726</v>
      </c>
      <c r="P274" s="1">
        <f t="shared" si="55"/>
        <v>-1.8877357496720707E-3</v>
      </c>
      <c r="Q274" s="208">
        <f t="shared" si="56"/>
        <v>28287.999000000003</v>
      </c>
      <c r="R274" s="1">
        <f t="shared" si="63"/>
        <v>1.2455979039361866E-4</v>
      </c>
      <c r="S274" s="92">
        <f t="shared" si="67"/>
        <v>0.1</v>
      </c>
      <c r="T274" s="1">
        <f t="shared" si="57"/>
        <v>1.2455979039361867E-5</v>
      </c>
      <c r="U274" s="1">
        <f t="shared" si="64"/>
        <v>1.1160635752214954E-2</v>
      </c>
      <c r="V274" s="91"/>
    </row>
    <row r="275" spans="1:29" ht="12.95" customHeight="1">
      <c r="A275" s="16" t="s">
        <v>326</v>
      </c>
      <c r="B275" s="16" t="s">
        <v>54</v>
      </c>
      <c r="C275" s="17">
        <v>43307.512999999999</v>
      </c>
      <c r="D275" s="17" t="s">
        <v>138</v>
      </c>
      <c r="E275" s="1">
        <f t="shared" si="54"/>
        <v>3592.4979462129768</v>
      </c>
      <c r="F275" s="1">
        <f t="shared" si="61"/>
        <v>3592.5</v>
      </c>
      <c r="G275" s="1">
        <f t="shared" si="62"/>
        <v>-8.4132500342093408E-4</v>
      </c>
      <c r="I275" s="1">
        <f t="shared" si="65"/>
        <v>-8.4132500342093408E-4</v>
      </c>
      <c r="O275" s="1">
        <f t="shared" ca="1" si="66"/>
        <v>-0.19857484553567908</v>
      </c>
      <c r="P275" s="1">
        <f t="shared" si="55"/>
        <v>-1.8874861135327338E-3</v>
      </c>
      <c r="Q275" s="208">
        <f t="shared" si="56"/>
        <v>28289.012999999999</v>
      </c>
      <c r="R275" s="1">
        <f t="shared" si="63"/>
        <v>1.0944530683103532E-6</v>
      </c>
      <c r="S275" s="92">
        <f t="shared" si="67"/>
        <v>0.1</v>
      </c>
      <c r="T275" s="1">
        <f t="shared" si="57"/>
        <v>1.0944530683103532E-7</v>
      </c>
      <c r="U275" s="1">
        <f t="shared" si="64"/>
        <v>1.0461611101117998E-3</v>
      </c>
      <c r="V275" s="91"/>
    </row>
    <row r="276" spans="1:29" ht="12.95" customHeight="1">
      <c r="A276" s="16" t="s">
        <v>326</v>
      </c>
      <c r="B276" s="16" t="s">
        <v>50</v>
      </c>
      <c r="C276" s="17">
        <v>43311.396999999997</v>
      </c>
      <c r="D276" s="17" t="s">
        <v>138</v>
      </c>
      <c r="E276" s="1">
        <f t="shared" si="54"/>
        <v>3601.9793104621604</v>
      </c>
      <c r="F276" s="1">
        <f t="shared" si="61"/>
        <v>3602</v>
      </c>
      <c r="G276" s="1">
        <f t="shared" si="62"/>
        <v>-8.475380003801547E-3</v>
      </c>
      <c r="I276" s="1">
        <f t="shared" si="65"/>
        <v>-8.475380003801547E-3</v>
      </c>
      <c r="O276" s="1">
        <f t="shared" ca="1" si="66"/>
        <v>-0.19845860592856368</v>
      </c>
      <c r="P276" s="1">
        <f t="shared" si="55"/>
        <v>-1.8865176326079091E-3</v>
      </c>
      <c r="Q276" s="208">
        <f t="shared" si="56"/>
        <v>28292.896999999997</v>
      </c>
      <c r="R276" s="1">
        <f t="shared" si="63"/>
        <v>4.3413107346531443E-5</v>
      </c>
      <c r="S276" s="92">
        <f t="shared" si="67"/>
        <v>0.1</v>
      </c>
      <c r="T276" s="1">
        <f t="shared" si="57"/>
        <v>4.3413107346531442E-6</v>
      </c>
      <c r="U276" s="1">
        <f t="shared" si="64"/>
        <v>-6.5888623711936375E-3</v>
      </c>
      <c r="V276" s="91"/>
    </row>
    <row r="277" spans="1:29" ht="12.95" customHeight="1">
      <c r="A277" s="16" t="s">
        <v>326</v>
      </c>
      <c r="B277" s="16" t="s">
        <v>54</v>
      </c>
      <c r="C277" s="17">
        <v>43312.428999999996</v>
      </c>
      <c r="D277" s="17" t="s">
        <v>138</v>
      </c>
      <c r="E277" s="1">
        <f t="shared" ref="E277:E340" si="68">+(C277-C$7)/C$8</f>
        <v>3604.4985606952073</v>
      </c>
      <c r="F277" s="1">
        <f t="shared" si="61"/>
        <v>3604.5</v>
      </c>
      <c r="G277" s="1">
        <f t="shared" si="62"/>
        <v>-5.8960500609828159E-4</v>
      </c>
      <c r="I277" s="1">
        <f t="shared" si="65"/>
        <v>-5.8960500609828159E-4</v>
      </c>
      <c r="O277" s="1">
        <f t="shared" ca="1" si="66"/>
        <v>-0.19842801655827014</v>
      </c>
      <c r="P277" s="1">
        <f t="shared" ref="P277:P340" si="69">+D$11+D$12*F277+D$13*F277^2</f>
        <v>-1.8862575419447076E-3</v>
      </c>
      <c r="Q277" s="208">
        <f t="shared" ref="Q277:Q340" si="70">+C277-15018.5</f>
        <v>28293.928999999996</v>
      </c>
      <c r="R277" s="1">
        <f t="shared" si="63"/>
        <v>1.681307798716967E-6</v>
      </c>
      <c r="S277" s="92">
        <f t="shared" si="67"/>
        <v>0.1</v>
      </c>
      <c r="T277" s="1">
        <f t="shared" ref="T277:T340" si="71">+S277*R277</f>
        <v>1.6813077987169672E-7</v>
      </c>
      <c r="U277" s="1">
        <f t="shared" si="64"/>
        <v>1.296652535846426E-3</v>
      </c>
      <c r="V277" s="91"/>
    </row>
    <row r="278" spans="1:29" ht="12.95" customHeight="1">
      <c r="A278" s="16" t="s">
        <v>326</v>
      </c>
      <c r="B278" s="16" t="s">
        <v>50</v>
      </c>
      <c r="C278" s="17">
        <v>43313.436999999998</v>
      </c>
      <c r="D278" s="17" t="s">
        <v>138</v>
      </c>
      <c r="E278" s="1">
        <f t="shared" si="68"/>
        <v>3606.9592237135384</v>
      </c>
      <c r="F278" s="1">
        <f t="shared" si="61"/>
        <v>3607</v>
      </c>
      <c r="G278" s="1">
        <f t="shared" si="62"/>
        <v>-1.6703830006008502E-2</v>
      </c>
      <c r="I278" s="1">
        <f t="shared" si="65"/>
        <v>-1.6703830006008502E-2</v>
      </c>
      <c r="O278" s="1">
        <f t="shared" ca="1" si="66"/>
        <v>-0.19839742718797662</v>
      </c>
      <c r="P278" s="1">
        <f t="shared" si="69"/>
        <v>-1.8859952732557007E-3</v>
      </c>
      <c r="Q278" s="208">
        <f t="shared" si="70"/>
        <v>28294.936999999998</v>
      </c>
      <c r="R278" s="1">
        <f t="shared" si="63"/>
        <v>2.1956822616717527E-4</v>
      </c>
      <c r="S278" s="92">
        <f t="shared" si="67"/>
        <v>0.1</v>
      </c>
      <c r="T278" s="1">
        <f t="shared" si="71"/>
        <v>2.195682261671753E-5</v>
      </c>
      <c r="U278" s="1">
        <f t="shared" si="64"/>
        <v>-1.4817834732752801E-2</v>
      </c>
      <c r="V278" s="91"/>
    </row>
    <row r="279" spans="1:29" ht="12.95" customHeight="1">
      <c r="A279" s="16" t="s">
        <v>326</v>
      </c>
      <c r="B279" s="16" t="s">
        <v>54</v>
      </c>
      <c r="C279" s="17">
        <v>43314.474000000002</v>
      </c>
      <c r="D279" s="17" t="s">
        <v>138</v>
      </c>
      <c r="E279" s="1">
        <f t="shared" si="68"/>
        <v>3609.4906796163305</v>
      </c>
      <c r="F279" s="1">
        <f t="shared" si="61"/>
        <v>3609.5</v>
      </c>
      <c r="G279" s="1">
        <f t="shared" si="62"/>
        <v>-3.8180549963726662E-3</v>
      </c>
      <c r="I279" s="1">
        <f t="shared" si="65"/>
        <v>-3.8180549963726662E-3</v>
      </c>
      <c r="O279" s="1">
        <f t="shared" ca="1" si="66"/>
        <v>-0.19836683781768311</v>
      </c>
      <c r="P279" s="1">
        <f t="shared" si="69"/>
        <v>-1.8857308265408891E-3</v>
      </c>
      <c r="Q279" s="208">
        <f t="shared" si="70"/>
        <v>28295.974000000002</v>
      </c>
      <c r="R279" s="1">
        <f t="shared" si="63"/>
        <v>3.7338766973160665E-6</v>
      </c>
      <c r="S279" s="92">
        <f t="shared" si="67"/>
        <v>0.1</v>
      </c>
      <c r="T279" s="1">
        <f t="shared" si="71"/>
        <v>3.7338766973160665E-7</v>
      </c>
      <c r="U279" s="1">
        <f t="shared" si="64"/>
        <v>-1.9323241698317771E-3</v>
      </c>
      <c r="V279" s="91"/>
    </row>
    <row r="280" spans="1:29" ht="12.95" customHeight="1">
      <c r="A280" s="16" t="s">
        <v>326</v>
      </c>
      <c r="B280" s="16" t="s">
        <v>54</v>
      </c>
      <c r="C280" s="17">
        <v>43321.427000000003</v>
      </c>
      <c r="D280" s="17" t="s">
        <v>138</v>
      </c>
      <c r="E280" s="1">
        <f t="shared" si="68"/>
        <v>3626.4638839481063</v>
      </c>
      <c r="F280" s="1">
        <f t="shared" si="61"/>
        <v>3626.5</v>
      </c>
      <c r="G280" s="1">
        <f t="shared" si="62"/>
        <v>-1.479478499823017E-2</v>
      </c>
      <c r="I280" s="1">
        <f t="shared" si="65"/>
        <v>-1.479478499823017E-2</v>
      </c>
      <c r="O280" s="1">
        <f t="shared" ca="1" si="66"/>
        <v>-0.1981588300996871</v>
      </c>
      <c r="P280" s="1">
        <f t="shared" si="69"/>
        <v>-1.8838748276358156E-3</v>
      </c>
      <c r="Q280" s="208">
        <f t="shared" si="70"/>
        <v>28302.927000000003</v>
      </c>
      <c r="R280" s="1">
        <f t="shared" si="63"/>
        <v>1.6669160143315678E-4</v>
      </c>
      <c r="S280" s="92">
        <f t="shared" si="67"/>
        <v>0.1</v>
      </c>
      <c r="T280" s="1">
        <f t="shared" si="71"/>
        <v>1.6669160143315678E-5</v>
      </c>
      <c r="U280" s="1">
        <f t="shared" si="64"/>
        <v>-1.2910910170594356E-2</v>
      </c>
      <c r="V280" s="91"/>
    </row>
    <row r="281" spans="1:29" ht="12.95" customHeight="1">
      <c r="A281" s="16" t="s">
        <v>326</v>
      </c>
      <c r="B281" s="16" t="s">
        <v>50</v>
      </c>
      <c r="C281" s="17">
        <v>43322.472000000002</v>
      </c>
      <c r="D281" s="17" t="s">
        <v>138</v>
      </c>
      <c r="E281" s="1">
        <f t="shared" si="68"/>
        <v>3629.0148689224588</v>
      </c>
      <c r="F281" s="1">
        <f t="shared" si="61"/>
        <v>3629</v>
      </c>
      <c r="G281" s="1">
        <f t="shared" si="62"/>
        <v>6.0909899984835647E-3</v>
      </c>
      <c r="I281" s="1">
        <f t="shared" si="65"/>
        <v>6.0909899984835647E-3</v>
      </c>
      <c r="O281" s="1">
        <f t="shared" ca="1" si="66"/>
        <v>-0.19812824072939356</v>
      </c>
      <c r="P281" s="1">
        <f t="shared" si="69"/>
        <v>-1.8835933923197238E-3</v>
      </c>
      <c r="Q281" s="208">
        <f t="shared" si="70"/>
        <v>28303.972000000002</v>
      </c>
      <c r="R281" s="1">
        <f t="shared" si="63"/>
        <v>6.3593980256875684E-5</v>
      </c>
      <c r="S281" s="92">
        <f t="shared" si="67"/>
        <v>0.1</v>
      </c>
      <c r="T281" s="1">
        <f t="shared" si="71"/>
        <v>6.3593980256875684E-6</v>
      </c>
      <c r="U281" s="1">
        <f t="shared" si="64"/>
        <v>7.9745833908032894E-3</v>
      </c>
      <c r="V281" s="91"/>
    </row>
    <row r="282" spans="1:29" ht="12.95" customHeight="1">
      <c r="A282" s="16" t="s">
        <v>326</v>
      </c>
      <c r="B282" s="16" t="s">
        <v>50</v>
      </c>
      <c r="C282" s="17">
        <v>43327.379000000001</v>
      </c>
      <c r="D282" s="17" t="s">
        <v>138</v>
      </c>
      <c r="E282" s="1">
        <f t="shared" si="68"/>
        <v>3640.9935131991733</v>
      </c>
      <c r="F282" s="1">
        <f t="shared" si="61"/>
        <v>3641</v>
      </c>
      <c r="G282" s="1">
        <f t="shared" si="62"/>
        <v>-2.6572900023893453E-3</v>
      </c>
      <c r="I282" s="1">
        <f t="shared" si="65"/>
        <v>-2.6572900023893453E-3</v>
      </c>
      <c r="O282" s="1">
        <f t="shared" ca="1" si="66"/>
        <v>-0.19798141175198464</v>
      </c>
      <c r="P282" s="1">
        <f t="shared" si="69"/>
        <v>-1.8822121846832755E-3</v>
      </c>
      <c r="Q282" s="208">
        <f t="shared" si="70"/>
        <v>28308.879000000001</v>
      </c>
      <c r="R282" s="1">
        <f t="shared" si="63"/>
        <v>6.0074562350000358E-7</v>
      </c>
      <c r="S282" s="92">
        <f t="shared" si="67"/>
        <v>0.1</v>
      </c>
      <c r="T282" s="1">
        <f t="shared" si="71"/>
        <v>6.0074562350000366E-8</v>
      </c>
      <c r="U282" s="1">
        <f t="shared" si="64"/>
        <v>-7.7507781770606984E-4</v>
      </c>
      <c r="V282" s="91"/>
    </row>
    <row r="283" spans="1:29" ht="12.95" customHeight="1">
      <c r="A283" s="16" t="s">
        <v>325</v>
      </c>
      <c r="B283" s="16" t="s">
        <v>50</v>
      </c>
      <c r="C283" s="17">
        <v>43331.493000000002</v>
      </c>
      <c r="D283" s="17" t="s">
        <v>138</v>
      </c>
      <c r="E283" s="1">
        <f t="shared" si="68"/>
        <v>3651.0363382561181</v>
      </c>
      <c r="F283" s="1">
        <f t="shared" si="61"/>
        <v>3651</v>
      </c>
      <c r="G283" s="1">
        <f t="shared" si="62"/>
        <v>1.4885810000123456E-2</v>
      </c>
      <c r="I283" s="1">
        <f t="shared" si="65"/>
        <v>1.4885810000123456E-2</v>
      </c>
      <c r="O283" s="1">
        <f t="shared" ca="1" si="66"/>
        <v>-0.19785905427081052</v>
      </c>
      <c r="P283" s="1">
        <f t="shared" si="69"/>
        <v>-1.8810228450653992E-3</v>
      </c>
      <c r="Q283" s="208">
        <f t="shared" si="70"/>
        <v>28312.993000000002</v>
      </c>
      <c r="R283" s="1">
        <f t="shared" si="63"/>
        <v>2.8112668365850381E-4</v>
      </c>
      <c r="S283" s="92">
        <f t="shared" si="67"/>
        <v>0.1</v>
      </c>
      <c r="T283" s="1">
        <f t="shared" si="71"/>
        <v>2.8112668365850381E-5</v>
      </c>
      <c r="U283" s="1">
        <f t="shared" si="64"/>
        <v>1.6766832845188855E-2</v>
      </c>
      <c r="V283" s="91"/>
    </row>
    <row r="284" spans="1:29" ht="12.95" customHeight="1">
      <c r="A284" s="16" t="s">
        <v>326</v>
      </c>
      <c r="B284" s="16" t="s">
        <v>50</v>
      </c>
      <c r="C284" s="17">
        <v>43336.377999999997</v>
      </c>
      <c r="D284" s="17" t="s">
        <v>138</v>
      </c>
      <c r="E284" s="1">
        <f t="shared" si="68"/>
        <v>3662.9612775859932</v>
      </c>
      <c r="F284" s="1">
        <f t="shared" si="61"/>
        <v>3663</v>
      </c>
      <c r="G284" s="1">
        <f t="shared" si="62"/>
        <v>-1.5862470005231444E-2</v>
      </c>
      <c r="I284" s="1">
        <f t="shared" si="65"/>
        <v>-1.5862470005231444E-2</v>
      </c>
      <c r="O284" s="1">
        <f t="shared" ca="1" si="66"/>
        <v>-0.19771222529340157</v>
      </c>
      <c r="P284" s="1">
        <f t="shared" si="69"/>
        <v>-1.8795496376189428E-3</v>
      </c>
      <c r="Q284" s="208">
        <f t="shared" si="70"/>
        <v>28317.877999999997</v>
      </c>
      <c r="R284" s="1">
        <f t="shared" si="63"/>
        <v>1.9552206200699251E-4</v>
      </c>
      <c r="S284" s="92">
        <f t="shared" si="67"/>
        <v>0.1</v>
      </c>
      <c r="T284" s="1">
        <f t="shared" si="71"/>
        <v>1.9552206200699251E-5</v>
      </c>
      <c r="U284" s="1">
        <f t="shared" si="64"/>
        <v>-1.3982920367612501E-2</v>
      </c>
      <c r="V284" s="91"/>
    </row>
    <row r="285" spans="1:29" ht="12.95" customHeight="1">
      <c r="A285" s="16" t="s">
        <v>326</v>
      </c>
      <c r="B285" s="16" t="s">
        <v>54</v>
      </c>
      <c r="C285" s="17">
        <v>43344.375999999997</v>
      </c>
      <c r="D285" s="17" t="s">
        <v>138</v>
      </c>
      <c r="E285" s="1">
        <f t="shared" si="68"/>
        <v>3682.4854668921216</v>
      </c>
      <c r="F285" s="1">
        <f t="shared" si="61"/>
        <v>3682.5</v>
      </c>
      <c r="G285" s="1">
        <f t="shared" si="62"/>
        <v>-5.9534250030992553E-3</v>
      </c>
      <c r="I285" s="1">
        <f t="shared" si="65"/>
        <v>-5.9534250030992553E-3</v>
      </c>
      <c r="O285" s="1">
        <f t="shared" ca="1" si="66"/>
        <v>-0.19747362820511205</v>
      </c>
      <c r="P285" s="1">
        <f t="shared" si="69"/>
        <v>-1.8770486473303882E-3</v>
      </c>
      <c r="Q285" s="208">
        <f t="shared" si="70"/>
        <v>28325.875999999997</v>
      </c>
      <c r="R285" s="1">
        <f t="shared" si="63"/>
        <v>1.6616844193871469E-5</v>
      </c>
      <c r="S285" s="92">
        <f t="shared" si="67"/>
        <v>0.1</v>
      </c>
      <c r="T285" s="1">
        <f t="shared" si="71"/>
        <v>1.661684419387147E-6</v>
      </c>
      <c r="U285" s="1">
        <f t="shared" si="64"/>
        <v>-4.0763763557688671E-3</v>
      </c>
      <c r="V285" s="91"/>
      <c r="AC285" s="1">
        <v>11</v>
      </c>
    </row>
    <row r="286" spans="1:29" ht="12.95" customHeight="1">
      <c r="A286" s="16" t="s">
        <v>326</v>
      </c>
      <c r="B286" s="16" t="s">
        <v>50</v>
      </c>
      <c r="C286" s="17">
        <v>43347.438999999998</v>
      </c>
      <c r="D286" s="17" t="s">
        <v>138</v>
      </c>
      <c r="E286" s="1">
        <f t="shared" si="68"/>
        <v>3689.9626601710302</v>
      </c>
      <c r="F286" s="1">
        <f t="shared" si="61"/>
        <v>3690</v>
      </c>
      <c r="G286" s="1">
        <f t="shared" si="62"/>
        <v>-1.5296100005798507E-2</v>
      </c>
      <c r="I286" s="1">
        <f t="shared" si="65"/>
        <v>-1.5296100005798507E-2</v>
      </c>
      <c r="O286" s="1">
        <f t="shared" ca="1" si="66"/>
        <v>-0.19738186009423148</v>
      </c>
      <c r="P286" s="1">
        <f t="shared" si="69"/>
        <v>-1.8760514439705935E-3</v>
      </c>
      <c r="Q286" s="208">
        <f t="shared" si="70"/>
        <v>28328.938999999998</v>
      </c>
      <c r="R286" s="1">
        <f t="shared" si="63"/>
        <v>1.8009770340181948E-4</v>
      </c>
      <c r="S286" s="92">
        <f t="shared" si="67"/>
        <v>0.1</v>
      </c>
      <c r="T286" s="1">
        <f t="shared" si="71"/>
        <v>1.800977034018195E-5</v>
      </c>
      <c r="U286" s="1">
        <f t="shared" si="64"/>
        <v>-1.3420048561827914E-2</v>
      </c>
      <c r="V286" s="91"/>
    </row>
    <row r="287" spans="1:29" ht="12.95" customHeight="1">
      <c r="A287" s="16" t="s">
        <v>326</v>
      </c>
      <c r="B287" s="16" t="s">
        <v>54</v>
      </c>
      <c r="C287" s="17">
        <v>43348.476000000002</v>
      </c>
      <c r="D287" s="17" t="s">
        <v>138</v>
      </c>
      <c r="E287" s="1">
        <f t="shared" si="68"/>
        <v>3692.4941160738226</v>
      </c>
      <c r="F287" s="1">
        <f t="shared" si="61"/>
        <v>3692.5</v>
      </c>
      <c r="G287" s="1">
        <f t="shared" si="62"/>
        <v>-2.4103249961626716E-3</v>
      </c>
      <c r="I287" s="1">
        <f t="shared" si="65"/>
        <v>-2.4103249961626716E-3</v>
      </c>
      <c r="O287" s="1">
        <f t="shared" ca="1" si="66"/>
        <v>-0.19735127072393793</v>
      </c>
      <c r="P287" s="1">
        <f t="shared" si="69"/>
        <v>-1.8757146867990518E-3</v>
      </c>
      <c r="Q287" s="208">
        <f t="shared" si="70"/>
        <v>28329.976000000002</v>
      </c>
      <c r="R287" s="1">
        <f t="shared" si="63"/>
        <v>2.8580818287786528E-7</v>
      </c>
      <c r="S287" s="92">
        <f t="shared" si="67"/>
        <v>0.1</v>
      </c>
      <c r="T287" s="1">
        <f t="shared" si="71"/>
        <v>2.8580818287786529E-8</v>
      </c>
      <c r="U287" s="1">
        <f t="shared" si="64"/>
        <v>-5.3461030936361982E-4</v>
      </c>
      <c r="V287" s="91"/>
      <c r="AB287" s="1" t="s">
        <v>76</v>
      </c>
    </row>
    <row r="288" spans="1:29" ht="12.95" customHeight="1">
      <c r="A288" s="30" t="s">
        <v>281</v>
      </c>
      <c r="B288" s="32" t="s">
        <v>54</v>
      </c>
      <c r="C288" s="33">
        <v>43348.480000000003</v>
      </c>
      <c r="D288" s="33" t="s">
        <v>282</v>
      </c>
      <c r="E288" s="1">
        <f t="shared" si="68"/>
        <v>3692.5038806096113</v>
      </c>
      <c r="F288" s="1">
        <f t="shared" si="61"/>
        <v>3692.5</v>
      </c>
      <c r="P288" s="1">
        <f t="shared" si="69"/>
        <v>-1.8757146867990518E-3</v>
      </c>
      <c r="Q288" s="208">
        <f t="shared" si="70"/>
        <v>28329.980000000003</v>
      </c>
      <c r="T288" s="1">
        <f t="shared" si="71"/>
        <v>0</v>
      </c>
      <c r="V288" s="91">
        <v>1.5896750046522357E-3</v>
      </c>
    </row>
    <row r="289" spans="1:29" ht="12.95" customHeight="1">
      <c r="A289" s="16" t="s">
        <v>326</v>
      </c>
      <c r="B289" s="16" t="s">
        <v>50</v>
      </c>
      <c r="C289" s="17">
        <v>43361.377</v>
      </c>
      <c r="D289" s="17" t="s">
        <v>138</v>
      </c>
      <c r="E289" s="1">
        <f t="shared" si="68"/>
        <v>3723.9871851208763</v>
      </c>
      <c r="F289" s="1">
        <f t="shared" si="61"/>
        <v>3724</v>
      </c>
      <c r="G289" s="1">
        <f t="shared" ref="G289:G294" si="72">+C289-(C$7+F289*C$8)</f>
        <v>-5.249560002994258E-3</v>
      </c>
      <c r="I289" s="1">
        <f t="shared" ref="I289:I294" si="73">G289</f>
        <v>-5.249560002994258E-3</v>
      </c>
      <c r="O289" s="1">
        <f t="shared" ref="O289:O294" ca="1" si="74">+C$11+C$12*$F289</f>
        <v>-0.19696584465823946</v>
      </c>
      <c r="P289" s="1">
        <f t="shared" si="69"/>
        <v>-1.8712849331866447E-3</v>
      </c>
      <c r="Q289" s="208">
        <f t="shared" si="70"/>
        <v>28342.877</v>
      </c>
      <c r="R289" s="1">
        <f t="shared" ref="R289:R294" si="75">+(P289-G289)^2</f>
        <v>1.1412742447283634E-5</v>
      </c>
      <c r="S289" s="92">
        <f t="shared" ref="S289:S294" si="76">S$17</f>
        <v>0.1</v>
      </c>
      <c r="T289" s="1">
        <f t="shared" si="71"/>
        <v>1.1412742447283634E-6</v>
      </c>
      <c r="U289" s="1">
        <f t="shared" ref="U289:U294" si="77">+G289-P289</f>
        <v>-3.3782750698076133E-3</v>
      </c>
      <c r="V289" s="91"/>
    </row>
    <row r="290" spans="1:29" ht="12.95" customHeight="1">
      <c r="A290" s="16" t="s">
        <v>326</v>
      </c>
      <c r="B290" s="16" t="s">
        <v>54</v>
      </c>
      <c r="C290" s="17">
        <v>43364.442000000003</v>
      </c>
      <c r="D290" s="17" t="s">
        <v>138</v>
      </c>
      <c r="E290" s="1">
        <f t="shared" si="68"/>
        <v>3731.4692606676795</v>
      </c>
      <c r="F290" s="1">
        <f t="shared" si="61"/>
        <v>3731.5</v>
      </c>
      <c r="G290" s="1">
        <f t="shared" si="72"/>
        <v>-1.2592234998010099E-2</v>
      </c>
      <c r="I290" s="1">
        <f t="shared" si="73"/>
        <v>-1.2592234998010099E-2</v>
      </c>
      <c r="O290" s="1">
        <f t="shared" ca="1" si="74"/>
        <v>-0.19687407654735889</v>
      </c>
      <c r="P290" s="1">
        <f t="shared" si="69"/>
        <v>-1.8701792641417549E-3</v>
      </c>
      <c r="Q290" s="208">
        <f t="shared" si="70"/>
        <v>28345.942000000003</v>
      </c>
      <c r="R290" s="1">
        <f t="shared" si="75"/>
        <v>1.1496247916017904E-4</v>
      </c>
      <c r="S290" s="92">
        <f t="shared" si="76"/>
        <v>0.1</v>
      </c>
      <c r="T290" s="1">
        <f t="shared" si="71"/>
        <v>1.1496247916017904E-5</v>
      </c>
      <c r="U290" s="1">
        <f t="shared" si="77"/>
        <v>-1.0722055733868344E-2</v>
      </c>
      <c r="V290" s="91"/>
    </row>
    <row r="291" spans="1:29" ht="12.95" customHeight="1">
      <c r="A291" s="16" t="s">
        <v>326</v>
      </c>
      <c r="B291" s="16" t="s">
        <v>50</v>
      </c>
      <c r="C291" s="17">
        <v>43365.472999999998</v>
      </c>
      <c r="D291" s="17" t="s">
        <v>138</v>
      </c>
      <c r="E291" s="1">
        <f t="shared" si="68"/>
        <v>3733.9860697667705</v>
      </c>
      <c r="F291" s="1">
        <f t="shared" si="61"/>
        <v>3734</v>
      </c>
      <c r="G291" s="1">
        <f t="shared" si="72"/>
        <v>-5.7064600041485392E-3</v>
      </c>
      <c r="I291" s="1">
        <f t="shared" si="73"/>
        <v>-5.7064600041485392E-3</v>
      </c>
      <c r="O291" s="1">
        <f t="shared" ca="1" si="74"/>
        <v>-0.19684348717706535</v>
      </c>
      <c r="P291" s="1">
        <f t="shared" si="69"/>
        <v>-1.8698063517418487E-3</v>
      </c>
      <c r="Q291" s="208">
        <f t="shared" si="70"/>
        <v>28346.972999999998</v>
      </c>
      <c r="R291" s="1">
        <f t="shared" si="75"/>
        <v>1.4719911248525599E-5</v>
      </c>
      <c r="S291" s="92">
        <f t="shared" si="76"/>
        <v>0.1</v>
      </c>
      <c r="T291" s="1">
        <f t="shared" si="71"/>
        <v>1.4719911248525599E-6</v>
      </c>
      <c r="U291" s="1">
        <f t="shared" si="77"/>
        <v>-3.8366536524066905E-3</v>
      </c>
      <c r="V291" s="91"/>
    </row>
    <row r="292" spans="1:29" ht="12.95" customHeight="1">
      <c r="A292" s="16" t="s">
        <v>326</v>
      </c>
      <c r="B292" s="16" t="s">
        <v>50</v>
      </c>
      <c r="C292" s="17">
        <v>43365.483</v>
      </c>
      <c r="D292" s="17" t="s">
        <v>138</v>
      </c>
      <c r="E292" s="1">
        <f t="shared" si="68"/>
        <v>3734.0104811062429</v>
      </c>
      <c r="F292" s="1">
        <f t="shared" ref="F292:F355" si="78">ROUND(2*E292,0)/2</f>
        <v>3734</v>
      </c>
      <c r="G292" s="1">
        <f t="shared" si="72"/>
        <v>4.293539997888729E-3</v>
      </c>
      <c r="I292" s="1">
        <f t="shared" si="73"/>
        <v>4.293539997888729E-3</v>
      </c>
      <c r="O292" s="1">
        <f t="shared" ca="1" si="74"/>
        <v>-0.19684348717706535</v>
      </c>
      <c r="P292" s="1">
        <f t="shared" si="69"/>
        <v>-1.8698063517418487E-3</v>
      </c>
      <c r="Q292" s="208">
        <f t="shared" si="70"/>
        <v>28346.983</v>
      </c>
      <c r="R292" s="1">
        <f t="shared" si="75"/>
        <v>3.7986838225504569E-5</v>
      </c>
      <c r="S292" s="92">
        <f t="shared" si="76"/>
        <v>0.1</v>
      </c>
      <c r="T292" s="1">
        <f t="shared" si="71"/>
        <v>3.7986838225504572E-6</v>
      </c>
      <c r="U292" s="1">
        <f t="shared" si="77"/>
        <v>6.1633463496305781E-3</v>
      </c>
      <c r="V292" s="91"/>
      <c r="AC292" s="1">
        <v>13</v>
      </c>
    </row>
    <row r="293" spans="1:29" ht="12.95" customHeight="1">
      <c r="A293" s="16" t="s">
        <v>326</v>
      </c>
      <c r="B293" s="16" t="s">
        <v>54</v>
      </c>
      <c r="C293" s="17">
        <v>43369.379000000001</v>
      </c>
      <c r="D293" s="17" t="s">
        <v>138</v>
      </c>
      <c r="E293" s="1">
        <f t="shared" si="68"/>
        <v>3743.5211389627939</v>
      </c>
      <c r="F293" s="1">
        <f t="shared" si="78"/>
        <v>3743.5</v>
      </c>
      <c r="G293" s="1">
        <f t="shared" si="72"/>
        <v>8.6594849999528378E-3</v>
      </c>
      <c r="I293" s="1">
        <f t="shared" si="73"/>
        <v>8.6594849999528378E-3</v>
      </c>
      <c r="O293" s="1">
        <f t="shared" ca="1" si="74"/>
        <v>-0.19672724756994994</v>
      </c>
      <c r="P293" s="1">
        <f t="shared" si="69"/>
        <v>-1.8683694210268613E-3</v>
      </c>
      <c r="Q293" s="208">
        <f t="shared" si="70"/>
        <v>28350.879000000001</v>
      </c>
      <c r="R293" s="1">
        <f t="shared" si="75"/>
        <v>1.1083571870934179E-4</v>
      </c>
      <c r="S293" s="92">
        <f t="shared" si="76"/>
        <v>0.1</v>
      </c>
      <c r="T293" s="1">
        <f t="shared" si="71"/>
        <v>1.108357187093418E-5</v>
      </c>
      <c r="U293" s="1">
        <f t="shared" si="77"/>
        <v>1.0527854420979699E-2</v>
      </c>
      <c r="V293" s="91"/>
    </row>
    <row r="294" spans="1:29" ht="12.95" customHeight="1">
      <c r="A294" s="16" t="s">
        <v>326</v>
      </c>
      <c r="B294" s="16" t="s">
        <v>50</v>
      </c>
      <c r="C294" s="17">
        <v>43370.394</v>
      </c>
      <c r="D294" s="17" t="s">
        <v>138</v>
      </c>
      <c r="E294" s="1">
        <f t="shared" si="68"/>
        <v>3745.9988899187465</v>
      </c>
      <c r="F294" s="1">
        <f t="shared" si="78"/>
        <v>3746</v>
      </c>
      <c r="G294" s="1">
        <f t="shared" si="72"/>
        <v>-4.5474000216927379E-4</v>
      </c>
      <c r="I294" s="1">
        <f t="shared" si="73"/>
        <v>-4.5474000216927379E-4</v>
      </c>
      <c r="O294" s="1">
        <f t="shared" ca="1" si="74"/>
        <v>-0.19669665819965643</v>
      </c>
      <c r="P294" s="1">
        <f t="shared" si="69"/>
        <v>-1.8679860541030895E-3</v>
      </c>
      <c r="Q294" s="208">
        <f t="shared" si="70"/>
        <v>28351.894</v>
      </c>
      <c r="R294" s="1">
        <f t="shared" si="75"/>
        <v>1.9972644033065172E-6</v>
      </c>
      <c r="S294" s="92">
        <f t="shared" si="76"/>
        <v>0.1</v>
      </c>
      <c r="T294" s="1">
        <f t="shared" si="71"/>
        <v>1.9972644033065173E-7</v>
      </c>
      <c r="U294" s="1">
        <f t="shared" si="77"/>
        <v>1.4132460519338157E-3</v>
      </c>
      <c r="V294" s="91"/>
      <c r="AB294" s="1" t="s">
        <v>76</v>
      </c>
      <c r="AC294" s="1">
        <v>9</v>
      </c>
    </row>
    <row r="295" spans="1:29" ht="12.95" customHeight="1">
      <c r="A295" s="30" t="s">
        <v>283</v>
      </c>
      <c r="B295" s="32"/>
      <c r="C295" s="33">
        <v>43372.438999999998</v>
      </c>
      <c r="D295" s="33" t="s">
        <v>138</v>
      </c>
      <c r="E295" s="1">
        <f t="shared" si="68"/>
        <v>3750.9910088398519</v>
      </c>
      <c r="F295" s="1">
        <f t="shared" si="78"/>
        <v>3751</v>
      </c>
      <c r="P295" s="1">
        <f t="shared" si="69"/>
        <v>-1.8672127861781322E-3</v>
      </c>
      <c r="Q295" s="208">
        <f t="shared" si="70"/>
        <v>28353.938999999998</v>
      </c>
      <c r="T295" s="1">
        <f t="shared" si="71"/>
        <v>0</v>
      </c>
      <c r="V295" s="91">
        <v>-3.683189999719616E-3</v>
      </c>
      <c r="AC295" s="1">
        <v>24</v>
      </c>
    </row>
    <row r="296" spans="1:29" ht="12.95" customHeight="1">
      <c r="A296" s="16" t="s">
        <v>326</v>
      </c>
      <c r="B296" s="16" t="s">
        <v>50</v>
      </c>
      <c r="C296" s="17">
        <v>43395.385999999999</v>
      </c>
      <c r="D296" s="17" t="s">
        <v>138</v>
      </c>
      <c r="E296" s="1">
        <f t="shared" si="68"/>
        <v>3807.00770951599</v>
      </c>
      <c r="F296" s="1">
        <f t="shared" si="78"/>
        <v>3807</v>
      </c>
      <c r="G296" s="1">
        <f t="shared" ref="G296:G320" si="79">+C296-(C$7+F296*C$8)</f>
        <v>3.1581699950038455E-3</v>
      </c>
      <c r="I296" s="1">
        <f>G296</f>
        <v>3.1581699950038455E-3</v>
      </c>
      <c r="O296" s="1">
        <f ca="1">+C$11+C$12*$F296</f>
        <v>-0.19595027756449432</v>
      </c>
      <c r="P296" s="1">
        <f t="shared" si="69"/>
        <v>-1.8579569745265857E-3</v>
      </c>
      <c r="Q296" s="208">
        <f t="shared" si="70"/>
        <v>28376.885999999999</v>
      </c>
      <c r="R296" s="1">
        <f t="shared" ref="R296:R320" si="80">+(P296-G296)^2</f>
        <v>2.5161529774450544E-5</v>
      </c>
      <c r="S296" s="92">
        <f>S$17</f>
        <v>0.1</v>
      </c>
      <c r="T296" s="1">
        <f t="shared" si="71"/>
        <v>2.5161529774450546E-6</v>
      </c>
      <c r="U296" s="1">
        <f t="shared" ref="U296:U320" si="81">+G296-P296</f>
        <v>5.0161269695304309E-3</v>
      </c>
      <c r="V296" s="91"/>
      <c r="AB296" s="1" t="s">
        <v>76</v>
      </c>
      <c r="AC296" s="1">
        <v>32</v>
      </c>
    </row>
    <row r="297" spans="1:29" ht="12.95" customHeight="1">
      <c r="A297" s="29" t="s">
        <v>79</v>
      </c>
      <c r="B297" s="35"/>
      <c r="C297" s="33">
        <v>43662.476999999999</v>
      </c>
      <c r="D297" s="33"/>
      <c r="E297" s="1">
        <f t="shared" si="68"/>
        <v>4459.0126164881594</v>
      </c>
      <c r="F297" s="1">
        <f t="shared" si="78"/>
        <v>4459</v>
      </c>
      <c r="G297" s="1">
        <f t="shared" si="79"/>
        <v>5.1682899938896298E-3</v>
      </c>
      <c r="J297" s="1">
        <f>G297</f>
        <v>5.1682899938896298E-3</v>
      </c>
      <c r="P297" s="1">
        <f t="shared" si="69"/>
        <v>-1.6697599569222218E-3</v>
      </c>
      <c r="Q297" s="208">
        <f t="shared" si="70"/>
        <v>28643.976999999999</v>
      </c>
      <c r="R297" s="1">
        <f t="shared" si="80"/>
        <v>4.6758927129797964E-5</v>
      </c>
      <c r="S297" s="11">
        <v>1</v>
      </c>
      <c r="T297" s="1">
        <f t="shared" si="71"/>
        <v>4.6758927129797964E-5</v>
      </c>
      <c r="U297" s="1">
        <f t="shared" si="81"/>
        <v>6.8380499508118517E-3</v>
      </c>
      <c r="V297" s="91"/>
      <c r="AB297" s="1" t="s">
        <v>81</v>
      </c>
      <c r="AC297" s="1">
        <v>15</v>
      </c>
    </row>
    <row r="298" spans="1:29" ht="12.95" customHeight="1">
      <c r="A298" s="30" t="s">
        <v>80</v>
      </c>
      <c r="B298" s="32"/>
      <c r="C298" s="95">
        <v>43671.896399999998</v>
      </c>
      <c r="D298" s="33"/>
      <c r="E298" s="1">
        <f t="shared" si="68"/>
        <v>4482.0066335862011</v>
      </c>
      <c r="F298" s="1">
        <f t="shared" si="78"/>
        <v>4482</v>
      </c>
      <c r="G298" s="1">
        <f t="shared" si="79"/>
        <v>2.7174199931323528E-3</v>
      </c>
      <c r="J298" s="1">
        <f>G298</f>
        <v>2.7174199931323528E-3</v>
      </c>
      <c r="P298" s="1">
        <f t="shared" si="69"/>
        <v>-1.6604159970242658E-3</v>
      </c>
      <c r="Q298" s="208">
        <f t="shared" si="70"/>
        <v>28653.396399999998</v>
      </c>
      <c r="R298" s="1">
        <f t="shared" si="80"/>
        <v>1.9165447956710578E-5</v>
      </c>
      <c r="S298" s="11">
        <v>1</v>
      </c>
      <c r="T298" s="1">
        <f t="shared" si="71"/>
        <v>1.9165447956710578E-5</v>
      </c>
      <c r="U298" s="1">
        <f t="shared" si="81"/>
        <v>4.3778359901566182E-3</v>
      </c>
      <c r="V298" s="91"/>
      <c r="AB298" s="1" t="s">
        <v>81</v>
      </c>
    </row>
    <row r="299" spans="1:29" ht="12.95" customHeight="1">
      <c r="A299" s="29" t="s">
        <v>83</v>
      </c>
      <c r="B299" s="35"/>
      <c r="C299" s="33">
        <v>43676.402600000001</v>
      </c>
      <c r="D299" s="33">
        <v>2.9999999999999997E-4</v>
      </c>
      <c r="E299" s="1">
        <f t="shared" si="68"/>
        <v>4493.006871377067</v>
      </c>
      <c r="F299" s="1">
        <f t="shared" si="78"/>
        <v>4493</v>
      </c>
      <c r="G299" s="1">
        <f t="shared" si="79"/>
        <v>2.8148299970780499E-3</v>
      </c>
      <c r="J299" s="1">
        <f>G299</f>
        <v>2.8148299970780499E-3</v>
      </c>
      <c r="P299" s="1">
        <f t="shared" si="69"/>
        <v>-1.6558819801061973E-3</v>
      </c>
      <c r="Q299" s="208">
        <f t="shared" si="70"/>
        <v>28657.902600000001</v>
      </c>
      <c r="R299" s="1">
        <f t="shared" si="80"/>
        <v>1.9987265582938681E-5</v>
      </c>
      <c r="S299" s="11">
        <v>1</v>
      </c>
      <c r="T299" s="1">
        <f t="shared" si="71"/>
        <v>1.9987265582938681E-5</v>
      </c>
      <c r="U299" s="1">
        <f t="shared" si="81"/>
        <v>4.4707119771842472E-3</v>
      </c>
      <c r="V299" s="91"/>
      <c r="AB299" s="1" t="s">
        <v>76</v>
      </c>
    </row>
    <row r="300" spans="1:29" ht="12.95" customHeight="1">
      <c r="A300" s="29" t="s">
        <v>83</v>
      </c>
      <c r="B300" s="35" t="s">
        <v>54</v>
      </c>
      <c r="C300" s="33">
        <v>43677.427199999998</v>
      </c>
      <c r="D300" s="33">
        <v>4.0000000000000002E-4</v>
      </c>
      <c r="E300" s="1">
        <f t="shared" si="68"/>
        <v>4495.5080572189026</v>
      </c>
      <c r="F300" s="1">
        <f t="shared" si="78"/>
        <v>4495.5</v>
      </c>
      <c r="G300" s="1">
        <f t="shared" si="79"/>
        <v>3.3006049998220988E-3</v>
      </c>
      <c r="J300" s="1">
        <f>G300</f>
        <v>3.3006049998220988E-3</v>
      </c>
      <c r="P300" s="1">
        <f t="shared" si="69"/>
        <v>-1.6548456410460538E-3</v>
      </c>
      <c r="Q300" s="208">
        <f t="shared" si="70"/>
        <v>28658.927199999998</v>
      </c>
      <c r="R300" s="1">
        <f t="shared" si="80"/>
        <v>2.455649105408058E-5</v>
      </c>
      <c r="S300" s="11">
        <v>1</v>
      </c>
      <c r="T300" s="1">
        <f t="shared" si="71"/>
        <v>2.455649105408058E-5</v>
      </c>
      <c r="U300" s="1">
        <f t="shared" si="81"/>
        <v>4.9554506408681521E-3</v>
      </c>
      <c r="V300" s="91"/>
    </row>
    <row r="301" spans="1:29" ht="12.95" customHeight="1">
      <c r="A301" s="16" t="s">
        <v>327</v>
      </c>
      <c r="B301" s="16" t="s">
        <v>54</v>
      </c>
      <c r="C301" s="17">
        <v>43688.495999999999</v>
      </c>
      <c r="D301" s="17" t="s">
        <v>138</v>
      </c>
      <c r="E301" s="1">
        <f t="shared" si="68"/>
        <v>4522.5284806487234</v>
      </c>
      <c r="F301" s="1">
        <f t="shared" si="78"/>
        <v>4522.5</v>
      </c>
      <c r="G301" s="1">
        <f t="shared" si="79"/>
        <v>1.1666974998661317E-2</v>
      </c>
      <c r="I301" s="1">
        <f t="shared" ref="I301:I320" si="82">G301</f>
        <v>1.1666974998661317E-2</v>
      </c>
      <c r="O301" s="1">
        <f t="shared" ref="O301:O320" ca="1" si="83">+C$11+C$12*$F301</f>
        <v>-0.18719559978648634</v>
      </c>
      <c r="P301" s="1">
        <f t="shared" si="69"/>
        <v>-1.6435143953921994E-3</v>
      </c>
      <c r="Q301" s="208">
        <f t="shared" si="70"/>
        <v>28669.995999999999</v>
      </c>
      <c r="R301" s="1">
        <f t="shared" si="80"/>
        <v>1.7716912790921116E-4</v>
      </c>
      <c r="S301" s="92">
        <f t="shared" ref="S301:S320" si="84">S$17</f>
        <v>0.1</v>
      </c>
      <c r="T301" s="1">
        <f t="shared" si="71"/>
        <v>1.7716912790921117E-5</v>
      </c>
      <c r="U301" s="1">
        <f t="shared" si="81"/>
        <v>1.3310489394053517E-2</v>
      </c>
      <c r="V301" s="91"/>
    </row>
    <row r="302" spans="1:29" ht="12.95" customHeight="1">
      <c r="A302" s="16" t="s">
        <v>327</v>
      </c>
      <c r="B302" s="16" t="s">
        <v>54</v>
      </c>
      <c r="C302" s="17">
        <v>43718.379000000001</v>
      </c>
      <c r="D302" s="17" t="s">
        <v>138</v>
      </c>
      <c r="E302" s="1">
        <f t="shared" si="68"/>
        <v>4595.4768863795434</v>
      </c>
      <c r="F302" s="1">
        <f t="shared" si="78"/>
        <v>4595.5</v>
      </c>
      <c r="G302" s="1">
        <f t="shared" si="79"/>
        <v>-9.4683950010221452E-3</v>
      </c>
      <c r="I302" s="1">
        <f t="shared" si="82"/>
        <v>-9.4683950010221452E-3</v>
      </c>
      <c r="O302" s="1">
        <f t="shared" ca="1" si="83"/>
        <v>-0.18630239017391531</v>
      </c>
      <c r="P302" s="1">
        <f t="shared" si="69"/>
        <v>-1.6116060974801097E-3</v>
      </c>
      <c r="Q302" s="208">
        <f t="shared" si="70"/>
        <v>28699.879000000001</v>
      </c>
      <c r="R302" s="1">
        <f t="shared" si="80"/>
        <v>6.1729131874821276E-5</v>
      </c>
      <c r="S302" s="92">
        <f t="shared" si="84"/>
        <v>0.1</v>
      </c>
      <c r="T302" s="1">
        <f t="shared" si="71"/>
        <v>6.1729131874821281E-6</v>
      </c>
      <c r="U302" s="1">
        <f t="shared" si="81"/>
        <v>-7.8567889035420363E-3</v>
      </c>
      <c r="V302" s="91"/>
    </row>
    <row r="303" spans="1:29" ht="12.95" customHeight="1">
      <c r="A303" s="16" t="s">
        <v>327</v>
      </c>
      <c r="B303" s="16" t="s">
        <v>54</v>
      </c>
      <c r="C303" s="17">
        <v>43718.396000000001</v>
      </c>
      <c r="D303" s="17" t="s">
        <v>138</v>
      </c>
      <c r="E303" s="1">
        <f t="shared" si="68"/>
        <v>4595.5183856566373</v>
      </c>
      <c r="F303" s="1">
        <f t="shared" si="78"/>
        <v>4595.5</v>
      </c>
      <c r="G303" s="1">
        <f t="shared" si="79"/>
        <v>7.5316049988032319E-3</v>
      </c>
      <c r="I303" s="1">
        <f t="shared" si="82"/>
        <v>7.5316049988032319E-3</v>
      </c>
      <c r="O303" s="1">
        <f t="shared" ca="1" si="83"/>
        <v>-0.18630239017391531</v>
      </c>
      <c r="P303" s="1">
        <f t="shared" si="69"/>
        <v>-1.6116060974801097E-3</v>
      </c>
      <c r="Q303" s="208">
        <f t="shared" si="70"/>
        <v>28699.896000000001</v>
      </c>
      <c r="R303" s="1">
        <f t="shared" si="80"/>
        <v>8.3598309151198803E-5</v>
      </c>
      <c r="S303" s="92">
        <f t="shared" si="84"/>
        <v>0.1</v>
      </c>
      <c r="T303" s="1">
        <f t="shared" si="71"/>
        <v>8.359830915119881E-6</v>
      </c>
      <c r="U303" s="1">
        <f t="shared" si="81"/>
        <v>9.1432110962833407E-3</v>
      </c>
      <c r="V303" s="91"/>
    </row>
    <row r="304" spans="1:29" ht="12.95" customHeight="1">
      <c r="A304" s="16" t="s">
        <v>327</v>
      </c>
      <c r="B304" s="16" t="s">
        <v>50</v>
      </c>
      <c r="C304" s="17">
        <v>43723.512999999999</v>
      </c>
      <c r="D304" s="17" t="s">
        <v>138</v>
      </c>
      <c r="E304" s="1">
        <f t="shared" si="68"/>
        <v>4608.0096680621682</v>
      </c>
      <c r="F304" s="1">
        <f t="shared" si="78"/>
        <v>4608</v>
      </c>
      <c r="G304" s="1">
        <f t="shared" si="79"/>
        <v>3.9604799967491999E-3</v>
      </c>
      <c r="I304" s="1">
        <f t="shared" si="82"/>
        <v>3.9604799967491999E-3</v>
      </c>
      <c r="O304" s="1">
        <f t="shared" ca="1" si="83"/>
        <v>-0.18614944332244765</v>
      </c>
      <c r="P304" s="1">
        <f t="shared" si="69"/>
        <v>-1.6059561266312918E-3</v>
      </c>
      <c r="Q304" s="208">
        <f t="shared" si="70"/>
        <v>28705.012999999999</v>
      </c>
      <c r="R304" s="1">
        <f t="shared" si="80"/>
        <v>3.0985211115675237E-5</v>
      </c>
      <c r="S304" s="92">
        <f t="shared" si="84"/>
        <v>0.1</v>
      </c>
      <c r="T304" s="1">
        <f t="shared" si="71"/>
        <v>3.098521111567524E-6</v>
      </c>
      <c r="U304" s="1">
        <f t="shared" si="81"/>
        <v>5.5664361233804917E-3</v>
      </c>
      <c r="V304" s="91"/>
    </row>
    <row r="305" spans="1:29" ht="12.95" customHeight="1">
      <c r="A305" s="16" t="s">
        <v>327</v>
      </c>
      <c r="B305" s="16" t="s">
        <v>50</v>
      </c>
      <c r="C305" s="17">
        <v>43726.379000000001</v>
      </c>
      <c r="D305" s="17" t="s">
        <v>138</v>
      </c>
      <c r="E305" s="1">
        <f t="shared" si="68"/>
        <v>4615.0059579535655</v>
      </c>
      <c r="F305" s="1">
        <f t="shared" si="78"/>
        <v>4615</v>
      </c>
      <c r="G305" s="1">
        <f t="shared" si="79"/>
        <v>2.440650001517497E-3</v>
      </c>
      <c r="I305" s="1">
        <f t="shared" si="82"/>
        <v>2.440650001517497E-3</v>
      </c>
      <c r="O305" s="1">
        <f t="shared" ca="1" si="83"/>
        <v>-0.18606379308562576</v>
      </c>
      <c r="P305" s="1">
        <f t="shared" si="69"/>
        <v>-1.6027683589141619E-3</v>
      </c>
      <c r="Q305" s="208">
        <f t="shared" si="70"/>
        <v>28707.879000000001</v>
      </c>
      <c r="R305" s="1">
        <f t="shared" si="80"/>
        <v>1.6349232037475841E-5</v>
      </c>
      <c r="S305" s="92">
        <f t="shared" si="84"/>
        <v>0.1</v>
      </c>
      <c r="T305" s="1">
        <f t="shared" si="71"/>
        <v>1.6349232037475843E-6</v>
      </c>
      <c r="U305" s="1">
        <f t="shared" si="81"/>
        <v>4.0434183604316585E-3</v>
      </c>
      <c r="V305" s="91"/>
    </row>
    <row r="306" spans="1:29" ht="12.95" customHeight="1">
      <c r="A306" s="16" t="s">
        <v>327</v>
      </c>
      <c r="B306" s="16" t="s">
        <v>54</v>
      </c>
      <c r="C306" s="17">
        <v>43729.449000000001</v>
      </c>
      <c r="D306" s="17" t="s">
        <v>138</v>
      </c>
      <c r="E306" s="1">
        <f t="shared" si="68"/>
        <v>4622.5002391700964</v>
      </c>
      <c r="F306" s="1">
        <f t="shared" si="78"/>
        <v>4622.5</v>
      </c>
      <c r="G306" s="1">
        <f t="shared" si="79"/>
        <v>9.797499660635367E-5</v>
      </c>
      <c r="I306" s="1">
        <f t="shared" si="82"/>
        <v>9.797499660635367E-5</v>
      </c>
      <c r="O306" s="1">
        <f t="shared" ca="1" si="83"/>
        <v>-0.18597202497474519</v>
      </c>
      <c r="P306" s="1">
        <f t="shared" si="69"/>
        <v>-1.5993339446784462E-3</v>
      </c>
      <c r="Q306" s="208">
        <f t="shared" si="70"/>
        <v>28710.949000000001</v>
      </c>
      <c r="R306" s="1">
        <f t="shared" si="80"/>
        <v>2.8808576421653282E-6</v>
      </c>
      <c r="S306" s="92">
        <f t="shared" si="84"/>
        <v>0.1</v>
      </c>
      <c r="T306" s="1">
        <f t="shared" si="71"/>
        <v>2.8808576421653282E-7</v>
      </c>
      <c r="U306" s="1">
        <f t="shared" si="81"/>
        <v>1.6973089412847999E-3</v>
      </c>
      <c r="V306" s="91"/>
    </row>
    <row r="307" spans="1:29" ht="12.95" customHeight="1">
      <c r="A307" s="16" t="s">
        <v>327</v>
      </c>
      <c r="B307" s="16" t="s">
        <v>54</v>
      </c>
      <c r="C307" s="17">
        <v>43729.461000000003</v>
      </c>
      <c r="D307" s="17" t="s">
        <v>138</v>
      </c>
      <c r="E307" s="1">
        <f t="shared" si="68"/>
        <v>4622.5295327774638</v>
      </c>
      <c r="F307" s="1">
        <f t="shared" si="78"/>
        <v>4622.5</v>
      </c>
      <c r="G307" s="1">
        <f t="shared" si="79"/>
        <v>1.2097974999051075E-2</v>
      </c>
      <c r="I307" s="1">
        <f t="shared" si="82"/>
        <v>1.2097974999051075E-2</v>
      </c>
      <c r="O307" s="1">
        <f t="shared" ca="1" si="83"/>
        <v>-0.18597202497474519</v>
      </c>
      <c r="P307" s="1">
        <f t="shared" si="69"/>
        <v>-1.5993339446784462E-3</v>
      </c>
      <c r="Q307" s="208">
        <f t="shared" si="70"/>
        <v>28710.961000000003</v>
      </c>
      <c r="R307" s="1">
        <f t="shared" si="80"/>
        <v>1.8761627229997273E-4</v>
      </c>
      <c r="S307" s="92">
        <f t="shared" si="84"/>
        <v>0.1</v>
      </c>
      <c r="T307" s="1">
        <f t="shared" si="71"/>
        <v>1.8761627229997276E-5</v>
      </c>
      <c r="U307" s="1">
        <f t="shared" si="81"/>
        <v>1.3697308943729522E-2</v>
      </c>
      <c r="V307" s="91"/>
    </row>
    <row r="308" spans="1:29" ht="12.95" customHeight="1">
      <c r="A308" s="16" t="s">
        <v>327</v>
      </c>
      <c r="B308" s="16" t="s">
        <v>54</v>
      </c>
      <c r="C308" s="17">
        <v>43729.462</v>
      </c>
      <c r="D308" s="17" t="s">
        <v>138</v>
      </c>
      <c r="E308" s="1">
        <f t="shared" si="68"/>
        <v>4622.531973911402</v>
      </c>
      <c r="F308" s="1">
        <f t="shared" si="78"/>
        <v>4622.5</v>
      </c>
      <c r="G308" s="1">
        <f t="shared" si="79"/>
        <v>1.3097974995616823E-2</v>
      </c>
      <c r="I308" s="1">
        <f t="shared" si="82"/>
        <v>1.3097974995616823E-2</v>
      </c>
      <c r="O308" s="1">
        <f t="shared" ca="1" si="83"/>
        <v>-0.18597202497474519</v>
      </c>
      <c r="P308" s="1">
        <f t="shared" si="69"/>
        <v>-1.5993339446784462E-3</v>
      </c>
      <c r="Q308" s="208">
        <f t="shared" si="70"/>
        <v>28710.962</v>
      </c>
      <c r="R308" s="1">
        <f t="shared" si="80"/>
        <v>2.1601089008648326E-4</v>
      </c>
      <c r="S308" s="92">
        <f t="shared" si="84"/>
        <v>0.1</v>
      </c>
      <c r="T308" s="1">
        <f t="shared" si="71"/>
        <v>2.1601089008648327E-5</v>
      </c>
      <c r="U308" s="1">
        <f t="shared" si="81"/>
        <v>1.469730894029527E-2</v>
      </c>
      <c r="V308" s="91"/>
    </row>
    <row r="309" spans="1:29" ht="12.95" customHeight="1">
      <c r="A309" s="16" t="s">
        <v>327</v>
      </c>
      <c r="B309" s="16" t="s">
        <v>50</v>
      </c>
      <c r="C309" s="17">
        <v>43730.485000000001</v>
      </c>
      <c r="D309" s="17" t="s">
        <v>138</v>
      </c>
      <c r="E309" s="1">
        <f t="shared" si="68"/>
        <v>4625.0292539389329</v>
      </c>
      <c r="F309" s="1">
        <f t="shared" si="78"/>
        <v>4625</v>
      </c>
      <c r="G309" s="1">
        <f t="shared" si="79"/>
        <v>1.1983750002400484E-2</v>
      </c>
      <c r="I309" s="1">
        <f t="shared" si="82"/>
        <v>1.1983750002400484E-2</v>
      </c>
      <c r="O309" s="1">
        <f t="shared" ca="1" si="83"/>
        <v>-0.18594143560445164</v>
      </c>
      <c r="P309" s="1">
        <f t="shared" si="69"/>
        <v>-1.5981847838815975E-3</v>
      </c>
      <c r="Q309" s="208">
        <f t="shared" si="70"/>
        <v>28711.985000000001</v>
      </c>
      <c r="R309" s="1">
        <f t="shared" si="80"/>
        <v>1.844689525388193E-4</v>
      </c>
      <c r="S309" s="92">
        <f t="shared" si="84"/>
        <v>0.1</v>
      </c>
      <c r="T309" s="1">
        <f t="shared" si="71"/>
        <v>1.8446895253881932E-5</v>
      </c>
      <c r="U309" s="1">
        <f t="shared" si="81"/>
        <v>1.3581934786282081E-2</v>
      </c>
      <c r="V309" s="91"/>
    </row>
    <row r="310" spans="1:29" ht="12.95" customHeight="1">
      <c r="A310" s="16" t="s">
        <v>327</v>
      </c>
      <c r="B310" s="16" t="s">
        <v>54</v>
      </c>
      <c r="C310" s="17">
        <v>43731.508000000002</v>
      </c>
      <c r="D310" s="17" t="s">
        <v>138</v>
      </c>
      <c r="E310" s="1">
        <f t="shared" si="68"/>
        <v>4627.5265339664629</v>
      </c>
      <c r="F310" s="1">
        <f t="shared" si="78"/>
        <v>4627.5</v>
      </c>
      <c r="G310" s="1">
        <f t="shared" si="79"/>
        <v>1.0869525001908187E-2</v>
      </c>
      <c r="I310" s="1">
        <f t="shared" si="82"/>
        <v>1.0869525001908187E-2</v>
      </c>
      <c r="O310" s="1">
        <f t="shared" ca="1" si="83"/>
        <v>-0.18591084623415813</v>
      </c>
      <c r="P310" s="1">
        <f t="shared" si="69"/>
        <v>-1.597033445058944E-3</v>
      </c>
      <c r="Q310" s="208">
        <f t="shared" si="70"/>
        <v>28713.008000000002</v>
      </c>
      <c r="R310" s="1">
        <f t="shared" si="80"/>
        <v>1.5541507951164751E-4</v>
      </c>
      <c r="S310" s="92">
        <f t="shared" si="84"/>
        <v>0.1</v>
      </c>
      <c r="T310" s="1">
        <f t="shared" si="71"/>
        <v>1.5541507951164751E-5</v>
      </c>
      <c r="U310" s="1">
        <f t="shared" si="81"/>
        <v>1.2466558446967131E-2</v>
      </c>
      <c r="V310" s="91"/>
    </row>
    <row r="311" spans="1:29" ht="12.95" customHeight="1">
      <c r="A311" s="16" t="s">
        <v>325</v>
      </c>
      <c r="B311" s="16" t="s">
        <v>50</v>
      </c>
      <c r="C311" s="17">
        <v>43737.404999999999</v>
      </c>
      <c r="D311" s="17" t="s">
        <v>138</v>
      </c>
      <c r="E311" s="1">
        <f t="shared" si="68"/>
        <v>4641.9219008504579</v>
      </c>
      <c r="F311" s="1">
        <f t="shared" si="78"/>
        <v>4642</v>
      </c>
      <c r="G311" s="1">
        <f t="shared" si="79"/>
        <v>-3.1992980002542026E-2</v>
      </c>
      <c r="I311" s="1">
        <f t="shared" si="82"/>
        <v>-3.1992980002542026E-2</v>
      </c>
      <c r="O311" s="1">
        <f t="shared" ca="1" si="83"/>
        <v>-0.18573342788645567</v>
      </c>
      <c r="P311" s="1">
        <f t="shared" si="69"/>
        <v>-1.5903127292186754E-3</v>
      </c>
      <c r="Q311" s="208">
        <f t="shared" si="70"/>
        <v>28718.904999999999</v>
      </c>
      <c r="R311" s="1">
        <f t="shared" si="80"/>
        <v>9.2432217733240678E-4</v>
      </c>
      <c r="S311" s="92">
        <f t="shared" si="84"/>
        <v>0.1</v>
      </c>
      <c r="T311" s="1">
        <f t="shared" si="71"/>
        <v>9.2432217733240683E-5</v>
      </c>
      <c r="U311" s="1">
        <f t="shared" si="81"/>
        <v>-3.0402667273323351E-2</v>
      </c>
      <c r="V311" s="91"/>
    </row>
    <row r="312" spans="1:29" ht="12.95" customHeight="1">
      <c r="A312" s="16" t="s">
        <v>325</v>
      </c>
      <c r="B312" s="16" t="s">
        <v>50</v>
      </c>
      <c r="C312" s="17">
        <v>43769.374000000003</v>
      </c>
      <c r="D312" s="17" t="s">
        <v>138</v>
      </c>
      <c r="E312" s="1">
        <f t="shared" si="68"/>
        <v>4719.962511994212</v>
      </c>
      <c r="F312" s="1">
        <f t="shared" si="78"/>
        <v>4720</v>
      </c>
      <c r="G312" s="1">
        <f t="shared" si="79"/>
        <v>-1.535679999506101E-2</v>
      </c>
      <c r="I312" s="1">
        <f t="shared" si="82"/>
        <v>-1.535679999506101E-2</v>
      </c>
      <c r="O312" s="1">
        <f t="shared" ca="1" si="83"/>
        <v>-0.18477903953329755</v>
      </c>
      <c r="P312" s="1">
        <f t="shared" si="69"/>
        <v>-1.5529027564797617E-3</v>
      </c>
      <c r="Q312" s="208">
        <f t="shared" si="70"/>
        <v>28750.874000000003</v>
      </c>
      <c r="R312" s="1">
        <f t="shared" si="80"/>
        <v>1.90547578973311E-4</v>
      </c>
      <c r="S312" s="92">
        <f t="shared" si="84"/>
        <v>0.1</v>
      </c>
      <c r="T312" s="1">
        <f t="shared" si="71"/>
        <v>1.90547578973311E-5</v>
      </c>
      <c r="U312" s="1">
        <f t="shared" si="81"/>
        <v>-1.3803897238581248E-2</v>
      </c>
      <c r="V312" s="91"/>
    </row>
    <row r="313" spans="1:29" ht="12.95" customHeight="1">
      <c r="A313" s="16" t="s">
        <v>327</v>
      </c>
      <c r="B313" s="16" t="s">
        <v>50</v>
      </c>
      <c r="C313" s="17">
        <v>43774.302000000003</v>
      </c>
      <c r="D313" s="17" t="s">
        <v>138</v>
      </c>
      <c r="E313" s="1">
        <f t="shared" si="68"/>
        <v>4731.9924200838095</v>
      </c>
      <c r="F313" s="1">
        <f t="shared" si="78"/>
        <v>4732</v>
      </c>
      <c r="G313" s="1">
        <f t="shared" si="79"/>
        <v>-3.1050799952936359E-3</v>
      </c>
      <c r="I313" s="1">
        <f t="shared" si="82"/>
        <v>-3.1050799952936359E-3</v>
      </c>
      <c r="O313" s="1">
        <f t="shared" ca="1" si="83"/>
        <v>-0.18463221055588863</v>
      </c>
      <c r="P313" s="1">
        <f t="shared" si="69"/>
        <v>-1.5469591946288283E-3</v>
      </c>
      <c r="Q313" s="208">
        <f t="shared" si="70"/>
        <v>28755.802000000003</v>
      </c>
      <c r="R313" s="1">
        <f t="shared" si="80"/>
        <v>2.427740429464341E-6</v>
      </c>
      <c r="S313" s="92">
        <f t="shared" si="84"/>
        <v>0.1</v>
      </c>
      <c r="T313" s="1">
        <f t="shared" si="71"/>
        <v>2.4277404294643411E-7</v>
      </c>
      <c r="U313" s="1">
        <f t="shared" si="81"/>
        <v>-1.5581208006648075E-3</v>
      </c>
      <c r="V313" s="91"/>
      <c r="Z313" s="91"/>
      <c r="AA313" s="91"/>
    </row>
    <row r="314" spans="1:29" ht="12.95" customHeight="1">
      <c r="A314" s="16" t="s">
        <v>327</v>
      </c>
      <c r="B314" s="16" t="s">
        <v>50</v>
      </c>
      <c r="C314" s="17">
        <v>43781.269</v>
      </c>
      <c r="D314" s="17" t="s">
        <v>138</v>
      </c>
      <c r="E314" s="1">
        <f t="shared" si="68"/>
        <v>4748.9998002908287</v>
      </c>
      <c r="F314" s="1">
        <f t="shared" si="78"/>
        <v>4749</v>
      </c>
      <c r="G314" s="1">
        <f t="shared" si="79"/>
        <v>-8.1810001574922353E-5</v>
      </c>
      <c r="I314" s="1">
        <f t="shared" si="82"/>
        <v>-8.1810001574922353E-5</v>
      </c>
      <c r="O314" s="1">
        <f t="shared" ca="1" si="83"/>
        <v>-0.18442420283789263</v>
      </c>
      <c r="P314" s="1">
        <f t="shared" si="69"/>
        <v>-1.5384532473355864E-3</v>
      </c>
      <c r="Q314" s="208">
        <f t="shared" si="70"/>
        <v>28762.769</v>
      </c>
      <c r="R314" s="1">
        <f t="shared" si="80"/>
        <v>2.1218095454201626E-6</v>
      </c>
      <c r="S314" s="92">
        <f t="shared" si="84"/>
        <v>0.1</v>
      </c>
      <c r="T314" s="1">
        <f t="shared" si="71"/>
        <v>2.1218095454201628E-7</v>
      </c>
      <c r="U314" s="1">
        <f t="shared" si="81"/>
        <v>1.4566432457606641E-3</v>
      </c>
      <c r="V314" s="91"/>
      <c r="Y314" s="91"/>
    </row>
    <row r="315" spans="1:29" ht="12.95" customHeight="1">
      <c r="A315" s="16" t="s">
        <v>327</v>
      </c>
      <c r="B315" s="16" t="s">
        <v>54</v>
      </c>
      <c r="C315" s="17">
        <v>43782.286999999997</v>
      </c>
      <c r="D315" s="17" t="s">
        <v>138</v>
      </c>
      <c r="E315" s="1">
        <f t="shared" si="68"/>
        <v>4751.484874648615</v>
      </c>
      <c r="F315" s="1">
        <f t="shared" si="78"/>
        <v>4751.5</v>
      </c>
      <c r="G315" s="1">
        <f t="shared" si="79"/>
        <v>-6.1960350067238323E-3</v>
      </c>
      <c r="I315" s="1">
        <f t="shared" si="82"/>
        <v>-6.1960350067238323E-3</v>
      </c>
      <c r="O315" s="1">
        <f t="shared" ca="1" si="83"/>
        <v>-0.18439361346759908</v>
      </c>
      <c r="P315" s="1">
        <f t="shared" si="69"/>
        <v>-1.5371938784329992E-3</v>
      </c>
      <c r="Q315" s="208">
        <f t="shared" si="70"/>
        <v>28763.786999999997</v>
      </c>
      <c r="R315" s="1">
        <f t="shared" si="80"/>
        <v>2.1704800658654205E-5</v>
      </c>
      <c r="S315" s="92">
        <f t="shared" si="84"/>
        <v>0.1</v>
      </c>
      <c r="T315" s="1">
        <f t="shared" si="71"/>
        <v>2.1704800658654206E-6</v>
      </c>
      <c r="U315" s="1">
        <f t="shared" si="81"/>
        <v>-4.6588411282908332E-3</v>
      </c>
      <c r="V315" s="91"/>
    </row>
    <row r="316" spans="1:29" ht="12.95" customHeight="1">
      <c r="A316" s="16" t="s">
        <v>327</v>
      </c>
      <c r="B316" s="16" t="s">
        <v>50</v>
      </c>
      <c r="C316" s="17">
        <v>44016.402000000002</v>
      </c>
      <c r="D316" s="17" t="s">
        <v>138</v>
      </c>
      <c r="E316" s="1">
        <f t="shared" si="68"/>
        <v>5322.9909485926746</v>
      </c>
      <c r="F316" s="1">
        <f t="shared" si="78"/>
        <v>5323</v>
      </c>
      <c r="G316" s="1">
        <f t="shared" si="79"/>
        <v>-3.7078699970152229E-3</v>
      </c>
      <c r="I316" s="1">
        <f t="shared" si="82"/>
        <v>-3.7078699970152229E-3</v>
      </c>
      <c r="O316" s="1">
        <f t="shared" ca="1" si="83"/>
        <v>-0.17740088341849838</v>
      </c>
      <c r="P316" s="1">
        <f t="shared" si="69"/>
        <v>-1.1921436062507524E-3</v>
      </c>
      <c r="Q316" s="208">
        <f t="shared" si="70"/>
        <v>28997.902000000002</v>
      </c>
      <c r="R316" s="1">
        <f t="shared" si="80"/>
        <v>6.3288792731888292E-6</v>
      </c>
      <c r="S316" s="92">
        <f t="shared" si="84"/>
        <v>0.1</v>
      </c>
      <c r="T316" s="1">
        <f t="shared" si="71"/>
        <v>6.3288792731888297E-7</v>
      </c>
      <c r="U316" s="1">
        <f t="shared" si="81"/>
        <v>-2.5157263907644705E-3</v>
      </c>
      <c r="V316" s="91"/>
    </row>
    <row r="317" spans="1:29" ht="12.95" customHeight="1">
      <c r="A317" s="16" t="s">
        <v>327</v>
      </c>
      <c r="B317" s="16" t="s">
        <v>50</v>
      </c>
      <c r="C317" s="17">
        <v>44043.447999999997</v>
      </c>
      <c r="D317" s="17" t="s">
        <v>138</v>
      </c>
      <c r="E317" s="1">
        <f t="shared" si="68"/>
        <v>5389.0138573165395</v>
      </c>
      <c r="F317" s="1">
        <f t="shared" si="78"/>
        <v>5389</v>
      </c>
      <c r="G317" s="1">
        <f t="shared" si="79"/>
        <v>5.6765899935271591E-3</v>
      </c>
      <c r="I317" s="1">
        <f t="shared" si="82"/>
        <v>5.6765899935271591E-3</v>
      </c>
      <c r="O317" s="1">
        <f t="shared" ca="1" si="83"/>
        <v>-0.17659332404274924</v>
      </c>
      <c r="P317" s="1">
        <f t="shared" si="69"/>
        <v>-1.144964045994369E-3</v>
      </c>
      <c r="Q317" s="208">
        <f t="shared" si="70"/>
        <v>29024.947999999997</v>
      </c>
      <c r="R317" s="1">
        <f t="shared" si="80"/>
        <v>4.6533599514112477E-5</v>
      </c>
      <c r="S317" s="92">
        <f t="shared" si="84"/>
        <v>0.1</v>
      </c>
      <c r="T317" s="1">
        <f t="shared" si="71"/>
        <v>4.6533599514112483E-6</v>
      </c>
      <c r="U317" s="1">
        <f t="shared" si="81"/>
        <v>6.821554039521528E-3</v>
      </c>
      <c r="V317" s="91"/>
    </row>
    <row r="318" spans="1:29" ht="12.95" customHeight="1">
      <c r="A318" s="16" t="s">
        <v>327</v>
      </c>
      <c r="B318" s="16" t="s">
        <v>50</v>
      </c>
      <c r="C318" s="17">
        <v>44048.362000000001</v>
      </c>
      <c r="D318" s="17" t="s">
        <v>138</v>
      </c>
      <c r="E318" s="1">
        <f t="shared" si="68"/>
        <v>5401.0095895308932</v>
      </c>
      <c r="F318" s="1">
        <f t="shared" si="78"/>
        <v>5401</v>
      </c>
      <c r="G318" s="1">
        <f t="shared" si="79"/>
        <v>3.9283099977183156E-3</v>
      </c>
      <c r="I318" s="1">
        <f t="shared" si="82"/>
        <v>3.9283099977183156E-3</v>
      </c>
      <c r="O318" s="1">
        <f t="shared" ca="1" si="83"/>
        <v>-0.17644649506534027</v>
      </c>
      <c r="P318" s="1">
        <f t="shared" si="69"/>
        <v>-1.1362228535572848E-3</v>
      </c>
      <c r="Q318" s="208">
        <f t="shared" si="70"/>
        <v>29029.862000000001</v>
      </c>
      <c r="R318" s="1">
        <f t="shared" si="80"/>
        <v>2.5649493001649763E-5</v>
      </c>
      <c r="S318" s="92">
        <f t="shared" si="84"/>
        <v>0.1</v>
      </c>
      <c r="T318" s="1">
        <f t="shared" si="71"/>
        <v>2.5649493001649765E-6</v>
      </c>
      <c r="U318" s="1">
        <f t="shared" si="81"/>
        <v>5.0645328512756004E-3</v>
      </c>
      <c r="V318" s="91"/>
      <c r="AC318" s="1">
        <v>16</v>
      </c>
    </row>
    <row r="319" spans="1:29" ht="12.95" customHeight="1">
      <c r="A319" s="16" t="s">
        <v>327</v>
      </c>
      <c r="B319" s="16" t="s">
        <v>54</v>
      </c>
      <c r="C319" s="17">
        <v>44078.470999999998</v>
      </c>
      <c r="D319" s="17" t="s">
        <v>138</v>
      </c>
      <c r="E319" s="1">
        <f t="shared" si="68"/>
        <v>5474.5096915336671</v>
      </c>
      <c r="F319" s="1">
        <f t="shared" si="78"/>
        <v>5474.5</v>
      </c>
      <c r="G319" s="1">
        <f t="shared" si="79"/>
        <v>3.970094992837403E-3</v>
      </c>
      <c r="I319" s="1">
        <f t="shared" si="82"/>
        <v>3.970094992837403E-3</v>
      </c>
      <c r="O319" s="1">
        <f t="shared" ca="1" si="83"/>
        <v>-0.17554716757871053</v>
      </c>
      <c r="P319" s="1">
        <f t="shared" si="69"/>
        <v>-1.081588069186885E-3</v>
      </c>
      <c r="Q319" s="208">
        <f t="shared" si="70"/>
        <v>29059.970999999998</v>
      </c>
      <c r="R319" s="1">
        <f t="shared" si="80"/>
        <v>2.5519501759143085E-5</v>
      </c>
      <c r="S319" s="92">
        <f t="shared" si="84"/>
        <v>0.1</v>
      </c>
      <c r="T319" s="1">
        <f t="shared" si="71"/>
        <v>2.5519501759143086E-6</v>
      </c>
      <c r="U319" s="1">
        <f t="shared" si="81"/>
        <v>5.051683062024288E-3</v>
      </c>
      <c r="V319" s="91"/>
      <c r="AC319" s="1">
        <v>14</v>
      </c>
    </row>
    <row r="320" spans="1:29" ht="12.95" customHeight="1">
      <c r="A320" s="16" t="s">
        <v>327</v>
      </c>
      <c r="B320" s="16" t="s">
        <v>54</v>
      </c>
      <c r="C320" s="17">
        <v>44101.417000000001</v>
      </c>
      <c r="D320" s="17" t="s">
        <v>138</v>
      </c>
      <c r="E320" s="1">
        <f t="shared" si="68"/>
        <v>5530.5239510758674</v>
      </c>
      <c r="F320" s="1">
        <f t="shared" si="78"/>
        <v>5530.5</v>
      </c>
      <c r="G320" s="1">
        <f t="shared" si="79"/>
        <v>9.8114549982710741E-3</v>
      </c>
      <c r="I320" s="1">
        <f t="shared" si="82"/>
        <v>9.8114549982710741E-3</v>
      </c>
      <c r="O320" s="1">
        <f t="shared" ca="1" si="83"/>
        <v>-0.17486196568413548</v>
      </c>
      <c r="P320" s="1">
        <f t="shared" si="69"/>
        <v>-1.0386979633583435E-3</v>
      </c>
      <c r="Q320" s="208">
        <f t="shared" si="70"/>
        <v>29082.917000000001</v>
      </c>
      <c r="R320" s="1">
        <f t="shared" si="80"/>
        <v>1.177258192907556E-4</v>
      </c>
      <c r="S320" s="92">
        <f t="shared" si="84"/>
        <v>0.1</v>
      </c>
      <c r="T320" s="1">
        <f t="shared" si="71"/>
        <v>1.177258192907556E-5</v>
      </c>
      <c r="U320" s="1">
        <f t="shared" si="81"/>
        <v>1.0850152961629417E-2</v>
      </c>
      <c r="V320" s="91"/>
      <c r="AB320" s="1" t="s">
        <v>76</v>
      </c>
    </row>
    <row r="321" spans="1:29" ht="12.95" customHeight="1">
      <c r="A321" s="30" t="s">
        <v>84</v>
      </c>
      <c r="B321" s="32"/>
      <c r="C321" s="33">
        <v>44166.347999999998</v>
      </c>
      <c r="D321" s="33"/>
      <c r="E321" s="1">
        <f t="shared" si="68"/>
        <v>5689.0292193724699</v>
      </c>
      <c r="F321" s="1">
        <f t="shared" si="78"/>
        <v>5689</v>
      </c>
      <c r="P321" s="1">
        <f t="shared" si="69"/>
        <v>-9.1137972070233931E-4</v>
      </c>
      <c r="Q321" s="208">
        <f t="shared" si="70"/>
        <v>29147.847999999998</v>
      </c>
      <c r="T321" s="1">
        <f t="shared" si="71"/>
        <v>0</v>
      </c>
      <c r="V321" s="91">
        <v>1.1969589999353047E-2</v>
      </c>
      <c r="AB321" s="1" t="s">
        <v>76</v>
      </c>
    </row>
    <row r="322" spans="1:29" ht="12.95" customHeight="1">
      <c r="A322" s="29" t="s">
        <v>85</v>
      </c>
      <c r="B322" s="35"/>
      <c r="C322" s="33">
        <v>44406.8073</v>
      </c>
      <c r="D322" s="33">
        <v>6.9999999999999999E-4</v>
      </c>
      <c r="E322" s="1">
        <f t="shared" si="68"/>
        <v>6276.0225794149064</v>
      </c>
      <c r="F322" s="1">
        <f t="shared" si="78"/>
        <v>6276</v>
      </c>
      <c r="G322" s="1">
        <f t="shared" ref="G322:G328" si="85">+C322-(C$7+F322*C$8)</f>
        <v>9.2495599965332076E-3</v>
      </c>
      <c r="J322" s="1">
        <f>G322</f>
        <v>9.2495599965332076E-3</v>
      </c>
      <c r="P322" s="1">
        <f t="shared" si="69"/>
        <v>-3.6361061611383909E-4</v>
      </c>
      <c r="Q322" s="208">
        <f t="shared" si="70"/>
        <v>29388.3073</v>
      </c>
      <c r="R322" s="1">
        <f t="shared" ref="R322:R328" si="86">+(P322-G322)^2</f>
        <v>9.2413049227860799E-5</v>
      </c>
      <c r="S322" s="11">
        <v>1</v>
      </c>
      <c r="T322" s="1">
        <f t="shared" si="71"/>
        <v>9.2413049227860799E-5</v>
      </c>
      <c r="U322" s="1">
        <f t="shared" ref="U322:U328" si="87">+G322-P322</f>
        <v>9.6131706126470467E-3</v>
      </c>
      <c r="V322" s="91"/>
    </row>
    <row r="323" spans="1:29" ht="12.95" customHeight="1">
      <c r="A323" s="29" t="s">
        <v>85</v>
      </c>
      <c r="B323" s="35" t="s">
        <v>54</v>
      </c>
      <c r="C323" s="33">
        <v>44448.792199999996</v>
      </c>
      <c r="D323" s="33">
        <v>1.2999999999999999E-3</v>
      </c>
      <c r="E323" s="1">
        <f t="shared" si="68"/>
        <v>6378.5133440559202</v>
      </c>
      <c r="F323" s="1">
        <f t="shared" si="78"/>
        <v>6378.5</v>
      </c>
      <c r="G323" s="1">
        <f t="shared" si="85"/>
        <v>5.4663349947077222E-3</v>
      </c>
      <c r="J323" s="1">
        <f>G323</f>
        <v>5.4663349947077222E-3</v>
      </c>
      <c r="O323" s="1">
        <f t="shared" ref="O323:O328" ca="1" si="88">+C$11+C$12*$F323</f>
        <v>-0.16448605128057048</v>
      </c>
      <c r="P323" s="1">
        <f t="shared" si="69"/>
        <v>-2.5564664531530033E-4</v>
      </c>
      <c r="Q323" s="208">
        <f t="shared" si="70"/>
        <v>29430.292199999996</v>
      </c>
      <c r="R323" s="1">
        <f t="shared" si="86"/>
        <v>3.2741073888760558E-5</v>
      </c>
      <c r="S323" s="11">
        <v>1</v>
      </c>
      <c r="T323" s="1">
        <f t="shared" si="71"/>
        <v>3.2741073888760558E-5</v>
      </c>
      <c r="U323" s="1">
        <f t="shared" si="87"/>
        <v>5.7219816400230225E-3</v>
      </c>
      <c r="V323" s="91"/>
    </row>
    <row r="324" spans="1:29" ht="12.95" customHeight="1">
      <c r="A324" s="99" t="s">
        <v>328</v>
      </c>
      <c r="B324" s="99" t="s">
        <v>50</v>
      </c>
      <c r="C324" s="100">
        <v>44462.489000000001</v>
      </c>
      <c r="D324" s="100" t="s">
        <v>138</v>
      </c>
      <c r="E324" s="1">
        <f t="shared" si="68"/>
        <v>6411.9490674978179</v>
      </c>
      <c r="F324" s="1">
        <f t="shared" si="78"/>
        <v>6412</v>
      </c>
      <c r="G324" s="1">
        <f t="shared" si="85"/>
        <v>-2.0864279998932034E-2</v>
      </c>
      <c r="I324" s="1">
        <f>G324</f>
        <v>-2.0864279998932034E-2</v>
      </c>
      <c r="O324" s="1">
        <f t="shared" ca="1" si="88"/>
        <v>-0.16407615371863721</v>
      </c>
      <c r="P324" s="1">
        <f t="shared" si="69"/>
        <v>-2.1956701289179391E-4</v>
      </c>
      <c r="Q324" s="208">
        <f t="shared" si="70"/>
        <v>29443.989000000001</v>
      </c>
      <c r="R324" s="1">
        <f t="shared" si="86"/>
        <v>4.2620417427597843E-4</v>
      </c>
      <c r="S324" s="92">
        <f>S$17</f>
        <v>0.1</v>
      </c>
      <c r="T324" s="1">
        <f t="shared" si="71"/>
        <v>4.2620417427597847E-5</v>
      </c>
      <c r="U324" s="1">
        <f t="shared" si="87"/>
        <v>-2.0644712986040238E-2</v>
      </c>
      <c r="V324" s="91"/>
    </row>
    <row r="325" spans="1:29" ht="12.95" customHeight="1">
      <c r="A325" s="16" t="s">
        <v>327</v>
      </c>
      <c r="B325" s="16" t="s">
        <v>54</v>
      </c>
      <c r="C325" s="17">
        <v>44463.53</v>
      </c>
      <c r="D325" s="17" t="s">
        <v>138</v>
      </c>
      <c r="E325" s="1">
        <f t="shared" si="68"/>
        <v>6414.4902879363808</v>
      </c>
      <c r="F325" s="1">
        <f t="shared" si="78"/>
        <v>6414.5</v>
      </c>
      <c r="G325" s="1">
        <f t="shared" si="85"/>
        <v>-3.9785050030332059E-3</v>
      </c>
      <c r="I325" s="1">
        <f>G325</f>
        <v>-3.9785050030332059E-3</v>
      </c>
      <c r="O325" s="1">
        <f t="shared" ca="1" si="88"/>
        <v>-0.16404556434834366</v>
      </c>
      <c r="P325" s="1">
        <f t="shared" si="69"/>
        <v>-2.1685882122364584E-4</v>
      </c>
      <c r="Q325" s="208">
        <f t="shared" si="70"/>
        <v>29445.03</v>
      </c>
      <c r="R325" s="1">
        <f t="shared" si="86"/>
        <v>1.4149981997122442E-5</v>
      </c>
      <c r="S325" s="92">
        <f>S$17</f>
        <v>0.1</v>
      </c>
      <c r="T325" s="1">
        <f t="shared" si="71"/>
        <v>1.4149981997122443E-6</v>
      </c>
      <c r="U325" s="1">
        <f t="shared" si="87"/>
        <v>-3.76164618180956E-3</v>
      </c>
      <c r="V325" s="91"/>
    </row>
    <row r="326" spans="1:29" ht="12.95" customHeight="1">
      <c r="A326" s="16" t="s">
        <v>327</v>
      </c>
      <c r="B326" s="16" t="s">
        <v>54</v>
      </c>
      <c r="C326" s="17">
        <v>44466.404000000002</v>
      </c>
      <c r="D326" s="17" t="s">
        <v>138</v>
      </c>
      <c r="E326" s="1">
        <f t="shared" si="68"/>
        <v>6421.5061068993573</v>
      </c>
      <c r="F326" s="1">
        <f t="shared" si="78"/>
        <v>6421.5</v>
      </c>
      <c r="G326" s="1">
        <f t="shared" si="85"/>
        <v>2.5016650033649057E-3</v>
      </c>
      <c r="I326" s="1">
        <f>G326</f>
        <v>2.5016650033649057E-3</v>
      </c>
      <c r="O326" s="1">
        <f t="shared" ca="1" si="88"/>
        <v>-0.16395991411152178</v>
      </c>
      <c r="P326" s="1">
        <f t="shared" si="69"/>
        <v>-2.0926429745554871E-4</v>
      </c>
      <c r="Q326" s="208">
        <f t="shared" si="70"/>
        <v>29447.904000000002</v>
      </c>
      <c r="R326" s="1">
        <f t="shared" si="86"/>
        <v>7.3491376740468779E-6</v>
      </c>
      <c r="S326" s="92">
        <f>S$17</f>
        <v>0.1</v>
      </c>
      <c r="T326" s="1">
        <f t="shared" si="71"/>
        <v>7.3491376740468779E-7</v>
      </c>
      <c r="U326" s="1">
        <f t="shared" si="87"/>
        <v>2.7109293008204544E-3</v>
      </c>
      <c r="V326" s="91"/>
      <c r="AC326" s="1">
        <v>14</v>
      </c>
    </row>
    <row r="327" spans="1:29" ht="12.95" customHeight="1">
      <c r="A327" s="16" t="s">
        <v>327</v>
      </c>
      <c r="B327" s="16" t="s">
        <v>54</v>
      </c>
      <c r="C327" s="17">
        <v>44468.463000000003</v>
      </c>
      <c r="D327" s="17" t="s">
        <v>138</v>
      </c>
      <c r="E327" s="1">
        <f t="shared" si="68"/>
        <v>6426.5324016957238</v>
      </c>
      <c r="F327" s="1">
        <f t="shared" si="78"/>
        <v>6426.5</v>
      </c>
      <c r="G327" s="1">
        <f t="shared" si="85"/>
        <v>1.3273215001390781E-2</v>
      </c>
      <c r="I327" s="1">
        <f>G327</f>
        <v>1.3273215001390781E-2</v>
      </c>
      <c r="O327" s="1">
        <f t="shared" ca="1" si="88"/>
        <v>-0.16389873537093474</v>
      </c>
      <c r="P327" s="1">
        <f t="shared" si="69"/>
        <v>-2.0382918309732895E-4</v>
      </c>
      <c r="Q327" s="208">
        <f t="shared" si="70"/>
        <v>29449.963000000003</v>
      </c>
      <c r="R327" s="1">
        <f t="shared" si="86"/>
        <v>1.8163071995064476E-4</v>
      </c>
      <c r="S327" s="92">
        <f>S$17</f>
        <v>0.1</v>
      </c>
      <c r="T327" s="1">
        <f t="shared" si="71"/>
        <v>1.8163071995064477E-5</v>
      </c>
      <c r="U327" s="1">
        <f t="shared" si="87"/>
        <v>1.3477044184488109E-2</v>
      </c>
      <c r="V327" s="91"/>
      <c r="AC327" s="1">
        <v>22</v>
      </c>
    </row>
    <row r="328" spans="1:29" ht="12.95" customHeight="1">
      <c r="A328" s="16" t="s">
        <v>327</v>
      </c>
      <c r="B328" s="16" t="s">
        <v>54</v>
      </c>
      <c r="C328" s="17">
        <v>44470.502</v>
      </c>
      <c r="D328" s="17" t="s">
        <v>138</v>
      </c>
      <c r="E328" s="1">
        <f t="shared" si="68"/>
        <v>6431.5098738131455</v>
      </c>
      <c r="F328" s="1">
        <f t="shared" si="78"/>
        <v>6431.5</v>
      </c>
      <c r="G328" s="1">
        <f t="shared" si="85"/>
        <v>4.0447650026180781E-3</v>
      </c>
      <c r="I328" s="1">
        <f>G328</f>
        <v>4.0447650026180781E-3</v>
      </c>
      <c r="O328" s="1">
        <f t="shared" ca="1" si="88"/>
        <v>-0.16383755663034766</v>
      </c>
      <c r="P328" s="1">
        <f t="shared" si="69"/>
        <v>-1.983853566358872E-4</v>
      </c>
      <c r="Q328" s="208">
        <f t="shared" si="70"/>
        <v>29452.002</v>
      </c>
      <c r="R328" s="1">
        <f t="shared" si="86"/>
        <v>1.8004324971237056E-5</v>
      </c>
      <c r="S328" s="92">
        <f>S$17</f>
        <v>0.1</v>
      </c>
      <c r="T328" s="1">
        <f t="shared" si="71"/>
        <v>1.8004324971237058E-6</v>
      </c>
      <c r="U328" s="1">
        <f t="shared" si="87"/>
        <v>4.2431503592539653E-3</v>
      </c>
      <c r="V328" s="91"/>
      <c r="AB328" s="1" t="s">
        <v>76</v>
      </c>
    </row>
    <row r="329" spans="1:29" ht="12.95" customHeight="1">
      <c r="A329" s="30" t="s">
        <v>84</v>
      </c>
      <c r="B329" s="32" t="s">
        <v>54</v>
      </c>
      <c r="C329" s="33">
        <v>44525.351000000002</v>
      </c>
      <c r="D329" s="33"/>
      <c r="E329" s="1">
        <f t="shared" si="68"/>
        <v>6565.4036296585982</v>
      </c>
      <c r="F329" s="1">
        <f t="shared" si="78"/>
        <v>6565.5</v>
      </c>
      <c r="P329" s="1">
        <f t="shared" si="69"/>
        <v>-4.9245374777601159E-5</v>
      </c>
      <c r="Q329" s="208">
        <f t="shared" si="70"/>
        <v>29506.851000000002</v>
      </c>
      <c r="T329" s="1">
        <f t="shared" si="71"/>
        <v>0</v>
      </c>
      <c r="V329" s="91">
        <v>-3.9477694997913204E-2</v>
      </c>
      <c r="AB329" s="1" t="s">
        <v>81</v>
      </c>
    </row>
    <row r="330" spans="1:29" ht="12.95" customHeight="1">
      <c r="A330" s="30" t="s">
        <v>84</v>
      </c>
      <c r="B330" s="32"/>
      <c r="C330" s="33">
        <v>44531.337</v>
      </c>
      <c r="D330" s="33"/>
      <c r="E330" s="1">
        <f t="shared" si="68"/>
        <v>6580.0162574638543</v>
      </c>
      <c r="F330" s="1">
        <f t="shared" si="78"/>
        <v>6580</v>
      </c>
      <c r="P330" s="1">
        <f t="shared" si="69"/>
        <v>-3.2731906433419028E-5</v>
      </c>
      <c r="Q330" s="208">
        <f t="shared" si="70"/>
        <v>29512.837</v>
      </c>
      <c r="T330" s="1">
        <f t="shared" si="71"/>
        <v>0</v>
      </c>
      <c r="V330" s="91">
        <v>6.659799997578375E-3</v>
      </c>
    </row>
    <row r="331" spans="1:29" ht="12.95" customHeight="1">
      <c r="A331" s="16" t="s">
        <v>329</v>
      </c>
      <c r="B331" s="16" t="s">
        <v>50</v>
      </c>
      <c r="C331" s="17">
        <v>44732.476000000002</v>
      </c>
      <c r="D331" s="17" t="s">
        <v>138</v>
      </c>
      <c r="E331" s="1">
        <f t="shared" si="68"/>
        <v>7071.0234983797855</v>
      </c>
      <c r="F331" s="1">
        <f t="shared" si="78"/>
        <v>7071</v>
      </c>
      <c r="G331" s="1">
        <f t="shared" ref="G331:G345" si="89">+C331-(C$7+F331*C$8)</f>
        <v>9.6260100035578944E-3</v>
      </c>
      <c r="I331" s="1">
        <f>G331</f>
        <v>9.6260100035578944E-3</v>
      </c>
      <c r="O331" s="1">
        <f t="shared" ref="O331:O337" ca="1" si="90">+C$11+C$12*$F331</f>
        <v>-0.15601279570926299</v>
      </c>
      <c r="P331" s="1">
        <f t="shared" si="69"/>
        <v>5.6969526500451166E-4</v>
      </c>
      <c r="Q331" s="208">
        <f t="shared" si="70"/>
        <v>29713.976000000002</v>
      </c>
      <c r="R331" s="1">
        <f t="shared" ref="R331:R345" si="91">+(P331-G331)^2</f>
        <v>8.2016836643739228E-5</v>
      </c>
      <c r="S331" s="92">
        <f>S$17</f>
        <v>0.1</v>
      </c>
      <c r="T331" s="1">
        <f t="shared" si="71"/>
        <v>8.2016836643739225E-6</v>
      </c>
      <c r="U331" s="1">
        <f t="shared" ref="U331:U345" si="92">+G331-P331</f>
        <v>9.0563147385533827E-3</v>
      </c>
      <c r="V331" s="91"/>
    </row>
    <row r="332" spans="1:29" ht="12.95" customHeight="1">
      <c r="A332" s="30" t="s">
        <v>91</v>
      </c>
      <c r="B332" s="32" t="s">
        <v>50</v>
      </c>
      <c r="C332" s="33">
        <v>44750.490100000003</v>
      </c>
      <c r="D332" s="29" t="s">
        <v>256</v>
      </c>
      <c r="E332" s="1">
        <f t="shared" si="68"/>
        <v>7114.9983294099866</v>
      </c>
      <c r="F332" s="1">
        <f t="shared" si="78"/>
        <v>7115</v>
      </c>
      <c r="G332" s="1">
        <f t="shared" si="89"/>
        <v>-6.8435000139288604E-4</v>
      </c>
      <c r="J332" s="1">
        <f>G332</f>
        <v>-6.8435000139288604E-4</v>
      </c>
      <c r="O332" s="1">
        <f t="shared" ca="1" si="90"/>
        <v>-0.15547442279209689</v>
      </c>
      <c r="P332" s="1">
        <f t="shared" si="69"/>
        <v>6.2778225017273356E-4</v>
      </c>
      <c r="Q332" s="208">
        <f t="shared" si="70"/>
        <v>29731.990100000003</v>
      </c>
      <c r="R332" s="1">
        <f t="shared" si="91"/>
        <v>1.7216910455986625E-6</v>
      </c>
      <c r="S332" s="11">
        <v>1</v>
      </c>
      <c r="T332" s="1">
        <f t="shared" si="71"/>
        <v>1.7216910455986625E-6</v>
      </c>
      <c r="U332" s="1">
        <f t="shared" si="92"/>
        <v>-1.3121322515656196E-3</v>
      </c>
      <c r="V332" s="91"/>
    </row>
    <row r="333" spans="1:29" ht="12.95" customHeight="1">
      <c r="A333" s="30" t="s">
        <v>91</v>
      </c>
      <c r="B333" s="32" t="s">
        <v>50</v>
      </c>
      <c r="C333" s="33">
        <v>44750.4902</v>
      </c>
      <c r="D333" s="29" t="s">
        <v>256</v>
      </c>
      <c r="E333" s="1">
        <f t="shared" si="68"/>
        <v>7114.9985735233749</v>
      </c>
      <c r="F333" s="1">
        <f t="shared" si="78"/>
        <v>7115</v>
      </c>
      <c r="G333" s="1">
        <f t="shared" si="89"/>
        <v>-5.8435000391909853E-4</v>
      </c>
      <c r="J333" s="1">
        <f>G333</f>
        <v>-5.8435000391909853E-4</v>
      </c>
      <c r="O333" s="1">
        <f t="shared" ca="1" si="90"/>
        <v>-0.15547442279209689</v>
      </c>
      <c r="P333" s="1">
        <f t="shared" si="69"/>
        <v>6.2778225017273356E-4</v>
      </c>
      <c r="Q333" s="208">
        <f t="shared" si="70"/>
        <v>29731.9902</v>
      </c>
      <c r="R333" s="1">
        <f t="shared" si="91"/>
        <v>1.4692646014097457E-6</v>
      </c>
      <c r="S333" s="11">
        <v>1</v>
      </c>
      <c r="T333" s="1">
        <f t="shared" si="71"/>
        <v>1.4692646014097457E-6</v>
      </c>
      <c r="U333" s="1">
        <f t="shared" si="92"/>
        <v>-1.2121322540918321E-3</v>
      </c>
      <c r="V333" s="91"/>
    </row>
    <row r="334" spans="1:29" ht="12.95" customHeight="1">
      <c r="A334" s="30" t="s">
        <v>91</v>
      </c>
      <c r="B334" s="32" t="s">
        <v>54</v>
      </c>
      <c r="C334" s="33">
        <v>44751.516199999998</v>
      </c>
      <c r="D334" s="29" t="s">
        <v>256</v>
      </c>
      <c r="E334" s="1">
        <f t="shared" si="68"/>
        <v>7117.5031769527386</v>
      </c>
      <c r="F334" s="1">
        <f t="shared" si="78"/>
        <v>7117.5</v>
      </c>
      <c r="G334" s="1">
        <f t="shared" si="89"/>
        <v>1.3014249998377636E-3</v>
      </c>
      <c r="J334" s="1">
        <f>G334</f>
        <v>1.3014249998377636E-3</v>
      </c>
      <c r="O334" s="1">
        <f t="shared" ca="1" si="90"/>
        <v>-0.15544383342180335</v>
      </c>
      <c r="P334" s="1">
        <f t="shared" si="69"/>
        <v>6.3110290269727948E-4</v>
      </c>
      <c r="Q334" s="208">
        <f t="shared" si="70"/>
        <v>29733.016199999998</v>
      </c>
      <c r="R334" s="1">
        <f t="shared" si="91"/>
        <v>4.4933171391481663E-7</v>
      </c>
      <c r="S334" s="11">
        <v>1</v>
      </c>
      <c r="T334" s="1">
        <f t="shared" si="71"/>
        <v>4.4933171391481663E-7</v>
      </c>
      <c r="U334" s="1">
        <f t="shared" si="92"/>
        <v>6.7032209714048413E-4</v>
      </c>
      <c r="V334" s="91"/>
    </row>
    <row r="335" spans="1:29" ht="12.95" customHeight="1">
      <c r="A335" s="30" t="s">
        <v>91</v>
      </c>
      <c r="B335" s="32" t="s">
        <v>54</v>
      </c>
      <c r="C335" s="33">
        <v>44751.5173</v>
      </c>
      <c r="D335" s="29" t="s">
        <v>256</v>
      </c>
      <c r="E335" s="1">
        <f t="shared" si="68"/>
        <v>7117.5058622000834</v>
      </c>
      <c r="F335" s="1">
        <f t="shared" si="78"/>
        <v>7117.5</v>
      </c>
      <c r="G335" s="1">
        <f t="shared" si="89"/>
        <v>2.4014250011532567E-3</v>
      </c>
      <c r="J335" s="1">
        <f>G335</f>
        <v>2.4014250011532567E-3</v>
      </c>
      <c r="O335" s="1">
        <f t="shared" ca="1" si="90"/>
        <v>-0.15544383342180335</v>
      </c>
      <c r="P335" s="1">
        <f t="shared" si="69"/>
        <v>6.3110290269727948E-4</v>
      </c>
      <c r="Q335" s="208">
        <f t="shared" si="70"/>
        <v>29733.0173</v>
      </c>
      <c r="R335" s="1">
        <f t="shared" si="91"/>
        <v>3.1340403322815747E-6</v>
      </c>
      <c r="S335" s="11">
        <v>1</v>
      </c>
      <c r="T335" s="1">
        <f t="shared" si="71"/>
        <v>3.1340403322815747E-6</v>
      </c>
      <c r="U335" s="1">
        <f t="shared" si="92"/>
        <v>1.7703220984559773E-3</v>
      </c>
      <c r="V335" s="91"/>
      <c r="AC335" s="1">
        <v>17</v>
      </c>
    </row>
    <row r="336" spans="1:29" ht="12.95" customHeight="1">
      <c r="A336" s="99" t="s">
        <v>316</v>
      </c>
      <c r="B336" s="99" t="s">
        <v>54</v>
      </c>
      <c r="C336" s="100">
        <v>44758.487999999998</v>
      </c>
      <c r="D336" s="100" t="s">
        <v>138</v>
      </c>
      <c r="E336" s="1">
        <f t="shared" si="68"/>
        <v>7134.5222746027093</v>
      </c>
      <c r="F336" s="1">
        <f t="shared" si="78"/>
        <v>7134.5</v>
      </c>
      <c r="G336" s="1">
        <f t="shared" si="89"/>
        <v>9.1246949959895574E-3</v>
      </c>
      <c r="I336" s="1">
        <f>G336</f>
        <v>9.1246949959895574E-3</v>
      </c>
      <c r="O336" s="1">
        <f t="shared" ca="1" si="90"/>
        <v>-0.15523582570380734</v>
      </c>
      <c r="P336" s="1">
        <f t="shared" si="69"/>
        <v>6.5374110110854103E-4</v>
      </c>
      <c r="Q336" s="208">
        <f t="shared" si="70"/>
        <v>29739.987999999998</v>
      </c>
      <c r="R336" s="1">
        <f t="shared" si="91"/>
        <v>7.1757059889199866E-5</v>
      </c>
      <c r="S336" s="92">
        <f>S$17</f>
        <v>0.1</v>
      </c>
      <c r="T336" s="1">
        <f t="shared" si="71"/>
        <v>7.1757059889199869E-6</v>
      </c>
      <c r="U336" s="1">
        <f t="shared" si="92"/>
        <v>8.4709538948810163E-3</v>
      </c>
      <c r="V336" s="91"/>
    </row>
    <row r="337" spans="1:29" ht="12.95" customHeight="1">
      <c r="A337" s="16" t="s">
        <v>327</v>
      </c>
      <c r="B337" s="16" t="s">
        <v>54</v>
      </c>
      <c r="C337" s="17">
        <v>44774.449000000001</v>
      </c>
      <c r="D337" s="17" t="s">
        <v>138</v>
      </c>
      <c r="E337" s="1">
        <f t="shared" si="68"/>
        <v>7173.4852135268384</v>
      </c>
      <c r="F337" s="1">
        <f t="shared" si="78"/>
        <v>7173.5</v>
      </c>
      <c r="G337" s="1">
        <f t="shared" si="89"/>
        <v>-6.0572150032385252E-3</v>
      </c>
      <c r="I337" s="1">
        <f>G337</f>
        <v>-6.0572150032385252E-3</v>
      </c>
      <c r="O337" s="1">
        <f t="shared" ca="1" si="90"/>
        <v>-0.1547586315272283</v>
      </c>
      <c r="P337" s="1">
        <f t="shared" si="69"/>
        <v>7.0605633625010419E-4</v>
      </c>
      <c r="Q337" s="208">
        <f t="shared" si="70"/>
        <v>29755.949000000001</v>
      </c>
      <c r="R337" s="1">
        <f t="shared" si="91"/>
        <v>4.5741839211548318E-5</v>
      </c>
      <c r="S337" s="92">
        <f>S$17</f>
        <v>0.1</v>
      </c>
      <c r="T337" s="1">
        <f t="shared" si="71"/>
        <v>4.5741839211548323E-6</v>
      </c>
      <c r="U337" s="1">
        <f t="shared" si="92"/>
        <v>-6.7632713394886294E-3</v>
      </c>
      <c r="V337" s="91"/>
      <c r="AB337" s="1" t="s">
        <v>76</v>
      </c>
    </row>
    <row r="338" spans="1:29" ht="12.95" customHeight="1">
      <c r="A338" s="29" t="s">
        <v>85</v>
      </c>
      <c r="B338" s="35"/>
      <c r="C338" s="33">
        <v>44780.812100000003</v>
      </c>
      <c r="D338" s="33">
        <v>5.0000000000000001E-4</v>
      </c>
      <c r="E338" s="1">
        <f t="shared" si="68"/>
        <v>7189.0183929434279</v>
      </c>
      <c r="F338" s="1">
        <f t="shared" si="78"/>
        <v>7189</v>
      </c>
      <c r="G338" s="1">
        <f t="shared" si="89"/>
        <v>7.5345900040701963E-3</v>
      </c>
      <c r="J338" s="1">
        <f>G338</f>
        <v>7.5345900040701963E-3</v>
      </c>
      <c r="P338" s="1">
        <f t="shared" si="69"/>
        <v>7.2699547966207159E-4</v>
      </c>
      <c r="Q338" s="208">
        <f t="shared" si="70"/>
        <v>29762.312100000003</v>
      </c>
      <c r="R338" s="1">
        <f t="shared" si="91"/>
        <v>4.6343343208751485E-5</v>
      </c>
      <c r="S338" s="11">
        <v>1</v>
      </c>
      <c r="T338" s="1">
        <f t="shared" si="71"/>
        <v>4.6343343208751485E-5</v>
      </c>
      <c r="U338" s="1">
        <f t="shared" si="92"/>
        <v>6.8075945244081247E-3</v>
      </c>
      <c r="V338" s="91"/>
      <c r="AC338" s="1">
        <v>17</v>
      </c>
    </row>
    <row r="339" spans="1:29" ht="12.95" customHeight="1">
      <c r="A339" s="29" t="s">
        <v>85</v>
      </c>
      <c r="B339" s="35" t="s">
        <v>54</v>
      </c>
      <c r="C339" s="33">
        <v>44781.835699999996</v>
      </c>
      <c r="D339" s="33">
        <v>5.0000000000000001E-4</v>
      </c>
      <c r="E339" s="1">
        <f t="shared" si="68"/>
        <v>7191.5171376513072</v>
      </c>
      <c r="F339" s="1">
        <f t="shared" si="78"/>
        <v>7191.5</v>
      </c>
      <c r="G339" s="1">
        <f t="shared" si="89"/>
        <v>7.0203649956965819E-3</v>
      </c>
      <c r="J339" s="1">
        <f>G339</f>
        <v>7.0203649956965819E-3</v>
      </c>
      <c r="O339" s="1">
        <f ca="1">+C$11+C$12*$F339</f>
        <v>-0.15453838806111489</v>
      </c>
      <c r="P339" s="1">
        <f t="shared" si="69"/>
        <v>7.3038060175044904E-4</v>
      </c>
      <c r="Q339" s="208">
        <f t="shared" si="70"/>
        <v>29763.335699999996</v>
      </c>
      <c r="R339" s="1">
        <f t="shared" si="91"/>
        <v>3.95639036760859E-5</v>
      </c>
      <c r="S339" s="11">
        <v>1</v>
      </c>
      <c r="T339" s="1">
        <f t="shared" si="71"/>
        <v>3.95639036760859E-5</v>
      </c>
      <c r="U339" s="1">
        <f t="shared" si="92"/>
        <v>6.2899843939461329E-3</v>
      </c>
      <c r="V339" s="91"/>
      <c r="AC339" s="1">
        <v>28</v>
      </c>
    </row>
    <row r="340" spans="1:29" ht="12.95" customHeight="1">
      <c r="A340" s="16" t="s">
        <v>327</v>
      </c>
      <c r="B340" s="16" t="s">
        <v>54</v>
      </c>
      <c r="C340" s="17">
        <v>44788.391000000003</v>
      </c>
      <c r="D340" s="17" t="s">
        <v>138</v>
      </c>
      <c r="E340" s="1">
        <f t="shared" si="68"/>
        <v>7207.5195030124742</v>
      </c>
      <c r="F340" s="1">
        <f t="shared" si="78"/>
        <v>7207.5</v>
      </c>
      <c r="G340" s="1">
        <f t="shared" si="89"/>
        <v>7.9893250003806315E-3</v>
      </c>
      <c r="I340" s="1">
        <f>G340</f>
        <v>7.9893250003806315E-3</v>
      </c>
      <c r="O340" s="1">
        <f ca="1">+C$11+C$12*$F340</f>
        <v>-0.15434261609123631</v>
      </c>
      <c r="P340" s="1">
        <f t="shared" si="69"/>
        <v>7.5209695876712543E-4</v>
      </c>
      <c r="Q340" s="208">
        <f t="shared" si="70"/>
        <v>29769.891000000003</v>
      </c>
      <c r="R340" s="1">
        <f t="shared" si="91"/>
        <v>5.2377469726316867E-5</v>
      </c>
      <c r="S340" s="92">
        <f>S$17</f>
        <v>0.1</v>
      </c>
      <c r="T340" s="1">
        <f t="shared" si="71"/>
        <v>5.2377469726316871E-6</v>
      </c>
      <c r="U340" s="1">
        <f t="shared" si="92"/>
        <v>7.2372280416135061E-3</v>
      </c>
      <c r="V340" s="91"/>
      <c r="AB340" s="1" t="s">
        <v>76</v>
      </c>
    </row>
    <row r="341" spans="1:29" ht="12.95" customHeight="1">
      <c r="A341" s="29" t="s">
        <v>88</v>
      </c>
      <c r="B341" s="35" t="s">
        <v>54</v>
      </c>
      <c r="C341" s="33">
        <v>44795.346100000002</v>
      </c>
      <c r="D341" s="33"/>
      <c r="E341" s="1">
        <f t="shared" ref="E341:E404" si="93">+(C341-C$7)/C$8</f>
        <v>7224.4978337255325</v>
      </c>
      <c r="F341" s="1">
        <f t="shared" si="78"/>
        <v>7224.5</v>
      </c>
      <c r="G341" s="1">
        <f t="shared" si="89"/>
        <v>-8.8740499631967396E-4</v>
      </c>
      <c r="J341" s="1">
        <f>G341</f>
        <v>-8.8740499631967396E-4</v>
      </c>
      <c r="P341" s="1">
        <f t="shared" ref="P341:P404" si="94">+D$11+D$12*F341+D$13*F341^2</f>
        <v>7.7526833789547805E-4</v>
      </c>
      <c r="Q341" s="208">
        <f t="shared" ref="Q341:Q404" si="95">+C341-15018.5</f>
        <v>29776.846100000002</v>
      </c>
      <c r="R341" s="1">
        <f t="shared" si="91"/>
        <v>2.7644826163101305E-6</v>
      </c>
      <c r="S341" s="11">
        <v>1</v>
      </c>
      <c r="T341" s="1">
        <f t="shared" ref="T341:T404" si="96">+S341*R341</f>
        <v>2.7644826163101305E-6</v>
      </c>
      <c r="U341" s="1">
        <f t="shared" si="92"/>
        <v>-1.662673334215152E-3</v>
      </c>
      <c r="V341" s="91"/>
      <c r="AC341" s="1">
        <v>11</v>
      </c>
    </row>
    <row r="342" spans="1:29" ht="12.95" customHeight="1">
      <c r="A342" s="29" t="s">
        <v>88</v>
      </c>
      <c r="B342" s="35" t="s">
        <v>50</v>
      </c>
      <c r="C342" s="33">
        <v>44796.3698</v>
      </c>
      <c r="D342" s="33"/>
      <c r="E342" s="1">
        <f t="shared" si="93"/>
        <v>7226.9968225468183</v>
      </c>
      <c r="F342" s="1">
        <f t="shared" si="78"/>
        <v>7227</v>
      </c>
      <c r="G342" s="1">
        <f t="shared" si="89"/>
        <v>-1.3016299999435432E-3</v>
      </c>
      <c r="J342" s="1">
        <f>G342</f>
        <v>-1.3016299999435432E-3</v>
      </c>
      <c r="P342" s="1">
        <f t="shared" si="94"/>
        <v>7.7868438795028992E-4</v>
      </c>
      <c r="Q342" s="208">
        <f t="shared" si="95"/>
        <v>29777.8698</v>
      </c>
      <c r="R342" s="1">
        <f t="shared" si="91"/>
        <v>4.3277079524780935E-6</v>
      </c>
      <c r="S342" s="11">
        <v>1</v>
      </c>
      <c r="T342" s="1">
        <f t="shared" si="96"/>
        <v>4.3277079524780935E-6</v>
      </c>
      <c r="U342" s="1">
        <f t="shared" si="92"/>
        <v>-2.0803143878938331E-3</v>
      </c>
      <c r="V342" s="91"/>
    </row>
    <row r="343" spans="1:29" ht="12.95" customHeight="1">
      <c r="A343" s="29" t="s">
        <v>88</v>
      </c>
      <c r="B343" s="35" t="s">
        <v>54</v>
      </c>
      <c r="C343" s="33">
        <v>44797.3946</v>
      </c>
      <c r="D343" s="29" t="s">
        <v>256</v>
      </c>
      <c r="E343" s="1">
        <f t="shared" si="93"/>
        <v>7229.4984966154489</v>
      </c>
      <c r="F343" s="1">
        <f t="shared" si="78"/>
        <v>7229.5</v>
      </c>
      <c r="G343" s="1">
        <f t="shared" si="89"/>
        <v>-6.1585500225191936E-4</v>
      </c>
      <c r="J343" s="1">
        <f>G343</f>
        <v>-6.1585500225191936E-4</v>
      </c>
      <c r="O343" s="1">
        <f ca="1">+C$11+C$12*$F343</f>
        <v>-0.15407342963265325</v>
      </c>
      <c r="P343" s="1">
        <f t="shared" si="94"/>
        <v>7.821026160309049E-4</v>
      </c>
      <c r="Q343" s="208">
        <f t="shared" si="95"/>
        <v>29778.8946</v>
      </c>
      <c r="R343" s="1">
        <f t="shared" si="91"/>
        <v>1.9542855025149865E-6</v>
      </c>
      <c r="S343" s="11">
        <v>1</v>
      </c>
      <c r="T343" s="1">
        <f t="shared" si="96"/>
        <v>1.9542855025149865E-6</v>
      </c>
      <c r="U343" s="1">
        <f t="shared" si="92"/>
        <v>-1.3979576182828243E-3</v>
      </c>
      <c r="V343" s="91"/>
      <c r="AB343" s="1" t="s">
        <v>76</v>
      </c>
    </row>
    <row r="344" spans="1:29" ht="12.95" customHeight="1">
      <c r="A344" s="29" t="s">
        <v>88</v>
      </c>
      <c r="B344" s="35" t="s">
        <v>50</v>
      </c>
      <c r="C344" s="33">
        <v>44798.419099999999</v>
      </c>
      <c r="D344" s="33"/>
      <c r="E344" s="1">
        <f t="shared" si="93"/>
        <v>7231.9994383438961</v>
      </c>
      <c r="F344" s="1">
        <f t="shared" si="78"/>
        <v>7232</v>
      </c>
      <c r="G344" s="1">
        <f t="shared" si="89"/>
        <v>-2.3008000425761566E-4</v>
      </c>
      <c r="J344" s="1">
        <f>G344</f>
        <v>-2.3008000425761566E-4</v>
      </c>
      <c r="P344" s="1">
        <f t="shared" si="94"/>
        <v>7.85523022137323E-4</v>
      </c>
      <c r="Q344" s="208">
        <f t="shared" si="95"/>
        <v>29779.919099999999</v>
      </c>
      <c r="R344" s="1">
        <f t="shared" si="91"/>
        <v>1.0314495072225584E-6</v>
      </c>
      <c r="S344" s="11">
        <v>1</v>
      </c>
      <c r="T344" s="1">
        <f t="shared" si="96"/>
        <v>1.0314495072225584E-6</v>
      </c>
      <c r="U344" s="1">
        <f t="shared" si="92"/>
        <v>-1.0156030263949387E-3</v>
      </c>
      <c r="V344" s="91"/>
    </row>
    <row r="345" spans="1:29" ht="12.95" customHeight="1">
      <c r="A345" s="16" t="s">
        <v>88</v>
      </c>
      <c r="B345" s="16" t="s">
        <v>54</v>
      </c>
      <c r="C345" s="17">
        <v>44799.443399999996</v>
      </c>
      <c r="D345" s="17" t="s">
        <v>138</v>
      </c>
      <c r="E345" s="1">
        <f t="shared" si="93"/>
        <v>7234.4998918455485</v>
      </c>
      <c r="F345" s="1">
        <f t="shared" si="78"/>
        <v>7234.5</v>
      </c>
      <c r="G345" s="1">
        <f t="shared" si="89"/>
        <v>-4.4305001210886985E-5</v>
      </c>
      <c r="J345" s="1">
        <f>G345</f>
        <v>-4.4305001210886985E-5</v>
      </c>
      <c r="O345" s="1">
        <f ca="1">+C$11+C$12*$F345</f>
        <v>-0.15401225089206622</v>
      </c>
      <c r="P345" s="1">
        <f t="shared" si="94"/>
        <v>7.8894560626954768E-4</v>
      </c>
      <c r="Q345" s="208">
        <f t="shared" si="95"/>
        <v>29780.943399999996</v>
      </c>
      <c r="R345" s="1">
        <f t="shared" si="91"/>
        <v>6.9430657486651342E-7</v>
      </c>
      <c r="S345" s="11">
        <v>1</v>
      </c>
      <c r="T345" s="1">
        <f t="shared" si="96"/>
        <v>6.9430657486651342E-7</v>
      </c>
      <c r="U345" s="1">
        <f t="shared" si="92"/>
        <v>-8.3325060748043467E-4</v>
      </c>
      <c r="V345" s="91"/>
      <c r="AB345" s="1" t="s">
        <v>76</v>
      </c>
    </row>
    <row r="346" spans="1:29" ht="12.95" customHeight="1">
      <c r="A346" s="30" t="s">
        <v>89</v>
      </c>
      <c r="B346" s="32"/>
      <c r="C346" s="33">
        <v>44801.703399999999</v>
      </c>
      <c r="D346" s="33"/>
      <c r="E346" s="1">
        <f t="shared" si="93"/>
        <v>7240.016854565215</v>
      </c>
      <c r="F346" s="1">
        <f t="shared" si="78"/>
        <v>7240</v>
      </c>
      <c r="P346" s="1">
        <f t="shared" si="94"/>
        <v>7.9648295801127561E-4</v>
      </c>
      <c r="Q346" s="208">
        <f t="shared" si="95"/>
        <v>29783.203399999999</v>
      </c>
      <c r="T346" s="1">
        <f t="shared" si="96"/>
        <v>0</v>
      </c>
      <c r="V346" s="91">
        <v>6.9043999974383041E-3</v>
      </c>
    </row>
    <row r="347" spans="1:29" ht="12.95" customHeight="1">
      <c r="A347" s="16" t="s">
        <v>327</v>
      </c>
      <c r="B347" s="16" t="s">
        <v>50</v>
      </c>
      <c r="C347" s="17">
        <v>44814.406000000003</v>
      </c>
      <c r="D347" s="17" t="s">
        <v>138</v>
      </c>
      <c r="E347" s="1">
        <f t="shared" si="93"/>
        <v>7271.0256026372481</v>
      </c>
      <c r="F347" s="1">
        <f t="shared" si="78"/>
        <v>7271</v>
      </c>
      <c r="G347" s="1">
        <f>+C347-(C$7+F347*C$8)</f>
        <v>1.0488010004337411E-2</v>
      </c>
      <c r="I347" s="1">
        <f>G347</f>
        <v>1.0488010004337411E-2</v>
      </c>
      <c r="O347" s="1">
        <f ca="1">+C$11+C$12*$F347</f>
        <v>-0.15356564608578066</v>
      </c>
      <c r="P347" s="1">
        <f t="shared" si="94"/>
        <v>8.3916336817871709E-4</v>
      </c>
      <c r="Q347" s="208">
        <f t="shared" si="95"/>
        <v>29795.906000000003</v>
      </c>
      <c r="R347" s="1">
        <f>+(P347-G347)^2</f>
        <v>9.3100241408110949E-5</v>
      </c>
      <c r="S347" s="92">
        <f>S$17</f>
        <v>0.1</v>
      </c>
      <c r="T347" s="1">
        <f t="shared" si="96"/>
        <v>9.3100241408110956E-6</v>
      </c>
      <c r="U347" s="1">
        <f>+G347-P347</f>
        <v>9.6488466361586943E-3</v>
      </c>
      <c r="V347" s="91"/>
    </row>
    <row r="348" spans="1:29" ht="12.95" customHeight="1">
      <c r="A348" s="16" t="s">
        <v>327</v>
      </c>
      <c r="B348" s="16" t="s">
        <v>54</v>
      </c>
      <c r="C348" s="17">
        <v>44815.423000000003</v>
      </c>
      <c r="D348" s="17" t="s">
        <v>138</v>
      </c>
      <c r="E348" s="1">
        <f t="shared" si="93"/>
        <v>7273.5082358610953</v>
      </c>
      <c r="F348" s="1">
        <f t="shared" si="78"/>
        <v>7273.5</v>
      </c>
      <c r="G348" s="1">
        <f>+C348-(C$7+F348*C$8)</f>
        <v>3.3737850026227534E-3</v>
      </c>
      <c r="I348" s="1">
        <f>G348</f>
        <v>3.3737850026227534E-3</v>
      </c>
      <c r="O348" s="1">
        <f ca="1">+C$11+C$12*$F348</f>
        <v>-0.15353505671548714</v>
      </c>
      <c r="P348" s="1">
        <f t="shared" si="94"/>
        <v>8.4261992951350194E-4</v>
      </c>
      <c r="Q348" s="208">
        <f t="shared" si="95"/>
        <v>29796.923000000003</v>
      </c>
      <c r="R348" s="1">
        <f>+(P348-G348)^2</f>
        <v>6.4067966273281625E-6</v>
      </c>
      <c r="S348" s="92">
        <f>S$17</f>
        <v>0.1</v>
      </c>
      <c r="T348" s="1">
        <f t="shared" si="96"/>
        <v>6.4067966273281625E-7</v>
      </c>
      <c r="U348" s="1">
        <f>+G348-P348</f>
        <v>2.5311650731092514E-3</v>
      </c>
      <c r="V348" s="91"/>
      <c r="AB348" s="1" t="s">
        <v>76</v>
      </c>
    </row>
    <row r="349" spans="1:29" ht="12.95" customHeight="1">
      <c r="A349" s="30" t="s">
        <v>90</v>
      </c>
      <c r="B349" s="32" t="s">
        <v>54</v>
      </c>
      <c r="C349" s="33">
        <v>44815.425900000002</v>
      </c>
      <c r="D349" s="33" t="s">
        <v>257</v>
      </c>
      <c r="E349" s="1">
        <f t="shared" si="93"/>
        <v>7273.5153151495397</v>
      </c>
      <c r="F349" s="1">
        <f t="shared" si="78"/>
        <v>7273.5</v>
      </c>
      <c r="P349" s="1">
        <f t="shared" si="94"/>
        <v>8.4261992951350194E-4</v>
      </c>
      <c r="Q349" s="208">
        <f t="shared" si="95"/>
        <v>29796.925900000002</v>
      </c>
      <c r="T349" s="1">
        <f t="shared" si="96"/>
        <v>0</v>
      </c>
      <c r="V349" s="91">
        <v>6.2737850021221675E-3</v>
      </c>
      <c r="AB349" s="1" t="s">
        <v>76</v>
      </c>
    </row>
    <row r="350" spans="1:29" ht="12.95" customHeight="1">
      <c r="A350" s="30" t="s">
        <v>90</v>
      </c>
      <c r="B350" s="32"/>
      <c r="C350" s="33">
        <v>44816.4496</v>
      </c>
      <c r="D350" s="33" t="s">
        <v>257</v>
      </c>
      <c r="E350" s="1">
        <f t="shared" si="93"/>
        <v>7276.0143039708255</v>
      </c>
      <c r="F350" s="1">
        <f t="shared" si="78"/>
        <v>7276</v>
      </c>
      <c r="P350" s="1">
        <f t="shared" si="94"/>
        <v>8.4607866887409164E-4</v>
      </c>
      <c r="Q350" s="208">
        <f t="shared" si="95"/>
        <v>29797.9496</v>
      </c>
      <c r="T350" s="1">
        <f t="shared" si="96"/>
        <v>0</v>
      </c>
      <c r="V350" s="91">
        <v>5.8595599984982982E-3</v>
      </c>
    </row>
    <row r="351" spans="1:29" ht="12.95" customHeight="1">
      <c r="A351" s="16" t="s">
        <v>327</v>
      </c>
      <c r="B351" s="16" t="s">
        <v>50</v>
      </c>
      <c r="C351" s="17">
        <v>44818.493000000002</v>
      </c>
      <c r="D351" s="17" t="s">
        <v>138</v>
      </c>
      <c r="E351" s="1">
        <f t="shared" si="93"/>
        <v>7281.0025170776262</v>
      </c>
      <c r="F351" s="1">
        <f t="shared" si="78"/>
        <v>7281</v>
      </c>
      <c r="G351" s="1">
        <f t="shared" ref="G351:G358" si="97">+C351-(C$7+F351*C$8)</f>
        <v>1.03110999771161E-3</v>
      </c>
      <c r="I351" s="1">
        <f>G351</f>
        <v>1.03110999771161E-3</v>
      </c>
      <c r="O351" s="1">
        <f ca="1">+C$11+C$12*$F351</f>
        <v>-0.15344328860460654</v>
      </c>
      <c r="P351" s="1">
        <f t="shared" si="94"/>
        <v>8.5300268167268559E-4</v>
      </c>
      <c r="Q351" s="208">
        <f t="shared" si="95"/>
        <v>29799.993000000002</v>
      </c>
      <c r="R351" s="1">
        <f t="shared" ref="R351:R358" si="98">+(P351-G351)^2</f>
        <v>3.1722216026589318E-8</v>
      </c>
      <c r="S351" s="92">
        <f>S$17</f>
        <v>0.1</v>
      </c>
      <c r="T351" s="1">
        <f t="shared" si="96"/>
        <v>3.1722216026589321E-9</v>
      </c>
      <c r="U351" s="1">
        <f t="shared" ref="U351:U358" si="99">+G351-P351</f>
        <v>1.7810731603892446E-4</v>
      </c>
      <c r="V351" s="91"/>
    </row>
    <row r="352" spans="1:29" ht="12.95" customHeight="1">
      <c r="A352" s="99" t="s">
        <v>328</v>
      </c>
      <c r="B352" s="99" t="s">
        <v>50</v>
      </c>
      <c r="C352" s="100">
        <v>44823.396000000001</v>
      </c>
      <c r="D352" s="100" t="s">
        <v>138</v>
      </c>
      <c r="E352" s="1">
        <f t="shared" si="93"/>
        <v>7292.9713968185515</v>
      </c>
      <c r="F352" s="1">
        <f t="shared" si="78"/>
        <v>7293</v>
      </c>
      <c r="G352" s="1">
        <f t="shared" si="97"/>
        <v>-1.1717170003976207E-2</v>
      </c>
      <c r="I352" s="1">
        <f>G352</f>
        <v>-1.1717170003976207E-2</v>
      </c>
      <c r="O352" s="1">
        <f ca="1">+C$11+C$12*$F352</f>
        <v>-0.15329645962719762</v>
      </c>
      <c r="P352" s="1">
        <f t="shared" si="94"/>
        <v>8.6965585777045232E-4</v>
      </c>
      <c r="Q352" s="208">
        <f t="shared" si="95"/>
        <v>29804.896000000001</v>
      </c>
      <c r="R352" s="1">
        <f t="shared" si="98"/>
        <v>1.5842818527393455E-4</v>
      </c>
      <c r="S352" s="92">
        <f>S$17</f>
        <v>0.1</v>
      </c>
      <c r="T352" s="1">
        <f t="shared" si="96"/>
        <v>1.5842818527393456E-5</v>
      </c>
      <c r="U352" s="1">
        <f t="shared" si="99"/>
        <v>-1.258682586174666E-2</v>
      </c>
      <c r="V352" s="91"/>
      <c r="AB352" s="1" t="s">
        <v>76</v>
      </c>
    </row>
    <row r="353" spans="1:28" ht="12.95" customHeight="1">
      <c r="A353" s="30" t="s">
        <v>91</v>
      </c>
      <c r="B353" s="32" t="s">
        <v>54</v>
      </c>
      <c r="C353" s="33">
        <v>44825.250999999997</v>
      </c>
      <c r="D353" s="29" t="s">
        <v>256</v>
      </c>
      <c r="E353" s="1">
        <f t="shared" si="93"/>
        <v>7297.499700289768</v>
      </c>
      <c r="F353" s="1">
        <f t="shared" si="78"/>
        <v>7297.5</v>
      </c>
      <c r="G353" s="1">
        <f t="shared" si="97"/>
        <v>-1.2277500354684889E-4</v>
      </c>
      <c r="J353" s="1">
        <f t="shared" ref="J353:J358" si="100">G353</f>
        <v>-1.2277500354684889E-4</v>
      </c>
      <c r="P353" s="1">
        <f t="shared" si="94"/>
        <v>8.7591373628039849E-4</v>
      </c>
      <c r="Q353" s="208">
        <f t="shared" si="95"/>
        <v>29806.750999999997</v>
      </c>
      <c r="R353" s="1">
        <f t="shared" si="98"/>
        <v>9.9737919905773547E-7</v>
      </c>
      <c r="S353" s="11">
        <v>1</v>
      </c>
      <c r="T353" s="1">
        <f t="shared" si="96"/>
        <v>9.9737919905773547E-7</v>
      </c>
      <c r="U353" s="1">
        <f t="shared" si="99"/>
        <v>-9.9868873982724739E-4</v>
      </c>
      <c r="V353" s="91"/>
      <c r="AB353" s="1" t="s">
        <v>76</v>
      </c>
    </row>
    <row r="354" spans="1:28" ht="12.95" customHeight="1">
      <c r="A354" s="30" t="s">
        <v>91</v>
      </c>
      <c r="B354" s="32" t="s">
        <v>54</v>
      </c>
      <c r="C354" s="33">
        <v>44825.251199999999</v>
      </c>
      <c r="D354" s="29" t="s">
        <v>256</v>
      </c>
      <c r="E354" s="1">
        <f t="shared" si="93"/>
        <v>7297.500188516563</v>
      </c>
      <c r="F354" s="1">
        <f t="shared" si="78"/>
        <v>7297.5</v>
      </c>
      <c r="G354" s="1">
        <f t="shared" si="97"/>
        <v>7.7224998676683754E-5</v>
      </c>
      <c r="J354" s="1">
        <f t="shared" si="100"/>
        <v>7.7224998676683754E-5</v>
      </c>
      <c r="P354" s="1">
        <f t="shared" si="94"/>
        <v>8.7591373628039849E-4</v>
      </c>
      <c r="Q354" s="208">
        <f t="shared" si="95"/>
        <v>29806.751199999999</v>
      </c>
      <c r="R354" s="1">
        <f t="shared" si="98"/>
        <v>6.3790369957501545E-7</v>
      </c>
      <c r="S354" s="11">
        <v>1</v>
      </c>
      <c r="T354" s="1">
        <f t="shared" si="96"/>
        <v>6.3790369957501545E-7</v>
      </c>
      <c r="U354" s="1">
        <f t="shared" si="99"/>
        <v>-7.9868873760371474E-4</v>
      </c>
      <c r="V354" s="91"/>
    </row>
    <row r="355" spans="1:28" ht="12.95" customHeight="1">
      <c r="A355" s="30" t="s">
        <v>91</v>
      </c>
      <c r="B355" s="32" t="s">
        <v>50</v>
      </c>
      <c r="C355" s="33">
        <v>44826.2739</v>
      </c>
      <c r="D355" s="29" t="s">
        <v>256</v>
      </c>
      <c r="E355" s="1">
        <f t="shared" si="93"/>
        <v>7299.9967362039106</v>
      </c>
      <c r="F355" s="1">
        <f t="shared" si="78"/>
        <v>7300</v>
      </c>
      <c r="G355" s="1">
        <f t="shared" si="97"/>
        <v>-1.3370000015129335E-3</v>
      </c>
      <c r="J355" s="1">
        <f t="shared" si="100"/>
        <v>-1.3370000015129335E-3</v>
      </c>
      <c r="P355" s="1">
        <f t="shared" si="94"/>
        <v>8.7939338468871753E-4</v>
      </c>
      <c r="Q355" s="208">
        <f t="shared" si="95"/>
        <v>29807.7739</v>
      </c>
      <c r="R355" s="1">
        <f t="shared" si="98"/>
        <v>4.9123996423984214E-6</v>
      </c>
      <c r="S355" s="11">
        <v>1</v>
      </c>
      <c r="T355" s="1">
        <f t="shared" si="96"/>
        <v>4.9123996423984214E-6</v>
      </c>
      <c r="U355" s="1">
        <f t="shared" si="99"/>
        <v>-2.2163933862016511E-3</v>
      </c>
      <c r="V355" s="91"/>
    </row>
    <row r="356" spans="1:28" ht="12.95" customHeight="1">
      <c r="A356" s="30" t="s">
        <v>91</v>
      </c>
      <c r="B356" s="32" t="s">
        <v>50</v>
      </c>
      <c r="C356" s="33">
        <v>44826.2742</v>
      </c>
      <c r="D356" s="29" t="s">
        <v>256</v>
      </c>
      <c r="E356" s="1">
        <f t="shared" si="93"/>
        <v>7299.9974685440939</v>
      </c>
      <c r="F356" s="1">
        <f t="shared" ref="F356:F419" si="101">ROUND(2*E356,0)/2</f>
        <v>7300</v>
      </c>
      <c r="G356" s="1">
        <f t="shared" si="97"/>
        <v>-1.0370000018156134E-3</v>
      </c>
      <c r="J356" s="1">
        <f t="shared" si="100"/>
        <v>-1.0370000018156134E-3</v>
      </c>
      <c r="P356" s="1">
        <f t="shared" si="94"/>
        <v>8.7939338468871753E-4</v>
      </c>
      <c r="Q356" s="208">
        <f t="shared" si="95"/>
        <v>29807.7742</v>
      </c>
      <c r="R356" s="1">
        <f t="shared" si="98"/>
        <v>3.6725636118375377E-6</v>
      </c>
      <c r="S356" s="11">
        <v>1</v>
      </c>
      <c r="T356" s="1">
        <f t="shared" si="96"/>
        <v>3.6725636118375377E-6</v>
      </c>
      <c r="U356" s="1">
        <f t="shared" si="99"/>
        <v>-1.9163933865043309E-3</v>
      </c>
      <c r="V356" s="91"/>
    </row>
    <row r="357" spans="1:28" ht="12.95" customHeight="1">
      <c r="A357" s="30" t="s">
        <v>91</v>
      </c>
      <c r="B357" s="32" t="s">
        <v>54</v>
      </c>
      <c r="C357" s="33">
        <v>44827.299200000001</v>
      </c>
      <c r="D357" s="29" t="s">
        <v>256</v>
      </c>
      <c r="E357" s="1">
        <f t="shared" si="93"/>
        <v>7302.4996308395184</v>
      </c>
      <c r="F357" s="1">
        <f t="shared" si="101"/>
        <v>7302.5</v>
      </c>
      <c r="G357" s="1">
        <f t="shared" si="97"/>
        <v>-1.5122500190045685E-4</v>
      </c>
      <c r="J357" s="1">
        <f t="shared" si="100"/>
        <v>-1.5122500190045685E-4</v>
      </c>
      <c r="P357" s="1">
        <f t="shared" si="94"/>
        <v>8.8287521112284141E-4</v>
      </c>
      <c r="Q357" s="208">
        <f t="shared" si="95"/>
        <v>29808.799200000001</v>
      </c>
      <c r="R357" s="1">
        <f t="shared" si="98"/>
        <v>1.0693632505748308E-6</v>
      </c>
      <c r="S357" s="11">
        <v>1</v>
      </c>
      <c r="T357" s="1">
        <f t="shared" si="96"/>
        <v>1.0693632505748308E-6</v>
      </c>
      <c r="U357" s="1">
        <f t="shared" si="99"/>
        <v>-1.0341002130232983E-3</v>
      </c>
      <c r="V357" s="91"/>
    </row>
    <row r="358" spans="1:28" ht="12.95" customHeight="1">
      <c r="A358" s="30" t="s">
        <v>91</v>
      </c>
      <c r="B358" s="32" t="s">
        <v>54</v>
      </c>
      <c r="C358" s="33">
        <v>44827.300499999998</v>
      </c>
      <c r="D358" s="29" t="s">
        <v>256</v>
      </c>
      <c r="E358" s="1">
        <f t="shared" si="93"/>
        <v>7302.5028043136408</v>
      </c>
      <c r="F358" s="1">
        <f t="shared" si="101"/>
        <v>7302.5</v>
      </c>
      <c r="G358" s="1">
        <f t="shared" si="97"/>
        <v>1.1487749943626113E-3</v>
      </c>
      <c r="J358" s="1">
        <f t="shared" si="100"/>
        <v>1.1487749943626113E-3</v>
      </c>
      <c r="P358" s="1">
        <f t="shared" si="94"/>
        <v>8.8287521112284141E-4</v>
      </c>
      <c r="Q358" s="208">
        <f t="shared" si="95"/>
        <v>29808.800499999998</v>
      </c>
      <c r="R358" s="1">
        <f t="shared" si="98"/>
        <v>7.0702694726956627E-8</v>
      </c>
      <c r="S358" s="11">
        <v>1</v>
      </c>
      <c r="T358" s="1">
        <f t="shared" si="96"/>
        <v>7.0702694726956627E-8</v>
      </c>
      <c r="U358" s="1">
        <f t="shared" si="99"/>
        <v>2.6589978323976991E-4</v>
      </c>
      <c r="V358" s="91"/>
      <c r="AB358" s="1" t="s">
        <v>76</v>
      </c>
    </row>
    <row r="359" spans="1:28" ht="12.95" customHeight="1">
      <c r="A359" s="30" t="s">
        <v>94</v>
      </c>
      <c r="B359" s="32"/>
      <c r="C359" s="33">
        <v>45138.432000000001</v>
      </c>
      <c r="D359" s="33"/>
      <c r="E359" s="1">
        <f t="shared" si="93"/>
        <v>8062.0164708677867</v>
      </c>
      <c r="F359" s="1">
        <f t="shared" si="101"/>
        <v>8062</v>
      </c>
      <c r="P359" s="1">
        <f t="shared" si="94"/>
        <v>2.0414947599236809E-3</v>
      </c>
      <c r="Q359" s="208">
        <f t="shared" si="95"/>
        <v>30119.932000000001</v>
      </c>
      <c r="T359" s="1">
        <f t="shared" si="96"/>
        <v>0</v>
      </c>
      <c r="V359" s="91">
        <v>6.7472200025804341E-3</v>
      </c>
    </row>
    <row r="360" spans="1:28" ht="12.95" customHeight="1">
      <c r="A360" s="30" t="s">
        <v>94</v>
      </c>
      <c r="B360" s="32" t="s">
        <v>54</v>
      </c>
      <c r="C360" s="33">
        <v>45141.502</v>
      </c>
      <c r="D360" s="33"/>
      <c r="E360" s="1">
        <f t="shared" si="93"/>
        <v>8069.5107520843176</v>
      </c>
      <c r="F360" s="1">
        <f t="shared" si="101"/>
        <v>8069.5</v>
      </c>
      <c r="P360" s="1">
        <f t="shared" si="94"/>
        <v>2.0539383600996618E-3</v>
      </c>
      <c r="Q360" s="208">
        <f t="shared" si="95"/>
        <v>30123.002</v>
      </c>
      <c r="T360" s="1">
        <f t="shared" si="96"/>
        <v>0</v>
      </c>
      <c r="V360" s="91">
        <v>4.4045449976692908E-3</v>
      </c>
    </row>
    <row r="361" spans="1:28" ht="12.95" customHeight="1">
      <c r="A361" s="99" t="s">
        <v>330</v>
      </c>
      <c r="B361" s="99" t="s">
        <v>50</v>
      </c>
      <c r="C361" s="100">
        <v>45142.536999999997</v>
      </c>
      <c r="D361" s="100" t="s">
        <v>138</v>
      </c>
      <c r="E361" s="1">
        <f t="shared" si="93"/>
        <v>8072.0373257191968</v>
      </c>
      <c r="F361" s="1">
        <f t="shared" si="101"/>
        <v>8072</v>
      </c>
      <c r="G361" s="1">
        <f t="shared" ref="G361:G375" si="102">+C361-(C$7+F361*C$8)</f>
        <v>1.5290319992345758E-2</v>
      </c>
      <c r="I361" s="1">
        <f>G361</f>
        <v>1.5290319992345758E-2</v>
      </c>
      <c r="O361" s="1">
        <f ca="1">+C$11+C$12*$F361</f>
        <v>-0.14376481184373402</v>
      </c>
      <c r="P361" s="1">
        <f t="shared" si="94"/>
        <v>2.0580905828765997E-3</v>
      </c>
      <c r="Q361" s="208">
        <f t="shared" si="95"/>
        <v>30124.036999999997</v>
      </c>
      <c r="R361" s="1">
        <f t="shared" ref="R361:R375" si="103">+(P361-G361)^2</f>
        <v>1.7509189514482051E-4</v>
      </c>
      <c r="S361" s="92">
        <f>S$17</f>
        <v>0.1</v>
      </c>
      <c r="T361" s="1">
        <f t="shared" si="96"/>
        <v>1.7509189514482051E-5</v>
      </c>
      <c r="U361" s="1">
        <f t="shared" ref="U361:U375" si="104">+G361-P361</f>
        <v>1.3232229409469158E-2</v>
      </c>
      <c r="V361" s="91"/>
    </row>
    <row r="362" spans="1:28" ht="12.95" customHeight="1">
      <c r="A362" s="99" t="s">
        <v>330</v>
      </c>
      <c r="B362" s="99" t="s">
        <v>54</v>
      </c>
      <c r="C362" s="100">
        <v>45143.546999999999</v>
      </c>
      <c r="D362" s="100" t="s">
        <v>138</v>
      </c>
      <c r="E362" s="1">
        <f t="shared" si="93"/>
        <v>8074.502871005423</v>
      </c>
      <c r="F362" s="1">
        <f t="shared" si="101"/>
        <v>8074.5</v>
      </c>
      <c r="G362" s="1">
        <f t="shared" si="102"/>
        <v>1.1760950001189485E-3</v>
      </c>
      <c r="I362" s="1">
        <f>G362</f>
        <v>1.1760950001189485E-3</v>
      </c>
      <c r="O362" s="1">
        <f ca="1">+C$11+C$12*$F362</f>
        <v>-0.14373422247344048</v>
      </c>
      <c r="P362" s="1">
        <f t="shared" si="94"/>
        <v>2.0622449836793441E-3</v>
      </c>
      <c r="Q362" s="208">
        <f t="shared" si="95"/>
        <v>30125.046999999999</v>
      </c>
      <c r="R362" s="1">
        <f t="shared" si="103"/>
        <v>7.8526179336408941E-7</v>
      </c>
      <c r="S362" s="92">
        <f>S$17</f>
        <v>0.1</v>
      </c>
      <c r="T362" s="1">
        <f t="shared" si="96"/>
        <v>7.8526179336408941E-8</v>
      </c>
      <c r="U362" s="1">
        <f t="shared" si="104"/>
        <v>-8.8614998356039559E-4</v>
      </c>
      <c r="V362" s="91"/>
    </row>
    <row r="363" spans="1:28" ht="12.95" customHeight="1">
      <c r="A363" s="30" t="s">
        <v>96</v>
      </c>
      <c r="B363" s="32"/>
      <c r="C363" s="33">
        <v>45144.575900000003</v>
      </c>
      <c r="D363" s="33"/>
      <c r="E363" s="1">
        <f t="shared" si="93"/>
        <v>8077.0145537232484</v>
      </c>
      <c r="F363" s="1">
        <f t="shared" si="101"/>
        <v>8077</v>
      </c>
      <c r="G363" s="1">
        <f t="shared" si="102"/>
        <v>5.9618700033752248E-3</v>
      </c>
      <c r="J363" s="1">
        <f>G363</f>
        <v>5.9618700033752248E-3</v>
      </c>
      <c r="P363" s="1">
        <f t="shared" si="94"/>
        <v>2.0664015625078917E-3</v>
      </c>
      <c r="Q363" s="208">
        <f t="shared" si="95"/>
        <v>30126.075900000003</v>
      </c>
      <c r="R363" s="1">
        <f t="shared" si="103"/>
        <v>1.5174674373793371E-5</v>
      </c>
      <c r="S363" s="11">
        <v>1</v>
      </c>
      <c r="T363" s="1">
        <f t="shared" si="96"/>
        <v>1.5174674373793371E-5</v>
      </c>
      <c r="U363" s="1">
        <f t="shared" si="104"/>
        <v>3.8954684408673331E-3</v>
      </c>
      <c r="V363" s="91"/>
    </row>
    <row r="364" spans="1:28" ht="12.95" customHeight="1">
      <c r="A364" s="99" t="s">
        <v>330</v>
      </c>
      <c r="B364" s="99" t="s">
        <v>50</v>
      </c>
      <c r="C364" s="100">
        <v>45158.51</v>
      </c>
      <c r="D364" s="100" t="s">
        <v>138</v>
      </c>
      <c r="E364" s="1">
        <f t="shared" si="93"/>
        <v>8111.0295582506942</v>
      </c>
      <c r="F364" s="1">
        <f t="shared" si="101"/>
        <v>8111</v>
      </c>
      <c r="G364" s="1">
        <f t="shared" si="102"/>
        <v>1.2108410002838355E-2</v>
      </c>
      <c r="I364" s="1">
        <f>G364</f>
        <v>1.2108410002838355E-2</v>
      </c>
      <c r="O364" s="1">
        <f ca="1">+C$11+C$12*$F364</f>
        <v>-0.14328761766715498</v>
      </c>
      <c r="P364" s="1">
        <f t="shared" si="94"/>
        <v>2.123147268978073E-3</v>
      </c>
      <c r="Q364" s="208">
        <f t="shared" si="95"/>
        <v>30140.010000000002</v>
      </c>
      <c r="R364" s="1">
        <f t="shared" si="103"/>
        <v>9.9705471864218904E-5</v>
      </c>
      <c r="S364" s="92">
        <f>S$17</f>
        <v>0.1</v>
      </c>
      <c r="T364" s="1">
        <f t="shared" si="96"/>
        <v>9.9705471864218914E-6</v>
      </c>
      <c r="U364" s="1">
        <f t="shared" si="104"/>
        <v>9.9852627338602815E-3</v>
      </c>
      <c r="V364" s="91"/>
    </row>
    <row r="365" spans="1:28" ht="12.95" customHeight="1">
      <c r="A365" s="16" t="s">
        <v>86</v>
      </c>
      <c r="B365" s="16" t="s">
        <v>50</v>
      </c>
      <c r="C365" s="17">
        <v>45169.974600000001</v>
      </c>
      <c r="D365" s="17" t="s">
        <v>138</v>
      </c>
      <c r="E365" s="1">
        <f t="shared" si="93"/>
        <v>8139.0161824966353</v>
      </c>
      <c r="F365" s="1">
        <f t="shared" si="101"/>
        <v>8139</v>
      </c>
      <c r="G365" s="1">
        <f t="shared" si="102"/>
        <v>6.6290899994783103E-3</v>
      </c>
      <c r="J365" s="1">
        <f t="shared" ref="J365:J375" si="105">G365</f>
        <v>6.6290899994783103E-3</v>
      </c>
      <c r="O365" s="1">
        <f ca="1">+C$11+C$12*$F365</f>
        <v>-0.14294501671986742</v>
      </c>
      <c r="P365" s="1">
        <f t="shared" si="94"/>
        <v>2.170181511471447E-3</v>
      </c>
      <c r="Q365" s="208">
        <f t="shared" si="95"/>
        <v>30151.474600000001</v>
      </c>
      <c r="R365" s="1">
        <f t="shared" si="103"/>
        <v>1.9881864904419651E-5</v>
      </c>
      <c r="S365" s="11">
        <v>1</v>
      </c>
      <c r="T365" s="1">
        <f t="shared" si="96"/>
        <v>1.9881864904419651E-5</v>
      </c>
      <c r="U365" s="1">
        <f t="shared" si="104"/>
        <v>4.4589084880068634E-3</v>
      </c>
      <c r="V365" s="91"/>
    </row>
    <row r="366" spans="1:28" ht="12.95" customHeight="1">
      <c r="A366" s="30" t="s">
        <v>86</v>
      </c>
      <c r="B366" s="32"/>
      <c r="C366" s="33">
        <v>45169.974900000001</v>
      </c>
      <c r="D366" s="33"/>
      <c r="E366" s="1">
        <f t="shared" si="93"/>
        <v>8139.0169148368186</v>
      </c>
      <c r="F366" s="1">
        <f t="shared" si="101"/>
        <v>8139</v>
      </c>
      <c r="G366" s="1">
        <f t="shared" si="102"/>
        <v>6.9290899991756305E-3</v>
      </c>
      <c r="J366" s="1">
        <f t="shared" si="105"/>
        <v>6.9290899991756305E-3</v>
      </c>
      <c r="P366" s="1">
        <f t="shared" si="94"/>
        <v>2.170181511471447E-3</v>
      </c>
      <c r="Q366" s="208">
        <f t="shared" si="95"/>
        <v>30151.474900000001</v>
      </c>
      <c r="R366" s="1">
        <f t="shared" si="103"/>
        <v>2.2647209994342921E-5</v>
      </c>
      <c r="S366" s="11">
        <v>1</v>
      </c>
      <c r="T366" s="1">
        <f t="shared" si="96"/>
        <v>2.2647209994342921E-5</v>
      </c>
      <c r="U366" s="1">
        <f t="shared" si="104"/>
        <v>4.7589084877041835E-3</v>
      </c>
      <c r="V366" s="91"/>
    </row>
    <row r="367" spans="1:28" ht="12.95" customHeight="1">
      <c r="A367" s="30" t="s">
        <v>86</v>
      </c>
      <c r="B367" s="32" t="s">
        <v>54</v>
      </c>
      <c r="C367" s="33">
        <v>45170.998800000001</v>
      </c>
      <c r="D367" s="33"/>
      <c r="E367" s="1">
        <f t="shared" si="93"/>
        <v>8141.5163918848993</v>
      </c>
      <c r="F367" s="1">
        <f t="shared" si="101"/>
        <v>8141.5</v>
      </c>
      <c r="G367" s="1">
        <f t="shared" si="102"/>
        <v>6.7148649977752939E-3</v>
      </c>
      <c r="J367" s="1">
        <f t="shared" si="105"/>
        <v>6.7148649977752939E-3</v>
      </c>
      <c r="P367" s="1">
        <f t="shared" si="94"/>
        <v>2.1743942833657662E-3</v>
      </c>
      <c r="Q367" s="208">
        <f t="shared" si="95"/>
        <v>30152.498800000001</v>
      </c>
      <c r="R367" s="1">
        <f t="shared" si="103"/>
        <v>2.0615874308410567E-5</v>
      </c>
      <c r="S367" s="11">
        <v>1</v>
      </c>
      <c r="T367" s="1">
        <f t="shared" si="96"/>
        <v>2.0615874308410567E-5</v>
      </c>
      <c r="U367" s="1">
        <f t="shared" si="104"/>
        <v>4.5404707144095276E-3</v>
      </c>
      <c r="V367" s="91"/>
    </row>
    <row r="368" spans="1:28" ht="12.95" customHeight="1">
      <c r="A368" s="30" t="s">
        <v>96</v>
      </c>
      <c r="B368" s="32" t="s">
        <v>54</v>
      </c>
      <c r="C368" s="33">
        <v>45172.635499999997</v>
      </c>
      <c r="D368" s="33"/>
      <c r="E368" s="1">
        <f t="shared" si="93"/>
        <v>8145.5117958155388</v>
      </c>
      <c r="F368" s="1">
        <f t="shared" si="101"/>
        <v>8145.5</v>
      </c>
      <c r="G368" s="1">
        <f t="shared" si="102"/>
        <v>4.8321049980586395E-3</v>
      </c>
      <c r="J368" s="1">
        <f t="shared" si="105"/>
        <v>4.8321049980586395E-3</v>
      </c>
      <c r="P368" s="1">
        <f t="shared" si="94"/>
        <v>2.1811392486903516E-3</v>
      </c>
      <c r="Q368" s="208">
        <f t="shared" si="95"/>
        <v>30154.135499999997</v>
      </c>
      <c r="R368" s="1">
        <f t="shared" si="103"/>
        <v>7.0276194043237681E-6</v>
      </c>
      <c r="S368" s="11">
        <v>1</v>
      </c>
      <c r="T368" s="1">
        <f t="shared" si="96"/>
        <v>7.0276194043237681E-6</v>
      </c>
      <c r="U368" s="1">
        <f t="shared" si="104"/>
        <v>2.6509657493682878E-3</v>
      </c>
      <c r="V368" s="91"/>
    </row>
    <row r="369" spans="1:22" ht="12.95" customHeight="1">
      <c r="A369" s="30" t="s">
        <v>96</v>
      </c>
      <c r="B369" s="32"/>
      <c r="C369" s="33">
        <v>45175.708500000001</v>
      </c>
      <c r="D369" s="33"/>
      <c r="E369" s="1">
        <f t="shared" si="93"/>
        <v>8153.0134004339197</v>
      </c>
      <c r="F369" s="1">
        <f t="shared" si="101"/>
        <v>8153</v>
      </c>
      <c r="G369" s="1">
        <f t="shared" si="102"/>
        <v>5.4894299973966554E-3</v>
      </c>
      <c r="J369" s="1">
        <f t="shared" si="105"/>
        <v>5.4894299973966554E-3</v>
      </c>
      <c r="P369" s="1">
        <f t="shared" si="94"/>
        <v>2.1938010870520067E-3</v>
      </c>
      <c r="Q369" s="208">
        <f t="shared" si="95"/>
        <v>30157.208500000001</v>
      </c>
      <c r="R369" s="1">
        <f t="shared" si="103"/>
        <v>1.0861169914699457E-5</v>
      </c>
      <c r="S369" s="11">
        <v>1</v>
      </c>
      <c r="T369" s="1">
        <f t="shared" si="96"/>
        <v>1.0861169914699457E-5</v>
      </c>
      <c r="U369" s="1">
        <f t="shared" si="104"/>
        <v>3.2956289103446487E-3</v>
      </c>
      <c r="V369" s="91"/>
    </row>
    <row r="370" spans="1:22" ht="12.95" customHeight="1">
      <c r="A370" s="29" t="s">
        <v>97</v>
      </c>
      <c r="B370" s="35" t="s">
        <v>50</v>
      </c>
      <c r="C370" s="29">
        <v>45183.492599999998</v>
      </c>
      <c r="D370" s="29" t="s">
        <v>256</v>
      </c>
      <c r="E370" s="1">
        <f t="shared" si="93"/>
        <v>8172.0154311888318</v>
      </c>
      <c r="F370" s="1">
        <f t="shared" si="101"/>
        <v>8172</v>
      </c>
      <c r="G370" s="1">
        <f t="shared" si="102"/>
        <v>6.3213199973688461E-3</v>
      </c>
      <c r="J370" s="1">
        <f t="shared" si="105"/>
        <v>6.3213199973688461E-3</v>
      </c>
      <c r="O370" s="1">
        <f ca="1">+C$11+C$12*$F370</f>
        <v>-0.14254123703199287</v>
      </c>
      <c r="P370" s="1">
        <f t="shared" si="94"/>
        <v>2.2259654751142915E-3</v>
      </c>
      <c r="Q370" s="208">
        <f t="shared" si="95"/>
        <v>30164.992599999998</v>
      </c>
      <c r="R370" s="1">
        <f t="shared" si="103"/>
        <v>1.6771928662950832E-5</v>
      </c>
      <c r="S370" s="11">
        <v>1</v>
      </c>
      <c r="T370" s="1">
        <f t="shared" si="96"/>
        <v>1.6771928662950832E-5</v>
      </c>
      <c r="U370" s="1">
        <f t="shared" si="104"/>
        <v>4.0953545222545545E-3</v>
      </c>
      <c r="V370" s="91"/>
    </row>
    <row r="371" spans="1:22" ht="12.95" customHeight="1">
      <c r="A371" s="30" t="s">
        <v>96</v>
      </c>
      <c r="B371" s="32"/>
      <c r="C371" s="33">
        <v>45196.600100000003</v>
      </c>
      <c r="D371" s="33"/>
      <c r="E371" s="1">
        <f t="shared" si="93"/>
        <v>8204.0125943959083</v>
      </c>
      <c r="F371" s="1">
        <f t="shared" si="101"/>
        <v>8204</v>
      </c>
      <c r="G371" s="1">
        <f t="shared" si="102"/>
        <v>5.1592400050139986E-3</v>
      </c>
      <c r="J371" s="1">
        <f t="shared" si="105"/>
        <v>5.1592400050139986E-3</v>
      </c>
      <c r="P371" s="1">
        <f t="shared" si="94"/>
        <v>2.2804214391104177E-3</v>
      </c>
      <c r="Q371" s="208">
        <f t="shared" si="95"/>
        <v>30178.100100000003</v>
      </c>
      <c r="R371" s="1">
        <f t="shared" si="103"/>
        <v>8.2875963353911497E-6</v>
      </c>
      <c r="S371" s="11">
        <v>1</v>
      </c>
      <c r="T371" s="1">
        <f t="shared" si="96"/>
        <v>8.2875963353911497E-6</v>
      </c>
      <c r="U371" s="1">
        <f t="shared" si="104"/>
        <v>2.8788185659035809E-3</v>
      </c>
      <c r="V371" s="91"/>
    </row>
    <row r="372" spans="1:22" ht="12.95" customHeight="1">
      <c r="A372" s="30" t="s">
        <v>86</v>
      </c>
      <c r="B372" s="32"/>
      <c r="C372" s="33">
        <v>45197.011700000003</v>
      </c>
      <c r="D372" s="33"/>
      <c r="E372" s="1">
        <f t="shared" si="93"/>
        <v>8205.0173651283912</v>
      </c>
      <c r="F372" s="1">
        <f t="shared" si="101"/>
        <v>8205</v>
      </c>
      <c r="G372" s="1">
        <f t="shared" si="102"/>
        <v>7.1135500038508326E-3</v>
      </c>
      <c r="J372" s="1">
        <f t="shared" si="105"/>
        <v>7.1135500038508326E-3</v>
      </c>
      <c r="P372" s="1">
        <f t="shared" si="94"/>
        <v>2.2821289379734225E-3</v>
      </c>
      <c r="Q372" s="208">
        <f t="shared" si="95"/>
        <v>30178.511700000003</v>
      </c>
      <c r="R372" s="1">
        <f t="shared" si="103"/>
        <v>2.3342629515804008E-5</v>
      </c>
      <c r="S372" s="11">
        <v>1</v>
      </c>
      <c r="T372" s="1">
        <f t="shared" si="96"/>
        <v>2.3342629515804008E-5</v>
      </c>
      <c r="U372" s="1">
        <f t="shared" si="104"/>
        <v>4.8314210658774101E-3</v>
      </c>
      <c r="V372" s="91"/>
    </row>
    <row r="373" spans="1:22" ht="12.95" customHeight="1">
      <c r="A373" s="30" t="s">
        <v>96</v>
      </c>
      <c r="B373" s="32"/>
      <c r="C373" s="33">
        <v>45207.659800000001</v>
      </c>
      <c r="D373" s="33"/>
      <c r="E373" s="1">
        <f t="shared" si="93"/>
        <v>8231.010803506806</v>
      </c>
      <c r="F373" s="1">
        <f t="shared" si="101"/>
        <v>8231</v>
      </c>
      <c r="G373" s="1">
        <f t="shared" si="102"/>
        <v>4.4256100009079091E-3</v>
      </c>
      <c r="J373" s="1">
        <f t="shared" si="105"/>
        <v>4.4256100009079091E-3</v>
      </c>
      <c r="P373" s="1">
        <f t="shared" si="94"/>
        <v>2.3266462263407516E-3</v>
      </c>
      <c r="Q373" s="208">
        <f t="shared" si="95"/>
        <v>30189.159800000001</v>
      </c>
      <c r="R373" s="1">
        <f t="shared" si="103"/>
        <v>4.4056489269452096E-6</v>
      </c>
      <c r="S373" s="11">
        <v>1</v>
      </c>
      <c r="T373" s="1">
        <f t="shared" si="96"/>
        <v>4.4056489269452096E-6</v>
      </c>
      <c r="U373" s="1">
        <f t="shared" si="104"/>
        <v>2.0989637745671575E-3</v>
      </c>
      <c r="V373" s="91"/>
    </row>
    <row r="374" spans="1:22" ht="12.95" customHeight="1">
      <c r="A374" s="29" t="s">
        <v>85</v>
      </c>
      <c r="B374" s="35"/>
      <c r="C374" s="33">
        <v>45512.846299999997</v>
      </c>
      <c r="D374" s="33">
        <v>5.9999999999999995E-4</v>
      </c>
      <c r="E374" s="1">
        <f t="shared" si="93"/>
        <v>8976.0119287474899</v>
      </c>
      <c r="F374" s="1">
        <f t="shared" si="101"/>
        <v>8976</v>
      </c>
      <c r="G374" s="1">
        <f t="shared" si="102"/>
        <v>4.8865599965211004E-3</v>
      </c>
      <c r="J374" s="1">
        <f t="shared" si="105"/>
        <v>4.8865599965211004E-3</v>
      </c>
      <c r="P374" s="1">
        <f t="shared" si="94"/>
        <v>3.7023215289908179E-3</v>
      </c>
      <c r="Q374" s="208">
        <f t="shared" si="95"/>
        <v>30494.346299999997</v>
      </c>
      <c r="R374" s="1">
        <f t="shared" si="103"/>
        <v>1.402420747978472E-6</v>
      </c>
      <c r="S374" s="11">
        <v>1</v>
      </c>
      <c r="T374" s="1">
        <f t="shared" si="96"/>
        <v>1.402420747978472E-6</v>
      </c>
      <c r="U374" s="1">
        <f t="shared" si="104"/>
        <v>1.1842384675302825E-3</v>
      </c>
      <c r="V374" s="91"/>
    </row>
    <row r="375" spans="1:22" ht="12.95" customHeight="1">
      <c r="A375" s="29" t="s">
        <v>85</v>
      </c>
      <c r="B375" s="35" t="s">
        <v>54</v>
      </c>
      <c r="C375" s="33">
        <v>45513.87</v>
      </c>
      <c r="D375" s="33">
        <v>6.9999999999999999E-4</v>
      </c>
      <c r="E375" s="1">
        <f t="shared" si="93"/>
        <v>8978.5109175687921</v>
      </c>
      <c r="F375" s="1">
        <f t="shared" si="101"/>
        <v>8978.5</v>
      </c>
      <c r="G375" s="1">
        <f t="shared" si="102"/>
        <v>4.4723350001731887E-3</v>
      </c>
      <c r="J375" s="1">
        <f t="shared" si="105"/>
        <v>4.4723350001731887E-3</v>
      </c>
      <c r="P375" s="1">
        <f t="shared" si="94"/>
        <v>3.707263503924689E-3</v>
      </c>
      <c r="Q375" s="208">
        <f t="shared" si="95"/>
        <v>30495.370000000003</v>
      </c>
      <c r="R375" s="1">
        <f t="shared" si="103"/>
        <v>5.8533439437191816E-7</v>
      </c>
      <c r="S375" s="11">
        <v>1</v>
      </c>
      <c r="T375" s="1">
        <f t="shared" si="96"/>
        <v>5.8533439437191816E-7</v>
      </c>
      <c r="U375" s="1">
        <f t="shared" si="104"/>
        <v>7.6507149624849974E-4</v>
      </c>
      <c r="V375" s="91"/>
    </row>
    <row r="376" spans="1:22" ht="12.95" customHeight="1">
      <c r="A376" s="30" t="s">
        <v>98</v>
      </c>
      <c r="B376" s="32"/>
      <c r="C376" s="33">
        <v>45518.539700000001</v>
      </c>
      <c r="D376" s="33"/>
      <c r="E376" s="1">
        <f t="shared" si="93"/>
        <v>8989.9102807599411</v>
      </c>
      <c r="F376" s="1">
        <f t="shared" si="101"/>
        <v>8990</v>
      </c>
      <c r="P376" s="1">
        <f t="shared" si="94"/>
        <v>3.7300246415928658E-3</v>
      </c>
      <c r="Q376" s="208">
        <f t="shared" si="95"/>
        <v>30500.039700000001</v>
      </c>
      <c r="T376" s="1">
        <f t="shared" si="96"/>
        <v>0</v>
      </c>
      <c r="V376" s="91">
        <v>-3.6753100001078565E-2</v>
      </c>
    </row>
    <row r="377" spans="1:22" ht="12.95" customHeight="1">
      <c r="A377" s="99" t="s">
        <v>330</v>
      </c>
      <c r="B377" s="99" t="s">
        <v>54</v>
      </c>
      <c r="C377" s="100">
        <v>45531.489000000001</v>
      </c>
      <c r="D377" s="100" t="s">
        <v>138</v>
      </c>
      <c r="E377" s="1">
        <f t="shared" si="93"/>
        <v>9021.5212565766287</v>
      </c>
      <c r="F377" s="1">
        <f t="shared" si="101"/>
        <v>9021.5</v>
      </c>
      <c r="G377" s="1">
        <f>+C377-(C$7+F377*C$8)</f>
        <v>8.7076650015660562E-3</v>
      </c>
      <c r="I377" s="1">
        <f>G377</f>
        <v>8.7076650015660562E-3</v>
      </c>
      <c r="O377" s="1">
        <f ca="1">+C$11+C$12*$F377</f>
        <v>-0.13214696900625175</v>
      </c>
      <c r="P377" s="1">
        <f t="shared" si="94"/>
        <v>3.7926063773862911E-3</v>
      </c>
      <c r="Q377" s="208">
        <f t="shared" si="95"/>
        <v>30512.989000000001</v>
      </c>
      <c r="R377" s="1">
        <f>+(P377-G377)^2</f>
        <v>2.4157801279123886E-5</v>
      </c>
      <c r="S377" s="92">
        <f>S$17</f>
        <v>0.1</v>
      </c>
      <c r="T377" s="1">
        <f t="shared" si="96"/>
        <v>2.4157801279123886E-6</v>
      </c>
      <c r="U377" s="1">
        <f>+G377-P377</f>
        <v>4.9150586241797651E-3</v>
      </c>
      <c r="V377" s="91"/>
    </row>
    <row r="378" spans="1:22" ht="12.95" customHeight="1">
      <c r="A378" s="30" t="s">
        <v>94</v>
      </c>
      <c r="B378" s="32"/>
      <c r="C378" s="33">
        <v>45546.44</v>
      </c>
      <c r="D378" s="33"/>
      <c r="E378" s="1">
        <f t="shared" si="93"/>
        <v>9058.0186502145334</v>
      </c>
      <c r="F378" s="1">
        <f t="shared" si="101"/>
        <v>9058</v>
      </c>
      <c r="P378" s="1">
        <f t="shared" si="94"/>
        <v>3.8655541908396759E-3</v>
      </c>
      <c r="Q378" s="208">
        <f t="shared" si="95"/>
        <v>30527.940000000002</v>
      </c>
      <c r="T378" s="1">
        <f t="shared" si="96"/>
        <v>0</v>
      </c>
      <c r="V378" s="91">
        <v>7.6399800018407404E-3</v>
      </c>
    </row>
    <row r="379" spans="1:22" ht="12.95" customHeight="1">
      <c r="A379" s="30" t="s">
        <v>96</v>
      </c>
      <c r="B379" s="32"/>
      <c r="C379" s="33">
        <v>45554.630700000002</v>
      </c>
      <c r="D379" s="33"/>
      <c r="E379" s="1">
        <f t="shared" si="93"/>
        <v>9078.0132460322002</v>
      </c>
      <c r="F379" s="1">
        <f t="shared" si="101"/>
        <v>9078</v>
      </c>
      <c r="G379" s="1">
        <f>+C379-(C$7+F379*C$8)</f>
        <v>5.4261800032691099E-3</v>
      </c>
      <c r="J379" s="1">
        <f>G379</f>
        <v>5.4261800032691099E-3</v>
      </c>
      <c r="P379" s="1">
        <f t="shared" si="94"/>
        <v>3.9057224890044519E-3</v>
      </c>
      <c r="Q379" s="208">
        <f t="shared" si="95"/>
        <v>30536.130700000002</v>
      </c>
      <c r="R379" s="1">
        <f>+(P379-G379)^2</f>
        <v>2.3117910526838628E-6</v>
      </c>
      <c r="S379" s="11">
        <v>1</v>
      </c>
      <c r="T379" s="1">
        <f t="shared" si="96"/>
        <v>2.3117910526838628E-6</v>
      </c>
      <c r="U379" s="1">
        <f>+G379-P379</f>
        <v>1.520457514264658E-3</v>
      </c>
      <c r="V379" s="91"/>
    </row>
    <row r="380" spans="1:22" ht="12.95" customHeight="1">
      <c r="A380" s="30" t="s">
        <v>99</v>
      </c>
      <c r="B380" s="32"/>
      <c r="C380" s="33">
        <v>45854.481</v>
      </c>
      <c r="D380" s="33"/>
      <c r="E380" s="1">
        <f t="shared" si="93"/>
        <v>9809.9879923062254</v>
      </c>
      <c r="F380" s="1">
        <f t="shared" si="101"/>
        <v>9810</v>
      </c>
      <c r="P380" s="1">
        <f t="shared" si="94"/>
        <v>5.4717961855780227E-3</v>
      </c>
      <c r="Q380" s="208">
        <f t="shared" si="95"/>
        <v>30835.981</v>
      </c>
      <c r="T380" s="1">
        <f t="shared" si="96"/>
        <v>0</v>
      </c>
      <c r="V380" s="91">
        <v>-4.9188999983016402E-3</v>
      </c>
    </row>
    <row r="381" spans="1:22" ht="12.95" customHeight="1">
      <c r="A381" s="99" t="s">
        <v>330</v>
      </c>
      <c r="B381" s="99" t="s">
        <v>50</v>
      </c>
      <c r="C381" s="100">
        <v>45861.476000000002</v>
      </c>
      <c r="D381" s="100" t="s">
        <v>138</v>
      </c>
      <c r="E381" s="1">
        <f t="shared" si="93"/>
        <v>9827.0637242637677</v>
      </c>
      <c r="F381" s="1">
        <f t="shared" si="101"/>
        <v>9827</v>
      </c>
      <c r="G381" s="1">
        <f>+C381-(C$7+F381*C$8)</f>
        <v>2.6104370001121424E-2</v>
      </c>
      <c r="I381" s="1">
        <f>G381</f>
        <v>2.6104370001121424E-2</v>
      </c>
      <c r="O381" s="1">
        <f ca="1">+C$11+C$12*$F381</f>
        <v>-0.12229107389767674</v>
      </c>
      <c r="P381" s="1">
        <f t="shared" si="94"/>
        <v>5.5103853737756073E-3</v>
      </c>
      <c r="Q381" s="208">
        <f t="shared" si="95"/>
        <v>30842.976000000002</v>
      </c>
      <c r="R381" s="1">
        <f>+(P381-G381)^2</f>
        <v>4.241122028313558E-4</v>
      </c>
      <c r="S381" s="92">
        <f>S$17</f>
        <v>0.1</v>
      </c>
      <c r="T381" s="1">
        <f t="shared" si="96"/>
        <v>4.2411220283135582E-5</v>
      </c>
      <c r="U381" s="1">
        <f>+G381-P381</f>
        <v>2.0593984627345817E-2</v>
      </c>
      <c r="V381" s="91"/>
    </row>
    <row r="382" spans="1:22" ht="12.95" customHeight="1">
      <c r="A382" s="30" t="s">
        <v>284</v>
      </c>
      <c r="B382" s="32"/>
      <c r="C382" s="33">
        <v>45863.5</v>
      </c>
      <c r="D382" s="33" t="s">
        <v>257</v>
      </c>
      <c r="E382" s="1">
        <f t="shared" si="93"/>
        <v>9832.004579371991</v>
      </c>
      <c r="F382" s="1">
        <f t="shared" si="101"/>
        <v>9832</v>
      </c>
      <c r="P382" s="1">
        <f t="shared" si="94"/>
        <v>5.5217543016372744E-3</v>
      </c>
      <c r="Q382" s="208">
        <f t="shared" si="95"/>
        <v>30845</v>
      </c>
      <c r="T382" s="1">
        <f t="shared" si="96"/>
        <v>0</v>
      </c>
      <c r="V382" s="91">
        <v>1.87591999565484E-3</v>
      </c>
    </row>
    <row r="383" spans="1:22" ht="12.95" customHeight="1">
      <c r="A383" s="30" t="s">
        <v>101</v>
      </c>
      <c r="B383" s="32"/>
      <c r="C383" s="33">
        <v>45911.447999999997</v>
      </c>
      <c r="D383" s="33" t="s">
        <v>102</v>
      </c>
      <c r="E383" s="1">
        <f t="shared" si="93"/>
        <v>9949.0520698508881</v>
      </c>
      <c r="F383" s="1">
        <f t="shared" si="101"/>
        <v>9949</v>
      </c>
      <c r="P383" s="1">
        <f t="shared" si="94"/>
        <v>5.7902743448276801E-3</v>
      </c>
      <c r="Q383" s="208">
        <f t="shared" si="95"/>
        <v>30892.947999999997</v>
      </c>
      <c r="T383" s="1">
        <f t="shared" si="96"/>
        <v>0</v>
      </c>
      <c r="V383" s="91">
        <v>2.1330189993022941E-2</v>
      </c>
    </row>
    <row r="384" spans="1:22" ht="12.95" customHeight="1">
      <c r="A384" s="30" t="s">
        <v>96</v>
      </c>
      <c r="B384" s="32"/>
      <c r="C384" s="33">
        <v>45925.769399999997</v>
      </c>
      <c r="D384" s="33"/>
      <c r="E384" s="1">
        <f t="shared" si="93"/>
        <v>9984.012525555916</v>
      </c>
      <c r="F384" s="1">
        <f t="shared" si="101"/>
        <v>9984</v>
      </c>
      <c r="G384" s="1">
        <f>+C384-(C$7+F384*C$8)</f>
        <v>5.1310399940120988E-3</v>
      </c>
      <c r="J384" s="1">
        <f>G384</f>
        <v>5.1310399940120988E-3</v>
      </c>
      <c r="P384" s="1">
        <f t="shared" si="94"/>
        <v>5.871527821257036E-3</v>
      </c>
      <c r="Q384" s="208">
        <f t="shared" si="95"/>
        <v>30907.269399999997</v>
      </c>
      <c r="R384" s="1">
        <f>+(P384-G384)^2</f>
        <v>5.48322222297928E-7</v>
      </c>
      <c r="S384" s="11">
        <v>1</v>
      </c>
      <c r="T384" s="1">
        <f t="shared" si="96"/>
        <v>5.48322222297928E-7</v>
      </c>
      <c r="U384" s="1">
        <f>+G384-P384</f>
        <v>-7.4048782724493722E-4</v>
      </c>
      <c r="V384" s="91"/>
    </row>
    <row r="385" spans="1:22" ht="12.95" customHeight="1">
      <c r="A385" s="30" t="s">
        <v>96</v>
      </c>
      <c r="B385" s="32"/>
      <c r="C385" s="33">
        <v>45928.637600000002</v>
      </c>
      <c r="D385" s="33"/>
      <c r="E385" s="1">
        <f t="shared" si="93"/>
        <v>9991.0141859420037</v>
      </c>
      <c r="F385" s="1">
        <f t="shared" si="101"/>
        <v>9991</v>
      </c>
      <c r="G385" s="1">
        <f>+C385-(C$7+F385*C$8)</f>
        <v>5.8112100014113821E-3</v>
      </c>
      <c r="J385" s="1">
        <f>G385</f>
        <v>5.8112100014113821E-3</v>
      </c>
      <c r="P385" s="1">
        <f t="shared" si="94"/>
        <v>5.8878297437098479E-3</v>
      </c>
      <c r="Q385" s="208">
        <f t="shared" si="95"/>
        <v>30910.137600000002</v>
      </c>
      <c r="R385" s="1">
        <f>+(P385-G385)^2</f>
        <v>5.8705849098833005E-9</v>
      </c>
      <c r="S385" s="11">
        <v>1</v>
      </c>
      <c r="T385" s="1">
        <f t="shared" si="96"/>
        <v>5.8705849098833005E-9</v>
      </c>
      <c r="U385" s="1">
        <f>+G385-P385</f>
        <v>-7.6619742298465743E-5</v>
      </c>
      <c r="V385" s="91"/>
    </row>
    <row r="386" spans="1:22" ht="12.95" customHeight="1">
      <c r="A386" s="30" t="s">
        <v>285</v>
      </c>
      <c r="B386" s="32"/>
      <c r="C386" s="33">
        <v>45941.347000000002</v>
      </c>
      <c r="D386" s="33" t="s">
        <v>138</v>
      </c>
      <c r="E386" s="1">
        <f t="shared" si="93"/>
        <v>10022.039533724865</v>
      </c>
      <c r="F386" s="1">
        <f t="shared" si="101"/>
        <v>10022</v>
      </c>
      <c r="P386" s="1">
        <f t="shared" si="94"/>
        <v>5.9602292288670113E-3</v>
      </c>
      <c r="Q386" s="208">
        <f t="shared" si="95"/>
        <v>30922.847000000002</v>
      </c>
      <c r="T386" s="1">
        <f t="shared" si="96"/>
        <v>0</v>
      </c>
      <c r="V386" s="91">
        <v>1.6194820003875066E-2</v>
      </c>
    </row>
    <row r="387" spans="1:22" ht="12.95" customHeight="1">
      <c r="A387" s="30" t="s">
        <v>96</v>
      </c>
      <c r="B387" s="32"/>
      <c r="C387" s="33">
        <v>45943.7952</v>
      </c>
      <c r="D387" s="33"/>
      <c r="E387" s="1">
        <f t="shared" si="93"/>
        <v>10028.015917853301</v>
      </c>
      <c r="F387" s="1">
        <f t="shared" si="101"/>
        <v>10028</v>
      </c>
      <c r="G387" s="1">
        <f>+C387-(C$7+F387*C$8)</f>
        <v>6.5206799990846775E-3</v>
      </c>
      <c r="J387" s="1">
        <f>G387</f>
        <v>6.5206799990846775E-3</v>
      </c>
      <c r="P387" s="1">
        <f t="shared" si="94"/>
        <v>5.9742807141841166E-3</v>
      </c>
      <c r="Q387" s="208">
        <f t="shared" si="95"/>
        <v>30925.2952</v>
      </c>
      <c r="R387" s="1">
        <f>+(P387-G387)^2</f>
        <v>2.9855217853984437E-7</v>
      </c>
      <c r="S387" s="11">
        <v>1</v>
      </c>
      <c r="T387" s="1">
        <f t="shared" si="96"/>
        <v>2.9855217853984437E-7</v>
      </c>
      <c r="U387" s="1">
        <f>+G387-P387</f>
        <v>5.4639928490056097E-4</v>
      </c>
      <c r="V387" s="91"/>
    </row>
    <row r="388" spans="1:22" ht="12.95" customHeight="1">
      <c r="A388" s="30" t="s">
        <v>285</v>
      </c>
      <c r="B388" s="32" t="s">
        <v>54</v>
      </c>
      <c r="C388" s="33">
        <v>45944.425999999999</v>
      </c>
      <c r="D388" s="33" t="s">
        <v>138</v>
      </c>
      <c r="E388" s="1">
        <f t="shared" si="93"/>
        <v>10029.555785146911</v>
      </c>
      <c r="F388" s="1">
        <f t="shared" si="101"/>
        <v>10029.5</v>
      </c>
      <c r="P388" s="1">
        <f t="shared" si="94"/>
        <v>5.9777955457366184E-3</v>
      </c>
      <c r="Q388" s="208">
        <f t="shared" si="95"/>
        <v>30925.925999999999</v>
      </c>
      <c r="T388" s="1">
        <f t="shared" si="96"/>
        <v>0</v>
      </c>
      <c r="V388" s="91">
        <v>2.2852144997159485E-2</v>
      </c>
    </row>
    <row r="389" spans="1:22" ht="12.95" customHeight="1">
      <c r="A389" s="30" t="s">
        <v>286</v>
      </c>
      <c r="B389" s="32"/>
      <c r="C389" s="33">
        <v>46235.45</v>
      </c>
      <c r="D389" s="33" t="s">
        <v>138</v>
      </c>
      <c r="E389" s="1">
        <f t="shared" si="93"/>
        <v>10739.984350866711</v>
      </c>
      <c r="F389" s="1">
        <f t="shared" si="101"/>
        <v>10740</v>
      </c>
      <c r="P389" s="1">
        <f t="shared" si="94"/>
        <v>7.7307989696794952E-3</v>
      </c>
      <c r="Q389" s="208">
        <f t="shared" si="95"/>
        <v>31216.949999999997</v>
      </c>
      <c r="T389" s="1">
        <f t="shared" si="96"/>
        <v>0</v>
      </c>
      <c r="V389" s="91">
        <v>-6.4106000063475221E-3</v>
      </c>
    </row>
    <row r="390" spans="1:22" ht="12.95" customHeight="1">
      <c r="A390" s="99" t="s">
        <v>330</v>
      </c>
      <c r="B390" s="99" t="s">
        <v>54</v>
      </c>
      <c r="C390" s="100">
        <v>46236.489000000001</v>
      </c>
      <c r="D390" s="100" t="s">
        <v>138</v>
      </c>
      <c r="E390" s="1">
        <f t="shared" si="93"/>
        <v>10742.520689037397</v>
      </c>
      <c r="F390" s="1">
        <f t="shared" si="101"/>
        <v>10742.5</v>
      </c>
      <c r="G390" s="1">
        <f>+C390-(C$7+F390*C$8)</f>
        <v>8.4751749964198098E-3</v>
      </c>
      <c r="I390" s="1">
        <f>G390</f>
        <v>8.4751749964198098E-3</v>
      </c>
      <c r="O390" s="1">
        <f ca="1">+C$11+C$12*$F390</f>
        <v>-0.11108924649618646</v>
      </c>
      <c r="P390" s="1">
        <f t="shared" si="94"/>
        <v>7.7372777596214515E-3</v>
      </c>
      <c r="Q390" s="208">
        <f t="shared" si="95"/>
        <v>31217.989000000001</v>
      </c>
      <c r="R390" s="1">
        <f>+(P390-G390)^2</f>
        <v>5.4449233207465236E-7</v>
      </c>
      <c r="S390" s="92">
        <f>S$17</f>
        <v>0.1</v>
      </c>
      <c r="T390" s="1">
        <f t="shared" si="96"/>
        <v>5.444923320746524E-8</v>
      </c>
      <c r="U390" s="1">
        <f>+G390-P390</f>
        <v>7.3789723679835821E-4</v>
      </c>
      <c r="V390" s="91"/>
    </row>
    <row r="391" spans="1:22" ht="12.95" customHeight="1">
      <c r="A391" s="99" t="s">
        <v>330</v>
      </c>
      <c r="B391" s="99" t="s">
        <v>54</v>
      </c>
      <c r="C391" s="100">
        <v>46259.447999999997</v>
      </c>
      <c r="D391" s="100" t="s">
        <v>138</v>
      </c>
      <c r="E391" s="1">
        <f t="shared" si="93"/>
        <v>10798.566683320885</v>
      </c>
      <c r="F391" s="1">
        <f t="shared" si="101"/>
        <v>10798.5</v>
      </c>
      <c r="G391" s="1">
        <f>+C391-(C$7+F391*C$8)</f>
        <v>2.7316534993587993E-2</v>
      </c>
      <c r="I391" s="1">
        <f>G391</f>
        <v>2.7316534993587993E-2</v>
      </c>
      <c r="O391" s="1">
        <f ca="1">+C$11+C$12*$F391</f>
        <v>-0.11040404460161141</v>
      </c>
      <c r="P391" s="1">
        <f t="shared" si="94"/>
        <v>7.8829734713243282E-3</v>
      </c>
      <c r="Q391" s="208">
        <f t="shared" si="95"/>
        <v>31240.947999999997</v>
      </c>
      <c r="R391" s="1">
        <f>+(P391-G391)^2</f>
        <v>3.7766331343960688E-4</v>
      </c>
      <c r="S391" s="92">
        <f>S$17</f>
        <v>0.1</v>
      </c>
      <c r="T391" s="1">
        <f t="shared" si="96"/>
        <v>3.7766331343960689E-5</v>
      </c>
      <c r="U391" s="1">
        <f>+G391-P391</f>
        <v>1.9433561522263665E-2</v>
      </c>
      <c r="V391" s="91"/>
    </row>
    <row r="392" spans="1:22" ht="12.95" customHeight="1">
      <c r="A392" s="30" t="s">
        <v>286</v>
      </c>
      <c r="B392" s="32"/>
      <c r="C392" s="33">
        <v>46260.434999999998</v>
      </c>
      <c r="D392" s="33" t="s">
        <v>138</v>
      </c>
      <c r="E392" s="1">
        <f t="shared" si="93"/>
        <v>10800.976082526333</v>
      </c>
      <c r="F392" s="1">
        <f t="shared" si="101"/>
        <v>10801</v>
      </c>
      <c r="P392" s="1">
        <f t="shared" si="94"/>
        <v>7.8895032270701257E-3</v>
      </c>
      <c r="Q392" s="208">
        <f t="shared" si="95"/>
        <v>31241.934999999998</v>
      </c>
      <c r="T392" s="1">
        <f t="shared" si="96"/>
        <v>0</v>
      </c>
      <c r="V392" s="91">
        <v>-9.7976899996865541E-3</v>
      </c>
    </row>
    <row r="393" spans="1:22" ht="12.95" customHeight="1">
      <c r="A393" s="30" t="s">
        <v>287</v>
      </c>
      <c r="B393" s="32"/>
      <c r="C393" s="33">
        <v>46260.485000000001</v>
      </c>
      <c r="D393" s="33" t="s">
        <v>138</v>
      </c>
      <c r="E393" s="1">
        <f t="shared" si="93"/>
        <v>10801.098139223677</v>
      </c>
      <c r="F393" s="1">
        <f t="shared" si="101"/>
        <v>10801</v>
      </c>
      <c r="P393" s="1">
        <f t="shared" si="94"/>
        <v>7.8895032270701257E-3</v>
      </c>
      <c r="Q393" s="208">
        <f t="shared" si="95"/>
        <v>31241.985000000001</v>
      </c>
      <c r="T393" s="1">
        <f t="shared" si="96"/>
        <v>0</v>
      </c>
      <c r="V393" s="91">
        <v>4.0202310003223829E-2</v>
      </c>
    </row>
    <row r="394" spans="1:22" ht="12.95" customHeight="1">
      <c r="A394" s="30" t="s">
        <v>99</v>
      </c>
      <c r="B394" s="32"/>
      <c r="C394" s="33">
        <v>46271.481</v>
      </c>
      <c r="D394" s="33"/>
      <c r="E394" s="1">
        <f t="shared" si="93"/>
        <v>10827.940848102169</v>
      </c>
      <c r="F394" s="1">
        <f t="shared" si="101"/>
        <v>10828</v>
      </c>
      <c r="P394" s="1">
        <f t="shared" si="94"/>
        <v>7.960163372929048E-3</v>
      </c>
      <c r="Q394" s="208">
        <f t="shared" si="95"/>
        <v>31252.981</v>
      </c>
      <c r="T394" s="1">
        <f t="shared" si="96"/>
        <v>0</v>
      </c>
      <c r="V394" s="91">
        <v>-2.4231319999671541E-2</v>
      </c>
    </row>
    <row r="395" spans="1:22" ht="12.95" customHeight="1">
      <c r="A395" s="16" t="s">
        <v>331</v>
      </c>
      <c r="B395" s="16" t="s">
        <v>50</v>
      </c>
      <c r="C395" s="17">
        <v>46271.498</v>
      </c>
      <c r="D395" s="17" t="s">
        <v>138</v>
      </c>
      <c r="E395" s="1">
        <f t="shared" si="93"/>
        <v>10827.982347379264</v>
      </c>
      <c r="F395" s="1">
        <f t="shared" si="101"/>
        <v>10828</v>
      </c>
      <c r="G395" s="1">
        <f>+C395-(C$7+F395*C$8)</f>
        <v>-7.2313199998461641E-3</v>
      </c>
      <c r="J395" s="1">
        <f>G395</f>
        <v>-7.2313199998461641E-3</v>
      </c>
      <c r="O395" s="1">
        <f ca="1">+C$11+C$12*$F395</f>
        <v>-0.11004309003214777</v>
      </c>
      <c r="P395" s="1">
        <f t="shared" si="94"/>
        <v>7.960163372929048E-3</v>
      </c>
      <c r="Q395" s="208">
        <f t="shared" si="95"/>
        <v>31252.998</v>
      </c>
      <c r="R395" s="1">
        <f>+(P395-G395)^2</f>
        <v>2.3078116706530573E-4</v>
      </c>
      <c r="S395" s="11">
        <v>1</v>
      </c>
      <c r="T395" s="1">
        <f t="shared" si="96"/>
        <v>2.3078116706530573E-4</v>
      </c>
      <c r="U395" s="1">
        <f>+G395-P395</f>
        <v>-1.5191483372775212E-2</v>
      </c>
      <c r="V395" s="91"/>
    </row>
    <row r="396" spans="1:22" ht="12.95" customHeight="1">
      <c r="A396" s="99" t="s">
        <v>330</v>
      </c>
      <c r="B396" s="99" t="s">
        <v>50</v>
      </c>
      <c r="C396" s="100">
        <v>46271.517999999996</v>
      </c>
      <c r="D396" s="100" t="s">
        <v>138</v>
      </c>
      <c r="E396" s="1">
        <f t="shared" si="93"/>
        <v>10828.031170058191</v>
      </c>
      <c r="F396" s="1">
        <f t="shared" si="101"/>
        <v>10828</v>
      </c>
      <c r="G396" s="1">
        <f>+C396-(C$7+F396*C$8)</f>
        <v>1.2768679996952415E-2</v>
      </c>
      <c r="I396" s="1">
        <f>G396</f>
        <v>1.2768679996952415E-2</v>
      </c>
      <c r="O396" s="1">
        <f ca="1">+C$11+C$12*$F396</f>
        <v>-0.11004309003214777</v>
      </c>
      <c r="P396" s="1">
        <f t="shared" si="94"/>
        <v>7.960163372929048E-3</v>
      </c>
      <c r="Q396" s="208">
        <f t="shared" si="95"/>
        <v>31253.017999999996</v>
      </c>
      <c r="R396" s="1">
        <f>+(P396-G396)^2</f>
        <v>2.3121832123509073E-5</v>
      </c>
      <c r="S396" s="92">
        <f>S$17</f>
        <v>0.1</v>
      </c>
      <c r="T396" s="1">
        <f t="shared" si="96"/>
        <v>2.3121832123509073E-6</v>
      </c>
      <c r="U396" s="1">
        <f>+G396-P396</f>
        <v>4.8085166240233665E-3</v>
      </c>
      <c r="V396" s="91"/>
    </row>
    <row r="397" spans="1:22" ht="12.95" customHeight="1">
      <c r="A397" s="30" t="s">
        <v>107</v>
      </c>
      <c r="B397" s="32" t="s">
        <v>54</v>
      </c>
      <c r="C397" s="33">
        <v>46318.428</v>
      </c>
      <c r="D397" s="33"/>
      <c r="E397" s="1">
        <f t="shared" si="93"/>
        <v>10942.544763500377</v>
      </c>
      <c r="F397" s="1">
        <f t="shared" si="101"/>
        <v>10942.5</v>
      </c>
      <c r="P397" s="1">
        <f t="shared" si="94"/>
        <v>8.262637758586695E-3</v>
      </c>
      <c r="Q397" s="208">
        <f t="shared" si="95"/>
        <v>31299.928</v>
      </c>
      <c r="T397" s="1">
        <f t="shared" si="96"/>
        <v>0</v>
      </c>
      <c r="V397" s="91">
        <v>1.8337174995394889E-2</v>
      </c>
    </row>
    <row r="398" spans="1:22" ht="12.95" customHeight="1">
      <c r="A398" s="30" t="s">
        <v>288</v>
      </c>
      <c r="B398" s="32"/>
      <c r="C398" s="33">
        <v>46585.315000000002</v>
      </c>
      <c r="D398" s="33" t="s">
        <v>138</v>
      </c>
      <c r="E398" s="1">
        <f t="shared" si="93"/>
        <v>11594.051679147415</v>
      </c>
      <c r="F398" s="1">
        <f t="shared" si="101"/>
        <v>11594</v>
      </c>
      <c r="P398" s="1">
        <f t="shared" si="94"/>
        <v>1.0070659132491501E-2</v>
      </c>
      <c r="Q398" s="208">
        <f t="shared" si="95"/>
        <v>31566.815000000002</v>
      </c>
      <c r="T398" s="1">
        <f t="shared" si="96"/>
        <v>0</v>
      </c>
      <c r="V398" s="91">
        <v>2.1170140003960114E-2</v>
      </c>
    </row>
    <row r="399" spans="1:22" ht="12.95" customHeight="1">
      <c r="A399" s="30" t="s">
        <v>288</v>
      </c>
      <c r="B399" s="32"/>
      <c r="C399" s="33">
        <v>46587.334999999999</v>
      </c>
      <c r="D399" s="33" t="s">
        <v>138</v>
      </c>
      <c r="E399" s="1">
        <f t="shared" si="93"/>
        <v>11598.982769719847</v>
      </c>
      <c r="F399" s="1">
        <f t="shared" si="101"/>
        <v>11599</v>
      </c>
      <c r="P399" s="1">
        <f t="shared" si="94"/>
        <v>1.0085106917631278E-2</v>
      </c>
      <c r="Q399" s="208">
        <f t="shared" si="95"/>
        <v>31568.834999999999</v>
      </c>
      <c r="T399" s="1">
        <f t="shared" si="96"/>
        <v>0</v>
      </c>
      <c r="V399" s="91">
        <v>-7.0583100023213774E-3</v>
      </c>
    </row>
    <row r="400" spans="1:22" ht="12.95" customHeight="1">
      <c r="A400" s="30" t="s">
        <v>289</v>
      </c>
      <c r="B400" s="32"/>
      <c r="C400" s="33">
        <v>46591.442999999999</v>
      </c>
      <c r="D400" s="33" t="s">
        <v>138</v>
      </c>
      <c r="E400" s="1">
        <f t="shared" si="93"/>
        <v>11609.010947973107</v>
      </c>
      <c r="F400" s="1">
        <f t="shared" si="101"/>
        <v>11609</v>
      </c>
      <c r="P400" s="1">
        <f t="shared" si="94"/>
        <v>1.0114028624220488E-2</v>
      </c>
      <c r="Q400" s="208">
        <f t="shared" si="95"/>
        <v>31572.942999999999</v>
      </c>
      <c r="T400" s="1">
        <f t="shared" si="96"/>
        <v>0</v>
      </c>
      <c r="V400" s="91">
        <v>4.4847899989690632E-3</v>
      </c>
    </row>
    <row r="401" spans="1:22" ht="12.95" customHeight="1">
      <c r="A401" s="99" t="s">
        <v>330</v>
      </c>
      <c r="B401" s="99" t="s">
        <v>50</v>
      </c>
      <c r="C401" s="100">
        <v>46591.451999999997</v>
      </c>
      <c r="D401" s="100" t="s">
        <v>138</v>
      </c>
      <c r="E401" s="1">
        <f t="shared" si="93"/>
        <v>11609.032918178624</v>
      </c>
      <c r="F401" s="1">
        <f t="shared" si="101"/>
        <v>11609</v>
      </c>
      <c r="G401" s="1">
        <f>+C401-(C$7+F401*C$8)</f>
        <v>1.3484789997164626E-2</v>
      </c>
      <c r="I401" s="1">
        <f>G401</f>
        <v>1.3484789997164626E-2</v>
      </c>
      <c r="O401" s="1">
        <f ca="1">+C$11+C$12*$F401</f>
        <v>-0.10048697075244933</v>
      </c>
      <c r="P401" s="1">
        <f t="shared" si="94"/>
        <v>1.0114028624220488E-2</v>
      </c>
      <c r="Q401" s="208">
        <f t="shared" si="95"/>
        <v>31572.951999999997</v>
      </c>
      <c r="R401" s="1">
        <f>+(P401-G401)^2</f>
        <v>1.1362032233332245E-5</v>
      </c>
      <c r="S401" s="92">
        <f>S$17</f>
        <v>0.1</v>
      </c>
      <c r="T401" s="1">
        <f t="shared" si="96"/>
        <v>1.1362032233332246E-6</v>
      </c>
      <c r="U401" s="1">
        <f>+G401-P401</f>
        <v>3.3707613729441373E-3</v>
      </c>
      <c r="V401" s="91"/>
    </row>
    <row r="402" spans="1:22" ht="12.95" customHeight="1">
      <c r="A402" s="30" t="s">
        <v>111</v>
      </c>
      <c r="B402" s="32"/>
      <c r="C402" s="33">
        <v>46593.489000000001</v>
      </c>
      <c r="D402" s="33"/>
      <c r="E402" s="1">
        <f t="shared" si="93"/>
        <v>11614.005508028169</v>
      </c>
      <c r="F402" s="1">
        <f t="shared" si="101"/>
        <v>11614</v>
      </c>
      <c r="P402" s="1">
        <f t="shared" si="94"/>
        <v>1.0128502545669927E-2</v>
      </c>
      <c r="Q402" s="208">
        <f t="shared" si="95"/>
        <v>31574.989000000001</v>
      </c>
      <c r="T402" s="1">
        <f t="shared" si="96"/>
        <v>0</v>
      </c>
      <c r="V402" s="91">
        <v>2.2563399979844689E-3</v>
      </c>
    </row>
    <row r="403" spans="1:22" ht="12.95" customHeight="1">
      <c r="A403" s="30" t="s">
        <v>288</v>
      </c>
      <c r="B403" s="32"/>
      <c r="C403" s="33">
        <v>46603.339</v>
      </c>
      <c r="D403" s="33" t="s">
        <v>138</v>
      </c>
      <c r="E403" s="1">
        <f t="shared" si="93"/>
        <v>11638.050677403682</v>
      </c>
      <c r="F403" s="1">
        <f t="shared" si="101"/>
        <v>11638</v>
      </c>
      <c r="P403" s="1">
        <f t="shared" si="94"/>
        <v>1.0198098641104048E-2</v>
      </c>
      <c r="Q403" s="208">
        <f t="shared" si="95"/>
        <v>31584.839</v>
      </c>
      <c r="T403" s="1">
        <f t="shared" si="96"/>
        <v>0</v>
      </c>
      <c r="V403" s="91">
        <v>2.0759779996296857E-2</v>
      </c>
    </row>
    <row r="404" spans="1:22" ht="12.95" customHeight="1">
      <c r="A404" s="30" t="s">
        <v>289</v>
      </c>
      <c r="B404" s="32"/>
      <c r="C404" s="33">
        <v>46610.330999999998</v>
      </c>
      <c r="D404" s="33" t="s">
        <v>138</v>
      </c>
      <c r="E404" s="1">
        <f t="shared" si="93"/>
        <v>11655.119085959373</v>
      </c>
      <c r="F404" s="1">
        <f t="shared" si="101"/>
        <v>11655</v>
      </c>
      <c r="P404" s="1">
        <f t="shared" si="94"/>
        <v>1.0247517322088777E-2</v>
      </c>
      <c r="Q404" s="208">
        <f t="shared" si="95"/>
        <v>31591.830999999998</v>
      </c>
      <c r="T404" s="1">
        <f t="shared" si="96"/>
        <v>0</v>
      </c>
      <c r="V404" s="91">
        <v>4.8783049998746719E-2</v>
      </c>
    </row>
    <row r="405" spans="1:22" ht="12.95" customHeight="1">
      <c r="A405" s="99" t="s">
        <v>330</v>
      </c>
      <c r="B405" s="99" t="s">
        <v>54</v>
      </c>
      <c r="C405" s="100">
        <v>46610.510999999999</v>
      </c>
      <c r="D405" s="100" t="s">
        <v>138</v>
      </c>
      <c r="E405" s="1">
        <f t="shared" ref="E405:E468" si="106">+(C405-C$7)/C$8</f>
        <v>11655.55849006979</v>
      </c>
      <c r="F405" s="1">
        <f t="shared" si="101"/>
        <v>11655.5</v>
      </c>
      <c r="G405" s="1">
        <f>+C405-(C$7+F405*C$8)</f>
        <v>2.3960204998729751E-2</v>
      </c>
      <c r="I405" s="1">
        <f>G405</f>
        <v>2.3960204998729751E-2</v>
      </c>
      <c r="O405" s="1">
        <f ca="1">+C$11+C$12*$F405</f>
        <v>-9.9918008464989716E-2</v>
      </c>
      <c r="P405" s="1">
        <f t="shared" ref="P405:P468" si="107">+D$11+D$12*F405+D$13*F405^2</f>
        <v>1.0248972337324037E-2</v>
      </c>
      <c r="Q405" s="208">
        <f t="shared" ref="Q405:Q468" si="108">+C405-15018.5</f>
        <v>31592.010999999999</v>
      </c>
      <c r="R405" s="1">
        <f>+(P405-G405)^2</f>
        <v>1.8799790109519881E-4</v>
      </c>
      <c r="S405" s="92">
        <f>S$17</f>
        <v>0.1</v>
      </c>
      <c r="T405" s="1">
        <f t="shared" ref="T405:T468" si="109">+S405*R405</f>
        <v>1.8799790109519881E-5</v>
      </c>
      <c r="U405" s="1">
        <f>+G405-P405</f>
        <v>1.3711232661405713E-2</v>
      </c>
      <c r="V405" s="91"/>
    </row>
    <row r="406" spans="1:22" ht="12.95" customHeight="1">
      <c r="A406" s="30" t="s">
        <v>289</v>
      </c>
      <c r="B406" s="32"/>
      <c r="C406" s="33">
        <v>46612.358</v>
      </c>
      <c r="D406" s="33" t="s">
        <v>138</v>
      </c>
      <c r="E406" s="1">
        <f t="shared" si="106"/>
        <v>11660.067264469446</v>
      </c>
      <c r="F406" s="1">
        <f t="shared" si="101"/>
        <v>11660</v>
      </c>
      <c r="P406" s="1">
        <f t="shared" si="107"/>
        <v>1.0262071394887842E-2</v>
      </c>
      <c r="Q406" s="208">
        <f t="shared" si="108"/>
        <v>31593.858</v>
      </c>
      <c r="T406" s="1">
        <f t="shared" si="109"/>
        <v>0</v>
      </c>
      <c r="V406" s="91">
        <v>2.7554599997529294E-2</v>
      </c>
    </row>
    <row r="407" spans="1:22" ht="12.95" customHeight="1">
      <c r="A407" s="16" t="s">
        <v>332</v>
      </c>
      <c r="B407" s="16" t="s">
        <v>50</v>
      </c>
      <c r="C407" s="17">
        <v>46613.58</v>
      </c>
      <c r="D407" s="17" t="s">
        <v>138</v>
      </c>
      <c r="E407" s="1">
        <f t="shared" si="106"/>
        <v>11663.050330152382</v>
      </c>
      <c r="F407" s="1">
        <f t="shared" si="101"/>
        <v>11663</v>
      </c>
      <c r="G407" s="1">
        <f>+C407-(C$7+F407*C$8)</f>
        <v>2.0617529997252859E-2</v>
      </c>
      <c r="I407" s="1">
        <f>G407</f>
        <v>2.0617529997252859E-2</v>
      </c>
      <c r="O407" s="1">
        <f ca="1">+C$11+C$12*$F407</f>
        <v>-9.9826240354109114E-2</v>
      </c>
      <c r="P407" s="1">
        <f t="shared" si="107"/>
        <v>1.0270808020376826E-2</v>
      </c>
      <c r="Q407" s="208">
        <f t="shared" si="108"/>
        <v>31595.08</v>
      </c>
      <c r="R407" s="1">
        <f>+(P407-G407)^2</f>
        <v>1.0705465566676948E-4</v>
      </c>
      <c r="S407" s="92">
        <f>S$17</f>
        <v>0.1</v>
      </c>
      <c r="T407" s="1">
        <f t="shared" si="109"/>
        <v>1.0705465566676948E-5</v>
      </c>
      <c r="U407" s="1">
        <f>+G407-P407</f>
        <v>1.0346721976876033E-2</v>
      </c>
      <c r="V407" s="91"/>
    </row>
    <row r="408" spans="1:22" ht="12.95" customHeight="1">
      <c r="A408" s="99" t="s">
        <v>330</v>
      </c>
      <c r="B408" s="99" t="s">
        <v>50</v>
      </c>
      <c r="C408" s="100">
        <v>46645.523999999998</v>
      </c>
      <c r="D408" s="100" t="s">
        <v>138</v>
      </c>
      <c r="E408" s="1">
        <f t="shared" si="106"/>
        <v>11741.029912947446</v>
      </c>
      <c r="F408" s="1">
        <f t="shared" si="101"/>
        <v>11741</v>
      </c>
      <c r="G408" s="1">
        <f>+C408-(C$7+F408*C$8)</f>
        <v>1.2253709996002726E-2</v>
      </c>
      <c r="I408" s="1">
        <f>G408</f>
        <v>1.2253709996002726E-2</v>
      </c>
      <c r="O408" s="1">
        <f ca="1">+C$11+C$12*$F408</f>
        <v>-9.8871852000951027E-2</v>
      </c>
      <c r="P408" s="1">
        <f t="shared" si="107"/>
        <v>1.0499061144453356E-2</v>
      </c>
      <c r="Q408" s="208">
        <f t="shared" si="108"/>
        <v>31627.023999999998</v>
      </c>
      <c r="R408" s="1">
        <f>+(P408-G408)^2</f>
        <v>3.078792592243524E-6</v>
      </c>
      <c r="S408" s="92">
        <f>S$17</f>
        <v>0.1</v>
      </c>
      <c r="T408" s="1">
        <f t="shared" si="109"/>
        <v>3.0787925922435244E-7</v>
      </c>
      <c r="U408" s="1">
        <f>+G408-P408</f>
        <v>1.7546488515493702E-3</v>
      </c>
      <c r="V408" s="91"/>
    </row>
    <row r="409" spans="1:22" ht="12.95" customHeight="1">
      <c r="A409" s="30" t="s">
        <v>112</v>
      </c>
      <c r="B409" s="32"/>
      <c r="C409" s="33">
        <v>46705.328000000001</v>
      </c>
      <c r="D409" s="33"/>
      <c r="E409" s="1">
        <f t="shared" si="106"/>
        <v>11887.019487499063</v>
      </c>
      <c r="F409" s="1">
        <f t="shared" si="101"/>
        <v>11887</v>
      </c>
      <c r="P409" s="1">
        <f t="shared" si="107"/>
        <v>1.0932002584045393E-2</v>
      </c>
      <c r="Q409" s="208">
        <f t="shared" si="108"/>
        <v>31686.828000000001</v>
      </c>
      <c r="T409" s="1">
        <f t="shared" si="109"/>
        <v>0</v>
      </c>
      <c r="V409" s="91">
        <v>7.9829699971014634E-3</v>
      </c>
    </row>
    <row r="410" spans="1:22" ht="12.95" customHeight="1">
      <c r="A410" s="30" t="s">
        <v>112</v>
      </c>
      <c r="B410" s="32"/>
      <c r="C410" s="33">
        <v>46705.334999999999</v>
      </c>
      <c r="D410" s="33"/>
      <c r="E410" s="1">
        <f t="shared" si="106"/>
        <v>11887.036575436685</v>
      </c>
      <c r="F410" s="1">
        <f t="shared" si="101"/>
        <v>11887</v>
      </c>
      <c r="P410" s="1">
        <f t="shared" si="107"/>
        <v>1.0932002584045393E-2</v>
      </c>
      <c r="Q410" s="208">
        <f t="shared" si="108"/>
        <v>31686.834999999999</v>
      </c>
      <c r="T410" s="1">
        <f t="shared" si="109"/>
        <v>0</v>
      </c>
      <c r="V410" s="91">
        <v>1.4982969994889572E-2</v>
      </c>
    </row>
    <row r="411" spans="1:22" ht="12.95" customHeight="1">
      <c r="A411" s="30" t="s">
        <v>290</v>
      </c>
      <c r="B411" s="32"/>
      <c r="C411" s="33">
        <v>46988.396999999997</v>
      </c>
      <c r="D411" s="33" t="s">
        <v>257</v>
      </c>
      <c r="E411" s="1">
        <f t="shared" si="106"/>
        <v>12578.028832672439</v>
      </c>
      <c r="F411" s="1">
        <f t="shared" si="101"/>
        <v>12578</v>
      </c>
      <c r="P411" s="1">
        <f t="shared" si="107"/>
        <v>1.3081836901358682E-2</v>
      </c>
      <c r="Q411" s="208">
        <f t="shared" si="108"/>
        <v>31969.896999999997</v>
      </c>
      <c r="T411" s="1">
        <f t="shared" si="109"/>
        <v>0</v>
      </c>
      <c r="V411" s="91">
        <v>1.1811179996584542E-2</v>
      </c>
    </row>
    <row r="412" spans="1:22" ht="12.95" customHeight="1">
      <c r="A412" s="30" t="s">
        <v>114</v>
      </c>
      <c r="B412" s="32"/>
      <c r="C412" s="33">
        <v>47298.4876</v>
      </c>
      <c r="D412" s="33"/>
      <c r="E412" s="1">
        <f t="shared" si="106"/>
        <v>13335.00152290141</v>
      </c>
      <c r="F412" s="1">
        <f t="shared" si="101"/>
        <v>13335</v>
      </c>
      <c r="G412" s="1">
        <f t="shared" ref="G412:G417" si="110">+C412-(C$7+F412*C$8)</f>
        <v>6.2384999910136685E-4</v>
      </c>
      <c r="J412" s="1">
        <f>G412</f>
        <v>6.2384999910136685E-4</v>
      </c>
      <c r="P412" s="1">
        <f t="shared" si="107"/>
        <v>1.562800295182127E-2</v>
      </c>
      <c r="Q412" s="208">
        <f t="shared" si="108"/>
        <v>32279.9876</v>
      </c>
      <c r="R412" s="1">
        <f t="shared" ref="R412:R417" si="111">+(P412-G412)^2</f>
        <v>2.2512460582861337E-4</v>
      </c>
      <c r="S412" s="11">
        <v>1</v>
      </c>
      <c r="T412" s="1">
        <f t="shared" si="109"/>
        <v>2.2512460582861337E-4</v>
      </c>
      <c r="U412" s="1">
        <f t="shared" ref="U412:U417" si="112">+G412-P412</f>
        <v>-1.5004152952719903E-2</v>
      </c>
      <c r="V412" s="91"/>
    </row>
    <row r="413" spans="1:22" ht="12.95" customHeight="1">
      <c r="A413" s="30" t="s">
        <v>114</v>
      </c>
      <c r="B413" s="32" t="s">
        <v>54</v>
      </c>
      <c r="C413" s="33">
        <v>47299.513800000001</v>
      </c>
      <c r="D413" s="33"/>
      <c r="E413" s="1">
        <f t="shared" si="106"/>
        <v>13337.506614557569</v>
      </c>
      <c r="F413" s="1">
        <f t="shared" si="101"/>
        <v>13337.5</v>
      </c>
      <c r="G413" s="1">
        <f t="shared" si="110"/>
        <v>2.709624997805804E-3</v>
      </c>
      <c r="J413" s="1">
        <f>G413</f>
        <v>2.709624997805804E-3</v>
      </c>
      <c r="P413" s="1">
        <f t="shared" si="107"/>
        <v>1.5636742532548931E-2</v>
      </c>
      <c r="Q413" s="208">
        <f t="shared" si="108"/>
        <v>32281.013800000001</v>
      </c>
      <c r="R413" s="1">
        <f t="shared" si="111"/>
        <v>1.6711036775706321E-4</v>
      </c>
      <c r="S413" s="11">
        <v>1</v>
      </c>
      <c r="T413" s="1">
        <f t="shared" si="109"/>
        <v>1.6711036775706321E-4</v>
      </c>
      <c r="U413" s="1">
        <f t="shared" si="112"/>
        <v>-1.2927117534743127E-2</v>
      </c>
      <c r="V413" s="91"/>
    </row>
    <row r="414" spans="1:22" ht="12.95" customHeight="1">
      <c r="A414" s="30" t="s">
        <v>114</v>
      </c>
      <c r="B414" s="32"/>
      <c r="C414" s="33">
        <v>47300.5383</v>
      </c>
      <c r="D414" s="33"/>
      <c r="E414" s="1">
        <f t="shared" si="106"/>
        <v>13340.007556286017</v>
      </c>
      <c r="F414" s="1">
        <f t="shared" si="101"/>
        <v>13340</v>
      </c>
      <c r="G414" s="1">
        <f t="shared" si="110"/>
        <v>3.0953999958001077E-3</v>
      </c>
      <c r="J414" s="1">
        <f>G414</f>
        <v>3.0953999958001077E-3</v>
      </c>
      <c r="P414" s="1">
        <f t="shared" si="107"/>
        <v>1.5645484291302404E-2</v>
      </c>
      <c r="Q414" s="208">
        <f t="shared" si="108"/>
        <v>32282.0383</v>
      </c>
      <c r="R414" s="1">
        <f t="shared" si="111"/>
        <v>1.5750461582421336E-4</v>
      </c>
      <c r="S414" s="11">
        <v>1</v>
      </c>
      <c r="T414" s="1">
        <f t="shared" si="109"/>
        <v>1.5750461582421336E-4</v>
      </c>
      <c r="U414" s="1">
        <f t="shared" si="112"/>
        <v>-1.2550084295502296E-2</v>
      </c>
      <c r="V414" s="91"/>
    </row>
    <row r="415" spans="1:22" ht="12.95" customHeight="1">
      <c r="A415" s="30" t="s">
        <v>114</v>
      </c>
      <c r="B415" s="32" t="s">
        <v>54</v>
      </c>
      <c r="C415" s="33">
        <v>47301.560700000002</v>
      </c>
      <c r="D415" s="33"/>
      <c r="E415" s="1">
        <f t="shared" si="106"/>
        <v>13342.50337163318</v>
      </c>
      <c r="F415" s="1">
        <f t="shared" si="101"/>
        <v>13342.5</v>
      </c>
      <c r="G415" s="1">
        <f t="shared" si="110"/>
        <v>1.3811750031891279E-3</v>
      </c>
      <c r="J415" s="1">
        <f>G415</f>
        <v>1.3811750031891279E-3</v>
      </c>
      <c r="P415" s="1">
        <f t="shared" si="107"/>
        <v>1.5654228228081678E-2</v>
      </c>
      <c r="Q415" s="208">
        <f t="shared" si="108"/>
        <v>32283.060700000002</v>
      </c>
      <c r="R415" s="1">
        <f t="shared" si="111"/>
        <v>2.0372004836061562E-4</v>
      </c>
      <c r="S415" s="11">
        <v>1</v>
      </c>
      <c r="T415" s="1">
        <f t="shared" si="109"/>
        <v>2.0372004836061562E-4</v>
      </c>
      <c r="U415" s="1">
        <f t="shared" si="112"/>
        <v>-1.427305322489255E-2</v>
      </c>
      <c r="V415" s="91"/>
    </row>
    <row r="416" spans="1:22" ht="12.95" customHeight="1">
      <c r="A416" s="99" t="s">
        <v>330</v>
      </c>
      <c r="B416" s="99" t="s">
        <v>50</v>
      </c>
      <c r="C416" s="100">
        <v>47332.510999999999</v>
      </c>
      <c r="D416" s="100" t="s">
        <v>138</v>
      </c>
      <c r="E416" s="1">
        <f t="shared" si="106"/>
        <v>13418.057199625357</v>
      </c>
      <c r="F416" s="1">
        <f t="shared" si="101"/>
        <v>13418</v>
      </c>
      <c r="G416" s="1">
        <f t="shared" si="110"/>
        <v>2.3431579997122753E-2</v>
      </c>
      <c r="I416" s="1">
        <f>G416</f>
        <v>2.3431579997122753E-2</v>
      </c>
      <c r="O416" s="1">
        <f ca="1">+C$11+C$12*$F416</f>
        <v>-7.8352502408051833E-2</v>
      </c>
      <c r="P416" s="1">
        <f t="shared" si="107"/>
        <v>1.59193212303331E-2</v>
      </c>
      <c r="Q416" s="208">
        <f t="shared" si="108"/>
        <v>32314.010999999999</v>
      </c>
      <c r="R416" s="1">
        <f t="shared" si="111"/>
        <v>5.6434031779208004E-5</v>
      </c>
      <c r="S416" s="92">
        <f>S$17</f>
        <v>0.1</v>
      </c>
      <c r="T416" s="1">
        <f t="shared" si="109"/>
        <v>5.6434031779208011E-6</v>
      </c>
      <c r="U416" s="1">
        <f t="shared" si="112"/>
        <v>7.5122587667896534E-3</v>
      </c>
      <c r="V416" s="91"/>
    </row>
    <row r="417" spans="1:28" ht="12.95" customHeight="1">
      <c r="A417" s="99" t="s">
        <v>330</v>
      </c>
      <c r="B417" s="99" t="s">
        <v>50</v>
      </c>
      <c r="C417" s="100">
        <v>47373.476000000002</v>
      </c>
      <c r="D417" s="100" t="s">
        <v>138</v>
      </c>
      <c r="E417" s="1">
        <f t="shared" si="106"/>
        <v>13518.058251754097</v>
      </c>
      <c r="F417" s="1">
        <f t="shared" si="101"/>
        <v>13518</v>
      </c>
      <c r="G417" s="1">
        <f t="shared" si="110"/>
        <v>2.386258000478847E-2</v>
      </c>
      <c r="I417" s="1">
        <f>G417</f>
        <v>2.386258000478847E-2</v>
      </c>
      <c r="O417" s="1">
        <f ca="1">+C$11+C$12*$F417</f>
        <v>-7.7128927596310681E-2</v>
      </c>
      <c r="P417" s="1">
        <f t="shared" si="107"/>
        <v>1.6273495737836874E-2</v>
      </c>
      <c r="Q417" s="208">
        <f t="shared" si="108"/>
        <v>32354.976000000002</v>
      </c>
      <c r="R417" s="1">
        <f t="shared" si="111"/>
        <v>5.7594200010892239E-5</v>
      </c>
      <c r="S417" s="92">
        <f>S$17</f>
        <v>0.1</v>
      </c>
      <c r="T417" s="1">
        <f t="shared" si="109"/>
        <v>5.7594200010892242E-6</v>
      </c>
      <c r="U417" s="1">
        <f t="shared" si="112"/>
        <v>7.5890842669515957E-3</v>
      </c>
      <c r="V417" s="91"/>
    </row>
    <row r="418" spans="1:28" ht="12.95" customHeight="1">
      <c r="A418" s="30" t="s">
        <v>291</v>
      </c>
      <c r="B418" s="32"/>
      <c r="C418" s="33">
        <v>47387.400999999998</v>
      </c>
      <c r="D418" s="33" t="s">
        <v>138</v>
      </c>
      <c r="E418" s="1">
        <f t="shared" si="106"/>
        <v>13552.051041962621</v>
      </c>
      <c r="F418" s="1">
        <f t="shared" si="101"/>
        <v>13552</v>
      </c>
      <c r="P418" s="1">
        <f t="shared" si="107"/>
        <v>1.6394708917233606E-2</v>
      </c>
      <c r="Q418" s="208">
        <f t="shared" si="108"/>
        <v>32368.900999999998</v>
      </c>
      <c r="T418" s="1">
        <f t="shared" si="109"/>
        <v>0</v>
      </c>
      <c r="V418" s="91">
        <v>2.0909119994030334E-2</v>
      </c>
    </row>
    <row r="419" spans="1:28" ht="12.95" customHeight="1">
      <c r="A419" s="30" t="s">
        <v>291</v>
      </c>
      <c r="B419" s="32" t="s">
        <v>54</v>
      </c>
      <c r="C419" s="33">
        <v>47388.413999999997</v>
      </c>
      <c r="D419" s="33" t="s">
        <v>138</v>
      </c>
      <c r="E419" s="1">
        <f t="shared" si="106"/>
        <v>13554.523910650678</v>
      </c>
      <c r="F419" s="1">
        <f t="shared" si="101"/>
        <v>13554.5</v>
      </c>
      <c r="P419" s="1">
        <f t="shared" si="107"/>
        <v>1.6403637550601154E-2</v>
      </c>
      <c r="Q419" s="208">
        <f t="shared" si="108"/>
        <v>32369.913999999997</v>
      </c>
      <c r="T419" s="1">
        <f t="shared" si="109"/>
        <v>0</v>
      </c>
      <c r="V419" s="91">
        <v>9.7948949987767264E-3</v>
      </c>
      <c r="AB419" s="1" t="s">
        <v>92</v>
      </c>
    </row>
    <row r="420" spans="1:28" ht="12.95" customHeight="1">
      <c r="A420" s="30" t="s">
        <v>117</v>
      </c>
      <c r="B420" s="32"/>
      <c r="C420" s="33">
        <v>47695.432000000001</v>
      </c>
      <c r="D420" s="33"/>
      <c r="E420" s="1">
        <f t="shared" si="106"/>
        <v>14303.995972714858</v>
      </c>
      <c r="F420" s="1">
        <f t="shared" ref="F420:F483" si="113">ROUND(2*E420,0)/2</f>
        <v>14304</v>
      </c>
      <c r="P420" s="1">
        <f t="shared" si="107"/>
        <v>1.9178648843502746E-2</v>
      </c>
      <c r="Q420" s="208">
        <f t="shared" si="108"/>
        <v>32676.932000000001</v>
      </c>
      <c r="T420" s="1">
        <f t="shared" si="109"/>
        <v>0</v>
      </c>
      <c r="V420" s="91">
        <v>-1.6497600008733571E-3</v>
      </c>
      <c r="AB420" s="1" t="s">
        <v>93</v>
      </c>
    </row>
    <row r="421" spans="1:28" ht="12.95" customHeight="1">
      <c r="A421" s="30" t="s">
        <v>117</v>
      </c>
      <c r="B421" s="32"/>
      <c r="C421" s="33">
        <v>47729.436000000002</v>
      </c>
      <c r="D421" s="33"/>
      <c r="E421" s="1">
        <f t="shared" si="106"/>
        <v>14387.004291440244</v>
      </c>
      <c r="F421" s="1">
        <f t="shared" si="113"/>
        <v>14387</v>
      </c>
      <c r="P421" s="1">
        <f t="shared" si="107"/>
        <v>1.9497994655043014E-2</v>
      </c>
      <c r="Q421" s="208">
        <f t="shared" si="108"/>
        <v>32710.936000000002</v>
      </c>
      <c r="T421" s="1">
        <f t="shared" si="109"/>
        <v>0</v>
      </c>
      <c r="V421" s="91">
        <v>1.7579699997440912E-3</v>
      </c>
    </row>
    <row r="422" spans="1:28" ht="12.95" customHeight="1">
      <c r="A422" s="30" t="s">
        <v>117</v>
      </c>
      <c r="B422" s="32"/>
      <c r="C422" s="33">
        <v>47745.415999999997</v>
      </c>
      <c r="D422" s="33"/>
      <c r="E422" s="1">
        <f t="shared" si="106"/>
        <v>14426.013611909346</v>
      </c>
      <c r="F422" s="1">
        <f t="shared" si="113"/>
        <v>14426</v>
      </c>
      <c r="P422" s="1">
        <f t="shared" si="107"/>
        <v>1.9648877754810418E-2</v>
      </c>
      <c r="Q422" s="208">
        <f t="shared" si="108"/>
        <v>32726.915999999997</v>
      </c>
      <c r="T422" s="1">
        <f t="shared" si="109"/>
        <v>0</v>
      </c>
      <c r="V422" s="91">
        <v>5.5760599934728816E-3</v>
      </c>
    </row>
    <row r="423" spans="1:28" ht="12.95" customHeight="1">
      <c r="A423" s="16" t="s">
        <v>333</v>
      </c>
      <c r="B423" s="16" t="s">
        <v>54</v>
      </c>
      <c r="C423" s="17">
        <v>47793.150999999998</v>
      </c>
      <c r="D423" s="17" t="s">
        <v>138</v>
      </c>
      <c r="E423" s="1">
        <f t="shared" si="106"/>
        <v>14542.541140857595</v>
      </c>
      <c r="F423" s="1">
        <f t="shared" si="113"/>
        <v>14542.5</v>
      </c>
      <c r="G423" s="1">
        <f>+C423-(C$7+F423*C$8)</f>
        <v>1.6853174995048903E-2</v>
      </c>
      <c r="I423" s="1">
        <f>G423</f>
        <v>1.6853174995048903E-2</v>
      </c>
      <c r="O423" s="1">
        <f ca="1">+C$11+C$12*$F423</f>
        <v>-6.4593403650022529E-2</v>
      </c>
      <c r="P423" s="1">
        <f t="shared" si="107"/>
        <v>2.0102749181075984E-2</v>
      </c>
      <c r="Q423" s="208">
        <f t="shared" si="108"/>
        <v>32774.650999999998</v>
      </c>
      <c r="R423" s="1">
        <f>+(P423-G423)^2</f>
        <v>1.0559732390493565E-5</v>
      </c>
      <c r="S423" s="92">
        <f>S$17</f>
        <v>0.1</v>
      </c>
      <c r="T423" s="1">
        <f t="shared" si="109"/>
        <v>1.0559732390493566E-6</v>
      </c>
      <c r="U423" s="1">
        <f>+G423-P423</f>
        <v>-3.2495741860270808E-3</v>
      </c>
      <c r="V423" s="91"/>
    </row>
    <row r="424" spans="1:28" ht="12.95" customHeight="1">
      <c r="A424" s="99" t="s">
        <v>330</v>
      </c>
      <c r="B424" s="99" t="s">
        <v>50</v>
      </c>
      <c r="C424" s="100">
        <v>47793.366999999998</v>
      </c>
      <c r="D424" s="100" t="s">
        <v>138</v>
      </c>
      <c r="E424" s="1">
        <f t="shared" si="106"/>
        <v>14543.068425790094</v>
      </c>
      <c r="F424" s="1">
        <f t="shared" si="113"/>
        <v>14543</v>
      </c>
      <c r="G424" s="1">
        <f>+C424-(C$7+F424*C$8)</f>
        <v>2.8030329995090142E-2</v>
      </c>
      <c r="I424" s="1">
        <f>G424</f>
        <v>2.8030329995090142E-2</v>
      </c>
      <c r="O424" s="1">
        <f ca="1">+C$11+C$12*$F424</f>
        <v>-6.4587285775963843E-2</v>
      </c>
      <c r="P424" s="1">
        <f t="shared" si="107"/>
        <v>2.0104707320272228E-2</v>
      </c>
      <c r="Q424" s="208">
        <f t="shared" si="108"/>
        <v>32774.866999999998</v>
      </c>
      <c r="R424" s="1">
        <f>+(P424-G424)^2</f>
        <v>6.2815494783587854E-5</v>
      </c>
      <c r="S424" s="92">
        <f>S$17</f>
        <v>0.1</v>
      </c>
      <c r="T424" s="1">
        <f t="shared" si="109"/>
        <v>6.2815494783587854E-6</v>
      </c>
      <c r="U424" s="1">
        <f>+G424-P424</f>
        <v>7.9256226748179136E-3</v>
      </c>
      <c r="V424" s="91"/>
    </row>
    <row r="425" spans="1:28" ht="12.95" customHeight="1">
      <c r="A425" s="16" t="s">
        <v>333</v>
      </c>
      <c r="B425" s="16" t="s">
        <v>50</v>
      </c>
      <c r="C425" s="17">
        <v>47817.101999999999</v>
      </c>
      <c r="D425" s="17" t="s">
        <v>138</v>
      </c>
      <c r="E425" s="1">
        <f t="shared" si="106"/>
        <v>14601.008740016276</v>
      </c>
      <c r="F425" s="1">
        <f t="shared" si="113"/>
        <v>14601</v>
      </c>
      <c r="G425" s="1">
        <f>+C425-(C$7+F425*C$8)</f>
        <v>3.5803099963231944E-3</v>
      </c>
      <c r="I425" s="1">
        <f>G425</f>
        <v>3.5803099963231944E-3</v>
      </c>
      <c r="O425" s="1">
        <f ca="1">+C$11+C$12*$F425</f>
        <v>-6.3877612385153965E-2</v>
      </c>
      <c r="P425" s="1">
        <f t="shared" si="107"/>
        <v>2.0332442670360898E-2</v>
      </c>
      <c r="Q425" s="208">
        <f t="shared" si="108"/>
        <v>32798.601999999999</v>
      </c>
      <c r="R425" s="1">
        <f>+(P425-G425)^2</f>
        <v>2.8063394912856163E-4</v>
      </c>
      <c r="S425" s="92">
        <f>S$17</f>
        <v>0.1</v>
      </c>
      <c r="T425" s="1">
        <f t="shared" si="109"/>
        <v>2.8063394912856166E-5</v>
      </c>
      <c r="U425" s="1">
        <f>+G425-P425</f>
        <v>-1.6752132674037704E-2</v>
      </c>
      <c r="V425" s="91"/>
    </row>
    <row r="426" spans="1:28" ht="12.95" customHeight="1">
      <c r="A426" s="30" t="s">
        <v>118</v>
      </c>
      <c r="B426" s="32"/>
      <c r="C426" s="33">
        <v>48035.438999999998</v>
      </c>
      <c r="D426" s="33"/>
      <c r="E426" s="1">
        <f t="shared" si="106"/>
        <v>15133.998602548454</v>
      </c>
      <c r="F426" s="1">
        <f t="shared" si="113"/>
        <v>15134</v>
      </c>
      <c r="P426" s="1">
        <f t="shared" si="107"/>
        <v>2.2480138781259682E-2</v>
      </c>
      <c r="Q426" s="208">
        <f t="shared" si="108"/>
        <v>33016.938999999998</v>
      </c>
      <c r="T426" s="1">
        <f t="shared" si="109"/>
        <v>0</v>
      </c>
      <c r="V426" s="91">
        <v>-5.7246000505983829E-4</v>
      </c>
    </row>
    <row r="427" spans="1:28" ht="12.95" customHeight="1">
      <c r="A427" s="99" t="s">
        <v>330</v>
      </c>
      <c r="B427" s="99" t="s">
        <v>54</v>
      </c>
      <c r="C427" s="100">
        <v>48036.49</v>
      </c>
      <c r="D427" s="100" t="s">
        <v>138</v>
      </c>
      <c r="E427" s="1">
        <f t="shared" si="106"/>
        <v>15136.56423432649</v>
      </c>
      <c r="F427" s="1">
        <f t="shared" si="113"/>
        <v>15136.5</v>
      </c>
      <c r="G427" s="1">
        <f>+C427-(C$7+F427*C$8)</f>
        <v>2.6313314992876258E-2</v>
      </c>
      <c r="I427" s="1">
        <f>G427</f>
        <v>2.6313314992876258E-2</v>
      </c>
      <c r="O427" s="1">
        <f ca="1">+C$11+C$12*$F427</f>
        <v>-5.732536926828008E-2</v>
      </c>
      <c r="P427" s="1">
        <f t="shared" si="107"/>
        <v>2.24904456693567E-2</v>
      </c>
      <c r="Q427" s="208">
        <f t="shared" si="108"/>
        <v>33017.99</v>
      </c>
      <c r="R427" s="1">
        <f>+(P427-G427)^2</f>
        <v>1.4614329864706882E-5</v>
      </c>
      <c r="S427" s="92">
        <f>S$17</f>
        <v>0.1</v>
      </c>
      <c r="T427" s="1">
        <f t="shared" si="109"/>
        <v>1.4614329864706883E-6</v>
      </c>
      <c r="U427" s="1">
        <f>+G427-P427</f>
        <v>3.8228693235195579E-3</v>
      </c>
      <c r="V427" s="91"/>
    </row>
    <row r="428" spans="1:28" ht="12.95" customHeight="1">
      <c r="A428" s="30" t="s">
        <v>292</v>
      </c>
      <c r="B428" s="32"/>
      <c r="C428" s="33">
        <v>48066.574999999997</v>
      </c>
      <c r="D428" s="33" t="s">
        <v>138</v>
      </c>
      <c r="E428" s="1">
        <f t="shared" si="106"/>
        <v>15210.005749114547</v>
      </c>
      <c r="F428" s="1">
        <f t="shared" si="113"/>
        <v>15210</v>
      </c>
      <c r="P428" s="1">
        <f t="shared" si="107"/>
        <v>2.2794441495580998E-2</v>
      </c>
      <c r="Q428" s="208">
        <f t="shared" si="108"/>
        <v>33048.074999999997</v>
      </c>
      <c r="T428" s="1">
        <f t="shared" si="109"/>
        <v>0</v>
      </c>
      <c r="V428" s="91">
        <v>2.3550999976578169E-3</v>
      </c>
    </row>
    <row r="429" spans="1:28" ht="12.95" customHeight="1">
      <c r="A429" s="30" t="s">
        <v>118</v>
      </c>
      <c r="B429" s="32"/>
      <c r="C429" s="33">
        <v>48087.462</v>
      </c>
      <c r="D429" s="33"/>
      <c r="E429" s="1">
        <f t="shared" si="106"/>
        <v>15260.99371386038</v>
      </c>
      <c r="F429" s="1">
        <f t="shared" si="113"/>
        <v>15261</v>
      </c>
      <c r="P429" s="1">
        <f t="shared" si="107"/>
        <v>2.3006483724989896E-2</v>
      </c>
      <c r="Q429" s="208">
        <f t="shared" si="108"/>
        <v>33068.962</v>
      </c>
      <c r="T429" s="1">
        <f t="shared" si="109"/>
        <v>0</v>
      </c>
      <c r="V429" s="91">
        <v>-2.5750900022103451E-3</v>
      </c>
    </row>
    <row r="430" spans="1:28" ht="12.95" customHeight="1">
      <c r="A430" s="30" t="s">
        <v>118</v>
      </c>
      <c r="B430" s="32"/>
      <c r="C430" s="33">
        <v>48103.442000000003</v>
      </c>
      <c r="D430" s="33"/>
      <c r="E430" s="1">
        <f t="shared" si="106"/>
        <v>15300.003034329498</v>
      </c>
      <c r="F430" s="1">
        <f t="shared" si="113"/>
        <v>15300</v>
      </c>
      <c r="P430" s="1">
        <f t="shared" si="107"/>
        <v>2.3169245254772194E-2</v>
      </c>
      <c r="Q430" s="208">
        <f t="shared" si="108"/>
        <v>33084.942000000003</v>
      </c>
      <c r="T430" s="1">
        <f t="shared" si="109"/>
        <v>0</v>
      </c>
      <c r="V430" s="91">
        <v>1.2429999987944029E-3</v>
      </c>
    </row>
    <row r="431" spans="1:28" ht="12.95" customHeight="1">
      <c r="A431" s="30" t="s">
        <v>293</v>
      </c>
      <c r="B431" s="32"/>
      <c r="C431" s="33">
        <v>48151.381999999998</v>
      </c>
      <c r="D431" s="33" t="s">
        <v>257</v>
      </c>
      <c r="E431" s="1">
        <f t="shared" si="106"/>
        <v>15417.030995736819</v>
      </c>
      <c r="F431" s="1">
        <f t="shared" si="113"/>
        <v>15417</v>
      </c>
      <c r="P431" s="1">
        <f t="shared" si="107"/>
        <v>2.366071011027867E-2</v>
      </c>
      <c r="Q431" s="208">
        <f t="shared" si="108"/>
        <v>33132.881999999998</v>
      </c>
      <c r="T431" s="1">
        <f t="shared" si="109"/>
        <v>0</v>
      </c>
      <c r="V431" s="91">
        <v>1.2697269994532689E-2</v>
      </c>
    </row>
    <row r="432" spans="1:28" ht="12.95" customHeight="1">
      <c r="A432" s="30" t="s">
        <v>294</v>
      </c>
      <c r="B432" s="32" t="s">
        <v>54</v>
      </c>
      <c r="C432" s="33">
        <v>48437.476999999999</v>
      </c>
      <c r="D432" s="33" t="s">
        <v>138</v>
      </c>
      <c r="E432" s="1">
        <f t="shared" si="106"/>
        <v>16115.427212233082</v>
      </c>
      <c r="F432" s="1">
        <f t="shared" si="113"/>
        <v>16115.5</v>
      </c>
      <c r="P432" s="1">
        <f t="shared" si="107"/>
        <v>2.6694050244058118E-2</v>
      </c>
      <c r="Q432" s="208">
        <f t="shared" si="108"/>
        <v>33418.976999999999</v>
      </c>
      <c r="T432" s="1">
        <f t="shared" si="109"/>
        <v>0</v>
      </c>
      <c r="V432" s="91">
        <v>-2.981719500530744E-2</v>
      </c>
    </row>
    <row r="433" spans="1:54" ht="12.95" customHeight="1">
      <c r="A433" s="30" t="s">
        <v>294</v>
      </c>
      <c r="B433" s="32" t="s">
        <v>54</v>
      </c>
      <c r="C433" s="33">
        <v>48437.493999999999</v>
      </c>
      <c r="D433" s="33" t="s">
        <v>138</v>
      </c>
      <c r="E433" s="1">
        <f t="shared" si="106"/>
        <v>16115.468711510177</v>
      </c>
      <c r="F433" s="1">
        <f t="shared" si="113"/>
        <v>16115.5</v>
      </c>
      <c r="P433" s="1">
        <f t="shared" si="107"/>
        <v>2.6694050244058118E-2</v>
      </c>
      <c r="Q433" s="208">
        <f t="shared" si="108"/>
        <v>33418.993999999999</v>
      </c>
      <c r="T433" s="1">
        <f t="shared" si="109"/>
        <v>0</v>
      </c>
      <c r="V433" s="91">
        <v>-1.2817195005482063E-2</v>
      </c>
    </row>
    <row r="434" spans="1:54" ht="12.95" customHeight="1">
      <c r="A434" s="31" t="s">
        <v>124</v>
      </c>
      <c r="B434" s="35"/>
      <c r="C434" s="33">
        <v>48443.461600000002</v>
      </c>
      <c r="D434" s="33">
        <v>5.9999999999999995E-4</v>
      </c>
      <c r="E434" s="1">
        <f t="shared" si="106"/>
        <v>16130.036422450828</v>
      </c>
      <c r="F434" s="1">
        <f t="shared" si="113"/>
        <v>16130</v>
      </c>
      <c r="G434" s="1">
        <f>+C434-(C$7+F434*C$8)</f>
        <v>1.4920300003723241E-2</v>
      </c>
      <c r="J434" s="1">
        <f>G434</f>
        <v>1.4920300003723241E-2</v>
      </c>
      <c r="P434" s="1">
        <f t="shared" si="107"/>
        <v>2.6758820052140368E-2</v>
      </c>
      <c r="Q434" s="208">
        <f t="shared" si="108"/>
        <v>33424.961600000002</v>
      </c>
      <c r="R434" s="1">
        <f>+(P434-G434)^2</f>
        <v>1.4015055693677422E-4</v>
      </c>
      <c r="S434" s="11">
        <v>1</v>
      </c>
      <c r="T434" s="1">
        <f t="shared" si="109"/>
        <v>1.4015055693677422E-4</v>
      </c>
      <c r="U434" s="1">
        <f>+G434-P434</f>
        <v>-1.1838520048417126E-2</v>
      </c>
      <c r="V434" s="91"/>
    </row>
    <row r="435" spans="1:54" ht="12.95" customHeight="1">
      <c r="A435" s="31" t="s">
        <v>124</v>
      </c>
      <c r="B435" s="35"/>
      <c r="C435" s="33">
        <v>48443.462299999999</v>
      </c>
      <c r="D435" s="33">
        <v>6.9999999999999999E-4</v>
      </c>
      <c r="E435" s="1">
        <f t="shared" si="106"/>
        <v>16130.038131244582</v>
      </c>
      <c r="F435" s="1">
        <f t="shared" si="113"/>
        <v>16130</v>
      </c>
      <c r="G435" s="1">
        <f>+C435-(C$7+F435*C$8)</f>
        <v>1.5620300000591669E-2</v>
      </c>
      <c r="J435" s="1">
        <f>G435</f>
        <v>1.5620300000591669E-2</v>
      </c>
      <c r="P435" s="1">
        <f t="shared" si="107"/>
        <v>2.6758820052140368E-2</v>
      </c>
      <c r="Q435" s="208">
        <f t="shared" si="108"/>
        <v>33424.962299999999</v>
      </c>
      <c r="R435" s="1">
        <f>+(P435-G435)^2</f>
        <v>1.2406662893875241E-4</v>
      </c>
      <c r="S435" s="11">
        <v>1</v>
      </c>
      <c r="T435" s="1">
        <f t="shared" si="109"/>
        <v>1.2406662893875241E-4</v>
      </c>
      <c r="U435" s="1">
        <f>+G435-P435</f>
        <v>-1.1138520051548698E-2</v>
      </c>
      <c r="V435" s="91"/>
    </row>
    <row r="436" spans="1:54" ht="12.95" customHeight="1">
      <c r="A436" s="30" t="s">
        <v>294</v>
      </c>
      <c r="B436" s="32" t="s">
        <v>54</v>
      </c>
      <c r="C436" s="33">
        <v>48453.493000000002</v>
      </c>
      <c r="D436" s="33">
        <v>3.0000000000000001E-3</v>
      </c>
      <c r="E436" s="1">
        <f t="shared" si="106"/>
        <v>16154.524413524285</v>
      </c>
      <c r="F436" s="1">
        <f t="shared" si="113"/>
        <v>16154.5</v>
      </c>
      <c r="P436" s="1">
        <f t="shared" si="107"/>
        <v>2.6868425181675332E-2</v>
      </c>
      <c r="Q436" s="208">
        <f t="shared" si="108"/>
        <v>33434.993000000002</v>
      </c>
      <c r="T436" s="1">
        <f t="shared" si="109"/>
        <v>0</v>
      </c>
      <c r="V436" s="91">
        <v>1.0000895003031474E-2</v>
      </c>
    </row>
    <row r="437" spans="1:54" ht="12.95" customHeight="1">
      <c r="A437" s="30" t="s">
        <v>125</v>
      </c>
      <c r="B437" s="32"/>
      <c r="C437" s="33">
        <v>48473.372000000003</v>
      </c>
      <c r="D437" s="33"/>
      <c r="E437" s="1">
        <f t="shared" si="106"/>
        <v>16203.051715251786</v>
      </c>
      <c r="F437" s="1">
        <f t="shared" si="113"/>
        <v>16203</v>
      </c>
      <c r="P437" s="1">
        <f t="shared" si="107"/>
        <v>2.7086015505396042E-2</v>
      </c>
      <c r="Q437" s="208">
        <f t="shared" si="108"/>
        <v>33454.872000000003</v>
      </c>
      <c r="T437" s="1">
        <f t="shared" si="109"/>
        <v>0</v>
      </c>
      <c r="V437" s="91">
        <v>2.1184930003073532E-2</v>
      </c>
      <c r="AB437" s="1" t="s">
        <v>81</v>
      </c>
    </row>
    <row r="438" spans="1:54" ht="12.95" customHeight="1">
      <c r="A438" s="30" t="s">
        <v>125</v>
      </c>
      <c r="B438" s="32"/>
      <c r="C438" s="33">
        <v>48473.374300000003</v>
      </c>
      <c r="D438" s="33"/>
      <c r="E438" s="1">
        <f t="shared" si="106"/>
        <v>16203.057329859865</v>
      </c>
      <c r="F438" s="1">
        <f t="shared" si="113"/>
        <v>16203</v>
      </c>
      <c r="P438" s="1">
        <f t="shared" si="107"/>
        <v>2.7086015505396042E-2</v>
      </c>
      <c r="Q438" s="208">
        <f t="shared" si="108"/>
        <v>33454.874300000003</v>
      </c>
      <c r="T438" s="1">
        <f t="shared" si="109"/>
        <v>0</v>
      </c>
      <c r="V438" s="91">
        <v>2.3484930003178306E-2</v>
      </c>
      <c r="AB438" s="1" t="s">
        <v>81</v>
      </c>
    </row>
    <row r="439" spans="1:54" ht="12.95" customHeight="1">
      <c r="A439" s="30" t="s">
        <v>294</v>
      </c>
      <c r="B439" s="32" t="s">
        <v>54</v>
      </c>
      <c r="C439" s="33">
        <v>48474.395400000001</v>
      </c>
      <c r="D439" s="33">
        <v>1.1000000000000001E-3</v>
      </c>
      <c r="E439" s="1">
        <f t="shared" si="106"/>
        <v>16205.549971732889</v>
      </c>
      <c r="F439" s="1">
        <f t="shared" si="113"/>
        <v>16205.5</v>
      </c>
      <c r="P439" s="1">
        <f t="shared" si="107"/>
        <v>2.7097253717327335E-2</v>
      </c>
      <c r="Q439" s="208">
        <f t="shared" si="108"/>
        <v>33455.895400000001</v>
      </c>
      <c r="T439" s="1">
        <f t="shared" si="109"/>
        <v>0</v>
      </c>
      <c r="V439" s="91">
        <v>2.0470704999752343E-2</v>
      </c>
    </row>
    <row r="440" spans="1:54" ht="12.95" customHeight="1">
      <c r="A440" s="30" t="s">
        <v>127</v>
      </c>
      <c r="B440" s="32"/>
      <c r="C440" s="33">
        <v>48475.413</v>
      </c>
      <c r="D440" s="33"/>
      <c r="E440" s="1">
        <f t="shared" si="106"/>
        <v>16208.034069637102</v>
      </c>
      <c r="F440" s="1">
        <f t="shared" si="113"/>
        <v>16208</v>
      </c>
      <c r="P440" s="1">
        <f t="shared" si="107"/>
        <v>2.7108494107284428E-2</v>
      </c>
      <c r="Q440" s="208">
        <f t="shared" si="108"/>
        <v>33456.913</v>
      </c>
      <c r="T440" s="1">
        <f t="shared" si="109"/>
        <v>0</v>
      </c>
      <c r="V440" s="91">
        <v>1.3956479997432325E-2</v>
      </c>
      <c r="AB440" s="1" t="s">
        <v>81</v>
      </c>
    </row>
    <row r="441" spans="1:54" ht="12.95" customHeight="1">
      <c r="A441" s="99" t="s">
        <v>330</v>
      </c>
      <c r="B441" s="99" t="s">
        <v>50</v>
      </c>
      <c r="C441" s="100">
        <v>48475.442999999999</v>
      </c>
      <c r="D441" s="100" t="s">
        <v>138</v>
      </c>
      <c r="E441" s="1">
        <f t="shared" si="106"/>
        <v>16208.107303655503</v>
      </c>
      <c r="F441" s="1">
        <f t="shared" si="113"/>
        <v>16208</v>
      </c>
      <c r="G441" s="1">
        <f>+C441-(C$7+F441*C$8)</f>
        <v>4.3956479996268172E-2</v>
      </c>
      <c r="I441" s="1">
        <f>G441</f>
        <v>4.3956479996268172E-2</v>
      </c>
      <c r="O441" s="1">
        <f ca="1">+C$11+C$12*$F441</f>
        <v>-4.4214765160473596E-2</v>
      </c>
      <c r="P441" s="1">
        <f t="shared" si="107"/>
        <v>2.7108494107284428E-2</v>
      </c>
      <c r="Q441" s="208">
        <f t="shared" si="108"/>
        <v>33456.942999999999</v>
      </c>
      <c r="R441" s="1">
        <f>+(P441-G441)^2</f>
        <v>2.8385462851539532E-4</v>
      </c>
      <c r="S441" s="92">
        <f>S$17</f>
        <v>0.1</v>
      </c>
      <c r="T441" s="1">
        <f t="shared" si="109"/>
        <v>2.8385462851539532E-5</v>
      </c>
      <c r="U441" s="1">
        <f>+G441-P441</f>
        <v>1.6847985888983744E-2</v>
      </c>
      <c r="V441" s="91"/>
    </row>
    <row r="442" spans="1:54" ht="12.95" customHeight="1">
      <c r="A442" s="30" t="s">
        <v>295</v>
      </c>
      <c r="B442" s="32" t="s">
        <v>54</v>
      </c>
      <c r="C442" s="33">
        <v>48499.384899999997</v>
      </c>
      <c r="D442" s="33"/>
      <c r="E442" s="1">
        <f t="shared" si="106"/>
        <v>16266.55268849526</v>
      </c>
      <c r="F442" s="1">
        <f t="shared" si="113"/>
        <v>16266.5</v>
      </c>
      <c r="P442" s="1">
        <f t="shared" si="107"/>
        <v>2.7372141015087295E-2</v>
      </c>
      <c r="Q442" s="208">
        <f t="shared" si="108"/>
        <v>33480.884899999997</v>
      </c>
      <c r="T442" s="1">
        <f t="shared" si="109"/>
        <v>0</v>
      </c>
      <c r="V442" s="91">
        <v>2.1583614994597156E-2</v>
      </c>
      <c r="AB442" s="1" t="s">
        <v>81</v>
      </c>
    </row>
    <row r="443" spans="1:54" ht="12.95" customHeight="1">
      <c r="A443" s="99" t="s">
        <v>334</v>
      </c>
      <c r="B443" s="99" t="s">
        <v>50</v>
      </c>
      <c r="C443" s="100">
        <v>48500</v>
      </c>
      <c r="D443" s="100" t="s">
        <v>241</v>
      </c>
      <c r="E443" s="1">
        <f t="shared" si="106"/>
        <v>16268.054229985915</v>
      </c>
      <c r="F443" s="1">
        <f t="shared" si="113"/>
        <v>16268</v>
      </c>
      <c r="G443" s="1">
        <f>+C443-(C$7+F443*C$8)</f>
        <v>2.2215079996385612E-2</v>
      </c>
      <c r="H443" s="1">
        <f>G443</f>
        <v>2.2215079996385612E-2</v>
      </c>
      <c r="O443" s="1">
        <f ca="1">+C$11+C$12*$F443</f>
        <v>-4.3480620273428888E-2</v>
      </c>
      <c r="P443" s="1">
        <f t="shared" si="107"/>
        <v>2.7378916873996247E-2</v>
      </c>
      <c r="Q443" s="208">
        <f t="shared" si="108"/>
        <v>33481.5</v>
      </c>
      <c r="R443" s="1">
        <f>+(P443-G443)^2</f>
        <v>2.6665211298571552E-5</v>
      </c>
      <c r="S443" s="11">
        <v>0.2</v>
      </c>
      <c r="T443" s="1">
        <f t="shared" si="109"/>
        <v>5.333042259714311E-6</v>
      </c>
      <c r="U443" s="1">
        <f>+G443-P443</f>
        <v>-5.163836877610635E-3</v>
      </c>
      <c r="V443" s="91"/>
      <c r="AZ443" s="1">
        <v>7300</v>
      </c>
      <c r="BA443" s="1">
        <v>-1.0370000018156134E-3</v>
      </c>
      <c r="BB443" s="1">
        <v>1</v>
      </c>
    </row>
    <row r="444" spans="1:54" ht="12.95" customHeight="1">
      <c r="A444" s="30" t="s">
        <v>296</v>
      </c>
      <c r="B444" s="32"/>
      <c r="C444" s="33">
        <v>48500.404999999999</v>
      </c>
      <c r="D444" s="33">
        <v>7.0000000000000001E-3</v>
      </c>
      <c r="E444" s="1">
        <f t="shared" si="106"/>
        <v>16269.042889234346</v>
      </c>
      <c r="F444" s="1">
        <f t="shared" si="113"/>
        <v>16269</v>
      </c>
      <c r="P444" s="1">
        <f t="shared" si="107"/>
        <v>2.7383434548874038E-2</v>
      </c>
      <c r="Q444" s="208">
        <f t="shared" si="108"/>
        <v>33481.904999999999</v>
      </c>
      <c r="T444" s="1">
        <f t="shared" si="109"/>
        <v>0</v>
      </c>
      <c r="V444" s="91">
        <v>1.7569389994605444E-2</v>
      </c>
      <c r="AB444" s="1" t="s">
        <v>81</v>
      </c>
    </row>
    <row r="445" spans="1:54" ht="12.95" customHeight="1">
      <c r="A445" s="30" t="s">
        <v>296</v>
      </c>
      <c r="B445" s="32"/>
      <c r="C445" s="33">
        <v>48507.360999999997</v>
      </c>
      <c r="D445" s="33">
        <v>8.0000000000000002E-3</v>
      </c>
      <c r="E445" s="1">
        <f t="shared" si="106"/>
        <v>16286.023416967955</v>
      </c>
      <c r="F445" s="1">
        <f t="shared" si="113"/>
        <v>16286</v>
      </c>
      <c r="P445" s="1">
        <f t="shared" si="107"/>
        <v>2.7460288339868223E-2</v>
      </c>
      <c r="Q445" s="208">
        <f t="shared" si="108"/>
        <v>33488.860999999997</v>
      </c>
      <c r="T445" s="1">
        <f t="shared" si="109"/>
        <v>0</v>
      </c>
      <c r="V445" s="91">
        <v>9.5926599969970994E-3</v>
      </c>
      <c r="AB445" s="1" t="s">
        <v>81</v>
      </c>
    </row>
    <row r="446" spans="1:54" ht="12.95" customHeight="1">
      <c r="A446" s="30" t="s">
        <v>296</v>
      </c>
      <c r="B446" s="32" t="s">
        <v>54</v>
      </c>
      <c r="C446" s="33">
        <v>48508.385999999999</v>
      </c>
      <c r="D446" s="33"/>
      <c r="E446" s="1">
        <f t="shared" si="106"/>
        <v>16288.52557926338</v>
      </c>
      <c r="F446" s="1">
        <f t="shared" si="113"/>
        <v>16288.5</v>
      </c>
      <c r="P446" s="1">
        <f t="shared" si="107"/>
        <v>2.7471598862256242E-2</v>
      </c>
      <c r="Q446" s="208">
        <f t="shared" si="108"/>
        <v>33489.885999999999</v>
      </c>
      <c r="T446" s="1">
        <f t="shared" si="109"/>
        <v>0</v>
      </c>
      <c r="V446" s="91">
        <v>1.0478434996912256E-2</v>
      </c>
      <c r="AB446" s="1" t="s">
        <v>81</v>
      </c>
    </row>
    <row r="447" spans="1:54" ht="12.95" customHeight="1">
      <c r="A447" s="30" t="s">
        <v>296</v>
      </c>
      <c r="B447" s="32"/>
      <c r="C447" s="33">
        <v>48509.43</v>
      </c>
      <c r="D447" s="33">
        <v>2E-3</v>
      </c>
      <c r="E447" s="1">
        <f t="shared" si="106"/>
        <v>16291.074123103796</v>
      </c>
      <c r="F447" s="1">
        <f t="shared" si="113"/>
        <v>16291</v>
      </c>
      <c r="P447" s="1">
        <f t="shared" si="107"/>
        <v>2.7482911562670062E-2</v>
      </c>
      <c r="Q447" s="208">
        <f t="shared" si="108"/>
        <v>33490.93</v>
      </c>
      <c r="T447" s="1">
        <f t="shared" si="109"/>
        <v>0</v>
      </c>
      <c r="V447" s="91">
        <v>3.0364209997060243E-2</v>
      </c>
      <c r="AB447" s="1" t="s">
        <v>81</v>
      </c>
    </row>
    <row r="448" spans="1:54" ht="12.95" customHeight="1">
      <c r="A448" s="30" t="s">
        <v>296</v>
      </c>
      <c r="B448" s="32" t="s">
        <v>54</v>
      </c>
      <c r="C448" s="33">
        <v>48510.466</v>
      </c>
      <c r="D448" s="33"/>
      <c r="E448" s="1">
        <f t="shared" si="106"/>
        <v>16293.603137872631</v>
      </c>
      <c r="F448" s="1">
        <f t="shared" si="113"/>
        <v>16293.5</v>
      </c>
      <c r="P448" s="1">
        <f t="shared" si="107"/>
        <v>2.7494226441109697E-2</v>
      </c>
      <c r="Q448" s="208">
        <f t="shared" si="108"/>
        <v>33491.966</v>
      </c>
      <c r="T448" s="1">
        <f t="shared" si="109"/>
        <v>0</v>
      </c>
      <c r="V448" s="91">
        <v>4.2249984995578416E-2</v>
      </c>
      <c r="AB448" s="1" t="s">
        <v>81</v>
      </c>
    </row>
    <row r="449" spans="1:28" ht="12.95" customHeight="1">
      <c r="A449" s="30" t="s">
        <v>297</v>
      </c>
      <c r="B449" s="32"/>
      <c r="C449" s="33">
        <v>48767.51</v>
      </c>
      <c r="D449" s="33">
        <v>2E-3</v>
      </c>
      <c r="E449" s="1">
        <f t="shared" si="106"/>
        <v>16921.081972081778</v>
      </c>
      <c r="F449" s="1">
        <f t="shared" si="113"/>
        <v>16921</v>
      </c>
      <c r="P449" s="1">
        <f t="shared" si="107"/>
        <v>3.0403143173569278E-2</v>
      </c>
      <c r="Q449" s="208">
        <f t="shared" si="108"/>
        <v>33749.01</v>
      </c>
      <c r="T449" s="1">
        <f t="shared" si="109"/>
        <v>0</v>
      </c>
      <c r="V449" s="91">
        <v>3.3579510003619362E-2</v>
      </c>
      <c r="AB449" s="1" t="s">
        <v>81</v>
      </c>
    </row>
    <row r="450" spans="1:28" ht="12.95" customHeight="1">
      <c r="A450" s="30" t="s">
        <v>298</v>
      </c>
      <c r="B450" s="32" t="s">
        <v>54</v>
      </c>
      <c r="C450" s="33">
        <v>48768.534800000001</v>
      </c>
      <c r="D450" s="33">
        <v>5.0000000000000001E-4</v>
      </c>
      <c r="E450" s="1">
        <f t="shared" si="106"/>
        <v>16923.583646150408</v>
      </c>
      <c r="F450" s="1">
        <f t="shared" si="113"/>
        <v>16923.5</v>
      </c>
      <c r="P450" s="1">
        <f t="shared" si="107"/>
        <v>3.0415006914511798E-2</v>
      </c>
      <c r="Q450" s="208">
        <f t="shared" si="108"/>
        <v>33750.034800000001</v>
      </c>
      <c r="T450" s="1">
        <f t="shared" si="109"/>
        <v>0</v>
      </c>
      <c r="V450" s="91">
        <v>3.4265285001310986E-2</v>
      </c>
      <c r="AB450" s="1" t="s">
        <v>81</v>
      </c>
    </row>
    <row r="451" spans="1:28" ht="12.95" customHeight="1">
      <c r="A451" s="30" t="s">
        <v>297</v>
      </c>
      <c r="B451" s="32"/>
      <c r="C451" s="33">
        <v>48801.506999999998</v>
      </c>
      <c r="D451" s="33">
        <v>3.0000000000000001E-3</v>
      </c>
      <c r="E451" s="1">
        <f t="shared" si="106"/>
        <v>17004.073202869524</v>
      </c>
      <c r="F451" s="1">
        <f t="shared" si="113"/>
        <v>17004</v>
      </c>
      <c r="P451" s="1">
        <f t="shared" si="107"/>
        <v>3.0798183571214232E-2</v>
      </c>
      <c r="Q451" s="208">
        <f t="shared" si="108"/>
        <v>33783.006999999998</v>
      </c>
      <c r="T451" s="1">
        <f t="shared" si="109"/>
        <v>0</v>
      </c>
      <c r="V451" s="91">
        <v>2.9987239999172743E-2</v>
      </c>
    </row>
    <row r="452" spans="1:28" ht="12.95" customHeight="1">
      <c r="A452" s="16" t="s">
        <v>335</v>
      </c>
      <c r="B452" s="16" t="s">
        <v>50</v>
      </c>
      <c r="C452" s="17">
        <v>49126.755799999999</v>
      </c>
      <c r="D452" s="17" t="s">
        <v>138</v>
      </c>
      <c r="E452" s="1">
        <f t="shared" si="106"/>
        <v>17798.049089690161</v>
      </c>
      <c r="F452" s="1">
        <f t="shared" si="113"/>
        <v>17798</v>
      </c>
      <c r="G452" s="1">
        <f>+C452-(C$7+F452*C$8)</f>
        <v>2.0109379998757504E-2</v>
      </c>
      <c r="J452" s="1">
        <f>G452</f>
        <v>2.0109379998757504E-2</v>
      </c>
      <c r="O452" s="1">
        <f ca="1">+C$11+C$12*$F452</f>
        <v>-2.4759925653789205E-2</v>
      </c>
      <c r="P452" s="1">
        <f t="shared" si="107"/>
        <v>3.4698576095235259E-2</v>
      </c>
      <c r="Q452" s="208">
        <f t="shared" si="108"/>
        <v>34108.255799999999</v>
      </c>
      <c r="R452" s="1">
        <f>+(P452-G452)^2</f>
        <v>2.1284464274148177E-4</v>
      </c>
      <c r="S452" s="11">
        <v>1</v>
      </c>
      <c r="T452" s="1">
        <f t="shared" si="109"/>
        <v>2.1284464274148177E-4</v>
      </c>
      <c r="U452" s="1">
        <f>+G452-P452</f>
        <v>-1.4589196096477755E-2</v>
      </c>
      <c r="V452" s="91"/>
    </row>
    <row r="453" spans="1:28" ht="12.95" customHeight="1">
      <c r="A453" s="16" t="s">
        <v>335</v>
      </c>
      <c r="B453" s="16" t="s">
        <v>50</v>
      </c>
      <c r="C453" s="17">
        <v>49133.718399999998</v>
      </c>
      <c r="D453" s="17" t="s">
        <v>138</v>
      </c>
      <c r="E453" s="1">
        <f t="shared" si="106"/>
        <v>17815.045728907819</v>
      </c>
      <c r="F453" s="1">
        <f t="shared" si="113"/>
        <v>17815</v>
      </c>
      <c r="G453" s="1">
        <f>+C453-(C$7+F453*C$8)</f>
        <v>1.8732649994490203E-2</v>
      </c>
      <c r="J453" s="1">
        <f>G453</f>
        <v>1.8732649994490203E-2</v>
      </c>
      <c r="O453" s="1">
        <f ca="1">+C$11+C$12*$F453</f>
        <v>-2.4551917935793227E-2</v>
      </c>
      <c r="P453" s="1">
        <f t="shared" si="107"/>
        <v>3.4784488034189806E-2</v>
      </c>
      <c r="Q453" s="208">
        <f t="shared" si="108"/>
        <v>34115.218399999998</v>
      </c>
      <c r="R453" s="1">
        <f>+(P453-G453)^2</f>
        <v>2.5766150445274722E-4</v>
      </c>
      <c r="S453" s="11">
        <v>1</v>
      </c>
      <c r="T453" s="1">
        <f t="shared" si="109"/>
        <v>2.5766150445274722E-4</v>
      </c>
      <c r="U453" s="1">
        <f>+G453-P453</f>
        <v>-1.6051838039699604E-2</v>
      </c>
      <c r="V453" s="91"/>
    </row>
    <row r="454" spans="1:28" ht="12.95" customHeight="1">
      <c r="A454" s="99" t="s">
        <v>330</v>
      </c>
      <c r="B454" s="99" t="s">
        <v>54</v>
      </c>
      <c r="C454" s="100">
        <v>49156.470999999998</v>
      </c>
      <c r="D454" s="100" t="s">
        <v>138</v>
      </c>
      <c r="E454" s="1">
        <f t="shared" si="106"/>
        <v>17870.587873144708</v>
      </c>
      <c r="F454" s="1">
        <f t="shared" si="113"/>
        <v>17870.5</v>
      </c>
      <c r="G454" s="1">
        <f>+C454-(C$7+F454*C$8)</f>
        <v>3.5996854996483307E-2</v>
      </c>
      <c r="I454" s="1">
        <f>G454</f>
        <v>3.5996854996483307E-2</v>
      </c>
      <c r="O454" s="1">
        <f ca="1">+C$11+C$12*$F454</f>
        <v>-2.3872833915276892E-2</v>
      </c>
      <c r="P454" s="1">
        <f t="shared" si="107"/>
        <v>3.5065666353165728E-2</v>
      </c>
      <c r="Q454" s="208">
        <f t="shared" si="108"/>
        <v>34137.970999999998</v>
      </c>
      <c r="R454" s="1">
        <f>+(P454-G454)^2</f>
        <v>8.6711228944363375E-7</v>
      </c>
      <c r="S454" s="92">
        <f>S$17</f>
        <v>0.1</v>
      </c>
      <c r="T454" s="1">
        <f t="shared" si="109"/>
        <v>8.671122894436338E-8</v>
      </c>
      <c r="U454" s="1">
        <f>+G454-P454</f>
        <v>9.3118864331757922E-4</v>
      </c>
      <c r="V454" s="91"/>
      <c r="AB454" s="1" t="s">
        <v>81</v>
      </c>
    </row>
    <row r="455" spans="1:28" ht="12.95" customHeight="1">
      <c r="A455" s="30" t="s">
        <v>136</v>
      </c>
      <c r="B455" s="32" t="s">
        <v>54</v>
      </c>
      <c r="C455" s="33">
        <v>49167.510999999999</v>
      </c>
      <c r="D455" s="33">
        <v>6.0000000000000001E-3</v>
      </c>
      <c r="E455" s="1">
        <f t="shared" si="106"/>
        <v>17897.537991916863</v>
      </c>
      <c r="F455" s="1">
        <f t="shared" si="113"/>
        <v>17897.5</v>
      </c>
      <c r="P455" s="1">
        <f t="shared" si="107"/>
        <v>3.5202843929838981E-2</v>
      </c>
      <c r="Q455" s="208">
        <f t="shared" si="108"/>
        <v>34149.010999999999</v>
      </c>
      <c r="T455" s="1">
        <f t="shared" si="109"/>
        <v>0</v>
      </c>
      <c r="V455" s="91">
        <v>1.5563224995275959E-2</v>
      </c>
      <c r="AB455" s="1" t="s">
        <v>81</v>
      </c>
    </row>
    <row r="456" spans="1:28" ht="12.95" customHeight="1">
      <c r="A456" s="30" t="s">
        <v>136</v>
      </c>
      <c r="B456" s="32" t="s">
        <v>54</v>
      </c>
      <c r="C456" s="33">
        <v>49172.432999999997</v>
      </c>
      <c r="D456" s="33">
        <v>4.0000000000000001E-3</v>
      </c>
      <c r="E456" s="1">
        <f t="shared" si="106"/>
        <v>17909.553253202776</v>
      </c>
      <c r="F456" s="1">
        <f t="shared" si="113"/>
        <v>17909.5</v>
      </c>
      <c r="P456" s="1">
        <f t="shared" si="107"/>
        <v>3.5263893286979896E-2</v>
      </c>
      <c r="Q456" s="208">
        <f t="shared" si="108"/>
        <v>34153.932999999997</v>
      </c>
      <c r="T456" s="1">
        <f t="shared" si="109"/>
        <v>0</v>
      </c>
      <c r="V456" s="91">
        <v>2.1814944993820973E-2</v>
      </c>
      <c r="AB456" s="1" t="s">
        <v>81</v>
      </c>
    </row>
    <row r="457" spans="1:28" ht="12.95" customHeight="1">
      <c r="A457" s="30" t="s">
        <v>136</v>
      </c>
      <c r="B457" s="32" t="s">
        <v>54</v>
      </c>
      <c r="C457" s="33">
        <v>49174.478000000003</v>
      </c>
      <c r="D457" s="33">
        <v>3.0000000000000001E-3</v>
      </c>
      <c r="E457" s="1">
        <f t="shared" si="106"/>
        <v>17914.545372123899</v>
      </c>
      <c r="F457" s="1">
        <f t="shared" si="113"/>
        <v>17914.5</v>
      </c>
      <c r="P457" s="1">
        <f t="shared" si="107"/>
        <v>3.5289345329697422E-2</v>
      </c>
      <c r="Q457" s="208">
        <f t="shared" si="108"/>
        <v>34155.978000000003</v>
      </c>
      <c r="T457" s="1">
        <f t="shared" si="109"/>
        <v>0</v>
      </c>
      <c r="V457" s="91">
        <v>1.8586495003546588E-2</v>
      </c>
      <c r="AB457" s="1" t="s">
        <v>81</v>
      </c>
    </row>
    <row r="458" spans="1:28" ht="12.95" customHeight="1">
      <c r="A458" s="30" t="s">
        <v>136</v>
      </c>
      <c r="B458" s="32"/>
      <c r="C458" s="33">
        <v>49175.5</v>
      </c>
      <c r="D458" s="33">
        <v>4.0000000000000001E-3</v>
      </c>
      <c r="E458" s="1">
        <f t="shared" si="106"/>
        <v>17917.040211017473</v>
      </c>
      <c r="F458" s="1">
        <f t="shared" si="113"/>
        <v>17917</v>
      </c>
      <c r="P458" s="1">
        <f t="shared" si="107"/>
        <v>3.5302074618094891E-2</v>
      </c>
      <c r="Q458" s="208">
        <f t="shared" si="108"/>
        <v>34157</v>
      </c>
      <c r="T458" s="1">
        <f t="shared" si="109"/>
        <v>0</v>
      </c>
      <c r="V458" s="91">
        <v>1.6472269999212585E-2</v>
      </c>
      <c r="AB458" s="1" t="s">
        <v>81</v>
      </c>
    </row>
    <row r="459" spans="1:28" ht="12.95" customHeight="1">
      <c r="A459" s="30" t="s">
        <v>136</v>
      </c>
      <c r="B459" s="32"/>
      <c r="C459" s="33">
        <v>49175.508000000002</v>
      </c>
      <c r="D459" s="33"/>
      <c r="E459" s="1">
        <f t="shared" si="106"/>
        <v>17917.059740089051</v>
      </c>
      <c r="F459" s="1">
        <f t="shared" si="113"/>
        <v>17917</v>
      </c>
      <c r="P459" s="1">
        <f t="shared" si="107"/>
        <v>3.5302074618094891E-2</v>
      </c>
      <c r="Q459" s="208">
        <f t="shared" si="108"/>
        <v>34157.008000000002</v>
      </c>
      <c r="T459" s="1">
        <f t="shared" si="109"/>
        <v>0</v>
      </c>
      <c r="V459" s="91">
        <v>2.44722700008424E-2</v>
      </c>
    </row>
    <row r="460" spans="1:28" ht="12.95" customHeight="1">
      <c r="A460" s="99" t="s">
        <v>336</v>
      </c>
      <c r="B460" s="99" t="s">
        <v>54</v>
      </c>
      <c r="C460" s="100">
        <v>49189.635000000002</v>
      </c>
      <c r="D460" s="100" t="s">
        <v>337</v>
      </c>
      <c r="E460" s="1">
        <f t="shared" si="106"/>
        <v>17951.54563935483</v>
      </c>
      <c r="F460" s="1">
        <f t="shared" si="113"/>
        <v>17951.5</v>
      </c>
      <c r="G460" s="1">
        <f>+C460-(C$7+F460*C$8)</f>
        <v>1.8695965001825243E-2</v>
      </c>
      <c r="J460" s="1">
        <f>G460</f>
        <v>1.8695965001825243E-2</v>
      </c>
      <c r="O460" s="1">
        <f ca="1">+C$11+C$12*$F460</f>
        <v>-2.2881738317766548E-2</v>
      </c>
      <c r="P460" s="1">
        <f t="shared" si="107"/>
        <v>3.5477961217975196E-2</v>
      </c>
      <c r="Q460" s="208">
        <f t="shared" si="108"/>
        <v>34171.135000000002</v>
      </c>
      <c r="R460" s="1">
        <f>+(P460-G460)^2</f>
        <v>2.816353969988713E-4</v>
      </c>
      <c r="S460" s="11">
        <v>1</v>
      </c>
      <c r="T460" s="1">
        <f t="shared" si="109"/>
        <v>2.816353969988713E-4</v>
      </c>
      <c r="U460" s="1">
        <f>+G460-P460</f>
        <v>-1.6781996216149953E-2</v>
      </c>
      <c r="V460" s="91"/>
    </row>
    <row r="461" spans="1:28" ht="12.95" customHeight="1">
      <c r="A461" s="16" t="s">
        <v>335</v>
      </c>
      <c r="B461" s="16" t="s">
        <v>54</v>
      </c>
      <c r="C461" s="17">
        <v>49189.635300000002</v>
      </c>
      <c r="D461" s="17" t="s">
        <v>138</v>
      </c>
      <c r="E461" s="1">
        <f t="shared" si="106"/>
        <v>17951.546371695014</v>
      </c>
      <c r="F461" s="1">
        <f t="shared" si="113"/>
        <v>17951.5</v>
      </c>
      <c r="G461" s="1">
        <f>+C461-(C$7+F461*C$8)</f>
        <v>1.8995965001522563E-2</v>
      </c>
      <c r="J461" s="1">
        <f>G461</f>
        <v>1.8995965001522563E-2</v>
      </c>
      <c r="O461" s="1">
        <f ca="1">+C$11+C$12*$F461</f>
        <v>-2.2881738317766548E-2</v>
      </c>
      <c r="P461" s="1">
        <f t="shared" si="107"/>
        <v>3.5477961217975196E-2</v>
      </c>
      <c r="Q461" s="208">
        <f t="shared" si="108"/>
        <v>34171.135300000002</v>
      </c>
      <c r="R461" s="1">
        <f>+(P461-G461)^2</f>
        <v>2.7165619927915888E-4</v>
      </c>
      <c r="S461" s="11">
        <v>1</v>
      </c>
      <c r="T461" s="1">
        <f t="shared" si="109"/>
        <v>2.7165619927915888E-4</v>
      </c>
      <c r="U461" s="1">
        <f>+G461-P461</f>
        <v>-1.6481996216452632E-2</v>
      </c>
      <c r="V461" s="91"/>
      <c r="AB461" s="1" t="s">
        <v>81</v>
      </c>
    </row>
    <row r="462" spans="1:28" ht="12.95" customHeight="1">
      <c r="A462" s="30" t="s">
        <v>127</v>
      </c>
      <c r="B462" s="32"/>
      <c r="C462" s="33">
        <v>49200.485000000001</v>
      </c>
      <c r="D462" s="33"/>
      <c r="E462" s="1">
        <f t="shared" si="106"/>
        <v>17978.031942677095</v>
      </c>
      <c r="F462" s="1">
        <f t="shared" si="113"/>
        <v>17978</v>
      </c>
      <c r="P462" s="1">
        <f t="shared" si="107"/>
        <v>3.561334418162964E-2</v>
      </c>
      <c r="Q462" s="208">
        <f t="shared" si="108"/>
        <v>34181.985000000001</v>
      </c>
      <c r="T462" s="1">
        <f t="shared" si="109"/>
        <v>0</v>
      </c>
      <c r="V462" s="91">
        <v>1.3085179998597596E-2</v>
      </c>
      <c r="AB462" s="1" t="s">
        <v>81</v>
      </c>
    </row>
    <row r="463" spans="1:28" ht="12.95" customHeight="1">
      <c r="A463" s="33" t="s">
        <v>137</v>
      </c>
      <c r="B463" s="32"/>
      <c r="C463" s="33">
        <v>49200.489000000001</v>
      </c>
      <c r="D463" s="33" t="s">
        <v>138</v>
      </c>
      <c r="E463" s="1">
        <f t="shared" si="106"/>
        <v>17978.041707212884</v>
      </c>
      <c r="F463" s="1">
        <f t="shared" si="113"/>
        <v>17978</v>
      </c>
      <c r="O463" s="1">
        <f ca="1">+C$11+C$12*$F463</f>
        <v>-2.2557490992655138E-2</v>
      </c>
      <c r="P463" s="1">
        <f t="shared" si="107"/>
        <v>3.561334418162964E-2</v>
      </c>
      <c r="Q463" s="208">
        <f t="shared" si="108"/>
        <v>34181.989000000001</v>
      </c>
      <c r="T463" s="1">
        <f t="shared" si="109"/>
        <v>0</v>
      </c>
      <c r="V463" s="91">
        <v>1.7085179999412503E-2</v>
      </c>
      <c r="AB463" s="1" t="s">
        <v>81</v>
      </c>
    </row>
    <row r="464" spans="1:28" ht="12.95" customHeight="1">
      <c r="A464" s="30" t="s">
        <v>127</v>
      </c>
      <c r="B464" s="32"/>
      <c r="C464" s="33">
        <v>49207.447</v>
      </c>
      <c r="D464" s="33"/>
      <c r="E464" s="1">
        <f t="shared" si="106"/>
        <v>17995.027117214388</v>
      </c>
      <c r="F464" s="1">
        <f t="shared" si="113"/>
        <v>17995</v>
      </c>
      <c r="P464" s="1">
        <f t="shared" si="107"/>
        <v>3.5700322482018376E-2</v>
      </c>
      <c r="Q464" s="208">
        <f t="shared" si="108"/>
        <v>34188.947</v>
      </c>
      <c r="T464" s="1">
        <f t="shared" si="109"/>
        <v>0</v>
      </c>
      <c r="V464" s="91">
        <v>1.1108449994935654E-2</v>
      </c>
      <c r="AB464" s="1" t="s">
        <v>81</v>
      </c>
    </row>
    <row r="465" spans="1:28" ht="12.95" customHeight="1">
      <c r="A465" s="33" t="s">
        <v>137</v>
      </c>
      <c r="B465" s="32"/>
      <c r="C465" s="33">
        <v>49207.451000000001</v>
      </c>
      <c r="D465" s="33" t="s">
        <v>138</v>
      </c>
      <c r="E465" s="1">
        <f t="shared" si="106"/>
        <v>17995.036881750177</v>
      </c>
      <c r="F465" s="1">
        <f t="shared" si="113"/>
        <v>17995</v>
      </c>
      <c r="O465" s="1">
        <f ca="1">+C$11+C$12*$F465</f>
        <v>-2.2349483274659132E-2</v>
      </c>
      <c r="P465" s="1">
        <f t="shared" si="107"/>
        <v>3.5700322482018376E-2</v>
      </c>
      <c r="Q465" s="208">
        <f t="shared" si="108"/>
        <v>34188.951000000001</v>
      </c>
      <c r="T465" s="1">
        <f t="shared" si="109"/>
        <v>0</v>
      </c>
      <c r="V465" s="91">
        <v>1.5108449995750561E-2</v>
      </c>
    </row>
    <row r="466" spans="1:28" ht="12.95" customHeight="1">
      <c r="A466" s="30" t="s">
        <v>127</v>
      </c>
      <c r="B466" s="32"/>
      <c r="C466" s="33">
        <v>49214.425000000003</v>
      </c>
      <c r="D466" s="33"/>
      <c r="E466" s="1">
        <f t="shared" si="106"/>
        <v>18012.061349894837</v>
      </c>
      <c r="F466" s="1">
        <f t="shared" si="113"/>
        <v>18012</v>
      </c>
      <c r="P466" s="1">
        <f t="shared" si="107"/>
        <v>3.5787401494320331E-2</v>
      </c>
      <c r="Q466" s="208">
        <f t="shared" si="108"/>
        <v>34195.925000000003</v>
      </c>
      <c r="T466" s="1">
        <f t="shared" si="109"/>
        <v>0</v>
      </c>
      <c r="V466" s="91">
        <v>2.5131720001809299E-2</v>
      </c>
    </row>
    <row r="467" spans="1:28" ht="12.95" customHeight="1">
      <c r="A467" s="33" t="s">
        <v>137</v>
      </c>
      <c r="B467" s="32"/>
      <c r="C467" s="33">
        <v>49214.428</v>
      </c>
      <c r="D467" s="33" t="s">
        <v>138</v>
      </c>
      <c r="E467" s="1">
        <f t="shared" si="106"/>
        <v>18012.068673296668</v>
      </c>
      <c r="F467" s="1">
        <f t="shared" si="113"/>
        <v>18012</v>
      </c>
      <c r="O467" s="1">
        <f ca="1">+C$11+C$12*$F467</f>
        <v>-2.2141475556663154E-2</v>
      </c>
      <c r="P467" s="1">
        <f t="shared" si="107"/>
        <v>3.5787401494320331E-2</v>
      </c>
      <c r="Q467" s="208">
        <f t="shared" si="108"/>
        <v>34195.928</v>
      </c>
      <c r="T467" s="1">
        <f t="shared" si="109"/>
        <v>0</v>
      </c>
      <c r="V467" s="91">
        <v>2.8131719998782501E-2</v>
      </c>
    </row>
    <row r="468" spans="1:28" ht="12.95" customHeight="1">
      <c r="A468" s="99" t="s">
        <v>330</v>
      </c>
      <c r="B468" s="99" t="s">
        <v>54</v>
      </c>
      <c r="C468" s="100">
        <v>49503.449000000001</v>
      </c>
      <c r="D468" s="100" t="s">
        <v>138</v>
      </c>
      <c r="E468" s="1">
        <f t="shared" si="106"/>
        <v>18717.607647721128</v>
      </c>
      <c r="F468" s="1">
        <f t="shared" si="113"/>
        <v>18717.5</v>
      </c>
      <c r="G468" s="1">
        <f>+C468-(C$7+F468*C$8)</f>
        <v>4.4097425001382362E-2</v>
      </c>
      <c r="I468" s="1">
        <f>G468</f>
        <v>4.4097425001382362E-2</v>
      </c>
      <c r="O468" s="1">
        <f ca="1">+C$11+C$12*$F468</f>
        <v>-1.3509155259829292E-2</v>
      </c>
      <c r="P468" s="1">
        <f t="shared" si="107"/>
        <v>3.9489995823329918E-2</v>
      </c>
      <c r="Q468" s="208">
        <f t="shared" si="108"/>
        <v>34484.949000000001</v>
      </c>
      <c r="R468" s="1">
        <f>+(P468-G468)^2</f>
        <v>2.122840363076902E-5</v>
      </c>
      <c r="S468" s="92">
        <f>S$17</f>
        <v>0.1</v>
      </c>
      <c r="T468" s="1">
        <f t="shared" si="109"/>
        <v>2.1228403630769019E-6</v>
      </c>
      <c r="U468" s="1">
        <f>+G468-P468</f>
        <v>4.607429178052444E-3</v>
      </c>
      <c r="V468" s="91"/>
      <c r="AB468" s="1" t="s">
        <v>146</v>
      </c>
    </row>
    <row r="469" spans="1:28" ht="12.95" customHeight="1">
      <c r="A469" s="30" t="s">
        <v>299</v>
      </c>
      <c r="B469" s="32" t="s">
        <v>54</v>
      </c>
      <c r="C469" s="33">
        <v>49544.385000000002</v>
      </c>
      <c r="D469" s="33">
        <v>6.0000000000000001E-3</v>
      </c>
      <c r="E469" s="1">
        <f t="shared" ref="E469:E532" si="114">+(C469-C$7)/C$8</f>
        <v>18817.537906965408</v>
      </c>
      <c r="F469" s="1">
        <f t="shared" si="113"/>
        <v>18817.5</v>
      </c>
      <c r="P469" s="1">
        <f t="shared" ref="P469:P532" si="115">+D$11+D$12*F469+D$13*F469^2</f>
        <v>4.0028849494900792E-2</v>
      </c>
      <c r="Q469" s="208">
        <f t="shared" ref="Q469:Q532" si="116">+C469-15018.5</f>
        <v>34525.885000000002</v>
      </c>
      <c r="T469" s="1">
        <f t="shared" ref="T469:T532" si="117">+S469*R469</f>
        <v>0</v>
      </c>
      <c r="V469" s="91">
        <v>1.5528424999502022E-2</v>
      </c>
    </row>
    <row r="470" spans="1:28" ht="12.95" customHeight="1">
      <c r="A470" s="30" t="s">
        <v>140</v>
      </c>
      <c r="B470" s="32"/>
      <c r="C470" s="33">
        <v>49547.455000000002</v>
      </c>
      <c r="D470" s="33"/>
      <c r="E470" s="1">
        <f t="shared" si="114"/>
        <v>18825.03218818194</v>
      </c>
      <c r="F470" s="1">
        <f t="shared" si="113"/>
        <v>18825</v>
      </c>
      <c r="P470" s="1">
        <f t="shared" si="115"/>
        <v>4.0069404002933032E-2</v>
      </c>
      <c r="Q470" s="208">
        <f t="shared" si="116"/>
        <v>34528.955000000002</v>
      </c>
      <c r="T470" s="1">
        <f t="shared" si="117"/>
        <v>0</v>
      </c>
      <c r="V470" s="91">
        <v>1.3185750001866836E-2</v>
      </c>
    </row>
    <row r="471" spans="1:28" ht="12.95" customHeight="1">
      <c r="A471" s="30" t="s">
        <v>300</v>
      </c>
      <c r="B471" s="32" t="s">
        <v>54</v>
      </c>
      <c r="C471" s="33">
        <v>49571.434000000001</v>
      </c>
      <c r="D471" s="33">
        <v>4.0000000000000001E-3</v>
      </c>
      <c r="E471" s="1">
        <f t="shared" si="114"/>
        <v>18883.568139091123</v>
      </c>
      <c r="F471" s="1">
        <f t="shared" si="113"/>
        <v>18883.5</v>
      </c>
      <c r="P471" s="1">
        <f t="shared" si="115"/>
        <v>4.0386401914195222E-2</v>
      </c>
      <c r="Q471" s="208">
        <f t="shared" si="116"/>
        <v>34552.934000000001</v>
      </c>
      <c r="T471" s="1">
        <f t="shared" si="117"/>
        <v>0</v>
      </c>
      <c r="V471" s="91">
        <v>2.7912885001569521E-2</v>
      </c>
    </row>
    <row r="472" spans="1:28" ht="12.95" customHeight="1">
      <c r="A472" s="16" t="s">
        <v>338</v>
      </c>
      <c r="B472" s="16" t="s">
        <v>54</v>
      </c>
      <c r="C472" s="17">
        <v>49577.167999999998</v>
      </c>
      <c r="D472" s="17" t="s">
        <v>138</v>
      </c>
      <c r="E472" s="1">
        <f t="shared" si="114"/>
        <v>18897.565601141796</v>
      </c>
      <c r="F472" s="1">
        <f t="shared" si="113"/>
        <v>18897.5</v>
      </c>
      <c r="G472" s="1">
        <f t="shared" ref="G472:G481" si="118">+C472-(C$7+F472*C$8)</f>
        <v>2.6873224996961653E-2</v>
      </c>
      <c r="I472" s="1">
        <f t="shared" ref="I472:I481" si="119">G472</f>
        <v>2.6873224996961653E-2</v>
      </c>
      <c r="O472" s="1">
        <f t="shared" ref="O472:O481" ca="1" si="120">+C$11+C$12*$F472</f>
        <v>-1.1306720598695225E-2</v>
      </c>
      <c r="P472" s="1">
        <f t="shared" si="115"/>
        <v>4.0462441517884973E-2</v>
      </c>
      <c r="Q472" s="208">
        <f t="shared" si="116"/>
        <v>34558.667999999998</v>
      </c>
      <c r="R472" s="1">
        <f t="shared" ref="R472:R481" si="121">+(P472-G472)^2</f>
        <v>1.846668056525353E-4</v>
      </c>
      <c r="S472" s="92">
        <f t="shared" ref="S472:S481" si="122">S$17</f>
        <v>0.1</v>
      </c>
      <c r="T472" s="1">
        <f t="shared" si="117"/>
        <v>1.8466680565253532E-5</v>
      </c>
      <c r="U472" s="1">
        <f t="shared" ref="U472:U481" si="123">+G472-P472</f>
        <v>-1.358921652092332E-2</v>
      </c>
      <c r="V472" s="91"/>
    </row>
    <row r="473" spans="1:28" ht="12.95" customHeight="1">
      <c r="A473" s="99" t="s">
        <v>339</v>
      </c>
      <c r="B473" s="99" t="s">
        <v>50</v>
      </c>
      <c r="C473" s="100">
        <v>49874.374000000003</v>
      </c>
      <c r="D473" s="100" t="s">
        <v>138</v>
      </c>
      <c r="E473" s="1">
        <f t="shared" si="114"/>
        <v>19623.085256920443</v>
      </c>
      <c r="F473" s="1">
        <f t="shared" si="113"/>
        <v>19623</v>
      </c>
      <c r="G473" s="1">
        <f t="shared" si="118"/>
        <v>3.4925129999464843E-2</v>
      </c>
      <c r="I473" s="1">
        <f t="shared" si="119"/>
        <v>3.4925129999464843E-2</v>
      </c>
      <c r="O473" s="1">
        <f t="shared" ca="1" si="120"/>
        <v>-2.4296853395131268E-3</v>
      </c>
      <c r="P473" s="1">
        <f t="shared" si="115"/>
        <v>4.4496404539903237E-2</v>
      </c>
      <c r="Q473" s="208">
        <f t="shared" si="116"/>
        <v>34855.874000000003</v>
      </c>
      <c r="R473" s="1">
        <f t="shared" si="121"/>
        <v>9.1609296328444174E-5</v>
      </c>
      <c r="S473" s="92">
        <f t="shared" si="122"/>
        <v>0.1</v>
      </c>
      <c r="T473" s="1">
        <f t="shared" si="117"/>
        <v>9.1609296328444187E-6</v>
      </c>
      <c r="U473" s="1">
        <f t="shared" si="123"/>
        <v>-9.5712745404383931E-3</v>
      </c>
      <c r="V473" s="91"/>
    </row>
    <row r="474" spans="1:28" ht="12.95" customHeight="1">
      <c r="A474" s="99" t="s">
        <v>339</v>
      </c>
      <c r="B474" s="99" t="s">
        <v>54</v>
      </c>
      <c r="C474" s="100">
        <v>49875.391000000003</v>
      </c>
      <c r="D474" s="100" t="s">
        <v>138</v>
      </c>
      <c r="E474" s="1">
        <f t="shared" si="114"/>
        <v>19625.567890144292</v>
      </c>
      <c r="F474" s="1">
        <f t="shared" si="113"/>
        <v>19625.5</v>
      </c>
      <c r="G474" s="1">
        <f t="shared" si="118"/>
        <v>2.7810904997750185E-2</v>
      </c>
      <c r="I474" s="1">
        <f t="shared" si="119"/>
        <v>2.7810904997750185E-2</v>
      </c>
      <c r="O474" s="1">
        <f t="shared" ca="1" si="120"/>
        <v>-2.3990959692196112E-3</v>
      </c>
      <c r="P474" s="1">
        <f t="shared" si="115"/>
        <v>4.4510622291135928E-2</v>
      </c>
      <c r="Q474" s="208">
        <f t="shared" si="116"/>
        <v>34856.891000000003</v>
      </c>
      <c r="R474" s="1">
        <f t="shared" si="121"/>
        <v>2.7888055767900683E-4</v>
      </c>
      <c r="S474" s="92">
        <f t="shared" si="122"/>
        <v>0.1</v>
      </c>
      <c r="T474" s="1">
        <f t="shared" si="117"/>
        <v>2.7888055767900685E-5</v>
      </c>
      <c r="U474" s="1">
        <f t="shared" si="123"/>
        <v>-1.6699717293385742E-2</v>
      </c>
      <c r="V474" s="91"/>
    </row>
    <row r="475" spans="1:28" ht="12.95" customHeight="1">
      <c r="A475" s="99" t="s">
        <v>339</v>
      </c>
      <c r="B475" s="99" t="s">
        <v>50</v>
      </c>
      <c r="C475" s="100">
        <v>49876.415000000001</v>
      </c>
      <c r="D475" s="100" t="s">
        <v>138</v>
      </c>
      <c r="E475" s="1">
        <f t="shared" si="114"/>
        <v>19628.06761130576</v>
      </c>
      <c r="F475" s="1">
        <f t="shared" si="113"/>
        <v>19628</v>
      </c>
      <c r="G475" s="1">
        <f t="shared" si="118"/>
        <v>2.7696680001099594E-2</v>
      </c>
      <c r="I475" s="1">
        <f t="shared" si="119"/>
        <v>2.7696680001099594E-2</v>
      </c>
      <c r="O475" s="1">
        <f t="shared" ca="1" si="120"/>
        <v>-2.3685065989260679E-3</v>
      </c>
      <c r="P475" s="1">
        <f t="shared" si="115"/>
        <v>4.4524842220394406E-2</v>
      </c>
      <c r="Q475" s="208">
        <f t="shared" si="116"/>
        <v>34857.915000000001</v>
      </c>
      <c r="R475" s="1">
        <f t="shared" si="121"/>
        <v>2.8318704367890127E-4</v>
      </c>
      <c r="S475" s="92">
        <f t="shared" si="122"/>
        <v>0.1</v>
      </c>
      <c r="T475" s="1">
        <f t="shared" si="117"/>
        <v>2.8318704367890127E-5</v>
      </c>
      <c r="U475" s="1">
        <f t="shared" si="123"/>
        <v>-1.6828162219294812E-2</v>
      </c>
      <c r="V475" s="91"/>
    </row>
    <row r="476" spans="1:28" ht="12.95" customHeight="1">
      <c r="A476" s="99" t="s">
        <v>339</v>
      </c>
      <c r="B476" s="99" t="s">
        <v>54</v>
      </c>
      <c r="C476" s="100">
        <v>49877.442000000003</v>
      </c>
      <c r="D476" s="100" t="s">
        <v>138</v>
      </c>
      <c r="E476" s="1">
        <f t="shared" si="114"/>
        <v>19630.574655869077</v>
      </c>
      <c r="F476" s="1">
        <f t="shared" si="113"/>
        <v>19630.5</v>
      </c>
      <c r="G476" s="1">
        <f t="shared" si="118"/>
        <v>3.0582455001422204E-2</v>
      </c>
      <c r="I476" s="1">
        <f t="shared" si="119"/>
        <v>3.0582455001422204E-2</v>
      </c>
      <c r="O476" s="1">
        <f t="shared" ca="1" si="120"/>
        <v>-2.3379172286325522E-3</v>
      </c>
      <c r="P476" s="1">
        <f t="shared" si="115"/>
        <v>4.4539064327678707E-2</v>
      </c>
      <c r="Q476" s="208">
        <f t="shared" si="116"/>
        <v>34858.942000000003</v>
      </c>
      <c r="R476" s="1">
        <f t="shared" si="121"/>
        <v>1.9478694388574998E-4</v>
      </c>
      <c r="S476" s="92">
        <f t="shared" si="122"/>
        <v>0.1</v>
      </c>
      <c r="T476" s="1">
        <f t="shared" si="117"/>
        <v>1.9478694388575E-5</v>
      </c>
      <c r="U476" s="1">
        <f t="shared" si="123"/>
        <v>-1.3956609326256503E-2</v>
      </c>
      <c r="V476" s="91"/>
    </row>
    <row r="477" spans="1:28" ht="12.95" customHeight="1">
      <c r="A477" s="99" t="s">
        <v>339</v>
      </c>
      <c r="B477" s="99" t="s">
        <v>54</v>
      </c>
      <c r="C477" s="100">
        <v>49882.362999999998</v>
      </c>
      <c r="D477" s="100" t="s">
        <v>138</v>
      </c>
      <c r="E477" s="1">
        <f t="shared" si="114"/>
        <v>19642.587476021035</v>
      </c>
      <c r="F477" s="1">
        <f t="shared" si="113"/>
        <v>19642.5</v>
      </c>
      <c r="G477" s="1">
        <f t="shared" si="118"/>
        <v>3.5834174996125512E-2</v>
      </c>
      <c r="I477" s="1">
        <f t="shared" si="119"/>
        <v>3.5834174996125512E-2</v>
      </c>
      <c r="O477" s="1">
        <f t="shared" ca="1" si="120"/>
        <v>-2.1910882512236052E-3</v>
      </c>
      <c r="P477" s="1">
        <f t="shared" si="115"/>
        <v>4.4607360760762521E-2</v>
      </c>
      <c r="Q477" s="208">
        <f t="shared" si="116"/>
        <v>34863.862999999998</v>
      </c>
      <c r="R477" s="1">
        <f t="shared" si="121"/>
        <v>7.6968788460829462E-5</v>
      </c>
      <c r="S477" s="92">
        <f t="shared" si="122"/>
        <v>0.1</v>
      </c>
      <c r="T477" s="1">
        <f t="shared" si="117"/>
        <v>7.6968788460829462E-6</v>
      </c>
      <c r="U477" s="1">
        <f t="shared" si="123"/>
        <v>-8.7731857646370093E-3</v>
      </c>
      <c r="V477" s="91"/>
    </row>
    <row r="478" spans="1:28" ht="12.95" customHeight="1">
      <c r="A478" s="99" t="s">
        <v>339</v>
      </c>
      <c r="B478" s="99" t="s">
        <v>50</v>
      </c>
      <c r="C478" s="100">
        <v>49883.387000000002</v>
      </c>
      <c r="D478" s="100" t="s">
        <v>138</v>
      </c>
      <c r="E478" s="1">
        <f t="shared" si="114"/>
        <v>19645.087197182525</v>
      </c>
      <c r="F478" s="1">
        <f t="shared" si="113"/>
        <v>19645</v>
      </c>
      <c r="G478" s="1">
        <f t="shared" si="118"/>
        <v>3.571994999947492E-2</v>
      </c>
      <c r="I478" s="1">
        <f t="shared" si="119"/>
        <v>3.571994999947492E-2</v>
      </c>
      <c r="O478" s="1">
        <f t="shared" ca="1" si="120"/>
        <v>-2.1604988809300618E-3</v>
      </c>
      <c r="P478" s="1">
        <f t="shared" si="115"/>
        <v>4.4621595500596488E-2</v>
      </c>
      <c r="Q478" s="208">
        <f t="shared" si="116"/>
        <v>34864.887000000002</v>
      </c>
      <c r="R478" s="1">
        <f t="shared" si="121"/>
        <v>7.9239292627637838E-5</v>
      </c>
      <c r="S478" s="92">
        <f t="shared" si="122"/>
        <v>0.1</v>
      </c>
      <c r="T478" s="1">
        <f t="shared" si="117"/>
        <v>7.9239292627637841E-6</v>
      </c>
      <c r="U478" s="1">
        <f t="shared" si="123"/>
        <v>-8.9016455011215675E-3</v>
      </c>
      <c r="V478" s="91"/>
    </row>
    <row r="479" spans="1:28" ht="12.95" customHeight="1">
      <c r="A479" s="99" t="s">
        <v>339</v>
      </c>
      <c r="B479" s="99" t="s">
        <v>50</v>
      </c>
      <c r="C479" s="100">
        <v>49885.428999999996</v>
      </c>
      <c r="D479" s="100" t="s">
        <v>138</v>
      </c>
      <c r="E479" s="1">
        <f t="shared" si="114"/>
        <v>19650.071992701778</v>
      </c>
      <c r="F479" s="1">
        <f t="shared" si="113"/>
        <v>19650</v>
      </c>
      <c r="G479" s="1">
        <f t="shared" si="118"/>
        <v>2.9491499997675419E-2</v>
      </c>
      <c r="I479" s="1">
        <f t="shared" si="119"/>
        <v>2.9491499997675419E-2</v>
      </c>
      <c r="O479" s="1">
        <f t="shared" ca="1" si="120"/>
        <v>-2.0993201403430028E-3</v>
      </c>
      <c r="P479" s="1">
        <f t="shared" si="115"/>
        <v>4.4650071514341833E-2</v>
      </c>
      <c r="Q479" s="208">
        <f t="shared" si="116"/>
        <v>34866.928999999996</v>
      </c>
      <c r="R479" s="1">
        <f t="shared" si="121"/>
        <v>2.297822904258903E-4</v>
      </c>
      <c r="S479" s="92">
        <f t="shared" si="122"/>
        <v>0.1</v>
      </c>
      <c r="T479" s="1">
        <f t="shared" si="117"/>
        <v>2.2978229042589032E-5</v>
      </c>
      <c r="U479" s="1">
        <f t="shared" si="123"/>
        <v>-1.5158571516666414E-2</v>
      </c>
      <c r="V479" s="91"/>
    </row>
    <row r="480" spans="1:28" ht="12.95" customHeight="1">
      <c r="A480" s="99" t="s">
        <v>330</v>
      </c>
      <c r="B480" s="99" t="s">
        <v>50</v>
      </c>
      <c r="C480" s="100">
        <v>49894.462</v>
      </c>
      <c r="D480" s="100" t="s">
        <v>138</v>
      </c>
      <c r="E480" s="1">
        <f t="shared" si="114"/>
        <v>19672.122755642806</v>
      </c>
      <c r="F480" s="1">
        <f t="shared" si="113"/>
        <v>19672</v>
      </c>
      <c r="G480" s="1">
        <f t="shared" si="118"/>
        <v>5.0286319994484074E-2</v>
      </c>
      <c r="I480" s="1">
        <f t="shared" si="119"/>
        <v>5.0286319994484074E-2</v>
      </c>
      <c r="O480" s="1">
        <f t="shared" ca="1" si="120"/>
        <v>-1.8301336817599656E-3</v>
      </c>
      <c r="P480" s="1">
        <f t="shared" si="115"/>
        <v>4.4775469474607602E-2</v>
      </c>
      <c r="Q480" s="208">
        <f t="shared" si="116"/>
        <v>34875.962</v>
      </c>
      <c r="R480" s="1">
        <f t="shared" si="121"/>
        <v>3.0369473452422792E-5</v>
      </c>
      <c r="S480" s="92">
        <f t="shared" si="122"/>
        <v>0.1</v>
      </c>
      <c r="T480" s="1">
        <f t="shared" si="117"/>
        <v>3.0369473452422792E-6</v>
      </c>
      <c r="U480" s="1">
        <f t="shared" si="123"/>
        <v>5.5108505198764729E-3</v>
      </c>
      <c r="V480" s="91"/>
    </row>
    <row r="481" spans="1:22" ht="12.95" customHeight="1">
      <c r="A481" s="99" t="s">
        <v>339</v>
      </c>
      <c r="B481" s="99" t="s">
        <v>54</v>
      </c>
      <c r="C481" s="100">
        <v>49895.468999999997</v>
      </c>
      <c r="D481" s="100" t="s">
        <v>138</v>
      </c>
      <c r="E481" s="1">
        <f t="shared" si="114"/>
        <v>19674.580977527181</v>
      </c>
      <c r="F481" s="1">
        <f t="shared" si="113"/>
        <v>19674.5</v>
      </c>
      <c r="G481" s="1">
        <f t="shared" si="118"/>
        <v>3.3172094998008106E-2</v>
      </c>
      <c r="I481" s="1">
        <f t="shared" si="119"/>
        <v>3.3172094998008106E-2</v>
      </c>
      <c r="O481" s="1">
        <f t="shared" ca="1" si="120"/>
        <v>-1.7995443114664222E-3</v>
      </c>
      <c r="P481" s="1">
        <f t="shared" si="115"/>
        <v>4.478972991514605E-2</v>
      </c>
      <c r="Q481" s="208">
        <f t="shared" si="116"/>
        <v>34876.968999999997</v>
      </c>
      <c r="R481" s="1">
        <f t="shared" si="121"/>
        <v>1.3496944106790274E-4</v>
      </c>
      <c r="S481" s="92">
        <f t="shared" si="122"/>
        <v>0.1</v>
      </c>
      <c r="T481" s="1">
        <f t="shared" si="117"/>
        <v>1.3496944106790275E-5</v>
      </c>
      <c r="U481" s="1">
        <f t="shared" si="123"/>
        <v>-1.1617634917137944E-2</v>
      </c>
      <c r="V481" s="91"/>
    </row>
    <row r="482" spans="1:22" ht="12.95" customHeight="1">
      <c r="A482" s="30" t="s">
        <v>142</v>
      </c>
      <c r="B482" s="32"/>
      <c r="C482" s="33">
        <v>49896.487999999998</v>
      </c>
      <c r="D482" s="33"/>
      <c r="E482" s="1">
        <f t="shared" si="114"/>
        <v>19677.06849301892</v>
      </c>
      <c r="F482" s="1">
        <f t="shared" si="113"/>
        <v>19677</v>
      </c>
      <c r="P482" s="1">
        <f t="shared" si="115"/>
        <v>4.4803992533710327E-2</v>
      </c>
      <c r="Q482" s="208">
        <f t="shared" si="116"/>
        <v>34877.987999999998</v>
      </c>
      <c r="T482" s="1">
        <f t="shared" si="117"/>
        <v>0</v>
      </c>
      <c r="V482" s="91">
        <v>2.8057869996700902E-2</v>
      </c>
    </row>
    <row r="483" spans="1:22" ht="12.95" customHeight="1">
      <c r="A483" s="99" t="s">
        <v>339</v>
      </c>
      <c r="B483" s="99" t="s">
        <v>50</v>
      </c>
      <c r="C483" s="100">
        <v>49903.455000000002</v>
      </c>
      <c r="D483" s="100" t="s">
        <v>138</v>
      </c>
      <c r="E483" s="1">
        <f t="shared" si="114"/>
        <v>19694.07587322596</v>
      </c>
      <c r="F483" s="1">
        <f t="shared" si="113"/>
        <v>19694</v>
      </c>
      <c r="G483" s="1">
        <f t="shared" ref="G483:G495" si="124">+C483-(C$7+F483*C$8)</f>
        <v>3.1081139997695573E-2</v>
      </c>
      <c r="I483" s="1">
        <f>G483</f>
        <v>3.1081139997695573E-2</v>
      </c>
      <c r="O483" s="1">
        <f t="shared" ref="O483:O495" ca="1" si="125">+C$11+C$12*$F483</f>
        <v>-1.5609472231769006E-3</v>
      </c>
      <c r="P483" s="1">
        <f t="shared" si="115"/>
        <v>4.4901036101191699E-2</v>
      </c>
      <c r="Q483" s="208">
        <f t="shared" si="116"/>
        <v>34884.955000000002</v>
      </c>
      <c r="R483" s="1">
        <f t="shared" ref="R483:R495" si="126">+(P483-G483)^2</f>
        <v>1.9098952831142743E-4</v>
      </c>
      <c r="S483" s="92">
        <f>S$17</f>
        <v>0.1</v>
      </c>
      <c r="T483" s="1">
        <f t="shared" si="117"/>
        <v>1.9098952831142745E-5</v>
      </c>
      <c r="U483" s="1">
        <f t="shared" ref="U483:U495" si="127">+G483-P483</f>
        <v>-1.3819896103496127E-2</v>
      </c>
      <c r="V483" s="91"/>
    </row>
    <row r="484" spans="1:22" ht="12.95" customHeight="1">
      <c r="A484" s="99" t="s">
        <v>339</v>
      </c>
      <c r="B484" s="99" t="s">
        <v>50</v>
      </c>
      <c r="C484" s="100">
        <v>49908.374000000003</v>
      </c>
      <c r="D484" s="100" t="s">
        <v>138</v>
      </c>
      <c r="E484" s="1">
        <f t="shared" si="114"/>
        <v>19706.083811110038</v>
      </c>
      <c r="F484" s="1">
        <f t="shared" ref="F484:F547" si="128">ROUND(2*E484,0)/2</f>
        <v>19706</v>
      </c>
      <c r="G484" s="1">
        <f t="shared" si="124"/>
        <v>3.4332859999267384E-2</v>
      </c>
      <c r="I484" s="1">
        <f>G484</f>
        <v>3.4332859999267384E-2</v>
      </c>
      <c r="O484" s="1">
        <f t="shared" ca="1" si="125"/>
        <v>-1.4141182457679813E-3</v>
      </c>
      <c r="P484" s="1">
        <f t="shared" si="115"/>
        <v>4.4969598079181675E-2</v>
      </c>
      <c r="Q484" s="208">
        <f t="shared" si="116"/>
        <v>34889.874000000003</v>
      </c>
      <c r="R484" s="1">
        <f t="shared" si="126"/>
        <v>1.1314019698069874E-4</v>
      </c>
      <c r="S484" s="92">
        <f>S$17</f>
        <v>0.1</v>
      </c>
      <c r="T484" s="1">
        <f t="shared" si="117"/>
        <v>1.1314019698069875E-5</v>
      </c>
      <c r="U484" s="1">
        <f t="shared" si="127"/>
        <v>-1.063673807991429E-2</v>
      </c>
      <c r="V484" s="91"/>
    </row>
    <row r="485" spans="1:22" ht="12.95" customHeight="1">
      <c r="A485" s="99" t="s">
        <v>339</v>
      </c>
      <c r="B485" s="99" t="s">
        <v>50</v>
      </c>
      <c r="C485" s="100">
        <v>49910.425000000003</v>
      </c>
      <c r="D485" s="100" t="s">
        <v>138</v>
      </c>
      <c r="E485" s="1">
        <f t="shared" si="114"/>
        <v>19711.090576834828</v>
      </c>
      <c r="F485" s="1">
        <f t="shared" si="128"/>
        <v>19711</v>
      </c>
      <c r="G485" s="1">
        <f t="shared" si="124"/>
        <v>3.7104410002939403E-2</v>
      </c>
      <c r="I485" s="1">
        <f>G485</f>
        <v>3.7104410002939403E-2</v>
      </c>
      <c r="O485" s="1">
        <f t="shared" ca="1" si="125"/>
        <v>-1.3529395051809223E-3</v>
      </c>
      <c r="P485" s="1">
        <f t="shared" si="115"/>
        <v>4.4998180380586318E-2</v>
      </c>
      <c r="Q485" s="208">
        <f t="shared" si="116"/>
        <v>34891.925000000003</v>
      </c>
      <c r="R485" s="1">
        <f t="shared" si="126"/>
        <v>6.2311610775015925E-5</v>
      </c>
      <c r="S485" s="92">
        <f>S$17</f>
        <v>0.1</v>
      </c>
      <c r="T485" s="1">
        <f t="shared" si="117"/>
        <v>6.2311610775015925E-6</v>
      </c>
      <c r="U485" s="1">
        <f t="shared" si="127"/>
        <v>-7.8937703776469151E-3</v>
      </c>
      <c r="V485" s="91"/>
    </row>
    <row r="486" spans="1:22" ht="12.95" customHeight="1">
      <c r="A486" s="99" t="s">
        <v>339</v>
      </c>
      <c r="B486" s="99" t="s">
        <v>54</v>
      </c>
      <c r="C486" s="100">
        <v>49916.357000000004</v>
      </c>
      <c r="D486" s="100" t="s">
        <v>138</v>
      </c>
      <c r="E486" s="1">
        <f t="shared" si="114"/>
        <v>19725.571383406968</v>
      </c>
      <c r="F486" s="1">
        <f t="shared" si="128"/>
        <v>19725.5</v>
      </c>
      <c r="G486" s="1">
        <f t="shared" si="124"/>
        <v>2.924190500198165E-2</v>
      </c>
      <c r="I486" s="1">
        <f>G486</f>
        <v>2.924190500198165E-2</v>
      </c>
      <c r="O486" s="1">
        <f t="shared" ca="1" si="125"/>
        <v>-1.1755211574784319E-3</v>
      </c>
      <c r="P486" s="1">
        <f t="shared" si="115"/>
        <v>4.5081118321603456E-2</v>
      </c>
      <c r="Q486" s="208">
        <f t="shared" si="116"/>
        <v>34897.857000000004</v>
      </c>
      <c r="R486" s="1">
        <f t="shared" si="126"/>
        <v>2.5088067858448481E-4</v>
      </c>
      <c r="S486" s="92">
        <f>S$17</f>
        <v>0.1</v>
      </c>
      <c r="T486" s="1">
        <f t="shared" si="117"/>
        <v>2.5088067858448482E-5</v>
      </c>
      <c r="U486" s="1">
        <f t="shared" si="127"/>
        <v>-1.5839213319621806E-2</v>
      </c>
      <c r="V486" s="91"/>
    </row>
    <row r="487" spans="1:22" ht="12.95" customHeight="1">
      <c r="A487" s="16" t="s">
        <v>340</v>
      </c>
      <c r="B487" s="16" t="s">
        <v>50</v>
      </c>
      <c r="C487" s="17">
        <v>49928.422100000003</v>
      </c>
      <c r="D487" s="17" t="s">
        <v>138</v>
      </c>
      <c r="E487" s="1">
        <f t="shared" si="114"/>
        <v>19755.023908587937</v>
      </c>
      <c r="F487" s="1">
        <f t="shared" si="128"/>
        <v>19755</v>
      </c>
      <c r="G487" s="1">
        <f t="shared" si="124"/>
        <v>9.7940500054392032E-3</v>
      </c>
      <c r="J487" s="1">
        <f t="shared" ref="J487:J495" si="129">G487</f>
        <v>9.7940500054392032E-3</v>
      </c>
      <c r="O487" s="1">
        <f t="shared" ca="1" si="125"/>
        <v>-8.1456658801479231E-4</v>
      </c>
      <c r="P487" s="1">
        <f t="shared" si="115"/>
        <v>4.5250080298837939E-2</v>
      </c>
      <c r="Q487" s="208">
        <f t="shared" si="116"/>
        <v>34909.922100000003</v>
      </c>
      <c r="R487" s="1">
        <f t="shared" si="126"/>
        <v>1.2571300841664088E-3</v>
      </c>
      <c r="S487" s="11">
        <v>1</v>
      </c>
      <c r="T487" s="1">
        <f t="shared" si="117"/>
        <v>1.2571300841664088E-3</v>
      </c>
      <c r="U487" s="1">
        <f t="shared" si="127"/>
        <v>-3.5456030293398735E-2</v>
      </c>
      <c r="V487" s="91"/>
    </row>
    <row r="488" spans="1:22" ht="12.95" customHeight="1">
      <c r="A488" s="16" t="s">
        <v>340</v>
      </c>
      <c r="B488" s="16" t="s">
        <v>50</v>
      </c>
      <c r="C488" s="17">
        <v>49928.429799999998</v>
      </c>
      <c r="D488" s="17" t="s">
        <v>138</v>
      </c>
      <c r="E488" s="1">
        <f t="shared" si="114"/>
        <v>19755.042705319313</v>
      </c>
      <c r="F488" s="1">
        <f t="shared" si="128"/>
        <v>19755</v>
      </c>
      <c r="G488" s="1">
        <f t="shared" si="124"/>
        <v>1.749405000009574E-2</v>
      </c>
      <c r="J488" s="1">
        <f t="shared" si="129"/>
        <v>1.749405000009574E-2</v>
      </c>
      <c r="O488" s="1">
        <f t="shared" ca="1" si="125"/>
        <v>-8.1456658801479231E-4</v>
      </c>
      <c r="P488" s="1">
        <f t="shared" si="115"/>
        <v>4.5250080298837939E-2</v>
      </c>
      <c r="Q488" s="208">
        <f t="shared" si="116"/>
        <v>34909.929799999998</v>
      </c>
      <c r="R488" s="1">
        <f t="shared" si="126"/>
        <v>7.7039721794469498E-4</v>
      </c>
      <c r="S488" s="11">
        <v>1</v>
      </c>
      <c r="T488" s="1">
        <f t="shared" si="117"/>
        <v>7.7039721794469498E-4</v>
      </c>
      <c r="U488" s="1">
        <f t="shared" si="127"/>
        <v>-2.7756030298742199E-2</v>
      </c>
      <c r="V488" s="91"/>
    </row>
    <row r="489" spans="1:22" ht="12.95" customHeight="1">
      <c r="A489" s="16" t="s">
        <v>340</v>
      </c>
      <c r="B489" s="16" t="s">
        <v>50</v>
      </c>
      <c r="C489" s="17">
        <v>49928.444300000003</v>
      </c>
      <c r="D489" s="17" t="s">
        <v>138</v>
      </c>
      <c r="E489" s="1">
        <f t="shared" si="114"/>
        <v>19755.078101761552</v>
      </c>
      <c r="F489" s="1">
        <f t="shared" si="128"/>
        <v>19755</v>
      </c>
      <c r="G489" s="1">
        <f t="shared" si="124"/>
        <v>3.1994050004868768E-2</v>
      </c>
      <c r="J489" s="1">
        <f t="shared" si="129"/>
        <v>3.1994050004868768E-2</v>
      </c>
      <c r="O489" s="1">
        <f t="shared" ca="1" si="125"/>
        <v>-8.1456658801479231E-4</v>
      </c>
      <c r="P489" s="1">
        <f t="shared" si="115"/>
        <v>4.5250080298837939E-2</v>
      </c>
      <c r="Q489" s="208">
        <f t="shared" si="116"/>
        <v>34909.944300000003</v>
      </c>
      <c r="R489" s="1">
        <f t="shared" si="126"/>
        <v>1.7572233915462838E-4</v>
      </c>
      <c r="S489" s="11">
        <v>1</v>
      </c>
      <c r="T489" s="1">
        <f t="shared" si="117"/>
        <v>1.7572233915462838E-4</v>
      </c>
      <c r="U489" s="1">
        <f t="shared" si="127"/>
        <v>-1.325603029396917E-2</v>
      </c>
      <c r="V489" s="91"/>
    </row>
    <row r="490" spans="1:22" ht="12.95" customHeight="1">
      <c r="A490" s="16" t="s">
        <v>340</v>
      </c>
      <c r="B490" s="16" t="s">
        <v>50</v>
      </c>
      <c r="C490" s="17">
        <v>49928.445</v>
      </c>
      <c r="D490" s="17" t="s">
        <v>138</v>
      </c>
      <c r="E490" s="1">
        <f t="shared" si="114"/>
        <v>19755.079810555308</v>
      </c>
      <c r="F490" s="1">
        <f t="shared" si="128"/>
        <v>19755</v>
      </c>
      <c r="G490" s="1">
        <f t="shared" si="124"/>
        <v>3.2694050001737196E-2</v>
      </c>
      <c r="J490" s="1">
        <f t="shared" si="129"/>
        <v>3.2694050001737196E-2</v>
      </c>
      <c r="O490" s="1">
        <f t="shared" ca="1" si="125"/>
        <v>-8.1456658801479231E-4</v>
      </c>
      <c r="P490" s="1">
        <f t="shared" si="115"/>
        <v>4.5250080298837939E-2</v>
      </c>
      <c r="Q490" s="208">
        <f t="shared" si="116"/>
        <v>34909.945</v>
      </c>
      <c r="R490" s="1">
        <f t="shared" si="126"/>
        <v>1.5765389682171176E-4</v>
      </c>
      <c r="S490" s="11">
        <v>1</v>
      </c>
      <c r="T490" s="1">
        <f t="shared" si="117"/>
        <v>1.5765389682171176E-4</v>
      </c>
      <c r="U490" s="1">
        <f t="shared" si="127"/>
        <v>-1.2556030297100743E-2</v>
      </c>
      <c r="V490" s="91"/>
    </row>
    <row r="491" spans="1:22" ht="12.95" customHeight="1">
      <c r="A491" s="16" t="s">
        <v>340</v>
      </c>
      <c r="B491" s="16" t="s">
        <v>50</v>
      </c>
      <c r="C491" s="17">
        <v>49930.4692</v>
      </c>
      <c r="D491" s="17" t="s">
        <v>138</v>
      </c>
      <c r="E491" s="1">
        <f t="shared" si="114"/>
        <v>19760.021153890324</v>
      </c>
      <c r="F491" s="1">
        <f t="shared" si="128"/>
        <v>19760</v>
      </c>
      <c r="G491" s="1">
        <f t="shared" si="124"/>
        <v>8.6655999984941445E-3</v>
      </c>
      <c r="J491" s="1">
        <f t="shared" si="129"/>
        <v>8.6655999984941445E-3</v>
      </c>
      <c r="O491" s="1">
        <f t="shared" ca="1" si="125"/>
        <v>-7.5338784742773335E-4</v>
      </c>
      <c r="P491" s="1">
        <f t="shared" si="115"/>
        <v>4.5278747978854124E-2</v>
      </c>
      <c r="Q491" s="208">
        <f t="shared" si="116"/>
        <v>34911.9692</v>
      </c>
      <c r="R491" s="1">
        <f t="shared" si="126"/>
        <v>1.3405226050317381E-3</v>
      </c>
      <c r="S491" s="11">
        <v>1</v>
      </c>
      <c r="T491" s="1">
        <f t="shared" si="117"/>
        <v>1.3405226050317381E-3</v>
      </c>
      <c r="U491" s="1">
        <f t="shared" si="127"/>
        <v>-3.6613147980359979E-2</v>
      </c>
      <c r="V491" s="91"/>
    </row>
    <row r="492" spans="1:22" ht="12.95" customHeight="1">
      <c r="A492" s="16" t="s">
        <v>340</v>
      </c>
      <c r="B492" s="16" t="s">
        <v>50</v>
      </c>
      <c r="C492" s="17">
        <v>49930.474099999999</v>
      </c>
      <c r="D492" s="17" t="s">
        <v>138</v>
      </c>
      <c r="E492" s="1">
        <f t="shared" si="114"/>
        <v>19760.033115446662</v>
      </c>
      <c r="F492" s="1">
        <f t="shared" si="128"/>
        <v>19760</v>
      </c>
      <c r="G492" s="1">
        <f t="shared" si="124"/>
        <v>1.3565599998401012E-2</v>
      </c>
      <c r="J492" s="1">
        <f t="shared" si="129"/>
        <v>1.3565599998401012E-2</v>
      </c>
      <c r="O492" s="1">
        <f t="shared" ca="1" si="125"/>
        <v>-7.5338784742773335E-4</v>
      </c>
      <c r="P492" s="1">
        <f t="shared" si="115"/>
        <v>4.5278747978854124E-2</v>
      </c>
      <c r="Q492" s="208">
        <f t="shared" si="116"/>
        <v>34911.974099999999</v>
      </c>
      <c r="R492" s="1">
        <f t="shared" si="126"/>
        <v>1.0057237548301173E-3</v>
      </c>
      <c r="S492" s="11">
        <v>1</v>
      </c>
      <c r="T492" s="1">
        <f t="shared" si="117"/>
        <v>1.0057237548301173E-3</v>
      </c>
      <c r="U492" s="1">
        <f t="shared" si="127"/>
        <v>-3.1713147980453112E-2</v>
      </c>
      <c r="V492" s="91"/>
    </row>
    <row r="493" spans="1:22" ht="12.95" customHeight="1">
      <c r="A493" s="16" t="s">
        <v>340</v>
      </c>
      <c r="B493" s="16" t="s">
        <v>50</v>
      </c>
      <c r="C493" s="17">
        <v>49930.4755</v>
      </c>
      <c r="D493" s="17" t="s">
        <v>138</v>
      </c>
      <c r="E493" s="1">
        <f t="shared" si="114"/>
        <v>19760.036533034192</v>
      </c>
      <c r="F493" s="1">
        <f t="shared" si="128"/>
        <v>19760</v>
      </c>
      <c r="G493" s="1">
        <f t="shared" si="124"/>
        <v>1.4965599999413826E-2</v>
      </c>
      <c r="J493" s="1">
        <f t="shared" si="129"/>
        <v>1.4965599999413826E-2</v>
      </c>
      <c r="O493" s="1">
        <f t="shared" ca="1" si="125"/>
        <v>-7.5338784742773335E-4</v>
      </c>
      <c r="P493" s="1">
        <f t="shared" si="115"/>
        <v>4.5278747978854124E-2</v>
      </c>
      <c r="Q493" s="208">
        <f t="shared" si="116"/>
        <v>34911.9755</v>
      </c>
      <c r="R493" s="1">
        <f t="shared" si="126"/>
        <v>9.1888694042344544E-4</v>
      </c>
      <c r="S493" s="11">
        <v>1</v>
      </c>
      <c r="T493" s="1">
        <f t="shared" si="117"/>
        <v>9.1888694042344544E-4</v>
      </c>
      <c r="U493" s="1">
        <f t="shared" si="127"/>
        <v>-3.0313147979440298E-2</v>
      </c>
      <c r="V493" s="91"/>
    </row>
    <row r="494" spans="1:22" ht="12.95" customHeight="1">
      <c r="A494" s="16" t="s">
        <v>340</v>
      </c>
      <c r="B494" s="16" t="s">
        <v>50</v>
      </c>
      <c r="C494" s="17">
        <v>49930.481</v>
      </c>
      <c r="D494" s="17" t="s">
        <v>138</v>
      </c>
      <c r="E494" s="1">
        <f t="shared" si="114"/>
        <v>19760.049959270898</v>
      </c>
      <c r="F494" s="1">
        <f t="shared" si="128"/>
        <v>19760</v>
      </c>
      <c r="G494" s="1">
        <f t="shared" si="124"/>
        <v>2.0465599998715334E-2</v>
      </c>
      <c r="J494" s="1">
        <f t="shared" si="129"/>
        <v>2.0465599998715334E-2</v>
      </c>
      <c r="O494" s="1">
        <f t="shared" ca="1" si="125"/>
        <v>-7.5338784742773335E-4</v>
      </c>
      <c r="P494" s="1">
        <f t="shared" si="115"/>
        <v>4.5278747978854124E-2</v>
      </c>
      <c r="Q494" s="208">
        <f t="shared" si="116"/>
        <v>34911.981</v>
      </c>
      <c r="R494" s="1">
        <f t="shared" si="126"/>
        <v>6.1569231268426567E-4</v>
      </c>
      <c r="S494" s="11">
        <v>1</v>
      </c>
      <c r="T494" s="1">
        <f t="shared" si="117"/>
        <v>6.1569231268426567E-4</v>
      </c>
      <c r="U494" s="1">
        <f t="shared" si="127"/>
        <v>-2.481314798013879E-2</v>
      </c>
      <c r="V494" s="91"/>
    </row>
    <row r="495" spans="1:22" ht="12.95" customHeight="1">
      <c r="A495" s="16" t="s">
        <v>340</v>
      </c>
      <c r="B495" s="16" t="s">
        <v>50</v>
      </c>
      <c r="C495" s="17">
        <v>49930.485200000003</v>
      </c>
      <c r="D495" s="17" t="s">
        <v>138</v>
      </c>
      <c r="E495" s="1">
        <f t="shared" si="114"/>
        <v>19760.060212033481</v>
      </c>
      <c r="F495" s="1">
        <f t="shared" si="128"/>
        <v>19760</v>
      </c>
      <c r="G495" s="1">
        <f t="shared" si="124"/>
        <v>2.4665600001753774E-2</v>
      </c>
      <c r="J495" s="1">
        <f t="shared" si="129"/>
        <v>2.4665600001753774E-2</v>
      </c>
      <c r="O495" s="1">
        <f t="shared" ca="1" si="125"/>
        <v>-7.5338784742773335E-4</v>
      </c>
      <c r="P495" s="1">
        <f t="shared" si="115"/>
        <v>4.5278747978854124E-2</v>
      </c>
      <c r="Q495" s="208">
        <f t="shared" si="116"/>
        <v>34911.985200000003</v>
      </c>
      <c r="R495" s="1">
        <f t="shared" si="126"/>
        <v>4.2490186952583625E-4</v>
      </c>
      <c r="S495" s="11">
        <v>1</v>
      </c>
      <c r="T495" s="1">
        <f t="shared" si="117"/>
        <v>4.2490186952583625E-4</v>
      </c>
      <c r="U495" s="1">
        <f t="shared" si="127"/>
        <v>-2.061314797710035E-2</v>
      </c>
      <c r="V495" s="91"/>
    </row>
    <row r="496" spans="1:22" ht="12.95" customHeight="1">
      <c r="A496" s="30" t="s">
        <v>301</v>
      </c>
      <c r="B496" s="32" t="s">
        <v>54</v>
      </c>
      <c r="C496" s="33">
        <v>49959.353000000003</v>
      </c>
      <c r="D496" s="33">
        <v>2.1000000000000001E-2</v>
      </c>
      <c r="E496" s="1">
        <f t="shared" si="114"/>
        <v>19830.530378581552</v>
      </c>
      <c r="F496" s="1">
        <f t="shared" si="128"/>
        <v>19830.5</v>
      </c>
      <c r="P496" s="1">
        <f t="shared" si="115"/>
        <v>4.568388971403077E-2</v>
      </c>
      <c r="Q496" s="208">
        <f t="shared" si="116"/>
        <v>34940.853000000003</v>
      </c>
      <c r="T496" s="1">
        <f t="shared" si="117"/>
        <v>0</v>
      </c>
      <c r="V496" s="91">
        <v>1.244445500196889E-2</v>
      </c>
    </row>
    <row r="497" spans="1:22" ht="12.95" customHeight="1">
      <c r="A497" s="99" t="s">
        <v>339</v>
      </c>
      <c r="B497" s="99" t="s">
        <v>54</v>
      </c>
      <c r="C497" s="100">
        <v>50224.415999999997</v>
      </c>
      <c r="D497" s="100" t="s">
        <v>138</v>
      </c>
      <c r="E497" s="1">
        <f t="shared" si="114"/>
        <v>20477.584665909693</v>
      </c>
      <c r="F497" s="1">
        <f t="shared" si="128"/>
        <v>20477.5</v>
      </c>
      <c r="G497" s="1">
        <f t="shared" ref="G497:G507" si="130">+C497-(C$7+F497*C$8)</f>
        <v>3.4683024998230394E-2</v>
      </c>
      <c r="I497" s="1">
        <f>G497</f>
        <v>3.4683024998230394E-2</v>
      </c>
      <c r="O497" s="1">
        <f t="shared" ref="O497:O528" ca="1" si="131">+C$11+C$12*$F497</f>
        <v>8.0257614268150479E-3</v>
      </c>
      <c r="P497" s="1">
        <f t="shared" si="115"/>
        <v>4.9482886058354422E-2</v>
      </c>
      <c r="Q497" s="208">
        <f t="shared" si="116"/>
        <v>35205.915999999997</v>
      </c>
      <c r="R497" s="1">
        <f t="shared" ref="R497:R507" si="132">+(P497-G497)^2</f>
        <v>2.1903588739897553E-4</v>
      </c>
      <c r="S497" s="92">
        <f>S$17</f>
        <v>0.1</v>
      </c>
      <c r="T497" s="1">
        <f t="shared" si="117"/>
        <v>2.1903588739897556E-5</v>
      </c>
      <c r="U497" s="1">
        <f t="shared" ref="U497:U507" si="133">+G497-P497</f>
        <v>-1.4799861060124028E-2</v>
      </c>
      <c r="V497" s="91"/>
    </row>
    <row r="498" spans="1:22" ht="12.95" customHeight="1">
      <c r="A498" s="99" t="s">
        <v>339</v>
      </c>
      <c r="B498" s="99" t="s">
        <v>54</v>
      </c>
      <c r="C498" s="100">
        <v>50233.427000000003</v>
      </c>
      <c r="D498" s="100" t="s">
        <v>138</v>
      </c>
      <c r="E498" s="1">
        <f t="shared" si="114"/>
        <v>20499.581723903899</v>
      </c>
      <c r="F498" s="1">
        <f t="shared" si="128"/>
        <v>20499.5</v>
      </c>
      <c r="G498" s="1">
        <f t="shared" si="130"/>
        <v>3.3477844997833017E-2</v>
      </c>
      <c r="I498" s="1">
        <f>G498</f>
        <v>3.3477844997833017E-2</v>
      </c>
      <c r="O498" s="1">
        <f t="shared" ca="1" si="131"/>
        <v>8.2949478853980851E-3</v>
      </c>
      <c r="P498" s="1">
        <f t="shared" si="115"/>
        <v>4.9614628172185316E-2</v>
      </c>
      <c r="Q498" s="208">
        <f t="shared" si="116"/>
        <v>35214.927000000003</v>
      </c>
      <c r="R498" s="1">
        <f t="shared" si="132"/>
        <v>2.6039577121605946E-4</v>
      </c>
      <c r="S498" s="92">
        <f>S$17</f>
        <v>0.1</v>
      </c>
      <c r="T498" s="1">
        <f t="shared" si="117"/>
        <v>2.6039577121605946E-5</v>
      </c>
      <c r="U498" s="1">
        <f t="shared" si="133"/>
        <v>-1.6136783174352298E-2</v>
      </c>
      <c r="V498" s="91"/>
    </row>
    <row r="499" spans="1:22" ht="12.95" customHeight="1">
      <c r="A499" s="96" t="s">
        <v>302</v>
      </c>
      <c r="B499" s="32" t="s">
        <v>50</v>
      </c>
      <c r="C499" s="33">
        <v>50234.044999999998</v>
      </c>
      <c r="D499" s="33"/>
      <c r="E499" s="1">
        <f t="shared" si="114"/>
        <v>20501.09034468298</v>
      </c>
      <c r="F499" s="1">
        <f t="shared" si="128"/>
        <v>20501</v>
      </c>
      <c r="G499" s="1">
        <f t="shared" si="130"/>
        <v>3.7009309999120887E-2</v>
      </c>
      <c r="I499" s="1">
        <f>G499</f>
        <v>3.7009309999120887E-2</v>
      </c>
      <c r="O499" s="1">
        <f t="shared" ca="1" si="131"/>
        <v>8.3133015075742001E-3</v>
      </c>
      <c r="P499" s="1">
        <f t="shared" si="115"/>
        <v>4.9623616731070186E-2</v>
      </c>
      <c r="Q499" s="208">
        <f t="shared" si="116"/>
        <v>35215.544999999998</v>
      </c>
      <c r="R499" s="1">
        <f t="shared" si="132"/>
        <v>1.5912073432770138E-4</v>
      </c>
      <c r="S499" s="92">
        <f>S$17</f>
        <v>0.1</v>
      </c>
      <c r="T499" s="1">
        <f t="shared" si="117"/>
        <v>1.5912073432770138E-5</v>
      </c>
      <c r="U499" s="1">
        <f t="shared" si="133"/>
        <v>-1.2614306731949299E-2</v>
      </c>
      <c r="V499" s="91"/>
    </row>
    <row r="500" spans="1:22" ht="12.95" customHeight="1">
      <c r="A500" s="99" t="s">
        <v>330</v>
      </c>
      <c r="B500" s="99" t="s">
        <v>54</v>
      </c>
      <c r="C500" s="100">
        <v>50242.447999999997</v>
      </c>
      <c r="D500" s="100" t="s">
        <v>138</v>
      </c>
      <c r="E500" s="1">
        <f t="shared" si="114"/>
        <v>20521.603193237541</v>
      </c>
      <c r="F500" s="1">
        <f t="shared" si="128"/>
        <v>20521.5</v>
      </c>
      <c r="G500" s="1">
        <f t="shared" si="130"/>
        <v>4.2272664992196951E-2</v>
      </c>
      <c r="I500" s="1">
        <f>G500</f>
        <v>4.2272664992196951E-2</v>
      </c>
      <c r="O500" s="1">
        <f t="shared" ca="1" si="131"/>
        <v>8.5641343439811779E-3</v>
      </c>
      <c r="P500" s="1">
        <f t="shared" si="115"/>
        <v>4.9746538952334558E-2</v>
      </c>
      <c r="Q500" s="208">
        <f t="shared" si="116"/>
        <v>35223.947999999997</v>
      </c>
      <c r="R500" s="1">
        <f t="shared" si="132"/>
        <v>5.5858791972023003E-5</v>
      </c>
      <c r="S500" s="92">
        <f>S$17</f>
        <v>0.1</v>
      </c>
      <c r="T500" s="1">
        <f t="shared" si="117"/>
        <v>5.5858791972023003E-6</v>
      </c>
      <c r="U500" s="1">
        <f t="shared" si="133"/>
        <v>-7.4738739601376072E-3</v>
      </c>
      <c r="V500" s="91"/>
    </row>
    <row r="501" spans="1:22" ht="12.95" customHeight="1">
      <c r="A501" s="16" t="s">
        <v>340</v>
      </c>
      <c r="B501" s="16" t="s">
        <v>50</v>
      </c>
      <c r="C501" s="17">
        <v>50243.450100000002</v>
      </c>
      <c r="D501" s="17" t="s">
        <v>138</v>
      </c>
      <c r="E501" s="1">
        <f t="shared" si="114"/>
        <v>20524.049453565593</v>
      </c>
      <c r="F501" s="1">
        <f t="shared" si="128"/>
        <v>20524</v>
      </c>
      <c r="G501" s="1">
        <f t="shared" si="130"/>
        <v>2.0258440003090072E-2</v>
      </c>
      <c r="J501" s="1">
        <f>G501</f>
        <v>2.0258440003090072E-2</v>
      </c>
      <c r="O501" s="1">
        <f t="shared" ca="1" si="131"/>
        <v>8.5947237142746657E-3</v>
      </c>
      <c r="P501" s="1">
        <f t="shared" si="115"/>
        <v>4.9761539486041603E-2</v>
      </c>
      <c r="Q501" s="208">
        <f t="shared" si="116"/>
        <v>35224.950100000002</v>
      </c>
      <c r="R501" s="1">
        <f t="shared" si="132"/>
        <v>8.7043287910093493E-4</v>
      </c>
      <c r="S501" s="11">
        <v>1</v>
      </c>
      <c r="T501" s="1">
        <f t="shared" si="117"/>
        <v>8.7043287910093493E-4</v>
      </c>
      <c r="U501" s="1">
        <f t="shared" si="133"/>
        <v>-2.9503099482951531E-2</v>
      </c>
      <c r="V501" s="91"/>
    </row>
    <row r="502" spans="1:22" ht="12.95" customHeight="1">
      <c r="A502" s="99" t="s">
        <v>330</v>
      </c>
      <c r="B502" s="99" t="s">
        <v>50</v>
      </c>
      <c r="C502" s="100">
        <v>50250.445</v>
      </c>
      <c r="D502" s="100" t="s">
        <v>138</v>
      </c>
      <c r="E502" s="1">
        <f t="shared" si="114"/>
        <v>20541.124941409729</v>
      </c>
      <c r="F502" s="1">
        <f t="shared" si="128"/>
        <v>20541</v>
      </c>
      <c r="G502" s="1">
        <f t="shared" si="130"/>
        <v>5.1181709997763392E-2</v>
      </c>
      <c r="I502" s="1">
        <f>G502</f>
        <v>5.1181709997763392E-2</v>
      </c>
      <c r="O502" s="1">
        <f t="shared" ca="1" si="131"/>
        <v>8.8027314322706718E-3</v>
      </c>
      <c r="P502" s="1">
        <f t="shared" si="115"/>
        <v>4.9863600876493837E-2</v>
      </c>
      <c r="Q502" s="208">
        <f t="shared" si="116"/>
        <v>35231.945</v>
      </c>
      <c r="R502" s="1">
        <f t="shared" si="132"/>
        <v>1.7374116555739979E-6</v>
      </c>
      <c r="S502" s="92">
        <f>S$17</f>
        <v>0.1</v>
      </c>
      <c r="T502" s="1">
        <f t="shared" si="117"/>
        <v>1.7374116555739981E-7</v>
      </c>
      <c r="U502" s="1">
        <f t="shared" si="133"/>
        <v>1.3181091212695548E-3</v>
      </c>
      <c r="V502" s="91"/>
    </row>
    <row r="503" spans="1:22" ht="12.95" customHeight="1">
      <c r="A503" s="30" t="s">
        <v>145</v>
      </c>
      <c r="B503" s="32"/>
      <c r="C503" s="33">
        <v>50252.483699999997</v>
      </c>
      <c r="D503" s="33"/>
      <c r="E503" s="1">
        <f t="shared" si="114"/>
        <v>20546.101681186967</v>
      </c>
      <c r="F503" s="1">
        <f t="shared" si="128"/>
        <v>20546</v>
      </c>
      <c r="G503" s="1">
        <f t="shared" si="130"/>
        <v>4.1653259992017411E-2</v>
      </c>
      <c r="J503" s="1">
        <f>G503</f>
        <v>4.1653259992017411E-2</v>
      </c>
      <c r="O503" s="1">
        <f t="shared" ca="1" si="131"/>
        <v>8.8639101728577585E-3</v>
      </c>
      <c r="P503" s="1">
        <f t="shared" si="115"/>
        <v>4.9893638099136273E-2</v>
      </c>
      <c r="Q503" s="208">
        <f t="shared" si="116"/>
        <v>35233.983699999997</v>
      </c>
      <c r="R503" s="1">
        <f t="shared" si="132"/>
        <v>6.7903831348283837E-5</v>
      </c>
      <c r="S503" s="11">
        <v>1</v>
      </c>
      <c r="T503" s="1">
        <f t="shared" si="117"/>
        <v>6.7903831348283837E-5</v>
      </c>
      <c r="U503" s="1">
        <f t="shared" si="133"/>
        <v>-8.240378107118862E-3</v>
      </c>
      <c r="V503" s="91"/>
    </row>
    <row r="504" spans="1:22" ht="12.95" customHeight="1">
      <c r="A504" s="99" t="s">
        <v>339</v>
      </c>
      <c r="B504" s="99" t="s">
        <v>50</v>
      </c>
      <c r="C504" s="100">
        <v>50266.413999999997</v>
      </c>
      <c r="D504" s="100" t="s">
        <v>138</v>
      </c>
      <c r="E504" s="1">
        <f t="shared" si="114"/>
        <v>20580.10740940542</v>
      </c>
      <c r="F504" s="1">
        <f t="shared" si="128"/>
        <v>20580</v>
      </c>
      <c r="G504" s="1">
        <f t="shared" si="130"/>
        <v>4.3999799992889166E-2</v>
      </c>
      <c r="I504" s="1">
        <f>G504</f>
        <v>4.3999799992889166E-2</v>
      </c>
      <c r="O504" s="1">
        <f t="shared" ca="1" si="131"/>
        <v>9.2799256088497151E-3</v>
      </c>
      <c r="P504" s="1">
        <f t="shared" si="115"/>
        <v>5.0098122258082314E-2</v>
      </c>
      <c r="Q504" s="208">
        <f t="shared" si="116"/>
        <v>35247.913999999997</v>
      </c>
      <c r="R504" s="1">
        <f t="shared" si="132"/>
        <v>3.7189534450150496E-5</v>
      </c>
      <c r="S504" s="92">
        <f>S$17</f>
        <v>0.1</v>
      </c>
      <c r="T504" s="1">
        <f t="shared" si="117"/>
        <v>3.71895344501505E-6</v>
      </c>
      <c r="U504" s="1">
        <f t="shared" si="133"/>
        <v>-6.0983222651931485E-3</v>
      </c>
      <c r="V504" s="91"/>
    </row>
    <row r="505" spans="1:22" ht="12.95" customHeight="1">
      <c r="A505" s="99" t="s">
        <v>339</v>
      </c>
      <c r="B505" s="99" t="s">
        <v>54</v>
      </c>
      <c r="C505" s="100">
        <v>50274.400000000001</v>
      </c>
      <c r="D505" s="100" t="s">
        <v>138</v>
      </c>
      <c r="E505" s="1">
        <f t="shared" si="114"/>
        <v>20599.602305104199</v>
      </c>
      <c r="F505" s="1">
        <f t="shared" si="128"/>
        <v>20599.5</v>
      </c>
      <c r="G505" s="1">
        <f t="shared" si="130"/>
        <v>4.190884499985259E-2</v>
      </c>
      <c r="I505" s="1">
        <f>G505</f>
        <v>4.190884499985259E-2</v>
      </c>
      <c r="O505" s="1">
        <f t="shared" ca="1" si="131"/>
        <v>9.5185226971392645E-3</v>
      </c>
      <c r="P505" s="1">
        <f t="shared" si="115"/>
        <v>5.0215581715511534E-2</v>
      </c>
      <c r="Q505" s="208">
        <f t="shared" si="116"/>
        <v>35255.9</v>
      </c>
      <c r="R505" s="1">
        <f t="shared" si="132"/>
        <v>6.9001874863276332E-5</v>
      </c>
      <c r="S505" s="92">
        <f>S$17</f>
        <v>0.1</v>
      </c>
      <c r="T505" s="1">
        <f t="shared" si="117"/>
        <v>6.9001874863276333E-6</v>
      </c>
      <c r="U505" s="1">
        <f t="shared" si="133"/>
        <v>-8.3067367156589439E-3</v>
      </c>
      <c r="V505" s="91"/>
    </row>
    <row r="506" spans="1:22" ht="12.95" customHeight="1">
      <c r="A506" s="16" t="s">
        <v>338</v>
      </c>
      <c r="B506" s="16" t="s">
        <v>50</v>
      </c>
      <c r="C506" s="17">
        <v>50277.063000000002</v>
      </c>
      <c r="D506" s="17" t="s">
        <v>138</v>
      </c>
      <c r="E506" s="1">
        <f t="shared" si="114"/>
        <v>20606.103044804404</v>
      </c>
      <c r="F506" s="1">
        <f t="shared" si="128"/>
        <v>20606</v>
      </c>
      <c r="G506" s="1">
        <f t="shared" si="130"/>
        <v>4.2211860003590118E-2</v>
      </c>
      <c r="I506" s="1">
        <f>G506</f>
        <v>4.2211860003590118E-2</v>
      </c>
      <c r="O506" s="1">
        <f t="shared" ca="1" si="131"/>
        <v>9.5980550599024106E-3</v>
      </c>
      <c r="P506" s="1">
        <f t="shared" si="115"/>
        <v>5.0254764314896824E-2</v>
      </c>
      <c r="Q506" s="208">
        <f t="shared" si="116"/>
        <v>35258.563000000002</v>
      </c>
      <c r="R506" s="1">
        <f t="shared" si="132"/>
        <v>6.4688309760836001E-5</v>
      </c>
      <c r="S506" s="92">
        <f>S$17</f>
        <v>0.1</v>
      </c>
      <c r="T506" s="1">
        <f t="shared" si="117"/>
        <v>6.4688309760836008E-6</v>
      </c>
      <c r="U506" s="1">
        <f t="shared" si="133"/>
        <v>-8.0429043113067061E-3</v>
      </c>
      <c r="V506" s="91"/>
    </row>
    <row r="507" spans="1:22" ht="12.95" customHeight="1">
      <c r="A507" s="16" t="s">
        <v>338</v>
      </c>
      <c r="B507" s="16" t="s">
        <v>54</v>
      </c>
      <c r="C507" s="17">
        <v>50278.084000000003</v>
      </c>
      <c r="D507" s="17" t="s">
        <v>138</v>
      </c>
      <c r="E507" s="1">
        <f t="shared" si="114"/>
        <v>20608.595442564038</v>
      </c>
      <c r="F507" s="1">
        <f t="shared" si="128"/>
        <v>20608.5</v>
      </c>
      <c r="G507" s="1">
        <f t="shared" si="130"/>
        <v>3.9097635002690367E-2</v>
      </c>
      <c r="I507" s="1">
        <f>G507</f>
        <v>3.9097635002690367E-2</v>
      </c>
      <c r="O507" s="1">
        <f t="shared" ca="1" si="131"/>
        <v>9.628644430195954E-3</v>
      </c>
      <c r="P507" s="1">
        <f t="shared" si="115"/>
        <v>5.0269838465876085E-2</v>
      </c>
      <c r="Q507" s="208">
        <f t="shared" si="116"/>
        <v>35259.584000000003</v>
      </c>
      <c r="R507" s="1">
        <f t="shared" si="132"/>
        <v>1.2481813022281895E-4</v>
      </c>
      <c r="S507" s="92">
        <f>S$17</f>
        <v>0.1</v>
      </c>
      <c r="T507" s="1">
        <f t="shared" si="117"/>
        <v>1.2481813022281895E-5</v>
      </c>
      <c r="U507" s="1">
        <f t="shared" si="133"/>
        <v>-1.1172203463185718E-2</v>
      </c>
      <c r="V507" s="91"/>
    </row>
    <row r="508" spans="1:22" ht="12.95" customHeight="1">
      <c r="A508" s="30" t="s">
        <v>142</v>
      </c>
      <c r="B508" s="32" t="s">
        <v>54</v>
      </c>
      <c r="C508" s="33">
        <v>50287.504999999997</v>
      </c>
      <c r="D508" s="33"/>
      <c r="E508" s="1">
        <f t="shared" si="114"/>
        <v>20631.593365476387</v>
      </c>
      <c r="F508" s="1">
        <f t="shared" si="128"/>
        <v>20631.5</v>
      </c>
      <c r="O508" s="1">
        <f t="shared" ca="1" si="131"/>
        <v>9.9100666368964196E-3</v>
      </c>
      <c r="P508" s="1">
        <f t="shared" si="115"/>
        <v>5.0408622847855994E-2</v>
      </c>
      <c r="Q508" s="208">
        <f t="shared" si="116"/>
        <v>35269.004999999997</v>
      </c>
      <c r="T508" s="1">
        <f t="shared" si="117"/>
        <v>0</v>
      </c>
      <c r="V508" s="91">
        <v>3.8246764997893479E-2</v>
      </c>
    </row>
    <row r="509" spans="1:22" ht="12.95" customHeight="1">
      <c r="A509" s="16" t="s">
        <v>340</v>
      </c>
      <c r="B509" s="16" t="s">
        <v>50</v>
      </c>
      <c r="C509" s="17">
        <v>50295.490100000003</v>
      </c>
      <c r="D509" s="17" t="s">
        <v>138</v>
      </c>
      <c r="E509" s="1">
        <f t="shared" si="114"/>
        <v>20651.086064154613</v>
      </c>
      <c r="F509" s="1">
        <f t="shared" si="128"/>
        <v>20651</v>
      </c>
      <c r="G509" s="1">
        <f t="shared" ref="G509:G550" si="134">+C509-(C$7+F509*C$8)</f>
        <v>3.5255810005764943E-2</v>
      </c>
      <c r="J509" s="1">
        <f>G509</f>
        <v>3.5255810005764943E-2</v>
      </c>
      <c r="O509" s="1">
        <f t="shared" ca="1" si="131"/>
        <v>1.0148663725185969E-2</v>
      </c>
      <c r="P509" s="1">
        <f t="shared" si="115"/>
        <v>5.0526432270471586E-2</v>
      </c>
      <c r="Q509" s="208">
        <f t="shared" si="116"/>
        <v>35276.990100000003</v>
      </c>
      <c r="R509" s="1">
        <f t="shared" ref="R509:R550" si="135">+(P509-G509)^2</f>
        <v>2.3319190435135424E-4</v>
      </c>
      <c r="S509" s="11">
        <v>1</v>
      </c>
      <c r="T509" s="1">
        <f t="shared" si="117"/>
        <v>2.3319190435135424E-4</v>
      </c>
      <c r="U509" s="1">
        <f t="shared" ref="U509:U550" si="136">+G509-P509</f>
        <v>-1.5270622264706643E-2</v>
      </c>
      <c r="V509" s="91"/>
    </row>
    <row r="510" spans="1:22" ht="12.95" customHeight="1">
      <c r="A510" s="99" t="s">
        <v>339</v>
      </c>
      <c r="B510" s="99" t="s">
        <v>54</v>
      </c>
      <c r="C510" s="100">
        <v>50299.387000000002</v>
      </c>
      <c r="D510" s="100" t="s">
        <v>138</v>
      </c>
      <c r="E510" s="1">
        <f t="shared" si="114"/>
        <v>20660.598919031716</v>
      </c>
      <c r="F510" s="1">
        <f t="shared" si="128"/>
        <v>20660.5</v>
      </c>
      <c r="G510" s="1">
        <f t="shared" si="134"/>
        <v>4.0521754999645054E-2</v>
      </c>
      <c r="I510" s="1">
        <f>G510</f>
        <v>4.0521754999645054E-2</v>
      </c>
      <c r="O510" s="1">
        <f t="shared" ca="1" si="131"/>
        <v>1.0264903332301345E-2</v>
      </c>
      <c r="P510" s="1">
        <f t="shared" si="115"/>
        <v>5.05838746082551E-2</v>
      </c>
      <c r="Q510" s="208">
        <f t="shared" si="116"/>
        <v>35280.887000000002</v>
      </c>
      <c r="R510" s="1">
        <f t="shared" si="135"/>
        <v>1.0124625101797478E-4</v>
      </c>
      <c r="S510" s="92">
        <f>S$17</f>
        <v>0.1</v>
      </c>
      <c r="T510" s="1">
        <f t="shared" si="117"/>
        <v>1.012462510179748E-5</v>
      </c>
      <c r="U510" s="1">
        <f t="shared" si="136"/>
        <v>-1.0062119608610046E-2</v>
      </c>
      <c r="V510" s="91"/>
    </row>
    <row r="511" spans="1:22" ht="12.95" customHeight="1">
      <c r="A511" s="99" t="s">
        <v>341</v>
      </c>
      <c r="B511" s="99" t="s">
        <v>54</v>
      </c>
      <c r="C511" s="100">
        <v>50301.440999999999</v>
      </c>
      <c r="D511" s="100" t="s">
        <v>138</v>
      </c>
      <c r="E511" s="1">
        <f t="shared" si="114"/>
        <v>20665.613008158336</v>
      </c>
      <c r="F511" s="1">
        <f t="shared" si="128"/>
        <v>20665.5</v>
      </c>
      <c r="G511" s="1">
        <f t="shared" si="134"/>
        <v>4.6293304993014317E-2</v>
      </c>
      <c r="J511" s="1">
        <f>G511</f>
        <v>4.6293304993014317E-2</v>
      </c>
      <c r="O511" s="1">
        <f t="shared" ca="1" si="131"/>
        <v>1.0326082072888432E-2</v>
      </c>
      <c r="P511" s="1">
        <f t="shared" si="115"/>
        <v>5.0614120050164517E-2</v>
      </c>
      <c r="Q511" s="208">
        <f t="shared" si="116"/>
        <v>35282.940999999999</v>
      </c>
      <c r="R511" s="1">
        <f t="shared" si="135"/>
        <v>1.8669442758095886E-5</v>
      </c>
      <c r="S511" s="11">
        <v>1</v>
      </c>
      <c r="T511" s="1">
        <f t="shared" si="117"/>
        <v>1.8669442758095886E-5</v>
      </c>
      <c r="U511" s="1">
        <f t="shared" si="136"/>
        <v>-4.3208150571501999E-3</v>
      </c>
      <c r="V511" s="91"/>
    </row>
    <row r="512" spans="1:22" ht="12.95" customHeight="1">
      <c r="A512" s="99" t="s">
        <v>341</v>
      </c>
      <c r="B512" s="99" t="s">
        <v>54</v>
      </c>
      <c r="C512" s="100">
        <v>50303.485000000001</v>
      </c>
      <c r="D512" s="100" t="s">
        <v>138</v>
      </c>
      <c r="E512" s="1">
        <f t="shared" si="114"/>
        <v>20670.602685945505</v>
      </c>
      <c r="F512" s="1">
        <f t="shared" si="128"/>
        <v>20670.5</v>
      </c>
      <c r="G512" s="1">
        <f t="shared" si="134"/>
        <v>4.2064854998898227E-2</v>
      </c>
      <c r="J512" s="1">
        <f>G512</f>
        <v>4.2064854998898227E-2</v>
      </c>
      <c r="O512" s="1">
        <f t="shared" ca="1" si="131"/>
        <v>1.0387260813475463E-2</v>
      </c>
      <c r="P512" s="1">
        <f t="shared" si="115"/>
        <v>5.0644374204177153E-2</v>
      </c>
      <c r="Q512" s="208">
        <f t="shared" si="116"/>
        <v>35284.985000000001</v>
      </c>
      <c r="R512" s="1">
        <f t="shared" si="135"/>
        <v>7.3608149793749945E-5</v>
      </c>
      <c r="S512" s="11">
        <v>1</v>
      </c>
      <c r="T512" s="1">
        <f t="shared" si="117"/>
        <v>7.3608149793749945E-5</v>
      </c>
      <c r="U512" s="1">
        <f t="shared" si="136"/>
        <v>-8.5795192052789265E-3</v>
      </c>
      <c r="V512" s="91"/>
    </row>
    <row r="513" spans="1:28" ht="12.95" customHeight="1">
      <c r="A513" s="99" t="s">
        <v>341</v>
      </c>
      <c r="B513" s="99" t="s">
        <v>50</v>
      </c>
      <c r="C513" s="100">
        <v>50304.512999999999</v>
      </c>
      <c r="D513" s="100" t="s">
        <v>138</v>
      </c>
      <c r="E513" s="1">
        <f t="shared" si="114"/>
        <v>20673.112171642762</v>
      </c>
      <c r="F513" s="1">
        <f t="shared" si="128"/>
        <v>20673</v>
      </c>
      <c r="G513" s="1">
        <f t="shared" si="134"/>
        <v>4.5950629995786585E-2</v>
      </c>
      <c r="J513" s="1">
        <f>G513</f>
        <v>4.5950629995786585E-2</v>
      </c>
      <c r="O513" s="1">
        <f t="shared" ca="1" si="131"/>
        <v>1.0417850183769006E-2</v>
      </c>
      <c r="P513" s="1">
        <f t="shared" si="115"/>
        <v>5.0659504548222184E-2</v>
      </c>
      <c r="Q513" s="208">
        <f t="shared" si="116"/>
        <v>35286.012999999999</v>
      </c>
      <c r="R513" s="1">
        <f t="shared" si="135"/>
        <v>2.2173499550575564E-5</v>
      </c>
      <c r="S513" s="11">
        <v>1</v>
      </c>
      <c r="T513" s="1">
        <f t="shared" si="117"/>
        <v>2.2173499550575564E-5</v>
      </c>
      <c r="U513" s="1">
        <f t="shared" si="136"/>
        <v>-4.708874552435599E-3</v>
      </c>
      <c r="V513" s="91"/>
    </row>
    <row r="514" spans="1:28" ht="12.95" customHeight="1">
      <c r="A514" s="99" t="s">
        <v>339</v>
      </c>
      <c r="B514" s="99" t="s">
        <v>50</v>
      </c>
      <c r="C514" s="100">
        <v>50309.42</v>
      </c>
      <c r="D514" s="100" t="s">
        <v>138</v>
      </c>
      <c r="E514" s="1">
        <f t="shared" si="114"/>
        <v>20685.090815919477</v>
      </c>
      <c r="F514" s="1">
        <f t="shared" si="128"/>
        <v>20685</v>
      </c>
      <c r="G514" s="1">
        <f t="shared" si="134"/>
        <v>3.7202349994913675E-2</v>
      </c>
      <c r="I514" s="1">
        <f>G514</f>
        <v>3.7202349994913675E-2</v>
      </c>
      <c r="O514" s="1">
        <f t="shared" ca="1" si="131"/>
        <v>1.0564679161177926E-2</v>
      </c>
      <c r="P514" s="1">
        <f t="shared" si="115"/>
        <v>5.0732160517757502E-2</v>
      </c>
      <c r="Q514" s="208">
        <f t="shared" si="116"/>
        <v>35290.92</v>
      </c>
      <c r="R514" s="1">
        <f t="shared" si="135"/>
        <v>1.8305577278405555E-4</v>
      </c>
      <c r="S514" s="92">
        <f>S$17</f>
        <v>0.1</v>
      </c>
      <c r="T514" s="1">
        <f t="shared" si="117"/>
        <v>1.8305577278405557E-5</v>
      </c>
      <c r="U514" s="1">
        <f t="shared" si="136"/>
        <v>-1.3529810522843827E-2</v>
      </c>
      <c r="V514" s="91"/>
    </row>
    <row r="515" spans="1:28" ht="12.95" customHeight="1">
      <c r="A515" s="99" t="s">
        <v>339</v>
      </c>
      <c r="B515" s="99" t="s">
        <v>50</v>
      </c>
      <c r="C515" s="100">
        <v>50316.381000000001</v>
      </c>
      <c r="D515" s="100" t="s">
        <v>138</v>
      </c>
      <c r="E515" s="1">
        <f t="shared" si="114"/>
        <v>20702.08354932283</v>
      </c>
      <c r="F515" s="1">
        <f t="shared" si="128"/>
        <v>20702</v>
      </c>
      <c r="G515" s="1">
        <f t="shared" si="134"/>
        <v>3.4225620001961943E-2</v>
      </c>
      <c r="I515" s="1">
        <f>G515</f>
        <v>3.4225620001961943E-2</v>
      </c>
      <c r="O515" s="1">
        <f t="shared" ca="1" si="131"/>
        <v>1.0772686879173932E-2</v>
      </c>
      <c r="P515" s="1">
        <f t="shared" si="115"/>
        <v>5.0835175709270312E-2</v>
      </c>
      <c r="Q515" s="208">
        <f t="shared" si="116"/>
        <v>35297.881000000001</v>
      </c>
      <c r="R515" s="1">
        <f t="shared" si="135"/>
        <v>2.7587734079418004E-4</v>
      </c>
      <c r="S515" s="92">
        <f>S$17</f>
        <v>0.1</v>
      </c>
      <c r="T515" s="1">
        <f t="shared" si="117"/>
        <v>2.7587734079418005E-5</v>
      </c>
      <c r="U515" s="1">
        <f t="shared" si="136"/>
        <v>-1.660955570730837E-2</v>
      </c>
      <c r="V515" s="91"/>
    </row>
    <row r="516" spans="1:28" ht="12.95" customHeight="1">
      <c r="A516" s="99" t="s">
        <v>339</v>
      </c>
      <c r="B516" s="99" t="s">
        <v>54</v>
      </c>
      <c r="C516" s="100">
        <v>50333.381000000001</v>
      </c>
      <c r="D516" s="100" t="s">
        <v>138</v>
      </c>
      <c r="E516" s="1">
        <f t="shared" si="114"/>
        <v>20743.582826417627</v>
      </c>
      <c r="F516" s="1">
        <f t="shared" si="128"/>
        <v>20743.5</v>
      </c>
      <c r="G516" s="1">
        <f t="shared" si="134"/>
        <v>3.3929484998225234E-2</v>
      </c>
      <c r="I516" s="1">
        <f>G516</f>
        <v>3.3929484998225234E-2</v>
      </c>
      <c r="O516" s="1">
        <f t="shared" ca="1" si="131"/>
        <v>1.1280470426046518E-2</v>
      </c>
      <c r="P516" s="1">
        <f t="shared" si="115"/>
        <v>5.1087076987076374E-2</v>
      </c>
      <c r="Q516" s="208">
        <f t="shared" si="116"/>
        <v>35314.881000000001</v>
      </c>
      <c r="R516" s="1">
        <f t="shared" si="135"/>
        <v>2.9438296285588881E-4</v>
      </c>
      <c r="S516" s="92">
        <f>S$17</f>
        <v>0.1</v>
      </c>
      <c r="T516" s="1">
        <f t="shared" si="117"/>
        <v>2.9438296285588883E-5</v>
      </c>
      <c r="U516" s="1">
        <f t="shared" si="136"/>
        <v>-1.715759198885114E-2</v>
      </c>
      <c r="V516" s="91"/>
    </row>
    <row r="517" spans="1:28" ht="12.95" customHeight="1">
      <c r="A517" s="30" t="s">
        <v>147</v>
      </c>
      <c r="B517" s="32" t="s">
        <v>50</v>
      </c>
      <c r="C517" s="33">
        <v>50334.410300000003</v>
      </c>
      <c r="D517" s="33">
        <v>2.0000000000000001E-4</v>
      </c>
      <c r="E517" s="1">
        <f t="shared" si="114"/>
        <v>20746.095485589027</v>
      </c>
      <c r="F517" s="1">
        <f t="shared" si="128"/>
        <v>20746</v>
      </c>
      <c r="G517" s="1">
        <f t="shared" si="134"/>
        <v>3.9115260005928576E-2</v>
      </c>
      <c r="J517" s="1">
        <f>G517</f>
        <v>3.9115260005928576E-2</v>
      </c>
      <c r="O517" s="1">
        <f t="shared" ca="1" si="131"/>
        <v>1.1311059796340062E-2</v>
      </c>
      <c r="P517" s="1">
        <f t="shared" si="115"/>
        <v>5.1102270929474919E-2</v>
      </c>
      <c r="Q517" s="208">
        <f t="shared" si="116"/>
        <v>35315.910300000003</v>
      </c>
      <c r="R517" s="1">
        <f t="shared" si="135"/>
        <v>1.4368843088121935E-4</v>
      </c>
      <c r="S517" s="11">
        <v>1</v>
      </c>
      <c r="T517" s="1">
        <f t="shared" si="117"/>
        <v>1.4368843088121935E-4</v>
      </c>
      <c r="U517" s="1">
        <f t="shared" si="136"/>
        <v>-1.1987010923546343E-2</v>
      </c>
      <c r="V517" s="91"/>
    </row>
    <row r="518" spans="1:28" ht="12.95" customHeight="1">
      <c r="A518" s="16" t="s">
        <v>338</v>
      </c>
      <c r="B518" s="16" t="s">
        <v>50</v>
      </c>
      <c r="C518" s="17">
        <v>50624.036</v>
      </c>
      <c r="D518" s="17" t="s">
        <v>138</v>
      </c>
      <c r="E518" s="1">
        <f t="shared" si="114"/>
        <v>21453.11061371108</v>
      </c>
      <c r="F518" s="1">
        <f t="shared" si="128"/>
        <v>21453</v>
      </c>
      <c r="G518" s="1">
        <f t="shared" si="134"/>
        <v>4.5312429996556602E-2</v>
      </c>
      <c r="I518" s="1">
        <f>G518</f>
        <v>4.5312429996556602E-2</v>
      </c>
      <c r="O518" s="1">
        <f t="shared" ca="1" si="131"/>
        <v>1.9961733715350038E-2</v>
      </c>
      <c r="P518" s="1">
        <f t="shared" si="115"/>
        <v>5.5486520534282199E-2</v>
      </c>
      <c r="Q518" s="208">
        <f t="shared" si="116"/>
        <v>35605.536</v>
      </c>
      <c r="R518" s="1">
        <f t="shared" si="135"/>
        <v>1.0351211826983752E-4</v>
      </c>
      <c r="S518" s="92">
        <f>S$17</f>
        <v>0.1</v>
      </c>
      <c r="T518" s="1">
        <f t="shared" si="117"/>
        <v>1.0351211826983752E-5</v>
      </c>
      <c r="U518" s="1">
        <f t="shared" si="136"/>
        <v>-1.0174090537725597E-2</v>
      </c>
      <c r="V518" s="91"/>
      <c r="AB518" s="1" t="s">
        <v>81</v>
      </c>
    </row>
    <row r="519" spans="1:28" ht="12.95" customHeight="1">
      <c r="A519" s="16" t="s">
        <v>338</v>
      </c>
      <c r="B519" s="16" t="s">
        <v>50</v>
      </c>
      <c r="C519" s="17">
        <v>50635.097000000002</v>
      </c>
      <c r="D519" s="17" t="s">
        <v>138</v>
      </c>
      <c r="E519" s="1">
        <f t="shared" si="114"/>
        <v>21480.111996296117</v>
      </c>
      <c r="F519" s="1">
        <f t="shared" si="128"/>
        <v>21480</v>
      </c>
      <c r="G519" s="1">
        <f t="shared" si="134"/>
        <v>4.5878800003265496E-2</v>
      </c>
      <c r="I519" s="1">
        <f>G519</f>
        <v>4.5878800003265496E-2</v>
      </c>
      <c r="O519" s="1">
        <f t="shared" ca="1" si="131"/>
        <v>2.0292098914520107E-2</v>
      </c>
      <c r="P519" s="1">
        <f t="shared" si="115"/>
        <v>5.5657406109525694E-2</v>
      </c>
      <c r="Q519" s="208">
        <f t="shared" si="116"/>
        <v>35616.597000000002</v>
      </c>
      <c r="R519" s="1">
        <f t="shared" si="135"/>
        <v>9.5621137381389222E-5</v>
      </c>
      <c r="S519" s="92">
        <f>S$17</f>
        <v>0.1</v>
      </c>
      <c r="T519" s="1">
        <f t="shared" si="117"/>
        <v>9.5621137381389235E-6</v>
      </c>
      <c r="U519" s="1">
        <f t="shared" si="136"/>
        <v>-9.7786061062601973E-3</v>
      </c>
      <c r="V519" s="91"/>
    </row>
    <row r="520" spans="1:28" ht="12.95" customHeight="1">
      <c r="A520" s="30" t="s">
        <v>150</v>
      </c>
      <c r="B520" s="32" t="s">
        <v>50</v>
      </c>
      <c r="C520" s="33">
        <v>50640.425199999998</v>
      </c>
      <c r="D520" s="33">
        <v>4.0000000000000002E-4</v>
      </c>
      <c r="E520" s="1">
        <f t="shared" si="114"/>
        <v>21493.118846191195</v>
      </c>
      <c r="F520" s="1">
        <f t="shared" si="128"/>
        <v>21493</v>
      </c>
      <c r="G520" s="1">
        <f t="shared" si="134"/>
        <v>4.8684829998819623E-2</v>
      </c>
      <c r="J520" s="1">
        <f>G520</f>
        <v>4.8684829998819623E-2</v>
      </c>
      <c r="O520" s="1">
        <f t="shared" ca="1" si="131"/>
        <v>2.045116364004651E-2</v>
      </c>
      <c r="P520" s="1">
        <f t="shared" si="115"/>
        <v>5.573977495533123E-2</v>
      </c>
      <c r="Q520" s="208">
        <f t="shared" si="116"/>
        <v>35621.925199999998</v>
      </c>
      <c r="R520" s="1">
        <f t="shared" si="135"/>
        <v>4.977224833940855E-5</v>
      </c>
      <c r="S520" s="11">
        <v>1</v>
      </c>
      <c r="T520" s="1">
        <f t="shared" si="117"/>
        <v>4.977224833940855E-5</v>
      </c>
      <c r="U520" s="1">
        <f t="shared" si="136"/>
        <v>-7.0549449565116065E-3</v>
      </c>
      <c r="V520" s="91"/>
    </row>
    <row r="521" spans="1:28" ht="12.95" customHeight="1">
      <c r="A521" s="16" t="s">
        <v>342</v>
      </c>
      <c r="B521" s="16" t="s">
        <v>54</v>
      </c>
      <c r="C521" s="17">
        <v>50643.462</v>
      </c>
      <c r="D521" s="17" t="s">
        <v>138</v>
      </c>
      <c r="E521" s="1">
        <f t="shared" si="114"/>
        <v>21500.532081760699</v>
      </c>
      <c r="F521" s="1">
        <f t="shared" si="128"/>
        <v>21500.5</v>
      </c>
      <c r="G521" s="1">
        <f t="shared" si="134"/>
        <v>1.3142154995875899E-2</v>
      </c>
      <c r="I521" s="1">
        <f>G521</f>
        <v>1.3142154995875899E-2</v>
      </c>
      <c r="O521" s="1">
        <f t="shared" ca="1" si="131"/>
        <v>2.0542931750927085E-2</v>
      </c>
      <c r="P521" s="1">
        <f t="shared" si="115"/>
        <v>5.5787322233013373E-2</v>
      </c>
      <c r="Q521" s="208">
        <f t="shared" si="116"/>
        <v>35624.962</v>
      </c>
      <c r="R521" s="1">
        <f t="shared" si="135"/>
        <v>1.8186102886834233E-3</v>
      </c>
      <c r="S521" s="92">
        <f>S$17</f>
        <v>0.1</v>
      </c>
      <c r="T521" s="1">
        <f t="shared" si="117"/>
        <v>1.8186102886834235E-4</v>
      </c>
      <c r="U521" s="1">
        <f t="shared" si="136"/>
        <v>-4.2645167237137474E-2</v>
      </c>
      <c r="V521" s="91"/>
    </row>
    <row r="522" spans="1:28" ht="12.95" customHeight="1">
      <c r="A522" s="30" t="s">
        <v>147</v>
      </c>
      <c r="B522" s="34" t="s">
        <v>54</v>
      </c>
      <c r="C522" s="33">
        <v>50652.502500000002</v>
      </c>
      <c r="D522" s="33">
        <v>1E-4</v>
      </c>
      <c r="E522" s="1">
        <f t="shared" si="114"/>
        <v>21522.601153206324</v>
      </c>
      <c r="F522" s="1">
        <f t="shared" si="128"/>
        <v>21522.5</v>
      </c>
      <c r="G522" s="1">
        <f t="shared" si="134"/>
        <v>4.1436974999669474E-2</v>
      </c>
      <c r="J522" s="1">
        <f t="shared" ref="J522:J528" si="137">G522</f>
        <v>4.1436974999669474E-2</v>
      </c>
      <c r="O522" s="1">
        <f t="shared" ca="1" si="131"/>
        <v>2.0812118209510122E-2</v>
      </c>
      <c r="P522" s="1">
        <f t="shared" si="115"/>
        <v>5.5926907330647445E-2</v>
      </c>
      <c r="Q522" s="208">
        <f t="shared" si="116"/>
        <v>35634.002500000002</v>
      </c>
      <c r="R522" s="1">
        <f t="shared" si="135"/>
        <v>2.099581389563207E-4</v>
      </c>
      <c r="S522" s="11">
        <v>1</v>
      </c>
      <c r="T522" s="1">
        <f t="shared" si="117"/>
        <v>2.099581389563207E-4</v>
      </c>
      <c r="U522" s="1">
        <f t="shared" si="136"/>
        <v>-1.4489932330977971E-2</v>
      </c>
      <c r="V522" s="91"/>
    </row>
    <row r="523" spans="1:28" ht="12.95" customHeight="1">
      <c r="A523" s="30" t="s">
        <v>147</v>
      </c>
      <c r="B523" s="34" t="s">
        <v>54</v>
      </c>
      <c r="C523" s="33">
        <v>50654.550600000002</v>
      </c>
      <c r="D523" s="33">
        <v>1E-4</v>
      </c>
      <c r="E523" s="1">
        <f t="shared" si="114"/>
        <v>21527.60083964267</v>
      </c>
      <c r="F523" s="1">
        <f t="shared" si="128"/>
        <v>21527.5</v>
      </c>
      <c r="G523" s="1">
        <f t="shared" si="134"/>
        <v>4.1308525003842078E-2</v>
      </c>
      <c r="J523" s="1">
        <f t="shared" si="137"/>
        <v>4.1308525003842078E-2</v>
      </c>
      <c r="O523" s="1">
        <f t="shared" ca="1" si="131"/>
        <v>2.0873296950097209E-2</v>
      </c>
      <c r="P523" s="1">
        <f t="shared" si="115"/>
        <v>5.5958654739152069E-2</v>
      </c>
      <c r="Q523" s="208">
        <f t="shared" si="116"/>
        <v>35636.050600000002</v>
      </c>
      <c r="R523" s="1">
        <f t="shared" si="135"/>
        <v>2.14626301261414E-4</v>
      </c>
      <c r="S523" s="11">
        <v>1</v>
      </c>
      <c r="T523" s="1">
        <f t="shared" si="117"/>
        <v>2.14626301261414E-4</v>
      </c>
      <c r="U523" s="1">
        <f t="shared" si="136"/>
        <v>-1.4650129735309991E-2</v>
      </c>
      <c r="V523" s="91"/>
    </row>
    <row r="524" spans="1:28" ht="12.95" customHeight="1">
      <c r="A524" s="16" t="s">
        <v>340</v>
      </c>
      <c r="B524" s="16" t="s">
        <v>50</v>
      </c>
      <c r="C524" s="17">
        <v>50667.462</v>
      </c>
      <c r="D524" s="17" t="s">
        <v>138</v>
      </c>
      <c r="E524" s="1">
        <f t="shared" si="114"/>
        <v>21559.119296482768</v>
      </c>
      <c r="F524" s="1">
        <f t="shared" si="128"/>
        <v>21559</v>
      </c>
      <c r="G524" s="1">
        <f t="shared" si="134"/>
        <v>4.8869289996218868E-2</v>
      </c>
      <c r="J524" s="1">
        <f t="shared" si="137"/>
        <v>4.8869289996218868E-2</v>
      </c>
      <c r="O524" s="1">
        <f t="shared" ca="1" si="131"/>
        <v>2.1258723015795622E-2</v>
      </c>
      <c r="P524" s="1">
        <f t="shared" si="115"/>
        <v>5.6158863747544738E-2</v>
      </c>
      <c r="Q524" s="208">
        <f t="shared" si="116"/>
        <v>35648.962</v>
      </c>
      <c r="R524" s="1">
        <f t="shared" si="135"/>
        <v>5.3137885476019117E-5</v>
      </c>
      <c r="S524" s="11">
        <v>1</v>
      </c>
      <c r="T524" s="1">
        <f t="shared" si="117"/>
        <v>5.3137885476019117E-5</v>
      </c>
      <c r="U524" s="1">
        <f t="shared" si="136"/>
        <v>-7.2895737513258702E-3</v>
      </c>
      <c r="V524" s="91"/>
    </row>
    <row r="525" spans="1:28" ht="12.95" customHeight="1">
      <c r="A525" s="99" t="s">
        <v>330</v>
      </c>
      <c r="B525" s="99" t="s">
        <v>50</v>
      </c>
      <c r="C525" s="100">
        <v>50998.475200000001</v>
      </c>
      <c r="D525" s="100" t="s">
        <v>138</v>
      </c>
      <c r="E525" s="1">
        <f t="shared" si="114"/>
        <v>22367.166855826064</v>
      </c>
      <c r="F525" s="1">
        <f t="shared" si="128"/>
        <v>22367</v>
      </c>
      <c r="G525" s="1">
        <f t="shared" si="134"/>
        <v>6.835177000175463E-2</v>
      </c>
      <c r="J525" s="1">
        <f t="shared" si="137"/>
        <v>6.835177000175463E-2</v>
      </c>
      <c r="O525" s="1">
        <f t="shared" ca="1" si="131"/>
        <v>3.1145207494664207E-2</v>
      </c>
      <c r="P525" s="1">
        <f t="shared" si="115"/>
        <v>6.1412574889016677E-2</v>
      </c>
      <c r="Q525" s="208">
        <f t="shared" si="116"/>
        <v>35979.975200000001</v>
      </c>
      <c r="R525" s="1">
        <f t="shared" si="135"/>
        <v>4.8152428812646296E-5</v>
      </c>
      <c r="S525" s="11">
        <v>1</v>
      </c>
      <c r="T525" s="1">
        <f t="shared" si="117"/>
        <v>4.8152428812646296E-5</v>
      </c>
      <c r="U525" s="1">
        <f t="shared" si="136"/>
        <v>6.9391951127379531E-3</v>
      </c>
      <c r="V525" s="91"/>
    </row>
    <row r="526" spans="1:28" ht="12.95" customHeight="1">
      <c r="A526" s="99" t="s">
        <v>330</v>
      </c>
      <c r="B526" s="99" t="s">
        <v>50</v>
      </c>
      <c r="C526" s="100">
        <v>51007.476999999999</v>
      </c>
      <c r="D526" s="100" t="s">
        <v>138</v>
      </c>
      <c r="E526" s="1">
        <f t="shared" si="114"/>
        <v>22389.14145538794</v>
      </c>
      <c r="F526" s="1">
        <f t="shared" si="128"/>
        <v>22389</v>
      </c>
      <c r="G526" s="1">
        <f t="shared" si="134"/>
        <v>5.7946589993662201E-2</v>
      </c>
      <c r="J526" s="1">
        <f t="shared" si="137"/>
        <v>5.7946589993662201E-2</v>
      </c>
      <c r="O526" s="1">
        <f t="shared" ca="1" si="131"/>
        <v>3.1414393953247244E-2</v>
      </c>
      <c r="P526" s="1">
        <f t="shared" si="115"/>
        <v>6.1558803139598404E-2</v>
      </c>
      <c r="Q526" s="208">
        <f t="shared" si="116"/>
        <v>35988.976999999999</v>
      </c>
      <c r="R526" s="1">
        <f t="shared" si="135"/>
        <v>1.3048083811674326E-5</v>
      </c>
      <c r="S526" s="11">
        <v>1</v>
      </c>
      <c r="T526" s="1">
        <f t="shared" si="117"/>
        <v>1.3048083811674326E-5</v>
      </c>
      <c r="U526" s="1">
        <f t="shared" si="136"/>
        <v>-3.6122131459362036E-3</v>
      </c>
      <c r="V526" s="91"/>
    </row>
    <row r="527" spans="1:28" ht="12.95" customHeight="1">
      <c r="A527" s="99" t="s">
        <v>330</v>
      </c>
      <c r="B527" s="99" t="s">
        <v>54</v>
      </c>
      <c r="C527" s="100">
        <v>51015.467700000001</v>
      </c>
      <c r="D527" s="100" t="s">
        <v>138</v>
      </c>
      <c r="E527" s="1">
        <f t="shared" si="114"/>
        <v>22408.647824416264</v>
      </c>
      <c r="F527" s="1">
        <f t="shared" si="128"/>
        <v>22408.5</v>
      </c>
      <c r="G527" s="1">
        <f t="shared" si="134"/>
        <v>6.055563499830896E-2</v>
      </c>
      <c r="J527" s="1">
        <f t="shared" si="137"/>
        <v>6.055563499830896E-2</v>
      </c>
      <c r="O527" s="1">
        <f t="shared" ca="1" si="131"/>
        <v>3.1652991041536738E-2</v>
      </c>
      <c r="P527" s="1">
        <f t="shared" si="115"/>
        <v>6.1688555548913747E-2</v>
      </c>
      <c r="Q527" s="208">
        <f t="shared" si="116"/>
        <v>35996.967700000001</v>
      </c>
      <c r="R527" s="1">
        <f t="shared" si="135"/>
        <v>1.2835089739826526E-6</v>
      </c>
      <c r="S527" s="11">
        <v>1</v>
      </c>
      <c r="T527" s="1">
        <f t="shared" si="117"/>
        <v>1.2835089739826526E-6</v>
      </c>
      <c r="U527" s="1">
        <f t="shared" si="136"/>
        <v>-1.1329205506047865E-3</v>
      </c>
      <c r="V527" s="91"/>
    </row>
    <row r="528" spans="1:28" ht="12.95" customHeight="1">
      <c r="A528" s="99" t="s">
        <v>330</v>
      </c>
      <c r="B528" s="99" t="s">
        <v>54</v>
      </c>
      <c r="C528" s="100">
        <v>51020.380700000002</v>
      </c>
      <c r="D528" s="100" t="s">
        <v>138</v>
      </c>
      <c r="E528" s="1">
        <f t="shared" si="114"/>
        <v>22420.641115496663</v>
      </c>
      <c r="F528" s="1">
        <f t="shared" si="128"/>
        <v>22420.5</v>
      </c>
      <c r="G528" s="1">
        <f t="shared" si="134"/>
        <v>5.7807354998658411E-2</v>
      </c>
      <c r="J528" s="1">
        <f t="shared" si="137"/>
        <v>5.7807354998658411E-2</v>
      </c>
      <c r="O528" s="1">
        <f t="shared" ca="1" si="131"/>
        <v>3.1799820018945713E-2</v>
      </c>
      <c r="P528" s="1">
        <f t="shared" si="115"/>
        <v>6.1768469048915836E-2</v>
      </c>
      <c r="Q528" s="208">
        <f t="shared" si="116"/>
        <v>36001.880700000002</v>
      </c>
      <c r="R528" s="1">
        <f t="shared" si="135"/>
        <v>1.5690424519146782E-5</v>
      </c>
      <c r="S528" s="11">
        <v>1</v>
      </c>
      <c r="T528" s="1">
        <f t="shared" si="117"/>
        <v>1.5690424519146782E-5</v>
      </c>
      <c r="U528" s="1">
        <f t="shared" si="136"/>
        <v>-3.9611140502574249E-3</v>
      </c>
      <c r="V528" s="91"/>
    </row>
    <row r="529" spans="1:22" ht="12.95" customHeight="1">
      <c r="A529" s="16" t="s">
        <v>338</v>
      </c>
      <c r="B529" s="16" t="s">
        <v>54</v>
      </c>
      <c r="C529" s="17">
        <v>51022.006999999998</v>
      </c>
      <c r="D529" s="17" t="s">
        <v>138</v>
      </c>
      <c r="E529" s="1">
        <f t="shared" si="114"/>
        <v>22424.611131634258</v>
      </c>
      <c r="F529" s="1">
        <f t="shared" si="128"/>
        <v>22424.5</v>
      </c>
      <c r="G529" s="1">
        <f t="shared" si="134"/>
        <v>4.5524594999733381E-2</v>
      </c>
      <c r="I529" s="1">
        <f>G529</f>
        <v>4.5524594999733381E-2</v>
      </c>
      <c r="O529" s="1">
        <f t="shared" ref="O529:O560" ca="1" si="138">+C$11+C$12*$F529</f>
        <v>3.1848763011415371E-2</v>
      </c>
      <c r="P529" s="1">
        <f t="shared" si="115"/>
        <v>6.1795118033741998E-2</v>
      </c>
      <c r="Q529" s="208">
        <f t="shared" si="116"/>
        <v>36003.506999999998</v>
      </c>
      <c r="R529" s="1">
        <f t="shared" si="135"/>
        <v>2.6472991980020497E-4</v>
      </c>
      <c r="S529" s="92">
        <f>S$17</f>
        <v>0.1</v>
      </c>
      <c r="T529" s="1">
        <f t="shared" si="117"/>
        <v>2.6472991980020499E-5</v>
      </c>
      <c r="U529" s="1">
        <f t="shared" si="136"/>
        <v>-1.6270523034008617E-2</v>
      </c>
      <c r="V529" s="91"/>
    </row>
    <row r="530" spans="1:22" ht="12.95" customHeight="1">
      <c r="A530" s="16" t="s">
        <v>343</v>
      </c>
      <c r="B530" s="16" t="s">
        <v>54</v>
      </c>
      <c r="C530" s="17">
        <v>51022.007299999997</v>
      </c>
      <c r="D530" s="17" t="s">
        <v>138</v>
      </c>
      <c r="E530" s="1">
        <f t="shared" si="114"/>
        <v>22424.611863974442</v>
      </c>
      <c r="F530" s="1">
        <f t="shared" si="128"/>
        <v>22424.5</v>
      </c>
      <c r="G530" s="1">
        <f t="shared" si="134"/>
        <v>4.5824594999430701E-2</v>
      </c>
      <c r="K530" s="1">
        <f>G530</f>
        <v>4.5824594999430701E-2</v>
      </c>
      <c r="O530" s="1">
        <f t="shared" ca="1" si="138"/>
        <v>3.1848763011415371E-2</v>
      </c>
      <c r="P530" s="1">
        <f t="shared" si="115"/>
        <v>6.1795118033741998E-2</v>
      </c>
      <c r="Q530" s="208">
        <f t="shared" si="116"/>
        <v>36003.507299999997</v>
      </c>
      <c r="R530" s="1">
        <f t="shared" si="135"/>
        <v>2.5505760598946775E-4</v>
      </c>
      <c r="S530" s="11">
        <v>1</v>
      </c>
      <c r="T530" s="1">
        <f t="shared" si="117"/>
        <v>2.5505760598946775E-4</v>
      </c>
      <c r="U530" s="1">
        <f t="shared" si="136"/>
        <v>-1.5970523034311297E-2</v>
      </c>
      <c r="V530" s="91"/>
    </row>
    <row r="531" spans="1:22" ht="12.95" customHeight="1">
      <c r="A531" s="99" t="s">
        <v>344</v>
      </c>
      <c r="B531" s="99" t="s">
        <v>50</v>
      </c>
      <c r="C531" s="100">
        <v>51023.0357</v>
      </c>
      <c r="D531" s="100" t="s">
        <v>241</v>
      </c>
      <c r="E531" s="1">
        <f t="shared" si="114"/>
        <v>22427.122326125289</v>
      </c>
      <c r="F531" s="1">
        <f t="shared" si="128"/>
        <v>22427</v>
      </c>
      <c r="G531" s="1">
        <f t="shared" si="134"/>
        <v>5.0110370000766125E-2</v>
      </c>
      <c r="K531" s="1">
        <f>G531</f>
        <v>5.0110370000766125E-2</v>
      </c>
      <c r="O531" s="1">
        <f t="shared" ca="1" si="138"/>
        <v>3.1879352381708859E-2</v>
      </c>
      <c r="P531" s="1">
        <f t="shared" si="115"/>
        <v>6.1811776480691888E-2</v>
      </c>
      <c r="Q531" s="208">
        <f t="shared" si="116"/>
        <v>36004.5357</v>
      </c>
      <c r="R531" s="1">
        <f t="shared" si="135"/>
        <v>1.3692291360844865E-4</v>
      </c>
      <c r="S531" s="11">
        <v>1</v>
      </c>
      <c r="T531" s="1">
        <f t="shared" si="117"/>
        <v>1.3692291360844865E-4</v>
      </c>
      <c r="U531" s="1">
        <f t="shared" si="136"/>
        <v>-1.1701406479925763E-2</v>
      </c>
      <c r="V531" s="91"/>
    </row>
    <row r="532" spans="1:22" ht="12.95" customHeight="1">
      <c r="A532" s="16" t="s">
        <v>338</v>
      </c>
      <c r="B532" s="16" t="s">
        <v>50</v>
      </c>
      <c r="C532" s="17">
        <v>51023.036</v>
      </c>
      <c r="D532" s="17" t="s">
        <v>138</v>
      </c>
      <c r="E532" s="1">
        <f t="shared" si="114"/>
        <v>22427.123058465473</v>
      </c>
      <c r="F532" s="1">
        <f t="shared" si="128"/>
        <v>22427</v>
      </c>
      <c r="G532" s="1">
        <f t="shared" si="134"/>
        <v>5.0410370000463445E-2</v>
      </c>
      <c r="I532" s="1">
        <f>G532</f>
        <v>5.0410370000463445E-2</v>
      </c>
      <c r="O532" s="1">
        <f t="shared" ca="1" si="138"/>
        <v>3.1879352381708859E-2</v>
      </c>
      <c r="P532" s="1">
        <f t="shared" si="115"/>
        <v>6.1811776480691888E-2</v>
      </c>
      <c r="Q532" s="208">
        <f t="shared" si="116"/>
        <v>36004.536</v>
      </c>
      <c r="R532" s="1">
        <f t="shared" si="135"/>
        <v>1.2999206972739513E-4</v>
      </c>
      <c r="S532" s="92">
        <f>S$17</f>
        <v>0.1</v>
      </c>
      <c r="T532" s="1">
        <f t="shared" si="117"/>
        <v>1.2999206972739513E-5</v>
      </c>
      <c r="U532" s="1">
        <f t="shared" si="136"/>
        <v>-1.1401406480228443E-2</v>
      </c>
      <c r="V532" s="91"/>
    </row>
    <row r="533" spans="1:22" ht="12.95" customHeight="1">
      <c r="A533" s="99" t="s">
        <v>330</v>
      </c>
      <c r="B533" s="99" t="s">
        <v>54</v>
      </c>
      <c r="C533" s="100">
        <v>51040.469100000002</v>
      </c>
      <c r="D533" s="100" t="s">
        <v>138</v>
      </c>
      <c r="E533" s="1">
        <f t="shared" ref="E533:E596" si="139">+(C533-C$7)/C$8</f>
        <v>22469.679590672615</v>
      </c>
      <c r="F533" s="1">
        <f t="shared" si="128"/>
        <v>22469.5</v>
      </c>
      <c r="G533" s="1">
        <f t="shared" si="134"/>
        <v>7.3568544998124707E-2</v>
      </c>
      <c r="J533" s="1">
        <f>G533</f>
        <v>7.3568544998124707E-2</v>
      </c>
      <c r="O533" s="1">
        <f t="shared" ca="1" si="138"/>
        <v>3.2399371676698874E-2</v>
      </c>
      <c r="P533" s="1">
        <f t="shared" ref="P533:P596" si="140">+D$11+D$12*F533+D$13*F533^2</f>
        <v>6.2095303316788239E-2</v>
      </c>
      <c r="Q533" s="208">
        <f t="shared" ref="Q533:Q596" si="141">+C533-15018.5</f>
        <v>36021.969100000002</v>
      </c>
      <c r="R533" s="1">
        <f t="shared" si="135"/>
        <v>1.3163527467835649E-4</v>
      </c>
      <c r="S533" s="11">
        <v>1</v>
      </c>
      <c r="T533" s="1">
        <f t="shared" ref="T533:T596" si="142">+S533*R533</f>
        <v>1.3163527467835649E-4</v>
      </c>
      <c r="U533" s="1">
        <f t="shared" si="136"/>
        <v>1.1473241681336468E-2</v>
      </c>
      <c r="V533" s="91"/>
    </row>
    <row r="534" spans="1:22" ht="12.95" customHeight="1">
      <c r="A534" s="99" t="s">
        <v>330</v>
      </c>
      <c r="B534" s="99" t="s">
        <v>50</v>
      </c>
      <c r="C534" s="100">
        <v>51069.3321</v>
      </c>
      <c r="D534" s="100" t="s">
        <v>138</v>
      </c>
      <c r="E534" s="1">
        <f t="shared" si="139"/>
        <v>22540.138039777736</v>
      </c>
      <c r="F534" s="1">
        <f t="shared" si="128"/>
        <v>22540</v>
      </c>
      <c r="G534" s="1">
        <f t="shared" si="134"/>
        <v>5.6547399995906744E-2</v>
      </c>
      <c r="J534" s="1">
        <f>G534</f>
        <v>5.6547399995906744E-2</v>
      </c>
      <c r="O534" s="1">
        <f t="shared" ca="1" si="138"/>
        <v>3.3261991918976386E-2</v>
      </c>
      <c r="P534" s="1">
        <f t="shared" si="140"/>
        <v>6.2567012403130645E-2</v>
      </c>
      <c r="Q534" s="208">
        <f t="shared" si="141"/>
        <v>36050.8321</v>
      </c>
      <c r="R534" s="1">
        <f t="shared" si="135"/>
        <v>3.6235733533203926E-5</v>
      </c>
      <c r="S534" s="11">
        <v>1</v>
      </c>
      <c r="T534" s="1">
        <f t="shared" si="142"/>
        <v>3.6235733533203926E-5</v>
      </c>
      <c r="U534" s="1">
        <f t="shared" si="136"/>
        <v>-6.019612407223901E-3</v>
      </c>
      <c r="V534" s="91"/>
    </row>
    <row r="535" spans="1:22" ht="12.95" customHeight="1">
      <c r="A535" s="16" t="s">
        <v>338</v>
      </c>
      <c r="B535" s="16" t="s">
        <v>50</v>
      </c>
      <c r="C535" s="17">
        <v>51331.097999999998</v>
      </c>
      <c r="D535" s="17" t="s">
        <v>138</v>
      </c>
      <c r="E535" s="1">
        <f t="shared" si="139"/>
        <v>23179.143664370047</v>
      </c>
      <c r="F535" s="1">
        <f t="shared" si="128"/>
        <v>23179</v>
      </c>
      <c r="G535" s="1">
        <f t="shared" si="134"/>
        <v>5.8851490000961348E-2</v>
      </c>
      <c r="I535" s="1">
        <f>G535</f>
        <v>5.8851490000961348E-2</v>
      </c>
      <c r="O535" s="1">
        <f t="shared" ca="1" si="138"/>
        <v>4.1080634966002394E-2</v>
      </c>
      <c r="P535" s="1">
        <f t="shared" si="140"/>
        <v>6.6921499482692159E-2</v>
      </c>
      <c r="Q535" s="208">
        <f t="shared" si="141"/>
        <v>36312.597999999998</v>
      </c>
      <c r="R535" s="1">
        <f t="shared" si="135"/>
        <v>6.5125053035225189E-5</v>
      </c>
      <c r="S535" s="92">
        <f>S$17</f>
        <v>0.1</v>
      </c>
      <c r="T535" s="1">
        <f t="shared" si="142"/>
        <v>6.5125053035225196E-6</v>
      </c>
      <c r="U535" s="1">
        <f t="shared" si="136"/>
        <v>-8.070009481730811E-3</v>
      </c>
      <c r="V535" s="91"/>
    </row>
    <row r="536" spans="1:22" ht="12.95" customHeight="1">
      <c r="A536" s="99" t="s">
        <v>344</v>
      </c>
      <c r="B536" s="99" t="s">
        <v>50</v>
      </c>
      <c r="C536" s="100">
        <v>51331.0982</v>
      </c>
      <c r="D536" s="100" t="s">
        <v>241</v>
      </c>
      <c r="E536" s="1">
        <f t="shared" si="139"/>
        <v>23179.144152596844</v>
      </c>
      <c r="F536" s="1">
        <f t="shared" si="128"/>
        <v>23179</v>
      </c>
      <c r="G536" s="1">
        <f t="shared" si="134"/>
        <v>5.9051490003184881E-2</v>
      </c>
      <c r="K536" s="1">
        <f>G536</f>
        <v>5.9051490003184881E-2</v>
      </c>
      <c r="O536" s="1">
        <f t="shared" ca="1" si="138"/>
        <v>4.1080634966002394E-2</v>
      </c>
      <c r="P536" s="1">
        <f t="shared" si="140"/>
        <v>6.6921499482692159E-2</v>
      </c>
      <c r="Q536" s="208">
        <f t="shared" si="141"/>
        <v>36312.5982</v>
      </c>
      <c r="R536" s="1">
        <f t="shared" si="135"/>
        <v>6.1937049207534423E-5</v>
      </c>
      <c r="S536" s="11">
        <v>1</v>
      </c>
      <c r="T536" s="1">
        <f t="shared" si="142"/>
        <v>6.1937049207534423E-5</v>
      </c>
      <c r="U536" s="1">
        <f t="shared" si="136"/>
        <v>-7.8700094795072784E-3</v>
      </c>
      <c r="V536" s="91"/>
    </row>
    <row r="537" spans="1:22" ht="12.95" customHeight="1">
      <c r="A537" s="16" t="s">
        <v>345</v>
      </c>
      <c r="B537" s="16" t="s">
        <v>54</v>
      </c>
      <c r="C537" s="17">
        <v>51344.000200000002</v>
      </c>
      <c r="D537" s="17" t="s">
        <v>138</v>
      </c>
      <c r="E537" s="1">
        <f t="shared" si="139"/>
        <v>23210.639662777852</v>
      </c>
      <c r="F537" s="1">
        <f t="shared" si="128"/>
        <v>23210.5</v>
      </c>
      <c r="G537" s="1">
        <f t="shared" si="134"/>
        <v>5.7212255000195E-2</v>
      </c>
      <c r="K537" s="1">
        <f>G537</f>
        <v>5.7212255000195E-2</v>
      </c>
      <c r="O537" s="1">
        <f t="shared" ca="1" si="138"/>
        <v>4.1466061031700807E-2</v>
      </c>
      <c r="P537" s="1">
        <f t="shared" si="140"/>
        <v>6.7139837419555232E-2</v>
      </c>
      <c r="Q537" s="208">
        <f t="shared" si="141"/>
        <v>36325.500200000002</v>
      </c>
      <c r="R537" s="1">
        <f t="shared" si="135"/>
        <v>9.8556892693190347E-5</v>
      </c>
      <c r="S537" s="11">
        <v>1</v>
      </c>
      <c r="T537" s="1">
        <f t="shared" si="142"/>
        <v>9.8556892693190347E-5</v>
      </c>
      <c r="U537" s="1">
        <f t="shared" si="136"/>
        <v>-9.9275824193602313E-3</v>
      </c>
      <c r="V537" s="91"/>
    </row>
    <row r="538" spans="1:22" ht="12.95" customHeight="1">
      <c r="A538" s="99" t="s">
        <v>330</v>
      </c>
      <c r="B538" s="99" t="s">
        <v>54</v>
      </c>
      <c r="C538" s="100">
        <v>51348.503100000002</v>
      </c>
      <c r="D538" s="100" t="s">
        <v>138</v>
      </c>
      <c r="E538" s="1">
        <f t="shared" si="139"/>
        <v>23221.631844826687</v>
      </c>
      <c r="F538" s="1">
        <f t="shared" si="128"/>
        <v>23221.5</v>
      </c>
      <c r="G538" s="1">
        <f t="shared" si="134"/>
        <v>5.4009665000194218E-2</v>
      </c>
      <c r="J538" s="1">
        <f t="shared" ref="J538:J543" si="143">G538</f>
        <v>5.4009665000194218E-2</v>
      </c>
      <c r="O538" s="1">
        <f t="shared" ca="1" si="138"/>
        <v>4.1600654260992354E-2</v>
      </c>
      <c r="P538" s="1">
        <f t="shared" si="140"/>
        <v>6.721616387154554E-2</v>
      </c>
      <c r="Q538" s="208">
        <f t="shared" si="141"/>
        <v>36330.003100000002</v>
      </c>
      <c r="R538" s="1">
        <f t="shared" si="135"/>
        <v>1.7441161243900372E-4</v>
      </c>
      <c r="S538" s="11">
        <v>1</v>
      </c>
      <c r="T538" s="1">
        <f t="shared" si="142"/>
        <v>1.7441161243900372E-4</v>
      </c>
      <c r="U538" s="1">
        <f t="shared" si="136"/>
        <v>-1.3206498871351322E-2</v>
      </c>
      <c r="V538" s="91"/>
    </row>
    <row r="539" spans="1:22" ht="12.95" customHeight="1">
      <c r="A539" s="99" t="s">
        <v>330</v>
      </c>
      <c r="B539" s="99" t="s">
        <v>50</v>
      </c>
      <c r="C539" s="100">
        <v>51363.472399999999</v>
      </c>
      <c r="D539" s="100" t="s">
        <v>138</v>
      </c>
      <c r="E539" s="1">
        <f t="shared" si="139"/>
        <v>23258.173911215807</v>
      </c>
      <c r="F539" s="1">
        <f t="shared" si="128"/>
        <v>23258</v>
      </c>
      <c r="G539" s="1">
        <f t="shared" si="134"/>
        <v>7.1241979996557347E-2</v>
      </c>
      <c r="J539" s="1">
        <f t="shared" si="143"/>
        <v>7.1241979996557347E-2</v>
      </c>
      <c r="O539" s="1">
        <f t="shared" ca="1" si="138"/>
        <v>4.2047259067277909E-2</v>
      </c>
      <c r="P539" s="1">
        <f t="shared" si="140"/>
        <v>6.7469731008965278E-2</v>
      </c>
      <c r="Q539" s="208">
        <f t="shared" si="141"/>
        <v>36344.972399999999</v>
      </c>
      <c r="R539" s="1">
        <f t="shared" si="135"/>
        <v>1.4229862424389394E-5</v>
      </c>
      <c r="S539" s="11">
        <v>1</v>
      </c>
      <c r="T539" s="1">
        <f t="shared" si="142"/>
        <v>1.4229862424389394E-5</v>
      </c>
      <c r="U539" s="1">
        <f t="shared" si="136"/>
        <v>3.7722489875920695E-3</v>
      </c>
      <c r="V539" s="91"/>
    </row>
    <row r="540" spans="1:22" ht="12.95" customHeight="1">
      <c r="A540" s="99" t="s">
        <v>330</v>
      </c>
      <c r="B540" s="99" t="s">
        <v>54</v>
      </c>
      <c r="C540" s="100">
        <v>51371.464599999999</v>
      </c>
      <c r="D540" s="100" t="s">
        <v>138</v>
      </c>
      <c r="E540" s="1">
        <f t="shared" si="139"/>
        <v>23277.683941945044</v>
      </c>
      <c r="F540" s="1">
        <f t="shared" si="128"/>
        <v>23277.5</v>
      </c>
      <c r="G540" s="1">
        <f t="shared" si="134"/>
        <v>7.5351024999690708E-2</v>
      </c>
      <c r="J540" s="1">
        <f t="shared" si="143"/>
        <v>7.5351024999690708E-2</v>
      </c>
      <c r="O540" s="1">
        <f t="shared" ca="1" si="138"/>
        <v>4.2285856155567403E-2</v>
      </c>
      <c r="P540" s="1">
        <f t="shared" si="140"/>
        <v>6.7605388656085508E-2</v>
      </c>
      <c r="Q540" s="208">
        <f t="shared" si="141"/>
        <v>36352.964599999999</v>
      </c>
      <c r="R540" s="1">
        <f t="shared" si="135"/>
        <v>5.9994882367377733E-5</v>
      </c>
      <c r="S540" s="11">
        <v>1</v>
      </c>
      <c r="T540" s="1">
        <f t="shared" si="142"/>
        <v>5.9994882367377733E-5</v>
      </c>
      <c r="U540" s="1">
        <f t="shared" si="136"/>
        <v>7.7456363436052E-3</v>
      </c>
      <c r="V540" s="91"/>
    </row>
    <row r="541" spans="1:22" ht="12.95" customHeight="1">
      <c r="A541" s="99" t="s">
        <v>330</v>
      </c>
      <c r="B541" s="99" t="s">
        <v>50</v>
      </c>
      <c r="C541" s="100">
        <v>51372.481899999999</v>
      </c>
      <c r="D541" s="100" t="s">
        <v>138</v>
      </c>
      <c r="E541" s="1">
        <f t="shared" si="139"/>
        <v>23280.167307509077</v>
      </c>
      <c r="F541" s="1">
        <f t="shared" si="128"/>
        <v>23280</v>
      </c>
      <c r="G541" s="1">
        <f t="shared" si="134"/>
        <v>6.853679999767337E-2</v>
      </c>
      <c r="J541" s="1">
        <f t="shared" si="143"/>
        <v>6.853679999767337E-2</v>
      </c>
      <c r="O541" s="1">
        <f t="shared" ca="1" si="138"/>
        <v>4.2316445525860946E-2</v>
      </c>
      <c r="P541" s="1">
        <f t="shared" si="140"/>
        <v>6.7622790245440101E-2</v>
      </c>
      <c r="Q541" s="208">
        <f t="shared" si="141"/>
        <v>36353.981899999999</v>
      </c>
      <c r="R541" s="1">
        <f t="shared" si="135"/>
        <v>8.3541382717752196E-7</v>
      </c>
      <c r="S541" s="11">
        <v>1</v>
      </c>
      <c r="T541" s="1">
        <f t="shared" si="142"/>
        <v>8.3541382717752196E-7</v>
      </c>
      <c r="U541" s="1">
        <f t="shared" si="136"/>
        <v>9.1400975223326908E-4</v>
      </c>
      <c r="V541" s="91"/>
    </row>
    <row r="542" spans="1:22" ht="12.95" customHeight="1">
      <c r="A542" s="16" t="s">
        <v>340</v>
      </c>
      <c r="B542" s="16" t="s">
        <v>50</v>
      </c>
      <c r="C542" s="17">
        <v>51374.519200000002</v>
      </c>
      <c r="D542" s="17" t="s">
        <v>138</v>
      </c>
      <c r="E542" s="1">
        <f t="shared" si="139"/>
        <v>23285.140629698803</v>
      </c>
      <c r="F542" s="1">
        <f t="shared" si="128"/>
        <v>23285</v>
      </c>
      <c r="G542" s="1">
        <f t="shared" si="134"/>
        <v>5.7608349998190533E-2</v>
      </c>
      <c r="J542" s="1">
        <f t="shared" si="143"/>
        <v>5.7608349998190533E-2</v>
      </c>
      <c r="O542" s="1">
        <f t="shared" ca="1" si="138"/>
        <v>4.2377624266447977E-2</v>
      </c>
      <c r="P542" s="1">
        <f t="shared" si="140"/>
        <v>6.7657599958226705E-2</v>
      </c>
      <c r="Q542" s="208">
        <f t="shared" si="141"/>
        <v>36356.019200000002</v>
      </c>
      <c r="R542" s="1">
        <f t="shared" si="135"/>
        <v>1.00987424759287E-4</v>
      </c>
      <c r="S542" s="11">
        <v>1</v>
      </c>
      <c r="T542" s="1">
        <f t="shared" si="142"/>
        <v>1.00987424759287E-4</v>
      </c>
      <c r="U542" s="1">
        <f t="shared" si="136"/>
        <v>-1.0049249960036172E-2</v>
      </c>
      <c r="V542" s="91"/>
    </row>
    <row r="543" spans="1:22" ht="12.95" customHeight="1">
      <c r="A543" s="99" t="s">
        <v>330</v>
      </c>
      <c r="B543" s="99" t="s">
        <v>50</v>
      </c>
      <c r="C543" s="100">
        <v>51395.432200000003</v>
      </c>
      <c r="D543" s="100" t="s">
        <v>138</v>
      </c>
      <c r="E543" s="1">
        <f t="shared" si="139"/>
        <v>23336.192063927247</v>
      </c>
      <c r="F543" s="1">
        <f t="shared" si="128"/>
        <v>23336</v>
      </c>
      <c r="G543" s="1">
        <f t="shared" si="134"/>
        <v>7.8678160003619269E-2</v>
      </c>
      <c r="J543" s="1">
        <f t="shared" si="143"/>
        <v>7.8678160003619269E-2</v>
      </c>
      <c r="O543" s="1">
        <f t="shared" ca="1" si="138"/>
        <v>4.3001647420435996E-2</v>
      </c>
      <c r="P543" s="1">
        <f t="shared" si="140"/>
        <v>6.801315666398608E-2</v>
      </c>
      <c r="Q543" s="208">
        <f t="shared" si="141"/>
        <v>36376.932200000003</v>
      </c>
      <c r="R543" s="1">
        <f t="shared" si="135"/>
        <v>1.1374229623438707E-4</v>
      </c>
      <c r="S543" s="11">
        <v>1</v>
      </c>
      <c r="T543" s="1">
        <f t="shared" si="142"/>
        <v>1.1374229623438707E-4</v>
      </c>
      <c r="U543" s="1">
        <f t="shared" si="136"/>
        <v>1.0665003339633189E-2</v>
      </c>
      <c r="V543" s="91"/>
    </row>
    <row r="544" spans="1:22" ht="12.95" customHeight="1">
      <c r="A544" s="99" t="s">
        <v>346</v>
      </c>
      <c r="B544" s="99" t="s">
        <v>54</v>
      </c>
      <c r="C544" s="100">
        <v>51643.462</v>
      </c>
      <c r="D544" s="100" t="s">
        <v>138</v>
      </c>
      <c r="E544" s="1">
        <f t="shared" si="139"/>
        <v>23941.666028513562</v>
      </c>
      <c r="F544" s="1">
        <f t="shared" si="128"/>
        <v>23941.5</v>
      </c>
      <c r="G544" s="1">
        <f t="shared" si="134"/>
        <v>6.8012864998308942E-2</v>
      </c>
      <c r="K544" s="1">
        <f>G544</f>
        <v>6.8012864998308942E-2</v>
      </c>
      <c r="O544" s="1">
        <f t="shared" ca="1" si="138"/>
        <v>5.0410392905528678E-2</v>
      </c>
      <c r="P544" s="1">
        <f t="shared" si="140"/>
        <v>7.2303784176069169E-2</v>
      </c>
      <c r="Q544" s="208">
        <f t="shared" si="141"/>
        <v>36624.962</v>
      </c>
      <c r="R544" s="1">
        <f t="shared" si="135"/>
        <v>1.8411987390070504E-5</v>
      </c>
      <c r="S544" s="11">
        <v>1</v>
      </c>
      <c r="T544" s="1">
        <f t="shared" si="142"/>
        <v>1.8411987390070504E-5</v>
      </c>
      <c r="U544" s="1">
        <f t="shared" si="136"/>
        <v>-4.2909191777602274E-3</v>
      </c>
      <c r="V544" s="91"/>
    </row>
    <row r="545" spans="1:22" ht="12.95" customHeight="1">
      <c r="A545" s="16" t="s">
        <v>347</v>
      </c>
      <c r="B545" s="16" t="s">
        <v>54</v>
      </c>
      <c r="C545" s="17">
        <v>51690.157200000001</v>
      </c>
      <c r="D545" s="17" t="s">
        <v>138</v>
      </c>
      <c r="E545" s="1">
        <f t="shared" si="139"/>
        <v>24055.655266383983</v>
      </c>
      <c r="F545" s="1">
        <f t="shared" si="128"/>
        <v>24055.5</v>
      </c>
      <c r="G545" s="1">
        <f t="shared" si="134"/>
        <v>6.3604205002775416E-2</v>
      </c>
      <c r="K545" s="1">
        <f>G545</f>
        <v>6.3604205002775416E-2</v>
      </c>
      <c r="O545" s="1">
        <f t="shared" ca="1" si="138"/>
        <v>5.1805268190913578E-2</v>
      </c>
      <c r="P545" s="1">
        <f t="shared" si="140"/>
        <v>7.3125890296134477E-2</v>
      </c>
      <c r="Q545" s="208">
        <f t="shared" si="141"/>
        <v>36671.657200000001</v>
      </c>
      <c r="R545" s="1">
        <f t="shared" si="135"/>
        <v>9.0662490825770226E-5</v>
      </c>
      <c r="S545" s="11">
        <v>1</v>
      </c>
      <c r="T545" s="1">
        <f t="shared" si="142"/>
        <v>9.0662490825770226E-5</v>
      </c>
      <c r="U545" s="1">
        <f t="shared" si="136"/>
        <v>-9.5216852933590612E-3</v>
      </c>
      <c r="V545" s="91"/>
    </row>
    <row r="546" spans="1:22" ht="12.95" customHeight="1">
      <c r="A546" s="99" t="s">
        <v>330</v>
      </c>
      <c r="B546" s="99" t="s">
        <v>50</v>
      </c>
      <c r="C546" s="100">
        <v>51744.450400000002</v>
      </c>
      <c r="D546" s="100" t="s">
        <v>138</v>
      </c>
      <c r="E546" s="1">
        <f t="shared" si="139"/>
        <v>24188.192239981825</v>
      </c>
      <c r="F546" s="1">
        <f t="shared" si="128"/>
        <v>24188</v>
      </c>
      <c r="G546" s="1">
        <f t="shared" si="134"/>
        <v>7.8750280001258943E-2</v>
      </c>
      <c r="J546" s="1">
        <f>G546</f>
        <v>7.8750280001258943E-2</v>
      </c>
      <c r="O546" s="1">
        <f t="shared" ca="1" si="138"/>
        <v>5.3426504816470655E-2</v>
      </c>
      <c r="P546" s="1">
        <f t="shared" si="140"/>
        <v>7.4087099337906762E-2</v>
      </c>
      <c r="Q546" s="208">
        <f t="shared" si="141"/>
        <v>36725.950400000002</v>
      </c>
      <c r="R546" s="1">
        <f t="shared" si="135"/>
        <v>2.1745253899061693E-5</v>
      </c>
      <c r="S546" s="11">
        <v>1</v>
      </c>
      <c r="T546" s="1">
        <f t="shared" si="142"/>
        <v>2.1745253899061693E-5</v>
      </c>
      <c r="U546" s="1">
        <f t="shared" si="136"/>
        <v>4.6631806633521816E-3</v>
      </c>
      <c r="V546" s="91"/>
    </row>
    <row r="547" spans="1:22" ht="12.95" customHeight="1">
      <c r="A547" s="99" t="s">
        <v>330</v>
      </c>
      <c r="B547" s="99" t="s">
        <v>50</v>
      </c>
      <c r="C547" s="100">
        <v>51808.359799999998</v>
      </c>
      <c r="D547" s="100" t="s">
        <v>138</v>
      </c>
      <c r="E547" s="1">
        <f t="shared" si="139"/>
        <v>24344.203645838425</v>
      </c>
      <c r="F547" s="1">
        <f t="shared" si="128"/>
        <v>24344</v>
      </c>
      <c r="G547" s="1">
        <f t="shared" si="134"/>
        <v>8.3422639996570069E-2</v>
      </c>
      <c r="J547" s="1">
        <f>G547</f>
        <v>8.3422639996570069E-2</v>
      </c>
      <c r="O547" s="1">
        <f t="shared" ca="1" si="138"/>
        <v>5.5335281522786828E-2</v>
      </c>
      <c r="P547" s="1">
        <f t="shared" si="140"/>
        <v>7.522662890279698E-2</v>
      </c>
      <c r="Q547" s="208">
        <f t="shared" si="141"/>
        <v>36789.859799999998</v>
      </c>
      <c r="R547" s="1">
        <f t="shared" si="135"/>
        <v>6.7174597849251554E-5</v>
      </c>
      <c r="S547" s="11">
        <v>1</v>
      </c>
      <c r="T547" s="1">
        <f t="shared" si="142"/>
        <v>6.7174597849251554E-5</v>
      </c>
      <c r="U547" s="1">
        <f t="shared" si="136"/>
        <v>8.1960110937730896E-3</v>
      </c>
      <c r="V547" s="91"/>
    </row>
    <row r="548" spans="1:22" ht="12.95" customHeight="1">
      <c r="A548" s="99" t="s">
        <v>330</v>
      </c>
      <c r="B548" s="99" t="s">
        <v>50</v>
      </c>
      <c r="C548" s="100">
        <v>52048.414799999999</v>
      </c>
      <c r="D548" s="100" t="s">
        <v>138</v>
      </c>
      <c r="E548" s="1">
        <f t="shared" si="139"/>
        <v>24930.210055426185</v>
      </c>
      <c r="F548" s="1">
        <f t="shared" ref="F548:F583" si="144">ROUND(2*E548,0)/2</f>
        <v>24930</v>
      </c>
      <c r="G548" s="1">
        <f t="shared" si="134"/>
        <v>8.6048299999674782E-2</v>
      </c>
      <c r="J548" s="1">
        <f>G548</f>
        <v>8.6048299999674782E-2</v>
      </c>
      <c r="O548" s="1">
        <f t="shared" ca="1" si="138"/>
        <v>6.2505429919590016E-2</v>
      </c>
      <c r="P548" s="1">
        <f t="shared" si="140"/>
        <v>7.9582931988343139E-2</v>
      </c>
      <c r="Q548" s="208">
        <f t="shared" si="141"/>
        <v>37029.914799999999</v>
      </c>
      <c r="R548" s="1">
        <f t="shared" si="135"/>
        <v>4.1800983521950486E-5</v>
      </c>
      <c r="S548" s="11">
        <v>1</v>
      </c>
      <c r="T548" s="1">
        <f t="shared" si="142"/>
        <v>4.1800983521950486E-5</v>
      </c>
      <c r="U548" s="1">
        <f t="shared" si="136"/>
        <v>6.4653680113316431E-3</v>
      </c>
      <c r="V548" s="91"/>
    </row>
    <row r="549" spans="1:22" ht="12.95" customHeight="1">
      <c r="A549" s="99" t="s">
        <v>330</v>
      </c>
      <c r="B549" s="99" t="s">
        <v>50</v>
      </c>
      <c r="C549" s="100">
        <v>52082.421799999996</v>
      </c>
      <c r="D549" s="100" t="s">
        <v>138</v>
      </c>
      <c r="E549" s="1">
        <f t="shared" si="139"/>
        <v>25013.225697553404</v>
      </c>
      <c r="F549" s="1">
        <f t="shared" si="144"/>
        <v>25013</v>
      </c>
      <c r="G549" s="1">
        <f t="shared" si="134"/>
        <v>9.2456029997265432E-2</v>
      </c>
      <c r="J549" s="1">
        <f>G549</f>
        <v>9.2456029997265432E-2</v>
      </c>
      <c r="O549" s="1">
        <f t="shared" ca="1" si="138"/>
        <v>6.352099701333519E-2</v>
      </c>
      <c r="P549" s="1">
        <f t="shared" si="140"/>
        <v>8.0209626165167441E-2</v>
      </c>
      <c r="Q549" s="208">
        <f t="shared" si="141"/>
        <v>37063.921799999996</v>
      </c>
      <c r="R549" s="1">
        <f t="shared" si="135"/>
        <v>1.4997440681882435E-4</v>
      </c>
      <c r="S549" s="11">
        <v>1</v>
      </c>
      <c r="T549" s="1">
        <f t="shared" si="142"/>
        <v>1.4997440681882435E-4</v>
      </c>
      <c r="U549" s="1">
        <f t="shared" si="136"/>
        <v>1.2246403832097991E-2</v>
      </c>
      <c r="V549" s="91"/>
    </row>
    <row r="550" spans="1:22" ht="12.95" customHeight="1">
      <c r="A550" s="16" t="s">
        <v>348</v>
      </c>
      <c r="B550" s="16" t="s">
        <v>50</v>
      </c>
      <c r="C550" s="17">
        <v>52086.453999999998</v>
      </c>
      <c r="D550" s="17" t="s">
        <v>138</v>
      </c>
      <c r="E550" s="1">
        <f t="shared" si="139"/>
        <v>25023.068837853501</v>
      </c>
      <c r="F550" s="1">
        <f t="shared" si="144"/>
        <v>25023</v>
      </c>
      <c r="G550" s="1">
        <f t="shared" si="134"/>
        <v>2.8199129999848083E-2</v>
      </c>
      <c r="I550" s="1">
        <f>G550</f>
        <v>2.8199129999848083E-2</v>
      </c>
      <c r="O550" s="1">
        <f t="shared" ca="1" si="138"/>
        <v>6.3643354494509252E-2</v>
      </c>
      <c r="P550" s="1">
        <f t="shared" si="140"/>
        <v>8.0285293532796301E-2</v>
      </c>
      <c r="Q550" s="208">
        <f t="shared" si="141"/>
        <v>37067.953999999998</v>
      </c>
      <c r="R550" s="1">
        <f t="shared" si="135"/>
        <v>2.7129684315810249E-3</v>
      </c>
      <c r="S550" s="92">
        <f>S$17</f>
        <v>0.1</v>
      </c>
      <c r="T550" s="1">
        <f t="shared" si="142"/>
        <v>2.712968431581025E-4</v>
      </c>
      <c r="U550" s="1">
        <f t="shared" si="136"/>
        <v>-5.2086163532948218E-2</v>
      </c>
      <c r="V550" s="91"/>
    </row>
    <row r="551" spans="1:22" ht="12.95" customHeight="1">
      <c r="A551" s="33" t="s">
        <v>151</v>
      </c>
      <c r="B551" s="32" t="s">
        <v>50</v>
      </c>
      <c r="C551" s="33">
        <v>52086.454400000002</v>
      </c>
      <c r="D551" s="33" t="s">
        <v>138</v>
      </c>
      <c r="E551" s="1">
        <f t="shared" si="139"/>
        <v>25023.069814307091</v>
      </c>
      <c r="F551" s="1">
        <f t="shared" si="144"/>
        <v>25023</v>
      </c>
      <c r="O551" s="1">
        <f t="shared" ca="1" si="138"/>
        <v>6.3643354494509252E-2</v>
      </c>
      <c r="P551" s="1">
        <f t="shared" si="140"/>
        <v>8.0285293532796301E-2</v>
      </c>
      <c r="Q551" s="208">
        <f t="shared" si="141"/>
        <v>37067.954400000002</v>
      </c>
      <c r="T551" s="1">
        <f t="shared" si="142"/>
        <v>0</v>
      </c>
      <c r="V551" s="91">
        <v>2.8599130004295148E-2</v>
      </c>
    </row>
    <row r="552" spans="1:22" ht="12.95" customHeight="1">
      <c r="A552" s="99" t="s">
        <v>330</v>
      </c>
      <c r="B552" s="99" t="s">
        <v>54</v>
      </c>
      <c r="C552" s="100">
        <v>52092.440499999997</v>
      </c>
      <c r="D552" s="100" t="s">
        <v>138</v>
      </c>
      <c r="E552" s="1">
        <f t="shared" si="139"/>
        <v>25037.682686225737</v>
      </c>
      <c r="F552" s="1">
        <f t="shared" si="144"/>
        <v>25037.5</v>
      </c>
      <c r="G552" s="1">
        <f>+C552-(C$7+F552*C$8)</f>
        <v>7.4836624997260515E-2</v>
      </c>
      <c r="J552" s="1">
        <f>G552</f>
        <v>7.4836624997260515E-2</v>
      </c>
      <c r="O552" s="1">
        <f t="shared" ca="1" si="138"/>
        <v>6.382077284221177E-2</v>
      </c>
      <c r="P552" s="1">
        <f t="shared" si="140"/>
        <v>8.0395073115351517E-2</v>
      </c>
      <c r="Q552" s="208">
        <f t="shared" si="141"/>
        <v>37073.940499999997</v>
      </c>
      <c r="R552" s="1">
        <f>+(P552-G552)^2</f>
        <v>3.0896345481509412E-5</v>
      </c>
      <c r="S552" s="11">
        <v>1</v>
      </c>
      <c r="T552" s="1">
        <f t="shared" si="142"/>
        <v>3.0896345481509412E-5</v>
      </c>
      <c r="U552" s="1">
        <f>+G552-P552</f>
        <v>-5.5584481180910028E-3</v>
      </c>
      <c r="V552" s="91"/>
    </row>
    <row r="553" spans="1:22" ht="12.95" customHeight="1">
      <c r="A553" s="99" t="s">
        <v>330</v>
      </c>
      <c r="B553" s="99" t="s">
        <v>54</v>
      </c>
      <c r="C553" s="100">
        <v>52117.449399999998</v>
      </c>
      <c r="D553" s="100" t="s">
        <v>138</v>
      </c>
      <c r="E553" s="1">
        <f t="shared" si="139"/>
        <v>25098.732760986688</v>
      </c>
      <c r="F553" s="1">
        <f t="shared" si="144"/>
        <v>25098.5</v>
      </c>
      <c r="G553" s="1">
        <f>+C553-(C$7+F553*C$8)</f>
        <v>9.5349534996785223E-2</v>
      </c>
      <c r="J553" s="1">
        <f>G553</f>
        <v>9.5349534996785223E-2</v>
      </c>
      <c r="O553" s="1">
        <f t="shared" ca="1" si="138"/>
        <v>6.4567153477373851E-2</v>
      </c>
      <c r="P553" s="1">
        <f t="shared" si="140"/>
        <v>8.0857706934480411E-2</v>
      </c>
      <c r="Q553" s="208">
        <f t="shared" si="141"/>
        <v>37098.949399999998</v>
      </c>
      <c r="R553" s="1">
        <f>+(P553-G553)^2</f>
        <v>2.1001308058740526E-4</v>
      </c>
      <c r="S553" s="11">
        <v>1</v>
      </c>
      <c r="T553" s="1">
        <f t="shared" si="142"/>
        <v>2.1001308058740526E-4</v>
      </c>
      <c r="U553" s="1">
        <f>+G553-P553</f>
        <v>1.4491828062304812E-2</v>
      </c>
      <c r="V553" s="91"/>
    </row>
    <row r="554" spans="1:22" ht="12.95" customHeight="1">
      <c r="A554" s="16" t="s">
        <v>348</v>
      </c>
      <c r="B554" s="16" t="s">
        <v>50</v>
      </c>
      <c r="C554" s="17">
        <v>52118.421999999999</v>
      </c>
      <c r="D554" s="17" t="s">
        <v>138</v>
      </c>
      <c r="E554" s="1">
        <f t="shared" si="139"/>
        <v>25101.107007863302</v>
      </c>
      <c r="F554" s="1">
        <f t="shared" si="144"/>
        <v>25101</v>
      </c>
      <c r="G554" s="1">
        <f>+C554-(C$7+F554*C$8)</f>
        <v>4.3835309996211436E-2</v>
      </c>
      <c r="I554" s="1">
        <f>G554</f>
        <v>4.3835309996211436E-2</v>
      </c>
      <c r="O554" s="1">
        <f t="shared" ca="1" si="138"/>
        <v>6.4597742847667394E-2</v>
      </c>
      <c r="P554" s="1">
        <f t="shared" si="140"/>
        <v>8.0876694997831455E-2</v>
      </c>
      <c r="Q554" s="208">
        <f t="shared" si="141"/>
        <v>37099.921999999999</v>
      </c>
      <c r="R554" s="1">
        <f>+(P554-G554)^2</f>
        <v>1.3720642028382404E-3</v>
      </c>
      <c r="S554" s="92">
        <f>S$17</f>
        <v>0.1</v>
      </c>
      <c r="T554" s="1">
        <f t="shared" si="142"/>
        <v>1.3720642028382406E-4</v>
      </c>
      <c r="U554" s="1">
        <f>+G554-P554</f>
        <v>-3.704138500162002E-2</v>
      </c>
      <c r="V554" s="91"/>
    </row>
    <row r="555" spans="1:22" ht="12.95" customHeight="1">
      <c r="A555" s="33" t="s">
        <v>151</v>
      </c>
      <c r="B555" s="32" t="s">
        <v>50</v>
      </c>
      <c r="C555" s="33">
        <v>52118.422200000001</v>
      </c>
      <c r="D555" s="33" t="s">
        <v>138</v>
      </c>
      <c r="E555" s="1">
        <f t="shared" si="139"/>
        <v>25101.107496090095</v>
      </c>
      <c r="F555" s="1">
        <f t="shared" si="144"/>
        <v>25101</v>
      </c>
      <c r="O555" s="1">
        <f t="shared" ca="1" si="138"/>
        <v>6.4597742847667394E-2</v>
      </c>
      <c r="P555" s="1">
        <f t="shared" si="140"/>
        <v>8.0876694997831455E-2</v>
      </c>
      <c r="Q555" s="208">
        <f t="shared" si="141"/>
        <v>37099.922200000001</v>
      </c>
      <c r="T555" s="1">
        <f t="shared" si="142"/>
        <v>0</v>
      </c>
      <c r="V555" s="91">
        <v>4.4035309998434968E-2</v>
      </c>
    </row>
    <row r="556" spans="1:22" ht="12.95" customHeight="1">
      <c r="A556" s="99" t="s">
        <v>330</v>
      </c>
      <c r="B556" s="99" t="s">
        <v>54</v>
      </c>
      <c r="C556" s="100">
        <v>52133.407500000001</v>
      </c>
      <c r="D556" s="100" t="s">
        <v>138</v>
      </c>
      <c r="E556" s="1">
        <f t="shared" si="139"/>
        <v>25137.688620622372</v>
      </c>
      <c r="F556" s="1">
        <f t="shared" si="144"/>
        <v>25137.5</v>
      </c>
      <c r="G556" s="1">
        <f>+C556-(C$7+F556*C$8)</f>
        <v>7.7267624998057727E-2</v>
      </c>
      <c r="J556" s="1">
        <f>G556</f>
        <v>7.7267624998057727E-2</v>
      </c>
      <c r="O556" s="1">
        <f t="shared" ca="1" si="138"/>
        <v>6.5044347653952894E-2</v>
      </c>
      <c r="P556" s="1">
        <f t="shared" si="140"/>
        <v>8.115416875633534E-2</v>
      </c>
      <c r="Q556" s="208">
        <f t="shared" si="141"/>
        <v>37114.907500000001</v>
      </c>
      <c r="R556" s="1">
        <f>+(P556-G556)^2</f>
        <v>1.5105222385006677E-5</v>
      </c>
      <c r="S556" s="11">
        <v>1</v>
      </c>
      <c r="T556" s="1">
        <f t="shared" si="142"/>
        <v>1.5105222385006677E-5</v>
      </c>
      <c r="U556" s="1">
        <f>+G556-P556</f>
        <v>-3.8865437582776136E-3</v>
      </c>
      <c r="V556" s="91"/>
    </row>
    <row r="557" spans="1:22" ht="12.95" customHeight="1">
      <c r="A557" s="16" t="s">
        <v>348</v>
      </c>
      <c r="B557" s="16" t="s">
        <v>50</v>
      </c>
      <c r="C557" s="17">
        <v>52134.39</v>
      </c>
      <c r="D557" s="17" t="s">
        <v>138</v>
      </c>
      <c r="E557" s="1">
        <f t="shared" si="139"/>
        <v>25140.087034725053</v>
      </c>
      <c r="F557" s="1">
        <f t="shared" si="144"/>
        <v>25140</v>
      </c>
      <c r="G557" s="1">
        <f>+C557-(C$7+F557*C$8)</f>
        <v>3.565340000204742E-2</v>
      </c>
      <c r="I557" s="1">
        <f>G557</f>
        <v>3.565340000204742E-2</v>
      </c>
      <c r="O557" s="1">
        <f t="shared" ca="1" si="138"/>
        <v>6.5074937024246438E-2</v>
      </c>
      <c r="P557" s="1">
        <f t="shared" si="140"/>
        <v>8.1173190796888936E-2</v>
      </c>
      <c r="Q557" s="208">
        <f t="shared" si="141"/>
        <v>37115.89</v>
      </c>
      <c r="R557" s="1">
        <f>+(P557-G557)^2</f>
        <v>2.0720513540061383E-3</v>
      </c>
      <c r="S557" s="92">
        <f>S$17</f>
        <v>0.1</v>
      </c>
      <c r="T557" s="1">
        <f t="shared" si="142"/>
        <v>2.0720513540061384E-4</v>
      </c>
      <c r="U557" s="1">
        <f>+G557-P557</f>
        <v>-4.5519790794841516E-2</v>
      </c>
      <c r="V557" s="91"/>
    </row>
    <row r="558" spans="1:22" ht="12.95" customHeight="1">
      <c r="A558" s="33" t="s">
        <v>151</v>
      </c>
      <c r="B558" s="32" t="s">
        <v>50</v>
      </c>
      <c r="C558" s="33">
        <v>52134.390090000001</v>
      </c>
      <c r="D558" s="33" t="s">
        <v>138</v>
      </c>
      <c r="E558" s="1">
        <f t="shared" si="139"/>
        <v>25140.087254427111</v>
      </c>
      <c r="F558" s="1">
        <f t="shared" si="144"/>
        <v>25140</v>
      </c>
      <c r="O558" s="1">
        <f t="shared" ca="1" si="138"/>
        <v>6.5074937024246438E-2</v>
      </c>
      <c r="P558" s="1">
        <f t="shared" si="140"/>
        <v>8.1173190796888936E-2</v>
      </c>
      <c r="Q558" s="208">
        <f t="shared" si="141"/>
        <v>37115.890090000001</v>
      </c>
      <c r="T558" s="1">
        <f t="shared" si="142"/>
        <v>0</v>
      </c>
      <c r="V558" s="91">
        <v>3.5743400003411807E-2</v>
      </c>
    </row>
    <row r="559" spans="1:22" ht="12.95" customHeight="1">
      <c r="A559" s="99" t="s">
        <v>349</v>
      </c>
      <c r="B559" s="99" t="s">
        <v>50</v>
      </c>
      <c r="C559" s="100">
        <v>52134.390099999997</v>
      </c>
      <c r="D559" s="100" t="s">
        <v>138</v>
      </c>
      <c r="E559" s="1">
        <f t="shared" si="139"/>
        <v>25140.08727883844</v>
      </c>
      <c r="F559" s="1">
        <f t="shared" si="144"/>
        <v>25140</v>
      </c>
      <c r="G559" s="1">
        <f>+C559-(C$7+F559*C$8)</f>
        <v>3.5753399999521207E-2</v>
      </c>
      <c r="I559" s="1">
        <f>G559</f>
        <v>3.5753399999521207E-2</v>
      </c>
      <c r="O559" s="1">
        <f t="shared" ca="1" si="138"/>
        <v>6.5074937024246438E-2</v>
      </c>
      <c r="P559" s="1">
        <f t="shared" si="140"/>
        <v>8.1173190796888936E-2</v>
      </c>
      <c r="Q559" s="208">
        <f t="shared" si="141"/>
        <v>37115.890099999997</v>
      </c>
      <c r="R559" s="1">
        <f>+(P559-G559)^2</f>
        <v>2.0629573960766505E-3</v>
      </c>
      <c r="S559" s="92">
        <f>S$17</f>
        <v>0.1</v>
      </c>
      <c r="T559" s="1">
        <f t="shared" si="142"/>
        <v>2.0629573960766505E-4</v>
      </c>
      <c r="U559" s="1">
        <f>+G559-P559</f>
        <v>-4.5419790797367729E-2</v>
      </c>
      <c r="V559" s="91"/>
    </row>
    <row r="560" spans="1:22" ht="12.95" customHeight="1">
      <c r="A560" s="99" t="s">
        <v>330</v>
      </c>
      <c r="B560" s="99" t="s">
        <v>50</v>
      </c>
      <c r="C560" s="100">
        <v>52134.4401</v>
      </c>
      <c r="D560" s="100" t="s">
        <v>138</v>
      </c>
      <c r="E560" s="1">
        <f t="shared" si="139"/>
        <v>25140.209335535787</v>
      </c>
      <c r="F560" s="1">
        <f t="shared" si="144"/>
        <v>25140</v>
      </c>
      <c r="G560" s="1">
        <f>+C560-(C$7+F560*C$8)</f>
        <v>8.575340000243159E-2</v>
      </c>
      <c r="J560" s="1">
        <f>G560</f>
        <v>8.575340000243159E-2</v>
      </c>
      <c r="O560" s="1">
        <f t="shared" ca="1" si="138"/>
        <v>6.5074937024246438E-2</v>
      </c>
      <c r="P560" s="1">
        <f t="shared" si="140"/>
        <v>8.1173190796888936E-2</v>
      </c>
      <c r="Q560" s="208">
        <f t="shared" si="141"/>
        <v>37115.9401</v>
      </c>
      <c r="R560" s="1">
        <f>+(P560-G560)^2</f>
        <v>2.0978316366537671E-5</v>
      </c>
      <c r="S560" s="11">
        <v>1</v>
      </c>
      <c r="T560" s="1">
        <f t="shared" si="142"/>
        <v>2.0978316366537671E-5</v>
      </c>
      <c r="U560" s="1">
        <f>+G560-P560</f>
        <v>4.5802092055426541E-3</v>
      </c>
      <c r="V560" s="91"/>
    </row>
    <row r="561" spans="1:28" ht="12.95" customHeight="1">
      <c r="A561" s="16" t="s">
        <v>348</v>
      </c>
      <c r="B561" s="16" t="s">
        <v>50</v>
      </c>
      <c r="C561" s="17">
        <v>52136.434000000001</v>
      </c>
      <c r="D561" s="17" t="s">
        <v>138</v>
      </c>
      <c r="E561" s="1">
        <f t="shared" si="139"/>
        <v>25145.076712512218</v>
      </c>
      <c r="F561" s="1">
        <f t="shared" si="144"/>
        <v>25145</v>
      </c>
      <c r="G561" s="1">
        <f>+C561-(C$7+F561*C$8)</f>
        <v>3.1424950000655372E-2</v>
      </c>
      <c r="I561" s="1">
        <f>G561</f>
        <v>3.1424950000655372E-2</v>
      </c>
      <c r="O561" s="1">
        <f t="shared" ref="O561:O592" ca="1" si="145">+C$11+C$12*$F561</f>
        <v>6.5136115764833469E-2</v>
      </c>
      <c r="P561" s="1">
        <f t="shared" si="140"/>
        <v>8.1211241412073559E-2</v>
      </c>
      <c r="Q561" s="208">
        <f t="shared" si="141"/>
        <v>37117.934000000001</v>
      </c>
      <c r="R561" s="1">
        <f>+(P561-G561)^2</f>
        <v>2.4786748125026526E-3</v>
      </c>
      <c r="S561" s="92">
        <f>S$17</f>
        <v>0.1</v>
      </c>
      <c r="T561" s="1">
        <f t="shared" si="142"/>
        <v>2.4786748125026526E-4</v>
      </c>
      <c r="U561" s="1">
        <f>+G561-P561</f>
        <v>-4.9786291411418188E-2</v>
      </c>
      <c r="V561" s="91"/>
    </row>
    <row r="562" spans="1:28" ht="12.95" customHeight="1">
      <c r="A562" s="33" t="s">
        <v>151</v>
      </c>
      <c r="B562" s="32" t="s">
        <v>50</v>
      </c>
      <c r="C562" s="33">
        <v>52136.434399999998</v>
      </c>
      <c r="D562" s="33" t="s">
        <v>138</v>
      </c>
      <c r="E562" s="1">
        <f t="shared" si="139"/>
        <v>25145.07768896579</v>
      </c>
      <c r="F562" s="1">
        <f t="shared" si="144"/>
        <v>25145</v>
      </c>
      <c r="O562" s="1">
        <f t="shared" ca="1" si="145"/>
        <v>6.5136115764833469E-2</v>
      </c>
      <c r="P562" s="1">
        <f t="shared" si="140"/>
        <v>8.1211241412073559E-2</v>
      </c>
      <c r="Q562" s="208">
        <f t="shared" si="141"/>
        <v>37117.934399999998</v>
      </c>
      <c r="T562" s="1">
        <f t="shared" si="142"/>
        <v>0</v>
      </c>
      <c r="V562" s="91">
        <v>3.1824949997826479E-2</v>
      </c>
    </row>
    <row r="563" spans="1:28" ht="12.95" customHeight="1">
      <c r="A563" s="99" t="s">
        <v>330</v>
      </c>
      <c r="B563" s="99" t="s">
        <v>50</v>
      </c>
      <c r="C563" s="100">
        <v>52143.447699999997</v>
      </c>
      <c r="D563" s="100" t="s">
        <v>138</v>
      </c>
      <c r="E563" s="1">
        <f t="shared" si="139"/>
        <v>25162.198093674549</v>
      </c>
      <c r="F563" s="1">
        <f t="shared" si="144"/>
        <v>25162</v>
      </c>
      <c r="G563" s="1">
        <f>+C563-(C$7+F563*C$8)</f>
        <v>8.1148219993337989E-2</v>
      </c>
      <c r="J563" s="1">
        <f>G563</f>
        <v>8.1148219993337989E-2</v>
      </c>
      <c r="O563" s="1">
        <f t="shared" ca="1" si="145"/>
        <v>6.5344123482829475E-2</v>
      </c>
      <c r="P563" s="1">
        <f t="shared" si="140"/>
        <v>8.1340678670233341E-2</v>
      </c>
      <c r="Q563" s="208">
        <f t="shared" si="141"/>
        <v>37124.947699999997</v>
      </c>
      <c r="R563" s="1">
        <f>+(P563-G563)^2</f>
        <v>3.7040342312309415E-8</v>
      </c>
      <c r="S563" s="11">
        <v>1</v>
      </c>
      <c r="T563" s="1">
        <f t="shared" si="142"/>
        <v>3.7040342312309415E-8</v>
      </c>
      <c r="U563" s="1">
        <f>+G563-P563</f>
        <v>-1.9245867689535179E-4</v>
      </c>
      <c r="V563" s="91"/>
    </row>
    <row r="564" spans="1:28" ht="12.95" customHeight="1">
      <c r="A564" s="16" t="s">
        <v>350</v>
      </c>
      <c r="B564" s="16" t="s">
        <v>54</v>
      </c>
      <c r="C564" s="17">
        <v>52420.162400000001</v>
      </c>
      <c r="D564" s="17" t="s">
        <v>138</v>
      </c>
      <c r="E564" s="1">
        <f t="shared" si="139"/>
        <v>25837.695741410094</v>
      </c>
      <c r="F564" s="1">
        <f t="shared" si="144"/>
        <v>25837.5</v>
      </c>
      <c r="G564" s="1">
        <f>+C564-(C$7+F564*C$8)</f>
        <v>8.0184624996036291E-2</v>
      </c>
      <c r="K564" s="1">
        <f>G564</f>
        <v>8.0184624996036291E-2</v>
      </c>
      <c r="O564" s="1">
        <f t="shared" ca="1" si="145"/>
        <v>7.3609371336140983E-2</v>
      </c>
      <c r="P564" s="1">
        <f t="shared" si="140"/>
        <v>8.6565413799291141E-2</v>
      </c>
      <c r="Q564" s="208">
        <f t="shared" si="141"/>
        <v>37401.662400000001</v>
      </c>
      <c r="R564" s="1">
        <f>+(P564-G564)^2</f>
        <v>4.0714465751742461E-5</v>
      </c>
      <c r="S564" s="11">
        <v>1</v>
      </c>
      <c r="T564" s="1">
        <f t="shared" si="142"/>
        <v>4.0714465751742461E-5</v>
      </c>
      <c r="U564" s="1">
        <f>+G564-P564</f>
        <v>-6.3807888032548499E-3</v>
      </c>
      <c r="V564" s="91"/>
    </row>
    <row r="565" spans="1:28" ht="12.95" customHeight="1">
      <c r="A565" s="99" t="s">
        <v>330</v>
      </c>
      <c r="B565" s="99" t="s">
        <v>50</v>
      </c>
      <c r="C565" s="100">
        <v>52474.439299999998</v>
      </c>
      <c r="D565" s="100" t="s">
        <v>138</v>
      </c>
      <c r="E565" s="1">
        <f t="shared" si="139"/>
        <v>25970.192924524599</v>
      </c>
      <c r="F565" s="1">
        <f t="shared" si="144"/>
        <v>25970</v>
      </c>
      <c r="G565" s="1">
        <f>+C565-(C$7+F565*C$8)</f>
        <v>7.9030699998838827E-2</v>
      </c>
      <c r="J565" s="1">
        <f>G565</f>
        <v>7.9030699998838827E-2</v>
      </c>
      <c r="O565" s="1">
        <f t="shared" ca="1" si="145"/>
        <v>7.5230607961698004E-2</v>
      </c>
      <c r="P565" s="1">
        <f t="shared" si="140"/>
        <v>8.7608905171139256E-2</v>
      </c>
      <c r="Q565" s="208">
        <f t="shared" si="141"/>
        <v>37455.939299999998</v>
      </c>
      <c r="R565" s="1">
        <f>+(P565-G565)^2</f>
        <v>7.3585603978081843E-5</v>
      </c>
      <c r="S565" s="11">
        <v>1</v>
      </c>
      <c r="T565" s="1">
        <f t="shared" si="142"/>
        <v>7.3585603978081843E-5</v>
      </c>
      <c r="U565" s="1">
        <f>+G565-P565</f>
        <v>-8.5782051723004293E-3</v>
      </c>
      <c r="V565" s="91"/>
    </row>
    <row r="566" spans="1:28" ht="12.95" customHeight="1">
      <c r="A566" s="33" t="s">
        <v>152</v>
      </c>
      <c r="B566" s="32" t="s">
        <v>50</v>
      </c>
      <c r="C566" s="33">
        <v>52483.455000000002</v>
      </c>
      <c r="D566" s="33">
        <v>8.0000000000000002E-3</v>
      </c>
      <c r="E566" s="1">
        <f t="shared" si="139"/>
        <v>25992.201455848346</v>
      </c>
      <c r="F566" s="1">
        <f t="shared" si="144"/>
        <v>25992</v>
      </c>
      <c r="G566" s="1">
        <f>+C566-(C$7+F566*C$8)</f>
        <v>8.2525520003400743E-2</v>
      </c>
      <c r="I566" s="1">
        <f>G566</f>
        <v>8.2525520003400743E-2</v>
      </c>
      <c r="O566" s="1">
        <f t="shared" ca="1" si="145"/>
        <v>7.5499794420281097E-2</v>
      </c>
      <c r="P566" s="1">
        <f t="shared" si="140"/>
        <v>8.7782756364675862E-2</v>
      </c>
      <c r="Q566" s="208">
        <f t="shared" si="141"/>
        <v>37464.955000000002</v>
      </c>
      <c r="R566" s="1">
        <f>+(P566-G566)^2</f>
        <v>2.7638534158313259E-5</v>
      </c>
      <c r="S566" s="92">
        <f>S$17</f>
        <v>0.1</v>
      </c>
      <c r="T566" s="1">
        <f t="shared" si="142"/>
        <v>2.763853415831326E-6</v>
      </c>
      <c r="U566" s="1">
        <f>+G566-P566</f>
        <v>-5.2572363612751194E-3</v>
      </c>
      <c r="V566" s="91"/>
    </row>
    <row r="567" spans="1:28" ht="12.95" customHeight="1">
      <c r="A567" s="16" t="s">
        <v>348</v>
      </c>
      <c r="B567" s="16" t="s">
        <v>50</v>
      </c>
      <c r="C567" s="17">
        <v>52490.43</v>
      </c>
      <c r="D567" s="17" t="s">
        <v>138</v>
      </c>
      <c r="E567" s="1">
        <f t="shared" si="139"/>
        <v>26009.228365126943</v>
      </c>
      <c r="F567" s="1">
        <f t="shared" si="144"/>
        <v>26009</v>
      </c>
      <c r="G567" s="1">
        <f>+C567-(C$7+F567*C$8)</f>
        <v>9.3548789998749271E-2</v>
      </c>
      <c r="I567" s="1">
        <f>G567</f>
        <v>9.3548789998749271E-2</v>
      </c>
      <c r="O567" s="1">
        <f t="shared" ca="1" si="145"/>
        <v>7.5707802138277047E-2</v>
      </c>
      <c r="P567" s="1">
        <f t="shared" si="140"/>
        <v>8.7917211445806512E-2</v>
      </c>
      <c r="Q567" s="208">
        <f t="shared" si="141"/>
        <v>37471.93</v>
      </c>
      <c r="R567" s="1">
        <f>+(P567-G567)^2</f>
        <v>3.1714676997964865E-5</v>
      </c>
      <c r="S567" s="92">
        <f>S$17</f>
        <v>0.1</v>
      </c>
      <c r="T567" s="1">
        <f t="shared" si="142"/>
        <v>3.1714676997964865E-6</v>
      </c>
      <c r="U567" s="1">
        <f>+G567-P567</f>
        <v>5.6315785529427592E-3</v>
      </c>
      <c r="V567" s="91"/>
    </row>
    <row r="568" spans="1:28" ht="12.95" customHeight="1">
      <c r="A568" s="33" t="s">
        <v>151</v>
      </c>
      <c r="B568" s="32" t="s">
        <v>50</v>
      </c>
      <c r="C568" s="33">
        <v>52490.430200000003</v>
      </c>
      <c r="D568" s="33" t="s">
        <v>138</v>
      </c>
      <c r="E568" s="1">
        <f t="shared" si="139"/>
        <v>26009.228853353739</v>
      </c>
      <c r="F568" s="1">
        <f t="shared" si="144"/>
        <v>26009</v>
      </c>
      <c r="O568" s="1">
        <f t="shared" ca="1" si="145"/>
        <v>7.5707802138277047E-2</v>
      </c>
      <c r="P568" s="1">
        <f t="shared" si="140"/>
        <v>8.7917211445806512E-2</v>
      </c>
      <c r="Q568" s="208">
        <f t="shared" si="141"/>
        <v>37471.930200000003</v>
      </c>
      <c r="T568" s="1">
        <f t="shared" si="142"/>
        <v>0</v>
      </c>
      <c r="V568" s="91">
        <v>9.3748790000972804E-2</v>
      </c>
      <c r="AB568" s="1" t="s">
        <v>81</v>
      </c>
    </row>
    <row r="569" spans="1:28" ht="12.95" customHeight="1">
      <c r="A569" s="99" t="s">
        <v>330</v>
      </c>
      <c r="B569" s="99" t="s">
        <v>54</v>
      </c>
      <c r="C569" s="100">
        <v>52491.450400000002</v>
      </c>
      <c r="D569" s="100" t="s">
        <v>138</v>
      </c>
      <c r="E569" s="1">
        <f t="shared" si="139"/>
        <v>26011.719298206215</v>
      </c>
      <c r="F569" s="1">
        <f t="shared" si="144"/>
        <v>26011.5</v>
      </c>
      <c r="G569" s="1">
        <f>+C569-(C$7+F569*C$8)</f>
        <v>8.983456499845488E-2</v>
      </c>
      <c r="J569" s="1">
        <f>G569</f>
        <v>8.983456499845488E-2</v>
      </c>
      <c r="O569" s="1">
        <f t="shared" ca="1" si="145"/>
        <v>7.5738391508570591E-2</v>
      </c>
      <c r="P569" s="1">
        <f t="shared" si="140"/>
        <v>8.7936992746155768E-2</v>
      </c>
      <c r="Q569" s="208">
        <f t="shared" si="141"/>
        <v>37472.950400000002</v>
      </c>
      <c r="R569" s="1">
        <f>+(P569-G569)^2</f>
        <v>3.600780452695526E-6</v>
      </c>
      <c r="S569" s="11">
        <v>1</v>
      </c>
      <c r="T569" s="1">
        <f t="shared" si="142"/>
        <v>3.600780452695526E-6</v>
      </c>
      <c r="U569" s="1">
        <f>+G569-P569</f>
        <v>1.8975722522991123E-3</v>
      </c>
      <c r="V569" s="91"/>
    </row>
    <row r="570" spans="1:28" ht="12.95" customHeight="1">
      <c r="A570" s="16" t="s">
        <v>348</v>
      </c>
      <c r="B570" s="16" t="s">
        <v>50</v>
      </c>
      <c r="C570" s="17">
        <v>52492.464</v>
      </c>
      <c r="D570" s="17" t="s">
        <v>138</v>
      </c>
      <c r="E570" s="1">
        <f t="shared" si="139"/>
        <v>26014.193631574639</v>
      </c>
      <c r="F570" s="1">
        <f t="shared" si="144"/>
        <v>26014</v>
      </c>
      <c r="G570" s="1">
        <f>+C570-(C$7+F570*C$8)</f>
        <v>7.9320340002595913E-2</v>
      </c>
      <c r="I570" s="1">
        <f>G570</f>
        <v>7.9320340002595913E-2</v>
      </c>
      <c r="O570" s="1">
        <f t="shared" ca="1" si="145"/>
        <v>7.5768980878864134E-2</v>
      </c>
      <c r="P570" s="1">
        <f t="shared" si="140"/>
        <v>8.7956776224530839E-2</v>
      </c>
      <c r="Q570" s="208">
        <f t="shared" si="141"/>
        <v>37473.964</v>
      </c>
      <c r="R570" s="1">
        <f>+(P570-G570)^2</f>
        <v>7.4588030615549617E-5</v>
      </c>
      <c r="S570" s="92">
        <f>S$17</f>
        <v>0.1</v>
      </c>
      <c r="T570" s="1">
        <f t="shared" si="142"/>
        <v>7.4588030615549621E-6</v>
      </c>
      <c r="U570" s="1">
        <f>+G570-P570</f>
        <v>-8.6364362219349261E-3</v>
      </c>
      <c r="V570" s="91"/>
    </row>
    <row r="571" spans="1:28" ht="12.95" customHeight="1">
      <c r="A571" s="33" t="s">
        <v>151</v>
      </c>
      <c r="B571" s="32" t="s">
        <v>50</v>
      </c>
      <c r="C571" s="33">
        <v>52492.464099999997</v>
      </c>
      <c r="D571" s="33" t="s">
        <v>138</v>
      </c>
      <c r="E571" s="1">
        <f t="shared" si="139"/>
        <v>26014.193875688026</v>
      </c>
      <c r="F571" s="1">
        <f t="shared" si="144"/>
        <v>26014</v>
      </c>
      <c r="O571" s="1">
        <f t="shared" ca="1" si="145"/>
        <v>7.5768980878864134E-2</v>
      </c>
      <c r="P571" s="1">
        <f t="shared" si="140"/>
        <v>8.7956776224530839E-2</v>
      </c>
      <c r="Q571" s="208">
        <f t="shared" si="141"/>
        <v>37473.964099999997</v>
      </c>
      <c r="T571" s="1">
        <f t="shared" si="142"/>
        <v>0</v>
      </c>
      <c r="V571" s="91">
        <v>7.94203400000697E-2</v>
      </c>
      <c r="AB571" s="1" t="s">
        <v>76</v>
      </c>
    </row>
    <row r="572" spans="1:28" ht="12.95" customHeight="1">
      <c r="A572" s="99" t="s">
        <v>330</v>
      </c>
      <c r="B572" s="99" t="s">
        <v>54</v>
      </c>
      <c r="C572" s="100">
        <v>52523.402099999999</v>
      </c>
      <c r="D572" s="100" t="s">
        <v>138</v>
      </c>
      <c r="E572" s="1">
        <f t="shared" si="139"/>
        <v>26089.717677732671</v>
      </c>
      <c r="F572" s="1">
        <f t="shared" si="144"/>
        <v>26089.5</v>
      </c>
      <c r="G572" s="1">
        <f t="shared" ref="G572:G578" si="146">+C572-(C$7+F572*C$8)</f>
        <v>8.9170744999137241E-2</v>
      </c>
      <c r="J572" s="1">
        <f>G572</f>
        <v>8.9170744999137241E-2</v>
      </c>
      <c r="O572" s="1">
        <f t="shared" ca="1" si="145"/>
        <v>7.6692779861728733E-2</v>
      </c>
      <c r="P572" s="1">
        <f t="shared" si="140"/>
        <v>8.8555263382975175E-2</v>
      </c>
      <c r="Q572" s="208">
        <f t="shared" si="141"/>
        <v>37504.902099999999</v>
      </c>
      <c r="R572" s="1">
        <f t="shared" ref="R572:R578" si="147">+(P572-G572)^2</f>
        <v>3.7881761983346982E-7</v>
      </c>
      <c r="S572" s="11">
        <v>1</v>
      </c>
      <c r="T572" s="1">
        <f t="shared" si="142"/>
        <v>3.7881761983346982E-7</v>
      </c>
      <c r="U572" s="1">
        <f t="shared" ref="U572:U578" si="148">+G572-P572</f>
        <v>6.1548161616206687E-4</v>
      </c>
      <c r="V572" s="91"/>
    </row>
    <row r="573" spans="1:28" ht="12.95" customHeight="1">
      <c r="A573" s="99" t="s">
        <v>330</v>
      </c>
      <c r="B573" s="99" t="s">
        <v>50</v>
      </c>
      <c r="C573" s="100">
        <v>52531.389600000002</v>
      </c>
      <c r="D573" s="100" t="s">
        <v>138</v>
      </c>
      <c r="E573" s="1">
        <f t="shared" si="139"/>
        <v>26109.216235132368</v>
      </c>
      <c r="F573" s="1">
        <f t="shared" si="144"/>
        <v>26109</v>
      </c>
      <c r="G573" s="1">
        <f t="shared" si="146"/>
        <v>8.8579790004587267E-2</v>
      </c>
      <c r="J573" s="1">
        <f>G573</f>
        <v>8.8579790004587267E-2</v>
      </c>
      <c r="O573" s="1">
        <f t="shared" ca="1" si="145"/>
        <v>7.6931376950018227E-2</v>
      </c>
      <c r="P573" s="1">
        <f t="shared" si="140"/>
        <v>8.8710162319904987E-2</v>
      </c>
      <c r="Q573" s="208">
        <f t="shared" si="141"/>
        <v>37512.889600000002</v>
      </c>
      <c r="R573" s="1">
        <f t="shared" si="147"/>
        <v>1.6996940601303002E-8</v>
      </c>
      <c r="S573" s="11">
        <v>1</v>
      </c>
      <c r="T573" s="1">
        <f t="shared" si="142"/>
        <v>1.6996940601303002E-8</v>
      </c>
      <c r="U573" s="1">
        <f t="shared" si="148"/>
        <v>-1.3037231531771998E-4</v>
      </c>
      <c r="V573" s="91"/>
    </row>
    <row r="574" spans="1:28" ht="12.95" customHeight="1">
      <c r="A574" s="99" t="s">
        <v>330</v>
      </c>
      <c r="B574" s="99" t="s">
        <v>54</v>
      </c>
      <c r="C574" s="100">
        <v>52546.349399999999</v>
      </c>
      <c r="D574" s="100" t="s">
        <v>138</v>
      </c>
      <c r="E574" s="1">
        <f t="shared" si="139"/>
        <v>26145.735110748992</v>
      </c>
      <c r="F574" s="1">
        <f t="shared" si="144"/>
        <v>26145.5</v>
      </c>
      <c r="G574" s="1">
        <f t="shared" si="146"/>
        <v>9.6312104993558023E-2</v>
      </c>
      <c r="J574" s="1">
        <f>G574</f>
        <v>9.6312104993558023E-2</v>
      </c>
      <c r="O574" s="1">
        <f t="shared" ca="1" si="145"/>
        <v>7.7377981756303726E-2</v>
      </c>
      <c r="P574" s="1">
        <f t="shared" si="140"/>
        <v>8.9000457506476338E-2</v>
      </c>
      <c r="Q574" s="208">
        <f t="shared" si="141"/>
        <v>37527.849399999999</v>
      </c>
      <c r="R574" s="1">
        <f t="shared" si="147"/>
        <v>5.3460188975347916E-5</v>
      </c>
      <c r="S574" s="11">
        <v>1</v>
      </c>
      <c r="T574" s="1">
        <f t="shared" si="142"/>
        <v>5.3460188975347916E-5</v>
      </c>
      <c r="U574" s="1">
        <f t="shared" si="148"/>
        <v>7.311647487081685E-3</v>
      </c>
      <c r="V574" s="91"/>
    </row>
    <row r="575" spans="1:28" ht="12.95" customHeight="1">
      <c r="A575" s="99" t="s">
        <v>330</v>
      </c>
      <c r="B575" s="99" t="s">
        <v>50</v>
      </c>
      <c r="C575" s="100">
        <v>52547.3681</v>
      </c>
      <c r="D575" s="100" t="s">
        <v>138</v>
      </c>
      <c r="E575" s="1">
        <f t="shared" si="139"/>
        <v>26148.221893900551</v>
      </c>
      <c r="F575" s="1">
        <f t="shared" si="144"/>
        <v>26148</v>
      </c>
      <c r="G575" s="1">
        <f t="shared" si="146"/>
        <v>9.0897879999829456E-2</v>
      </c>
      <c r="J575" s="1">
        <f>G575</f>
        <v>9.0897879999829456E-2</v>
      </c>
      <c r="O575" s="1">
        <f t="shared" ca="1" si="145"/>
        <v>7.740857112659727E-2</v>
      </c>
      <c r="P575" s="1">
        <f t="shared" si="140"/>
        <v>8.9020357727034566E-2</v>
      </c>
      <c r="Q575" s="208">
        <f t="shared" si="141"/>
        <v>37528.8681</v>
      </c>
      <c r="R575" s="1">
        <f t="shared" si="147"/>
        <v>3.5250898848408908E-6</v>
      </c>
      <c r="S575" s="11">
        <v>1</v>
      </c>
      <c r="T575" s="1">
        <f t="shared" si="142"/>
        <v>3.5250898848408908E-6</v>
      </c>
      <c r="U575" s="1">
        <f t="shared" si="148"/>
        <v>1.8775222727948904E-3</v>
      </c>
      <c r="V575" s="91"/>
    </row>
    <row r="576" spans="1:28" ht="12.95" customHeight="1">
      <c r="A576" s="99" t="s">
        <v>330</v>
      </c>
      <c r="B576" s="99" t="s">
        <v>54</v>
      </c>
      <c r="C576" s="100">
        <v>52548.377699999997</v>
      </c>
      <c r="D576" s="100" t="s">
        <v>138</v>
      </c>
      <c r="E576" s="1">
        <f t="shared" si="139"/>
        <v>26150.686462733189</v>
      </c>
      <c r="F576" s="1">
        <f t="shared" si="144"/>
        <v>26150.5</v>
      </c>
      <c r="G576" s="1">
        <f t="shared" si="146"/>
        <v>7.6383654995879624E-2</v>
      </c>
      <c r="J576" s="1">
        <f>G576</f>
        <v>7.6383654995879624E-2</v>
      </c>
      <c r="O576" s="1">
        <f t="shared" ca="1" si="145"/>
        <v>7.7439160496890813E-2</v>
      </c>
      <c r="P576" s="1">
        <f t="shared" si="140"/>
        <v>8.9040260125618595E-2</v>
      </c>
      <c r="Q576" s="208">
        <f t="shared" si="141"/>
        <v>37529.877699999997</v>
      </c>
      <c r="R576" s="1">
        <f t="shared" si="147"/>
        <v>1.6018965341013484E-4</v>
      </c>
      <c r="S576" s="11">
        <v>1</v>
      </c>
      <c r="T576" s="1">
        <f t="shared" si="142"/>
        <v>1.6018965341013484E-4</v>
      </c>
      <c r="U576" s="1">
        <f t="shared" si="148"/>
        <v>-1.2656605129738971E-2</v>
      </c>
      <c r="V576" s="91"/>
    </row>
    <row r="577" spans="1:28" ht="12.95" customHeight="1">
      <c r="A577" s="16" t="s">
        <v>348</v>
      </c>
      <c r="B577" s="16" t="s">
        <v>50</v>
      </c>
      <c r="C577" s="17">
        <v>52823.42</v>
      </c>
      <c r="D577" s="17" t="s">
        <v>138</v>
      </c>
      <c r="E577" s="1">
        <f t="shared" si="139"/>
        <v>26822.101558056176</v>
      </c>
      <c r="F577" s="1">
        <f t="shared" si="144"/>
        <v>26822</v>
      </c>
      <c r="G577" s="1">
        <f t="shared" si="146"/>
        <v>4.1602819997933693E-2</v>
      </c>
      <c r="I577" s="1">
        <f>G577</f>
        <v>4.1602819997933693E-2</v>
      </c>
      <c r="O577" s="1">
        <f t="shared" ca="1" si="145"/>
        <v>8.5655465357732663E-2</v>
      </c>
      <c r="P577" s="1">
        <f t="shared" si="140"/>
        <v>9.4464904775461128E-2</v>
      </c>
      <c r="Q577" s="208">
        <f t="shared" si="141"/>
        <v>37804.92</v>
      </c>
      <c r="R577" s="1">
        <f t="shared" si="147"/>
        <v>2.7944000070264977E-3</v>
      </c>
      <c r="S577" s="92">
        <f>S$17</f>
        <v>0.1</v>
      </c>
      <c r="T577" s="1">
        <f t="shared" si="142"/>
        <v>2.7944000070264979E-4</v>
      </c>
      <c r="U577" s="1">
        <f t="shared" si="148"/>
        <v>-5.2862084777527435E-2</v>
      </c>
      <c r="V577" s="91"/>
    </row>
    <row r="578" spans="1:28" ht="12.95" customHeight="1">
      <c r="A578" s="99" t="s">
        <v>349</v>
      </c>
      <c r="B578" s="99" t="s">
        <v>50</v>
      </c>
      <c r="C578" s="100">
        <v>52823.420899999997</v>
      </c>
      <c r="D578" s="100" t="s">
        <v>138</v>
      </c>
      <c r="E578" s="1">
        <f t="shared" si="139"/>
        <v>26822.103755076725</v>
      </c>
      <c r="F578" s="1">
        <f t="shared" si="144"/>
        <v>26822</v>
      </c>
      <c r="G578" s="1">
        <f t="shared" si="146"/>
        <v>4.2502819997025654E-2</v>
      </c>
      <c r="I578" s="1">
        <f>G578</f>
        <v>4.2502819997025654E-2</v>
      </c>
      <c r="O578" s="1">
        <f t="shared" ca="1" si="145"/>
        <v>8.5655465357732663E-2</v>
      </c>
      <c r="P578" s="1">
        <f t="shared" si="140"/>
        <v>9.4464904775461128E-2</v>
      </c>
      <c r="Q578" s="208">
        <f t="shared" si="141"/>
        <v>37804.920899999997</v>
      </c>
      <c r="R578" s="1">
        <f t="shared" si="147"/>
        <v>2.7000582545213155E-3</v>
      </c>
      <c r="S578" s="92">
        <f>S$17</f>
        <v>0.1</v>
      </c>
      <c r="T578" s="1">
        <f t="shared" si="142"/>
        <v>2.7000582545213153E-4</v>
      </c>
      <c r="U578" s="1">
        <f t="shared" si="148"/>
        <v>-5.1962084778435474E-2</v>
      </c>
      <c r="V578" s="91"/>
    </row>
    <row r="579" spans="1:28" ht="12.95" customHeight="1">
      <c r="A579" s="33" t="s">
        <v>151</v>
      </c>
      <c r="B579" s="32" t="s">
        <v>50</v>
      </c>
      <c r="C579" s="33">
        <v>52823.42095</v>
      </c>
      <c r="D579" s="33" t="s">
        <v>138</v>
      </c>
      <c r="E579" s="1">
        <f t="shared" si="139"/>
        <v>26822.103877133428</v>
      </c>
      <c r="F579" s="1">
        <f t="shared" si="144"/>
        <v>26822</v>
      </c>
      <c r="O579" s="1">
        <f t="shared" ca="1" si="145"/>
        <v>8.5655465357732663E-2</v>
      </c>
      <c r="P579" s="1">
        <f t="shared" si="140"/>
        <v>9.4464904775461128E-2</v>
      </c>
      <c r="Q579" s="208">
        <f t="shared" si="141"/>
        <v>37804.92095</v>
      </c>
      <c r="T579" s="1">
        <f t="shared" si="142"/>
        <v>0</v>
      </c>
      <c r="V579" s="91">
        <v>4.2552819999400526E-2</v>
      </c>
      <c r="AB579" s="1" t="s">
        <v>76</v>
      </c>
    </row>
    <row r="580" spans="1:28" ht="12.95" customHeight="1">
      <c r="A580" s="29" t="s">
        <v>153</v>
      </c>
      <c r="B580" s="35" t="s">
        <v>54</v>
      </c>
      <c r="C580" s="33">
        <v>52854.39</v>
      </c>
      <c r="D580" s="33">
        <v>5.0000000000000001E-3</v>
      </c>
      <c r="E580" s="1">
        <f t="shared" si="139"/>
        <v>26897.703476387112</v>
      </c>
      <c r="F580" s="1">
        <f t="shared" si="144"/>
        <v>26897.5</v>
      </c>
      <c r="G580" s="1">
        <f>+C580-(C$7+F580*C$8)</f>
        <v>8.3353224996244535E-2</v>
      </c>
      <c r="K580" s="1">
        <f>G580</f>
        <v>8.3353224996244535E-2</v>
      </c>
      <c r="O580" s="1">
        <f t="shared" ca="1" si="145"/>
        <v>8.6579264340597262E-2</v>
      </c>
      <c r="P580" s="1">
        <f t="shared" si="140"/>
        <v>9.508465085969986E-2</v>
      </c>
      <c r="Q580" s="208">
        <f t="shared" si="141"/>
        <v>37835.89</v>
      </c>
      <c r="R580" s="1">
        <f>+(P580-G580)^2</f>
        <v>1.3762635278974852E-4</v>
      </c>
      <c r="S580" s="11">
        <v>1</v>
      </c>
      <c r="T580" s="1">
        <f t="shared" si="142"/>
        <v>1.3762635278974852E-4</v>
      </c>
      <c r="U580" s="1">
        <f>+G580-P580</f>
        <v>-1.1731425863455325E-2</v>
      </c>
      <c r="V580" s="91"/>
    </row>
    <row r="581" spans="1:28" ht="12.95" customHeight="1">
      <c r="A581" s="16" t="s">
        <v>348</v>
      </c>
      <c r="B581" s="16" t="s">
        <v>50</v>
      </c>
      <c r="C581" s="17">
        <v>53569.436999999998</v>
      </c>
      <c r="D581" s="17" t="s">
        <v>138</v>
      </c>
      <c r="E581" s="1">
        <f t="shared" si="139"/>
        <v>28643.228981610904</v>
      </c>
      <c r="F581" s="1">
        <f t="shared" si="144"/>
        <v>28643</v>
      </c>
      <c r="G581" s="1">
        <f>+C581-(C$7+F581*C$8)</f>
        <v>9.3801329996495042E-2</v>
      </c>
      <c r="I581" s="1">
        <f>G581</f>
        <v>9.3801329996495042E-2</v>
      </c>
      <c r="O581" s="1">
        <f t="shared" ca="1" si="145"/>
        <v>0.10793676267953911</v>
      </c>
      <c r="P581" s="1">
        <f t="shared" si="140"/>
        <v>0.10996652588601405</v>
      </c>
      <c r="Q581" s="208">
        <f t="shared" si="141"/>
        <v>38550.936999999998</v>
      </c>
      <c r="R581" s="1">
        <f>+(P581-G581)^2</f>
        <v>2.6131355814652222E-4</v>
      </c>
      <c r="S581" s="92">
        <f>S$17</f>
        <v>0.1</v>
      </c>
      <c r="T581" s="1">
        <f t="shared" si="142"/>
        <v>2.6131355814652222E-5</v>
      </c>
      <c r="U581" s="1">
        <f>+G581-P581</f>
        <v>-1.6165195889519007E-2</v>
      </c>
      <c r="V581" s="91"/>
    </row>
    <row r="582" spans="1:28" ht="12.95" customHeight="1">
      <c r="A582" s="99" t="s">
        <v>351</v>
      </c>
      <c r="B582" s="99" t="s">
        <v>50</v>
      </c>
      <c r="C582" s="100">
        <v>53569.4372</v>
      </c>
      <c r="D582" s="100" t="s">
        <v>138</v>
      </c>
      <c r="E582" s="1">
        <f t="shared" si="139"/>
        <v>28643.229469837701</v>
      </c>
      <c r="F582" s="1">
        <f t="shared" si="144"/>
        <v>28643</v>
      </c>
      <c r="G582" s="1">
        <f>+C582-(C$7+F582*C$8)</f>
        <v>9.4001329998718575E-2</v>
      </c>
      <c r="K582" s="1">
        <f>G582</f>
        <v>9.4001329998718575E-2</v>
      </c>
      <c r="O582" s="1">
        <f t="shared" ca="1" si="145"/>
        <v>0.10793676267953911</v>
      </c>
      <c r="P582" s="1">
        <f t="shared" si="140"/>
        <v>0.10996652588601405</v>
      </c>
      <c r="Q582" s="208">
        <f t="shared" si="141"/>
        <v>38550.9372</v>
      </c>
      <c r="R582" s="1">
        <f>+(P582-G582)^2</f>
        <v>2.5488747971971634E-4</v>
      </c>
      <c r="S582" s="11">
        <v>1</v>
      </c>
      <c r="T582" s="1">
        <f t="shared" si="142"/>
        <v>2.5488747971971634E-4</v>
      </c>
      <c r="U582" s="1">
        <f>+G582-P582</f>
        <v>-1.5965195887295475E-2</v>
      </c>
      <c r="V582" s="91"/>
    </row>
    <row r="583" spans="1:28" ht="12.95" customHeight="1">
      <c r="A583" s="33" t="s">
        <v>151</v>
      </c>
      <c r="B583" s="32" t="s">
        <v>50</v>
      </c>
      <c r="C583" s="33">
        <v>53569.43722</v>
      </c>
      <c r="D583" s="33" t="s">
        <v>138</v>
      </c>
      <c r="E583" s="1">
        <f t="shared" si="139"/>
        <v>28643.229518660377</v>
      </c>
      <c r="F583" s="1">
        <f t="shared" si="144"/>
        <v>28643</v>
      </c>
      <c r="O583" s="1">
        <f t="shared" ca="1" si="145"/>
        <v>0.10793676267953911</v>
      </c>
      <c r="P583" s="1">
        <f t="shared" si="140"/>
        <v>0.10996652588601405</v>
      </c>
      <c r="Q583" s="208">
        <f t="shared" si="141"/>
        <v>38550.93722</v>
      </c>
      <c r="T583" s="1">
        <f t="shared" si="142"/>
        <v>0</v>
      </c>
      <c r="V583" s="91">
        <v>9.4021329998213332E-2</v>
      </c>
    </row>
    <row r="584" spans="1:28" ht="12.95" customHeight="1">
      <c r="A584" s="16" t="s">
        <v>352</v>
      </c>
      <c r="B584" s="16" t="s">
        <v>50</v>
      </c>
      <c r="C584" s="17">
        <v>53886.524899999997</v>
      </c>
      <c r="D584" s="17" t="s">
        <v>138</v>
      </c>
      <c r="E584" s="1">
        <f t="shared" si="139"/>
        <v>29417.28301840548</v>
      </c>
      <c r="F584" s="37">
        <f t="shared" ref="F584:F615" si="149">ROUND(2*E584,0)/2-0.5</f>
        <v>29417</v>
      </c>
      <c r="G584" s="1">
        <f t="shared" ref="G584:G607" si="150">+C584-(C$7+F584*C$8)</f>
        <v>0.1159372699985397</v>
      </c>
      <c r="J584" s="1">
        <f t="shared" ref="J584:J595" si="151">G584</f>
        <v>0.1159372699985397</v>
      </c>
      <c r="O584" s="1">
        <f t="shared" ca="1" si="145"/>
        <v>0.11740723172241568</v>
      </c>
      <c r="P584" s="1">
        <f t="shared" si="140"/>
        <v>0.11690532372389625</v>
      </c>
      <c r="Q584" s="208">
        <f t="shared" si="141"/>
        <v>38868.024899999997</v>
      </c>
      <c r="R584" s="1">
        <f t="shared" ref="R584:R607" si="152">+(P584-G584)^2</f>
        <v>9.3712801517669295E-7</v>
      </c>
      <c r="S584" s="11">
        <v>1</v>
      </c>
      <c r="T584" s="1">
        <f t="shared" si="142"/>
        <v>9.3712801517669295E-7</v>
      </c>
      <c r="U584" s="1">
        <f t="shared" ref="U584:U607" si="153">+G584-P584</f>
        <v>-9.680537253565491E-4</v>
      </c>
      <c r="V584" s="91"/>
    </row>
    <row r="585" spans="1:28" ht="12.95" customHeight="1">
      <c r="A585" s="16" t="s">
        <v>352</v>
      </c>
      <c r="B585" s="16" t="s">
        <v>50</v>
      </c>
      <c r="C585" s="17">
        <v>53893.488299999997</v>
      </c>
      <c r="D585" s="17" t="s">
        <v>138</v>
      </c>
      <c r="E585" s="1">
        <f t="shared" si="139"/>
        <v>29434.281610530299</v>
      </c>
      <c r="F585" s="37">
        <f t="shared" si="149"/>
        <v>29434</v>
      </c>
      <c r="G585" s="1">
        <f t="shared" si="150"/>
        <v>0.11536053999589058</v>
      </c>
      <c r="J585" s="1">
        <f t="shared" si="151"/>
        <v>0.11536053999589058</v>
      </c>
      <c r="O585" s="1">
        <f t="shared" ca="1" si="145"/>
        <v>0.11761523944041163</v>
      </c>
      <c r="P585" s="1">
        <f t="shared" si="140"/>
        <v>0.11706006929342729</v>
      </c>
      <c r="Q585" s="208">
        <f t="shared" si="141"/>
        <v>38874.988299999997</v>
      </c>
      <c r="R585" s="1">
        <f t="shared" si="152"/>
        <v>2.8883998331856187E-6</v>
      </c>
      <c r="S585" s="11">
        <v>1</v>
      </c>
      <c r="T585" s="1">
        <f t="shared" si="142"/>
        <v>2.8883998331856187E-6</v>
      </c>
      <c r="U585" s="1">
        <f t="shared" si="153"/>
        <v>-1.6995292975367088E-3</v>
      </c>
      <c r="V585" s="91"/>
    </row>
    <row r="586" spans="1:28" ht="12.95" customHeight="1">
      <c r="A586" s="16" t="s">
        <v>352</v>
      </c>
      <c r="B586" s="16" t="s">
        <v>54</v>
      </c>
      <c r="C586" s="17">
        <v>53906.393700000001</v>
      </c>
      <c r="D586" s="17" t="s">
        <v>138</v>
      </c>
      <c r="E586" s="1">
        <f t="shared" si="139"/>
        <v>29465.785420566732</v>
      </c>
      <c r="F586" s="37">
        <f t="shared" si="149"/>
        <v>29465.5</v>
      </c>
      <c r="G586" s="1">
        <f t="shared" si="150"/>
        <v>0.11692130500159692</v>
      </c>
      <c r="J586" s="1">
        <f t="shared" si="151"/>
        <v>0.11692130500159692</v>
      </c>
      <c r="O586" s="1">
        <f t="shared" ca="1" si="145"/>
        <v>0.1180006655061101</v>
      </c>
      <c r="P586" s="1">
        <f t="shared" si="140"/>
        <v>0.11734706992940169</v>
      </c>
      <c r="Q586" s="208">
        <f t="shared" si="141"/>
        <v>38887.893700000001</v>
      </c>
      <c r="R586" s="1">
        <f t="shared" si="152"/>
        <v>1.8127577374860323E-7</v>
      </c>
      <c r="S586" s="11">
        <v>1</v>
      </c>
      <c r="T586" s="1">
        <f t="shared" si="142"/>
        <v>1.8127577374860323E-7</v>
      </c>
      <c r="U586" s="1">
        <f t="shared" si="153"/>
        <v>-4.257649278047726E-4</v>
      </c>
      <c r="V586" s="91"/>
    </row>
    <row r="587" spans="1:28" ht="12.95" customHeight="1">
      <c r="A587" s="16" t="s">
        <v>352</v>
      </c>
      <c r="B587" s="16" t="s">
        <v>54</v>
      </c>
      <c r="C587" s="17">
        <v>53913.357000000004</v>
      </c>
      <c r="D587" s="17" t="s">
        <v>138</v>
      </c>
      <c r="E587" s="1">
        <f t="shared" si="139"/>
        <v>29482.783768578163</v>
      </c>
      <c r="F587" s="37">
        <f t="shared" si="149"/>
        <v>29482.5</v>
      </c>
      <c r="G587" s="1">
        <f t="shared" si="150"/>
        <v>0.116244575001474</v>
      </c>
      <c r="J587" s="1">
        <f t="shared" si="151"/>
        <v>0.116244575001474</v>
      </c>
      <c r="O587" s="1">
        <f t="shared" ca="1" si="145"/>
        <v>0.11820867322410611</v>
      </c>
      <c r="P587" s="1">
        <f t="shared" si="140"/>
        <v>0.11750210282409697</v>
      </c>
      <c r="Q587" s="208">
        <f t="shared" si="141"/>
        <v>38894.857000000004</v>
      </c>
      <c r="R587" s="1">
        <f t="shared" si="152"/>
        <v>1.5813762246708532E-6</v>
      </c>
      <c r="S587" s="11">
        <v>1</v>
      </c>
      <c r="T587" s="1">
        <f t="shared" si="142"/>
        <v>1.5813762246708532E-6</v>
      </c>
      <c r="U587" s="1">
        <f t="shared" si="153"/>
        <v>-1.2575278226229641E-3</v>
      </c>
      <c r="V587" s="91"/>
    </row>
    <row r="588" spans="1:28" ht="12.95" customHeight="1">
      <c r="A588" s="33" t="s">
        <v>154</v>
      </c>
      <c r="B588" s="34" t="s">
        <v>50</v>
      </c>
      <c r="C588" s="36">
        <v>54279.386500000001</v>
      </c>
      <c r="D588" s="36">
        <v>2.9999999999999997E-4</v>
      </c>
      <c r="E588" s="1">
        <f t="shared" si="139"/>
        <v>30376.310806541132</v>
      </c>
      <c r="F588" s="37">
        <f t="shared" si="149"/>
        <v>30376</v>
      </c>
      <c r="G588" s="1">
        <f t="shared" si="150"/>
        <v>0.12732056000095326</v>
      </c>
      <c r="J588" s="1">
        <f t="shared" si="151"/>
        <v>0.12732056000095326</v>
      </c>
      <c r="O588" s="1">
        <f t="shared" ca="1" si="145"/>
        <v>0.12914131416701335</v>
      </c>
      <c r="P588" s="1">
        <f t="shared" si="140"/>
        <v>0.1257922008292218</v>
      </c>
      <c r="Q588" s="208">
        <f t="shared" si="141"/>
        <v>39260.886500000001</v>
      </c>
      <c r="R588" s="1">
        <f t="shared" si="152"/>
        <v>2.335881757815703E-6</v>
      </c>
      <c r="S588" s="11">
        <v>1</v>
      </c>
      <c r="T588" s="1">
        <f t="shared" si="142"/>
        <v>2.335881757815703E-6</v>
      </c>
      <c r="U588" s="1">
        <f t="shared" si="153"/>
        <v>1.5283591717314693E-3</v>
      </c>
      <c r="V588" s="91"/>
    </row>
    <row r="589" spans="1:28" ht="12.95" customHeight="1">
      <c r="A589" s="33" t="s">
        <v>154</v>
      </c>
      <c r="B589" s="34" t="s">
        <v>50</v>
      </c>
      <c r="C589" s="36">
        <v>54290.446300000003</v>
      </c>
      <c r="D589" s="36">
        <v>4.0000000000000002E-4</v>
      </c>
      <c r="E589" s="1">
        <f t="shared" si="139"/>
        <v>30403.309259765436</v>
      </c>
      <c r="F589" s="37">
        <f t="shared" si="149"/>
        <v>30403</v>
      </c>
      <c r="G589" s="1">
        <f t="shared" si="150"/>
        <v>0.12668693000159692</v>
      </c>
      <c r="J589" s="1">
        <f t="shared" si="151"/>
        <v>0.12668693000159692</v>
      </c>
      <c r="O589" s="1">
        <f t="shared" ca="1" si="145"/>
        <v>0.12947167936618348</v>
      </c>
      <c r="P589" s="1">
        <f t="shared" si="140"/>
        <v>0.12604704354926424</v>
      </c>
      <c r="Q589" s="208">
        <f t="shared" si="141"/>
        <v>39271.946300000003</v>
      </c>
      <c r="R589" s="1">
        <f t="shared" si="152"/>
        <v>4.0945467187889992E-7</v>
      </c>
      <c r="S589" s="11">
        <v>1</v>
      </c>
      <c r="T589" s="1">
        <f t="shared" si="142"/>
        <v>4.0945467187889992E-7</v>
      </c>
      <c r="U589" s="1">
        <f t="shared" si="153"/>
        <v>6.3988645233267749E-4</v>
      </c>
      <c r="V589" s="91"/>
    </row>
    <row r="590" spans="1:28" ht="12.95" customHeight="1">
      <c r="A590" s="33" t="s">
        <v>154</v>
      </c>
      <c r="B590" s="34" t="s">
        <v>54</v>
      </c>
      <c r="C590" s="36">
        <v>54305.399400000002</v>
      </c>
      <c r="D590" s="36">
        <v>2.9999999999999997E-4</v>
      </c>
      <c r="E590" s="1">
        <f t="shared" si="139"/>
        <v>30439.811779784624</v>
      </c>
      <c r="F590" s="37">
        <f t="shared" si="149"/>
        <v>30439.5</v>
      </c>
      <c r="G590" s="1">
        <f t="shared" si="150"/>
        <v>0.12771924499975285</v>
      </c>
      <c r="J590" s="1">
        <f t="shared" si="151"/>
        <v>0.12771924499975285</v>
      </c>
      <c r="O590" s="1">
        <f t="shared" ca="1" si="145"/>
        <v>0.12991828417246898</v>
      </c>
      <c r="P590" s="1">
        <f t="shared" si="140"/>
        <v>0.12639195700182937</v>
      </c>
      <c r="Q590" s="208">
        <f t="shared" si="141"/>
        <v>39286.899400000002</v>
      </c>
      <c r="R590" s="1">
        <f t="shared" si="152"/>
        <v>1.7616934294317102E-6</v>
      </c>
      <c r="S590" s="11">
        <v>1</v>
      </c>
      <c r="T590" s="1">
        <f t="shared" si="142"/>
        <v>1.7616934294317102E-6</v>
      </c>
      <c r="U590" s="1">
        <f t="shared" si="153"/>
        <v>1.3272879979234764E-3</v>
      </c>
      <c r="V590" s="91"/>
    </row>
    <row r="591" spans="1:28" ht="12.95" customHeight="1">
      <c r="A591" s="33" t="s">
        <v>154</v>
      </c>
      <c r="B591" s="34" t="s">
        <v>50</v>
      </c>
      <c r="C591" s="36">
        <v>54351.465900000003</v>
      </c>
      <c r="D591" s="36">
        <v>5.0000000000000001E-4</v>
      </c>
      <c r="E591" s="1">
        <f t="shared" si="139"/>
        <v>30552.266276742717</v>
      </c>
      <c r="F591" s="37">
        <f t="shared" si="149"/>
        <v>30552</v>
      </c>
      <c r="G591" s="1">
        <f t="shared" si="150"/>
        <v>0.10907912000402575</v>
      </c>
      <c r="J591" s="1">
        <f t="shared" si="151"/>
        <v>0.10907912000402575</v>
      </c>
      <c r="O591" s="1">
        <f t="shared" ca="1" si="145"/>
        <v>0.13129480583567776</v>
      </c>
      <c r="P591" s="1">
        <f t="shared" si="140"/>
        <v>0.12745796714302515</v>
      </c>
      <c r="Q591" s="208">
        <f t="shared" si="141"/>
        <v>39332.965900000003</v>
      </c>
      <c r="R591" s="1">
        <f t="shared" si="152"/>
        <v>3.3778202215870641E-4</v>
      </c>
      <c r="S591" s="11">
        <v>1</v>
      </c>
      <c r="T591" s="1">
        <f t="shared" si="142"/>
        <v>3.3778202215870641E-4</v>
      </c>
      <c r="U591" s="1">
        <f t="shared" si="153"/>
        <v>-1.8378847138999399E-2</v>
      </c>
      <c r="V591" s="91"/>
    </row>
    <row r="592" spans="1:28" ht="12.95" customHeight="1">
      <c r="A592" s="33" t="s">
        <v>155</v>
      </c>
      <c r="B592" s="32" t="s">
        <v>54</v>
      </c>
      <c r="C592" s="33">
        <v>54641.319199999998</v>
      </c>
      <c r="D592" s="33">
        <v>5.0000000000000001E-4</v>
      </c>
      <c r="E592" s="1">
        <f t="shared" si="139"/>
        <v>31259.837006951046</v>
      </c>
      <c r="F592" s="37">
        <f t="shared" si="149"/>
        <v>31259.5</v>
      </c>
      <c r="G592" s="1">
        <f t="shared" si="150"/>
        <v>0.13805344499996863</v>
      </c>
      <c r="J592" s="1">
        <f t="shared" si="151"/>
        <v>0.13805344499996863</v>
      </c>
      <c r="O592" s="1">
        <f t="shared" ca="1" si="145"/>
        <v>0.13995159762874643</v>
      </c>
      <c r="P592" s="1">
        <f t="shared" si="140"/>
        <v>0.13426307300910101</v>
      </c>
      <c r="Q592" s="208">
        <f t="shared" si="141"/>
        <v>39622.819199999998</v>
      </c>
      <c r="R592" s="1">
        <f t="shared" si="152"/>
        <v>1.4366919829153801E-5</v>
      </c>
      <c r="S592" s="11">
        <v>1</v>
      </c>
      <c r="T592" s="1">
        <f t="shared" si="142"/>
        <v>1.4366919829153801E-5</v>
      </c>
      <c r="U592" s="1">
        <f t="shared" si="153"/>
        <v>3.7903719908676248E-3</v>
      </c>
      <c r="V592" s="91"/>
    </row>
    <row r="593" spans="1:22" ht="12.95" customHeight="1">
      <c r="A593" s="33" t="s">
        <v>155</v>
      </c>
      <c r="B593" s="32" t="s">
        <v>50</v>
      </c>
      <c r="C593" s="33">
        <v>54642.3433</v>
      </c>
      <c r="D593" s="33">
        <v>4.0000000000000002E-4</v>
      </c>
      <c r="E593" s="1">
        <f t="shared" si="139"/>
        <v>31262.336972225923</v>
      </c>
      <c r="F593" s="37">
        <f t="shared" si="149"/>
        <v>31262</v>
      </c>
      <c r="G593" s="1">
        <f t="shared" si="150"/>
        <v>0.13803922000079183</v>
      </c>
      <c r="J593" s="1">
        <f t="shared" si="151"/>
        <v>0.13803922000079183</v>
      </c>
      <c r="O593" s="1">
        <f t="shared" ref="O593:O624" ca="1" si="154">+C$11+C$12*$F593</f>
        <v>0.13998218699903997</v>
      </c>
      <c r="P593" s="1">
        <f t="shared" si="140"/>
        <v>0.13428742859924617</v>
      </c>
      <c r="Q593" s="208">
        <f t="shared" si="141"/>
        <v>39623.8433</v>
      </c>
      <c r="R593" s="1">
        <f t="shared" si="152"/>
        <v>1.4075938720711963E-5</v>
      </c>
      <c r="S593" s="11">
        <v>1</v>
      </c>
      <c r="T593" s="1">
        <f t="shared" si="142"/>
        <v>1.4075938720711963E-5</v>
      </c>
      <c r="U593" s="1">
        <f t="shared" si="153"/>
        <v>3.7517914015456622E-3</v>
      </c>
      <c r="V593" s="91"/>
    </row>
    <row r="594" spans="1:22" ht="12.95" customHeight="1">
      <c r="A594" s="33" t="s">
        <v>155</v>
      </c>
      <c r="B594" s="32" t="s">
        <v>50</v>
      </c>
      <c r="C594" s="33">
        <v>54646.439100000003</v>
      </c>
      <c r="D594" s="33">
        <v>1E-4</v>
      </c>
      <c r="E594" s="1">
        <f t="shared" si="139"/>
        <v>31272.335368645039</v>
      </c>
      <c r="F594" s="37">
        <f t="shared" si="149"/>
        <v>31272</v>
      </c>
      <c r="G594" s="1">
        <f t="shared" si="150"/>
        <v>0.13738231999741402</v>
      </c>
      <c r="J594" s="1">
        <f t="shared" si="151"/>
        <v>0.13738231999741402</v>
      </c>
      <c r="O594" s="1">
        <f t="shared" ca="1" si="154"/>
        <v>0.14010454448021409</v>
      </c>
      <c r="P594" s="1">
        <f t="shared" si="140"/>
        <v>0.13438487274008487</v>
      </c>
      <c r="Q594" s="208">
        <f t="shared" si="141"/>
        <v>39627.939100000003</v>
      </c>
      <c r="R594" s="1">
        <f t="shared" si="152"/>
        <v>8.9846900604700106E-6</v>
      </c>
      <c r="S594" s="11">
        <v>1</v>
      </c>
      <c r="T594" s="1">
        <f t="shared" si="142"/>
        <v>8.9846900604700106E-6</v>
      </c>
      <c r="U594" s="1">
        <f t="shared" si="153"/>
        <v>2.9974472573291444E-3</v>
      </c>
      <c r="V594" s="91"/>
    </row>
    <row r="595" spans="1:22" ht="12.95" customHeight="1">
      <c r="A595" s="33" t="s">
        <v>155</v>
      </c>
      <c r="B595" s="32" t="s">
        <v>54</v>
      </c>
      <c r="C595" s="33">
        <v>54702.356500000002</v>
      </c>
      <c r="D595" s="33">
        <v>4.0000000000000002E-4</v>
      </c>
      <c r="E595" s="1">
        <f t="shared" si="139"/>
        <v>31408.837231999194</v>
      </c>
      <c r="F595" s="37">
        <f t="shared" si="149"/>
        <v>31408.5</v>
      </c>
      <c r="G595" s="1">
        <f t="shared" si="150"/>
        <v>0.13814563499909127</v>
      </c>
      <c r="J595" s="1">
        <f t="shared" si="151"/>
        <v>0.13814563499909127</v>
      </c>
      <c r="O595" s="1">
        <f t="shared" ca="1" si="154"/>
        <v>0.14177472409824077</v>
      </c>
      <c r="P595" s="1">
        <f t="shared" si="140"/>
        <v>0.13571846962465547</v>
      </c>
      <c r="Q595" s="208">
        <f t="shared" si="141"/>
        <v>39683.856500000002</v>
      </c>
      <c r="R595" s="1">
        <f t="shared" si="152"/>
        <v>5.891131754860062E-6</v>
      </c>
      <c r="S595" s="11">
        <v>1</v>
      </c>
      <c r="T595" s="1">
        <f t="shared" si="142"/>
        <v>5.891131754860062E-6</v>
      </c>
      <c r="U595" s="1">
        <f t="shared" si="153"/>
        <v>2.4271653744357968E-3</v>
      </c>
      <c r="V595" s="91"/>
    </row>
    <row r="596" spans="1:22" ht="12.95" customHeight="1">
      <c r="A596" s="99" t="s">
        <v>353</v>
      </c>
      <c r="B596" s="99" t="s">
        <v>54</v>
      </c>
      <c r="C596" s="100">
        <v>54980.515800000001</v>
      </c>
      <c r="D596" s="100" t="s">
        <v>354</v>
      </c>
      <c r="E596" s="1">
        <f t="shared" si="139"/>
        <v>32087.861341834207</v>
      </c>
      <c r="F596" s="37">
        <f t="shared" si="149"/>
        <v>32087.5</v>
      </c>
      <c r="G596" s="1">
        <f t="shared" si="150"/>
        <v>0.14802212500217138</v>
      </c>
      <c r="K596" s="1">
        <f t="shared" ref="K596:K607" si="155">G596</f>
        <v>0.14802212500217138</v>
      </c>
      <c r="O596" s="1">
        <f t="shared" ca="1" si="154"/>
        <v>0.15008279706996325</v>
      </c>
      <c r="P596" s="1">
        <f t="shared" si="140"/>
        <v>0.14244874135559024</v>
      </c>
      <c r="Q596" s="208">
        <f t="shared" si="141"/>
        <v>39962.015800000001</v>
      </c>
      <c r="R596" s="1">
        <f t="shared" si="152"/>
        <v>3.1062605271978054E-5</v>
      </c>
      <c r="S596" s="11">
        <v>1</v>
      </c>
      <c r="T596" s="1">
        <f t="shared" si="142"/>
        <v>3.1062605271978054E-5</v>
      </c>
      <c r="U596" s="1">
        <f t="shared" si="153"/>
        <v>5.5733836465811371E-3</v>
      </c>
      <c r="V596" s="91"/>
    </row>
    <row r="597" spans="1:22" ht="12.95" customHeight="1">
      <c r="A597" s="104" t="s">
        <v>361</v>
      </c>
      <c r="B597" s="105" t="s">
        <v>54</v>
      </c>
      <c r="C597" s="106">
        <v>54980.515800000001</v>
      </c>
      <c r="D597" s="106">
        <v>1E-4</v>
      </c>
      <c r="E597" s="1">
        <f t="shared" ref="E597:E644" si="156">+(C597-C$7)/C$8</f>
        <v>32087.861341834207</v>
      </c>
      <c r="F597" s="37">
        <f t="shared" si="149"/>
        <v>32087.5</v>
      </c>
      <c r="G597" s="1">
        <f t="shared" si="150"/>
        <v>0.14802212500217138</v>
      </c>
      <c r="K597" s="1">
        <f t="shared" si="155"/>
        <v>0.14802212500217138</v>
      </c>
      <c r="O597" s="1">
        <f t="shared" ca="1" si="154"/>
        <v>0.15008279706996325</v>
      </c>
      <c r="P597" s="1">
        <f t="shared" ref="P597:P644" si="157">+D$11+D$12*F597+D$13*F597^2</f>
        <v>0.14244874135559024</v>
      </c>
      <c r="Q597" s="208">
        <f t="shared" ref="Q597:Q644" si="158">+C597-15018.5</f>
        <v>39962.015800000001</v>
      </c>
      <c r="R597" s="1">
        <f t="shared" si="152"/>
        <v>3.1062605271978054E-5</v>
      </c>
      <c r="S597" s="11">
        <v>1</v>
      </c>
      <c r="T597" s="1">
        <f t="shared" ref="T597:T644" si="159">+S597*R597</f>
        <v>3.1062605271978054E-5</v>
      </c>
      <c r="U597" s="1">
        <f t="shared" si="153"/>
        <v>5.5733836465811371E-3</v>
      </c>
    </row>
    <row r="598" spans="1:22" ht="12.95" customHeight="1">
      <c r="A598" s="99" t="s">
        <v>353</v>
      </c>
      <c r="B598" s="99" t="s">
        <v>50</v>
      </c>
      <c r="C598" s="100">
        <v>54982.358999999997</v>
      </c>
      <c r="D598" s="100" t="s">
        <v>354</v>
      </c>
      <c r="E598" s="1">
        <f t="shared" si="156"/>
        <v>32092.360839924851</v>
      </c>
      <c r="F598" s="37">
        <f t="shared" si="149"/>
        <v>32092</v>
      </c>
      <c r="G598" s="1">
        <f t="shared" si="150"/>
        <v>0.14781651999510359</v>
      </c>
      <c r="K598" s="1">
        <f t="shared" si="155"/>
        <v>0.14781651999510359</v>
      </c>
      <c r="O598" s="1">
        <f t="shared" ca="1" si="154"/>
        <v>0.15013785793649159</v>
      </c>
      <c r="P598" s="1">
        <f t="shared" si="157"/>
        <v>0.1424938814378941</v>
      </c>
      <c r="Q598" s="208">
        <f t="shared" si="158"/>
        <v>39963.858999999997</v>
      </c>
      <c r="R598" s="1">
        <f t="shared" si="152"/>
        <v>2.8330481210693138E-5</v>
      </c>
      <c r="S598" s="11">
        <v>1</v>
      </c>
      <c r="T598" s="1">
        <f t="shared" si="159"/>
        <v>2.8330481210693138E-5</v>
      </c>
      <c r="U598" s="1">
        <f t="shared" si="153"/>
        <v>5.3226385572094914E-3</v>
      </c>
      <c r="V598" s="91"/>
    </row>
    <row r="599" spans="1:22" ht="12.95" customHeight="1">
      <c r="A599" s="104" t="s">
        <v>361</v>
      </c>
      <c r="B599" s="105" t="s">
        <v>50</v>
      </c>
      <c r="C599" s="106">
        <v>54982.358999999997</v>
      </c>
      <c r="D599" s="106">
        <v>5.0000000000000001E-4</v>
      </c>
      <c r="E599" s="1">
        <f t="shared" si="156"/>
        <v>32092.360839924851</v>
      </c>
      <c r="F599" s="37">
        <f t="shared" si="149"/>
        <v>32092</v>
      </c>
      <c r="G599" s="1">
        <f t="shared" si="150"/>
        <v>0.14781651999510359</v>
      </c>
      <c r="K599" s="1">
        <f t="shared" si="155"/>
        <v>0.14781651999510359</v>
      </c>
      <c r="O599" s="1">
        <f t="shared" ca="1" si="154"/>
        <v>0.15013785793649159</v>
      </c>
      <c r="P599" s="1">
        <f t="shared" si="157"/>
        <v>0.1424938814378941</v>
      </c>
      <c r="Q599" s="208">
        <f t="shared" si="158"/>
        <v>39963.858999999997</v>
      </c>
      <c r="R599" s="1">
        <f t="shared" si="152"/>
        <v>2.8330481210693138E-5</v>
      </c>
      <c r="S599" s="11">
        <v>1</v>
      </c>
      <c r="T599" s="1">
        <f t="shared" si="159"/>
        <v>2.8330481210693138E-5</v>
      </c>
      <c r="U599" s="1">
        <f t="shared" si="153"/>
        <v>5.3226385572094914E-3</v>
      </c>
    </row>
    <row r="600" spans="1:22" ht="12.95" customHeight="1">
      <c r="A600" s="16" t="s">
        <v>355</v>
      </c>
      <c r="B600" s="16" t="s">
        <v>50</v>
      </c>
      <c r="C600" s="17">
        <v>54995.064299999998</v>
      </c>
      <c r="D600" s="17" t="s">
        <v>138</v>
      </c>
      <c r="E600" s="1">
        <f t="shared" si="156"/>
        <v>32123.376179058534</v>
      </c>
      <c r="F600" s="37">
        <f t="shared" si="149"/>
        <v>32123</v>
      </c>
      <c r="G600" s="1">
        <f t="shared" si="150"/>
        <v>0.15410012999927858</v>
      </c>
      <c r="K600" s="1">
        <f t="shared" si="155"/>
        <v>0.15410012999927858</v>
      </c>
      <c r="O600" s="1">
        <f t="shared" ca="1" si="154"/>
        <v>0.15051716612813132</v>
      </c>
      <c r="P600" s="1">
        <f t="shared" si="157"/>
        <v>0.14280503820271245</v>
      </c>
      <c r="Q600" s="208">
        <f t="shared" si="158"/>
        <v>39976.564299999998</v>
      </c>
      <c r="R600" s="1">
        <f t="shared" si="152"/>
        <v>1.2757909869285538E-4</v>
      </c>
      <c r="S600" s="11">
        <v>1</v>
      </c>
      <c r="T600" s="1">
        <f t="shared" si="159"/>
        <v>1.2757909869285538E-4</v>
      </c>
      <c r="U600" s="1">
        <f t="shared" si="153"/>
        <v>1.1295091796566126E-2</v>
      </c>
      <c r="V600" s="91"/>
    </row>
    <row r="601" spans="1:22" ht="12.95" customHeight="1">
      <c r="A601" s="31" t="s">
        <v>156</v>
      </c>
      <c r="B601" s="97" t="s">
        <v>50</v>
      </c>
      <c r="C601" s="31">
        <v>55032.337500000001</v>
      </c>
      <c r="D601" s="31">
        <v>2.0000000000000001E-4</v>
      </c>
      <c r="E601" s="1">
        <f t="shared" si="156"/>
        <v>32214.365052882651</v>
      </c>
      <c r="F601" s="37">
        <f t="shared" si="149"/>
        <v>32214</v>
      </c>
      <c r="G601" s="1">
        <f t="shared" si="150"/>
        <v>0.14954233999742428</v>
      </c>
      <c r="K601" s="1">
        <f t="shared" si="155"/>
        <v>0.14954233999742428</v>
      </c>
      <c r="O601" s="1">
        <f t="shared" ca="1" si="154"/>
        <v>0.15163061920681581</v>
      </c>
      <c r="P601" s="1">
        <f t="shared" si="157"/>
        <v>0.14372036830257828</v>
      </c>
      <c r="Q601" s="208">
        <f t="shared" si="158"/>
        <v>40013.837500000001</v>
      </c>
      <c r="R601" s="1">
        <f t="shared" si="152"/>
        <v>3.3895354415587955E-5</v>
      </c>
      <c r="S601" s="11">
        <v>1</v>
      </c>
      <c r="T601" s="1">
        <f t="shared" si="159"/>
        <v>3.3895354415587955E-5</v>
      </c>
      <c r="U601" s="1">
        <f t="shared" si="153"/>
        <v>5.8219716948459954E-3</v>
      </c>
      <c r="V601" s="91"/>
    </row>
    <row r="602" spans="1:22" ht="12.95" customHeight="1">
      <c r="A602" s="31" t="s">
        <v>156</v>
      </c>
      <c r="B602" s="97" t="s">
        <v>54</v>
      </c>
      <c r="C602" s="31">
        <v>55033.361799999999</v>
      </c>
      <c r="D602" s="31">
        <v>1E-4</v>
      </c>
      <c r="E602" s="1">
        <f t="shared" si="156"/>
        <v>32216.865506384303</v>
      </c>
      <c r="F602" s="37">
        <f t="shared" si="149"/>
        <v>32216.5</v>
      </c>
      <c r="G602" s="1">
        <f t="shared" si="150"/>
        <v>0.14972811499319505</v>
      </c>
      <c r="K602" s="1">
        <f t="shared" si="155"/>
        <v>0.14972811499319505</v>
      </c>
      <c r="O602" s="1">
        <f t="shared" ca="1" si="154"/>
        <v>0.1516612085771093</v>
      </c>
      <c r="P602" s="1">
        <f t="shared" si="157"/>
        <v>0.14374555546297585</v>
      </c>
      <c r="Q602" s="208">
        <f t="shared" si="158"/>
        <v>40014.861799999999</v>
      </c>
      <c r="R602" s="1">
        <f t="shared" si="152"/>
        <v>3.579101853261658E-5</v>
      </c>
      <c r="S602" s="11">
        <v>1</v>
      </c>
      <c r="T602" s="1">
        <f t="shared" si="159"/>
        <v>3.579101853261658E-5</v>
      </c>
      <c r="U602" s="1">
        <f t="shared" si="153"/>
        <v>5.9825595302192003E-3</v>
      </c>
      <c r="V602" s="91"/>
    </row>
    <row r="603" spans="1:22" ht="12.95" customHeight="1">
      <c r="A603" s="98" t="s">
        <v>303</v>
      </c>
      <c r="B603" s="34" t="s">
        <v>50</v>
      </c>
      <c r="C603" s="36">
        <v>55036.433599999997</v>
      </c>
      <c r="D603" s="36">
        <v>2.9999999999999997E-4</v>
      </c>
      <c r="E603" s="1">
        <f t="shared" si="156"/>
        <v>32224.364181641933</v>
      </c>
      <c r="F603" s="37">
        <f t="shared" si="149"/>
        <v>32224</v>
      </c>
      <c r="G603" s="1">
        <f t="shared" si="150"/>
        <v>0.14918543999374378</v>
      </c>
      <c r="K603" s="1">
        <f t="shared" si="155"/>
        <v>0.14918543999374378</v>
      </c>
      <c r="O603" s="1">
        <f t="shared" ca="1" si="154"/>
        <v>0.15175297668798993</v>
      </c>
      <c r="P603" s="1">
        <f t="shared" si="157"/>
        <v>0.14382113001232333</v>
      </c>
      <c r="Q603" s="208">
        <f t="shared" si="158"/>
        <v>40017.933599999997</v>
      </c>
      <c r="R603" s="1">
        <f t="shared" si="152"/>
        <v>2.8775821576767137E-5</v>
      </c>
      <c r="S603" s="11">
        <v>1</v>
      </c>
      <c r="T603" s="1">
        <f t="shared" si="159"/>
        <v>2.8775821576767137E-5</v>
      </c>
      <c r="U603" s="1">
        <f t="shared" si="153"/>
        <v>5.3643099814204565E-3</v>
      </c>
      <c r="V603" s="16"/>
    </row>
    <row r="604" spans="1:22" ht="12.95" customHeight="1">
      <c r="A604" s="29" t="s">
        <v>304</v>
      </c>
      <c r="B604" s="35" t="s">
        <v>54</v>
      </c>
      <c r="C604" s="29">
        <v>55067.363400000002</v>
      </c>
      <c r="D604" s="29">
        <v>2.9999999999999997E-4</v>
      </c>
      <c r="E604" s="1">
        <f t="shared" si="156"/>
        <v>32299.867966388225</v>
      </c>
      <c r="F604" s="37">
        <f t="shared" si="149"/>
        <v>32299.5</v>
      </c>
      <c r="G604" s="1">
        <f t="shared" si="150"/>
        <v>0.15073584500350989</v>
      </c>
      <c r="K604" s="1">
        <f t="shared" si="155"/>
        <v>0.15073584500350989</v>
      </c>
      <c r="O604" s="1">
        <f t="shared" ca="1" si="154"/>
        <v>0.15267677567085447</v>
      </c>
      <c r="P604" s="1">
        <f t="shared" si="157"/>
        <v>0.14458300569698462</v>
      </c>
      <c r="Q604" s="208">
        <f t="shared" si="158"/>
        <v>40048.863400000002</v>
      </c>
      <c r="R604" s="1">
        <f t="shared" si="152"/>
        <v>3.7857431531922372E-5</v>
      </c>
      <c r="S604" s="11">
        <v>1</v>
      </c>
      <c r="T604" s="1">
        <f t="shared" si="159"/>
        <v>3.7857431531922372E-5</v>
      </c>
      <c r="U604" s="1">
        <f t="shared" si="153"/>
        <v>6.1528393065252707E-3</v>
      </c>
      <c r="V604" s="91"/>
    </row>
    <row r="605" spans="1:22" ht="12.95" customHeight="1">
      <c r="A605" s="29" t="s">
        <v>304</v>
      </c>
      <c r="B605" s="35" t="s">
        <v>54</v>
      </c>
      <c r="C605" s="29">
        <v>55067.363499999999</v>
      </c>
      <c r="D605" s="29">
        <v>2.9999999999999997E-4</v>
      </c>
      <c r="E605" s="1">
        <f t="shared" si="156"/>
        <v>32299.868210501612</v>
      </c>
      <c r="F605" s="37">
        <f t="shared" si="149"/>
        <v>32299.5</v>
      </c>
      <c r="G605" s="1">
        <f t="shared" si="150"/>
        <v>0.15083584500098368</v>
      </c>
      <c r="K605" s="1">
        <f t="shared" si="155"/>
        <v>0.15083584500098368</v>
      </c>
      <c r="O605" s="1">
        <f t="shared" ca="1" si="154"/>
        <v>0.15267677567085447</v>
      </c>
      <c r="P605" s="1">
        <f t="shared" si="157"/>
        <v>0.14458300569698462</v>
      </c>
      <c r="Q605" s="208">
        <f t="shared" si="158"/>
        <v>40048.863499999999</v>
      </c>
      <c r="R605" s="1">
        <f t="shared" si="152"/>
        <v>3.9097999361635426E-5</v>
      </c>
      <c r="S605" s="11">
        <v>1</v>
      </c>
      <c r="T605" s="1">
        <f t="shared" si="159"/>
        <v>3.9097999361635426E-5</v>
      </c>
      <c r="U605" s="1">
        <f t="shared" si="153"/>
        <v>6.2528393039990582E-3</v>
      </c>
      <c r="V605" s="91"/>
    </row>
    <row r="606" spans="1:22" ht="12.95" customHeight="1">
      <c r="A606" s="16" t="s">
        <v>356</v>
      </c>
      <c r="B606" s="16" t="s">
        <v>54</v>
      </c>
      <c r="C606" s="17">
        <v>55370.088400000001</v>
      </c>
      <c r="D606" s="17" t="s">
        <v>138</v>
      </c>
      <c r="E606" s="1">
        <f t="shared" si="156"/>
        <v>33038.860240418981</v>
      </c>
      <c r="F606" s="37">
        <f t="shared" si="149"/>
        <v>33038.5</v>
      </c>
      <c r="G606" s="1">
        <f t="shared" si="150"/>
        <v>0.14757093499792973</v>
      </c>
      <c r="K606" s="1">
        <f t="shared" si="155"/>
        <v>0.14757093499792973</v>
      </c>
      <c r="O606" s="1">
        <f t="shared" ca="1" si="154"/>
        <v>0.1617189935296216</v>
      </c>
      <c r="P606" s="1">
        <f t="shared" si="157"/>
        <v>0.15214518444418118</v>
      </c>
      <c r="Q606" s="208">
        <f t="shared" si="158"/>
        <v>40351.588400000001</v>
      </c>
      <c r="R606" s="1">
        <f t="shared" si="152"/>
        <v>2.0923757996531742E-5</v>
      </c>
      <c r="S606" s="11">
        <v>1</v>
      </c>
      <c r="T606" s="1">
        <f t="shared" si="159"/>
        <v>2.0923757996531742E-5</v>
      </c>
      <c r="U606" s="1">
        <f t="shared" si="153"/>
        <v>-4.5742494462514549E-3</v>
      </c>
      <c r="V606" s="91"/>
    </row>
    <row r="607" spans="1:22" ht="12.95" customHeight="1">
      <c r="A607" s="16" t="s">
        <v>357</v>
      </c>
      <c r="B607" s="16" t="s">
        <v>50</v>
      </c>
      <c r="C607" s="17">
        <v>55734.0821</v>
      </c>
      <c r="D607" s="17" t="s">
        <v>138</v>
      </c>
      <c r="E607" s="1">
        <f t="shared" si="156"/>
        <v>33927.417617893152</v>
      </c>
      <c r="F607" s="37">
        <f t="shared" si="149"/>
        <v>33927</v>
      </c>
      <c r="G607" s="1">
        <f t="shared" si="150"/>
        <v>0.17107536999537842</v>
      </c>
      <c r="K607" s="1">
        <f t="shared" si="155"/>
        <v>0.17107536999537842</v>
      </c>
      <c r="O607" s="1">
        <f t="shared" ca="1" si="154"/>
        <v>0.17259045573194176</v>
      </c>
      <c r="P607" s="1">
        <f t="shared" si="157"/>
        <v>0.16148915492763735</v>
      </c>
      <c r="Q607" s="208">
        <f t="shared" si="158"/>
        <v>40715.5821</v>
      </c>
      <c r="R607" s="1">
        <f t="shared" si="152"/>
        <v>9.1895519324985956E-5</v>
      </c>
      <c r="S607" s="11">
        <v>1</v>
      </c>
      <c r="T607" s="1">
        <f t="shared" si="159"/>
        <v>9.1895519324985956E-5</v>
      </c>
      <c r="U607" s="1">
        <f t="shared" si="153"/>
        <v>9.5862150677410718E-3</v>
      </c>
      <c r="V607" s="91"/>
    </row>
    <row r="608" spans="1:22" ht="12.95" customHeight="1">
      <c r="A608" s="16" t="s">
        <v>358</v>
      </c>
      <c r="B608" s="16" t="s">
        <v>50</v>
      </c>
      <c r="C608" s="17">
        <v>55775.464999999997</v>
      </c>
      <c r="D608" s="17" t="s">
        <v>138</v>
      </c>
      <c r="E608" s="1">
        <f t="shared" si="156"/>
        <v>34028.438819898227</v>
      </c>
      <c r="F608" s="37">
        <f t="shared" si="149"/>
        <v>34028</v>
      </c>
      <c r="H608" s="1">
        <f>+C608-(C$7+F608*C$8)</f>
        <v>0.1797606799955247</v>
      </c>
      <c r="O608" s="1">
        <f t="shared" ca="1" si="154"/>
        <v>0.17382626629180037</v>
      </c>
      <c r="P608" s="1">
        <f t="shared" si="157"/>
        <v>0.16256874193945536</v>
      </c>
      <c r="Q608" s="208">
        <f t="shared" si="158"/>
        <v>40756.964999999997</v>
      </c>
      <c r="R608" s="1">
        <f>+(P608-H608)^2</f>
        <v>2.95562734123725E-4</v>
      </c>
      <c r="S608" s="92">
        <f>S$17</f>
        <v>0.1</v>
      </c>
      <c r="T608" s="1">
        <f t="shared" si="159"/>
        <v>2.9556273412372501E-5</v>
      </c>
      <c r="U608" s="1">
        <f>+H608-P608</f>
        <v>1.7191938056069334E-2</v>
      </c>
      <c r="V608" s="91"/>
    </row>
    <row r="609" spans="1:54" ht="12.95" customHeight="1">
      <c r="A609" s="30" t="s">
        <v>359</v>
      </c>
      <c r="B609" s="30" t="s">
        <v>54</v>
      </c>
      <c r="C609" s="33">
        <v>56522.471700000002</v>
      </c>
      <c r="D609" s="33" t="s">
        <v>215</v>
      </c>
      <c r="E609" s="1">
        <f t="shared" si="156"/>
        <v>35851.982233720075</v>
      </c>
      <c r="F609" s="37">
        <f t="shared" si="149"/>
        <v>35851.5</v>
      </c>
      <c r="G609" s="1">
        <f t="shared" ref="G609:G644" si="160">+C609-(C$7+F609*C$8)</f>
        <v>0.19754496499808738</v>
      </c>
      <c r="K609" s="1">
        <f t="shared" ref="K609:K644" si="161">G609</f>
        <v>0.19754496499808738</v>
      </c>
      <c r="O609" s="1">
        <f t="shared" ca="1" si="154"/>
        <v>0.1961381529839003</v>
      </c>
      <c r="P609" s="1">
        <f t="shared" si="157"/>
        <v>0.18267156970727619</v>
      </c>
      <c r="Q609" s="208">
        <f t="shared" si="158"/>
        <v>41503.971700000002</v>
      </c>
      <c r="R609" s="1">
        <f t="shared" ref="R609:R644" si="162">+(P609-G609)^2</f>
        <v>2.2121788747672455E-4</v>
      </c>
      <c r="S609" s="11">
        <v>1</v>
      </c>
      <c r="T609" s="1">
        <f t="shared" si="159"/>
        <v>2.2121788747672455E-4</v>
      </c>
      <c r="U609" s="1">
        <f t="shared" ref="U609:U644" si="163">+G609-P609</f>
        <v>1.4873395290811192E-2</v>
      </c>
      <c r="V609" s="91"/>
      <c r="AZ609" s="1">
        <v>7232</v>
      </c>
      <c r="BA609" s="1">
        <v>-2.3008000425761566E-4</v>
      </c>
      <c r="BB609" s="1">
        <v>1</v>
      </c>
    </row>
    <row r="610" spans="1:54" ht="12.95" customHeight="1">
      <c r="A610" s="96" t="s">
        <v>305</v>
      </c>
      <c r="B610" s="32" t="s">
        <v>54</v>
      </c>
      <c r="C610" s="33">
        <v>56522.471749999997</v>
      </c>
      <c r="D610" s="33">
        <v>2.9999999999999997E-4</v>
      </c>
      <c r="E610" s="1">
        <f t="shared" si="156"/>
        <v>35851.98235577676</v>
      </c>
      <c r="F610" s="37">
        <f t="shared" si="149"/>
        <v>35851.5</v>
      </c>
      <c r="G610" s="1">
        <f t="shared" si="160"/>
        <v>0.1975949649931863</v>
      </c>
      <c r="K610" s="1">
        <f t="shared" si="161"/>
        <v>0.1975949649931863</v>
      </c>
      <c r="O610" s="1">
        <f t="shared" ca="1" si="154"/>
        <v>0.1961381529839003</v>
      </c>
      <c r="P610" s="1">
        <f t="shared" si="157"/>
        <v>0.18267156970727619</v>
      </c>
      <c r="Q610" s="208">
        <f t="shared" si="158"/>
        <v>41503.971749999997</v>
      </c>
      <c r="R610" s="1">
        <f t="shared" si="162"/>
        <v>2.2270772685952401E-4</v>
      </c>
      <c r="S610" s="11">
        <v>1</v>
      </c>
      <c r="T610" s="1">
        <f t="shared" si="159"/>
        <v>2.2270772685952401E-4</v>
      </c>
      <c r="U610" s="1">
        <f t="shared" si="163"/>
        <v>1.4923395285910107E-2</v>
      </c>
      <c r="V610" s="91"/>
      <c r="AZ610" s="1">
        <v>7234.5</v>
      </c>
      <c r="BA610" s="1">
        <v>-4.4304993934929371E-5</v>
      </c>
      <c r="BB610" s="1">
        <v>1</v>
      </c>
    </row>
    <row r="611" spans="1:54" ht="12.95" customHeight="1">
      <c r="A611" s="30" t="s">
        <v>359</v>
      </c>
      <c r="B611" s="30" t="s">
        <v>54</v>
      </c>
      <c r="C611" s="33">
        <v>56522.472600000001</v>
      </c>
      <c r="D611" s="33" t="s">
        <v>241</v>
      </c>
      <c r="E611" s="1">
        <f t="shared" si="156"/>
        <v>35851.984430740624</v>
      </c>
      <c r="F611" s="37">
        <f t="shared" si="149"/>
        <v>35851.5</v>
      </c>
      <c r="G611" s="1">
        <f t="shared" si="160"/>
        <v>0.19844496499717934</v>
      </c>
      <c r="K611" s="1">
        <f t="shared" si="161"/>
        <v>0.19844496499717934</v>
      </c>
      <c r="O611" s="1">
        <f t="shared" ca="1" si="154"/>
        <v>0.1961381529839003</v>
      </c>
      <c r="P611" s="1">
        <f t="shared" si="157"/>
        <v>0.18267156970727619</v>
      </c>
      <c r="Q611" s="208">
        <f t="shared" si="158"/>
        <v>41503.972600000001</v>
      </c>
      <c r="R611" s="1">
        <f t="shared" si="162"/>
        <v>2.4879999897153897E-4</v>
      </c>
      <c r="S611" s="11">
        <v>1</v>
      </c>
      <c r="T611" s="1">
        <f t="shared" si="159"/>
        <v>2.4879999897153897E-4</v>
      </c>
      <c r="U611" s="1">
        <f t="shared" si="163"/>
        <v>1.5773395289903153E-2</v>
      </c>
      <c r="V611" s="91"/>
    </row>
    <row r="612" spans="1:54" ht="12.95" customHeight="1">
      <c r="A612" s="96" t="s">
        <v>305</v>
      </c>
      <c r="B612" s="32" t="s">
        <v>54</v>
      </c>
      <c r="C612" s="33">
        <v>56522.47264</v>
      </c>
      <c r="D612" s="33">
        <v>6.9999999999999999E-4</v>
      </c>
      <c r="E612" s="1">
        <f t="shared" si="156"/>
        <v>35851.984528385976</v>
      </c>
      <c r="F612" s="37">
        <f t="shared" si="149"/>
        <v>35851.5</v>
      </c>
      <c r="G612" s="1">
        <f t="shared" si="160"/>
        <v>0.19848496499616886</v>
      </c>
      <c r="K612" s="1">
        <f t="shared" si="161"/>
        <v>0.19848496499616886</v>
      </c>
      <c r="O612" s="1">
        <f t="shared" ca="1" si="154"/>
        <v>0.1961381529839003</v>
      </c>
      <c r="P612" s="1">
        <f t="shared" si="157"/>
        <v>0.18267156970727619</v>
      </c>
      <c r="Q612" s="208">
        <f t="shared" si="158"/>
        <v>41503.97264</v>
      </c>
      <c r="R612" s="1">
        <f t="shared" si="162"/>
        <v>2.500634705627728E-4</v>
      </c>
      <c r="S612" s="11">
        <v>1</v>
      </c>
      <c r="T612" s="1">
        <f t="shared" si="159"/>
        <v>2.500634705627728E-4</v>
      </c>
      <c r="U612" s="1">
        <f t="shared" si="163"/>
        <v>1.5813395288892668E-2</v>
      </c>
      <c r="V612" s="91"/>
    </row>
    <row r="613" spans="1:54" ht="12.95" customHeight="1">
      <c r="A613" s="36" t="s">
        <v>360</v>
      </c>
      <c r="B613" s="34" t="s">
        <v>50</v>
      </c>
      <c r="C613" s="36">
        <v>56812.511500000001</v>
      </c>
      <c r="D613" s="36">
        <v>8.0000000000000004E-4</v>
      </c>
      <c r="E613" s="1">
        <f t="shared" si="156"/>
        <v>36560.008235409477</v>
      </c>
      <c r="F613" s="37">
        <f t="shared" si="149"/>
        <v>36559.5</v>
      </c>
      <c r="G613" s="1">
        <f t="shared" si="160"/>
        <v>0.2081964449971565</v>
      </c>
      <c r="K613" s="1">
        <f t="shared" si="161"/>
        <v>0.2081964449971565</v>
      </c>
      <c r="O613" s="1">
        <f t="shared" ca="1" si="154"/>
        <v>0.20480106265102771</v>
      </c>
      <c r="P613" s="1">
        <f t="shared" si="157"/>
        <v>0.19078907499873396</v>
      </c>
      <c r="Q613" s="208">
        <f t="shared" si="158"/>
        <v>41794.011500000001</v>
      </c>
      <c r="R613" s="1">
        <f t="shared" si="162"/>
        <v>3.0301653026198132E-4</v>
      </c>
      <c r="S613" s="11">
        <v>1</v>
      </c>
      <c r="T613" s="1">
        <f t="shared" si="159"/>
        <v>3.0301653026198132E-4</v>
      </c>
      <c r="U613" s="1">
        <f t="shared" si="163"/>
        <v>1.7407369998422545E-2</v>
      </c>
    </row>
    <row r="614" spans="1:54" ht="12.95" customHeight="1">
      <c r="A614" s="107" t="s">
        <v>362</v>
      </c>
      <c r="B614" s="108" t="s">
        <v>50</v>
      </c>
      <c r="C614" s="107">
        <v>57215.001799999998</v>
      </c>
      <c r="D614" s="107" t="s">
        <v>363</v>
      </c>
      <c r="E614" s="1">
        <f t="shared" si="156"/>
        <v>37542.540969978218</v>
      </c>
      <c r="F614" s="37">
        <f t="shared" si="149"/>
        <v>37542</v>
      </c>
      <c r="G614" s="1">
        <f t="shared" si="160"/>
        <v>0.22160602000076324</v>
      </c>
      <c r="K614" s="1">
        <f t="shared" si="161"/>
        <v>0.22160602000076324</v>
      </c>
      <c r="O614" s="1">
        <f t="shared" ca="1" si="154"/>
        <v>0.21682268517638453</v>
      </c>
      <c r="P614" s="1">
        <f t="shared" si="157"/>
        <v>0.2023432348772852</v>
      </c>
      <c r="Q614" s="208">
        <f t="shared" si="158"/>
        <v>42196.501799999998</v>
      </c>
      <c r="R614" s="1">
        <f t="shared" si="162"/>
        <v>3.7105489071328682E-4</v>
      </c>
      <c r="S614" s="11">
        <v>1</v>
      </c>
      <c r="T614" s="1">
        <f t="shared" si="159"/>
        <v>3.7105489071328682E-4</v>
      </c>
      <c r="U614" s="1">
        <f t="shared" si="163"/>
        <v>1.9262785123478038E-2</v>
      </c>
    </row>
    <row r="615" spans="1:54" ht="12.95" customHeight="1">
      <c r="A615" s="104" t="s">
        <v>364</v>
      </c>
      <c r="B615" s="105" t="s">
        <v>50</v>
      </c>
      <c r="C615" s="106">
        <v>57248.388700000003</v>
      </c>
      <c r="D615" s="106">
        <v>2.3E-3</v>
      </c>
      <c r="E615" s="1">
        <f t="shared" si="156"/>
        <v>37624.042864945077</v>
      </c>
      <c r="F615" s="37">
        <f t="shared" si="149"/>
        <v>37623.5</v>
      </c>
      <c r="G615" s="1">
        <f t="shared" si="160"/>
        <v>0.22238228499918478</v>
      </c>
      <c r="K615" s="1">
        <f t="shared" si="161"/>
        <v>0.22238228499918478</v>
      </c>
      <c r="O615" s="1">
        <f t="shared" ca="1" si="154"/>
        <v>0.21781989864795359</v>
      </c>
      <c r="P615" s="1">
        <f t="shared" si="157"/>
        <v>0.20331678112400195</v>
      </c>
      <c r="Q615" s="208">
        <f t="shared" si="158"/>
        <v>42229.888700000003</v>
      </c>
      <c r="R615" s="1">
        <f t="shared" si="162"/>
        <v>3.634934380146114E-4</v>
      </c>
      <c r="S615" s="11">
        <v>1</v>
      </c>
      <c r="T615" s="1">
        <f t="shared" si="159"/>
        <v>3.634934380146114E-4</v>
      </c>
      <c r="U615" s="1">
        <f t="shared" si="163"/>
        <v>1.9065503875182827E-2</v>
      </c>
    </row>
    <row r="616" spans="1:54" ht="12.95" customHeight="1">
      <c r="A616" s="104" t="s">
        <v>364</v>
      </c>
      <c r="B616" s="105" t="s">
        <v>50</v>
      </c>
      <c r="C616" s="106">
        <v>57546.4139</v>
      </c>
      <c r="D616" s="106">
        <v>3.0999999999999999E-3</v>
      </c>
      <c r="E616" s="1">
        <f t="shared" si="156"/>
        <v>38351.562297652876</v>
      </c>
      <c r="F616" s="37">
        <f t="shared" ref="F616:F644" si="164">ROUND(2*E616,0)/2-0.5</f>
        <v>38351</v>
      </c>
      <c r="G616" s="1">
        <f t="shared" si="160"/>
        <v>0.23034280999854673</v>
      </c>
      <c r="K616" s="1">
        <f t="shared" si="161"/>
        <v>0.23034280999854673</v>
      </c>
      <c r="O616" s="1">
        <f t="shared" ca="1" si="154"/>
        <v>0.22672140540337049</v>
      </c>
      <c r="P616" s="1">
        <f t="shared" si="157"/>
        <v>0.21210957495953275</v>
      </c>
      <c r="Q616" s="208">
        <f t="shared" si="158"/>
        <v>42527.9139</v>
      </c>
      <c r="R616" s="1">
        <f t="shared" si="162"/>
        <v>3.3245085998792688E-4</v>
      </c>
      <c r="S616" s="11">
        <v>1</v>
      </c>
      <c r="T616" s="1">
        <f t="shared" si="159"/>
        <v>3.3245085998792688E-4</v>
      </c>
      <c r="U616" s="1">
        <f t="shared" si="163"/>
        <v>1.8233235039013973E-2</v>
      </c>
    </row>
    <row r="617" spans="1:54" ht="12.95" customHeight="1">
      <c r="A617" s="113" t="s">
        <v>367</v>
      </c>
      <c r="B617" s="114" t="s">
        <v>50</v>
      </c>
      <c r="C617" s="115">
        <v>57905.479599999999</v>
      </c>
      <c r="D617" s="115">
        <v>6.9999999999999999E-4</v>
      </c>
      <c r="E617" s="1">
        <f t="shared" si="156"/>
        <v>39228.089767037454</v>
      </c>
      <c r="F617" s="37">
        <f t="shared" si="164"/>
        <v>39227.5</v>
      </c>
      <c r="G617" s="1">
        <f t="shared" si="160"/>
        <v>0.24159552499622805</v>
      </c>
      <c r="K617" s="1">
        <f t="shared" si="161"/>
        <v>0.24159552499622805</v>
      </c>
      <c r="O617" s="1">
        <f t="shared" ca="1" si="154"/>
        <v>0.23744603862828173</v>
      </c>
      <c r="P617" s="1">
        <f t="shared" si="157"/>
        <v>0.22294819762690171</v>
      </c>
      <c r="Q617" s="208">
        <f t="shared" si="158"/>
        <v>42886.979599999999</v>
      </c>
      <c r="R617" s="1">
        <f t="shared" si="162"/>
        <v>3.4772281801882717E-4</v>
      </c>
      <c r="S617" s="11">
        <v>1</v>
      </c>
      <c r="T617" s="1">
        <f t="shared" si="159"/>
        <v>3.4772281801882717E-4</v>
      </c>
      <c r="U617" s="1">
        <f t="shared" si="163"/>
        <v>1.8647327369326339E-2</v>
      </c>
    </row>
    <row r="618" spans="1:54" ht="12.95" customHeight="1">
      <c r="A618" s="109" t="s">
        <v>365</v>
      </c>
      <c r="B618" s="110" t="s">
        <v>54</v>
      </c>
      <c r="C618" s="111">
        <v>57946.037199999999</v>
      </c>
      <c r="D618" s="112" t="s">
        <v>366</v>
      </c>
      <c r="E618" s="1">
        <f t="shared" si="156"/>
        <v>39327.096301196281</v>
      </c>
      <c r="F618" s="37">
        <f t="shared" si="164"/>
        <v>39326.5</v>
      </c>
      <c r="G618" s="1">
        <f t="shared" si="160"/>
        <v>0.24427221499354346</v>
      </c>
      <c r="K618" s="1">
        <f t="shared" si="161"/>
        <v>0.24427221499354346</v>
      </c>
      <c r="O618" s="1">
        <f t="shared" ca="1" si="154"/>
        <v>0.23865737769190548</v>
      </c>
      <c r="P618" s="1">
        <f t="shared" si="157"/>
        <v>0.22418923905051608</v>
      </c>
      <c r="Q618" s="208">
        <f t="shared" si="158"/>
        <v>42927.537199999999</v>
      </c>
      <c r="R618" s="1">
        <f t="shared" si="162"/>
        <v>4.0332592272821654E-4</v>
      </c>
      <c r="S618" s="11">
        <v>1</v>
      </c>
      <c r="T618" s="1">
        <f t="shared" si="159"/>
        <v>4.0332592272821654E-4</v>
      </c>
      <c r="U618" s="1">
        <f t="shared" si="163"/>
        <v>2.0082975943027381E-2</v>
      </c>
    </row>
    <row r="619" spans="1:54" ht="12.95" customHeight="1">
      <c r="A619" s="99" t="s">
        <v>370</v>
      </c>
      <c r="B619" s="118" t="s">
        <v>50</v>
      </c>
      <c r="C619" s="100">
        <v>58232.590940000002</v>
      </c>
      <c r="D619" s="100">
        <v>1.2999999999999999E-4</v>
      </c>
      <c r="E619" s="1">
        <f t="shared" si="156"/>
        <v>40026.612363479282</v>
      </c>
      <c r="F619" s="37">
        <f t="shared" si="164"/>
        <v>40026</v>
      </c>
      <c r="G619" s="1">
        <f t="shared" si="160"/>
        <v>0.2508520600022166</v>
      </c>
      <c r="K619" s="1">
        <f t="shared" si="161"/>
        <v>0.2508520600022166</v>
      </c>
      <c r="O619" s="1">
        <f t="shared" ca="1" si="154"/>
        <v>0.24721628350003488</v>
      </c>
      <c r="P619" s="1">
        <f t="shared" si="157"/>
        <v>0.23305533456928601</v>
      </c>
      <c r="Q619" s="208">
        <f t="shared" si="158"/>
        <v>43214.090940000002</v>
      </c>
      <c r="R619" s="1">
        <f t="shared" si="162"/>
        <v>3.1672343613511862E-4</v>
      </c>
      <c r="S619" s="11">
        <v>1</v>
      </c>
      <c r="T619" s="1">
        <f t="shared" si="159"/>
        <v>3.1672343613511862E-4</v>
      </c>
      <c r="U619" s="1">
        <f t="shared" si="163"/>
        <v>1.7796725432930594E-2</v>
      </c>
    </row>
    <row r="620" spans="1:54" ht="12.95" customHeight="1">
      <c r="A620" s="113" t="s">
        <v>368</v>
      </c>
      <c r="B620" s="116" t="s">
        <v>50</v>
      </c>
      <c r="C620" s="113">
        <v>58372.690900000001</v>
      </c>
      <c r="D620" s="113">
        <v>4.0000000000000002E-4</v>
      </c>
      <c r="E620" s="1">
        <f t="shared" si="156"/>
        <v>40368.615131773993</v>
      </c>
      <c r="F620" s="37">
        <f t="shared" si="164"/>
        <v>40368</v>
      </c>
      <c r="G620" s="1">
        <f t="shared" si="160"/>
        <v>0.25198607999482192</v>
      </c>
      <c r="K620" s="1">
        <f t="shared" si="161"/>
        <v>0.25198607999482192</v>
      </c>
      <c r="O620" s="1">
        <f t="shared" ca="1" si="154"/>
        <v>0.25140090935618964</v>
      </c>
      <c r="P620" s="1">
        <f t="shared" si="157"/>
        <v>0.23745221562442698</v>
      </c>
      <c r="Q620" s="208">
        <f t="shared" si="158"/>
        <v>43354.190900000001</v>
      </c>
      <c r="R620" s="1">
        <f t="shared" si="162"/>
        <v>2.1123321353703564E-4</v>
      </c>
      <c r="S620" s="11">
        <v>1</v>
      </c>
      <c r="T620" s="1">
        <f t="shared" si="159"/>
        <v>2.1123321353703564E-4</v>
      </c>
      <c r="U620" s="1">
        <f t="shared" si="163"/>
        <v>1.4533864370394944E-2</v>
      </c>
    </row>
    <row r="621" spans="1:54" ht="12.95" customHeight="1">
      <c r="A621" s="117" t="s">
        <v>369</v>
      </c>
      <c r="B621" s="116" t="s">
        <v>50</v>
      </c>
      <c r="C621" s="113">
        <v>58925.322999999997</v>
      </c>
      <c r="D621" s="113" t="s">
        <v>61</v>
      </c>
      <c r="E621" s="1">
        <f t="shared" si="156"/>
        <v>41717.664111149308</v>
      </c>
      <c r="F621" s="37">
        <f t="shared" si="164"/>
        <v>41717</v>
      </c>
      <c r="G621" s="1">
        <f t="shared" si="160"/>
        <v>0.27205026999581605</v>
      </c>
      <c r="K621" s="1">
        <f t="shared" si="161"/>
        <v>0.27205026999581605</v>
      </c>
      <c r="O621" s="1">
        <f t="shared" ca="1" si="154"/>
        <v>0.2679069335665778</v>
      </c>
      <c r="P621" s="1">
        <f t="shared" si="157"/>
        <v>0.25519294252866598</v>
      </c>
      <c r="Q621" s="208">
        <f t="shared" si="158"/>
        <v>43906.822999999997</v>
      </c>
      <c r="R621" s="1">
        <f t="shared" si="162"/>
        <v>2.8416948933473232E-4</v>
      </c>
      <c r="S621" s="11">
        <v>1</v>
      </c>
      <c r="T621" s="1">
        <f t="shared" si="159"/>
        <v>2.8416948933473232E-4</v>
      </c>
      <c r="U621" s="1">
        <f t="shared" si="163"/>
        <v>1.6857327467150074E-2</v>
      </c>
    </row>
    <row r="622" spans="1:54" ht="12.95" customHeight="1">
      <c r="A622" s="117" t="s">
        <v>369</v>
      </c>
      <c r="B622" s="116" t="s">
        <v>50</v>
      </c>
      <c r="C622" s="113">
        <v>58925.322999999997</v>
      </c>
      <c r="D622" s="113" t="s">
        <v>363</v>
      </c>
      <c r="E622" s="1">
        <f t="shared" si="156"/>
        <v>41717.664111149308</v>
      </c>
      <c r="F622" s="37">
        <f t="shared" si="164"/>
        <v>41717</v>
      </c>
      <c r="G622" s="1">
        <f t="shared" si="160"/>
        <v>0.27205026999581605</v>
      </c>
      <c r="K622" s="1">
        <f t="shared" si="161"/>
        <v>0.27205026999581605</v>
      </c>
      <c r="O622" s="1">
        <f t="shared" ca="1" si="154"/>
        <v>0.2679069335665778</v>
      </c>
      <c r="P622" s="1">
        <f t="shared" si="157"/>
        <v>0.25519294252866598</v>
      </c>
      <c r="Q622" s="208">
        <f t="shared" si="158"/>
        <v>43906.822999999997</v>
      </c>
      <c r="R622" s="1">
        <f t="shared" si="162"/>
        <v>2.8416948933473232E-4</v>
      </c>
      <c r="S622" s="11">
        <v>1</v>
      </c>
      <c r="T622" s="1">
        <f t="shared" si="159"/>
        <v>2.8416948933473232E-4</v>
      </c>
      <c r="U622" s="1">
        <f t="shared" si="163"/>
        <v>1.6857327467150074E-2</v>
      </c>
    </row>
    <row r="623" spans="1:54" ht="12.95" customHeight="1">
      <c r="A623" s="117" t="s">
        <v>369</v>
      </c>
      <c r="B623" s="116" t="s">
        <v>50</v>
      </c>
      <c r="C623" s="113">
        <v>59017.082799999996</v>
      </c>
      <c r="D623" s="113" t="s">
        <v>363</v>
      </c>
      <c r="E623" s="1">
        <f t="shared" si="156"/>
        <v>41941.662073876563</v>
      </c>
      <c r="F623" s="37">
        <f t="shared" si="164"/>
        <v>41941</v>
      </c>
      <c r="G623" s="1">
        <f t="shared" si="160"/>
        <v>0.27121570999588585</v>
      </c>
      <c r="K623" s="1">
        <f t="shared" si="161"/>
        <v>0.27121570999588585</v>
      </c>
      <c r="O623" s="1">
        <f t="shared" ca="1" si="154"/>
        <v>0.270647741144878</v>
      </c>
      <c r="P623" s="1">
        <f t="shared" si="157"/>
        <v>0.25820016570201343</v>
      </c>
      <c r="Q623" s="208">
        <f t="shared" si="158"/>
        <v>43998.582799999996</v>
      </c>
      <c r="R623" s="1">
        <f t="shared" si="162"/>
        <v>1.6940439326575482E-4</v>
      </c>
      <c r="S623" s="11">
        <v>1</v>
      </c>
      <c r="T623" s="1">
        <f t="shared" si="159"/>
        <v>1.6940439326575482E-4</v>
      </c>
      <c r="U623" s="1">
        <f t="shared" si="163"/>
        <v>1.3015544293872416E-2</v>
      </c>
    </row>
    <row r="624" spans="1:54" ht="12.95" customHeight="1">
      <c r="A624" s="117" t="s">
        <v>369</v>
      </c>
      <c r="B624" s="116" t="s">
        <v>50</v>
      </c>
      <c r="C624" s="113">
        <v>59017.0838</v>
      </c>
      <c r="D624" s="113" t="s">
        <v>61</v>
      </c>
      <c r="E624" s="1">
        <f t="shared" si="156"/>
        <v>41941.664515010518</v>
      </c>
      <c r="F624" s="37">
        <f t="shared" si="164"/>
        <v>41941</v>
      </c>
      <c r="G624" s="1">
        <f t="shared" si="160"/>
        <v>0.27221570999972755</v>
      </c>
      <c r="K624" s="1">
        <f t="shared" si="161"/>
        <v>0.27221570999972755</v>
      </c>
      <c r="O624" s="1">
        <f t="shared" ca="1" si="154"/>
        <v>0.270647741144878</v>
      </c>
      <c r="P624" s="1">
        <f t="shared" si="157"/>
        <v>0.25820016570201343</v>
      </c>
      <c r="Q624" s="208">
        <f t="shared" si="158"/>
        <v>43998.5838</v>
      </c>
      <c r="R624" s="1">
        <f t="shared" si="162"/>
        <v>1.9643548196118685E-4</v>
      </c>
      <c r="S624" s="11">
        <v>1</v>
      </c>
      <c r="T624" s="1">
        <f t="shared" si="159"/>
        <v>1.9643548196118685E-4</v>
      </c>
      <c r="U624" s="1">
        <f t="shared" si="163"/>
        <v>1.4015544297714122E-2</v>
      </c>
    </row>
    <row r="625" spans="1:21" ht="12.95" customHeight="1">
      <c r="A625" s="117" t="s">
        <v>369</v>
      </c>
      <c r="B625" s="116" t="s">
        <v>50</v>
      </c>
      <c r="C625" s="113">
        <v>59017.084000000003</v>
      </c>
      <c r="D625" s="113" t="s">
        <v>241</v>
      </c>
      <c r="E625" s="1">
        <f t="shared" si="156"/>
        <v>41941.665003237315</v>
      </c>
      <c r="F625" s="37">
        <f t="shared" si="164"/>
        <v>41941</v>
      </c>
      <c r="G625" s="1">
        <f t="shared" si="160"/>
        <v>0.27241571000195108</v>
      </c>
      <c r="K625" s="1">
        <f t="shared" si="161"/>
        <v>0.27241571000195108</v>
      </c>
      <c r="O625" s="1">
        <f t="shared" ref="O625:O644" ca="1" si="165">+C$11+C$12*$F625</f>
        <v>0.270647741144878</v>
      </c>
      <c r="P625" s="1">
        <f t="shared" si="157"/>
        <v>0.25820016570201343</v>
      </c>
      <c r="Q625" s="208">
        <f t="shared" si="158"/>
        <v>43998.584000000003</v>
      </c>
      <c r="R625" s="1">
        <f t="shared" si="162"/>
        <v>2.0208169974348994E-4</v>
      </c>
      <c r="S625" s="11">
        <v>1</v>
      </c>
      <c r="T625" s="1">
        <f t="shared" si="159"/>
        <v>2.0208169974348994E-4</v>
      </c>
      <c r="U625" s="1">
        <f t="shared" si="163"/>
        <v>1.4215544299937655E-2</v>
      </c>
    </row>
    <row r="626" spans="1:21" ht="12.95" customHeight="1">
      <c r="A626" s="117" t="s">
        <v>369</v>
      </c>
      <c r="B626" s="116" t="s">
        <v>54</v>
      </c>
      <c r="C626" s="113">
        <v>59127.899799999999</v>
      </c>
      <c r="D626" s="113" t="s">
        <v>366</v>
      </c>
      <c r="E626" s="1">
        <f t="shared" si="156"/>
        <v>42212.181214453878</v>
      </c>
      <c r="F626" s="37">
        <f t="shared" si="164"/>
        <v>42211.5</v>
      </c>
      <c r="G626" s="1">
        <f t="shared" si="160"/>
        <v>0.27905656499933684</v>
      </c>
      <c r="K626" s="1">
        <f t="shared" si="161"/>
        <v>0.27905656499933684</v>
      </c>
      <c r="O626" s="1">
        <f t="shared" ca="1" si="165"/>
        <v>0.27395751101063781</v>
      </c>
      <c r="P626" s="1">
        <f t="shared" si="157"/>
        <v>0.26185496319647961</v>
      </c>
      <c r="Q626" s="208">
        <f t="shared" si="158"/>
        <v>44109.399799999999</v>
      </c>
      <c r="R626" s="1">
        <f t="shared" si="162"/>
        <v>2.9589510458406131E-4</v>
      </c>
      <c r="S626" s="11">
        <v>1</v>
      </c>
      <c r="T626" s="1">
        <f t="shared" si="159"/>
        <v>2.9589510458406131E-4</v>
      </c>
      <c r="U626" s="1">
        <f t="shared" si="163"/>
        <v>1.7201601802857236E-2</v>
      </c>
    </row>
    <row r="627" spans="1:21" ht="12.95" customHeight="1">
      <c r="A627" s="209" t="s">
        <v>2127</v>
      </c>
      <c r="B627" s="210" t="s">
        <v>50</v>
      </c>
      <c r="C627" s="215">
        <v>59297.287000000011</v>
      </c>
      <c r="D627" s="216" t="s">
        <v>61</v>
      </c>
      <c r="E627" s="1">
        <f t="shared" si="156"/>
        <v>42625.678058519326</v>
      </c>
      <c r="F627" s="37">
        <f t="shared" si="164"/>
        <v>42625</v>
      </c>
      <c r="G627" s="1">
        <f t="shared" si="160"/>
        <v>0.27776375001121778</v>
      </c>
      <c r="K627" s="1">
        <f t="shared" si="161"/>
        <v>0.27776375001121778</v>
      </c>
      <c r="O627" s="1">
        <f t="shared" ca="1" si="165"/>
        <v>0.27901699285718751</v>
      </c>
      <c r="P627" s="1">
        <f t="shared" si="157"/>
        <v>0.267491153330912</v>
      </c>
      <c r="Q627" s="208">
        <f t="shared" si="158"/>
        <v>44278.787000000011</v>
      </c>
      <c r="R627" s="1">
        <f t="shared" si="162"/>
        <v>1.0552624255622931E-4</v>
      </c>
      <c r="S627" s="11">
        <v>1</v>
      </c>
      <c r="T627" s="1">
        <f t="shared" si="159"/>
        <v>1.0552624255622931E-4</v>
      </c>
      <c r="U627" s="1">
        <f t="shared" si="163"/>
        <v>1.0272596680305779E-2</v>
      </c>
    </row>
    <row r="628" spans="1:21" ht="12.95" customHeight="1">
      <c r="A628" s="209" t="s">
        <v>2127</v>
      </c>
      <c r="B628" s="210" t="s">
        <v>50</v>
      </c>
      <c r="C628" s="215">
        <v>59297.287000000011</v>
      </c>
      <c r="D628" s="216" t="s">
        <v>241</v>
      </c>
      <c r="E628" s="1">
        <f t="shared" si="156"/>
        <v>42625.678058519326</v>
      </c>
      <c r="F628" s="37">
        <f t="shared" si="164"/>
        <v>42625</v>
      </c>
      <c r="G628" s="1">
        <f t="shared" si="160"/>
        <v>0.27776375001121778</v>
      </c>
      <c r="K628" s="1">
        <f t="shared" si="161"/>
        <v>0.27776375001121778</v>
      </c>
      <c r="O628" s="1">
        <f t="shared" ca="1" si="165"/>
        <v>0.27901699285718751</v>
      </c>
      <c r="P628" s="1">
        <f t="shared" si="157"/>
        <v>0.267491153330912</v>
      </c>
      <c r="Q628" s="208">
        <f t="shared" si="158"/>
        <v>44278.787000000011</v>
      </c>
      <c r="R628" s="1">
        <f t="shared" si="162"/>
        <v>1.0552624255622931E-4</v>
      </c>
      <c r="S628" s="11">
        <v>1</v>
      </c>
      <c r="T628" s="1">
        <f t="shared" si="159"/>
        <v>1.0552624255622931E-4</v>
      </c>
      <c r="U628" s="1">
        <f t="shared" si="163"/>
        <v>1.0272596680305779E-2</v>
      </c>
    </row>
    <row r="629" spans="1:21" ht="12.95" customHeight="1">
      <c r="A629" s="209" t="s">
        <v>2127</v>
      </c>
      <c r="B629" s="210" t="s">
        <v>50</v>
      </c>
      <c r="C629" s="215">
        <v>59297.288000000175</v>
      </c>
      <c r="D629" s="216" t="s">
        <v>363</v>
      </c>
      <c r="E629" s="1">
        <f t="shared" si="156"/>
        <v>42625.680499653674</v>
      </c>
      <c r="F629" s="37">
        <f t="shared" si="164"/>
        <v>42625</v>
      </c>
      <c r="G629" s="1">
        <f t="shared" si="160"/>
        <v>0.27876375017513055</v>
      </c>
      <c r="K629" s="1">
        <f t="shared" si="161"/>
        <v>0.27876375017513055</v>
      </c>
      <c r="O629" s="1">
        <f t="shared" ca="1" si="165"/>
        <v>0.27901699285718751</v>
      </c>
      <c r="P629" s="1">
        <f t="shared" si="157"/>
        <v>0.267491153330912</v>
      </c>
      <c r="Q629" s="208">
        <f t="shared" si="158"/>
        <v>44278.788000000175</v>
      </c>
      <c r="R629" s="1">
        <f t="shared" si="162"/>
        <v>1.2707143961228606E-4</v>
      </c>
      <c r="S629" s="11">
        <v>1</v>
      </c>
      <c r="T629" s="1">
        <f t="shared" si="159"/>
        <v>1.2707143961228606E-4</v>
      </c>
      <c r="U629" s="1">
        <f t="shared" si="163"/>
        <v>1.1272596844218552E-2</v>
      </c>
    </row>
    <row r="630" spans="1:21" ht="12.95" customHeight="1">
      <c r="A630" s="209" t="s">
        <v>2127</v>
      </c>
      <c r="B630" s="210" t="s">
        <v>50</v>
      </c>
      <c r="C630" s="215">
        <v>59310.19169999985</v>
      </c>
      <c r="D630" s="216" t="s">
        <v>61</v>
      </c>
      <c r="E630" s="1">
        <f t="shared" si="156"/>
        <v>42657.180159761592</v>
      </c>
      <c r="F630" s="37">
        <f t="shared" si="164"/>
        <v>42656.5</v>
      </c>
      <c r="G630" s="1">
        <f t="shared" si="160"/>
        <v>0.27862451484543271</v>
      </c>
      <c r="K630" s="1">
        <f t="shared" si="161"/>
        <v>0.27862451484543271</v>
      </c>
      <c r="O630" s="1">
        <f t="shared" ca="1" si="165"/>
        <v>0.27940241892288598</v>
      </c>
      <c r="P630" s="1">
        <f t="shared" si="157"/>
        <v>0.26792295487239837</v>
      </c>
      <c r="Q630" s="208">
        <f t="shared" si="158"/>
        <v>44291.69169999985</v>
      </c>
      <c r="R630" s="1">
        <f t="shared" si="162"/>
        <v>1.1452338585645089E-4</v>
      </c>
      <c r="S630" s="11">
        <v>1</v>
      </c>
      <c r="T630" s="1">
        <f t="shared" si="159"/>
        <v>1.1452338585645089E-4</v>
      </c>
      <c r="U630" s="1">
        <f t="shared" si="163"/>
        <v>1.0701559973034347E-2</v>
      </c>
    </row>
    <row r="631" spans="1:21" ht="12.95" customHeight="1">
      <c r="A631" s="209" t="s">
        <v>2127</v>
      </c>
      <c r="B631" s="210" t="s">
        <v>50</v>
      </c>
      <c r="C631" s="215">
        <v>59310.193599999882</v>
      </c>
      <c r="D631" s="216" t="s">
        <v>363</v>
      </c>
      <c r="E631" s="1">
        <f t="shared" si="156"/>
        <v>42657.184797916168</v>
      </c>
      <c r="F631" s="37">
        <f t="shared" si="164"/>
        <v>42656.5</v>
      </c>
      <c r="G631" s="1">
        <f t="shared" si="160"/>
        <v>0.28052451487747021</v>
      </c>
      <c r="K631" s="1">
        <f t="shared" si="161"/>
        <v>0.28052451487747021</v>
      </c>
      <c r="O631" s="1">
        <f t="shared" ca="1" si="165"/>
        <v>0.27940241892288598</v>
      </c>
      <c r="P631" s="1">
        <f t="shared" si="157"/>
        <v>0.26792295487239837</v>
      </c>
      <c r="Q631" s="208">
        <f t="shared" si="158"/>
        <v>44291.693599999882</v>
      </c>
      <c r="R631" s="1">
        <f t="shared" si="162"/>
        <v>1.5879931456142627E-4</v>
      </c>
      <c r="S631" s="11">
        <v>1</v>
      </c>
      <c r="T631" s="1">
        <f t="shared" si="159"/>
        <v>1.5879931456142627E-4</v>
      </c>
      <c r="U631" s="1">
        <f t="shared" si="163"/>
        <v>1.2601560005071843E-2</v>
      </c>
    </row>
    <row r="632" spans="1:21" ht="12.95" customHeight="1">
      <c r="A632" s="209" t="s">
        <v>2127</v>
      </c>
      <c r="B632" s="210" t="s">
        <v>50</v>
      </c>
      <c r="C632" s="215">
        <v>59358.121999999974</v>
      </c>
      <c r="D632" s="216" t="s">
        <v>363</v>
      </c>
      <c r="E632" s="1">
        <f t="shared" si="156"/>
        <v>42774.184442169942</v>
      </c>
      <c r="F632" s="37">
        <f t="shared" si="164"/>
        <v>42773.5</v>
      </c>
      <c r="G632" s="1">
        <f t="shared" si="160"/>
        <v>0.28037878496979829</v>
      </c>
      <c r="K632" s="1">
        <f t="shared" si="161"/>
        <v>0.28037878496979829</v>
      </c>
      <c r="O632" s="1">
        <f t="shared" ca="1" si="165"/>
        <v>0.28083400145262316</v>
      </c>
      <c r="P632" s="1">
        <f t="shared" si="157"/>
        <v>0.26952981653809588</v>
      </c>
      <c r="Q632" s="208">
        <f t="shared" si="158"/>
        <v>44339.621999999974</v>
      </c>
      <c r="R632" s="1">
        <f t="shared" si="162"/>
        <v>1.1770011603207546E-4</v>
      </c>
      <c r="S632" s="11">
        <v>1</v>
      </c>
      <c r="T632" s="1">
        <f t="shared" si="159"/>
        <v>1.1770011603207546E-4</v>
      </c>
      <c r="U632" s="1">
        <f t="shared" si="163"/>
        <v>1.084896843170241E-2</v>
      </c>
    </row>
    <row r="633" spans="1:21" ht="12.95" customHeight="1">
      <c r="A633" s="209" t="s">
        <v>2127</v>
      </c>
      <c r="B633" s="210" t="s">
        <v>50</v>
      </c>
      <c r="C633" s="215">
        <v>59358.123999999836</v>
      </c>
      <c r="D633" s="216" t="s">
        <v>61</v>
      </c>
      <c r="E633" s="1">
        <f t="shared" si="156"/>
        <v>42774.189324437502</v>
      </c>
      <c r="F633" s="37">
        <f t="shared" si="164"/>
        <v>42773.5</v>
      </c>
      <c r="G633" s="1">
        <f t="shared" si="160"/>
        <v>0.28237878483196255</v>
      </c>
      <c r="K633" s="1">
        <f t="shared" si="161"/>
        <v>0.28237878483196255</v>
      </c>
      <c r="O633" s="1">
        <f t="shared" ca="1" si="165"/>
        <v>0.28083400145262316</v>
      </c>
      <c r="P633" s="1">
        <f t="shared" si="157"/>
        <v>0.26952981653809588</v>
      </c>
      <c r="Q633" s="208">
        <f t="shared" si="158"/>
        <v>44339.623999999836</v>
      </c>
      <c r="R633" s="1">
        <f t="shared" si="162"/>
        <v>1.6509598621679096E-4</v>
      </c>
      <c r="S633" s="11">
        <v>1</v>
      </c>
      <c r="T633" s="1">
        <f t="shared" si="159"/>
        <v>1.6509598621679096E-4</v>
      </c>
      <c r="U633" s="1">
        <f t="shared" si="163"/>
        <v>1.2848968293866669E-2</v>
      </c>
    </row>
    <row r="634" spans="1:21" ht="12.95" customHeight="1">
      <c r="A634" s="209" t="s">
        <v>2127</v>
      </c>
      <c r="B634" s="210" t="s">
        <v>50</v>
      </c>
      <c r="C634" s="215">
        <v>59413.009999999776</v>
      </c>
      <c r="D634" s="216" t="s">
        <v>363</v>
      </c>
      <c r="E634" s="1">
        <f t="shared" si="156"/>
        <v>42908.173402238834</v>
      </c>
      <c r="F634" s="37">
        <f t="shared" si="164"/>
        <v>42907.5</v>
      </c>
      <c r="G634" s="1">
        <f t="shared" si="160"/>
        <v>0.27585632477712352</v>
      </c>
      <c r="K634" s="1">
        <f t="shared" si="161"/>
        <v>0.27585632477712352</v>
      </c>
      <c r="O634" s="1">
        <f t="shared" ca="1" si="165"/>
        <v>0.28247359170035624</v>
      </c>
      <c r="P634" s="1">
        <f t="shared" si="157"/>
        <v>0.27137601428802754</v>
      </c>
      <c r="Q634" s="208">
        <f t="shared" si="158"/>
        <v>44394.509999999776</v>
      </c>
      <c r="R634" s="1">
        <f t="shared" si="162"/>
        <v>2.0073182078703398E-5</v>
      </c>
      <c r="S634" s="11">
        <v>1</v>
      </c>
      <c r="T634" s="1">
        <f t="shared" si="159"/>
        <v>2.0073182078703398E-5</v>
      </c>
      <c r="U634" s="1">
        <f t="shared" si="163"/>
        <v>4.4803104890959733E-3</v>
      </c>
    </row>
    <row r="635" spans="1:21" ht="12.95" customHeight="1">
      <c r="A635" s="212" t="s">
        <v>2129</v>
      </c>
      <c r="B635" s="213" t="s">
        <v>54</v>
      </c>
      <c r="C635" s="217">
        <v>59677.245099999942</v>
      </c>
      <c r="D635" s="26"/>
      <c r="E635" s="1">
        <f t="shared" si="156"/>
        <v>43553.206674772875</v>
      </c>
      <c r="F635" s="10">
        <f t="shared" si="164"/>
        <v>43552.5</v>
      </c>
      <c r="G635" s="1">
        <f t="shared" si="160"/>
        <v>0.28948627493809909</v>
      </c>
      <c r="K635" s="1">
        <f t="shared" si="161"/>
        <v>0.28948627493809909</v>
      </c>
      <c r="O635" s="1">
        <f t="shared" ca="1" si="165"/>
        <v>0.29036564923608676</v>
      </c>
      <c r="P635" s="1">
        <f t="shared" si="157"/>
        <v>0.28035011195543985</v>
      </c>
      <c r="Q635" s="208">
        <f t="shared" si="158"/>
        <v>44658.745099999942</v>
      </c>
      <c r="R635" s="1">
        <f t="shared" si="162"/>
        <v>8.3469474045712891E-5</v>
      </c>
      <c r="S635" s="11">
        <v>1</v>
      </c>
      <c r="T635" s="1">
        <f t="shared" si="159"/>
        <v>8.3469474045712891E-5</v>
      </c>
      <c r="U635" s="1">
        <f t="shared" si="163"/>
        <v>9.136162982659235E-3</v>
      </c>
    </row>
    <row r="636" spans="1:21" ht="12.95" customHeight="1">
      <c r="A636" s="212" t="s">
        <v>2129</v>
      </c>
      <c r="B636" s="213" t="s">
        <v>50</v>
      </c>
      <c r="C636" s="217">
        <v>59733.160699999891</v>
      </c>
      <c r="D636" s="26"/>
      <c r="E636" s="1">
        <f t="shared" si="156"/>
        <v>43689.704144085808</v>
      </c>
      <c r="F636" s="10">
        <f t="shared" si="164"/>
        <v>43689</v>
      </c>
      <c r="G636" s="1">
        <f t="shared" si="160"/>
        <v>0.28844958989066072</v>
      </c>
      <c r="K636" s="1">
        <f t="shared" si="161"/>
        <v>0.28844958989066072</v>
      </c>
      <c r="O636" s="1">
        <f t="shared" ca="1" si="165"/>
        <v>0.29203582885411339</v>
      </c>
      <c r="P636" s="1">
        <f t="shared" si="157"/>
        <v>0.2822678686904595</v>
      </c>
      <c r="Q636" s="208">
        <f t="shared" si="158"/>
        <v>44714.660699999891</v>
      </c>
      <c r="R636" s="1">
        <f t="shared" si="162"/>
        <v>3.8213676997017184E-5</v>
      </c>
      <c r="S636" s="11">
        <v>1</v>
      </c>
      <c r="T636" s="1">
        <f t="shared" si="159"/>
        <v>3.8213676997017184E-5</v>
      </c>
      <c r="U636" s="1">
        <f t="shared" si="163"/>
        <v>6.1817212002012178E-3</v>
      </c>
    </row>
    <row r="637" spans="1:21" ht="12.95" customHeight="1">
      <c r="A637" s="212" t="s">
        <v>2129</v>
      </c>
      <c r="B637" s="213" t="s">
        <v>50</v>
      </c>
      <c r="C637" s="217">
        <v>59733.160900000017</v>
      </c>
      <c r="D637" s="26"/>
      <c r="E637" s="1">
        <f t="shared" si="156"/>
        <v>43689.704632312903</v>
      </c>
      <c r="F637" s="10">
        <f t="shared" si="164"/>
        <v>43689</v>
      </c>
      <c r="G637" s="1">
        <f t="shared" si="160"/>
        <v>0.28864959001657553</v>
      </c>
      <c r="K637" s="1">
        <f t="shared" si="161"/>
        <v>0.28864959001657553</v>
      </c>
      <c r="O637" s="1">
        <f t="shared" ca="1" si="165"/>
        <v>0.29203582885411339</v>
      </c>
      <c r="P637" s="1">
        <f t="shared" si="157"/>
        <v>0.2822678686904595</v>
      </c>
      <c r="Q637" s="208">
        <f t="shared" si="158"/>
        <v>44714.660900000017</v>
      </c>
      <c r="R637" s="1">
        <f t="shared" si="162"/>
        <v>4.0726367084204142E-5</v>
      </c>
      <c r="S637" s="11">
        <v>1</v>
      </c>
      <c r="T637" s="1">
        <f t="shared" si="159"/>
        <v>4.0726367084204142E-5</v>
      </c>
      <c r="U637" s="1">
        <f t="shared" si="163"/>
        <v>6.3817213261160299E-3</v>
      </c>
    </row>
    <row r="638" spans="1:21" ht="12.95" customHeight="1">
      <c r="A638" s="212" t="s">
        <v>2129</v>
      </c>
      <c r="B638" s="213" t="s">
        <v>50</v>
      </c>
      <c r="C638" s="217">
        <v>59733.160900000017</v>
      </c>
      <c r="D638" s="26"/>
      <c r="E638" s="1">
        <f t="shared" si="156"/>
        <v>43689.704632312903</v>
      </c>
      <c r="F638" s="10">
        <f t="shared" si="164"/>
        <v>43689</v>
      </c>
      <c r="G638" s="1">
        <f t="shared" si="160"/>
        <v>0.28864959001657553</v>
      </c>
      <c r="K638" s="1">
        <f t="shared" si="161"/>
        <v>0.28864959001657553</v>
      </c>
      <c r="O638" s="1">
        <f t="shared" ca="1" si="165"/>
        <v>0.29203582885411339</v>
      </c>
      <c r="P638" s="1">
        <f t="shared" si="157"/>
        <v>0.2822678686904595</v>
      </c>
      <c r="Q638" s="208">
        <f t="shared" si="158"/>
        <v>44714.660900000017</v>
      </c>
      <c r="R638" s="1">
        <f t="shared" si="162"/>
        <v>4.0726367084204142E-5</v>
      </c>
      <c r="S638" s="11">
        <v>1</v>
      </c>
      <c r="T638" s="1">
        <f t="shared" si="159"/>
        <v>4.0726367084204142E-5</v>
      </c>
      <c r="U638" s="1">
        <f t="shared" si="163"/>
        <v>6.3817213261160299E-3</v>
      </c>
    </row>
    <row r="639" spans="1:21" ht="12.95" customHeight="1">
      <c r="A639" s="212" t="s">
        <v>2129</v>
      </c>
      <c r="B639" s="213" t="s">
        <v>54</v>
      </c>
      <c r="C639" s="217">
        <v>59757.125500000082</v>
      </c>
      <c r="D639" s="26"/>
      <c r="E639" s="1">
        <f t="shared" si="156"/>
        <v>43748.205430893417</v>
      </c>
      <c r="F639" s="10">
        <f t="shared" si="164"/>
        <v>43747.5</v>
      </c>
      <c r="G639" s="1">
        <f t="shared" si="160"/>
        <v>0.28897672508173855</v>
      </c>
      <c r="K639" s="1">
        <f t="shared" si="161"/>
        <v>0.28897672508173855</v>
      </c>
      <c r="O639" s="1">
        <f t="shared" ca="1" si="165"/>
        <v>0.29275162011898193</v>
      </c>
      <c r="P639" s="1">
        <f t="shared" si="157"/>
        <v>0.28309175210038906</v>
      </c>
      <c r="Q639" s="208">
        <f t="shared" si="158"/>
        <v>44738.625500000082</v>
      </c>
      <c r="R639" s="1">
        <f t="shared" si="162"/>
        <v>3.4632906991213508E-5</v>
      </c>
      <c r="S639" s="11">
        <v>1</v>
      </c>
      <c r="T639" s="1">
        <f t="shared" si="159"/>
        <v>3.4632906991213508E-5</v>
      </c>
      <c r="U639" s="1">
        <f t="shared" si="163"/>
        <v>5.88497298134949E-3</v>
      </c>
    </row>
    <row r="640" spans="1:21" ht="12.95" customHeight="1">
      <c r="A640" s="212" t="s">
        <v>2129</v>
      </c>
      <c r="B640" s="213" t="s">
        <v>54</v>
      </c>
      <c r="C640" s="217">
        <v>59757.12649999978</v>
      </c>
      <c r="D640" s="26"/>
      <c r="E640" s="1">
        <f t="shared" si="156"/>
        <v>43748.207872026622</v>
      </c>
      <c r="F640" s="10">
        <f t="shared" si="164"/>
        <v>43747.5</v>
      </c>
      <c r="G640" s="1">
        <f t="shared" si="160"/>
        <v>0.28997672477999004</v>
      </c>
      <c r="K640" s="1">
        <f t="shared" si="161"/>
        <v>0.28997672477999004</v>
      </c>
      <c r="O640" s="1">
        <f t="shared" ca="1" si="165"/>
        <v>0.29275162011898193</v>
      </c>
      <c r="P640" s="1">
        <f t="shared" si="157"/>
        <v>0.28309175210038906</v>
      </c>
      <c r="Q640" s="208">
        <f t="shared" si="158"/>
        <v>44738.62649999978</v>
      </c>
      <c r="R640" s="1">
        <f t="shared" si="162"/>
        <v>4.740284879885184E-5</v>
      </c>
      <c r="S640" s="11">
        <v>1</v>
      </c>
      <c r="T640" s="1">
        <f t="shared" si="159"/>
        <v>4.740284879885184E-5</v>
      </c>
      <c r="U640" s="1">
        <f t="shared" si="163"/>
        <v>6.8849726796009758E-3</v>
      </c>
    </row>
    <row r="641" spans="1:21" ht="12.95" customHeight="1">
      <c r="A641" s="212" t="s">
        <v>2129</v>
      </c>
      <c r="B641" s="213" t="s">
        <v>54</v>
      </c>
      <c r="C641" s="217">
        <v>59757.127499999944</v>
      </c>
      <c r="D641" s="26"/>
      <c r="E641" s="1">
        <f t="shared" si="156"/>
        <v>43748.210313160969</v>
      </c>
      <c r="F641" s="10">
        <f t="shared" si="164"/>
        <v>43747.5</v>
      </c>
      <c r="G641" s="1">
        <f t="shared" si="160"/>
        <v>0.29097672494390281</v>
      </c>
      <c r="K641" s="1">
        <f t="shared" si="161"/>
        <v>0.29097672494390281</v>
      </c>
      <c r="O641" s="1">
        <f t="shared" ca="1" si="165"/>
        <v>0.29275162011898193</v>
      </c>
      <c r="P641" s="1">
        <f t="shared" si="157"/>
        <v>0.28309175210038906</v>
      </c>
      <c r="Q641" s="208">
        <f t="shared" si="158"/>
        <v>44738.627499999944</v>
      </c>
      <c r="R641" s="1">
        <f t="shared" si="162"/>
        <v>6.2172796742949299E-5</v>
      </c>
      <c r="S641" s="11">
        <v>1</v>
      </c>
      <c r="T641" s="1">
        <f t="shared" si="159"/>
        <v>6.2172796742949299E-5</v>
      </c>
      <c r="U641" s="1">
        <f t="shared" si="163"/>
        <v>7.8849728435137489E-3</v>
      </c>
    </row>
    <row r="642" spans="1:21" ht="12.95" customHeight="1">
      <c r="A642" s="212" t="s">
        <v>2129</v>
      </c>
      <c r="B642" s="213" t="s">
        <v>50</v>
      </c>
      <c r="C642" s="217">
        <v>59761.019499999937</v>
      </c>
      <c r="D642" s="26"/>
      <c r="E642" s="1">
        <f t="shared" si="156"/>
        <v>43757.711206481719</v>
      </c>
      <c r="F642" s="10">
        <f t="shared" si="164"/>
        <v>43757</v>
      </c>
      <c r="G642" s="1">
        <f t="shared" si="160"/>
        <v>0.29134266993787605</v>
      </c>
      <c r="K642" s="1">
        <f t="shared" si="161"/>
        <v>0.29134266993787605</v>
      </c>
      <c r="O642" s="1">
        <f t="shared" ca="1" si="165"/>
        <v>0.29286785972609741</v>
      </c>
      <c r="P642" s="1">
        <f t="shared" si="157"/>
        <v>0.28322565769314445</v>
      </c>
      <c r="Q642" s="208">
        <f t="shared" si="158"/>
        <v>44742.519499999937</v>
      </c>
      <c r="R642" s="1">
        <f t="shared" si="162"/>
        <v>6.5885887781122769E-5</v>
      </c>
      <c r="S642" s="11">
        <v>1</v>
      </c>
      <c r="T642" s="1">
        <f t="shared" si="159"/>
        <v>6.5885887781122769E-5</v>
      </c>
      <c r="U642" s="1">
        <f t="shared" si="163"/>
        <v>8.1170122447316029E-3</v>
      </c>
    </row>
    <row r="643" spans="1:21" ht="12.95" customHeight="1">
      <c r="A643" s="209" t="s">
        <v>2128</v>
      </c>
      <c r="B643" s="210" t="s">
        <v>50</v>
      </c>
      <c r="C643" s="215">
        <v>59785.394099999998</v>
      </c>
      <c r="D643" s="216">
        <v>1E-4</v>
      </c>
      <c r="E643" s="1">
        <f t="shared" si="156"/>
        <v>43817.212869980387</v>
      </c>
      <c r="F643" s="37">
        <f t="shared" si="164"/>
        <v>43816.5</v>
      </c>
      <c r="G643" s="1">
        <f t="shared" si="160"/>
        <v>0.2920241149913636</v>
      </c>
      <c r="K643" s="1">
        <f t="shared" si="161"/>
        <v>0.2920241149913636</v>
      </c>
      <c r="O643" s="1">
        <f t="shared" ca="1" si="165"/>
        <v>0.29359588673908332</v>
      </c>
      <c r="P643" s="1">
        <f t="shared" si="157"/>
        <v>0.28406504491435486</v>
      </c>
      <c r="Q643" s="208">
        <f t="shared" si="158"/>
        <v>44766.894099999998</v>
      </c>
      <c r="R643" s="1">
        <f t="shared" si="162"/>
        <v>6.3346796490735996E-5</v>
      </c>
      <c r="S643" s="11">
        <v>1</v>
      </c>
      <c r="T643" s="1">
        <f t="shared" si="159"/>
        <v>6.3346796490735996E-5</v>
      </c>
      <c r="U643" s="1">
        <f t="shared" si="163"/>
        <v>7.9590700770087452E-3</v>
      </c>
    </row>
    <row r="644" spans="1:21" ht="12.95" customHeight="1">
      <c r="A644" s="209" t="s">
        <v>2128</v>
      </c>
      <c r="B644" s="210" t="s">
        <v>50</v>
      </c>
      <c r="C644" s="215">
        <v>59785.598400000003</v>
      </c>
      <c r="D644" s="216">
        <v>2.0000000000000001E-4</v>
      </c>
      <c r="E644" s="1">
        <f t="shared" si="156"/>
        <v>43817.711593645719</v>
      </c>
      <c r="F644" s="37">
        <f t="shared" si="164"/>
        <v>43817</v>
      </c>
      <c r="G644" s="1">
        <f t="shared" si="160"/>
        <v>0.2915012699959334</v>
      </c>
      <c r="K644" s="1">
        <f t="shared" si="161"/>
        <v>0.2915012699959334</v>
      </c>
      <c r="O644" s="1">
        <f t="shared" ca="1" si="165"/>
        <v>0.29360200461314212</v>
      </c>
      <c r="P644" s="1">
        <f t="shared" si="157"/>
        <v>0.28407210381574466</v>
      </c>
      <c r="Q644" s="208">
        <f t="shared" si="158"/>
        <v>44767.098400000003</v>
      </c>
      <c r="R644" s="1">
        <f t="shared" si="162"/>
        <v>5.5192510132860151E-5</v>
      </c>
      <c r="S644" s="11">
        <v>1</v>
      </c>
      <c r="T644" s="1">
        <f t="shared" si="159"/>
        <v>5.5192510132860151E-5</v>
      </c>
      <c r="U644" s="1">
        <f t="shared" si="163"/>
        <v>7.4291661801887399E-3</v>
      </c>
    </row>
    <row r="645" spans="1:21" ht="12.95" customHeight="1">
      <c r="C645" s="26"/>
      <c r="D645" s="26"/>
    </row>
    <row r="646" spans="1:21" ht="12.95" customHeight="1">
      <c r="C646" s="26"/>
      <c r="D646" s="26"/>
    </row>
    <row r="647" spans="1:21" ht="12.95" customHeight="1">
      <c r="C647" s="26"/>
      <c r="D647" s="26"/>
    </row>
    <row r="648" spans="1:21" ht="12.95" customHeight="1">
      <c r="C648" s="26"/>
      <c r="D648" s="26"/>
    </row>
    <row r="649" spans="1:21" ht="12.95" customHeight="1">
      <c r="C649" s="26"/>
      <c r="D649" s="26"/>
    </row>
    <row r="650" spans="1:21" ht="12.95" customHeight="1">
      <c r="C650" s="26"/>
      <c r="D650" s="26"/>
    </row>
    <row r="651" spans="1:21" ht="12.95" customHeight="1">
      <c r="C651" s="26"/>
      <c r="D651" s="26"/>
    </row>
    <row r="652" spans="1:21" ht="12.95" customHeight="1">
      <c r="C652" s="26"/>
      <c r="D652" s="26"/>
    </row>
    <row r="653" spans="1:21" ht="12.95" customHeight="1">
      <c r="C653" s="26"/>
      <c r="D653" s="26"/>
    </row>
    <row r="654" spans="1:21" ht="12.95" customHeight="1">
      <c r="C654" s="26"/>
      <c r="D654" s="26"/>
    </row>
    <row r="655" spans="1:21" ht="12.95" customHeight="1">
      <c r="C655" s="26"/>
      <c r="D655" s="26"/>
    </row>
    <row r="656" spans="1:21" ht="12.95" customHeight="1">
      <c r="C656" s="26"/>
      <c r="D656" s="26"/>
    </row>
    <row r="657" spans="3:4" ht="12.95" customHeight="1">
      <c r="C657" s="26"/>
      <c r="D657" s="26"/>
    </row>
    <row r="658" spans="3:4" ht="12.95" customHeight="1">
      <c r="C658" s="26"/>
      <c r="D658" s="26"/>
    </row>
    <row r="659" spans="3:4" ht="12.95" customHeight="1">
      <c r="C659" s="26"/>
      <c r="D659" s="26"/>
    </row>
    <row r="660" spans="3:4" ht="12.95" customHeight="1">
      <c r="C660" s="26"/>
      <c r="D660" s="26"/>
    </row>
    <row r="661" spans="3:4" ht="12.95" customHeight="1">
      <c r="C661" s="26"/>
      <c r="D661" s="26"/>
    </row>
    <row r="662" spans="3:4" ht="12.95" customHeight="1">
      <c r="C662" s="26"/>
      <c r="D662" s="26"/>
    </row>
    <row r="663" spans="3:4" ht="12.95" customHeight="1">
      <c r="C663" s="26"/>
      <c r="D663" s="26"/>
    </row>
    <row r="664" spans="3:4" ht="12.95" customHeight="1">
      <c r="C664" s="26"/>
      <c r="D664" s="26"/>
    </row>
    <row r="665" spans="3:4" ht="12.95" customHeight="1">
      <c r="C665" s="26"/>
      <c r="D665" s="26"/>
    </row>
    <row r="666" spans="3:4" ht="12.95" customHeight="1">
      <c r="C666" s="26"/>
      <c r="D666" s="26"/>
    </row>
    <row r="667" spans="3:4" ht="12.95" customHeight="1">
      <c r="C667" s="26"/>
      <c r="D667" s="26"/>
    </row>
    <row r="668" spans="3:4" ht="12.95" customHeight="1">
      <c r="C668" s="26"/>
      <c r="D668" s="26"/>
    </row>
    <row r="669" spans="3:4" ht="12.95" customHeight="1">
      <c r="C669" s="26"/>
      <c r="D669" s="26"/>
    </row>
    <row r="670" spans="3:4" ht="12.95" customHeight="1">
      <c r="C670" s="26"/>
      <c r="D670" s="26"/>
    </row>
    <row r="671" spans="3:4" ht="12.95" customHeight="1">
      <c r="C671" s="26"/>
      <c r="D671" s="26"/>
    </row>
    <row r="672" spans="3:4" ht="12.95" customHeight="1">
      <c r="C672" s="26"/>
      <c r="D672" s="26"/>
    </row>
    <row r="673" spans="3:4" ht="12.95" customHeight="1">
      <c r="C673" s="26"/>
      <c r="D673" s="26"/>
    </row>
    <row r="674" spans="3:4" ht="12.95" customHeight="1">
      <c r="C674" s="26"/>
      <c r="D674" s="26"/>
    </row>
    <row r="675" spans="3:4" ht="12.95" customHeight="1">
      <c r="C675" s="26"/>
      <c r="D675" s="26"/>
    </row>
    <row r="676" spans="3:4" ht="12.95" customHeight="1">
      <c r="C676" s="26"/>
      <c r="D676" s="26"/>
    </row>
    <row r="677" spans="3:4" ht="12.95" customHeight="1">
      <c r="C677" s="26"/>
      <c r="D677" s="26"/>
    </row>
    <row r="678" spans="3:4" ht="12.95" customHeight="1">
      <c r="C678" s="26"/>
      <c r="D678" s="26"/>
    </row>
    <row r="679" spans="3:4" ht="12.95" customHeight="1">
      <c r="C679" s="26"/>
      <c r="D679" s="26"/>
    </row>
    <row r="680" spans="3:4" ht="12.95" customHeight="1">
      <c r="C680" s="26"/>
      <c r="D680" s="26"/>
    </row>
    <row r="681" spans="3:4" ht="12.95" customHeight="1">
      <c r="C681" s="26"/>
      <c r="D681" s="26"/>
    </row>
    <row r="682" spans="3:4" ht="12.95" customHeight="1">
      <c r="C682" s="26"/>
      <c r="D682" s="26"/>
    </row>
    <row r="683" spans="3:4" ht="12.95" customHeight="1">
      <c r="C683" s="26"/>
      <c r="D683" s="26"/>
    </row>
    <row r="684" spans="3:4" ht="12.95" customHeight="1">
      <c r="C684" s="26"/>
      <c r="D684" s="26"/>
    </row>
    <row r="685" spans="3:4" ht="12.95" customHeight="1">
      <c r="C685" s="26"/>
      <c r="D685" s="26"/>
    </row>
    <row r="686" spans="3:4" ht="12.95" customHeight="1">
      <c r="C686" s="26"/>
      <c r="D686" s="26"/>
    </row>
    <row r="687" spans="3:4" ht="12.95" customHeight="1">
      <c r="C687" s="26"/>
      <c r="D687" s="26"/>
    </row>
    <row r="688" spans="3:4" ht="12.95" customHeight="1">
      <c r="C688" s="26"/>
      <c r="D688" s="26"/>
    </row>
    <row r="689" spans="3:4" ht="12.95" customHeight="1">
      <c r="C689" s="26"/>
      <c r="D689" s="26"/>
    </row>
    <row r="690" spans="3:4" ht="12.95" customHeight="1">
      <c r="C690" s="26"/>
      <c r="D690" s="26"/>
    </row>
    <row r="691" spans="3:4" ht="12.95" customHeight="1">
      <c r="C691" s="26"/>
      <c r="D691" s="26"/>
    </row>
    <row r="692" spans="3:4" ht="12.95" customHeight="1">
      <c r="C692" s="26"/>
      <c r="D692" s="26"/>
    </row>
    <row r="693" spans="3:4" ht="12.95" customHeight="1">
      <c r="C693" s="26"/>
      <c r="D693" s="26"/>
    </row>
    <row r="694" spans="3:4" ht="12.95" customHeight="1">
      <c r="C694" s="26"/>
      <c r="D694" s="26"/>
    </row>
    <row r="695" spans="3:4" ht="12.95" customHeight="1">
      <c r="C695" s="26"/>
      <c r="D695" s="26"/>
    </row>
    <row r="696" spans="3:4" ht="12.95" customHeight="1">
      <c r="C696" s="26"/>
      <c r="D696" s="26"/>
    </row>
    <row r="697" spans="3:4" ht="12.95" customHeight="1">
      <c r="C697" s="26"/>
      <c r="D697" s="26"/>
    </row>
    <row r="698" spans="3:4" ht="12.95" customHeight="1">
      <c r="C698" s="26"/>
      <c r="D698" s="26"/>
    </row>
    <row r="699" spans="3:4" ht="12.95" customHeight="1">
      <c r="C699" s="26"/>
      <c r="D699" s="26"/>
    </row>
    <row r="700" spans="3:4" ht="12.95" customHeight="1">
      <c r="C700" s="26"/>
      <c r="D700" s="26"/>
    </row>
    <row r="701" spans="3:4" ht="12.95" customHeight="1">
      <c r="C701" s="26"/>
      <c r="D701" s="26"/>
    </row>
    <row r="702" spans="3:4" ht="12.95" customHeight="1">
      <c r="C702" s="26"/>
      <c r="D702" s="26"/>
    </row>
    <row r="703" spans="3:4" ht="12.95" customHeight="1">
      <c r="C703" s="26"/>
      <c r="D703" s="26"/>
    </row>
    <row r="704" spans="3:4" ht="12.95" customHeight="1">
      <c r="C704" s="26"/>
      <c r="D704" s="26"/>
    </row>
    <row r="705" spans="3:4" ht="12.95" customHeight="1">
      <c r="C705" s="26"/>
      <c r="D705" s="26"/>
    </row>
    <row r="706" spans="3:4" ht="12.95" customHeight="1">
      <c r="C706" s="26"/>
      <c r="D706" s="26"/>
    </row>
    <row r="707" spans="3:4" ht="12.95" customHeight="1">
      <c r="C707" s="26"/>
      <c r="D707" s="26"/>
    </row>
    <row r="708" spans="3:4" ht="12.95" customHeight="1">
      <c r="C708" s="26"/>
      <c r="D708" s="26"/>
    </row>
    <row r="709" spans="3:4" ht="12.95" customHeight="1">
      <c r="C709" s="26"/>
      <c r="D709" s="26"/>
    </row>
    <row r="710" spans="3:4" ht="12.95" customHeight="1">
      <c r="C710" s="26"/>
      <c r="D710" s="26"/>
    </row>
    <row r="711" spans="3:4" ht="12.95" customHeight="1">
      <c r="C711" s="26"/>
      <c r="D711" s="26"/>
    </row>
    <row r="712" spans="3:4" ht="12.95" customHeight="1">
      <c r="C712" s="26"/>
      <c r="D712" s="26"/>
    </row>
    <row r="713" spans="3:4" ht="12.95" customHeight="1">
      <c r="C713" s="26"/>
      <c r="D713" s="26"/>
    </row>
    <row r="714" spans="3:4" ht="12.95" customHeight="1">
      <c r="C714" s="26"/>
      <c r="D714" s="26"/>
    </row>
    <row r="715" spans="3:4" ht="12.95" customHeight="1">
      <c r="C715" s="26"/>
      <c r="D715" s="26"/>
    </row>
    <row r="716" spans="3:4" ht="12.95" customHeight="1">
      <c r="C716" s="26"/>
      <c r="D716" s="26"/>
    </row>
    <row r="717" spans="3:4" ht="12.95" customHeight="1">
      <c r="C717" s="26"/>
      <c r="D717" s="26"/>
    </row>
    <row r="718" spans="3:4" ht="12.95" customHeight="1">
      <c r="C718" s="26"/>
      <c r="D718" s="26"/>
    </row>
    <row r="719" spans="3:4" ht="12.95" customHeight="1">
      <c r="C719" s="26"/>
      <c r="D719" s="26"/>
    </row>
    <row r="720" spans="3:4" ht="12.95" customHeight="1">
      <c r="C720" s="26"/>
      <c r="D720" s="26"/>
    </row>
    <row r="721" spans="3:4" ht="12.95" customHeight="1">
      <c r="C721" s="26"/>
      <c r="D721" s="26"/>
    </row>
    <row r="722" spans="3:4" ht="12.95" customHeight="1">
      <c r="C722" s="26"/>
      <c r="D722" s="26"/>
    </row>
    <row r="723" spans="3:4" ht="12.95" customHeight="1"/>
    <row r="724" spans="3:4" ht="12.95" customHeight="1"/>
    <row r="725" spans="3:4" ht="12.95" customHeight="1"/>
    <row r="726" spans="3:4" ht="12.95" customHeight="1"/>
    <row r="727" spans="3:4" ht="12.95" customHeight="1"/>
    <row r="728" spans="3:4" ht="12.95" customHeight="1"/>
    <row r="729" spans="3:4" ht="12.95" customHeight="1"/>
    <row r="730" spans="3:4" ht="12.95" customHeight="1"/>
    <row r="731" spans="3:4" ht="12.95" customHeight="1"/>
    <row r="732" spans="3:4" ht="12.95" customHeight="1"/>
    <row r="733" spans="3:4" ht="12.95" customHeight="1"/>
    <row r="734" spans="3:4" ht="12.95" customHeight="1"/>
    <row r="735" spans="3:4" ht="12.95" customHeight="1"/>
    <row r="736" spans="3:4" ht="12.95" customHeight="1"/>
    <row r="737" ht="12.95" customHeight="1"/>
    <row r="738" ht="12.95" customHeight="1"/>
    <row r="739" ht="12.95" customHeight="1"/>
    <row r="740" ht="12.95" customHeight="1"/>
    <row r="741" ht="12.95" customHeight="1"/>
    <row r="742" ht="12.95" customHeight="1"/>
    <row r="743" ht="12.95" customHeight="1"/>
    <row r="744" ht="12.95" customHeight="1"/>
    <row r="745" ht="12.95" customHeight="1"/>
    <row r="746" ht="12.95" customHeight="1"/>
    <row r="747" ht="12.95" customHeight="1"/>
    <row r="748" ht="12.95" customHeight="1"/>
    <row r="749" ht="12.95" customHeight="1"/>
    <row r="750" ht="12.95" customHeight="1"/>
    <row r="751" ht="12.95" customHeight="1"/>
    <row r="752" ht="12.95" customHeight="1"/>
    <row r="753" ht="12.95" customHeight="1"/>
    <row r="754" ht="12.95" customHeight="1"/>
    <row r="755" ht="12.95" customHeight="1"/>
    <row r="756" ht="12.95" customHeight="1"/>
    <row r="757" ht="12.95" customHeight="1"/>
    <row r="758" ht="12.95" customHeight="1"/>
    <row r="759" ht="12.95" customHeight="1"/>
    <row r="760" ht="12.95" customHeight="1"/>
    <row r="761" ht="12.95" customHeight="1"/>
    <row r="762" ht="12.95" customHeight="1"/>
    <row r="763" ht="12.95" customHeight="1"/>
    <row r="764" ht="12.95" customHeight="1"/>
    <row r="765" ht="12.95" customHeight="1"/>
    <row r="766" ht="12.95" customHeight="1"/>
    <row r="767" ht="12.95" customHeight="1"/>
    <row r="768" ht="12.95" customHeight="1"/>
    <row r="769" ht="12.95" customHeight="1"/>
    <row r="770" ht="12.95" customHeight="1"/>
    <row r="771" ht="12.95" customHeight="1"/>
    <row r="772" ht="12.95" customHeight="1"/>
    <row r="773" ht="12.95" customHeight="1"/>
  </sheetData>
  <sheetProtection selectLockedCells="1" selectUnlockedCells="1"/>
  <sortState xmlns:xlrd2="http://schemas.microsoft.com/office/spreadsheetml/2017/richdata2" ref="A21:V644">
    <sortCondition ref="C21:C644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0"/>
  </sheetPr>
  <dimension ref="A1:AB281"/>
  <sheetViews>
    <sheetView workbookViewId="0">
      <selection activeCell="E42" sqref="E42"/>
    </sheetView>
  </sheetViews>
  <sheetFormatPr defaultRowHeight="12.75"/>
  <cols>
    <col min="2" max="2" width="10.7109375" style="1" customWidth="1"/>
    <col min="5" max="5" width="10.7109375" style="1" customWidth="1"/>
    <col min="7" max="7" width="12.42578125" style="1" customWidth="1"/>
  </cols>
  <sheetData>
    <row r="1" spans="1:28" ht="18">
      <c r="A1" s="40" t="s">
        <v>157</v>
      </c>
      <c r="B1"/>
      <c r="D1" s="41" t="s">
        <v>158</v>
      </c>
      <c r="E1"/>
      <c r="G1"/>
      <c r="M1" s="42" t="s">
        <v>159</v>
      </c>
      <c r="N1" t="s">
        <v>160</v>
      </c>
      <c r="O1">
        <f ca="1">H18*J18-I18*I18</f>
        <v>21616.369336360003</v>
      </c>
      <c r="P1" t="s">
        <v>161</v>
      </c>
      <c r="T1" s="22" t="s">
        <v>371</v>
      </c>
      <c r="U1" s="22" t="s">
        <v>162</v>
      </c>
      <c r="V1" s="43" t="s">
        <v>163</v>
      </c>
      <c r="AA1">
        <v>1</v>
      </c>
      <c r="AB1" t="s">
        <v>164</v>
      </c>
    </row>
    <row r="2" spans="1:28">
      <c r="A2" s="4" t="s">
        <v>430</v>
      </c>
      <c r="B2"/>
      <c r="E2"/>
      <c r="G2"/>
      <c r="M2" s="42" t="s">
        <v>165</v>
      </c>
      <c r="N2" t="s">
        <v>166</v>
      </c>
      <c r="O2">
        <f ca="1">+F18*J18-H18*I18</f>
        <v>1643.6002202185264</v>
      </c>
      <c r="P2" t="s">
        <v>167</v>
      </c>
      <c r="T2">
        <f t="shared" ref="T2:T33" si="0">U2*A$18</f>
        <v>-16000</v>
      </c>
      <c r="U2">
        <v>-1.6</v>
      </c>
      <c r="V2">
        <f t="shared" ref="V2:V33" ca="1" si="1">+E$4+E$5*U2+E$6*U2^2</f>
        <v>9.5465397744320973E-2</v>
      </c>
      <c r="AA2">
        <v>2</v>
      </c>
      <c r="AB2" t="s">
        <v>61</v>
      </c>
    </row>
    <row r="3" spans="1:28">
      <c r="A3" t="s">
        <v>168</v>
      </c>
      <c r="B3" t="s">
        <v>169</v>
      </c>
      <c r="E3" s="44" t="s">
        <v>170</v>
      </c>
      <c r="F3" s="44" t="s">
        <v>171</v>
      </c>
      <c r="G3" s="44" t="s">
        <v>172</v>
      </c>
      <c r="H3" s="44" t="s">
        <v>173</v>
      </c>
      <c r="M3" s="42" t="s">
        <v>174</v>
      </c>
      <c r="N3" t="s">
        <v>175</v>
      </c>
      <c r="O3">
        <f ca="1">+F18*I18-H18*H18</f>
        <v>-7762.3692883294389</v>
      </c>
      <c r="P3" t="s">
        <v>176</v>
      </c>
      <c r="T3">
        <f t="shared" si="0"/>
        <v>-14000</v>
      </c>
      <c r="U3">
        <v>-1.4</v>
      </c>
      <c r="V3">
        <f t="shared" ca="1" si="1"/>
        <v>8.0709336745088706E-2</v>
      </c>
      <c r="AA3">
        <v>3</v>
      </c>
      <c r="AB3" t="s">
        <v>177</v>
      </c>
    </row>
    <row r="4" spans="1:28">
      <c r="A4" t="s">
        <v>178</v>
      </c>
      <c r="B4" t="s">
        <v>179</v>
      </c>
      <c r="D4" s="45" t="s">
        <v>180</v>
      </c>
      <c r="E4" s="46">
        <f ca="1">(G18*O1-K18*O2+L18*O3)/O7</f>
        <v>1.0951661045316519E-2</v>
      </c>
      <c r="F4" s="47">
        <f ca="1">+E7/O7*O18</f>
        <v>5.3515348189426745E-4</v>
      </c>
      <c r="G4" s="48">
        <f>+B18</f>
        <v>1</v>
      </c>
      <c r="H4" s="49">
        <f ca="1">ABS(F4/E4)</f>
        <v>4.8865051582574863E-2</v>
      </c>
      <c r="M4" s="42" t="s">
        <v>181</v>
      </c>
      <c r="N4" t="s">
        <v>182</v>
      </c>
      <c r="O4">
        <f ca="1">+C18*J18-H18*H18</f>
        <v>19845.3533117017</v>
      </c>
      <c r="P4" t="s">
        <v>183</v>
      </c>
      <c r="T4">
        <f t="shared" si="0"/>
        <v>-12000</v>
      </c>
      <c r="U4">
        <v>-1.2</v>
      </c>
      <c r="V4">
        <f t="shared" ca="1" si="1"/>
        <v>6.7150945434958365E-2</v>
      </c>
      <c r="AA4">
        <v>4</v>
      </c>
      <c r="AB4" t="s">
        <v>184</v>
      </c>
    </row>
    <row r="5" spans="1:28">
      <c r="A5" t="s">
        <v>185</v>
      </c>
      <c r="B5" s="50">
        <v>40323</v>
      </c>
      <c r="D5" s="51" t="s">
        <v>186</v>
      </c>
      <c r="E5" s="52">
        <f ca="1">+(-G18*O2+K18*O4-L18*O5)/O7</f>
        <v>-2.8867691654839524E-2</v>
      </c>
      <c r="F5" s="53">
        <f ca="1">P18*E7/O7</f>
        <v>5.1276266610962378E-4</v>
      </c>
      <c r="G5" s="54">
        <f>+B18/A18</f>
        <v>1E-4</v>
      </c>
      <c r="H5" s="49">
        <f ca="1">ABS(F5/E5)</f>
        <v>1.7762510152891344E-2</v>
      </c>
      <c r="M5" s="42" t="s">
        <v>187</v>
      </c>
      <c r="N5" t="s">
        <v>188</v>
      </c>
      <c r="O5">
        <f ca="1">+C18*I18-F18*H18</f>
        <v>8079.3737378983278</v>
      </c>
      <c r="P5" t="s">
        <v>189</v>
      </c>
      <c r="T5">
        <f t="shared" si="0"/>
        <v>-9999.9999999999909</v>
      </c>
      <c r="U5">
        <v>-0.999999999999999</v>
      </c>
      <c r="V5">
        <f t="shared" ca="1" si="1"/>
        <v>5.4790223813929895E-2</v>
      </c>
      <c r="AA5">
        <v>5</v>
      </c>
      <c r="AB5" t="s">
        <v>190</v>
      </c>
    </row>
    <row r="6" spans="1:28">
      <c r="B6"/>
      <c r="D6" s="55" t="s">
        <v>191</v>
      </c>
      <c r="E6" s="56">
        <f ca="1">+(G18*O3-K18*O5+L18*O6)/O7</f>
        <v>1.4970871113773907E-2</v>
      </c>
      <c r="F6" s="57">
        <f ca="1">Q18*E7/O7</f>
        <v>3.7347644904977146E-4</v>
      </c>
      <c r="G6" s="58">
        <f>+B18/A18^2</f>
        <v>1E-8</v>
      </c>
      <c r="H6" s="49">
        <f ca="1">ABS(F6/E6)</f>
        <v>2.4946874915391899E-2</v>
      </c>
      <c r="M6" s="59" t="s">
        <v>192</v>
      </c>
      <c r="N6" s="60" t="s">
        <v>193</v>
      </c>
      <c r="O6" s="60">
        <f ca="1">+C18*H18-F18*F18</f>
        <v>10528.160161625005</v>
      </c>
      <c r="P6" t="s">
        <v>194</v>
      </c>
      <c r="T6">
        <f t="shared" si="0"/>
        <v>-7999.9999999999909</v>
      </c>
      <c r="U6">
        <v>-0.79999999999999905</v>
      </c>
      <c r="V6">
        <f t="shared" ca="1" si="1"/>
        <v>4.3627171882003386E-2</v>
      </c>
      <c r="AA6">
        <v>6</v>
      </c>
      <c r="AB6" t="s">
        <v>195</v>
      </c>
    </row>
    <row r="7" spans="1:28">
      <c r="B7"/>
      <c r="D7" s="41" t="s">
        <v>196</v>
      </c>
      <c r="E7" s="61">
        <f ca="1">SQRT(N18/(B15-3))</f>
        <v>4.1408697887078743E-3</v>
      </c>
      <c r="G7" s="62">
        <f>+B22</f>
        <v>7.8996999996888917E-2</v>
      </c>
      <c r="M7" s="42" t="s">
        <v>197</v>
      </c>
      <c r="N7" t="s">
        <v>198</v>
      </c>
      <c r="O7">
        <f ca="1">+C18*O1-F18*O2+H18*O3</f>
        <v>1294223.2264233283</v>
      </c>
      <c r="T7">
        <f t="shared" si="0"/>
        <v>-6000</v>
      </c>
      <c r="U7">
        <v>-0.6</v>
      </c>
      <c r="V7">
        <f t="shared" ca="1" si="1"/>
        <v>3.3661789639178839E-2</v>
      </c>
      <c r="AA7">
        <v>7</v>
      </c>
      <c r="AB7" t="s">
        <v>199</v>
      </c>
    </row>
    <row r="8" spans="1:28">
      <c r="A8" s="63">
        <v>21</v>
      </c>
      <c r="B8" t="s">
        <v>200</v>
      </c>
      <c r="C8" s="64">
        <v>21</v>
      </c>
      <c r="D8" s="41" t="s">
        <v>201</v>
      </c>
      <c r="E8"/>
      <c r="F8" s="65">
        <f ca="1">CORREL(INDIRECT(E12):INDIRECT(E13),INDIRECT(M12):INDIRECT(M13))</f>
        <v>0.98392036119147031</v>
      </c>
      <c r="G8" s="61"/>
      <c r="K8" s="62"/>
      <c r="T8">
        <f t="shared" si="0"/>
        <v>-4000</v>
      </c>
      <c r="U8">
        <v>-0.4</v>
      </c>
      <c r="V8">
        <f t="shared" ca="1" si="1"/>
        <v>2.4894077085456157E-2</v>
      </c>
      <c r="AA8">
        <v>8</v>
      </c>
      <c r="AB8" t="s">
        <v>202</v>
      </c>
    </row>
    <row r="9" spans="1:28">
      <c r="A9" s="63">
        <f>20+COUNT(A21:A1388)</f>
        <v>131</v>
      </c>
      <c r="B9" t="s">
        <v>203</v>
      </c>
      <c r="C9" s="64">
        <f>A9</f>
        <v>131</v>
      </c>
      <c r="E9" s="66">
        <f ca="1">E6*G6</f>
        <v>1.4970871113773907E-10</v>
      </c>
      <c r="F9" s="67">
        <f ca="1">H6</f>
        <v>2.4946874915391899E-2</v>
      </c>
      <c r="G9" s="68">
        <f ca="1">F8</f>
        <v>0.98392036119147031</v>
      </c>
      <c r="K9" s="62"/>
      <c r="T9">
        <f t="shared" si="0"/>
        <v>-2000</v>
      </c>
      <c r="U9">
        <v>-0.2</v>
      </c>
      <c r="V9">
        <f t="shared" ca="1" si="1"/>
        <v>1.732403422083538E-2</v>
      </c>
      <c r="AA9">
        <v>9</v>
      </c>
      <c r="AB9" t="s">
        <v>50</v>
      </c>
    </row>
    <row r="10" spans="1:28">
      <c r="A10" s="119" t="s">
        <v>7</v>
      </c>
      <c r="B10" s="100">
        <f>'Active 1'!C8</f>
        <v>0.40964569000000001</v>
      </c>
      <c r="D10" t="s">
        <v>204</v>
      </c>
      <c r="E10">
        <f ca="1">2*E9*365.2422/B10</f>
        <v>2.6696211067233408E-7</v>
      </c>
      <c r="F10">
        <f ca="1">F9*E10</f>
        <v>6.6598703820917265E-9</v>
      </c>
      <c r="G10" t="s">
        <v>205</v>
      </c>
      <c r="T10">
        <f t="shared" si="0"/>
        <v>0</v>
      </c>
      <c r="U10">
        <v>0</v>
      </c>
      <c r="V10">
        <f t="shared" ca="1" si="1"/>
        <v>1.0951661045316519E-2</v>
      </c>
      <c r="AA10">
        <v>10</v>
      </c>
      <c r="AB10" t="s">
        <v>206</v>
      </c>
    </row>
    <row r="11" spans="1:28">
      <c r="B11"/>
      <c r="E11"/>
      <c r="G11"/>
      <c r="T11">
        <f t="shared" si="0"/>
        <v>2000</v>
      </c>
      <c r="U11">
        <v>0.2</v>
      </c>
      <c r="V11">
        <f t="shared" ca="1" si="1"/>
        <v>5.7769575588995708E-3</v>
      </c>
      <c r="AA11">
        <v>11</v>
      </c>
      <c r="AB11" t="s">
        <v>82</v>
      </c>
    </row>
    <row r="12" spans="1:28">
      <c r="B12"/>
      <c r="C12" s="11" t="str">
        <f t="shared" ref="C12:F13" si="2">C$15&amp;$C8</f>
        <v>C21</v>
      </c>
      <c r="D12" s="11" t="str">
        <f t="shared" si="2"/>
        <v>D21</v>
      </c>
      <c r="E12" s="11" t="str">
        <f t="shared" si="2"/>
        <v>E21</v>
      </c>
      <c r="F12" s="11" t="str">
        <f t="shared" si="2"/>
        <v>F21</v>
      </c>
      <c r="G12" s="11" t="str">
        <f t="shared" ref="G12:Q12" si="3">G15&amp;$C8</f>
        <v>G21</v>
      </c>
      <c r="H12" s="11" t="str">
        <f t="shared" si="3"/>
        <v>H21</v>
      </c>
      <c r="I12" s="11" t="str">
        <f t="shared" si="3"/>
        <v>I21</v>
      </c>
      <c r="J12" s="11" t="str">
        <f t="shared" si="3"/>
        <v>J21</v>
      </c>
      <c r="K12" s="11" t="str">
        <f t="shared" si="3"/>
        <v>K21</v>
      </c>
      <c r="L12" s="11" t="str">
        <f t="shared" si="3"/>
        <v>L21</v>
      </c>
      <c r="M12" s="11" t="str">
        <f t="shared" si="3"/>
        <v>M21</v>
      </c>
      <c r="N12" s="11" t="str">
        <f t="shared" si="3"/>
        <v>N21</v>
      </c>
      <c r="O12" s="11" t="str">
        <f t="shared" si="3"/>
        <v>O21</v>
      </c>
      <c r="P12" s="11" t="str">
        <f t="shared" si="3"/>
        <v>P21</v>
      </c>
      <c r="Q12" s="11" t="str">
        <f t="shared" si="3"/>
        <v>Q21</v>
      </c>
      <c r="T12">
        <f t="shared" si="0"/>
        <v>4000</v>
      </c>
      <c r="U12">
        <v>0.4</v>
      </c>
      <c r="V12">
        <f t="shared" ca="1" si="1"/>
        <v>1.7999237615845352E-3</v>
      </c>
      <c r="AA12">
        <v>12</v>
      </c>
      <c r="AB12" t="s">
        <v>207</v>
      </c>
    </row>
    <row r="13" spans="1:28">
      <c r="B13"/>
      <c r="C13" s="11" t="str">
        <f t="shared" si="2"/>
        <v>C131</v>
      </c>
      <c r="D13" s="11" t="str">
        <f t="shared" si="2"/>
        <v>D131</v>
      </c>
      <c r="E13" s="11" t="str">
        <f t="shared" si="2"/>
        <v>E131</v>
      </c>
      <c r="F13" s="11" t="str">
        <f t="shared" si="2"/>
        <v>F131</v>
      </c>
      <c r="G13" s="11" t="str">
        <f t="shared" ref="G13:Q13" si="4">G$15&amp;$C9</f>
        <v>G131</v>
      </c>
      <c r="H13" s="11" t="str">
        <f t="shared" si="4"/>
        <v>H131</v>
      </c>
      <c r="I13" s="11" t="str">
        <f t="shared" si="4"/>
        <v>I131</v>
      </c>
      <c r="J13" s="11" t="str">
        <f t="shared" si="4"/>
        <v>J131</v>
      </c>
      <c r="K13" s="11" t="str">
        <f t="shared" si="4"/>
        <v>K131</v>
      </c>
      <c r="L13" s="11" t="str">
        <f t="shared" si="4"/>
        <v>L131</v>
      </c>
      <c r="M13" s="11" t="str">
        <f t="shared" si="4"/>
        <v>M131</v>
      </c>
      <c r="N13" s="11" t="str">
        <f t="shared" si="4"/>
        <v>N131</v>
      </c>
      <c r="O13" s="11" t="str">
        <f t="shared" si="4"/>
        <v>O131</v>
      </c>
      <c r="P13" s="11" t="str">
        <f t="shared" si="4"/>
        <v>P131</v>
      </c>
      <c r="Q13" s="11" t="str">
        <f t="shared" si="4"/>
        <v>Q131</v>
      </c>
      <c r="T13">
        <f t="shared" si="0"/>
        <v>6000</v>
      </c>
      <c r="U13">
        <v>0.6</v>
      </c>
      <c r="V13">
        <f t="shared" ca="1" si="1"/>
        <v>-9.7944034662858677E-4</v>
      </c>
      <c r="AA13">
        <v>13</v>
      </c>
      <c r="AB13" t="s">
        <v>208</v>
      </c>
    </row>
    <row r="14" spans="1:28">
      <c r="B14"/>
      <c r="E14"/>
      <c r="G14"/>
      <c r="T14">
        <f t="shared" si="0"/>
        <v>8000</v>
      </c>
      <c r="U14">
        <v>0.8</v>
      </c>
      <c r="V14">
        <f t="shared" ca="1" si="1"/>
        <v>-2.5611347657397976E-3</v>
      </c>
      <c r="AA14">
        <v>14</v>
      </c>
      <c r="AB14" t="s">
        <v>209</v>
      </c>
    </row>
    <row r="15" spans="1:28">
      <c r="A15" s="41" t="s">
        <v>210</v>
      </c>
      <c r="B15" s="41">
        <f>C9-C8+1</f>
        <v>111</v>
      </c>
      <c r="C15" s="11" t="str">
        <f t="shared" ref="C15:Q15" si="5">VLOOKUP(C16,$AA1:$AB26,2,FALSE)</f>
        <v>C</v>
      </c>
      <c r="D15" s="11" t="str">
        <f t="shared" si="5"/>
        <v>D</v>
      </c>
      <c r="E15" s="11" t="str">
        <f t="shared" si="5"/>
        <v>E</v>
      </c>
      <c r="F15" s="11" t="str">
        <f t="shared" si="5"/>
        <v>F</v>
      </c>
      <c r="G15" s="11" t="str">
        <f t="shared" si="5"/>
        <v>G</v>
      </c>
      <c r="H15" s="11" t="str">
        <f t="shared" si="5"/>
        <v>H</v>
      </c>
      <c r="I15" s="11" t="str">
        <f t="shared" si="5"/>
        <v>I</v>
      </c>
      <c r="J15" s="11" t="str">
        <f t="shared" si="5"/>
        <v>J</v>
      </c>
      <c r="K15" s="11" t="str">
        <f t="shared" si="5"/>
        <v>K</v>
      </c>
      <c r="L15" s="11" t="str">
        <f t="shared" si="5"/>
        <v>L</v>
      </c>
      <c r="M15" s="11" t="str">
        <f t="shared" si="5"/>
        <v>M</v>
      </c>
      <c r="N15" s="11" t="str">
        <f t="shared" si="5"/>
        <v>N</v>
      </c>
      <c r="O15" s="11" t="str">
        <f t="shared" si="5"/>
        <v>O</v>
      </c>
      <c r="P15" s="11" t="str">
        <f t="shared" si="5"/>
        <v>P</v>
      </c>
      <c r="Q15" s="11" t="str">
        <f t="shared" si="5"/>
        <v>Q</v>
      </c>
      <c r="T15">
        <f t="shared" si="0"/>
        <v>10000</v>
      </c>
      <c r="U15">
        <v>1</v>
      </c>
      <c r="V15">
        <f t="shared" ca="1" si="1"/>
        <v>-2.9451594957490973E-3</v>
      </c>
      <c r="AA15">
        <v>15</v>
      </c>
      <c r="AB15" t="s">
        <v>211</v>
      </c>
    </row>
    <row r="16" spans="1:28">
      <c r="A16" s="11"/>
      <c r="B16"/>
      <c r="C16" s="11">
        <f>COLUMN()</f>
        <v>3</v>
      </c>
      <c r="D16" s="11">
        <f>COLUMN()</f>
        <v>4</v>
      </c>
      <c r="E16" s="11">
        <f>COLUMN()</f>
        <v>5</v>
      </c>
      <c r="F16" s="11">
        <f>COLUMN()</f>
        <v>6</v>
      </c>
      <c r="G16" s="11">
        <f>COLUMN()</f>
        <v>7</v>
      </c>
      <c r="H16" s="11">
        <f>COLUMN()</f>
        <v>8</v>
      </c>
      <c r="I16" s="11">
        <f>COLUMN()</f>
        <v>9</v>
      </c>
      <c r="J16" s="11">
        <f>COLUMN()</f>
        <v>10</v>
      </c>
      <c r="K16" s="11">
        <f>COLUMN()</f>
        <v>11</v>
      </c>
      <c r="L16" s="11">
        <f>COLUMN()</f>
        <v>12</v>
      </c>
      <c r="M16" s="11">
        <f>COLUMN()</f>
        <v>13</v>
      </c>
      <c r="N16" s="11">
        <f>COLUMN()</f>
        <v>14</v>
      </c>
      <c r="O16" s="11">
        <f>COLUMN()</f>
        <v>15</v>
      </c>
      <c r="P16" s="11">
        <f>COLUMN()</f>
        <v>16</v>
      </c>
      <c r="Q16" s="11">
        <f>COLUMN()</f>
        <v>17</v>
      </c>
      <c r="T16">
        <f t="shared" si="0"/>
        <v>12000</v>
      </c>
      <c r="U16">
        <v>1.2</v>
      </c>
      <c r="V16">
        <f t="shared" ca="1" si="1"/>
        <v>-2.1315145366564807E-3</v>
      </c>
      <c r="AA16">
        <v>16</v>
      </c>
      <c r="AB16" t="s">
        <v>212</v>
      </c>
    </row>
    <row r="17" spans="1:28">
      <c r="A17" s="41" t="s">
        <v>213</v>
      </c>
      <c r="B17"/>
      <c r="E17"/>
      <c r="G17"/>
      <c r="T17">
        <f t="shared" si="0"/>
        <v>14000</v>
      </c>
      <c r="U17">
        <v>1.4</v>
      </c>
      <c r="V17">
        <f t="shared" ca="1" si="1"/>
        <v>-1.2019988846195817E-4</v>
      </c>
      <c r="AA17">
        <v>17</v>
      </c>
      <c r="AB17" t="s">
        <v>214</v>
      </c>
    </row>
    <row r="18" spans="1:28">
      <c r="A18" s="69">
        <v>10000</v>
      </c>
      <c r="B18" s="69">
        <v>1</v>
      </c>
      <c r="C18">
        <f ca="1">SUM(INDIRECT(C12):INDIRECT(C13))</f>
        <v>111</v>
      </c>
      <c r="D18" s="70">
        <f ca="1">SUM(INDIRECT(D12):INDIRECT(D13))</f>
        <v>61.82794999999998</v>
      </c>
      <c r="E18" s="70">
        <f ca="1">SUM(INDIRECT(E12):INDIRECT(E13))</f>
        <v>1.366342999630433</v>
      </c>
      <c r="F18" s="41">
        <f ca="1">SUM(INDIRECT(F12):INDIRECT(F13))</f>
        <v>61.82794999999998</v>
      </c>
      <c r="G18" s="41">
        <f ca="1">SUM(INDIRECT(G12):INDIRECT(G13))</f>
        <v>1.366342999630433</v>
      </c>
      <c r="H18" s="41">
        <f ca="1">SUM(INDIRECT(H12):INDIRECT(H13))</f>
        <v>129.28698705250002</v>
      </c>
      <c r="I18" s="41">
        <f ca="1">SUM(INDIRECT(I12):INDIRECT(I13))</f>
        <v>144.80110909036887</v>
      </c>
      <c r="J18" s="41">
        <f ca="1">SUM(INDIRECT(J12):INDIRECT(J13))</f>
        <v>329.37367867400906</v>
      </c>
      <c r="K18" s="41">
        <f ca="1">SUM(INDIRECT(K12):INDIRECT(K13))</f>
        <v>-0.88729938436459488</v>
      </c>
      <c r="L18" s="41">
        <f ca="1">SUM(INDIRECT(L12):INDIRECT(L13))</f>
        <v>2.1668443829678283</v>
      </c>
      <c r="N18">
        <f ca="1">SUM(INDIRECT(N12):INDIRECT(N13))</f>
        <v>1.8518546815596284E-3</v>
      </c>
      <c r="O18">
        <f ca="1">SQRT(SUM(INDIRECT(O12):INDIRECT(O13)))</f>
        <v>167261.49367401379</v>
      </c>
      <c r="P18">
        <f ca="1">SQRT(SUM(INDIRECT(P12):INDIRECT(P13)))</f>
        <v>160263.27462204636</v>
      </c>
      <c r="Q18">
        <f ca="1">SQRT(SUM(INDIRECT(Q12):INDIRECT(Q13)))</f>
        <v>116729.55672270783</v>
      </c>
      <c r="T18">
        <f t="shared" si="0"/>
        <v>16000</v>
      </c>
      <c r="U18">
        <v>1.6</v>
      </c>
      <c r="V18">
        <f t="shared" ca="1" si="1"/>
        <v>3.0887844488344945E-3</v>
      </c>
      <c r="AA18">
        <v>18</v>
      </c>
      <c r="AB18" t="s">
        <v>215</v>
      </c>
    </row>
    <row r="19" spans="1:28">
      <c r="A19" s="71" t="s">
        <v>216</v>
      </c>
      <c r="B19"/>
      <c r="E19"/>
      <c r="F19" s="72" t="s">
        <v>217</v>
      </c>
      <c r="G19" s="72" t="s">
        <v>218</v>
      </c>
      <c r="H19" s="72" t="s">
        <v>219</v>
      </c>
      <c r="I19" s="72" t="s">
        <v>220</v>
      </c>
      <c r="J19" s="72" t="s">
        <v>221</v>
      </c>
      <c r="K19" s="72" t="s">
        <v>222</v>
      </c>
      <c r="L19" s="72" t="s">
        <v>223</v>
      </c>
      <c r="T19">
        <f t="shared" si="0"/>
        <v>18000</v>
      </c>
      <c r="U19">
        <v>1.8</v>
      </c>
      <c r="V19">
        <f t="shared" ca="1" si="1"/>
        <v>7.4954384752328324E-3</v>
      </c>
      <c r="AA19">
        <v>19</v>
      </c>
      <c r="AB19" t="s">
        <v>224</v>
      </c>
    </row>
    <row r="20" spans="1:28" ht="14.25">
      <c r="A20" s="22" t="s">
        <v>162</v>
      </c>
      <c r="B20" s="22" t="s">
        <v>225</v>
      </c>
      <c r="C20" s="22" t="s">
        <v>226</v>
      </c>
      <c r="D20" s="22" t="s">
        <v>162</v>
      </c>
      <c r="E20" s="22" t="s">
        <v>225</v>
      </c>
      <c r="F20" s="22" t="s">
        <v>227</v>
      </c>
      <c r="G20" s="22" t="s">
        <v>228</v>
      </c>
      <c r="H20" s="22" t="s">
        <v>229</v>
      </c>
      <c r="I20" s="22" t="s">
        <v>230</v>
      </c>
      <c r="J20" s="22" t="s">
        <v>231</v>
      </c>
      <c r="K20" s="22" t="s">
        <v>232</v>
      </c>
      <c r="L20" s="22" t="s">
        <v>233</v>
      </c>
      <c r="M20" s="43" t="s">
        <v>163</v>
      </c>
      <c r="N20" s="22" t="s">
        <v>234</v>
      </c>
      <c r="O20" s="22" t="s">
        <v>235</v>
      </c>
      <c r="P20" s="22" t="s">
        <v>236</v>
      </c>
      <c r="Q20" s="22" t="s">
        <v>237</v>
      </c>
      <c r="R20" s="44" t="s">
        <v>238</v>
      </c>
      <c r="T20">
        <f t="shared" si="0"/>
        <v>20000</v>
      </c>
      <c r="U20">
        <v>2</v>
      </c>
      <c r="V20">
        <f t="shared" ca="1" si="1"/>
        <v>1.3099762190733097E-2</v>
      </c>
      <c r="AA20">
        <v>20</v>
      </c>
      <c r="AB20" t="s">
        <v>239</v>
      </c>
    </row>
    <row r="21" spans="1:28">
      <c r="A21" s="73">
        <v>-14324.5</v>
      </c>
      <c r="B21" s="73">
        <v>7.972699999663746E-2</v>
      </c>
      <c r="C21" s="74">
        <v>1</v>
      </c>
      <c r="D21" s="75">
        <f t="shared" ref="D21:D84" si="6">A21/A$18</f>
        <v>-1.43245</v>
      </c>
      <c r="E21" s="75">
        <f t="shared" ref="E21:E84" si="7">B21/B$18</f>
        <v>7.972699999663746E-2</v>
      </c>
      <c r="F21" s="63">
        <f t="shared" ref="F21:F84" si="8">$C21*D21</f>
        <v>-1.43245</v>
      </c>
      <c r="G21" s="63">
        <f t="shared" ref="G21:G84" si="9">$C21*E21</f>
        <v>7.972699999663746E-2</v>
      </c>
      <c r="H21" s="63">
        <f t="shared" ref="H21:H84" si="10">C21*D21*D21</f>
        <v>2.0519130025000001</v>
      </c>
      <c r="I21" s="63">
        <f t="shared" ref="I21:I84" si="11">C21*D21*D21*D21</f>
        <v>-2.9392627804311253</v>
      </c>
      <c r="J21" s="63">
        <f t="shared" ref="J21:J84" si="12">C21*D21*D21*D21*D21</f>
        <v>4.2103469698285654</v>
      </c>
      <c r="K21" s="63">
        <f t="shared" ref="K21:K84" si="13">C21*E21*D21</f>
        <v>-0.11420494114518333</v>
      </c>
      <c r="L21" s="63">
        <f t="shared" ref="L21:L84" si="14">C21*E21*D21*D21</f>
        <v>0.16359286794341785</v>
      </c>
      <c r="M21" s="63">
        <f t="shared" ref="M21:M84" ca="1" si="15">+E$4+E$5*D21+E$6*D21^2</f>
        <v>8.3022111053395742E-2</v>
      </c>
      <c r="N21" s="63">
        <f t="shared" ref="N21:N84" ca="1" si="16">C21*(M21-E21)^2</f>
        <v>1.0857756876370681E-5</v>
      </c>
      <c r="O21" s="17">
        <f t="shared" ref="O21:O84" ca="1" si="17">(C21*O$1-O$2*F21+O$3*H21)^2</f>
        <v>64690460.251462728</v>
      </c>
      <c r="P21" s="63">
        <f t="shared" ref="P21:P84" ca="1" si="18">(-C21*O$2+O$4*F21-O$5*H21)^2</f>
        <v>2176152394.6102419</v>
      </c>
      <c r="Q21" s="63">
        <f t="shared" ref="Q21:Q84" ca="1" si="19">+(C21*O$3-F21*O$5+H21*O$6)^2</f>
        <v>645861146.60312283</v>
      </c>
      <c r="R21">
        <f t="shared" ref="R21:R84" ca="1" si="20">+E21-M21</f>
        <v>-3.295111056758282E-3</v>
      </c>
      <c r="T21">
        <f t="shared" si="0"/>
        <v>22000</v>
      </c>
      <c r="U21">
        <v>2.2000000000000002</v>
      </c>
      <c r="V21">
        <f t="shared" ca="1" si="1"/>
        <v>1.9901755595335274E-2</v>
      </c>
      <c r="AA21">
        <v>21</v>
      </c>
      <c r="AB21" t="s">
        <v>240</v>
      </c>
    </row>
    <row r="22" spans="1:28">
      <c r="A22" s="73">
        <v>-14319.5</v>
      </c>
      <c r="B22" s="73">
        <v>7.8996999996888917E-2</v>
      </c>
      <c r="C22" s="73">
        <v>1</v>
      </c>
      <c r="D22" s="75">
        <f t="shared" si="6"/>
        <v>-1.4319500000000001</v>
      </c>
      <c r="E22" s="75">
        <f t="shared" si="7"/>
        <v>7.8996999996888917E-2</v>
      </c>
      <c r="F22" s="63">
        <f t="shared" si="8"/>
        <v>-1.4319500000000001</v>
      </c>
      <c r="G22" s="63">
        <f t="shared" si="9"/>
        <v>7.8996999996888917E-2</v>
      </c>
      <c r="H22" s="63">
        <f t="shared" si="10"/>
        <v>2.0504808025000001</v>
      </c>
      <c r="I22" s="63">
        <f t="shared" si="11"/>
        <v>-2.9361859851398751</v>
      </c>
      <c r="J22" s="63">
        <f t="shared" si="12"/>
        <v>4.204471521421044</v>
      </c>
      <c r="K22" s="63">
        <f t="shared" si="13"/>
        <v>-0.11311975414554509</v>
      </c>
      <c r="L22" s="63">
        <f t="shared" si="14"/>
        <v>0.1619818319487133</v>
      </c>
      <c r="M22" s="63">
        <f t="shared" ca="1" si="15"/>
        <v>8.2986235925959162E-2</v>
      </c>
      <c r="N22" s="63">
        <f t="shared" ca="1" si="16"/>
        <v>1.5914003297784941E-5</v>
      </c>
      <c r="O22" s="17">
        <f t="shared" ca="1" si="17"/>
        <v>64856179.883458488</v>
      </c>
      <c r="P22" s="63">
        <f t="shared" ca="1" si="18"/>
        <v>2174147502.832664</v>
      </c>
      <c r="Q22" s="63">
        <f t="shared" ca="1" si="19"/>
        <v>644889784.12166524</v>
      </c>
      <c r="R22">
        <f t="shared" ca="1" si="20"/>
        <v>-3.989235929070245E-3</v>
      </c>
      <c r="T22">
        <f t="shared" si="0"/>
        <v>24000</v>
      </c>
      <c r="U22">
        <v>2.4</v>
      </c>
      <c r="V22">
        <f t="shared" ca="1" si="1"/>
        <v>2.7901418689039365E-2</v>
      </c>
      <c r="AA22">
        <v>22</v>
      </c>
      <c r="AB22" t="s">
        <v>241</v>
      </c>
    </row>
    <row r="23" spans="1:28">
      <c r="A23" s="73">
        <v>-14210</v>
      </c>
      <c r="B23" s="73">
        <v>7.9059999996388797E-2</v>
      </c>
      <c r="C23" s="73">
        <v>1</v>
      </c>
      <c r="D23" s="75">
        <f t="shared" si="6"/>
        <v>-1.421</v>
      </c>
      <c r="E23" s="75">
        <f t="shared" si="7"/>
        <v>7.9059999996388797E-2</v>
      </c>
      <c r="F23" s="63">
        <f t="shared" si="8"/>
        <v>-1.421</v>
      </c>
      <c r="G23" s="63">
        <f t="shared" si="9"/>
        <v>7.9059999996388797E-2</v>
      </c>
      <c r="H23" s="63">
        <f t="shared" si="10"/>
        <v>2.0192410000000001</v>
      </c>
      <c r="I23" s="63">
        <f t="shared" si="11"/>
        <v>-2.8693414610000003</v>
      </c>
      <c r="J23" s="63">
        <f t="shared" si="12"/>
        <v>4.0773342160810007</v>
      </c>
      <c r="K23" s="63">
        <f t="shared" si="13"/>
        <v>-0.11234425999486848</v>
      </c>
      <c r="L23" s="63">
        <f t="shared" si="14"/>
        <v>0.15964119345270811</v>
      </c>
      <c r="M23" s="63">
        <f t="shared" ca="1" si="15"/>
        <v>8.2202447645491422E-2</v>
      </c>
      <c r="N23" s="63">
        <f t="shared" ca="1" si="16"/>
        <v>9.8749772273506174E-6</v>
      </c>
      <c r="O23" s="17">
        <f t="shared" ca="1" si="17"/>
        <v>68522484.825450882</v>
      </c>
      <c r="P23" s="63">
        <f t="shared" ca="1" si="18"/>
        <v>2130565578.1439676</v>
      </c>
      <c r="Q23" s="63">
        <f t="shared" ca="1" si="19"/>
        <v>623866186.98692203</v>
      </c>
      <c r="R23">
        <f t="shared" ca="1" si="20"/>
        <v>-3.1424476491026254E-3</v>
      </c>
      <c r="T23">
        <f t="shared" si="0"/>
        <v>26000</v>
      </c>
      <c r="U23">
        <v>2.6</v>
      </c>
      <c r="V23">
        <f t="shared" ca="1" si="1"/>
        <v>3.7098751471845381E-2</v>
      </c>
      <c r="AA23">
        <v>23</v>
      </c>
      <c r="AB23" t="s">
        <v>242</v>
      </c>
    </row>
    <row r="24" spans="1:28">
      <c r="A24" s="73">
        <v>-14183</v>
      </c>
      <c r="B24" s="73">
        <v>7.9217999998945743E-2</v>
      </c>
      <c r="C24" s="73">
        <v>1</v>
      </c>
      <c r="D24" s="75">
        <f t="shared" si="6"/>
        <v>-1.4182999999999999</v>
      </c>
      <c r="E24" s="75">
        <f t="shared" si="7"/>
        <v>7.9217999998945743E-2</v>
      </c>
      <c r="F24" s="63">
        <f t="shared" si="8"/>
        <v>-1.4182999999999999</v>
      </c>
      <c r="G24" s="63">
        <f t="shared" si="9"/>
        <v>7.9217999998945743E-2</v>
      </c>
      <c r="H24" s="63">
        <f t="shared" si="10"/>
        <v>2.0115748899999999</v>
      </c>
      <c r="I24" s="63">
        <f t="shared" si="11"/>
        <v>-2.8530166664869996</v>
      </c>
      <c r="J24" s="63">
        <f t="shared" si="12"/>
        <v>4.046433538078511</v>
      </c>
      <c r="K24" s="63">
        <f t="shared" si="13"/>
        <v>-0.11235488939850474</v>
      </c>
      <c r="L24" s="63">
        <f t="shared" si="14"/>
        <v>0.15935293963389927</v>
      </c>
      <c r="M24" s="63">
        <f t="shared" ca="1" si="15"/>
        <v>8.2009736533269331E-2</v>
      </c>
      <c r="N24" s="63">
        <f t="shared" ca="1" si="16"/>
        <v>7.7937928770770801E-6</v>
      </c>
      <c r="O24" s="17">
        <f t="shared" ca="1" si="17"/>
        <v>69437228.76609078</v>
      </c>
      <c r="P24" s="63">
        <f t="shared" ca="1" si="18"/>
        <v>2119914583.5609162</v>
      </c>
      <c r="Q24" s="63">
        <f t="shared" ca="1" si="19"/>
        <v>618755132.92643666</v>
      </c>
      <c r="R24">
        <f t="shared" ca="1" si="20"/>
        <v>-2.7917365343235884E-3</v>
      </c>
      <c r="T24">
        <f t="shared" si="0"/>
        <v>28000</v>
      </c>
      <c r="U24">
        <v>2.8</v>
      </c>
      <c r="V24">
        <f t="shared" ca="1" si="1"/>
        <v>4.749375394375327E-2</v>
      </c>
      <c r="AA24">
        <v>24</v>
      </c>
      <c r="AB24" t="s">
        <v>162</v>
      </c>
    </row>
    <row r="25" spans="1:28">
      <c r="A25" s="73">
        <v>-13504</v>
      </c>
      <c r="B25" s="73">
        <v>7.568399999581743E-2</v>
      </c>
      <c r="C25" s="73">
        <v>1</v>
      </c>
      <c r="D25" s="75">
        <f t="shared" si="6"/>
        <v>-1.3504</v>
      </c>
      <c r="E25" s="75">
        <f t="shared" si="7"/>
        <v>7.568399999581743E-2</v>
      </c>
      <c r="F25" s="63">
        <f t="shared" si="8"/>
        <v>-1.3504</v>
      </c>
      <c r="G25" s="63">
        <f t="shared" si="9"/>
        <v>7.568399999581743E-2</v>
      </c>
      <c r="H25" s="63">
        <f t="shared" si="10"/>
        <v>1.8235801600000001</v>
      </c>
      <c r="I25" s="63">
        <f t="shared" si="11"/>
        <v>-2.4625626480640004</v>
      </c>
      <c r="J25" s="63">
        <f t="shared" si="12"/>
        <v>3.3254445999456261</v>
      </c>
      <c r="K25" s="63">
        <f t="shared" si="13"/>
        <v>-0.10220367359435187</v>
      </c>
      <c r="L25" s="63">
        <f t="shared" si="14"/>
        <v>0.13801584082181276</v>
      </c>
      <c r="M25" s="63">
        <f t="shared" ca="1" si="15"/>
        <v>7.7235175397007014E-2</v>
      </c>
      <c r="N25" s="63">
        <f t="shared" ca="1" si="16"/>
        <v>2.4061451252556649E-6</v>
      </c>
      <c r="O25" s="17">
        <f t="shared" ca="1" si="17"/>
        <v>93713715.195850834</v>
      </c>
      <c r="P25" s="63">
        <f t="shared" ca="1" si="18"/>
        <v>1864180013.9656043</v>
      </c>
      <c r="Q25" s="63">
        <f t="shared" ca="1" si="19"/>
        <v>499386665.90737355</v>
      </c>
      <c r="R25">
        <f t="shared" ca="1" si="20"/>
        <v>-1.5511754011895834E-3</v>
      </c>
      <c r="T25">
        <f t="shared" si="0"/>
        <v>30000</v>
      </c>
      <c r="U25">
        <v>3</v>
      </c>
      <c r="V25">
        <f t="shared" ca="1" si="1"/>
        <v>5.9086426104763098E-2</v>
      </c>
      <c r="AA25">
        <v>25</v>
      </c>
      <c r="AB25" t="s">
        <v>225</v>
      </c>
    </row>
    <row r="26" spans="1:28">
      <c r="A26" s="73">
        <v>-13314</v>
      </c>
      <c r="B26" s="73">
        <v>7.4644000000262167E-2</v>
      </c>
      <c r="C26" s="73">
        <v>1</v>
      </c>
      <c r="D26" s="75">
        <f t="shared" si="6"/>
        <v>-1.3313999999999999</v>
      </c>
      <c r="E26" s="75">
        <f t="shared" si="7"/>
        <v>7.4644000000262167E-2</v>
      </c>
      <c r="F26" s="63">
        <f t="shared" si="8"/>
        <v>-1.3313999999999999</v>
      </c>
      <c r="G26" s="63">
        <f t="shared" si="9"/>
        <v>7.4644000000262167E-2</v>
      </c>
      <c r="H26" s="63">
        <f t="shared" si="10"/>
        <v>1.7726259599999998</v>
      </c>
      <c r="I26" s="63">
        <f t="shared" si="11"/>
        <v>-2.3600742031439998</v>
      </c>
      <c r="J26" s="63">
        <f t="shared" si="12"/>
        <v>3.1422027940659212</v>
      </c>
      <c r="K26" s="63">
        <f t="shared" si="13"/>
        <v>-9.9381021600349048E-2</v>
      </c>
      <c r="L26" s="63">
        <f t="shared" si="14"/>
        <v>0.13231589215870471</v>
      </c>
      <c r="M26" s="63">
        <f t="shared" ca="1" si="15"/>
        <v>7.5923860494659601E-2</v>
      </c>
      <c r="N26" s="63">
        <f t="shared" ca="1" si="16"/>
        <v>1.6380428851192428E-6</v>
      </c>
      <c r="O26" s="17">
        <f t="shared" ca="1" si="17"/>
        <v>100899641.49548154</v>
      </c>
      <c r="P26" s="63">
        <f t="shared" ca="1" si="18"/>
        <v>1796692632.2866445</v>
      </c>
      <c r="Q26" s="63">
        <f t="shared" ca="1" si="19"/>
        <v>469025602.21406657</v>
      </c>
      <c r="R26">
        <f t="shared" ca="1" si="20"/>
        <v>-1.2798604943974334E-3</v>
      </c>
      <c r="T26">
        <f t="shared" si="0"/>
        <v>32000</v>
      </c>
      <c r="U26">
        <v>3.2</v>
      </c>
      <c r="V26">
        <f t="shared" ca="1" si="1"/>
        <v>7.1876767954874882E-2</v>
      </c>
      <c r="AA26">
        <v>26</v>
      </c>
      <c r="AB26" t="s">
        <v>243</v>
      </c>
    </row>
    <row r="27" spans="1:28">
      <c r="A27" s="73">
        <v>-11721.5</v>
      </c>
      <c r="B27" s="73">
        <v>6.7188999993959442E-2</v>
      </c>
      <c r="C27" s="73">
        <v>1</v>
      </c>
      <c r="D27" s="75">
        <f t="shared" si="6"/>
        <v>-1.17215</v>
      </c>
      <c r="E27" s="75">
        <f t="shared" si="7"/>
        <v>6.7188999993959442E-2</v>
      </c>
      <c r="F27" s="63">
        <f t="shared" si="8"/>
        <v>-1.17215</v>
      </c>
      <c r="G27" s="63">
        <f t="shared" si="9"/>
        <v>6.7188999993959442E-2</v>
      </c>
      <c r="H27" s="63">
        <f t="shared" si="10"/>
        <v>1.3739356225000001</v>
      </c>
      <c r="I27" s="63">
        <f t="shared" si="11"/>
        <v>-1.6104586399133751</v>
      </c>
      <c r="J27" s="63">
        <f t="shared" si="12"/>
        <v>1.8876990947744627</v>
      </c>
      <c r="K27" s="63">
        <f t="shared" si="13"/>
        <v>-7.8755586342919556E-2</v>
      </c>
      <c r="L27" s="63">
        <f t="shared" si="14"/>
        <v>9.2313360531853156E-2</v>
      </c>
      <c r="M27" s="63">
        <f t="shared" ca="1" si="15"/>
        <v>6.535793894160688E-2</v>
      </c>
      <c r="N27" s="63">
        <f t="shared" ca="1" si="16"/>
        <v>3.3527845774424707E-6</v>
      </c>
      <c r="O27" s="17">
        <f t="shared" ca="1" si="17"/>
        <v>165840814.62140495</v>
      </c>
      <c r="P27" s="63">
        <f t="shared" ca="1" si="18"/>
        <v>1296422709.7800386</v>
      </c>
      <c r="Q27" s="63">
        <f t="shared" ca="1" si="19"/>
        <v>261562142.07308859</v>
      </c>
      <c r="R27">
        <f t="shared" ca="1" si="20"/>
        <v>1.8310610523525617E-3</v>
      </c>
      <c r="T27">
        <f t="shared" si="0"/>
        <v>34000</v>
      </c>
      <c r="U27">
        <v>3.4</v>
      </c>
      <c r="V27">
        <f t="shared" ca="1" si="1"/>
        <v>8.5864779494088481E-2</v>
      </c>
    </row>
    <row r="28" spans="1:28">
      <c r="A28" s="73">
        <v>-9956.5</v>
      </c>
      <c r="B28" s="73">
        <v>5.8098999994399492E-2</v>
      </c>
      <c r="C28" s="73">
        <v>1</v>
      </c>
      <c r="D28" s="75">
        <f t="shared" si="6"/>
        <v>-0.99565000000000003</v>
      </c>
      <c r="E28" s="75">
        <f t="shared" si="7"/>
        <v>5.8098999994399492E-2</v>
      </c>
      <c r="F28" s="63">
        <f t="shared" si="8"/>
        <v>-0.99565000000000003</v>
      </c>
      <c r="G28" s="63">
        <f t="shared" si="9"/>
        <v>5.8098999994399492E-2</v>
      </c>
      <c r="H28" s="63">
        <f t="shared" si="10"/>
        <v>0.99131892250000009</v>
      </c>
      <c r="I28" s="63">
        <f t="shared" si="11"/>
        <v>-0.98700668518712509</v>
      </c>
      <c r="J28" s="63">
        <f t="shared" si="12"/>
        <v>0.9827132061065611</v>
      </c>
      <c r="K28" s="63">
        <f t="shared" si="13"/>
        <v>-5.7846269344423856E-2</v>
      </c>
      <c r="L28" s="63">
        <f t="shared" si="14"/>
        <v>5.7594638072775615E-2</v>
      </c>
      <c r="M28" s="63">
        <f t="shared" ca="1" si="15"/>
        <v>5.4534686062850217E-2</v>
      </c>
      <c r="N28" s="63">
        <f t="shared" ca="1" si="16"/>
        <v>1.2704333802636247E-5</v>
      </c>
      <c r="O28" s="17">
        <f t="shared" ca="1" si="17"/>
        <v>242046271.4785082</v>
      </c>
      <c r="P28" s="63">
        <f t="shared" ca="1" si="18"/>
        <v>865057644.73901653</v>
      </c>
      <c r="Q28" s="63">
        <f t="shared" ca="1" si="19"/>
        <v>114888891.04539458</v>
      </c>
      <c r="R28">
        <f t="shared" ca="1" si="20"/>
        <v>3.5643139315492747E-3</v>
      </c>
      <c r="T28">
        <f t="shared" si="0"/>
        <v>36000</v>
      </c>
      <c r="U28">
        <v>3.6</v>
      </c>
      <c r="V28">
        <f t="shared" ca="1" si="1"/>
        <v>0.10105046072240408</v>
      </c>
    </row>
    <row r="29" spans="1:28">
      <c r="A29" s="73">
        <v>-9910</v>
      </c>
      <c r="B29" s="73">
        <v>5.6959999994433019E-2</v>
      </c>
      <c r="C29" s="73">
        <v>1</v>
      </c>
      <c r="D29" s="75">
        <f t="shared" si="6"/>
        <v>-0.99099999999999999</v>
      </c>
      <c r="E29" s="75">
        <f t="shared" si="7"/>
        <v>5.6959999994433019E-2</v>
      </c>
      <c r="F29" s="63">
        <f t="shared" si="8"/>
        <v>-0.99099999999999999</v>
      </c>
      <c r="G29" s="63">
        <f t="shared" si="9"/>
        <v>5.6959999994433019E-2</v>
      </c>
      <c r="H29" s="63">
        <f t="shared" si="10"/>
        <v>0.98208099999999998</v>
      </c>
      <c r="I29" s="63">
        <f t="shared" si="11"/>
        <v>-0.97324227099999994</v>
      </c>
      <c r="J29" s="63">
        <f t="shared" si="12"/>
        <v>0.9644830905609999</v>
      </c>
      <c r="K29" s="63">
        <f t="shared" si="13"/>
        <v>-5.6447359994483123E-2</v>
      </c>
      <c r="L29" s="63">
        <f t="shared" si="14"/>
        <v>5.5939333754532777E-2</v>
      </c>
      <c r="M29" s="63">
        <f t="shared" ca="1" si="15"/>
        <v>5.4262151549548679E-2</v>
      </c>
      <c r="N29" s="63">
        <f t="shared" ca="1" si="16"/>
        <v>7.2783862315648534E-6</v>
      </c>
      <c r="O29" s="17">
        <f t="shared" ca="1" si="17"/>
        <v>244043814.64735344</v>
      </c>
      <c r="P29" s="63">
        <f t="shared" ca="1" si="18"/>
        <v>855266795.88735235</v>
      </c>
      <c r="Q29" s="63">
        <f t="shared" ca="1" si="19"/>
        <v>112016740.85196982</v>
      </c>
      <c r="R29">
        <f t="shared" ca="1" si="20"/>
        <v>2.6978484448843404E-3</v>
      </c>
      <c r="T29">
        <f t="shared" si="0"/>
        <v>38000</v>
      </c>
      <c r="U29">
        <v>3.8</v>
      </c>
      <c r="V29">
        <f t="shared" ca="1" si="1"/>
        <v>0.11743381163982154</v>
      </c>
    </row>
    <row r="30" spans="1:28">
      <c r="A30" s="73">
        <v>-9854</v>
      </c>
      <c r="B30" s="73">
        <v>5.728399999497924E-2</v>
      </c>
      <c r="C30" s="73">
        <v>1</v>
      </c>
      <c r="D30" s="75">
        <f t="shared" si="6"/>
        <v>-0.98540000000000005</v>
      </c>
      <c r="E30" s="75">
        <f t="shared" si="7"/>
        <v>5.728399999497924E-2</v>
      </c>
      <c r="F30" s="63">
        <f t="shared" si="8"/>
        <v>-0.98540000000000005</v>
      </c>
      <c r="G30" s="63">
        <f t="shared" si="9"/>
        <v>5.728399999497924E-2</v>
      </c>
      <c r="H30" s="63">
        <f t="shared" si="10"/>
        <v>0.97101316000000015</v>
      </c>
      <c r="I30" s="63">
        <f t="shared" si="11"/>
        <v>-0.95683636786400017</v>
      </c>
      <c r="J30" s="63">
        <f t="shared" si="12"/>
        <v>0.94286655689318577</v>
      </c>
      <c r="K30" s="63">
        <f t="shared" si="13"/>
        <v>-5.6447653595052549E-2</v>
      </c>
      <c r="L30" s="63">
        <f t="shared" si="14"/>
        <v>5.5623517852564787E-2</v>
      </c>
      <c r="M30" s="63">
        <f t="shared" ca="1" si="15"/>
        <v>5.3934797270133714E-2</v>
      </c>
      <c r="N30" s="63">
        <f t="shared" ca="1" si="16"/>
        <v>1.1217158892112698E-5</v>
      </c>
      <c r="O30" s="17">
        <f t="shared" ca="1" si="17"/>
        <v>246446364.1461032</v>
      </c>
      <c r="P30" s="63">
        <f t="shared" ca="1" si="18"/>
        <v>843576567.09874642</v>
      </c>
      <c r="Q30" s="63">
        <f t="shared" ca="1" si="19"/>
        <v>108618660.55666865</v>
      </c>
      <c r="R30">
        <f t="shared" ca="1" si="20"/>
        <v>3.3492027248455264E-3</v>
      </c>
      <c r="T30">
        <f t="shared" si="0"/>
        <v>40000</v>
      </c>
      <c r="U30">
        <v>4</v>
      </c>
      <c r="V30">
        <f t="shared" ca="1" si="1"/>
        <v>0.13501483224634092</v>
      </c>
    </row>
    <row r="31" spans="1:28">
      <c r="A31" s="73">
        <v>-8915</v>
      </c>
      <c r="B31" s="73">
        <v>5.1889999995182734E-2</v>
      </c>
      <c r="C31" s="73">
        <v>1</v>
      </c>
      <c r="D31" s="75">
        <f t="shared" si="6"/>
        <v>-0.89149999999999996</v>
      </c>
      <c r="E31" s="75">
        <f t="shared" si="7"/>
        <v>5.1889999995182734E-2</v>
      </c>
      <c r="F31" s="63">
        <f t="shared" si="8"/>
        <v>-0.89149999999999996</v>
      </c>
      <c r="G31" s="63">
        <f t="shared" si="9"/>
        <v>5.1889999995182734E-2</v>
      </c>
      <c r="H31" s="63">
        <f t="shared" si="10"/>
        <v>0.79477224999999996</v>
      </c>
      <c r="I31" s="63">
        <f t="shared" si="11"/>
        <v>-0.70853946087499997</v>
      </c>
      <c r="J31" s="63">
        <f t="shared" si="12"/>
        <v>0.63166292937006241</v>
      </c>
      <c r="K31" s="63">
        <f t="shared" si="13"/>
        <v>-4.6259934995705403E-2</v>
      </c>
      <c r="L31" s="63">
        <f t="shared" si="14"/>
        <v>4.1240732048671368E-2</v>
      </c>
      <c r="M31" s="63">
        <f t="shared" ca="1" si="15"/>
        <v>4.8585641075160051E-2</v>
      </c>
      <c r="N31" s="63">
        <f t="shared" ca="1" si="16"/>
        <v>1.0918787872333475E-5</v>
      </c>
      <c r="O31" s="17">
        <f t="shared" ca="1" si="17"/>
        <v>286026676.97065955</v>
      </c>
      <c r="P31" s="63">
        <f t="shared" ca="1" si="18"/>
        <v>663422778.13225269</v>
      </c>
      <c r="Q31" s="63">
        <f t="shared" ca="1" si="19"/>
        <v>60963020.373705745</v>
      </c>
      <c r="R31">
        <f t="shared" ca="1" si="20"/>
        <v>3.3043589200226833E-3</v>
      </c>
      <c r="T31">
        <f t="shared" si="0"/>
        <v>42000.000000000102</v>
      </c>
      <c r="U31">
        <v>4.2000000000000099</v>
      </c>
      <c r="V31">
        <f t="shared" ca="1" si="1"/>
        <v>0.15379352254196321</v>
      </c>
    </row>
    <row r="32" spans="1:28">
      <c r="A32" s="73">
        <v>-8893</v>
      </c>
      <c r="B32" s="73">
        <v>5.2677999992738478E-2</v>
      </c>
      <c r="C32" s="73">
        <v>1</v>
      </c>
      <c r="D32" s="75">
        <f t="shared" si="6"/>
        <v>-0.88929999999999998</v>
      </c>
      <c r="E32" s="75">
        <f t="shared" si="7"/>
        <v>5.2677999992738478E-2</v>
      </c>
      <c r="F32" s="63">
        <f t="shared" si="8"/>
        <v>-0.88929999999999998</v>
      </c>
      <c r="G32" s="63">
        <f t="shared" si="9"/>
        <v>5.2677999992738478E-2</v>
      </c>
      <c r="H32" s="63">
        <f t="shared" si="10"/>
        <v>0.79085448999999997</v>
      </c>
      <c r="I32" s="63">
        <f t="shared" si="11"/>
        <v>-0.70330689795699997</v>
      </c>
      <c r="J32" s="63">
        <f t="shared" si="12"/>
        <v>0.62545082435316002</v>
      </c>
      <c r="K32" s="63">
        <f t="shared" si="13"/>
        <v>-4.6846545393542327E-2</v>
      </c>
      <c r="L32" s="63">
        <f t="shared" si="14"/>
        <v>4.1660632818477192E-2</v>
      </c>
      <c r="M32" s="63">
        <f t="shared" ca="1" si="15"/>
        <v>4.8463479873504703E-2</v>
      </c>
      <c r="N32" s="63">
        <f t="shared" ca="1" si="16"/>
        <v>1.7762179835426272E-5</v>
      </c>
      <c r="O32" s="17">
        <f t="shared" ca="1" si="17"/>
        <v>286933732.42286146</v>
      </c>
      <c r="P32" s="63">
        <f t="shared" ca="1" si="18"/>
        <v>659548786.10239196</v>
      </c>
      <c r="Q32" s="63">
        <f t="shared" ca="1" si="19"/>
        <v>60044839.23511178</v>
      </c>
      <c r="R32">
        <f t="shared" ca="1" si="20"/>
        <v>4.214520119233775E-3</v>
      </c>
      <c r="T32">
        <f t="shared" si="0"/>
        <v>44000.000000000102</v>
      </c>
      <c r="U32">
        <v>4.4000000000000101</v>
      </c>
      <c r="V32">
        <f t="shared" ca="1" si="1"/>
        <v>0.17376988252668646</v>
      </c>
    </row>
    <row r="33" spans="1:22">
      <c r="A33" s="73">
        <v>-8109.5</v>
      </c>
      <c r="B33" s="73">
        <v>4.8136999997950625E-2</v>
      </c>
      <c r="C33" s="73">
        <v>1</v>
      </c>
      <c r="D33" s="75">
        <f t="shared" si="6"/>
        <v>-0.81094999999999995</v>
      </c>
      <c r="E33" s="75">
        <f t="shared" si="7"/>
        <v>4.8136999997950625E-2</v>
      </c>
      <c r="F33" s="63">
        <f t="shared" si="8"/>
        <v>-0.81094999999999995</v>
      </c>
      <c r="G33" s="63">
        <f t="shared" si="9"/>
        <v>4.8136999997950625E-2</v>
      </c>
      <c r="H33" s="63">
        <f t="shared" si="10"/>
        <v>0.65763990249999993</v>
      </c>
      <c r="I33" s="63">
        <f t="shared" si="11"/>
        <v>-0.5333130789323749</v>
      </c>
      <c r="J33" s="63">
        <f t="shared" si="12"/>
        <v>0.43249024136020942</v>
      </c>
      <c r="K33" s="63">
        <f t="shared" si="13"/>
        <v>-3.9036700148338058E-2</v>
      </c>
      <c r="L33" s="63">
        <f t="shared" si="14"/>
        <v>3.1656811985294749E-2</v>
      </c>
      <c r="M33" s="63">
        <f t="shared" ca="1" si="15"/>
        <v>4.4207357812410968E-2</v>
      </c>
      <c r="N33" s="63">
        <f t="shared" ca="1" si="16"/>
        <v>1.5442087706372894E-5</v>
      </c>
      <c r="O33" s="17">
        <f t="shared" ca="1" si="17"/>
        <v>318422723.88680542</v>
      </c>
      <c r="P33" s="63">
        <f t="shared" ca="1" si="18"/>
        <v>531325921.16006434</v>
      </c>
      <c r="Q33" s="63">
        <f t="shared" ca="1" si="19"/>
        <v>32642220.43675302</v>
      </c>
      <c r="R33">
        <f t="shared" ca="1" si="20"/>
        <v>3.9296421855396571E-3</v>
      </c>
      <c r="T33">
        <f t="shared" si="0"/>
        <v>46000.000000000102</v>
      </c>
      <c r="U33">
        <v>4.6000000000000103</v>
      </c>
      <c r="V33">
        <f t="shared" ca="1" si="1"/>
        <v>0.19494391220051172</v>
      </c>
    </row>
    <row r="34" spans="1:22">
      <c r="A34" s="73">
        <v>-8102</v>
      </c>
      <c r="B34" s="73">
        <v>4.9291999996057712E-2</v>
      </c>
      <c r="C34" s="73">
        <v>1</v>
      </c>
      <c r="D34" s="75">
        <f t="shared" si="6"/>
        <v>-0.81020000000000003</v>
      </c>
      <c r="E34" s="75">
        <f t="shared" si="7"/>
        <v>4.9291999996057712E-2</v>
      </c>
      <c r="F34" s="63">
        <f t="shared" si="8"/>
        <v>-0.81020000000000003</v>
      </c>
      <c r="G34" s="63">
        <f t="shared" si="9"/>
        <v>4.9291999996057712E-2</v>
      </c>
      <c r="H34" s="63">
        <f t="shared" si="10"/>
        <v>0.6564240400000001</v>
      </c>
      <c r="I34" s="63">
        <f t="shared" si="11"/>
        <v>-0.53183475720800011</v>
      </c>
      <c r="J34" s="63">
        <f t="shared" si="12"/>
        <v>0.4308925202899217</v>
      </c>
      <c r="K34" s="63">
        <f t="shared" si="13"/>
        <v>-3.9936378396805958E-2</v>
      </c>
      <c r="L34" s="63">
        <f t="shared" si="14"/>
        <v>3.235645377709219E-2</v>
      </c>
      <c r="M34" s="63">
        <f t="shared" ca="1" si="15"/>
        <v>4.4167504522890269E-2</v>
      </c>
      <c r="N34" s="63">
        <f t="shared" ca="1" si="16"/>
        <v>2.6260453854513609E-5</v>
      </c>
      <c r="O34" s="17">
        <f t="shared" ca="1" si="17"/>
        <v>318715627.63222104</v>
      </c>
      <c r="P34" s="63">
        <f t="shared" ca="1" si="18"/>
        <v>530187494.33292705</v>
      </c>
      <c r="Q34" s="63">
        <f t="shared" ca="1" si="19"/>
        <v>32427065.355802707</v>
      </c>
      <c r="R34">
        <f t="shared" ca="1" si="20"/>
        <v>5.1244954731674425E-3</v>
      </c>
    </row>
    <row r="35" spans="1:22">
      <c r="A35" s="73">
        <v>-8063</v>
      </c>
      <c r="B35" s="73">
        <v>4.7398000002431218E-2</v>
      </c>
      <c r="C35" s="73">
        <v>1</v>
      </c>
      <c r="D35" s="75">
        <f t="shared" si="6"/>
        <v>-0.80630000000000002</v>
      </c>
      <c r="E35" s="75">
        <f t="shared" si="7"/>
        <v>4.7398000002431218E-2</v>
      </c>
      <c r="F35" s="63">
        <f t="shared" si="8"/>
        <v>-0.80630000000000002</v>
      </c>
      <c r="G35" s="63">
        <f t="shared" si="9"/>
        <v>4.7398000002431218E-2</v>
      </c>
      <c r="H35" s="63">
        <f t="shared" si="10"/>
        <v>0.65011969000000003</v>
      </c>
      <c r="I35" s="63">
        <f t="shared" si="11"/>
        <v>-0.52419150604700004</v>
      </c>
      <c r="J35" s="63">
        <f t="shared" si="12"/>
        <v>0.42265561132569612</v>
      </c>
      <c r="K35" s="63">
        <f t="shared" si="13"/>
        <v>-3.8217007401960289E-2</v>
      </c>
      <c r="L35" s="63">
        <f t="shared" si="14"/>
        <v>3.0814373068200583E-2</v>
      </c>
      <c r="M35" s="63">
        <f t="shared" ca="1" si="15"/>
        <v>4.3960538914130279E-2</v>
      </c>
      <c r="N35" s="63">
        <f t="shared" ca="1" si="16"/>
        <v>1.1816138733583075E-5</v>
      </c>
      <c r="O35" s="17">
        <f t="shared" ca="1" si="17"/>
        <v>320235859.47876143</v>
      </c>
      <c r="P35" s="63">
        <f t="shared" ca="1" si="18"/>
        <v>524294065.78392845</v>
      </c>
      <c r="Q35" s="63">
        <f t="shared" ca="1" si="19"/>
        <v>31321864.144332696</v>
      </c>
      <c r="R35">
        <f t="shared" ca="1" si="20"/>
        <v>3.4374610883009388E-3</v>
      </c>
    </row>
    <row r="36" spans="1:22">
      <c r="A36" s="73">
        <v>-8036</v>
      </c>
      <c r="B36" s="73">
        <v>4.8455999996804167E-2</v>
      </c>
      <c r="C36" s="73">
        <v>1</v>
      </c>
      <c r="D36" s="75">
        <f t="shared" si="6"/>
        <v>-0.80359999999999998</v>
      </c>
      <c r="E36" s="75">
        <f t="shared" si="7"/>
        <v>4.8455999996804167E-2</v>
      </c>
      <c r="F36" s="63">
        <f t="shared" si="8"/>
        <v>-0.80359999999999998</v>
      </c>
      <c r="G36" s="63">
        <f t="shared" si="9"/>
        <v>4.8455999996804167E-2</v>
      </c>
      <c r="H36" s="63">
        <f t="shared" si="10"/>
        <v>0.64577295999999995</v>
      </c>
      <c r="I36" s="63">
        <f t="shared" si="11"/>
        <v>-0.51894315065599994</v>
      </c>
      <c r="J36" s="63">
        <f t="shared" si="12"/>
        <v>0.41702271586716155</v>
      </c>
      <c r="K36" s="63">
        <f t="shared" si="13"/>
        <v>-3.8939241597431826E-2</v>
      </c>
      <c r="L36" s="63">
        <f t="shared" si="14"/>
        <v>3.1291574547696217E-2</v>
      </c>
      <c r="M36" s="63">
        <f t="shared" ca="1" si="15"/>
        <v>4.3817521812065836E-2</v>
      </c>
      <c r="N36" s="63">
        <f t="shared" ca="1" si="16"/>
        <v>2.1515479870293394E-5</v>
      </c>
      <c r="O36" s="17">
        <f t="shared" ca="1" si="17"/>
        <v>321285487.70335984</v>
      </c>
      <c r="P36" s="63">
        <f t="shared" ca="1" si="18"/>
        <v>520239862.78820443</v>
      </c>
      <c r="Q36" s="63">
        <f t="shared" ca="1" si="19"/>
        <v>30570024.54507656</v>
      </c>
      <c r="R36">
        <f t="shared" ca="1" si="20"/>
        <v>4.6384781847383302E-3</v>
      </c>
    </row>
    <row r="37" spans="1:22">
      <c r="A37" s="73">
        <v>-3639.5</v>
      </c>
      <c r="B37" s="73">
        <v>2.5916999999026302E-2</v>
      </c>
      <c r="C37" s="73">
        <v>1</v>
      </c>
      <c r="D37" s="75">
        <f t="shared" si="6"/>
        <v>-0.36395</v>
      </c>
      <c r="E37" s="75">
        <f t="shared" si="7"/>
        <v>2.5916999999026302E-2</v>
      </c>
      <c r="F37" s="63">
        <f t="shared" si="8"/>
        <v>-0.36395</v>
      </c>
      <c r="G37" s="63">
        <f t="shared" si="9"/>
        <v>2.5916999999026302E-2</v>
      </c>
      <c r="H37" s="63">
        <f t="shared" si="10"/>
        <v>0.1324596025</v>
      </c>
      <c r="I37" s="63">
        <f t="shared" si="11"/>
        <v>-4.8208672329874996E-2</v>
      </c>
      <c r="J37" s="63">
        <f t="shared" si="12"/>
        <v>1.7545546294458005E-2</v>
      </c>
      <c r="K37" s="63">
        <f t="shared" si="13"/>
        <v>-9.4324921496456229E-3</v>
      </c>
      <c r="L37" s="63">
        <f t="shared" si="14"/>
        <v>3.4329555178635243E-3</v>
      </c>
      <c r="M37" s="63">
        <f t="shared" ca="1" si="15"/>
        <v>2.3441093059904588E-2</v>
      </c>
      <c r="N37" s="63">
        <f t="shared" ca="1" si="16"/>
        <v>6.1301151711910568E-6</v>
      </c>
      <c r="O37" s="17">
        <f t="shared" ca="1" si="17"/>
        <v>448861735.05505419</v>
      </c>
      <c r="P37" s="63">
        <f t="shared" ca="1" si="18"/>
        <v>98734175.172361478</v>
      </c>
      <c r="Q37" s="63">
        <f t="shared" ca="1" si="19"/>
        <v>11746558.755589338</v>
      </c>
      <c r="R37">
        <f t="shared" ca="1" si="20"/>
        <v>2.4759069391217144E-3</v>
      </c>
    </row>
    <row r="38" spans="1:22">
      <c r="A38" s="73">
        <v>-3637</v>
      </c>
      <c r="B38" s="73">
        <v>2.4701999995158985E-2</v>
      </c>
      <c r="C38" s="73">
        <v>1</v>
      </c>
      <c r="D38" s="75">
        <f t="shared" si="6"/>
        <v>-0.36370000000000002</v>
      </c>
      <c r="E38" s="75">
        <f t="shared" si="7"/>
        <v>2.4701999995158985E-2</v>
      </c>
      <c r="F38" s="63">
        <f t="shared" si="8"/>
        <v>-0.36370000000000002</v>
      </c>
      <c r="G38" s="63">
        <f t="shared" si="9"/>
        <v>2.4701999995158985E-2</v>
      </c>
      <c r="H38" s="63">
        <f t="shared" si="10"/>
        <v>0.13227769</v>
      </c>
      <c r="I38" s="63">
        <f t="shared" si="11"/>
        <v>-4.8109395853000003E-2</v>
      </c>
      <c r="J38" s="63">
        <f t="shared" si="12"/>
        <v>1.7497387271736102E-2</v>
      </c>
      <c r="K38" s="63">
        <f t="shared" si="13"/>
        <v>-8.9841173982393233E-3</v>
      </c>
      <c r="L38" s="63">
        <f t="shared" si="14"/>
        <v>3.2675234977396421E-3</v>
      </c>
      <c r="M38" s="63">
        <f t="shared" ca="1" si="15"/>
        <v>2.3431152748399395E-2</v>
      </c>
      <c r="N38" s="63">
        <f t="shared" ca="1" si="16"/>
        <v>1.6150527245964315E-6</v>
      </c>
      <c r="O38" s="17">
        <f t="shared" ca="1" si="17"/>
        <v>448904158.43059438</v>
      </c>
      <c r="P38" s="63">
        <f t="shared" ca="1" si="18"/>
        <v>98606411.637385994</v>
      </c>
      <c r="Q38" s="63">
        <f t="shared" ca="1" si="19"/>
        <v>11773547.615052113</v>
      </c>
      <c r="R38">
        <f t="shared" ca="1" si="20"/>
        <v>1.2708472467595905E-3</v>
      </c>
    </row>
    <row r="39" spans="1:22">
      <c r="A39" s="73">
        <v>-3559</v>
      </c>
      <c r="B39" s="73">
        <v>2.4614000001747627E-2</v>
      </c>
      <c r="C39" s="73">
        <v>1</v>
      </c>
      <c r="D39" s="75">
        <f t="shared" si="6"/>
        <v>-0.35589999999999999</v>
      </c>
      <c r="E39" s="75">
        <f t="shared" si="7"/>
        <v>2.4614000001747627E-2</v>
      </c>
      <c r="F39" s="63">
        <f t="shared" si="8"/>
        <v>-0.35589999999999999</v>
      </c>
      <c r="G39" s="63">
        <f t="shared" si="9"/>
        <v>2.4614000001747627E-2</v>
      </c>
      <c r="H39" s="63">
        <f t="shared" si="10"/>
        <v>0.12666480999999999</v>
      </c>
      <c r="I39" s="63">
        <f t="shared" si="11"/>
        <v>-4.5080005878999997E-2</v>
      </c>
      <c r="J39" s="63">
        <f t="shared" si="12"/>
        <v>1.60439740923361E-2</v>
      </c>
      <c r="K39" s="63">
        <f t="shared" si="13"/>
        <v>-8.7601226006219796E-3</v>
      </c>
      <c r="L39" s="63">
        <f t="shared" si="14"/>
        <v>3.1177276335613625E-3</v>
      </c>
      <c r="M39" s="63">
        <f t="shared" ca="1" si="15"/>
        <v>2.3121955050434566E-2</v>
      </c>
      <c r="N39" s="63">
        <f t="shared" ca="1" si="16"/>
        <v>2.2261981367387944E-6</v>
      </c>
      <c r="O39" s="17">
        <f t="shared" ca="1" si="17"/>
        <v>450208091.13005435</v>
      </c>
      <c r="P39" s="63">
        <f t="shared" ca="1" si="18"/>
        <v>94671611.816270038</v>
      </c>
      <c r="Q39" s="63">
        <f t="shared" ca="1" si="19"/>
        <v>12626458.031843614</v>
      </c>
      <c r="R39">
        <f t="shared" ca="1" si="20"/>
        <v>1.492044951313061E-3</v>
      </c>
    </row>
    <row r="40" spans="1:22">
      <c r="A40" s="73">
        <v>-3556.5</v>
      </c>
      <c r="B40" s="73">
        <v>2.1499000002222601E-2</v>
      </c>
      <c r="C40" s="73">
        <v>1</v>
      </c>
      <c r="D40" s="75">
        <f t="shared" si="6"/>
        <v>-0.35565000000000002</v>
      </c>
      <c r="E40" s="75">
        <f t="shared" si="7"/>
        <v>2.1499000002222601E-2</v>
      </c>
      <c r="F40" s="63">
        <f t="shared" si="8"/>
        <v>-0.35565000000000002</v>
      </c>
      <c r="G40" s="63">
        <f t="shared" si="9"/>
        <v>2.1499000002222601E-2</v>
      </c>
      <c r="H40" s="63">
        <f t="shared" si="10"/>
        <v>0.12648692250000002</v>
      </c>
      <c r="I40" s="63">
        <f t="shared" si="11"/>
        <v>-4.4985073987125007E-2</v>
      </c>
      <c r="J40" s="63">
        <f t="shared" si="12"/>
        <v>1.599894156352101E-2</v>
      </c>
      <c r="K40" s="63">
        <f t="shared" si="13"/>
        <v>-7.6461193507904686E-3</v>
      </c>
      <c r="L40" s="63">
        <f t="shared" si="14"/>
        <v>2.7193423471086305E-3</v>
      </c>
      <c r="M40" s="63">
        <f t="shared" ca="1" si="15"/>
        <v>2.3112074996685609E-2</v>
      </c>
      <c r="N40" s="63">
        <f t="shared" ca="1" si="16"/>
        <v>2.6020109377618316E-6</v>
      </c>
      <c r="O40" s="17">
        <f t="shared" ca="1" si="17"/>
        <v>450249252.16166991</v>
      </c>
      <c r="P40" s="63">
        <f t="shared" ca="1" si="18"/>
        <v>94547137.667744875</v>
      </c>
      <c r="Q40" s="63">
        <f t="shared" ca="1" si="19"/>
        <v>12654137.410724035</v>
      </c>
      <c r="R40">
        <f t="shared" ca="1" si="20"/>
        <v>-1.6130749944630075E-3</v>
      </c>
    </row>
    <row r="41" spans="1:22">
      <c r="A41" s="73">
        <v>-1849.5</v>
      </c>
      <c r="B41" s="73">
        <v>1.6476999997394159E-2</v>
      </c>
      <c r="C41" s="73">
        <v>1</v>
      </c>
      <c r="D41" s="75">
        <f t="shared" si="6"/>
        <v>-0.18495</v>
      </c>
      <c r="E41" s="75">
        <f t="shared" si="7"/>
        <v>1.6476999997394159E-2</v>
      </c>
      <c r="F41" s="63">
        <f t="shared" si="8"/>
        <v>-0.18495</v>
      </c>
      <c r="G41" s="63">
        <f t="shared" si="9"/>
        <v>1.6476999997394159E-2</v>
      </c>
      <c r="H41" s="63">
        <f t="shared" si="10"/>
        <v>3.4206502499999999E-2</v>
      </c>
      <c r="I41" s="63">
        <f t="shared" si="11"/>
        <v>-6.3264926373750004E-3</v>
      </c>
      <c r="J41" s="63">
        <f t="shared" si="12"/>
        <v>1.1700848132825063E-3</v>
      </c>
      <c r="K41" s="63">
        <f t="shared" si="13"/>
        <v>-3.0474211495180497E-3</v>
      </c>
      <c r="L41" s="63">
        <f t="shared" si="14"/>
        <v>5.6362054160336331E-4</v>
      </c>
      <c r="M41" s="63">
        <f t="shared" ca="1" si="15"/>
        <v>1.6802841757059574E-2</v>
      </c>
      <c r="N41" s="63">
        <f t="shared" ca="1" si="16"/>
        <v>1.0617285234185356E-7</v>
      </c>
      <c r="O41" s="17">
        <f t="shared" ca="1" si="17"/>
        <v>468931649.01647443</v>
      </c>
      <c r="P41" s="63">
        <f t="shared" ca="1" si="18"/>
        <v>31252185.676511794</v>
      </c>
      <c r="Q41" s="63">
        <f t="shared" ca="1" si="19"/>
        <v>34903962.750727609</v>
      </c>
      <c r="R41">
        <f t="shared" ca="1" si="20"/>
        <v>-3.2584175966541423E-4</v>
      </c>
    </row>
    <row r="42" spans="1:22">
      <c r="A42" s="73">
        <v>-1849</v>
      </c>
      <c r="B42" s="73">
        <v>1.6453999996883795E-2</v>
      </c>
      <c r="C42" s="73">
        <v>1</v>
      </c>
      <c r="D42" s="75">
        <f t="shared" si="6"/>
        <v>-0.18490000000000001</v>
      </c>
      <c r="E42" s="75">
        <f t="shared" si="7"/>
        <v>1.6453999996883795E-2</v>
      </c>
      <c r="F42" s="63">
        <f t="shared" si="8"/>
        <v>-0.18490000000000001</v>
      </c>
      <c r="G42" s="63">
        <f t="shared" si="9"/>
        <v>1.6453999996883795E-2</v>
      </c>
      <c r="H42" s="63">
        <f t="shared" si="10"/>
        <v>3.4188010000000005E-2</v>
      </c>
      <c r="I42" s="63">
        <f t="shared" si="11"/>
        <v>-6.3213630490000011E-3</v>
      </c>
      <c r="J42" s="63">
        <f t="shared" si="12"/>
        <v>1.1688200277601003E-3</v>
      </c>
      <c r="K42" s="63">
        <f t="shared" si="13"/>
        <v>-3.0423445994238137E-3</v>
      </c>
      <c r="L42" s="63">
        <f t="shared" si="14"/>
        <v>5.6252951643346314E-4</v>
      </c>
      <c r="M42" s="63">
        <f t="shared" ca="1" si="15"/>
        <v>1.680112152364276E-2</v>
      </c>
      <c r="N42" s="63">
        <f t="shared" ca="1" si="16"/>
        <v>1.2049335433947496E-7</v>
      </c>
      <c r="O42" s="17">
        <f t="shared" ca="1" si="17"/>
        <v>468934306.74360639</v>
      </c>
      <c r="P42" s="63">
        <f t="shared" ca="1" si="18"/>
        <v>31239422.213606548</v>
      </c>
      <c r="Q42" s="63">
        <f t="shared" ca="1" si="19"/>
        <v>34911036.833027683</v>
      </c>
      <c r="R42">
        <f t="shared" ca="1" si="20"/>
        <v>-3.4712152675896515E-4</v>
      </c>
    </row>
    <row r="43" spans="1:22">
      <c r="A43" s="73">
        <v>-1838</v>
      </c>
      <c r="B43" s="73">
        <v>1.9747999991523102E-2</v>
      </c>
      <c r="C43" s="73">
        <v>1</v>
      </c>
      <c r="D43" s="75">
        <f t="shared" si="6"/>
        <v>-0.18379999999999999</v>
      </c>
      <c r="E43" s="75">
        <f t="shared" si="7"/>
        <v>1.9747999991523102E-2</v>
      </c>
      <c r="F43" s="63">
        <f t="shared" si="8"/>
        <v>-0.18379999999999999</v>
      </c>
      <c r="G43" s="63">
        <f t="shared" si="9"/>
        <v>1.9747999991523102E-2</v>
      </c>
      <c r="H43" s="63">
        <f t="shared" si="10"/>
        <v>3.3782439999999997E-2</v>
      </c>
      <c r="I43" s="63">
        <f t="shared" si="11"/>
        <v>-6.2092124719999994E-3</v>
      </c>
      <c r="J43" s="63">
        <f t="shared" si="12"/>
        <v>1.1412532523535999E-3</v>
      </c>
      <c r="K43" s="63">
        <f t="shared" si="13"/>
        <v>-3.6296823984419461E-3</v>
      </c>
      <c r="L43" s="63">
        <f t="shared" si="14"/>
        <v>6.6713562483362962E-4</v>
      </c>
      <c r="M43" s="63">
        <f t="shared" ca="1" si="15"/>
        <v>1.6763295326624822E-2</v>
      </c>
      <c r="N43" s="63">
        <f t="shared" ca="1" si="16"/>
        <v>8.9084619366655548E-6</v>
      </c>
      <c r="O43" s="17">
        <f t="shared" ca="1" si="17"/>
        <v>468992353.34360468</v>
      </c>
      <c r="P43" s="63">
        <f t="shared" ca="1" si="18"/>
        <v>30959399.296671439</v>
      </c>
      <c r="Q43" s="63">
        <f t="shared" ca="1" si="19"/>
        <v>35066690.258918159</v>
      </c>
      <c r="R43">
        <f t="shared" ca="1" si="20"/>
        <v>2.98470466489828E-3</v>
      </c>
    </row>
    <row r="44" spans="1:22">
      <c r="A44" s="73">
        <v>-1838</v>
      </c>
      <c r="B44" s="73">
        <v>1.9747999991523102E-2</v>
      </c>
      <c r="C44" s="73">
        <v>1</v>
      </c>
      <c r="D44" s="75">
        <f t="shared" si="6"/>
        <v>-0.18379999999999999</v>
      </c>
      <c r="E44" s="75">
        <f t="shared" si="7"/>
        <v>1.9747999991523102E-2</v>
      </c>
      <c r="F44" s="63">
        <f t="shared" si="8"/>
        <v>-0.18379999999999999</v>
      </c>
      <c r="G44" s="63">
        <f t="shared" si="9"/>
        <v>1.9747999991523102E-2</v>
      </c>
      <c r="H44" s="63">
        <f t="shared" si="10"/>
        <v>3.3782439999999997E-2</v>
      </c>
      <c r="I44" s="63">
        <f t="shared" si="11"/>
        <v>-6.2092124719999994E-3</v>
      </c>
      <c r="J44" s="63">
        <f t="shared" si="12"/>
        <v>1.1412532523535999E-3</v>
      </c>
      <c r="K44" s="63">
        <f t="shared" si="13"/>
        <v>-3.6296823984419461E-3</v>
      </c>
      <c r="L44" s="63">
        <f t="shared" si="14"/>
        <v>6.6713562483362962E-4</v>
      </c>
      <c r="M44" s="63">
        <f t="shared" ca="1" si="15"/>
        <v>1.6763295326624822E-2</v>
      </c>
      <c r="N44" s="63">
        <f t="shared" ca="1" si="16"/>
        <v>8.9084619366655548E-6</v>
      </c>
      <c r="O44" s="17">
        <f t="shared" ca="1" si="17"/>
        <v>468992353.34360468</v>
      </c>
      <c r="P44" s="63">
        <f t="shared" ca="1" si="18"/>
        <v>30959399.296671439</v>
      </c>
      <c r="Q44" s="63">
        <f t="shared" ca="1" si="19"/>
        <v>35066690.258918159</v>
      </c>
      <c r="R44">
        <f t="shared" ca="1" si="20"/>
        <v>2.98470466489828E-3</v>
      </c>
    </row>
    <row r="45" spans="1:22">
      <c r="A45" s="73">
        <v>-1830</v>
      </c>
      <c r="B45" s="73">
        <v>1.5679999996791594E-2</v>
      </c>
      <c r="C45" s="73">
        <v>1</v>
      </c>
      <c r="D45" s="75">
        <f t="shared" si="6"/>
        <v>-0.183</v>
      </c>
      <c r="E45" s="75">
        <f t="shared" si="7"/>
        <v>1.5679999996791594E-2</v>
      </c>
      <c r="F45" s="63">
        <f t="shared" si="8"/>
        <v>-0.183</v>
      </c>
      <c r="G45" s="63">
        <f t="shared" si="9"/>
        <v>1.5679999996791594E-2</v>
      </c>
      <c r="H45" s="63">
        <f t="shared" si="10"/>
        <v>3.3488999999999998E-2</v>
      </c>
      <c r="I45" s="63">
        <f t="shared" si="11"/>
        <v>-6.1284869999999993E-3</v>
      </c>
      <c r="J45" s="63">
        <f t="shared" si="12"/>
        <v>1.1215131209999999E-3</v>
      </c>
      <c r="K45" s="63">
        <f t="shared" si="13"/>
        <v>-2.8694399994128616E-3</v>
      </c>
      <c r="L45" s="63">
        <f t="shared" si="14"/>
        <v>5.2510751989255362E-4</v>
      </c>
      <c r="M45" s="63">
        <f t="shared" ca="1" si="15"/>
        <v>1.6735808120881327E-2</v>
      </c>
      <c r="N45" s="63">
        <f t="shared" ca="1" si="16"/>
        <v>1.1147307948938819E-6</v>
      </c>
      <c r="O45" s="17">
        <f t="shared" ca="1" si="17"/>
        <v>469034060.25107574</v>
      </c>
      <c r="P45" s="63">
        <f t="shared" ca="1" si="18"/>
        <v>30756674.316096373</v>
      </c>
      <c r="Q45" s="63">
        <f t="shared" ca="1" si="19"/>
        <v>35179920.379900381</v>
      </c>
      <c r="R45">
        <f t="shared" ca="1" si="20"/>
        <v>-1.0558081240897334E-3</v>
      </c>
    </row>
    <row r="46" spans="1:22">
      <c r="A46" s="73">
        <v>-1829.5</v>
      </c>
      <c r="B46" s="73">
        <v>1.6556999995373189E-2</v>
      </c>
      <c r="C46" s="73">
        <v>1</v>
      </c>
      <c r="D46" s="75">
        <f t="shared" si="6"/>
        <v>-0.18295</v>
      </c>
      <c r="E46" s="75">
        <f t="shared" si="7"/>
        <v>1.6556999995373189E-2</v>
      </c>
      <c r="F46" s="63">
        <f t="shared" si="8"/>
        <v>-0.18295</v>
      </c>
      <c r="G46" s="63">
        <f t="shared" si="9"/>
        <v>1.6556999995373189E-2</v>
      </c>
      <c r="H46" s="63">
        <f t="shared" si="10"/>
        <v>3.3470702499999998E-2</v>
      </c>
      <c r="I46" s="63">
        <f t="shared" si="11"/>
        <v>-6.1234650223749992E-3</v>
      </c>
      <c r="J46" s="63">
        <f t="shared" si="12"/>
        <v>1.1202879258435062E-3</v>
      </c>
      <c r="K46" s="63">
        <f t="shared" si="13"/>
        <v>-3.029103149153525E-3</v>
      </c>
      <c r="L46" s="63">
        <f t="shared" si="14"/>
        <v>5.541744211376374E-4</v>
      </c>
      <c r="M46" s="63">
        <f t="shared" ca="1" si="15"/>
        <v>1.6734090806784379E-2</v>
      </c>
      <c r="N46" s="63">
        <f t="shared" ca="1" si="16"/>
        <v>3.1361155486273487E-8</v>
      </c>
      <c r="O46" s="17">
        <f t="shared" ca="1" si="17"/>
        <v>469036652.70487791</v>
      </c>
      <c r="P46" s="63">
        <f t="shared" ca="1" si="18"/>
        <v>30744029.923024412</v>
      </c>
      <c r="Q46" s="63">
        <f t="shared" ca="1" si="19"/>
        <v>35186998.014147669</v>
      </c>
      <c r="R46">
        <f t="shared" ca="1" si="20"/>
        <v>-1.7709081141118951E-4</v>
      </c>
    </row>
    <row r="47" spans="1:22">
      <c r="A47" s="73">
        <v>-1777</v>
      </c>
      <c r="B47" s="73">
        <v>1.4941999994334765E-2</v>
      </c>
      <c r="C47" s="73">
        <v>1</v>
      </c>
      <c r="D47" s="75">
        <f t="shared" si="6"/>
        <v>-0.1777</v>
      </c>
      <c r="E47" s="75">
        <f t="shared" si="7"/>
        <v>1.4941999994334765E-2</v>
      </c>
      <c r="F47" s="63">
        <f t="shared" si="8"/>
        <v>-0.1777</v>
      </c>
      <c r="G47" s="63">
        <f t="shared" si="9"/>
        <v>1.4941999994334765E-2</v>
      </c>
      <c r="H47" s="63">
        <f t="shared" si="10"/>
        <v>3.1577290000000001E-2</v>
      </c>
      <c r="I47" s="63">
        <f t="shared" si="11"/>
        <v>-5.6112844329999998E-3</v>
      </c>
      <c r="J47" s="63">
        <f t="shared" si="12"/>
        <v>9.9712524374409995E-4</v>
      </c>
      <c r="K47" s="63">
        <f t="shared" si="13"/>
        <v>-2.6551933989932878E-3</v>
      </c>
      <c r="L47" s="63">
        <f t="shared" si="14"/>
        <v>4.7182786700110721E-4</v>
      </c>
      <c r="M47" s="63">
        <f t="shared" ca="1" si="15"/>
        <v>1.6554189391093765E-2</v>
      </c>
      <c r="N47" s="63">
        <f t="shared" ca="1" si="16"/>
        <v>2.5991546510221503E-6</v>
      </c>
      <c r="O47" s="17">
        <f t="shared" ca="1" si="17"/>
        <v>469299542.14576387</v>
      </c>
      <c r="P47" s="63">
        <f t="shared" ca="1" si="18"/>
        <v>29433274.968688801</v>
      </c>
      <c r="Q47" s="63">
        <f t="shared" ca="1" si="19"/>
        <v>35930599.18218983</v>
      </c>
      <c r="R47">
        <f t="shared" ca="1" si="20"/>
        <v>-1.6121893967590006E-3</v>
      </c>
    </row>
    <row r="48" spans="1:22">
      <c r="A48" s="73">
        <v>0</v>
      </c>
      <c r="B48" s="73">
        <v>1.0199999996984843E-2</v>
      </c>
      <c r="C48" s="73">
        <v>1</v>
      </c>
      <c r="D48" s="75">
        <f t="shared" si="6"/>
        <v>0</v>
      </c>
      <c r="E48" s="75">
        <f t="shared" si="7"/>
        <v>1.0199999996984843E-2</v>
      </c>
      <c r="F48" s="63">
        <f t="shared" si="8"/>
        <v>0</v>
      </c>
      <c r="G48" s="63">
        <f t="shared" si="9"/>
        <v>1.0199999996984843E-2</v>
      </c>
      <c r="H48" s="63">
        <f t="shared" si="10"/>
        <v>0</v>
      </c>
      <c r="I48" s="63">
        <f t="shared" si="11"/>
        <v>0</v>
      </c>
      <c r="J48" s="63">
        <f t="shared" si="12"/>
        <v>0</v>
      </c>
      <c r="K48" s="63">
        <f t="shared" si="13"/>
        <v>0</v>
      </c>
      <c r="L48" s="63">
        <f t="shared" si="14"/>
        <v>0</v>
      </c>
      <c r="M48" s="63">
        <f t="shared" ca="1" si="15"/>
        <v>1.0951661045316519E-2</v>
      </c>
      <c r="N48" s="63">
        <f t="shared" ca="1" si="16"/>
        <v>5.6499433157907436E-7</v>
      </c>
      <c r="O48" s="17">
        <f t="shared" ca="1" si="17"/>
        <v>467267423.28592503</v>
      </c>
      <c r="P48" s="63">
        <f t="shared" ca="1" si="18"/>
        <v>2701421.6839023884</v>
      </c>
      <c r="Q48" s="63">
        <f t="shared" ca="1" si="19"/>
        <v>60254376.968400076</v>
      </c>
      <c r="R48">
        <f t="shared" ca="1" si="20"/>
        <v>-7.5166104833167616E-4</v>
      </c>
    </row>
    <row r="49" spans="1:18">
      <c r="A49" s="73">
        <v>5</v>
      </c>
      <c r="B49" s="73">
        <v>9.6699999994598329E-3</v>
      </c>
      <c r="C49" s="73">
        <v>1</v>
      </c>
      <c r="D49" s="75">
        <f t="shared" si="6"/>
        <v>5.0000000000000001E-4</v>
      </c>
      <c r="E49" s="75">
        <f t="shared" si="7"/>
        <v>9.6699999994598329E-3</v>
      </c>
      <c r="F49" s="63">
        <f t="shared" si="8"/>
        <v>5.0000000000000001E-4</v>
      </c>
      <c r="G49" s="63">
        <f t="shared" si="9"/>
        <v>9.6699999994598329E-3</v>
      </c>
      <c r="H49" s="63">
        <f t="shared" si="10"/>
        <v>2.4999999999999999E-7</v>
      </c>
      <c r="I49" s="63">
        <f t="shared" si="11"/>
        <v>1.2500000000000001E-10</v>
      </c>
      <c r="J49" s="63">
        <f t="shared" si="12"/>
        <v>6.2500000000000011E-14</v>
      </c>
      <c r="K49" s="63">
        <f t="shared" si="13"/>
        <v>4.8349999997299162E-6</v>
      </c>
      <c r="L49" s="63">
        <f t="shared" si="14"/>
        <v>2.4174999998649582E-9</v>
      </c>
      <c r="M49" s="63">
        <f t="shared" ca="1" si="15"/>
        <v>1.0937230942206878E-2</v>
      </c>
      <c r="N49" s="63">
        <f t="shared" ca="1" si="16"/>
        <v>1.6058742622555638E-6</v>
      </c>
      <c r="O49" s="17">
        <f t="shared" ca="1" si="17"/>
        <v>467231811.39795142</v>
      </c>
      <c r="P49" s="63">
        <f t="shared" ca="1" si="18"/>
        <v>2668908.9158907779</v>
      </c>
      <c r="Q49" s="63">
        <f t="shared" ca="1" si="19"/>
        <v>60317067.487050228</v>
      </c>
      <c r="R49">
        <f t="shared" ca="1" si="20"/>
        <v>-1.2672309427470448E-3</v>
      </c>
    </row>
    <row r="50" spans="1:18">
      <c r="A50" s="73">
        <v>906</v>
      </c>
      <c r="B50" s="73">
        <v>6.0239999947953038E-3</v>
      </c>
      <c r="C50" s="73">
        <v>1</v>
      </c>
      <c r="D50" s="75">
        <f t="shared" si="6"/>
        <v>9.06E-2</v>
      </c>
      <c r="E50" s="75">
        <f t="shared" si="7"/>
        <v>6.0239999947953038E-3</v>
      </c>
      <c r="F50" s="63">
        <f t="shared" si="8"/>
        <v>9.06E-2</v>
      </c>
      <c r="G50" s="63">
        <f t="shared" si="9"/>
        <v>6.0239999947953038E-3</v>
      </c>
      <c r="H50" s="63">
        <f t="shared" si="10"/>
        <v>8.2083599999999996E-3</v>
      </c>
      <c r="I50" s="63">
        <f t="shared" si="11"/>
        <v>7.4367741599999995E-4</v>
      </c>
      <c r="J50" s="63">
        <f t="shared" si="12"/>
        <v>6.7377173889600001E-5</v>
      </c>
      <c r="K50" s="63">
        <f t="shared" si="13"/>
        <v>5.4577439952845455E-4</v>
      </c>
      <c r="L50" s="63">
        <f t="shared" si="14"/>
        <v>4.9447160597277985E-5</v>
      </c>
      <c r="M50" s="63">
        <f t="shared" ca="1" si="15"/>
        <v>8.4591344810035149E-3</v>
      </c>
      <c r="N50" s="63">
        <f t="shared" ca="1" si="16"/>
        <v>5.9298799659205281E-6</v>
      </c>
      <c r="O50" s="17">
        <f t="shared" ca="1" si="17"/>
        <v>458120207.33982134</v>
      </c>
      <c r="P50" s="63">
        <f t="shared" ca="1" si="18"/>
        <v>7756.3921163026425</v>
      </c>
      <c r="Q50" s="63">
        <f t="shared" ca="1" si="19"/>
        <v>70693482.289343029</v>
      </c>
      <c r="R50">
        <f t="shared" ca="1" si="20"/>
        <v>-2.4351344862082111E-3</v>
      </c>
    </row>
    <row r="51" spans="1:18">
      <c r="A51" s="73">
        <v>1887</v>
      </c>
      <c r="B51" s="73">
        <v>-8.0200000229524449E-4</v>
      </c>
      <c r="C51" s="73">
        <v>1</v>
      </c>
      <c r="D51" s="75">
        <f t="shared" si="6"/>
        <v>0.18870000000000001</v>
      </c>
      <c r="E51" s="75">
        <f t="shared" si="7"/>
        <v>-8.0200000229524449E-4</v>
      </c>
      <c r="F51" s="63">
        <f t="shared" si="8"/>
        <v>0.18870000000000001</v>
      </c>
      <c r="G51" s="63">
        <f t="shared" si="9"/>
        <v>-8.0200000229524449E-4</v>
      </c>
      <c r="H51" s="63">
        <f t="shared" si="10"/>
        <v>3.5607690000000004E-2</v>
      </c>
      <c r="I51" s="63">
        <f t="shared" si="11"/>
        <v>6.7191711030000012E-3</v>
      </c>
      <c r="J51" s="63">
        <f t="shared" si="12"/>
        <v>1.2679075871361003E-3</v>
      </c>
      <c r="K51" s="63">
        <f t="shared" si="13"/>
        <v>-1.5133740043311264E-4</v>
      </c>
      <c r="L51" s="63">
        <f t="shared" si="14"/>
        <v>-2.8557367461728358E-5</v>
      </c>
      <c r="M51" s="63">
        <f t="shared" ca="1" si="15"/>
        <v>6.0374057676975167E-3</v>
      </c>
      <c r="N51" s="63">
        <f t="shared" ca="1" si="16"/>
        <v>4.6777471286610272E-5</v>
      </c>
      <c r="O51" s="17">
        <f t="shared" ca="1" si="17"/>
        <v>442253410.63969553</v>
      </c>
      <c r="P51" s="63">
        <f t="shared" ca="1" si="18"/>
        <v>3288891.4752784139</v>
      </c>
      <c r="Q51" s="63">
        <f t="shared" ca="1" si="19"/>
        <v>79424878.490339413</v>
      </c>
      <c r="R51">
        <f t="shared" ca="1" si="20"/>
        <v>-6.8394057699927612E-3</v>
      </c>
    </row>
    <row r="52" spans="1:18">
      <c r="A52" s="73">
        <v>1950.5</v>
      </c>
      <c r="B52" s="73">
        <v>6.2770000004093163E-3</v>
      </c>
      <c r="C52" s="73">
        <v>1</v>
      </c>
      <c r="D52" s="75">
        <f t="shared" si="6"/>
        <v>0.19505</v>
      </c>
      <c r="E52" s="75">
        <f t="shared" si="7"/>
        <v>6.2770000004093163E-3</v>
      </c>
      <c r="F52" s="63">
        <f t="shared" si="8"/>
        <v>0.19505</v>
      </c>
      <c r="G52" s="63">
        <f t="shared" si="9"/>
        <v>6.2770000004093163E-3</v>
      </c>
      <c r="H52" s="63">
        <f t="shared" si="10"/>
        <v>3.8044502500000001E-2</v>
      </c>
      <c r="I52" s="63">
        <f t="shared" si="11"/>
        <v>7.4205802126250005E-3</v>
      </c>
      <c r="J52" s="63">
        <f t="shared" si="12"/>
        <v>1.4473841704725062E-3</v>
      </c>
      <c r="K52" s="63">
        <f t="shared" si="13"/>
        <v>1.224328850079837E-3</v>
      </c>
      <c r="L52" s="63">
        <f t="shared" si="14"/>
        <v>2.3880534220807221E-4</v>
      </c>
      <c r="M52" s="63">
        <f t="shared" ca="1" si="15"/>
        <v>5.8905771315552191E-3</v>
      </c>
      <c r="N52" s="63">
        <f t="shared" ca="1" si="16"/>
        <v>1.4932263357343078E-7</v>
      </c>
      <c r="O52" s="17">
        <f t="shared" ca="1" si="17"/>
        <v>441019724.91620308</v>
      </c>
      <c r="P52" s="63">
        <f t="shared" ca="1" si="18"/>
        <v>3685863.1447656485</v>
      </c>
      <c r="Q52" s="63">
        <f t="shared" ca="1" si="19"/>
        <v>79882705.095834211</v>
      </c>
      <c r="R52">
        <f t="shared" ca="1" si="20"/>
        <v>3.8642286885409716E-4</v>
      </c>
    </row>
    <row r="53" spans="1:18">
      <c r="A53" s="73">
        <v>1967.5</v>
      </c>
      <c r="B53" s="73">
        <v>1.6949999990174547E-3</v>
      </c>
      <c r="C53" s="73">
        <v>1</v>
      </c>
      <c r="D53" s="75">
        <f t="shared" si="6"/>
        <v>0.19675000000000001</v>
      </c>
      <c r="E53" s="75">
        <f t="shared" si="7"/>
        <v>1.6949999990174547E-3</v>
      </c>
      <c r="F53" s="63">
        <f t="shared" si="8"/>
        <v>0.19675000000000001</v>
      </c>
      <c r="G53" s="63">
        <f t="shared" si="9"/>
        <v>1.6949999990174547E-3</v>
      </c>
      <c r="H53" s="63">
        <f t="shared" si="10"/>
        <v>3.8710562500000004E-2</v>
      </c>
      <c r="I53" s="63">
        <f t="shared" si="11"/>
        <v>7.6163031718750008E-3</v>
      </c>
      <c r="J53" s="63">
        <f t="shared" si="12"/>
        <v>1.4985076490664066E-3</v>
      </c>
      <c r="K53" s="63">
        <f t="shared" si="13"/>
        <v>3.3349124980668423E-4</v>
      </c>
      <c r="L53" s="63">
        <f t="shared" si="14"/>
        <v>6.561440339946513E-5</v>
      </c>
      <c r="M53" s="63">
        <f t="shared" ca="1" si="15"/>
        <v>5.8514735541560321E-3</v>
      </c>
      <c r="N53" s="63">
        <f t="shared" ca="1" si="16"/>
        <v>1.7276272414566323E-5</v>
      </c>
      <c r="O53" s="17">
        <f t="shared" ca="1" si="17"/>
        <v>440685279.255373</v>
      </c>
      <c r="P53" s="63">
        <f t="shared" ca="1" si="18"/>
        <v>3795545.3559499444</v>
      </c>
      <c r="Q53" s="63">
        <f t="shared" ca="1" si="19"/>
        <v>80002918.709180236</v>
      </c>
      <c r="R53">
        <f t="shared" ca="1" si="20"/>
        <v>-4.1564735551385774E-3</v>
      </c>
    </row>
    <row r="54" spans="1:18">
      <c r="A54" s="73">
        <v>2618</v>
      </c>
      <c r="B54" s="73">
        <v>7.7199999941512942E-4</v>
      </c>
      <c r="C54" s="73">
        <v>1</v>
      </c>
      <c r="D54" s="75">
        <f t="shared" si="6"/>
        <v>0.26179999999999998</v>
      </c>
      <c r="E54" s="75">
        <f t="shared" si="7"/>
        <v>7.7199999941512942E-4</v>
      </c>
      <c r="F54" s="63">
        <f t="shared" si="8"/>
        <v>0.26179999999999998</v>
      </c>
      <c r="G54" s="63">
        <f t="shared" si="9"/>
        <v>7.7199999941512942E-4</v>
      </c>
      <c r="H54" s="63">
        <f t="shared" si="10"/>
        <v>6.8539239999999987E-2</v>
      </c>
      <c r="I54" s="63">
        <f t="shared" si="11"/>
        <v>1.7943573031999994E-2</v>
      </c>
      <c r="J54" s="63">
        <f t="shared" si="12"/>
        <v>4.6976274197775983E-3</v>
      </c>
      <c r="K54" s="63">
        <f t="shared" si="13"/>
        <v>2.0210959984688087E-4</v>
      </c>
      <c r="L54" s="63">
        <f t="shared" si="14"/>
        <v>5.2912293239913408E-5</v>
      </c>
      <c r="M54" s="63">
        <f t="shared" ca="1" si="15"/>
        <v>4.4201914983555491E-3</v>
      </c>
      <c r="N54" s="63">
        <f t="shared" ca="1" si="16"/>
        <v>1.3309301212941146E-5</v>
      </c>
      <c r="O54" s="17">
        <f t="shared" ca="1" si="17"/>
        <v>426589694.94817674</v>
      </c>
      <c r="P54" s="63">
        <f t="shared" ca="1" si="18"/>
        <v>8988958.2354422435</v>
      </c>
      <c r="Q54" s="63">
        <f t="shared" ca="1" si="19"/>
        <v>83831552.922754273</v>
      </c>
      <c r="R54">
        <f t="shared" ca="1" si="20"/>
        <v>-3.6481914989404196E-3</v>
      </c>
    </row>
    <row r="55" spans="1:18">
      <c r="A55" s="73">
        <v>2658.5</v>
      </c>
      <c r="B55" s="73">
        <v>-6.4910000073723495E-3</v>
      </c>
      <c r="C55" s="73">
        <v>1</v>
      </c>
      <c r="D55" s="75">
        <f t="shared" si="6"/>
        <v>0.26584999999999998</v>
      </c>
      <c r="E55" s="75">
        <f t="shared" si="7"/>
        <v>-6.4910000073723495E-3</v>
      </c>
      <c r="F55" s="63">
        <f t="shared" si="8"/>
        <v>0.26584999999999998</v>
      </c>
      <c r="G55" s="63">
        <f t="shared" si="9"/>
        <v>-6.4910000073723495E-3</v>
      </c>
      <c r="H55" s="63">
        <f t="shared" si="10"/>
        <v>7.0676222499999983E-2</v>
      </c>
      <c r="I55" s="63">
        <f t="shared" si="11"/>
        <v>1.8789273751624994E-2</v>
      </c>
      <c r="J55" s="63">
        <f t="shared" si="12"/>
        <v>4.9951284268695039E-3</v>
      </c>
      <c r="K55" s="63">
        <f t="shared" si="13"/>
        <v>-1.725632351959939E-3</v>
      </c>
      <c r="L55" s="63">
        <f t="shared" si="14"/>
        <v>-4.5875936076854974E-4</v>
      </c>
      <c r="M55" s="63">
        <f t="shared" ca="1" si="15"/>
        <v>4.3352698367333398E-3</v>
      </c>
      <c r="N55" s="63">
        <f t="shared" ca="1" si="16"/>
        <v>1.1720811873739223E-4</v>
      </c>
      <c r="O55" s="17">
        <f t="shared" ca="1" si="17"/>
        <v>425630043.93125874</v>
      </c>
      <c r="P55" s="63">
        <f t="shared" ca="1" si="18"/>
        <v>9371357.7375855856</v>
      </c>
      <c r="Q55" s="63">
        <f t="shared" ca="1" si="19"/>
        <v>84018859.57713528</v>
      </c>
      <c r="R55">
        <f t="shared" ca="1" si="20"/>
        <v>-1.0826269844105689E-2</v>
      </c>
    </row>
    <row r="56" spans="1:18">
      <c r="A56" s="73">
        <v>2666</v>
      </c>
      <c r="B56" s="73">
        <v>-7.6360000020940788E-3</v>
      </c>
      <c r="C56" s="73">
        <v>1</v>
      </c>
      <c r="D56" s="75">
        <f t="shared" si="6"/>
        <v>0.2666</v>
      </c>
      <c r="E56" s="75">
        <f t="shared" si="7"/>
        <v>-7.6360000020940788E-3</v>
      </c>
      <c r="F56" s="63">
        <f t="shared" si="8"/>
        <v>0.2666</v>
      </c>
      <c r="G56" s="63">
        <f t="shared" si="9"/>
        <v>-7.6360000020940788E-3</v>
      </c>
      <c r="H56" s="63">
        <f t="shared" si="10"/>
        <v>7.1075559999999996E-2</v>
      </c>
      <c r="I56" s="63">
        <f t="shared" si="11"/>
        <v>1.8948744295999999E-2</v>
      </c>
      <c r="J56" s="63">
        <f t="shared" si="12"/>
        <v>5.0517352293136001E-3</v>
      </c>
      <c r="K56" s="63">
        <f t="shared" si="13"/>
        <v>-2.0357576005582815E-3</v>
      </c>
      <c r="L56" s="63">
        <f t="shared" si="14"/>
        <v>-5.427329763088379E-4</v>
      </c>
      <c r="M56" s="63">
        <f t="shared" ca="1" si="15"/>
        <v>4.319597498235607E-3</v>
      </c>
      <c r="N56" s="63">
        <f t="shared" ca="1" si="16"/>
        <v>1.4293631158988944E-4</v>
      </c>
      <c r="O56" s="17">
        <f t="shared" ca="1" si="17"/>
        <v>425451296.57231557</v>
      </c>
      <c r="P56" s="63">
        <f t="shared" ca="1" si="18"/>
        <v>9442867.8086277768</v>
      </c>
      <c r="Q56" s="63">
        <f t="shared" ca="1" si="19"/>
        <v>84052873.968375772</v>
      </c>
      <c r="R56">
        <f t="shared" ca="1" si="20"/>
        <v>-1.1955597500329686E-2</v>
      </c>
    </row>
    <row r="57" spans="1:18">
      <c r="A57" s="73">
        <v>2681.5</v>
      </c>
      <c r="B57" s="73">
        <v>3.4509999968577176E-3</v>
      </c>
      <c r="C57" s="73">
        <v>1</v>
      </c>
      <c r="D57" s="75">
        <f t="shared" si="6"/>
        <v>0.26815</v>
      </c>
      <c r="E57" s="75">
        <f t="shared" si="7"/>
        <v>3.4509999968577176E-3</v>
      </c>
      <c r="F57" s="63">
        <f t="shared" si="8"/>
        <v>0.26815</v>
      </c>
      <c r="G57" s="63">
        <f t="shared" si="9"/>
        <v>3.4509999968577176E-3</v>
      </c>
      <c r="H57" s="63">
        <f t="shared" si="10"/>
        <v>7.1904422499999995E-2</v>
      </c>
      <c r="I57" s="63">
        <f t="shared" si="11"/>
        <v>1.9281170893374999E-2</v>
      </c>
      <c r="J57" s="63">
        <f t="shared" si="12"/>
        <v>5.1702459750585057E-3</v>
      </c>
      <c r="K57" s="63">
        <f t="shared" si="13"/>
        <v>9.2538564915739703E-4</v>
      </c>
      <c r="L57" s="63">
        <f t="shared" si="14"/>
        <v>2.4814216182155602E-4</v>
      </c>
      <c r="M57" s="63">
        <f t="shared" ca="1" si="15"/>
        <v>4.2872613698291462E-3</v>
      </c>
      <c r="N57" s="63">
        <f t="shared" ca="1" si="16"/>
        <v>6.993330839240587E-7</v>
      </c>
      <c r="O57" s="17">
        <f t="shared" ca="1" si="17"/>
        <v>425080863.2377423</v>
      </c>
      <c r="P57" s="63">
        <f t="shared" ca="1" si="18"/>
        <v>9591338.1874055658</v>
      </c>
      <c r="Q57" s="63">
        <f t="shared" ca="1" si="19"/>
        <v>84122503.698906019</v>
      </c>
      <c r="R57">
        <f t="shared" ca="1" si="20"/>
        <v>-8.3626137297142852E-4</v>
      </c>
    </row>
    <row r="58" spans="1:18">
      <c r="A58" s="73">
        <v>3496</v>
      </c>
      <c r="B58" s="73">
        <v>-1.599999814061448E-5</v>
      </c>
      <c r="C58" s="73">
        <v>1</v>
      </c>
      <c r="D58" s="75">
        <f t="shared" si="6"/>
        <v>0.34960000000000002</v>
      </c>
      <c r="E58" s="75">
        <f t="shared" si="7"/>
        <v>-1.599999814061448E-5</v>
      </c>
      <c r="F58" s="63">
        <f t="shared" si="8"/>
        <v>0.34960000000000002</v>
      </c>
      <c r="G58" s="63">
        <f t="shared" si="9"/>
        <v>-1.599999814061448E-5</v>
      </c>
      <c r="H58" s="63">
        <f t="shared" si="10"/>
        <v>0.12222016000000002</v>
      </c>
      <c r="I58" s="63">
        <f t="shared" si="11"/>
        <v>4.2728167936000011E-2</v>
      </c>
      <c r="J58" s="63">
        <f t="shared" si="12"/>
        <v>1.4937767510425606E-2</v>
      </c>
      <c r="K58" s="63">
        <f t="shared" si="13"/>
        <v>-5.5935993499588228E-6</v>
      </c>
      <c r="L58" s="63">
        <f t="shared" si="14"/>
        <v>-1.9555223327456044E-6</v>
      </c>
      <c r="M58" s="63">
        <f t="shared" ca="1" si="15"/>
        <v>2.6892583056494462E-3</v>
      </c>
      <c r="N58" s="63">
        <f t="shared" ca="1" si="16"/>
        <v>7.3184224902250763E-6</v>
      </c>
      <c r="O58" s="17">
        <f t="shared" ca="1" si="17"/>
        <v>403730605.37631875</v>
      </c>
      <c r="P58" s="63">
        <f t="shared" ca="1" si="18"/>
        <v>18549154.57821231</v>
      </c>
      <c r="Q58" s="63">
        <f t="shared" ca="1" si="19"/>
        <v>86493067.681291357</v>
      </c>
      <c r="R58">
        <f t="shared" ca="1" si="20"/>
        <v>-2.7052583037900607E-3</v>
      </c>
    </row>
    <row r="59" spans="1:18">
      <c r="A59" s="73">
        <v>3496</v>
      </c>
      <c r="B59" s="73">
        <v>1.8399999680696055E-4</v>
      </c>
      <c r="C59" s="73">
        <v>1</v>
      </c>
      <c r="D59" s="75">
        <f t="shared" si="6"/>
        <v>0.34960000000000002</v>
      </c>
      <c r="E59" s="75">
        <f t="shared" si="7"/>
        <v>1.8399999680696055E-4</v>
      </c>
      <c r="F59" s="63">
        <f t="shared" si="8"/>
        <v>0.34960000000000002</v>
      </c>
      <c r="G59" s="63">
        <f t="shared" si="9"/>
        <v>1.8399999680696055E-4</v>
      </c>
      <c r="H59" s="63">
        <f t="shared" si="10"/>
        <v>0.12222016000000002</v>
      </c>
      <c r="I59" s="63">
        <f t="shared" si="11"/>
        <v>4.2728167936000011E-2</v>
      </c>
      <c r="J59" s="63">
        <f t="shared" si="12"/>
        <v>1.4937767510425606E-2</v>
      </c>
      <c r="K59" s="63">
        <f t="shared" si="13"/>
        <v>6.4326398883713407E-5</v>
      </c>
      <c r="L59" s="63">
        <f t="shared" si="14"/>
        <v>2.2488509049746209E-5</v>
      </c>
      <c r="M59" s="63">
        <f t="shared" ca="1" si="15"/>
        <v>2.6892583056494462E-3</v>
      </c>
      <c r="N59" s="63">
        <f t="shared" ca="1" si="16"/>
        <v>6.276319194024311E-6</v>
      </c>
      <c r="O59" s="17">
        <f t="shared" ca="1" si="17"/>
        <v>403730605.37631875</v>
      </c>
      <c r="P59" s="63">
        <f t="shared" ca="1" si="18"/>
        <v>18549154.57821231</v>
      </c>
      <c r="Q59" s="63">
        <f t="shared" ca="1" si="19"/>
        <v>86493067.681291357</v>
      </c>
      <c r="R59">
        <f t="shared" ca="1" si="20"/>
        <v>-2.5052583088424857E-3</v>
      </c>
    </row>
    <row r="60" spans="1:18">
      <c r="A60" s="73">
        <v>4366</v>
      </c>
      <c r="B60" s="73">
        <v>-6.3600000430596992E-4</v>
      </c>
      <c r="C60" s="73">
        <v>1</v>
      </c>
      <c r="D60" s="75">
        <f t="shared" si="6"/>
        <v>0.43659999999999999</v>
      </c>
      <c r="E60" s="75">
        <f t="shared" si="7"/>
        <v>-6.3600000430596992E-4</v>
      </c>
      <c r="F60" s="63">
        <f t="shared" si="8"/>
        <v>0.43659999999999999</v>
      </c>
      <c r="G60" s="63">
        <f t="shared" si="9"/>
        <v>-6.3600000430596992E-4</v>
      </c>
      <c r="H60" s="63">
        <f t="shared" si="10"/>
        <v>0.19061955999999999</v>
      </c>
      <c r="I60" s="63">
        <f t="shared" si="11"/>
        <v>8.322449989599999E-2</v>
      </c>
      <c r="J60" s="63">
        <f t="shared" si="12"/>
        <v>3.6335816654593595E-2</v>
      </c>
      <c r="K60" s="63">
        <f t="shared" si="13"/>
        <v>-2.7767760187998649E-4</v>
      </c>
      <c r="L60" s="63">
        <f t="shared" si="14"/>
        <v>-1.212340409808021E-4</v>
      </c>
      <c r="M60" s="63">
        <f t="shared" ca="1" si="15"/>
        <v>1.2017677333378751E-3</v>
      </c>
      <c r="N60" s="63">
        <f t="shared" ca="1" si="16"/>
        <v>3.3773902575245762E-6</v>
      </c>
      <c r="O60" s="17">
        <f t="shared" ca="1" si="17"/>
        <v>377101990.94961542</v>
      </c>
      <c r="P60" s="63">
        <f t="shared" ca="1" si="18"/>
        <v>30039106.911718238</v>
      </c>
      <c r="Q60" s="63">
        <f t="shared" ca="1" si="19"/>
        <v>86173171.928879797</v>
      </c>
      <c r="R60">
        <f t="shared" ca="1" si="20"/>
        <v>-1.837767737643845E-3</v>
      </c>
    </row>
    <row r="61" spans="1:18">
      <c r="A61" s="73">
        <v>4366</v>
      </c>
      <c r="B61" s="73">
        <v>-5.3599999955622479E-4</v>
      </c>
      <c r="C61" s="73">
        <v>1</v>
      </c>
      <c r="D61" s="75">
        <f t="shared" si="6"/>
        <v>0.43659999999999999</v>
      </c>
      <c r="E61" s="75">
        <f t="shared" si="7"/>
        <v>-5.3599999955622479E-4</v>
      </c>
      <c r="F61" s="63">
        <f t="shared" si="8"/>
        <v>0.43659999999999999</v>
      </c>
      <c r="G61" s="63">
        <f t="shared" si="9"/>
        <v>-5.3599999955622479E-4</v>
      </c>
      <c r="H61" s="63">
        <f t="shared" si="10"/>
        <v>0.19061955999999999</v>
      </c>
      <c r="I61" s="63">
        <f t="shared" si="11"/>
        <v>8.322449989599999E-2</v>
      </c>
      <c r="J61" s="63">
        <f t="shared" si="12"/>
        <v>3.6335816654593595E-2</v>
      </c>
      <c r="K61" s="63">
        <f t="shared" si="13"/>
        <v>-2.3401759980624774E-4</v>
      </c>
      <c r="L61" s="63">
        <f t="shared" si="14"/>
        <v>-1.0217208407540777E-4</v>
      </c>
      <c r="M61" s="63">
        <f t="shared" ca="1" si="15"/>
        <v>1.2017677333378751E-3</v>
      </c>
      <c r="N61" s="63">
        <f t="shared" ca="1" si="16"/>
        <v>3.0198366934878998E-6</v>
      </c>
      <c r="O61" s="17">
        <f t="shared" ca="1" si="17"/>
        <v>377101990.94961542</v>
      </c>
      <c r="P61" s="63">
        <f t="shared" ca="1" si="18"/>
        <v>30039106.911718238</v>
      </c>
      <c r="Q61" s="63">
        <f t="shared" ca="1" si="19"/>
        <v>86173171.928879797</v>
      </c>
      <c r="R61">
        <f t="shared" ca="1" si="20"/>
        <v>-1.7377677328940999E-3</v>
      </c>
    </row>
    <row r="62" spans="1:18">
      <c r="A62" s="73">
        <v>4385.5</v>
      </c>
      <c r="B62" s="73">
        <v>-5.3300000581657514E-4</v>
      </c>
      <c r="C62" s="73">
        <v>1</v>
      </c>
      <c r="D62" s="75">
        <f t="shared" si="6"/>
        <v>0.43855</v>
      </c>
      <c r="E62" s="75">
        <f t="shared" si="7"/>
        <v>-5.3300000581657514E-4</v>
      </c>
      <c r="F62" s="63">
        <f t="shared" si="8"/>
        <v>0.43855</v>
      </c>
      <c r="G62" s="63">
        <f t="shared" si="9"/>
        <v>-5.3300000581657514E-4</v>
      </c>
      <c r="H62" s="63">
        <f t="shared" si="10"/>
        <v>0.19232610249999998</v>
      </c>
      <c r="I62" s="63">
        <f t="shared" si="11"/>
        <v>8.434461225137499E-2</v>
      </c>
      <c r="J62" s="63">
        <f t="shared" si="12"/>
        <v>3.6989329702840502E-2</v>
      </c>
      <c r="K62" s="63">
        <f t="shared" si="13"/>
        <v>-2.3374715255085901E-4</v>
      </c>
      <c r="L62" s="63">
        <f t="shared" si="14"/>
        <v>-1.0250981375117922E-4</v>
      </c>
      <c r="M62" s="63">
        <f t="shared" ca="1" si="15"/>
        <v>1.1710241624286162E-3</v>
      </c>
      <c r="N62" s="63">
        <f t="shared" ca="1" si="16"/>
        <v>2.9036983659637161E-6</v>
      </c>
      <c r="O62" s="17">
        <f t="shared" ca="1" si="17"/>
        <v>376463301.54911113</v>
      </c>
      <c r="P62" s="63">
        <f t="shared" ca="1" si="18"/>
        <v>30312787.689924601</v>
      </c>
      <c r="Q62" s="63">
        <f t="shared" ca="1" si="19"/>
        <v>86132109.531434938</v>
      </c>
      <c r="R62">
        <f t="shared" ca="1" si="20"/>
        <v>-1.7040241682451914E-3</v>
      </c>
    </row>
    <row r="63" spans="1:18">
      <c r="A63" s="73">
        <v>4389.5</v>
      </c>
      <c r="B63" s="73">
        <v>8.2999998994637281E-5</v>
      </c>
      <c r="C63" s="73">
        <v>1</v>
      </c>
      <c r="D63" s="75">
        <f t="shared" si="6"/>
        <v>0.43895000000000001</v>
      </c>
      <c r="E63" s="75">
        <f t="shared" si="7"/>
        <v>8.2999998994637281E-5</v>
      </c>
      <c r="F63" s="63">
        <f t="shared" si="8"/>
        <v>0.43895000000000001</v>
      </c>
      <c r="G63" s="63">
        <f t="shared" si="9"/>
        <v>8.2999998994637281E-5</v>
      </c>
      <c r="H63" s="63">
        <f t="shared" si="10"/>
        <v>0.1926771025</v>
      </c>
      <c r="I63" s="63">
        <f t="shared" si="11"/>
        <v>8.4575614142375008E-2</v>
      </c>
      <c r="J63" s="63">
        <f t="shared" si="12"/>
        <v>3.7124465827795508E-2</v>
      </c>
      <c r="K63" s="63">
        <f t="shared" si="13"/>
        <v>3.6432849558696036E-5</v>
      </c>
      <c r="L63" s="63">
        <f t="shared" si="14"/>
        <v>1.5992199313789626E-5</v>
      </c>
      <c r="M63" s="63">
        <f t="shared" ca="1" si="15"/>
        <v>1.1647318615276149E-3</v>
      </c>
      <c r="N63" s="63">
        <f t="shared" ca="1" si="16"/>
        <v>1.1701438224190649E-6</v>
      </c>
      <c r="O63" s="17">
        <f t="shared" ca="1" si="17"/>
        <v>376332072.1494863</v>
      </c>
      <c r="P63" s="63">
        <f t="shared" ca="1" si="18"/>
        <v>30368997.032927185</v>
      </c>
      <c r="Q63" s="63">
        <f t="shared" ca="1" si="19"/>
        <v>86123504.001050055</v>
      </c>
      <c r="R63">
        <f t="shared" ca="1" si="20"/>
        <v>-1.0817318625329776E-3</v>
      </c>
    </row>
    <row r="64" spans="1:18">
      <c r="A64" s="73">
        <v>4404</v>
      </c>
      <c r="B64" s="73">
        <v>-4.8400000378023833E-4</v>
      </c>
      <c r="C64" s="73">
        <v>1</v>
      </c>
      <c r="D64" s="75">
        <f t="shared" si="6"/>
        <v>0.44040000000000001</v>
      </c>
      <c r="E64" s="75">
        <f t="shared" si="7"/>
        <v>-4.8400000378023833E-4</v>
      </c>
      <c r="F64" s="63">
        <f t="shared" si="8"/>
        <v>0.44040000000000001</v>
      </c>
      <c r="G64" s="63">
        <f t="shared" si="9"/>
        <v>-4.8400000378023833E-4</v>
      </c>
      <c r="H64" s="63">
        <f t="shared" si="10"/>
        <v>0.19395216000000001</v>
      </c>
      <c r="I64" s="63">
        <f t="shared" si="11"/>
        <v>8.5416531264000006E-2</v>
      </c>
      <c r="J64" s="63">
        <f t="shared" si="12"/>
        <v>3.7617440368665607E-2</v>
      </c>
      <c r="K64" s="63">
        <f t="shared" si="13"/>
        <v>-2.1315360166481698E-4</v>
      </c>
      <c r="L64" s="63">
        <f t="shared" si="14"/>
        <v>-9.3872846173185406E-5</v>
      </c>
      <c r="M64" s="63">
        <f t="shared" ca="1" si="15"/>
        <v>1.1419624301232476E-3</v>
      </c>
      <c r="N64" s="63">
        <f t="shared" ca="1" si="16"/>
        <v>2.6437538364653479E-6</v>
      </c>
      <c r="O64" s="17">
        <f t="shared" ca="1" si="17"/>
        <v>375855749.96920162</v>
      </c>
      <c r="P64" s="63">
        <f t="shared" ca="1" si="18"/>
        <v>30572952.693585109</v>
      </c>
      <c r="Q64" s="63">
        <f t="shared" ca="1" si="19"/>
        <v>86091788.469875753</v>
      </c>
      <c r="R64">
        <f t="shared" ca="1" si="20"/>
        <v>-1.625962433903486E-3</v>
      </c>
    </row>
    <row r="65" spans="1:18">
      <c r="A65" s="73">
        <v>4468.5</v>
      </c>
      <c r="B65" s="73">
        <v>-1.5100000018719584E-4</v>
      </c>
      <c r="C65" s="73">
        <v>1</v>
      </c>
      <c r="D65" s="75">
        <f t="shared" si="6"/>
        <v>0.44685000000000002</v>
      </c>
      <c r="E65" s="75">
        <f t="shared" si="7"/>
        <v>-1.5100000018719584E-4</v>
      </c>
      <c r="F65" s="63">
        <f t="shared" si="8"/>
        <v>0.44685000000000002</v>
      </c>
      <c r="G65" s="63">
        <f t="shared" si="9"/>
        <v>-1.5100000018719584E-4</v>
      </c>
      <c r="H65" s="63">
        <f t="shared" si="10"/>
        <v>0.19967492250000002</v>
      </c>
      <c r="I65" s="63">
        <f t="shared" si="11"/>
        <v>8.9224739119125013E-2</v>
      </c>
      <c r="J65" s="63">
        <f t="shared" si="12"/>
        <v>3.9870074675381013E-2</v>
      </c>
      <c r="K65" s="63">
        <f t="shared" si="13"/>
        <v>-6.747435008364847E-5</v>
      </c>
      <c r="L65" s="63">
        <f t="shared" si="14"/>
        <v>-3.015091333487832E-5</v>
      </c>
      <c r="M65" s="63">
        <f t="shared" ca="1" si="15"/>
        <v>1.0414405587517712E-3</v>
      </c>
      <c r="N65" s="63">
        <f t="shared" ca="1" si="16"/>
        <v>1.4219144866026761E-6</v>
      </c>
      <c r="O65" s="17">
        <f t="shared" ca="1" si="17"/>
        <v>373725299.61747587</v>
      </c>
      <c r="P65" s="63">
        <f t="shared" ca="1" si="18"/>
        <v>31483854.969173737</v>
      </c>
      <c r="Q65" s="63">
        <f t="shared" ca="1" si="19"/>
        <v>85940833.055462047</v>
      </c>
      <c r="R65">
        <f t="shared" ca="1" si="20"/>
        <v>-1.1924405589389671E-3</v>
      </c>
    </row>
    <row r="66" spans="1:18">
      <c r="A66" s="73">
        <v>4511.5</v>
      </c>
      <c r="B66" s="73">
        <v>2.2709999975631945E-3</v>
      </c>
      <c r="C66" s="73">
        <v>1</v>
      </c>
      <c r="D66" s="75">
        <f t="shared" si="6"/>
        <v>0.45115</v>
      </c>
      <c r="E66" s="75">
        <f t="shared" si="7"/>
        <v>2.2709999975631945E-3</v>
      </c>
      <c r="F66" s="63">
        <f t="shared" si="8"/>
        <v>0.45115</v>
      </c>
      <c r="G66" s="63">
        <f t="shared" si="9"/>
        <v>2.2709999975631945E-3</v>
      </c>
      <c r="H66" s="63">
        <f t="shared" si="10"/>
        <v>0.20353632250000001</v>
      </c>
      <c r="I66" s="63">
        <f t="shared" si="11"/>
        <v>9.1825411895874995E-2</v>
      </c>
      <c r="J66" s="63">
        <f t="shared" si="12"/>
        <v>4.1427034576824007E-2</v>
      </c>
      <c r="K66" s="63">
        <f t="shared" si="13"/>
        <v>1.0245616489006353E-3</v>
      </c>
      <c r="L66" s="63">
        <f t="shared" si="14"/>
        <v>4.622309879015216E-4</v>
      </c>
      <c r="M66" s="63">
        <f t="shared" ca="1" si="15"/>
        <v>9.7511800635468899E-4</v>
      </c>
      <c r="N66" s="63">
        <f t="shared" ca="1" si="16"/>
        <v>1.6793101351385212E-6</v>
      </c>
      <c r="O66" s="17">
        <f t="shared" ca="1" si="17"/>
        <v>372294516.58379465</v>
      </c>
      <c r="P66" s="63">
        <f t="shared" ca="1" si="18"/>
        <v>32094320.037761003</v>
      </c>
      <c r="Q66" s="63">
        <f t="shared" ca="1" si="19"/>
        <v>85831252.048536703</v>
      </c>
      <c r="R66">
        <f t="shared" ca="1" si="20"/>
        <v>1.2958819912085055E-3</v>
      </c>
    </row>
    <row r="67" spans="1:18">
      <c r="A67" s="73">
        <v>5239</v>
      </c>
      <c r="B67" s="73">
        <v>-3.9400000241585076E-4</v>
      </c>
      <c r="C67" s="73">
        <v>1</v>
      </c>
      <c r="D67" s="75">
        <f t="shared" si="6"/>
        <v>0.52390000000000003</v>
      </c>
      <c r="E67" s="75">
        <f t="shared" si="7"/>
        <v>-3.9400000241585076E-4</v>
      </c>
      <c r="F67" s="63">
        <f t="shared" si="8"/>
        <v>0.52390000000000003</v>
      </c>
      <c r="G67" s="63">
        <f t="shared" si="9"/>
        <v>-3.9400000241585076E-4</v>
      </c>
      <c r="H67" s="63">
        <f t="shared" si="10"/>
        <v>0.27447121000000002</v>
      </c>
      <c r="I67" s="63">
        <f t="shared" si="11"/>
        <v>0.14379546691900003</v>
      </c>
      <c r="J67" s="63">
        <f t="shared" si="12"/>
        <v>7.5334445118864113E-2</v>
      </c>
      <c r="K67" s="63">
        <f t="shared" si="13"/>
        <v>-2.0641660126566422E-4</v>
      </c>
      <c r="L67" s="63">
        <f t="shared" si="14"/>
        <v>-1.081416574030815E-4</v>
      </c>
      <c r="M67" s="63">
        <f t="shared" ca="1" si="15"/>
        <v>-6.3049503302336357E-5</v>
      </c>
      <c r="N67" s="63">
        <f t="shared" ca="1" si="16"/>
        <v>1.0952823286348429E-7</v>
      </c>
      <c r="O67" s="17">
        <f t="shared" ca="1" si="17"/>
        <v>346880950.8681947</v>
      </c>
      <c r="P67" s="63">
        <f t="shared" ca="1" si="18"/>
        <v>42717007.043707497</v>
      </c>
      <c r="Q67" s="63">
        <f t="shared" ca="1" si="19"/>
        <v>82909699.214025408</v>
      </c>
      <c r="R67">
        <f t="shared" ca="1" si="20"/>
        <v>-3.309504991135144E-4</v>
      </c>
    </row>
    <row r="68" spans="1:18">
      <c r="A68" s="73">
        <v>5293.5</v>
      </c>
      <c r="B68" s="73">
        <v>-1.1010000016540289E-3</v>
      </c>
      <c r="C68" s="73">
        <v>1</v>
      </c>
      <c r="D68" s="75">
        <f t="shared" si="6"/>
        <v>0.52934999999999999</v>
      </c>
      <c r="E68" s="75">
        <f t="shared" si="7"/>
        <v>-1.1010000016540289E-3</v>
      </c>
      <c r="F68" s="63">
        <f t="shared" si="8"/>
        <v>0.52934999999999999</v>
      </c>
      <c r="G68" s="63">
        <f t="shared" si="9"/>
        <v>-1.1010000016540289E-3</v>
      </c>
      <c r="H68" s="63">
        <f t="shared" si="10"/>
        <v>0.28021142249999997</v>
      </c>
      <c r="I68" s="63">
        <f t="shared" si="11"/>
        <v>0.14832991650037497</v>
      </c>
      <c r="J68" s="63">
        <f t="shared" si="12"/>
        <v>7.8518441299473482E-2</v>
      </c>
      <c r="K68" s="63">
        <f t="shared" si="13"/>
        <v>-5.8281435087556013E-4</v>
      </c>
      <c r="L68" s="63">
        <f t="shared" si="14"/>
        <v>-3.0851277663597774E-4</v>
      </c>
      <c r="M68" s="63">
        <f t="shared" ca="1" si="15"/>
        <v>-1.3444244131803791E-4</v>
      </c>
      <c r="N68" s="63">
        <f t="shared" ca="1" si="16"/>
        <v>9.3423351744266283E-7</v>
      </c>
      <c r="O68" s="17">
        <f t="shared" ca="1" si="17"/>
        <v>344890398.72617382</v>
      </c>
      <c r="P68" s="63">
        <f t="shared" ca="1" si="18"/>
        <v>43528388.401927151</v>
      </c>
      <c r="Q68" s="63">
        <f t="shared" ca="1" si="19"/>
        <v>82611285.106185302</v>
      </c>
      <c r="R68">
        <f t="shared" ca="1" si="20"/>
        <v>-9.6655756033599098E-4</v>
      </c>
    </row>
    <row r="69" spans="1:18">
      <c r="A69" s="73">
        <v>5296</v>
      </c>
      <c r="B69" s="73">
        <v>-1.0160000019823201E-3</v>
      </c>
      <c r="C69" s="73">
        <v>1</v>
      </c>
      <c r="D69" s="75">
        <f t="shared" si="6"/>
        <v>0.52959999999999996</v>
      </c>
      <c r="E69" s="75">
        <f t="shared" si="7"/>
        <v>-1.0160000019823201E-3</v>
      </c>
      <c r="F69" s="63">
        <f t="shared" si="8"/>
        <v>0.52959999999999996</v>
      </c>
      <c r="G69" s="63">
        <f t="shared" si="9"/>
        <v>-1.0160000019823201E-3</v>
      </c>
      <c r="H69" s="63">
        <f t="shared" si="10"/>
        <v>0.28047615999999997</v>
      </c>
      <c r="I69" s="63">
        <f t="shared" si="11"/>
        <v>0.14854017433599997</v>
      </c>
      <c r="J69" s="63">
        <f t="shared" si="12"/>
        <v>7.8666876328345584E-2</v>
      </c>
      <c r="K69" s="63">
        <f t="shared" si="13"/>
        <v>-5.3807360104983666E-4</v>
      </c>
      <c r="L69" s="63">
        <f t="shared" si="14"/>
        <v>-2.8496377911599346E-4</v>
      </c>
      <c r="M69" s="63">
        <f t="shared" ca="1" si="15"/>
        <v>-1.376960132402627E-4</v>
      </c>
      <c r="N69" s="63">
        <f t="shared" ca="1" si="16"/>
        <v>7.7141789664020809E-7</v>
      </c>
      <c r="O69" s="17">
        <f t="shared" ca="1" si="17"/>
        <v>344798815.59972274</v>
      </c>
      <c r="P69" s="63">
        <f t="shared" ca="1" si="18"/>
        <v>43565638.85879153</v>
      </c>
      <c r="Q69" s="63">
        <f t="shared" ca="1" si="19"/>
        <v>82597336.594004005</v>
      </c>
      <c r="R69">
        <f t="shared" ca="1" si="20"/>
        <v>-8.783039887420574E-4</v>
      </c>
    </row>
    <row r="70" spans="1:18">
      <c r="A70" s="73">
        <v>5357</v>
      </c>
      <c r="B70" s="73">
        <v>-1.3220000037108548E-3</v>
      </c>
      <c r="C70" s="73">
        <v>1</v>
      </c>
      <c r="D70" s="75">
        <f t="shared" si="6"/>
        <v>0.53569999999999995</v>
      </c>
      <c r="E70" s="75">
        <f t="shared" si="7"/>
        <v>-1.3220000037108548E-3</v>
      </c>
      <c r="F70" s="63">
        <f t="shared" si="8"/>
        <v>0.53569999999999995</v>
      </c>
      <c r="G70" s="63">
        <f t="shared" si="9"/>
        <v>-1.3220000037108548E-3</v>
      </c>
      <c r="H70" s="63">
        <f t="shared" si="10"/>
        <v>0.28697448999999997</v>
      </c>
      <c r="I70" s="63">
        <f t="shared" si="11"/>
        <v>0.15373223429299998</v>
      </c>
      <c r="J70" s="63">
        <f t="shared" si="12"/>
        <v>8.2354357910760081E-2</v>
      </c>
      <c r="K70" s="63">
        <f t="shared" si="13"/>
        <v>-7.0819540198790488E-4</v>
      </c>
      <c r="L70" s="63">
        <f t="shared" si="14"/>
        <v>-3.7938027684492059E-4</v>
      </c>
      <c r="M70" s="63">
        <f t="shared" ca="1" si="15"/>
        <v>-2.1650327145001248E-4</v>
      </c>
      <c r="N70" s="63">
        <f t="shared" ca="1" si="16"/>
        <v>1.2221230250394005E-6</v>
      </c>
      <c r="O70" s="17">
        <f t="shared" ca="1" si="17"/>
        <v>342556825.77133578</v>
      </c>
      <c r="P70" s="63">
        <f t="shared" ca="1" si="18"/>
        <v>44475312.792267963</v>
      </c>
      <c r="Q70" s="63">
        <f t="shared" ca="1" si="19"/>
        <v>82249960.695860624</v>
      </c>
      <c r="R70">
        <f t="shared" ca="1" si="20"/>
        <v>-1.1054967322608423E-3</v>
      </c>
    </row>
    <row r="71" spans="1:18">
      <c r="A71" s="73">
        <v>5374</v>
      </c>
      <c r="B71" s="73">
        <v>-1.0040000051958486E-3</v>
      </c>
      <c r="C71" s="73">
        <v>1</v>
      </c>
      <c r="D71" s="75">
        <f t="shared" si="6"/>
        <v>0.53739999999999999</v>
      </c>
      <c r="E71" s="75">
        <f t="shared" si="7"/>
        <v>-1.0040000051958486E-3</v>
      </c>
      <c r="F71" s="63">
        <f t="shared" si="8"/>
        <v>0.53739999999999999</v>
      </c>
      <c r="G71" s="63">
        <f t="shared" si="9"/>
        <v>-1.0040000051958486E-3</v>
      </c>
      <c r="H71" s="63">
        <f t="shared" si="10"/>
        <v>0.28879875999999999</v>
      </c>
      <c r="I71" s="63">
        <f t="shared" si="11"/>
        <v>0.15520045362399998</v>
      </c>
      <c r="J71" s="63">
        <f t="shared" si="12"/>
        <v>8.340472377753759E-2</v>
      </c>
      <c r="K71" s="63">
        <f t="shared" si="13"/>
        <v>-5.3954960279224901E-4</v>
      </c>
      <c r="L71" s="63">
        <f t="shared" si="14"/>
        <v>-2.8995395654055463E-4</v>
      </c>
      <c r="M71" s="63">
        <f t="shared" ca="1" si="15"/>
        <v>-2.3826743621651811E-4</v>
      </c>
      <c r="N71" s="63">
        <f t="shared" ca="1" si="16"/>
        <v>5.8634636719568521E-7</v>
      </c>
      <c r="O71" s="17">
        <f t="shared" ca="1" si="17"/>
        <v>341929505.32238132</v>
      </c>
      <c r="P71" s="63">
        <f t="shared" ca="1" si="18"/>
        <v>44729070.225913227</v>
      </c>
      <c r="Q71" s="63">
        <f t="shared" ca="1" si="19"/>
        <v>82150750.779977217</v>
      </c>
      <c r="R71">
        <f t="shared" ca="1" si="20"/>
        <v>-7.6573256897933054E-4</v>
      </c>
    </row>
    <row r="72" spans="1:18">
      <c r="A72" s="73">
        <v>5380.5</v>
      </c>
      <c r="B72" s="73">
        <v>-3.3030000049620867E-3</v>
      </c>
      <c r="C72" s="73">
        <v>1</v>
      </c>
      <c r="D72" s="75">
        <f t="shared" si="6"/>
        <v>0.53805000000000003</v>
      </c>
      <c r="E72" s="75">
        <f t="shared" si="7"/>
        <v>-3.3030000049620867E-3</v>
      </c>
      <c r="F72" s="63">
        <f t="shared" si="8"/>
        <v>0.53805000000000003</v>
      </c>
      <c r="G72" s="63">
        <f t="shared" si="9"/>
        <v>-3.3030000049620867E-3</v>
      </c>
      <c r="H72" s="63">
        <f t="shared" si="10"/>
        <v>0.28949780250000001</v>
      </c>
      <c r="I72" s="63">
        <f t="shared" si="11"/>
        <v>0.15576429263512501</v>
      </c>
      <c r="J72" s="63">
        <f t="shared" si="12"/>
        <v>8.3808977652329017E-2</v>
      </c>
      <c r="K72" s="63">
        <f t="shared" si="13"/>
        <v>-1.7771791526698508E-3</v>
      </c>
      <c r="L72" s="63">
        <f t="shared" si="14"/>
        <v>-9.5621124309401323E-4</v>
      </c>
      <c r="M72" s="63">
        <f t="shared" ca="1" si="15"/>
        <v>-2.4656616062161338E-4</v>
      </c>
      <c r="N72" s="63">
        <f t="shared" ca="1" si="16"/>
        <v>9.3417878448298844E-6</v>
      </c>
      <c r="O72" s="17">
        <f t="shared" ca="1" si="17"/>
        <v>341689361.0916999</v>
      </c>
      <c r="P72" s="63">
        <f t="shared" ca="1" si="18"/>
        <v>44826120.639942996</v>
      </c>
      <c r="Q72" s="63">
        <f t="shared" ca="1" si="19"/>
        <v>82112541.945588693</v>
      </c>
      <c r="R72">
        <f t="shared" ca="1" si="20"/>
        <v>-3.0564338443404733E-3</v>
      </c>
    </row>
    <row r="73" spans="1:18">
      <c r="A73" s="73">
        <v>5415.5</v>
      </c>
      <c r="B73" s="73">
        <v>-9.1300000349292532E-4</v>
      </c>
      <c r="C73" s="73">
        <v>1</v>
      </c>
      <c r="D73" s="75">
        <f t="shared" si="6"/>
        <v>0.54154999999999998</v>
      </c>
      <c r="E73" s="75">
        <f t="shared" si="7"/>
        <v>-9.1300000349292532E-4</v>
      </c>
      <c r="F73" s="63">
        <f t="shared" si="8"/>
        <v>0.54154999999999998</v>
      </c>
      <c r="G73" s="63">
        <f t="shared" si="9"/>
        <v>-9.1300000349292532E-4</v>
      </c>
      <c r="H73" s="63">
        <f t="shared" si="10"/>
        <v>0.29327640249999998</v>
      </c>
      <c r="I73" s="63">
        <f t="shared" si="11"/>
        <v>0.15882383577387499</v>
      </c>
      <c r="J73" s="63">
        <f t="shared" si="12"/>
        <v>8.6011048263341994E-2</v>
      </c>
      <c r="K73" s="63">
        <f t="shared" si="13"/>
        <v>-4.944351518915937E-4</v>
      </c>
      <c r="L73" s="63">
        <f t="shared" si="14"/>
        <v>-2.6776135650689257E-4</v>
      </c>
      <c r="M73" s="63">
        <f t="shared" ca="1" si="15"/>
        <v>-2.9103414782304451E-4</v>
      </c>
      <c r="N73" s="63">
        <f t="shared" ca="1" si="16"/>
        <v>3.8684152561916702E-7</v>
      </c>
      <c r="O73" s="17">
        <f t="shared" ca="1" si="17"/>
        <v>340393566.47056741</v>
      </c>
      <c r="P73" s="63">
        <f t="shared" ca="1" si="18"/>
        <v>45348927.086841501</v>
      </c>
      <c r="Q73" s="63">
        <f t="shared" ca="1" si="19"/>
        <v>81904186.909555778</v>
      </c>
      <c r="R73">
        <f t="shared" ca="1" si="20"/>
        <v>-6.219658556698808E-4</v>
      </c>
    </row>
    <row r="74" spans="1:18">
      <c r="A74" s="73">
        <v>5422</v>
      </c>
      <c r="B74" s="73">
        <v>-1.0120000079041347E-3</v>
      </c>
      <c r="C74" s="73">
        <v>1</v>
      </c>
      <c r="D74" s="75">
        <f t="shared" si="6"/>
        <v>0.54220000000000002</v>
      </c>
      <c r="E74" s="75">
        <f t="shared" si="7"/>
        <v>-1.0120000079041347E-3</v>
      </c>
      <c r="F74" s="63">
        <f t="shared" si="8"/>
        <v>0.54220000000000002</v>
      </c>
      <c r="G74" s="63">
        <f t="shared" si="9"/>
        <v>-1.0120000079041347E-3</v>
      </c>
      <c r="H74" s="63">
        <f t="shared" si="10"/>
        <v>0.29398084000000002</v>
      </c>
      <c r="I74" s="63">
        <f t="shared" si="11"/>
        <v>0.15939641144800001</v>
      </c>
      <c r="J74" s="63">
        <f t="shared" si="12"/>
        <v>8.6424734287105606E-2</v>
      </c>
      <c r="K74" s="63">
        <f t="shared" si="13"/>
        <v>-5.4870640428562184E-4</v>
      </c>
      <c r="L74" s="63">
        <f t="shared" si="14"/>
        <v>-2.9750861240366417E-4</v>
      </c>
      <c r="M74" s="63">
        <f t="shared" ca="1" si="15"/>
        <v>-2.9925210437848054E-4</v>
      </c>
      <c r="N74" s="63">
        <f t="shared" ca="1" si="16"/>
        <v>5.0800957398021516E-7</v>
      </c>
      <c r="O74" s="17">
        <f t="shared" ca="1" si="17"/>
        <v>340152417.57119483</v>
      </c>
      <c r="P74" s="63">
        <f t="shared" ca="1" si="18"/>
        <v>45446059.597353287</v>
      </c>
      <c r="Q74" s="63">
        <f t="shared" ca="1" si="19"/>
        <v>81865007.626672253</v>
      </c>
      <c r="R74">
        <f t="shared" ca="1" si="20"/>
        <v>-7.1274790352565415E-4</v>
      </c>
    </row>
    <row r="75" spans="1:18">
      <c r="A75" s="73">
        <v>5422</v>
      </c>
      <c r="B75" s="73">
        <v>-4.1200000850949436E-4</v>
      </c>
      <c r="C75" s="73">
        <v>1</v>
      </c>
      <c r="D75" s="75">
        <f t="shared" si="6"/>
        <v>0.54220000000000002</v>
      </c>
      <c r="E75" s="75">
        <f t="shared" si="7"/>
        <v>-4.1200000850949436E-4</v>
      </c>
      <c r="F75" s="63">
        <f t="shared" si="8"/>
        <v>0.54220000000000002</v>
      </c>
      <c r="G75" s="63">
        <f t="shared" si="9"/>
        <v>-4.1200000850949436E-4</v>
      </c>
      <c r="H75" s="63">
        <f t="shared" si="10"/>
        <v>0.29398084000000002</v>
      </c>
      <c r="I75" s="63">
        <f t="shared" si="11"/>
        <v>0.15939641144800001</v>
      </c>
      <c r="J75" s="63">
        <f t="shared" si="12"/>
        <v>8.6424734287105606E-2</v>
      </c>
      <c r="K75" s="63">
        <f t="shared" si="13"/>
        <v>-2.2338640461384786E-4</v>
      </c>
      <c r="L75" s="63">
        <f t="shared" si="14"/>
        <v>-1.2112010858162831E-4</v>
      </c>
      <c r="M75" s="63">
        <f t="shared" ca="1" si="15"/>
        <v>-2.9925210437848054E-4</v>
      </c>
      <c r="N75" s="63">
        <f t="shared" ca="1" si="16"/>
        <v>1.2712089885936286E-8</v>
      </c>
      <c r="O75" s="17">
        <f t="shared" ca="1" si="17"/>
        <v>340152417.57119483</v>
      </c>
      <c r="P75" s="63">
        <f t="shared" ca="1" si="18"/>
        <v>45446059.597353287</v>
      </c>
      <c r="Q75" s="63">
        <f t="shared" ca="1" si="19"/>
        <v>81865007.626672253</v>
      </c>
      <c r="R75">
        <f t="shared" ca="1" si="20"/>
        <v>-1.1274790413101383E-4</v>
      </c>
    </row>
    <row r="76" spans="1:18">
      <c r="A76" s="73">
        <v>6147</v>
      </c>
      <c r="B76" s="73">
        <v>-9.762000001501292E-3</v>
      </c>
      <c r="C76" s="73">
        <v>1</v>
      </c>
      <c r="D76" s="75">
        <f t="shared" si="6"/>
        <v>0.61470000000000002</v>
      </c>
      <c r="E76" s="75">
        <f t="shared" si="7"/>
        <v>-9.762000001501292E-3</v>
      </c>
      <c r="F76" s="63">
        <f t="shared" si="8"/>
        <v>0.61470000000000002</v>
      </c>
      <c r="G76" s="63">
        <f t="shared" si="9"/>
        <v>-9.762000001501292E-3</v>
      </c>
      <c r="H76" s="63">
        <f t="shared" si="10"/>
        <v>0.37785609000000003</v>
      </c>
      <c r="I76" s="63">
        <f t="shared" si="11"/>
        <v>0.23226813852300002</v>
      </c>
      <c r="J76" s="63">
        <f t="shared" si="12"/>
        <v>0.14277522475008811</v>
      </c>
      <c r="K76" s="63">
        <f t="shared" si="13"/>
        <v>-6.0007014009228442E-3</v>
      </c>
      <c r="L76" s="63">
        <f t="shared" si="14"/>
        <v>-3.6886311511472726E-3</v>
      </c>
      <c r="M76" s="63">
        <f t="shared" ca="1" si="15"/>
        <v>-1.1364741919687813E-3</v>
      </c>
      <c r="N76" s="63">
        <f t="shared" ca="1" si="16"/>
        <v>7.4399695490911475E-5</v>
      </c>
      <c r="O76" s="17">
        <f t="shared" ca="1" si="17"/>
        <v>312334567.50127304</v>
      </c>
      <c r="P76" s="63">
        <f t="shared" ca="1" si="18"/>
        <v>56287474.592959039</v>
      </c>
      <c r="Q76" s="63">
        <f t="shared" ca="1" si="19"/>
        <v>76573540.998401612</v>
      </c>
      <c r="R76">
        <f t="shared" ca="1" si="20"/>
        <v>-8.6255258095325107E-3</v>
      </c>
    </row>
    <row r="77" spans="1:18">
      <c r="A77" s="73">
        <v>6152</v>
      </c>
      <c r="B77" s="73">
        <v>-9.9919999993289821E-3</v>
      </c>
      <c r="C77" s="73">
        <v>1</v>
      </c>
      <c r="D77" s="75">
        <f t="shared" si="6"/>
        <v>0.61519999999999997</v>
      </c>
      <c r="E77" s="75">
        <f t="shared" si="7"/>
        <v>-9.9919999993289821E-3</v>
      </c>
      <c r="F77" s="63">
        <f t="shared" si="8"/>
        <v>0.61519999999999997</v>
      </c>
      <c r="G77" s="63">
        <f t="shared" si="9"/>
        <v>-9.9919999993289821E-3</v>
      </c>
      <c r="H77" s="63">
        <f t="shared" si="10"/>
        <v>0.37847103999999998</v>
      </c>
      <c r="I77" s="63">
        <f t="shared" si="11"/>
        <v>0.23283538380799998</v>
      </c>
      <c r="J77" s="63">
        <f t="shared" si="12"/>
        <v>0.14324032811868159</v>
      </c>
      <c r="K77" s="63">
        <f t="shared" si="13"/>
        <v>-6.1470783995871891E-3</v>
      </c>
      <c r="L77" s="63">
        <f t="shared" si="14"/>
        <v>-3.7816826314260384E-3</v>
      </c>
      <c r="M77" s="63">
        <f t="shared" ca="1" si="15"/>
        <v>-1.1417017006047862E-3</v>
      </c>
      <c r="N77" s="63">
        <f t="shared" ca="1" si="16"/>
        <v>7.8327779976400399E-5</v>
      </c>
      <c r="O77" s="17">
        <f t="shared" ca="1" si="17"/>
        <v>312136828.54101098</v>
      </c>
      <c r="P77" s="63">
        <f t="shared" ca="1" si="18"/>
        <v>56361837.874768548</v>
      </c>
      <c r="Q77" s="63">
        <f t="shared" ca="1" si="19"/>
        <v>76530938.262368247</v>
      </c>
      <c r="R77">
        <f t="shared" ca="1" si="20"/>
        <v>-8.8502982987241959E-3</v>
      </c>
    </row>
    <row r="78" spans="1:18">
      <c r="A78" s="73">
        <v>6165</v>
      </c>
      <c r="B78" s="73">
        <v>-2.2900000039953738E-3</v>
      </c>
      <c r="C78" s="73">
        <v>1</v>
      </c>
      <c r="D78" s="75">
        <f t="shared" si="6"/>
        <v>0.61650000000000005</v>
      </c>
      <c r="E78" s="75">
        <f t="shared" si="7"/>
        <v>-2.2900000039953738E-3</v>
      </c>
      <c r="F78" s="63">
        <f t="shared" si="8"/>
        <v>0.61650000000000005</v>
      </c>
      <c r="G78" s="63">
        <f t="shared" si="9"/>
        <v>-2.2900000039953738E-3</v>
      </c>
      <c r="H78" s="63">
        <f t="shared" si="10"/>
        <v>0.38007225000000006</v>
      </c>
      <c r="I78" s="63">
        <f t="shared" si="11"/>
        <v>0.23431454212500005</v>
      </c>
      <c r="J78" s="63">
        <f t="shared" si="12"/>
        <v>0.14445491522006254</v>
      </c>
      <c r="K78" s="63">
        <f t="shared" si="13"/>
        <v>-1.411785002463148E-3</v>
      </c>
      <c r="L78" s="63">
        <f t="shared" si="14"/>
        <v>-8.7036545401853078E-4</v>
      </c>
      <c r="M78" s="63">
        <f t="shared" ca="1" si="15"/>
        <v>-1.1552581912199914E-3</v>
      </c>
      <c r="N78" s="63">
        <f t="shared" ca="1" si="16"/>
        <v>1.2876389816607611E-6</v>
      </c>
      <c r="O78" s="17">
        <f t="shared" ca="1" si="17"/>
        <v>311622358.98787355</v>
      </c>
      <c r="P78" s="63">
        <f t="shared" ca="1" si="18"/>
        <v>56555127.791836761</v>
      </c>
      <c r="Q78" s="63">
        <f t="shared" ca="1" si="19"/>
        <v>76419795.901443303</v>
      </c>
      <c r="R78">
        <f t="shared" ca="1" si="20"/>
        <v>-1.1347418127753825E-3</v>
      </c>
    </row>
    <row r="79" spans="1:18">
      <c r="A79" s="73">
        <v>6186</v>
      </c>
      <c r="B79" s="73">
        <v>-4.9560000043129548E-3</v>
      </c>
      <c r="C79" s="73">
        <v>1</v>
      </c>
      <c r="D79" s="75">
        <f t="shared" si="6"/>
        <v>0.61860000000000004</v>
      </c>
      <c r="E79" s="75">
        <f t="shared" si="7"/>
        <v>-4.9560000043129548E-3</v>
      </c>
      <c r="F79" s="63">
        <f t="shared" si="8"/>
        <v>0.61860000000000004</v>
      </c>
      <c r="G79" s="63">
        <f t="shared" si="9"/>
        <v>-4.9560000043129548E-3</v>
      </c>
      <c r="H79" s="63">
        <f t="shared" si="10"/>
        <v>0.38266596000000003</v>
      </c>
      <c r="I79" s="63">
        <f t="shared" si="11"/>
        <v>0.23671716285600003</v>
      </c>
      <c r="J79" s="63">
        <f t="shared" si="12"/>
        <v>0.14643323694272162</v>
      </c>
      <c r="K79" s="63">
        <f t="shared" si="13"/>
        <v>-3.0657816026679941E-3</v>
      </c>
      <c r="L79" s="63">
        <f t="shared" si="14"/>
        <v>-1.8964924994104213E-3</v>
      </c>
      <c r="M79" s="63">
        <f t="shared" ca="1" si="15"/>
        <v>-1.1770502455786492E-3</v>
      </c>
      <c r="N79" s="63">
        <f t="shared" ca="1" si="16"/>
        <v>1.4280461279038067E-5</v>
      </c>
      <c r="O79" s="17">
        <f t="shared" ca="1" si="17"/>
        <v>310790235.00439292</v>
      </c>
      <c r="P79" s="63">
        <f t="shared" ca="1" si="18"/>
        <v>56867194.25351014</v>
      </c>
      <c r="Q79" s="63">
        <f t="shared" ca="1" si="19"/>
        <v>76239116.127360106</v>
      </c>
      <c r="R79">
        <f t="shared" ca="1" si="20"/>
        <v>-3.7789497587343056E-3</v>
      </c>
    </row>
    <row r="80" spans="1:18">
      <c r="A80" s="73">
        <v>6187</v>
      </c>
      <c r="B80" s="73">
        <v>-1.4020000016898848E-3</v>
      </c>
      <c r="C80" s="73">
        <v>1</v>
      </c>
      <c r="D80" s="75">
        <f t="shared" si="6"/>
        <v>0.61870000000000003</v>
      </c>
      <c r="E80" s="75">
        <f t="shared" si="7"/>
        <v>-1.4020000016898848E-3</v>
      </c>
      <c r="F80" s="63">
        <f t="shared" si="8"/>
        <v>0.61870000000000003</v>
      </c>
      <c r="G80" s="63">
        <f t="shared" si="9"/>
        <v>-1.4020000016898848E-3</v>
      </c>
      <c r="H80" s="63">
        <f t="shared" si="10"/>
        <v>0.38278969000000002</v>
      </c>
      <c r="I80" s="63">
        <f t="shared" si="11"/>
        <v>0.23683198120300003</v>
      </c>
      <c r="J80" s="63">
        <f t="shared" si="12"/>
        <v>0.14652794677029612</v>
      </c>
      <c r="K80" s="63">
        <f t="shared" si="13"/>
        <v>-8.6741740104553174E-4</v>
      </c>
      <c r="L80" s="63">
        <f t="shared" si="14"/>
        <v>-5.3667114602687046E-4</v>
      </c>
      <c r="M80" s="63">
        <f t="shared" ca="1" si="15"/>
        <v>-1.1780846688612279E-3</v>
      </c>
      <c r="N80" s="63">
        <f t="shared" ca="1" si="16"/>
        <v>5.0138076275768186E-8</v>
      </c>
      <c r="O80" s="17">
        <f t="shared" ca="1" si="17"/>
        <v>310750577.59426695</v>
      </c>
      <c r="P80" s="63">
        <f t="shared" ca="1" si="18"/>
        <v>56882049.166500889</v>
      </c>
      <c r="Q80" s="63">
        <f t="shared" ca="1" si="19"/>
        <v>76230477.217134133</v>
      </c>
      <c r="R80">
        <f t="shared" ca="1" si="20"/>
        <v>-2.2391533282865687E-4</v>
      </c>
    </row>
    <row r="81" spans="1:18">
      <c r="A81" s="73">
        <v>6267.5</v>
      </c>
      <c r="B81" s="73">
        <v>2.9499999800464138E-4</v>
      </c>
      <c r="C81" s="73">
        <v>1</v>
      </c>
      <c r="D81" s="75">
        <f t="shared" si="6"/>
        <v>0.62675000000000003</v>
      </c>
      <c r="E81" s="75">
        <f t="shared" si="7"/>
        <v>2.9499999800464138E-4</v>
      </c>
      <c r="F81" s="63">
        <f t="shared" si="8"/>
        <v>0.62675000000000003</v>
      </c>
      <c r="G81" s="63">
        <f t="shared" si="9"/>
        <v>2.9499999800464138E-4</v>
      </c>
      <c r="H81" s="63">
        <f t="shared" si="10"/>
        <v>0.39281556250000005</v>
      </c>
      <c r="I81" s="63">
        <f t="shared" si="11"/>
        <v>0.24619715379687504</v>
      </c>
      <c r="J81" s="63">
        <f t="shared" si="12"/>
        <v>0.15430406614219144</v>
      </c>
      <c r="K81" s="63">
        <f t="shared" si="13"/>
        <v>1.84891248749409E-4</v>
      </c>
      <c r="L81" s="63">
        <f t="shared" si="14"/>
        <v>1.1588059015369209E-4</v>
      </c>
      <c r="M81" s="63">
        <f t="shared" ca="1" si="15"/>
        <v>-1.2603735416820538E-3</v>
      </c>
      <c r="N81" s="63">
        <f t="shared" ca="1" si="16"/>
        <v>2.4191868479575194E-6</v>
      </c>
      <c r="O81" s="17">
        <f t="shared" ca="1" si="17"/>
        <v>307548594.09894198</v>
      </c>
      <c r="P81" s="63">
        <f t="shared" ca="1" si="18"/>
        <v>58076154.115460709</v>
      </c>
      <c r="Q81" s="63">
        <f t="shared" ca="1" si="19"/>
        <v>75524644.642105326</v>
      </c>
      <c r="R81">
        <f t="shared" ca="1" si="20"/>
        <v>1.5553735396866952E-3</v>
      </c>
    </row>
    <row r="82" spans="1:18">
      <c r="A82" s="73">
        <v>7058.5</v>
      </c>
      <c r="B82" s="73">
        <v>-9.1000001702923328E-5</v>
      </c>
      <c r="C82" s="73">
        <v>1</v>
      </c>
      <c r="D82" s="75">
        <f t="shared" si="6"/>
        <v>0.70584999999999998</v>
      </c>
      <c r="E82" s="75">
        <f t="shared" si="7"/>
        <v>-9.1000001702923328E-5</v>
      </c>
      <c r="F82" s="63">
        <f t="shared" si="8"/>
        <v>0.70584999999999998</v>
      </c>
      <c r="G82" s="63">
        <f t="shared" si="9"/>
        <v>-9.1000001702923328E-5</v>
      </c>
      <c r="H82" s="63">
        <f t="shared" si="10"/>
        <v>0.49822422249999998</v>
      </c>
      <c r="I82" s="63">
        <f t="shared" si="11"/>
        <v>0.35167156745162498</v>
      </c>
      <c r="J82" s="63">
        <f t="shared" si="12"/>
        <v>0.24822737588572949</v>
      </c>
      <c r="K82" s="63">
        <f t="shared" si="13"/>
        <v>-6.4232351202008425E-5</v>
      </c>
      <c r="L82" s="63">
        <f t="shared" si="14"/>
        <v>-4.5338405095937648E-5</v>
      </c>
      <c r="M82" s="63">
        <f t="shared" ca="1" si="15"/>
        <v>-1.9657484884442432E-3</v>
      </c>
      <c r="N82" s="63">
        <f t="shared" ca="1" si="16"/>
        <v>3.5146818885388687E-6</v>
      </c>
      <c r="O82" s="17">
        <f t="shared" ca="1" si="17"/>
        <v>275189404.1062991</v>
      </c>
      <c r="P82" s="63">
        <f t="shared" ca="1" si="18"/>
        <v>69537298.506825536</v>
      </c>
      <c r="Q82" s="63">
        <f t="shared" ca="1" si="19"/>
        <v>67565290.086638585</v>
      </c>
      <c r="R82">
        <f t="shared" ca="1" si="20"/>
        <v>1.8747484867413199E-3</v>
      </c>
    </row>
    <row r="83" spans="1:18">
      <c r="A83" s="73">
        <v>7178</v>
      </c>
      <c r="B83" s="73">
        <v>-6.88000007357914E-4</v>
      </c>
      <c r="C83" s="73">
        <v>1</v>
      </c>
      <c r="D83" s="75">
        <f t="shared" si="6"/>
        <v>0.71779999999999999</v>
      </c>
      <c r="E83" s="75">
        <f t="shared" si="7"/>
        <v>-6.88000007357914E-4</v>
      </c>
      <c r="F83" s="63">
        <f t="shared" si="8"/>
        <v>0.71779999999999999</v>
      </c>
      <c r="G83" s="63">
        <f t="shared" si="9"/>
        <v>-6.88000007357914E-4</v>
      </c>
      <c r="H83" s="63">
        <f t="shared" si="10"/>
        <v>0.51523684000000003</v>
      </c>
      <c r="I83" s="63">
        <f t="shared" si="11"/>
        <v>0.36983700375200002</v>
      </c>
      <c r="J83" s="63">
        <f t="shared" si="12"/>
        <v>0.26546900129318562</v>
      </c>
      <c r="K83" s="63">
        <f t="shared" si="13"/>
        <v>-4.9384640528151065E-4</v>
      </c>
      <c r="L83" s="63">
        <f t="shared" si="14"/>
        <v>-3.5448294971106834E-4</v>
      </c>
      <c r="M83" s="63">
        <f t="shared" ca="1" si="15"/>
        <v>-2.0560236998191407E-3</v>
      </c>
      <c r="N83" s="63">
        <f t="shared" ca="1" si="16"/>
        <v>1.8714888231352489E-6</v>
      </c>
      <c r="O83" s="17">
        <f t="shared" ca="1" si="17"/>
        <v>270179389.75762409</v>
      </c>
      <c r="P83" s="63">
        <f t="shared" ca="1" si="18"/>
        <v>71210027.224810705</v>
      </c>
      <c r="Q83" s="63">
        <f t="shared" ca="1" si="19"/>
        <v>66214801.509658791</v>
      </c>
      <c r="R83">
        <f t="shared" ca="1" si="20"/>
        <v>1.3680236924612267E-3</v>
      </c>
    </row>
    <row r="84" spans="1:18">
      <c r="A84" s="73">
        <v>7895</v>
      </c>
      <c r="B84" s="73">
        <v>7.299999997485429E-4</v>
      </c>
      <c r="C84" s="73">
        <v>1</v>
      </c>
      <c r="D84" s="75">
        <f t="shared" si="6"/>
        <v>0.78949999999999998</v>
      </c>
      <c r="E84" s="75">
        <f t="shared" si="7"/>
        <v>7.299999997485429E-4</v>
      </c>
      <c r="F84" s="63">
        <f t="shared" si="8"/>
        <v>0.78949999999999998</v>
      </c>
      <c r="G84" s="63">
        <f t="shared" si="9"/>
        <v>7.299999997485429E-4</v>
      </c>
      <c r="H84" s="63">
        <f t="shared" si="10"/>
        <v>0.62331024999999995</v>
      </c>
      <c r="I84" s="63">
        <f t="shared" si="11"/>
        <v>0.49210344237499998</v>
      </c>
      <c r="J84" s="63">
        <f t="shared" si="12"/>
        <v>0.38851566775506247</v>
      </c>
      <c r="K84" s="63">
        <f t="shared" si="13"/>
        <v>5.7633499980147464E-4</v>
      </c>
      <c r="L84" s="63">
        <f t="shared" si="14"/>
        <v>4.5501648234326422E-4</v>
      </c>
      <c r="M84" s="63">
        <f t="shared" ca="1" si="15"/>
        <v>-2.5078840995350904E-3</v>
      </c>
      <c r="N84" s="63">
        <f t="shared" ca="1" si="16"/>
        <v>1.0483893440393785E-5</v>
      </c>
      <c r="O84" s="17">
        <f t="shared" ca="1" si="17"/>
        <v>239642246.08625931</v>
      </c>
      <c r="P84" s="63">
        <f t="shared" ca="1" si="18"/>
        <v>80790431.317437783</v>
      </c>
      <c r="Q84" s="63">
        <f t="shared" ca="1" si="19"/>
        <v>57437068.260546952</v>
      </c>
      <c r="R84">
        <f t="shared" ca="1" si="20"/>
        <v>3.2378840992836333E-3</v>
      </c>
    </row>
    <row r="85" spans="1:18">
      <c r="A85" s="73">
        <v>8825</v>
      </c>
      <c r="B85" s="73">
        <v>3.2499999942956492E-3</v>
      </c>
      <c r="C85" s="73">
        <v>1</v>
      </c>
      <c r="D85" s="75">
        <f t="shared" ref="D85:D145" si="21">A85/A$18</f>
        <v>0.88249999999999995</v>
      </c>
      <c r="E85" s="75">
        <f t="shared" ref="E85:E145" si="22">B85/B$18</f>
        <v>3.2499999942956492E-3</v>
      </c>
      <c r="F85" s="63">
        <f t="shared" ref="F85:F145" si="23">$C85*D85</f>
        <v>0.88249999999999995</v>
      </c>
      <c r="G85" s="63">
        <f t="shared" ref="G85:G145" si="24">$C85*E85</f>
        <v>3.2499999942956492E-3</v>
      </c>
      <c r="H85" s="63">
        <f t="shared" ref="H85:H145" si="25">C85*D85*D85</f>
        <v>0.77880624999999992</v>
      </c>
      <c r="I85" s="63">
        <f t="shared" ref="I85:I145" si="26">C85*D85*D85*D85</f>
        <v>0.68729651562499994</v>
      </c>
      <c r="J85" s="63">
        <f t="shared" ref="J85:J145" si="27">C85*D85*D85*D85*D85</f>
        <v>0.60653917503906241</v>
      </c>
      <c r="K85" s="63">
        <f t="shared" ref="K85:K145" si="28">C85*E85*D85</f>
        <v>2.8681249949659101E-3</v>
      </c>
      <c r="L85" s="63">
        <f t="shared" ref="L85:L145" si="29">C85*E85*D85*D85</f>
        <v>2.5311203080574155E-3</v>
      </c>
      <c r="M85" s="63">
        <f t="shared" ref="M85:M145" ca="1" si="30">+E$4+E$5*D85+E$6*D85^2</f>
        <v>-2.8646688487277815E-3</v>
      </c>
      <c r="N85" s="63">
        <f t="shared" ref="N85:N145" ca="1" si="31">C85*(M85-E85)^2</f>
        <v>3.7389175059841498E-5</v>
      </c>
      <c r="O85" s="17">
        <f t="shared" ref="O85:O145" ca="1" si="32">(C85*O$1-O$2*F85+O$3*H85)^2</f>
        <v>199388814.67547187</v>
      </c>
      <c r="P85" s="63">
        <f t="shared" ref="P85:P145" ca="1" si="33">(-C85*O$2+O$4*F85-O$5*H85)^2</f>
        <v>91731519.628194079</v>
      </c>
      <c r="Q85" s="63">
        <f t="shared" ref="Q85:Q145" ca="1" si="34">+(C85*O$3-F85*O$5+H85*O$6)^2</f>
        <v>44796512.398719102</v>
      </c>
      <c r="R85">
        <f t="shared" ref="R85:R145" ca="1" si="35">+E85-M85</f>
        <v>6.1146688430234308E-3</v>
      </c>
    </row>
    <row r="86" spans="1:18">
      <c r="A86" s="73">
        <v>8848</v>
      </c>
      <c r="B86" s="73">
        <v>7.9199999163392931E-4</v>
      </c>
      <c r="C86" s="73">
        <v>1</v>
      </c>
      <c r="D86" s="75">
        <f t="shared" si="21"/>
        <v>0.88480000000000003</v>
      </c>
      <c r="E86" s="75">
        <f t="shared" si="22"/>
        <v>7.9199999163392931E-4</v>
      </c>
      <c r="F86" s="63">
        <f t="shared" si="23"/>
        <v>0.88480000000000003</v>
      </c>
      <c r="G86" s="63">
        <f t="shared" si="24"/>
        <v>7.9199999163392931E-4</v>
      </c>
      <c r="H86" s="63">
        <f t="shared" si="25"/>
        <v>0.78287104000000007</v>
      </c>
      <c r="I86" s="63">
        <f t="shared" si="26"/>
        <v>0.69268429619200012</v>
      </c>
      <c r="J86" s="63">
        <f t="shared" si="27"/>
        <v>0.61288706527068171</v>
      </c>
      <c r="K86" s="63">
        <f t="shared" si="28"/>
        <v>7.0076159259770067E-4</v>
      </c>
      <c r="L86" s="63">
        <f t="shared" si="29"/>
        <v>6.2003385713044559E-4</v>
      </c>
      <c r="M86" s="63">
        <f t="shared" ca="1" si="30"/>
        <v>-2.8702110923393542E-3</v>
      </c>
      <c r="N86" s="63">
        <f t="shared" ca="1" si="31"/>
        <v>1.3411790023576773E-5</v>
      </c>
      <c r="O86" s="17">
        <f t="shared" ca="1" si="32"/>
        <v>198392232.07703397</v>
      </c>
      <c r="P86" s="63">
        <f t="shared" ca="1" si="33"/>
        <v>91976935.848200709</v>
      </c>
      <c r="Q86" s="63">
        <f t="shared" ca="1" si="34"/>
        <v>44472993.160008647</v>
      </c>
      <c r="R86">
        <f t="shared" ca="1" si="35"/>
        <v>3.6622110839732835E-3</v>
      </c>
    </row>
    <row r="87" spans="1:18">
      <c r="A87" s="73">
        <v>8859</v>
      </c>
      <c r="B87" s="73">
        <v>8.8599999435245991E-4</v>
      </c>
      <c r="C87" s="73">
        <v>1</v>
      </c>
      <c r="D87" s="75">
        <f t="shared" si="21"/>
        <v>0.88590000000000002</v>
      </c>
      <c r="E87" s="75">
        <f t="shared" si="22"/>
        <v>8.8599999435245991E-4</v>
      </c>
      <c r="F87" s="63">
        <f t="shared" si="23"/>
        <v>0.88590000000000002</v>
      </c>
      <c r="G87" s="63">
        <f t="shared" si="24"/>
        <v>8.8599999435245991E-4</v>
      </c>
      <c r="H87" s="63">
        <f t="shared" si="25"/>
        <v>0.78481881000000009</v>
      </c>
      <c r="I87" s="63">
        <f t="shared" si="26"/>
        <v>0.6952709837790001</v>
      </c>
      <c r="J87" s="63">
        <f t="shared" si="27"/>
        <v>0.61594056452981616</v>
      </c>
      <c r="K87" s="63">
        <f t="shared" si="28"/>
        <v>7.849073949968442E-4</v>
      </c>
      <c r="L87" s="63">
        <f t="shared" si="29"/>
        <v>6.953494612277043E-4</v>
      </c>
      <c r="M87" s="63">
        <f t="shared" ca="1" si="30"/>
        <v>-2.872805739530403E-3</v>
      </c>
      <c r="N87" s="63">
        <f t="shared" ca="1" si="31"/>
        <v>1.4128620545070687E-5</v>
      </c>
      <c r="O87" s="17">
        <f t="shared" ca="1" si="32"/>
        <v>197915671.38854179</v>
      </c>
      <c r="P87" s="63">
        <f t="shared" ca="1" si="33"/>
        <v>92093844.761352867</v>
      </c>
      <c r="Q87" s="63">
        <f t="shared" ca="1" si="34"/>
        <v>44318156.769950062</v>
      </c>
      <c r="R87">
        <f t="shared" ca="1" si="35"/>
        <v>3.7588057338828629E-3</v>
      </c>
    </row>
    <row r="88" spans="1:18">
      <c r="A88" s="73">
        <v>8861.5</v>
      </c>
      <c r="B88" s="73">
        <v>1.370999998471234E-3</v>
      </c>
      <c r="C88" s="73">
        <v>1</v>
      </c>
      <c r="D88" s="75">
        <f t="shared" si="21"/>
        <v>0.88614999999999999</v>
      </c>
      <c r="E88" s="75">
        <f t="shared" si="22"/>
        <v>1.370999998471234E-3</v>
      </c>
      <c r="F88" s="63">
        <f t="shared" si="23"/>
        <v>0.88614999999999999</v>
      </c>
      <c r="G88" s="63">
        <f t="shared" si="24"/>
        <v>1.370999998471234E-3</v>
      </c>
      <c r="H88" s="63">
        <f t="shared" si="25"/>
        <v>0.78526182249999998</v>
      </c>
      <c r="I88" s="63">
        <f t="shared" si="26"/>
        <v>0.69585976400837501</v>
      </c>
      <c r="J88" s="63">
        <f t="shared" si="27"/>
        <v>0.61663612987602157</v>
      </c>
      <c r="K88" s="63">
        <f t="shared" si="28"/>
        <v>1.2149116486452839E-3</v>
      </c>
      <c r="L88" s="63">
        <f t="shared" si="29"/>
        <v>1.0765939574470184E-3</v>
      </c>
      <c r="M88" s="63">
        <f t="shared" ca="1" si="30"/>
        <v>-2.8733903794048218E-3</v>
      </c>
      <c r="N88" s="63">
        <f t="shared" ca="1" si="31"/>
        <v>1.8014849679806847E-5</v>
      </c>
      <c r="O88" s="17">
        <f t="shared" ca="1" si="32"/>
        <v>197807368.37057576</v>
      </c>
      <c r="P88" s="63">
        <f t="shared" ca="1" si="33"/>
        <v>92120372.981242001</v>
      </c>
      <c r="Q88" s="63">
        <f t="shared" ca="1" si="34"/>
        <v>44282957.046798639</v>
      </c>
      <c r="R88">
        <f t="shared" ca="1" si="35"/>
        <v>4.2443903778760558E-3</v>
      </c>
    </row>
    <row r="89" spans="1:18">
      <c r="A89" s="73">
        <v>10642</v>
      </c>
      <c r="B89" s="73">
        <v>6.7679999992833473E-3</v>
      </c>
      <c r="C89" s="73">
        <v>1</v>
      </c>
      <c r="D89" s="75">
        <f t="shared" si="21"/>
        <v>1.0642</v>
      </c>
      <c r="E89" s="75">
        <f t="shared" si="22"/>
        <v>6.7679999992833473E-3</v>
      </c>
      <c r="F89" s="63">
        <f t="shared" si="23"/>
        <v>1.0642</v>
      </c>
      <c r="G89" s="63">
        <f t="shared" si="24"/>
        <v>6.7679999992833473E-3</v>
      </c>
      <c r="H89" s="63">
        <f t="shared" si="25"/>
        <v>1.13252164</v>
      </c>
      <c r="I89" s="63">
        <f t="shared" si="26"/>
        <v>1.205229529288</v>
      </c>
      <c r="J89" s="63">
        <f t="shared" si="27"/>
        <v>1.2826052650682895</v>
      </c>
      <c r="K89" s="63">
        <f t="shared" si="28"/>
        <v>7.2025055992373382E-3</v>
      </c>
      <c r="L89" s="63">
        <f t="shared" si="29"/>
        <v>7.6649064587083759E-3</v>
      </c>
      <c r="M89" s="63">
        <f t="shared" ca="1" si="30"/>
        <v>-2.8145009077638512E-3</v>
      </c>
      <c r="N89" s="63">
        <f t="shared" ca="1" si="31"/>
        <v>9.1824323633560388E-5</v>
      </c>
      <c r="O89" s="17">
        <f t="shared" ca="1" si="32"/>
        <v>122682179.53145809</v>
      </c>
      <c r="P89" s="63">
        <f t="shared" ca="1" si="33"/>
        <v>106621302.60776922</v>
      </c>
      <c r="Q89" s="63">
        <f t="shared" ca="1" si="34"/>
        <v>19687586.704237267</v>
      </c>
      <c r="R89">
        <f t="shared" ca="1" si="35"/>
        <v>9.5825009070471985E-3</v>
      </c>
    </row>
    <row r="90" spans="1:18">
      <c r="A90" s="73">
        <v>10744.5</v>
      </c>
      <c r="B90" s="73">
        <v>2.9529999956139363E-3</v>
      </c>
      <c r="C90" s="73">
        <v>1</v>
      </c>
      <c r="D90" s="75">
        <f t="shared" si="21"/>
        <v>1.0744499999999999</v>
      </c>
      <c r="E90" s="75">
        <f t="shared" si="22"/>
        <v>2.9529999956139363E-3</v>
      </c>
      <c r="F90" s="63">
        <f t="shared" si="23"/>
        <v>1.0744499999999999</v>
      </c>
      <c r="G90" s="63">
        <f t="shared" si="24"/>
        <v>2.9529999956139363E-3</v>
      </c>
      <c r="H90" s="63">
        <f t="shared" si="25"/>
        <v>1.1544428024999998</v>
      </c>
      <c r="I90" s="63">
        <f t="shared" si="26"/>
        <v>1.2403910691461246</v>
      </c>
      <c r="J90" s="63">
        <f t="shared" si="27"/>
        <v>1.3327381842440535</v>
      </c>
      <c r="K90" s="63">
        <f t="shared" si="28"/>
        <v>3.1728508452873935E-3</v>
      </c>
      <c r="L90" s="63">
        <f t="shared" si="29"/>
        <v>3.4090695907190395E-3</v>
      </c>
      <c r="M90" s="63">
        <f t="shared" ca="1" si="30"/>
        <v>-2.7822158487743644E-3</v>
      </c>
      <c r="N90" s="63">
        <f t="shared" ca="1" si="31"/>
        <v>3.2892700781722612E-5</v>
      </c>
      <c r="O90" s="17">
        <f t="shared" ca="1" si="32"/>
        <v>118574496.41264144</v>
      </c>
      <c r="P90" s="63">
        <f t="shared" ca="1" si="33"/>
        <v>107165245.31522056</v>
      </c>
      <c r="Q90" s="63">
        <f t="shared" ca="1" si="34"/>
        <v>18396324.586028878</v>
      </c>
      <c r="R90">
        <f t="shared" ca="1" si="35"/>
        <v>5.7352158443883007E-3</v>
      </c>
    </row>
    <row r="91" spans="1:18">
      <c r="A91" s="73">
        <v>11481</v>
      </c>
      <c r="B91" s="73">
        <v>-3.426000002946239E-3</v>
      </c>
      <c r="C91" s="73">
        <v>1</v>
      </c>
      <c r="D91" s="75">
        <f t="shared" si="21"/>
        <v>1.1480999999999999</v>
      </c>
      <c r="E91" s="75">
        <f t="shared" si="22"/>
        <v>-3.426000002946239E-3</v>
      </c>
      <c r="F91" s="63">
        <f t="shared" si="23"/>
        <v>1.1480999999999999</v>
      </c>
      <c r="G91" s="63">
        <f t="shared" si="24"/>
        <v>-3.426000002946239E-3</v>
      </c>
      <c r="H91" s="63">
        <f t="shared" si="25"/>
        <v>1.3181336099999998</v>
      </c>
      <c r="I91" s="63">
        <f t="shared" si="26"/>
        <v>1.5133491976409996</v>
      </c>
      <c r="J91" s="63">
        <f t="shared" si="27"/>
        <v>1.7374762138116315</v>
      </c>
      <c r="K91" s="63">
        <f t="shared" si="28"/>
        <v>-3.9333906033825767E-3</v>
      </c>
      <c r="L91" s="63">
        <f t="shared" si="29"/>
        <v>-4.515925751743536E-3</v>
      </c>
      <c r="M91" s="63">
        <f t="shared" ca="1" si="30"/>
        <v>-2.4577273575612166E-3</v>
      </c>
      <c r="N91" s="63">
        <f t="shared" ca="1" si="31"/>
        <v>9.3755191580090934E-7</v>
      </c>
      <c r="O91" s="17">
        <f t="shared" ca="1" si="32"/>
        <v>90202735.545406669</v>
      </c>
      <c r="P91" s="63">
        <f t="shared" ca="1" si="33"/>
        <v>110064350.9697655</v>
      </c>
      <c r="Q91" s="63">
        <f t="shared" ca="1" si="34"/>
        <v>9990508.186053982</v>
      </c>
      <c r="R91">
        <f t="shared" ca="1" si="35"/>
        <v>-9.6827264538502239E-4</v>
      </c>
    </row>
    <row r="92" spans="1:18">
      <c r="A92" s="73">
        <v>11483.5</v>
      </c>
      <c r="B92" s="73">
        <v>-1.4410000076168217E-3</v>
      </c>
      <c r="C92" s="73">
        <v>1</v>
      </c>
      <c r="D92" s="75">
        <f t="shared" si="21"/>
        <v>1.14835</v>
      </c>
      <c r="E92" s="75">
        <f t="shared" si="22"/>
        <v>-1.4410000076168217E-3</v>
      </c>
      <c r="F92" s="63">
        <f t="shared" si="23"/>
        <v>1.14835</v>
      </c>
      <c r="G92" s="63">
        <f t="shared" si="24"/>
        <v>-1.4410000076168217E-3</v>
      </c>
      <c r="H92" s="63">
        <f t="shared" si="25"/>
        <v>1.3187077224999999</v>
      </c>
      <c r="I92" s="63">
        <f t="shared" si="26"/>
        <v>1.514338013132875</v>
      </c>
      <c r="J92" s="63">
        <f t="shared" si="27"/>
        <v>1.738990057381137</v>
      </c>
      <c r="K92" s="63">
        <f t="shared" si="28"/>
        <v>-1.6547723587467772E-3</v>
      </c>
      <c r="L92" s="63">
        <f t="shared" si="29"/>
        <v>-1.9002578381668615E-3</v>
      </c>
      <c r="M92" s="63">
        <f t="shared" ca="1" si="30"/>
        <v>-2.45634931623262E-3</v>
      </c>
      <c r="N92" s="63">
        <f t="shared" ca="1" si="31"/>
        <v>1.0309342185065797E-6</v>
      </c>
      <c r="O92" s="17">
        <f t="shared" ca="1" si="32"/>
        <v>90110303.363515511</v>
      </c>
      <c r="P92" s="63">
        <f t="shared" ca="1" si="33"/>
        <v>110071125.6093346</v>
      </c>
      <c r="Q92" s="63">
        <f t="shared" ca="1" si="34"/>
        <v>9965083.2614352927</v>
      </c>
      <c r="R92">
        <f t="shared" ca="1" si="35"/>
        <v>1.0153493086157983E-3</v>
      </c>
    </row>
    <row r="93" spans="1:18">
      <c r="A93" s="73">
        <v>11555</v>
      </c>
      <c r="B93" s="73">
        <v>4.7699999995529652E-3</v>
      </c>
      <c r="C93" s="73">
        <v>1</v>
      </c>
      <c r="D93" s="75">
        <f t="shared" si="21"/>
        <v>1.1555</v>
      </c>
      <c r="E93" s="75">
        <f t="shared" si="22"/>
        <v>4.7699999995529652E-3</v>
      </c>
      <c r="F93" s="63">
        <f t="shared" si="23"/>
        <v>1.1555</v>
      </c>
      <c r="G93" s="63">
        <f t="shared" si="24"/>
        <v>4.7699999995529652E-3</v>
      </c>
      <c r="H93" s="63">
        <f t="shared" si="25"/>
        <v>1.3351802499999998</v>
      </c>
      <c r="I93" s="63">
        <f t="shared" si="26"/>
        <v>1.5428007788749998</v>
      </c>
      <c r="J93" s="63">
        <f t="shared" si="27"/>
        <v>1.7827062999900622</v>
      </c>
      <c r="K93" s="63">
        <f t="shared" si="28"/>
        <v>5.5117349994834508E-3</v>
      </c>
      <c r="L93" s="63">
        <f t="shared" si="29"/>
        <v>6.3688097919031269E-3</v>
      </c>
      <c r="M93" s="63">
        <f t="shared" ca="1" si="30"/>
        <v>-2.4161452254441267E-3</v>
      </c>
      <c r="N93" s="63">
        <f t="shared" ca="1" si="31"/>
        <v>5.1640683194748503E-5</v>
      </c>
      <c r="O93" s="17">
        <f t="shared" ca="1" si="32"/>
        <v>87479116.212306678</v>
      </c>
      <c r="P93" s="63">
        <f t="shared" ca="1" si="33"/>
        <v>110255991.05047463</v>
      </c>
      <c r="Q93" s="63">
        <f t="shared" ca="1" si="34"/>
        <v>9248253.4821725953</v>
      </c>
      <c r="R93">
        <f t="shared" ca="1" si="35"/>
        <v>7.1861452249970918E-3</v>
      </c>
    </row>
    <row r="94" spans="1:18">
      <c r="A94" s="73">
        <v>11557.5</v>
      </c>
      <c r="B94" s="73">
        <v>4.254999992554076E-3</v>
      </c>
      <c r="C94" s="73">
        <v>1</v>
      </c>
      <c r="D94" s="75">
        <f t="shared" si="21"/>
        <v>1.1557500000000001</v>
      </c>
      <c r="E94" s="75">
        <f t="shared" si="22"/>
        <v>4.254999992554076E-3</v>
      </c>
      <c r="F94" s="63">
        <f t="shared" si="23"/>
        <v>1.1557500000000001</v>
      </c>
      <c r="G94" s="63">
        <f t="shared" si="24"/>
        <v>4.254999992554076E-3</v>
      </c>
      <c r="H94" s="63">
        <f t="shared" si="25"/>
        <v>1.3357580625000001</v>
      </c>
      <c r="I94" s="63">
        <f t="shared" si="26"/>
        <v>1.5438023807343753</v>
      </c>
      <c r="J94" s="63">
        <f t="shared" si="27"/>
        <v>1.7842496015337543</v>
      </c>
      <c r="K94" s="63">
        <f t="shared" si="28"/>
        <v>4.9177162413943732E-3</v>
      </c>
      <c r="L94" s="63">
        <f t="shared" si="29"/>
        <v>5.6836505459915473E-3</v>
      </c>
      <c r="M94" s="63">
        <f t="shared" ca="1" si="30"/>
        <v>-2.4147117918924092E-3</v>
      </c>
      <c r="N94" s="63">
        <f t="shared" ca="1" si="31"/>
        <v>4.4485055287584317E-5</v>
      </c>
      <c r="O94" s="17">
        <f t="shared" ca="1" si="32"/>
        <v>87387553.583052978</v>
      </c>
      <c r="P94" s="63">
        <f t="shared" ca="1" si="33"/>
        <v>110262143.78246145</v>
      </c>
      <c r="Q94" s="63">
        <f t="shared" ca="1" si="34"/>
        <v>9223555.2706191521</v>
      </c>
      <c r="R94">
        <f t="shared" ca="1" si="35"/>
        <v>6.6697117844464852E-3</v>
      </c>
    </row>
    <row r="95" spans="1:18">
      <c r="A95" s="73">
        <v>11590.5</v>
      </c>
      <c r="B95" s="73">
        <v>-3.6630000031436794E-3</v>
      </c>
      <c r="C95" s="73">
        <v>1</v>
      </c>
      <c r="D95" s="75">
        <f t="shared" si="21"/>
        <v>1.1590499999999999</v>
      </c>
      <c r="E95" s="75">
        <f t="shared" si="22"/>
        <v>-3.6630000031436794E-3</v>
      </c>
      <c r="F95" s="63">
        <f t="shared" si="23"/>
        <v>1.1590499999999999</v>
      </c>
      <c r="G95" s="63">
        <f t="shared" si="24"/>
        <v>-3.6630000031436794E-3</v>
      </c>
      <c r="H95" s="63">
        <f t="shared" si="25"/>
        <v>1.3433969024999999</v>
      </c>
      <c r="I95" s="63">
        <f t="shared" si="26"/>
        <v>1.5570641798426248</v>
      </c>
      <c r="J95" s="63">
        <f t="shared" si="27"/>
        <v>1.804715237646594</v>
      </c>
      <c r="K95" s="63">
        <f t="shared" si="28"/>
        <v>-4.2456001536436815E-3</v>
      </c>
      <c r="L95" s="63">
        <f t="shared" si="29"/>
        <v>-4.9208628580807087E-3</v>
      </c>
      <c r="M95" s="63">
        <f t="shared" ca="1" si="30"/>
        <v>-2.3956150852546369E-3</v>
      </c>
      <c r="N95" s="63">
        <f t="shared" ca="1" si="31"/>
        <v>1.6062645300926149E-6</v>
      </c>
      <c r="O95" s="17">
        <f t="shared" ca="1" si="32"/>
        <v>86181731.735482708</v>
      </c>
      <c r="P95" s="63">
        <f t="shared" ca="1" si="33"/>
        <v>110341387.45378907</v>
      </c>
      <c r="Q95" s="63">
        <f t="shared" ca="1" si="34"/>
        <v>8899897.9185097702</v>
      </c>
      <c r="R95">
        <f t="shared" ca="1" si="35"/>
        <v>-1.2673849178890424E-3</v>
      </c>
    </row>
    <row r="96" spans="1:18">
      <c r="A96" s="73">
        <v>11593</v>
      </c>
      <c r="B96" s="73">
        <v>-4.0780000053928234E-3</v>
      </c>
      <c r="C96" s="73">
        <v>1</v>
      </c>
      <c r="D96" s="75">
        <f t="shared" si="21"/>
        <v>1.1593</v>
      </c>
      <c r="E96" s="75">
        <f t="shared" si="22"/>
        <v>-4.0780000053928234E-3</v>
      </c>
      <c r="F96" s="63">
        <f t="shared" si="23"/>
        <v>1.1593</v>
      </c>
      <c r="G96" s="63">
        <f t="shared" si="24"/>
        <v>-4.0780000053928234E-3</v>
      </c>
      <c r="H96" s="63">
        <f t="shared" si="25"/>
        <v>1.34397649</v>
      </c>
      <c r="I96" s="63">
        <f t="shared" si="26"/>
        <v>1.558071944857</v>
      </c>
      <c r="J96" s="63">
        <f t="shared" si="27"/>
        <v>1.80627280567272</v>
      </c>
      <c r="K96" s="63">
        <f t="shared" si="28"/>
        <v>-4.7276254062519002E-3</v>
      </c>
      <c r="L96" s="63">
        <f t="shared" si="29"/>
        <v>-5.4807361334678279E-3</v>
      </c>
      <c r="M96" s="63">
        <f t="shared" ca="1" si="30"/>
        <v>-2.3941550784066963E-3</v>
      </c>
      <c r="N96" s="63">
        <f t="shared" ca="1" si="31"/>
        <v>2.8353337381369156E-6</v>
      </c>
      <c r="O96" s="17">
        <f t="shared" ca="1" si="32"/>
        <v>86090595.111627057</v>
      </c>
      <c r="P96" s="63">
        <f t="shared" ca="1" si="33"/>
        <v>110347241.27636993</v>
      </c>
      <c r="Q96" s="63">
        <f t="shared" ca="1" si="34"/>
        <v>8875558.294198025</v>
      </c>
      <c r="R96">
        <f t="shared" ca="1" si="35"/>
        <v>-1.6838449269861271E-3</v>
      </c>
    </row>
    <row r="97" spans="1:18">
      <c r="A97" s="73">
        <v>11595.5</v>
      </c>
      <c r="B97" s="73">
        <v>-3.3930000063264742E-3</v>
      </c>
      <c r="C97" s="73">
        <v>1</v>
      </c>
      <c r="D97" s="75">
        <f t="shared" si="21"/>
        <v>1.1595500000000001</v>
      </c>
      <c r="E97" s="75">
        <f t="shared" si="22"/>
        <v>-3.3930000063264742E-3</v>
      </c>
      <c r="F97" s="63">
        <f t="shared" si="23"/>
        <v>1.1595500000000001</v>
      </c>
      <c r="G97" s="63">
        <f t="shared" si="24"/>
        <v>-3.3930000063264742E-3</v>
      </c>
      <c r="H97" s="63">
        <f t="shared" si="25"/>
        <v>1.3445562025000002</v>
      </c>
      <c r="I97" s="63">
        <f t="shared" si="26"/>
        <v>1.5590801446088753</v>
      </c>
      <c r="J97" s="63">
        <f t="shared" si="27"/>
        <v>1.8078313816812215</v>
      </c>
      <c r="K97" s="63">
        <f t="shared" si="28"/>
        <v>-3.9343531573358638E-3</v>
      </c>
      <c r="L97" s="63">
        <f t="shared" si="29"/>
        <v>-4.5620792035888013E-3</v>
      </c>
      <c r="M97" s="63">
        <f t="shared" ca="1" si="30"/>
        <v>-2.3926932001998615E-3</v>
      </c>
      <c r="N97" s="63">
        <f t="shared" ca="1" si="31"/>
        <v>1.000613706383225E-6</v>
      </c>
      <c r="O97" s="17">
        <f t="shared" ca="1" si="32"/>
        <v>85999488.705202311</v>
      </c>
      <c r="P97" s="63">
        <f t="shared" ca="1" si="33"/>
        <v>110353074.03595628</v>
      </c>
      <c r="Q97" s="63">
        <f t="shared" ca="1" si="34"/>
        <v>8851244.167133145</v>
      </c>
      <c r="R97">
        <f t="shared" ca="1" si="35"/>
        <v>-1.0003068061266128E-3</v>
      </c>
    </row>
    <row r="98" spans="1:18">
      <c r="A98" s="73">
        <v>11598</v>
      </c>
      <c r="B98" s="73">
        <v>-3.0080000069574453E-3</v>
      </c>
      <c r="C98" s="73">
        <v>1</v>
      </c>
      <c r="D98" s="75">
        <f t="shared" si="21"/>
        <v>1.1597999999999999</v>
      </c>
      <c r="E98" s="75">
        <f t="shared" si="22"/>
        <v>-3.0080000069574453E-3</v>
      </c>
      <c r="F98" s="63">
        <f t="shared" si="23"/>
        <v>1.1597999999999999</v>
      </c>
      <c r="G98" s="63">
        <f t="shared" si="24"/>
        <v>-3.0080000069574453E-3</v>
      </c>
      <c r="H98" s="63">
        <f t="shared" si="25"/>
        <v>1.3451360399999999</v>
      </c>
      <c r="I98" s="63">
        <f t="shared" si="26"/>
        <v>1.5600887791919997</v>
      </c>
      <c r="J98" s="63">
        <f t="shared" si="27"/>
        <v>1.8093909661068812</v>
      </c>
      <c r="K98" s="63">
        <f t="shared" si="28"/>
        <v>-3.4886784080692449E-3</v>
      </c>
      <c r="L98" s="63">
        <f t="shared" si="29"/>
        <v>-4.0461692176787098E-3</v>
      </c>
      <c r="M98" s="63">
        <f t="shared" ca="1" si="30"/>
        <v>-2.3912294506341358E-3</v>
      </c>
      <c r="N98" s="63">
        <f t="shared" ca="1" si="31"/>
        <v>3.8040591914736464E-7</v>
      </c>
      <c r="O98" s="17">
        <f t="shared" ca="1" si="32"/>
        <v>85908412.544798583</v>
      </c>
      <c r="P98" s="63">
        <f t="shared" ca="1" si="33"/>
        <v>110358885.73086567</v>
      </c>
      <c r="Q98" s="63">
        <f t="shared" ca="1" si="34"/>
        <v>8826955.569558667</v>
      </c>
      <c r="R98">
        <f t="shared" ca="1" si="35"/>
        <v>-6.1677055632330946E-4</v>
      </c>
    </row>
    <row r="99" spans="1:18">
      <c r="A99" s="73">
        <v>11600.5</v>
      </c>
      <c r="B99" s="73">
        <v>-2.8230000025359914E-3</v>
      </c>
      <c r="C99" s="73">
        <v>1</v>
      </c>
      <c r="D99" s="75">
        <f t="shared" si="21"/>
        <v>1.16005</v>
      </c>
      <c r="E99" s="75">
        <f t="shared" si="22"/>
        <v>-2.8230000025359914E-3</v>
      </c>
      <c r="F99" s="63">
        <f t="shared" si="23"/>
        <v>1.16005</v>
      </c>
      <c r="G99" s="63">
        <f t="shared" si="24"/>
        <v>-2.8230000025359914E-3</v>
      </c>
      <c r="H99" s="63">
        <f t="shared" si="25"/>
        <v>1.3457160025000001</v>
      </c>
      <c r="I99" s="63">
        <f t="shared" si="26"/>
        <v>1.5610978487001252</v>
      </c>
      <c r="J99" s="63">
        <f t="shared" si="27"/>
        <v>1.8109515593845804</v>
      </c>
      <c r="K99" s="63">
        <f t="shared" si="28"/>
        <v>-3.2748211529418769E-3</v>
      </c>
      <c r="L99" s="63">
        <f t="shared" si="29"/>
        <v>-3.7989562784702243E-3</v>
      </c>
      <c r="M99" s="63">
        <f t="shared" ca="1" si="30"/>
        <v>-2.3897638297095264E-3</v>
      </c>
      <c r="N99" s="63">
        <f t="shared" ca="1" si="31"/>
        <v>1.8769358144532262E-7</v>
      </c>
      <c r="O99" s="17">
        <f t="shared" ca="1" si="32"/>
        <v>85817366.659011036</v>
      </c>
      <c r="P99" s="63">
        <f t="shared" ca="1" si="33"/>
        <v>110364676.3594221</v>
      </c>
      <c r="Q99" s="63">
        <f t="shared" ca="1" si="34"/>
        <v>8802692.5337284803</v>
      </c>
      <c r="R99">
        <f t="shared" ca="1" si="35"/>
        <v>-4.3323617282646498E-4</v>
      </c>
    </row>
    <row r="100" spans="1:18">
      <c r="A100" s="73">
        <v>11663.5</v>
      </c>
      <c r="B100" s="73">
        <v>-2.921000006608665E-3</v>
      </c>
      <c r="C100" s="73">
        <v>1</v>
      </c>
      <c r="D100" s="75">
        <f t="shared" si="21"/>
        <v>1.16635</v>
      </c>
      <c r="E100" s="75">
        <f t="shared" si="22"/>
        <v>-2.921000006608665E-3</v>
      </c>
      <c r="F100" s="63">
        <f t="shared" si="23"/>
        <v>1.16635</v>
      </c>
      <c r="G100" s="63">
        <f t="shared" si="24"/>
        <v>-2.921000006608665E-3</v>
      </c>
      <c r="H100" s="63">
        <f t="shared" si="25"/>
        <v>1.3603723225</v>
      </c>
      <c r="I100" s="63">
        <f t="shared" si="26"/>
        <v>1.5866702583478749</v>
      </c>
      <c r="J100" s="63">
        <f t="shared" si="27"/>
        <v>1.8506128558240438</v>
      </c>
      <c r="K100" s="63">
        <f t="shared" si="28"/>
        <v>-3.4069083577080166E-3</v>
      </c>
      <c r="L100" s="63">
        <f t="shared" si="29"/>
        <v>-3.9736475630127452E-3</v>
      </c>
      <c r="M100" s="63">
        <f t="shared" ca="1" si="30"/>
        <v>-2.3522124094127912E-3</v>
      </c>
      <c r="N100" s="63">
        <f t="shared" ca="1" si="31"/>
        <v>3.2351933072385554E-7</v>
      </c>
      <c r="O100" s="17">
        <f t="shared" ca="1" si="32"/>
        <v>83533090.301492184</v>
      </c>
      <c r="P100" s="63">
        <f t="shared" ca="1" si="33"/>
        <v>110503640.88684283</v>
      </c>
      <c r="Q100" s="63">
        <f t="shared" ca="1" si="34"/>
        <v>8199799.231874478</v>
      </c>
      <c r="R100">
        <f t="shared" ca="1" si="35"/>
        <v>-5.6878759719587377E-4</v>
      </c>
    </row>
    <row r="101" spans="1:18">
      <c r="A101" s="73">
        <v>11666</v>
      </c>
      <c r="B101" s="73">
        <v>-4.1360000032000244E-3</v>
      </c>
      <c r="C101" s="73">
        <v>1</v>
      </c>
      <c r="D101" s="75">
        <f t="shared" si="21"/>
        <v>1.1666000000000001</v>
      </c>
      <c r="E101" s="75">
        <f t="shared" si="22"/>
        <v>-4.1360000032000244E-3</v>
      </c>
      <c r="F101" s="63">
        <f t="shared" si="23"/>
        <v>1.1666000000000001</v>
      </c>
      <c r="G101" s="63">
        <f t="shared" si="24"/>
        <v>-4.1360000032000244E-3</v>
      </c>
      <c r="H101" s="63">
        <f t="shared" si="25"/>
        <v>1.3609555600000003</v>
      </c>
      <c r="I101" s="63">
        <f t="shared" si="26"/>
        <v>1.5876907562960005</v>
      </c>
      <c r="J101" s="63">
        <f t="shared" si="27"/>
        <v>1.8522000362949143</v>
      </c>
      <c r="K101" s="63">
        <f t="shared" si="28"/>
        <v>-4.8250576037331492E-3</v>
      </c>
      <c r="L101" s="63">
        <f t="shared" si="29"/>
        <v>-5.6289122005150922E-3</v>
      </c>
      <c r="M101" s="63">
        <f t="shared" ca="1" si="30"/>
        <v>-2.3506977588852729E-3</v>
      </c>
      <c r="N101" s="63">
        <f t="shared" ca="1" si="31"/>
        <v>3.1873041035552887E-6</v>
      </c>
      <c r="O101" s="17">
        <f t="shared" ca="1" si="32"/>
        <v>83442847.818713859</v>
      </c>
      <c r="P101" s="63">
        <f t="shared" ca="1" si="33"/>
        <v>110508879.00020029</v>
      </c>
      <c r="Q101" s="63">
        <f t="shared" ca="1" si="34"/>
        <v>8176217.4412604962</v>
      </c>
      <c r="R101">
        <f t="shared" ca="1" si="35"/>
        <v>-1.7853022443147515E-3</v>
      </c>
    </row>
    <row r="102" spans="1:18">
      <c r="A102" s="73">
        <v>11668.5</v>
      </c>
      <c r="B102" s="73">
        <v>-2.9510000022128224E-3</v>
      </c>
      <c r="C102" s="73">
        <v>1</v>
      </c>
      <c r="D102" s="75">
        <f t="shared" si="21"/>
        <v>1.1668499999999999</v>
      </c>
      <c r="E102" s="75">
        <f t="shared" si="22"/>
        <v>-2.9510000022128224E-3</v>
      </c>
      <c r="F102" s="63">
        <f t="shared" si="23"/>
        <v>1.1668499999999999</v>
      </c>
      <c r="G102" s="63">
        <f t="shared" si="24"/>
        <v>-2.9510000022128224E-3</v>
      </c>
      <c r="H102" s="63">
        <f t="shared" si="25"/>
        <v>1.3615389224999999</v>
      </c>
      <c r="I102" s="63">
        <f t="shared" si="26"/>
        <v>1.5887116917191249</v>
      </c>
      <c r="J102" s="63">
        <f t="shared" si="27"/>
        <v>1.8537882374824608</v>
      </c>
      <c r="K102" s="63">
        <f t="shared" si="28"/>
        <v>-3.4433743525820316E-3</v>
      </c>
      <c r="L102" s="63">
        <f t="shared" si="29"/>
        <v>-4.0179013633103436E-3</v>
      </c>
      <c r="M102" s="63">
        <f t="shared" ca="1" si="30"/>
        <v>-2.3491812369988777E-3</v>
      </c>
      <c r="N102" s="63">
        <f t="shared" ca="1" si="31"/>
        <v>3.6218582616363717E-7</v>
      </c>
      <c r="O102" s="17">
        <f t="shared" ca="1" si="32"/>
        <v>83352636.390515491</v>
      </c>
      <c r="P102" s="63">
        <f t="shared" ca="1" si="33"/>
        <v>110514096.00396046</v>
      </c>
      <c r="Q102" s="63">
        <f t="shared" ca="1" si="34"/>
        <v>8152662.0936823022</v>
      </c>
      <c r="R102">
        <f t="shared" ca="1" si="35"/>
        <v>-6.0181876521394478E-4</v>
      </c>
    </row>
    <row r="103" spans="1:18">
      <c r="A103" s="73">
        <v>11668.5</v>
      </c>
      <c r="B103" s="73">
        <v>-1.6510000059497543E-3</v>
      </c>
      <c r="C103" s="73">
        <v>1</v>
      </c>
      <c r="D103" s="75">
        <f t="shared" si="21"/>
        <v>1.1668499999999999</v>
      </c>
      <c r="E103" s="75">
        <f t="shared" si="22"/>
        <v>-1.6510000059497543E-3</v>
      </c>
      <c r="F103" s="63">
        <f t="shared" si="23"/>
        <v>1.1668499999999999</v>
      </c>
      <c r="G103" s="63">
        <f t="shared" si="24"/>
        <v>-1.6510000059497543E-3</v>
      </c>
      <c r="H103" s="63">
        <f t="shared" si="25"/>
        <v>1.3615389224999999</v>
      </c>
      <c r="I103" s="63">
        <f t="shared" si="26"/>
        <v>1.5887116917191249</v>
      </c>
      <c r="J103" s="63">
        <f t="shared" si="27"/>
        <v>1.8537882374824608</v>
      </c>
      <c r="K103" s="63">
        <f t="shared" si="28"/>
        <v>-1.9264693569424707E-3</v>
      </c>
      <c r="L103" s="63">
        <f t="shared" si="29"/>
        <v>-2.247900769148322E-3</v>
      </c>
      <c r="M103" s="63">
        <f t="shared" ca="1" si="30"/>
        <v>-2.3491812369988777E-3</v>
      </c>
      <c r="N103" s="63">
        <f t="shared" ca="1" si="31"/>
        <v>4.8745703138926942E-7</v>
      </c>
      <c r="O103" s="17">
        <f t="shared" ca="1" si="32"/>
        <v>83352636.390515491</v>
      </c>
      <c r="P103" s="63">
        <f t="shared" ca="1" si="33"/>
        <v>110514096.00396046</v>
      </c>
      <c r="Q103" s="63">
        <f t="shared" ca="1" si="34"/>
        <v>8152662.0936823022</v>
      </c>
      <c r="R103">
        <f t="shared" ca="1" si="35"/>
        <v>6.9818123104912339E-4</v>
      </c>
    </row>
    <row r="104" spans="1:18">
      <c r="A104" s="73">
        <v>12443</v>
      </c>
      <c r="B104" s="73">
        <v>2.9219999996712431E-3</v>
      </c>
      <c r="C104" s="73">
        <v>1</v>
      </c>
      <c r="D104" s="75">
        <f t="shared" si="21"/>
        <v>1.2443</v>
      </c>
      <c r="E104" s="75">
        <f t="shared" si="22"/>
        <v>2.9219999996712431E-3</v>
      </c>
      <c r="F104" s="63">
        <f t="shared" si="23"/>
        <v>1.2443</v>
      </c>
      <c r="G104" s="63">
        <f t="shared" si="24"/>
        <v>2.9219999996712431E-3</v>
      </c>
      <c r="H104" s="63">
        <f t="shared" si="25"/>
        <v>1.5482824899999998</v>
      </c>
      <c r="I104" s="63">
        <f t="shared" si="26"/>
        <v>1.9265279023069997</v>
      </c>
      <c r="J104" s="63">
        <f t="shared" si="27"/>
        <v>2.3971786688405996</v>
      </c>
      <c r="K104" s="63">
        <f t="shared" si="28"/>
        <v>3.6358445995909277E-3</v>
      </c>
      <c r="L104" s="63">
        <f t="shared" si="29"/>
        <v>4.5240814352709912E-3</v>
      </c>
      <c r="M104" s="63">
        <f t="shared" ca="1" si="30"/>
        <v>-1.7892700752973646E-3</v>
      </c>
      <c r="N104" s="63">
        <f t="shared" ca="1" si="31"/>
        <v>2.2196065719294711E-5</v>
      </c>
      <c r="O104" s="17">
        <f t="shared" ca="1" si="32"/>
        <v>57046255.091224328</v>
      </c>
      <c r="P104" s="63">
        <f t="shared" ca="1" si="33"/>
        <v>111108886.63032553</v>
      </c>
      <c r="Q104" s="63">
        <f t="shared" ca="1" si="34"/>
        <v>2295128.04174138</v>
      </c>
      <c r="R104">
        <f t="shared" ca="1" si="35"/>
        <v>4.7112700749686078E-3</v>
      </c>
    </row>
    <row r="105" spans="1:18">
      <c r="A105" s="73">
        <v>12505</v>
      </c>
      <c r="B105" s="73">
        <v>3.8700000004610047E-3</v>
      </c>
      <c r="C105" s="73">
        <v>1</v>
      </c>
      <c r="D105" s="75">
        <f t="shared" si="21"/>
        <v>1.2504999999999999</v>
      </c>
      <c r="E105" s="75">
        <f t="shared" si="22"/>
        <v>3.8700000004610047E-3</v>
      </c>
      <c r="F105" s="63">
        <f t="shared" si="23"/>
        <v>1.2504999999999999</v>
      </c>
      <c r="G105" s="63">
        <f t="shared" si="24"/>
        <v>3.8700000004610047E-3</v>
      </c>
      <c r="H105" s="63">
        <f t="shared" si="25"/>
        <v>1.5637502499999998</v>
      </c>
      <c r="I105" s="63">
        <f t="shared" si="26"/>
        <v>1.9554696876249997</v>
      </c>
      <c r="J105" s="63">
        <f t="shared" si="27"/>
        <v>2.4453148443750621</v>
      </c>
      <c r="K105" s="63">
        <f t="shared" si="28"/>
        <v>4.8394350005764863E-3</v>
      </c>
      <c r="L105" s="63">
        <f t="shared" si="29"/>
        <v>6.0517134682208963E-3</v>
      </c>
      <c r="M105" s="63">
        <f t="shared" ca="1" si="30"/>
        <v>-1.7366839221785828E-3</v>
      </c>
      <c r="N105" s="63">
        <f t="shared" ca="1" si="31"/>
        <v>3.1434904608385233E-5</v>
      </c>
      <c r="O105" s="17">
        <f t="shared" ca="1" si="32"/>
        <v>55095589.702493072</v>
      </c>
      <c r="P105" s="63">
        <f t="shared" ca="1" si="33"/>
        <v>111068231.80572741</v>
      </c>
      <c r="Q105" s="63">
        <f t="shared" ca="1" si="34"/>
        <v>1966201.4734593527</v>
      </c>
      <c r="R105">
        <f t="shared" ca="1" si="35"/>
        <v>5.6066839226395875E-3</v>
      </c>
    </row>
    <row r="106" spans="1:18">
      <c r="A106" s="73">
        <v>12507.5</v>
      </c>
      <c r="B106" s="73">
        <v>3.6550000004353933E-3</v>
      </c>
      <c r="C106" s="73">
        <v>1</v>
      </c>
      <c r="D106" s="75">
        <f t="shared" si="21"/>
        <v>1.25075</v>
      </c>
      <c r="E106" s="75">
        <f t="shared" si="22"/>
        <v>3.6550000004353933E-3</v>
      </c>
      <c r="F106" s="63">
        <f t="shared" si="23"/>
        <v>1.25075</v>
      </c>
      <c r="G106" s="63">
        <f t="shared" si="24"/>
        <v>3.6550000004353933E-3</v>
      </c>
      <c r="H106" s="63">
        <f t="shared" si="25"/>
        <v>1.5643755625</v>
      </c>
      <c r="I106" s="63">
        <f t="shared" si="26"/>
        <v>1.9566427347968751</v>
      </c>
      <c r="J106" s="63">
        <f t="shared" si="27"/>
        <v>2.4472709005471915</v>
      </c>
      <c r="K106" s="63">
        <f t="shared" si="28"/>
        <v>4.5714912505445682E-3</v>
      </c>
      <c r="L106" s="63">
        <f t="shared" si="29"/>
        <v>5.7177926816186185E-3</v>
      </c>
      <c r="M106" s="63">
        <f t="shared" ca="1" si="30"/>
        <v>-1.7345393722489576E-3</v>
      </c>
      <c r="N106" s="63">
        <f t="shared" ca="1" si="31"/>
        <v>2.9047134649714828E-5</v>
      </c>
      <c r="O106" s="17">
        <f t="shared" ca="1" si="32"/>
        <v>55017459.8889082</v>
      </c>
      <c r="P106" s="63">
        <f t="shared" ca="1" si="33"/>
        <v>111066318.05536447</v>
      </c>
      <c r="Q106" s="63">
        <f t="shared" ca="1" si="34"/>
        <v>1953424.1697806802</v>
      </c>
      <c r="R106">
        <f t="shared" ca="1" si="35"/>
        <v>5.3895393726843509E-3</v>
      </c>
    </row>
    <row r="107" spans="1:18">
      <c r="A107" s="73">
        <v>12511.5</v>
      </c>
      <c r="B107" s="73">
        <v>1.7709999956423417E-3</v>
      </c>
      <c r="C107" s="73">
        <v>1</v>
      </c>
      <c r="D107" s="75">
        <f t="shared" si="21"/>
        <v>1.25115</v>
      </c>
      <c r="E107" s="75">
        <f t="shared" si="22"/>
        <v>1.7709999956423417E-3</v>
      </c>
      <c r="F107" s="63">
        <f t="shared" si="23"/>
        <v>1.25115</v>
      </c>
      <c r="G107" s="63">
        <f t="shared" si="24"/>
        <v>1.7709999956423417E-3</v>
      </c>
      <c r="H107" s="63">
        <f t="shared" si="25"/>
        <v>1.5653763224999999</v>
      </c>
      <c r="I107" s="63">
        <f t="shared" si="26"/>
        <v>1.958520585895875</v>
      </c>
      <c r="J107" s="63">
        <f t="shared" si="27"/>
        <v>2.4504030310436238</v>
      </c>
      <c r="K107" s="63">
        <f t="shared" si="28"/>
        <v>2.2157866445479159E-3</v>
      </c>
      <c r="L107" s="63">
        <f t="shared" si="29"/>
        <v>2.772281460326125E-3</v>
      </c>
      <c r="M107" s="63">
        <f t="shared" ca="1" si="30"/>
        <v>-1.7311041999350726E-3</v>
      </c>
      <c r="N107" s="63">
        <f t="shared" ca="1" si="31"/>
        <v>1.2264733796680928E-5</v>
      </c>
      <c r="O107" s="17">
        <f t="shared" ca="1" si="32"/>
        <v>54892537.58911027</v>
      </c>
      <c r="P107" s="63">
        <f t="shared" ca="1" si="33"/>
        <v>111063211.81329995</v>
      </c>
      <c r="Q107" s="63">
        <f t="shared" ca="1" si="34"/>
        <v>1933059.5082317223</v>
      </c>
      <c r="R107">
        <f t="shared" ca="1" si="35"/>
        <v>3.5021041955774143E-3</v>
      </c>
    </row>
    <row r="108" spans="1:18">
      <c r="A108" s="73">
        <v>12519</v>
      </c>
      <c r="B108" s="73">
        <v>2.4259999991045333E-3</v>
      </c>
      <c r="C108" s="73">
        <v>1</v>
      </c>
      <c r="D108" s="75">
        <f t="shared" si="21"/>
        <v>1.2519</v>
      </c>
      <c r="E108" s="75">
        <f t="shared" si="22"/>
        <v>2.4259999991045333E-3</v>
      </c>
      <c r="F108" s="63">
        <f t="shared" si="23"/>
        <v>1.2519</v>
      </c>
      <c r="G108" s="63">
        <f t="shared" si="24"/>
        <v>2.4259999991045333E-3</v>
      </c>
      <c r="H108" s="63">
        <f t="shared" si="25"/>
        <v>1.5672536100000001</v>
      </c>
      <c r="I108" s="63">
        <f t="shared" si="26"/>
        <v>1.962044794359</v>
      </c>
      <c r="J108" s="63">
        <f t="shared" si="27"/>
        <v>2.4562838780580321</v>
      </c>
      <c r="K108" s="63">
        <f t="shared" si="28"/>
        <v>3.0371093988789655E-3</v>
      </c>
      <c r="L108" s="63">
        <f t="shared" si="29"/>
        <v>3.8021572564565769E-3</v>
      </c>
      <c r="M108" s="63">
        <f t="shared" ca="1" si="30"/>
        <v>-1.7246503394702031E-3</v>
      </c>
      <c r="N108" s="63">
        <f t="shared" ca="1" si="31"/>
        <v>1.7227898233110575E-5</v>
      </c>
      <c r="O108" s="17">
        <f t="shared" ca="1" si="32"/>
        <v>54658591.976404339</v>
      </c>
      <c r="P108" s="63">
        <f t="shared" ca="1" si="33"/>
        <v>111057240.85404241</v>
      </c>
      <c r="Q108" s="63">
        <f t="shared" ca="1" si="34"/>
        <v>1895138.380231122</v>
      </c>
      <c r="R108">
        <f t="shared" ca="1" si="35"/>
        <v>4.1506503385747365E-3</v>
      </c>
    </row>
    <row r="109" spans="1:18">
      <c r="A109" s="73">
        <v>12538</v>
      </c>
      <c r="B109" s="73">
        <v>3.2519999949727207E-3</v>
      </c>
      <c r="C109" s="73">
        <v>1</v>
      </c>
      <c r="D109" s="75">
        <f t="shared" si="21"/>
        <v>1.2538</v>
      </c>
      <c r="E109" s="75">
        <f t="shared" si="22"/>
        <v>3.2519999949727207E-3</v>
      </c>
      <c r="F109" s="63">
        <f t="shared" si="23"/>
        <v>1.2538</v>
      </c>
      <c r="G109" s="63">
        <f t="shared" si="24"/>
        <v>3.2519999949727207E-3</v>
      </c>
      <c r="H109" s="63">
        <f t="shared" si="25"/>
        <v>1.57201444</v>
      </c>
      <c r="I109" s="63">
        <f t="shared" si="26"/>
        <v>1.970991704872</v>
      </c>
      <c r="J109" s="63">
        <f t="shared" si="27"/>
        <v>2.4712293995685135</v>
      </c>
      <c r="K109" s="63">
        <f t="shared" si="28"/>
        <v>4.0773575936967977E-3</v>
      </c>
      <c r="L109" s="63">
        <f t="shared" si="29"/>
        <v>5.1121909509770453E-3</v>
      </c>
      <c r="M109" s="63">
        <f t="shared" ca="1" si="30"/>
        <v>-1.7082251812898137E-3</v>
      </c>
      <c r="N109" s="63">
        <f t="shared" ca="1" si="31"/>
        <v>2.4603833799228691E-5</v>
      </c>
      <c r="O109" s="17">
        <f t="shared" ca="1" si="32"/>
        <v>54067590.929719679</v>
      </c>
      <c r="P109" s="63">
        <f t="shared" ca="1" si="33"/>
        <v>111041257.8080021</v>
      </c>
      <c r="Q109" s="63">
        <f t="shared" ca="1" si="34"/>
        <v>1800610.4814045536</v>
      </c>
      <c r="R109">
        <f t="shared" ca="1" si="35"/>
        <v>4.9602251762625345E-3</v>
      </c>
    </row>
    <row r="110" spans="1:18">
      <c r="A110" s="73">
        <v>12570</v>
      </c>
      <c r="B110" s="73">
        <v>2.0799999983864836E-3</v>
      </c>
      <c r="C110" s="73">
        <v>1</v>
      </c>
      <c r="D110" s="75">
        <f t="shared" si="21"/>
        <v>1.2569999999999999</v>
      </c>
      <c r="E110" s="75">
        <f t="shared" si="22"/>
        <v>2.0799999983864836E-3</v>
      </c>
      <c r="F110" s="63">
        <f t="shared" si="23"/>
        <v>1.2569999999999999</v>
      </c>
      <c r="G110" s="63">
        <f t="shared" si="24"/>
        <v>2.0799999983864836E-3</v>
      </c>
      <c r="H110" s="63">
        <f t="shared" si="25"/>
        <v>1.5800489999999998</v>
      </c>
      <c r="I110" s="63">
        <f t="shared" si="26"/>
        <v>1.9861215929999996</v>
      </c>
      <c r="J110" s="63">
        <f t="shared" si="27"/>
        <v>2.4965548424009993</v>
      </c>
      <c r="K110" s="63">
        <f t="shared" si="28"/>
        <v>2.6145599979718096E-3</v>
      </c>
      <c r="L110" s="63">
        <f t="shared" si="29"/>
        <v>3.2865019174505646E-3</v>
      </c>
      <c r="M110" s="63">
        <f t="shared" ca="1" si="30"/>
        <v>-1.6803174323694152E-3</v>
      </c>
      <c r="N110" s="63">
        <f t="shared" ca="1" si="31"/>
        <v>1.4139987180046644E-5</v>
      </c>
      <c r="O110" s="17">
        <f t="shared" ca="1" si="32"/>
        <v>53077636.399977118</v>
      </c>
      <c r="P110" s="63">
        <f t="shared" ca="1" si="33"/>
        <v>111011563.06617571</v>
      </c>
      <c r="Q110" s="63">
        <f t="shared" ca="1" si="34"/>
        <v>1646430.6592062747</v>
      </c>
      <c r="R110">
        <f t="shared" ca="1" si="35"/>
        <v>3.7603174307558988E-3</v>
      </c>
    </row>
    <row r="111" spans="1:18">
      <c r="A111" s="73">
        <v>12571</v>
      </c>
      <c r="B111" s="73">
        <v>4.0339999977732077E-3</v>
      </c>
      <c r="C111" s="73">
        <v>1</v>
      </c>
      <c r="D111" s="75">
        <f t="shared" si="21"/>
        <v>1.2571000000000001</v>
      </c>
      <c r="E111" s="75">
        <f t="shared" si="22"/>
        <v>4.0339999977732077E-3</v>
      </c>
      <c r="F111" s="63">
        <f t="shared" si="23"/>
        <v>1.2571000000000001</v>
      </c>
      <c r="G111" s="63">
        <f t="shared" si="24"/>
        <v>4.0339999977732077E-3</v>
      </c>
      <c r="H111" s="63">
        <f t="shared" si="25"/>
        <v>1.5803004100000002</v>
      </c>
      <c r="I111" s="63">
        <f t="shared" si="26"/>
        <v>1.9865956454110005</v>
      </c>
      <c r="J111" s="63">
        <f t="shared" si="27"/>
        <v>2.4973493858461691</v>
      </c>
      <c r="K111" s="63">
        <f t="shared" si="28"/>
        <v>5.0711413972006998E-3</v>
      </c>
      <c r="L111" s="63">
        <f t="shared" si="29"/>
        <v>6.3749318504210005E-3</v>
      </c>
      <c r="M111" s="63">
        <f t="shared" ca="1" si="30"/>
        <v>-1.6794403748281832E-3</v>
      </c>
      <c r="N111" s="63">
        <f t="shared" ca="1" si="31"/>
        <v>3.264340089127152E-5</v>
      </c>
      <c r="O111" s="17">
        <f t="shared" ca="1" si="32"/>
        <v>53046810.391451202</v>
      </c>
      <c r="P111" s="63">
        <f t="shared" ca="1" si="33"/>
        <v>111010578.98661618</v>
      </c>
      <c r="Q111" s="63">
        <f t="shared" ca="1" si="34"/>
        <v>1641714.8122950257</v>
      </c>
      <c r="R111">
        <f t="shared" ca="1" si="35"/>
        <v>5.7134403726013909E-3</v>
      </c>
    </row>
    <row r="112" spans="1:18">
      <c r="A112" s="73">
        <v>12597</v>
      </c>
      <c r="B112" s="73">
        <v>1.3379999945755117E-3</v>
      </c>
      <c r="C112" s="73">
        <v>1</v>
      </c>
      <c r="D112" s="75">
        <f t="shared" si="21"/>
        <v>1.2597</v>
      </c>
      <c r="E112" s="75">
        <f t="shared" si="22"/>
        <v>1.3379999945755117E-3</v>
      </c>
      <c r="F112" s="63">
        <f t="shared" si="23"/>
        <v>1.2597</v>
      </c>
      <c r="G112" s="63">
        <f t="shared" si="24"/>
        <v>1.3379999945755117E-3</v>
      </c>
      <c r="H112" s="63">
        <f t="shared" si="25"/>
        <v>1.58684409</v>
      </c>
      <c r="I112" s="63">
        <f t="shared" si="26"/>
        <v>1.9989475001730002</v>
      </c>
      <c r="J112" s="63">
        <f t="shared" si="27"/>
        <v>2.5180741659679282</v>
      </c>
      <c r="K112" s="63">
        <f t="shared" si="28"/>
        <v>1.685478593166772E-3</v>
      </c>
      <c r="L112" s="63">
        <f t="shared" si="29"/>
        <v>2.1231973838121828E-3</v>
      </c>
      <c r="M112" s="63">
        <f t="shared" ca="1" si="30"/>
        <v>-1.6565317832409887E-3</v>
      </c>
      <c r="N112" s="63">
        <f t="shared" ca="1" si="31"/>
        <v>8.9672205683528506E-6</v>
      </c>
      <c r="O112" s="17">
        <f t="shared" ca="1" si="32"/>
        <v>52247689.273913249</v>
      </c>
      <c r="P112" s="63">
        <f t="shared" ca="1" si="33"/>
        <v>110983799.42741363</v>
      </c>
      <c r="Q112" s="63">
        <f t="shared" ca="1" si="34"/>
        <v>1521294.4431952231</v>
      </c>
      <c r="R112">
        <f t="shared" ca="1" si="35"/>
        <v>2.9945317778165004E-3</v>
      </c>
    </row>
    <row r="113" spans="1:18">
      <c r="A113" s="73">
        <v>13342</v>
      </c>
      <c r="B113" s="73">
        <v>1.5679999924032018E-3</v>
      </c>
      <c r="C113" s="73">
        <v>1</v>
      </c>
      <c r="D113" s="75">
        <f t="shared" si="21"/>
        <v>1.3342000000000001</v>
      </c>
      <c r="E113" s="75">
        <f t="shared" si="22"/>
        <v>1.5679999924032018E-3</v>
      </c>
      <c r="F113" s="63">
        <f t="shared" si="23"/>
        <v>1.3342000000000001</v>
      </c>
      <c r="G113" s="63">
        <f t="shared" si="24"/>
        <v>1.5679999924032018E-3</v>
      </c>
      <c r="H113" s="63">
        <f t="shared" si="25"/>
        <v>1.7800896400000001</v>
      </c>
      <c r="I113" s="63">
        <f t="shared" si="26"/>
        <v>2.3749955976880002</v>
      </c>
      <c r="J113" s="63">
        <f t="shared" si="27"/>
        <v>3.16871912643533</v>
      </c>
      <c r="K113" s="63">
        <f t="shared" si="28"/>
        <v>2.0920255898643518E-3</v>
      </c>
      <c r="L113" s="63">
        <f t="shared" si="29"/>
        <v>2.7911805419970183E-3</v>
      </c>
      <c r="M113" s="63">
        <f t="shared" ca="1" si="30"/>
        <v>-9.1412058916617855E-4</v>
      </c>
      <c r="N113" s="63">
        <f t="shared" ca="1" si="31"/>
        <v>6.1609225814503185E-6</v>
      </c>
      <c r="O113" s="17">
        <f t="shared" ca="1" si="32"/>
        <v>31424598.662571721</v>
      </c>
      <c r="P113" s="63">
        <f t="shared" ca="1" si="33"/>
        <v>109245572.45282051</v>
      </c>
      <c r="Q113" s="63">
        <f t="shared" ca="1" si="34"/>
        <v>39680.282451150852</v>
      </c>
      <c r="R113">
        <f t="shared" ca="1" si="35"/>
        <v>2.4821205815693803E-3</v>
      </c>
    </row>
    <row r="114" spans="1:18">
      <c r="A114" s="73">
        <v>13344.5</v>
      </c>
      <c r="B114" s="73">
        <v>1.1529999974300154E-3</v>
      </c>
      <c r="C114" s="73">
        <v>1</v>
      </c>
      <c r="D114" s="75">
        <f t="shared" si="21"/>
        <v>1.3344499999999999</v>
      </c>
      <c r="E114" s="75">
        <f t="shared" si="22"/>
        <v>1.1529999974300154E-3</v>
      </c>
      <c r="F114" s="63">
        <f t="shared" si="23"/>
        <v>1.3344499999999999</v>
      </c>
      <c r="G114" s="63">
        <f t="shared" si="24"/>
        <v>1.1529999974300154E-3</v>
      </c>
      <c r="H114" s="63">
        <f t="shared" si="25"/>
        <v>1.7807568024999998</v>
      </c>
      <c r="I114" s="63">
        <f t="shared" si="26"/>
        <v>2.3763309150961245</v>
      </c>
      <c r="J114" s="63">
        <f t="shared" si="27"/>
        <v>3.1710947896500232</v>
      </c>
      <c r="K114" s="63">
        <f t="shared" si="28"/>
        <v>1.5386208465704839E-3</v>
      </c>
      <c r="L114" s="63">
        <f t="shared" si="29"/>
        <v>2.053212588705982E-3</v>
      </c>
      <c r="M114" s="63">
        <f t="shared" ca="1" si="30"/>
        <v>-9.1134950828044778E-4</v>
      </c>
      <c r="N114" s="63">
        <f t="shared" ca="1" si="31"/>
        <v>4.2615388817270335E-6</v>
      </c>
      <c r="O114" s="17">
        <f t="shared" ca="1" si="32"/>
        <v>31361961.248995278</v>
      </c>
      <c r="P114" s="63">
        <f t="shared" ca="1" si="33"/>
        <v>109236606.50683177</v>
      </c>
      <c r="Q114" s="63">
        <f t="shared" ca="1" si="34"/>
        <v>41698.968435870993</v>
      </c>
      <c r="R114">
        <f t="shared" ca="1" si="35"/>
        <v>2.0643495057104631E-3</v>
      </c>
    </row>
    <row r="115" spans="1:18">
      <c r="A115" s="73">
        <v>13444</v>
      </c>
      <c r="B115" s="73">
        <v>2.0759999970323406E-3</v>
      </c>
      <c r="C115" s="73">
        <v>1</v>
      </c>
      <c r="D115" s="75">
        <f t="shared" si="21"/>
        <v>1.3444</v>
      </c>
      <c r="E115" s="75">
        <f t="shared" si="22"/>
        <v>2.0759999970323406E-3</v>
      </c>
      <c r="F115" s="63">
        <f t="shared" si="23"/>
        <v>1.3444</v>
      </c>
      <c r="G115" s="63">
        <f t="shared" si="24"/>
        <v>2.0759999970323406E-3</v>
      </c>
      <c r="H115" s="63">
        <f t="shared" si="25"/>
        <v>1.8074113600000001</v>
      </c>
      <c r="I115" s="63">
        <f t="shared" si="26"/>
        <v>2.4298838323840002</v>
      </c>
      <c r="J115" s="63">
        <f t="shared" si="27"/>
        <v>3.2667358242570499</v>
      </c>
      <c r="K115" s="63">
        <f t="shared" si="28"/>
        <v>2.7909743960102787E-3</v>
      </c>
      <c r="L115" s="63">
        <f t="shared" si="29"/>
        <v>3.7521859779962186E-3</v>
      </c>
      <c r="M115" s="63">
        <f t="shared" ca="1" si="30"/>
        <v>-7.9954109531892373E-4</v>
      </c>
      <c r="N115" s="63">
        <f t="shared" ca="1" si="31"/>
        <v>8.2687365738007025E-6</v>
      </c>
      <c r="O115" s="17">
        <f t="shared" ca="1" si="32"/>
        <v>28911255.438277949</v>
      </c>
      <c r="P115" s="63">
        <f t="shared" ca="1" si="33"/>
        <v>108862949.09467345</v>
      </c>
      <c r="Q115" s="63">
        <f t="shared" ca="1" si="34"/>
        <v>163569.23395582163</v>
      </c>
      <c r="R115">
        <f t="shared" ca="1" si="35"/>
        <v>2.8755410923512643E-3</v>
      </c>
    </row>
    <row r="116" spans="1:18">
      <c r="A116" s="73">
        <v>14198</v>
      </c>
      <c r="B116" s="73">
        <v>-1.7080000034184195E-3</v>
      </c>
      <c r="C116" s="73">
        <v>1</v>
      </c>
      <c r="D116" s="75">
        <f t="shared" si="21"/>
        <v>1.4198</v>
      </c>
      <c r="E116" s="75">
        <f t="shared" si="22"/>
        <v>-1.7080000034184195E-3</v>
      </c>
      <c r="F116" s="63">
        <f t="shared" si="23"/>
        <v>1.4198</v>
      </c>
      <c r="G116" s="63">
        <f t="shared" si="24"/>
        <v>-1.7080000034184195E-3</v>
      </c>
      <c r="H116" s="63">
        <f t="shared" si="25"/>
        <v>2.0158320399999998</v>
      </c>
      <c r="I116" s="63">
        <f t="shared" si="26"/>
        <v>2.8620783303919994</v>
      </c>
      <c r="J116" s="63">
        <f t="shared" si="27"/>
        <v>4.0635788134905608</v>
      </c>
      <c r="K116" s="63">
        <f t="shared" si="28"/>
        <v>-2.4250184048534721E-3</v>
      </c>
      <c r="L116" s="63">
        <f t="shared" si="29"/>
        <v>-3.4430411312109596E-3</v>
      </c>
      <c r="M116" s="63">
        <f t="shared" ca="1" si="30"/>
        <v>1.4407409163128687E-4</v>
      </c>
      <c r="N116" s="63">
        <f t="shared" ca="1" si="31"/>
        <v>3.430178453554189E-6</v>
      </c>
      <c r="O116" s="17">
        <f t="shared" ca="1" si="32"/>
        <v>13214337.52219894</v>
      </c>
      <c r="P116" s="63">
        <f t="shared" ca="1" si="33"/>
        <v>104984039.9926144</v>
      </c>
      <c r="Q116" s="63">
        <f t="shared" ca="1" si="34"/>
        <v>3958263.2625620556</v>
      </c>
      <c r="R116">
        <f t="shared" ca="1" si="35"/>
        <v>-1.8520740950497064E-3</v>
      </c>
    </row>
    <row r="117" spans="1:18">
      <c r="A117" s="73">
        <v>14350</v>
      </c>
      <c r="B117" s="73">
        <v>1.4999999912106432E-3</v>
      </c>
      <c r="C117" s="73">
        <v>1</v>
      </c>
      <c r="D117" s="75">
        <f t="shared" si="21"/>
        <v>1.4350000000000001</v>
      </c>
      <c r="E117" s="75">
        <f t="shared" si="22"/>
        <v>1.4999999912106432E-3</v>
      </c>
      <c r="F117" s="63">
        <f t="shared" si="23"/>
        <v>1.4350000000000001</v>
      </c>
      <c r="G117" s="63">
        <f t="shared" si="24"/>
        <v>1.4999999912106432E-3</v>
      </c>
      <c r="H117" s="63">
        <f t="shared" si="25"/>
        <v>2.0592250000000001</v>
      </c>
      <c r="I117" s="63">
        <f t="shared" si="26"/>
        <v>2.954987875</v>
      </c>
      <c r="J117" s="63">
        <f t="shared" si="27"/>
        <v>4.2404076006249998</v>
      </c>
      <c r="K117" s="63">
        <f t="shared" si="28"/>
        <v>2.1524999873872731E-3</v>
      </c>
      <c r="L117" s="63">
        <f t="shared" si="29"/>
        <v>3.0888374819007369E-3</v>
      </c>
      <c r="M117" s="63">
        <f t="shared" ca="1" si="30"/>
        <v>3.5491558988287597E-4</v>
      </c>
      <c r="N117" s="63">
        <f t="shared" ca="1" si="31"/>
        <v>1.3112182861641712E-6</v>
      </c>
      <c r="O117" s="17">
        <f t="shared" ca="1" si="32"/>
        <v>10714742.464776335</v>
      </c>
      <c r="P117" s="63">
        <f t="shared" ca="1" si="33"/>
        <v>103983568.94574855</v>
      </c>
      <c r="Q117" s="63">
        <f t="shared" ca="1" si="34"/>
        <v>5399024.0471117347</v>
      </c>
      <c r="R117">
        <f t="shared" ca="1" si="35"/>
        <v>1.1450844013277672E-3</v>
      </c>
    </row>
    <row r="118" spans="1:18">
      <c r="A118" s="73">
        <v>14357</v>
      </c>
      <c r="B118" s="73">
        <v>2.1779999951831996E-3</v>
      </c>
      <c r="C118" s="73">
        <v>1</v>
      </c>
      <c r="D118" s="75">
        <f t="shared" si="21"/>
        <v>1.4357</v>
      </c>
      <c r="E118" s="75">
        <f t="shared" si="22"/>
        <v>2.1779999951831996E-3</v>
      </c>
      <c r="F118" s="63">
        <f t="shared" si="23"/>
        <v>1.4357</v>
      </c>
      <c r="G118" s="63">
        <f t="shared" si="24"/>
        <v>2.1779999951831996E-3</v>
      </c>
      <c r="H118" s="63">
        <f t="shared" si="25"/>
        <v>2.0612344899999999</v>
      </c>
      <c r="I118" s="63">
        <f t="shared" si="26"/>
        <v>2.9593143572929996</v>
      </c>
      <c r="J118" s="63">
        <f t="shared" si="27"/>
        <v>4.2486876227655594</v>
      </c>
      <c r="K118" s="63">
        <f t="shared" si="28"/>
        <v>3.1269545930845198E-3</v>
      </c>
      <c r="L118" s="63">
        <f t="shared" si="29"/>
        <v>4.4893687092914447E-3</v>
      </c>
      <c r="M118" s="63">
        <f t="shared" ca="1" si="30"/>
        <v>3.6479202151890391E-4</v>
      </c>
      <c r="N118" s="63">
        <f t="shared" ca="1" si="31"/>
        <v>3.2877231557597815E-6</v>
      </c>
      <c r="O118" s="17">
        <f t="shared" ca="1" si="32"/>
        <v>10605373.210853737</v>
      </c>
      <c r="P118" s="63">
        <f t="shared" ca="1" si="33"/>
        <v>103935776.4689298</v>
      </c>
      <c r="Q118" s="63">
        <f t="shared" ca="1" si="34"/>
        <v>5471298.4161128635</v>
      </c>
      <c r="R118">
        <f t="shared" ca="1" si="35"/>
        <v>1.8132079736642957E-3</v>
      </c>
    </row>
    <row r="119" spans="1:18">
      <c r="A119" s="73">
        <v>14394</v>
      </c>
      <c r="B119" s="73">
        <v>2.8759999986505136E-3</v>
      </c>
      <c r="C119" s="73">
        <v>1</v>
      </c>
      <c r="D119" s="75">
        <f t="shared" si="21"/>
        <v>1.4394</v>
      </c>
      <c r="E119" s="75">
        <f t="shared" si="22"/>
        <v>2.8759999986505136E-3</v>
      </c>
      <c r="F119" s="63">
        <f t="shared" si="23"/>
        <v>1.4394</v>
      </c>
      <c r="G119" s="63">
        <f t="shared" si="24"/>
        <v>2.8759999986505136E-3</v>
      </c>
      <c r="H119" s="63">
        <f t="shared" si="25"/>
        <v>2.07187236</v>
      </c>
      <c r="I119" s="63">
        <f t="shared" si="26"/>
        <v>2.9822530749839999</v>
      </c>
      <c r="J119" s="63">
        <f t="shared" si="27"/>
        <v>4.2926550761319699</v>
      </c>
      <c r="K119" s="63">
        <f t="shared" si="28"/>
        <v>4.1397143980575497E-3</v>
      </c>
      <c r="L119" s="63">
        <f t="shared" si="29"/>
        <v>5.958704904564037E-3</v>
      </c>
      <c r="M119" s="63">
        <f t="shared" ca="1" si="30"/>
        <v>4.1723974309108153E-4</v>
      </c>
      <c r="N119" s="63">
        <f t="shared" ca="1" si="31"/>
        <v>6.0455019943186837E-6</v>
      </c>
      <c r="O119" s="17">
        <f t="shared" ca="1" si="32"/>
        <v>10035798.242896749</v>
      </c>
      <c r="P119" s="63">
        <f t="shared" ca="1" si="33"/>
        <v>103680662.95060566</v>
      </c>
      <c r="Q119" s="63">
        <f t="shared" ca="1" si="34"/>
        <v>5862132.9006153485</v>
      </c>
      <c r="R119">
        <f t="shared" ca="1" si="35"/>
        <v>2.4587602555594321E-3</v>
      </c>
    </row>
    <row r="120" spans="1:18">
      <c r="A120" s="73">
        <v>16253</v>
      </c>
      <c r="B120" s="73">
        <v>7.2619999991729856E-3</v>
      </c>
      <c r="C120" s="73">
        <v>1</v>
      </c>
      <c r="D120" s="75">
        <f t="shared" si="21"/>
        <v>1.6253</v>
      </c>
      <c r="E120" s="75">
        <f t="shared" si="22"/>
        <v>7.2619999991729856E-3</v>
      </c>
      <c r="F120" s="63">
        <f t="shared" si="23"/>
        <v>1.6253</v>
      </c>
      <c r="G120" s="63">
        <f t="shared" si="24"/>
        <v>7.2619999991729856E-3</v>
      </c>
      <c r="H120" s="63">
        <f t="shared" si="25"/>
        <v>2.6416000899999998</v>
      </c>
      <c r="I120" s="63">
        <f t="shared" si="26"/>
        <v>4.2933926262769999</v>
      </c>
      <c r="J120" s="63">
        <f t="shared" si="27"/>
        <v>6.9780510354880079</v>
      </c>
      <c r="K120" s="63">
        <f t="shared" si="28"/>
        <v>1.1802928598655853E-2</v>
      </c>
      <c r="L120" s="63">
        <f t="shared" si="29"/>
        <v>1.9183299851395358E-2</v>
      </c>
      <c r="M120" s="63">
        <f t="shared" ca="1" si="30"/>
        <v>3.5800562802293864E-3</v>
      </c>
      <c r="N120" s="63">
        <f t="shared" ca="1" si="31"/>
        <v>1.3556709549468221E-5</v>
      </c>
      <c r="O120" s="17">
        <f t="shared" ca="1" si="32"/>
        <v>2433754.4805948664</v>
      </c>
      <c r="P120" s="63">
        <f t="shared" ca="1" si="33"/>
        <v>85906540.442811802</v>
      </c>
      <c r="Q120" s="63">
        <f t="shared" ca="1" si="34"/>
        <v>47850608.228781283</v>
      </c>
      <c r="R120">
        <f t="shared" ca="1" si="35"/>
        <v>3.6819437189435991E-3</v>
      </c>
    </row>
    <row r="121" spans="1:18">
      <c r="A121" s="73">
        <v>17701</v>
      </c>
      <c r="B121" s="73">
        <v>-4.0460000018356368E-3</v>
      </c>
      <c r="C121" s="73">
        <v>1</v>
      </c>
      <c r="D121" s="75">
        <f t="shared" si="21"/>
        <v>1.7701</v>
      </c>
      <c r="E121" s="75">
        <f t="shared" si="22"/>
        <v>-4.0460000018356368E-3</v>
      </c>
      <c r="F121" s="63">
        <f t="shared" si="23"/>
        <v>1.7701</v>
      </c>
      <c r="G121" s="63">
        <f t="shared" si="24"/>
        <v>-4.0460000018356368E-3</v>
      </c>
      <c r="H121" s="63">
        <f t="shared" si="25"/>
        <v>3.1332540099999999</v>
      </c>
      <c r="I121" s="63">
        <f t="shared" si="26"/>
        <v>5.5461729231009995</v>
      </c>
      <c r="J121" s="63">
        <f t="shared" si="27"/>
        <v>9.8172806911810788</v>
      </c>
      <c r="K121" s="63">
        <f t="shared" si="28"/>
        <v>-7.1618246032492611E-3</v>
      </c>
      <c r="L121" s="63">
        <f t="shared" si="29"/>
        <v>-1.2677145730211517E-2</v>
      </c>
      <c r="M121" s="63">
        <f t="shared" ca="1" si="30"/>
        <v>6.7605019975103334E-3</v>
      </c>
      <c r="N121" s="63">
        <f t="shared" ca="1" si="31"/>
        <v>1.1678048546186845E-4</v>
      </c>
      <c r="O121" s="17">
        <f t="shared" ca="1" si="32"/>
        <v>31521960.24256203</v>
      </c>
      <c r="P121" s="63">
        <f t="shared" ca="1" si="33"/>
        <v>66747748.268075176</v>
      </c>
      <c r="Q121" s="63">
        <f t="shared" ca="1" si="34"/>
        <v>119327905.57032219</v>
      </c>
      <c r="R121">
        <f t="shared" ca="1" si="35"/>
        <v>-1.080650199934597E-2</v>
      </c>
    </row>
    <row r="122" spans="1:18">
      <c r="A122" s="73">
        <v>17703.5</v>
      </c>
      <c r="B122" s="73">
        <v>-1.9610000017564744E-3</v>
      </c>
      <c r="C122" s="73">
        <v>1</v>
      </c>
      <c r="D122" s="75">
        <f t="shared" si="21"/>
        <v>1.7703500000000001</v>
      </c>
      <c r="E122" s="75">
        <f t="shared" si="22"/>
        <v>-1.9610000017564744E-3</v>
      </c>
      <c r="F122" s="63">
        <f t="shared" si="23"/>
        <v>1.7703500000000001</v>
      </c>
      <c r="G122" s="63">
        <f t="shared" si="24"/>
        <v>-1.9610000017564744E-3</v>
      </c>
      <c r="H122" s="63">
        <f t="shared" si="25"/>
        <v>3.1341391225000002</v>
      </c>
      <c r="I122" s="63">
        <f t="shared" si="26"/>
        <v>5.548523195517876</v>
      </c>
      <c r="J122" s="63">
        <f t="shared" si="27"/>
        <v>9.8228280391850724</v>
      </c>
      <c r="K122" s="63">
        <f t="shared" si="28"/>
        <v>-3.4716563531095746E-3</v>
      </c>
      <c r="L122" s="63">
        <f t="shared" si="29"/>
        <v>-6.1460468247275359E-3</v>
      </c>
      <c r="M122" s="63">
        <f t="shared" ca="1" si="30"/>
        <v>6.7665359797553226E-3</v>
      </c>
      <c r="N122" s="63">
        <f t="shared" ca="1" si="31"/>
        <v>7.6169884308583088E-5</v>
      </c>
      <c r="O122" s="17">
        <f t="shared" ca="1" si="32"/>
        <v>31603776.047589533</v>
      </c>
      <c r="P122" s="63">
        <f t="shared" ca="1" si="33"/>
        <v>66711971.772755653</v>
      </c>
      <c r="Q122" s="63">
        <f t="shared" ca="1" si="34"/>
        <v>119487418.28799212</v>
      </c>
      <c r="R122">
        <f t="shared" ca="1" si="35"/>
        <v>-8.727535981511797E-3</v>
      </c>
    </row>
    <row r="123" spans="1:18">
      <c r="A123" s="73">
        <v>17706</v>
      </c>
      <c r="B123" s="73">
        <v>-1.5760000023874454E-3</v>
      </c>
      <c r="C123" s="73">
        <v>1</v>
      </c>
      <c r="D123" s="75">
        <f t="shared" si="21"/>
        <v>1.7706</v>
      </c>
      <c r="E123" s="75">
        <f t="shared" si="22"/>
        <v>-1.5760000023874454E-3</v>
      </c>
      <c r="F123" s="63">
        <f t="shared" si="23"/>
        <v>1.7706</v>
      </c>
      <c r="G123" s="63">
        <f t="shared" si="24"/>
        <v>-1.5760000023874454E-3</v>
      </c>
      <c r="H123" s="63">
        <f t="shared" si="25"/>
        <v>3.1350243599999996</v>
      </c>
      <c r="I123" s="63">
        <f t="shared" si="26"/>
        <v>5.5508741318159993</v>
      </c>
      <c r="J123" s="63">
        <f t="shared" si="27"/>
        <v>9.8283777377934083</v>
      </c>
      <c r="K123" s="63">
        <f t="shared" si="28"/>
        <v>-2.7904656042272106E-3</v>
      </c>
      <c r="L123" s="63">
        <f t="shared" si="29"/>
        <v>-4.9407983988446992E-3</v>
      </c>
      <c r="M123" s="63">
        <f t="shared" ca="1" si="30"/>
        <v>6.7725718333591853E-3</v>
      </c>
      <c r="N123" s="63">
        <f t="shared" ca="1" si="31"/>
        <v>6.9698651696621861E-5</v>
      </c>
      <c r="O123" s="17">
        <f t="shared" ca="1" si="32"/>
        <v>31685708.815836783</v>
      </c>
      <c r="P123" s="63">
        <f t="shared" ca="1" si="33"/>
        <v>66676188.374896191</v>
      </c>
      <c r="Q123" s="63">
        <f t="shared" ca="1" si="34"/>
        <v>119647066.33965756</v>
      </c>
      <c r="R123">
        <f t="shared" ca="1" si="35"/>
        <v>-8.3485718357466307E-3</v>
      </c>
    </row>
    <row r="124" spans="1:18">
      <c r="A124" s="73">
        <v>17708.5</v>
      </c>
      <c r="B124" s="73">
        <v>-3.2910000008996576E-3</v>
      </c>
      <c r="C124" s="73">
        <v>1</v>
      </c>
      <c r="D124" s="75">
        <f t="shared" si="21"/>
        <v>1.77085</v>
      </c>
      <c r="E124" s="75">
        <f t="shared" si="22"/>
        <v>-3.2910000008996576E-3</v>
      </c>
      <c r="F124" s="63">
        <f t="shared" si="23"/>
        <v>1.77085</v>
      </c>
      <c r="G124" s="63">
        <f t="shared" si="24"/>
        <v>-3.2910000008996576E-3</v>
      </c>
      <c r="H124" s="63">
        <f t="shared" si="25"/>
        <v>3.1359097225000001</v>
      </c>
      <c r="I124" s="63">
        <f t="shared" si="26"/>
        <v>5.5532257320891256</v>
      </c>
      <c r="J124" s="63">
        <f t="shared" si="27"/>
        <v>9.8339297876700282</v>
      </c>
      <c r="K124" s="63">
        <f t="shared" si="28"/>
        <v>-5.8278673515931587E-3</v>
      </c>
      <c r="L124" s="63">
        <f t="shared" si="29"/>
        <v>-1.0320278899568745E-2</v>
      </c>
      <c r="M124" s="63">
        <f t="shared" ca="1" si="30"/>
        <v>6.7786095583219561E-3</v>
      </c>
      <c r="N124" s="63">
        <f t="shared" ca="1" si="31"/>
        <v>1.013970366751673E-4</v>
      </c>
      <c r="O124" s="17">
        <f t="shared" ca="1" si="32"/>
        <v>31767758.589700565</v>
      </c>
      <c r="P124" s="63">
        <f t="shared" ca="1" si="33"/>
        <v>66640398.087772191</v>
      </c>
      <c r="Q124" s="63">
        <f t="shared" ca="1" si="34"/>
        <v>119806849.78296158</v>
      </c>
      <c r="R124">
        <f t="shared" ca="1" si="35"/>
        <v>-1.0069609559221614E-2</v>
      </c>
    </row>
    <row r="125" spans="1:18">
      <c r="A125" s="73">
        <v>20496</v>
      </c>
      <c r="B125" s="73">
        <v>9.3839999972260557E-3</v>
      </c>
      <c r="C125" s="73">
        <v>1</v>
      </c>
      <c r="D125" s="75">
        <f t="shared" si="21"/>
        <v>2.0495999999999999</v>
      </c>
      <c r="E125" s="75">
        <f t="shared" si="22"/>
        <v>9.3839999972260557E-3</v>
      </c>
      <c r="F125" s="63">
        <f t="shared" si="23"/>
        <v>2.0495999999999999</v>
      </c>
      <c r="G125" s="63">
        <f t="shared" si="24"/>
        <v>9.3839999972260557E-3</v>
      </c>
      <c r="H125" s="63">
        <f t="shared" si="25"/>
        <v>4.2008601599999995</v>
      </c>
      <c r="I125" s="63">
        <f t="shared" si="26"/>
        <v>8.6100829839359978</v>
      </c>
      <c r="J125" s="63">
        <f t="shared" si="27"/>
        <v>17.647226083875221</v>
      </c>
      <c r="K125" s="63">
        <f t="shared" si="28"/>
        <v>1.9233446394314523E-2</v>
      </c>
      <c r="L125" s="63">
        <f t="shared" si="29"/>
        <v>3.9420871729787046E-2</v>
      </c>
      <c r="M125" s="63">
        <f t="shared" ca="1" si="30"/>
        <v>1.4674976251905059E-2</v>
      </c>
      <c r="N125" s="63">
        <f t="shared" ca="1" si="31"/>
        <v>2.799442972757705E-5</v>
      </c>
      <c r="O125" s="17">
        <f t="shared" ca="1" si="32"/>
        <v>206237791.5260835</v>
      </c>
      <c r="P125" s="63">
        <f t="shared" ca="1" si="33"/>
        <v>25919468.989888672</v>
      </c>
      <c r="Q125" s="63">
        <f t="shared" ca="1" si="34"/>
        <v>396227930.18014878</v>
      </c>
      <c r="R125">
        <f t="shared" ca="1" si="35"/>
        <v>-5.2909762546790029E-3</v>
      </c>
    </row>
    <row r="126" spans="1:18">
      <c r="A126" s="73">
        <v>20496</v>
      </c>
      <c r="B126" s="73">
        <v>1.0083999994094484E-2</v>
      </c>
      <c r="C126" s="73">
        <v>1</v>
      </c>
      <c r="D126" s="75">
        <f t="shared" si="21"/>
        <v>2.0495999999999999</v>
      </c>
      <c r="E126" s="75">
        <f t="shared" si="22"/>
        <v>1.0083999994094484E-2</v>
      </c>
      <c r="F126" s="63">
        <f t="shared" si="23"/>
        <v>2.0495999999999999</v>
      </c>
      <c r="G126" s="63">
        <f t="shared" si="24"/>
        <v>1.0083999994094484E-2</v>
      </c>
      <c r="H126" s="63">
        <f t="shared" si="25"/>
        <v>4.2008601599999995</v>
      </c>
      <c r="I126" s="63">
        <f t="shared" si="26"/>
        <v>8.6100829839359978</v>
      </c>
      <c r="J126" s="63">
        <f t="shared" si="27"/>
        <v>17.647226083875221</v>
      </c>
      <c r="K126" s="63">
        <f t="shared" si="28"/>
        <v>2.0668166387896054E-2</v>
      </c>
      <c r="L126" s="63">
        <f t="shared" si="29"/>
        <v>4.236147382863175E-2</v>
      </c>
      <c r="M126" s="63">
        <f t="shared" ca="1" si="30"/>
        <v>1.4674976251905059E-2</v>
      </c>
      <c r="N126" s="63">
        <f t="shared" ca="1" si="31"/>
        <v>2.1077062999780392E-5</v>
      </c>
      <c r="O126" s="17">
        <f t="shared" ca="1" si="32"/>
        <v>206237791.5260835</v>
      </c>
      <c r="P126" s="63">
        <f t="shared" ca="1" si="33"/>
        <v>25919468.989888672</v>
      </c>
      <c r="Q126" s="63">
        <f t="shared" ca="1" si="34"/>
        <v>396227930.18014878</v>
      </c>
      <c r="R126">
        <f t="shared" ca="1" si="35"/>
        <v>-4.5909762578105751E-3</v>
      </c>
    </row>
    <row r="127" spans="1:18">
      <c r="A127" s="73">
        <v>20569</v>
      </c>
      <c r="B127" s="73">
        <v>1.5626000000338536E-2</v>
      </c>
      <c r="C127" s="73">
        <v>1</v>
      </c>
      <c r="D127" s="75">
        <f t="shared" si="21"/>
        <v>2.0569000000000002</v>
      </c>
      <c r="E127" s="75">
        <f t="shared" si="22"/>
        <v>1.5626000000338536E-2</v>
      </c>
      <c r="F127" s="63">
        <f t="shared" si="23"/>
        <v>2.0569000000000002</v>
      </c>
      <c r="G127" s="63">
        <f t="shared" si="24"/>
        <v>1.5626000000338536E-2</v>
      </c>
      <c r="H127" s="63">
        <f t="shared" si="25"/>
        <v>4.2308376100000009</v>
      </c>
      <c r="I127" s="63">
        <f t="shared" si="26"/>
        <v>8.702409880009002</v>
      </c>
      <c r="J127" s="63">
        <f t="shared" si="27"/>
        <v>17.899986882190518</v>
      </c>
      <c r="K127" s="63">
        <f t="shared" si="28"/>
        <v>3.214111940069634E-2</v>
      </c>
      <c r="L127" s="63">
        <f t="shared" si="29"/>
        <v>6.6111068495292302E-2</v>
      </c>
      <c r="M127" s="63">
        <f t="shared" ca="1" si="30"/>
        <v>1.4913030643094349E-2</v>
      </c>
      <c r="N127" s="63">
        <f t="shared" ca="1" si="31"/>
        <v>5.0832530436918827E-7</v>
      </c>
      <c r="O127" s="17">
        <f t="shared" ca="1" si="32"/>
        <v>213325768.03957751</v>
      </c>
      <c r="P127" s="63">
        <f t="shared" ca="1" si="33"/>
        <v>24937925.890603311</v>
      </c>
      <c r="Q127" s="63">
        <f t="shared" ca="1" si="34"/>
        <v>406510391.17648172</v>
      </c>
      <c r="R127">
        <f t="shared" ca="1" si="35"/>
        <v>7.1296935724418642E-4</v>
      </c>
    </row>
    <row r="128" spans="1:18">
      <c r="A128" s="73">
        <v>20569</v>
      </c>
      <c r="B128" s="73">
        <v>1.792600000044331E-2</v>
      </c>
      <c r="C128" s="73">
        <v>1</v>
      </c>
      <c r="D128" s="75">
        <f t="shared" si="21"/>
        <v>2.0569000000000002</v>
      </c>
      <c r="E128" s="75">
        <f t="shared" si="22"/>
        <v>1.792600000044331E-2</v>
      </c>
      <c r="F128" s="63">
        <f t="shared" si="23"/>
        <v>2.0569000000000002</v>
      </c>
      <c r="G128" s="63">
        <f t="shared" si="24"/>
        <v>1.792600000044331E-2</v>
      </c>
      <c r="H128" s="63">
        <f t="shared" si="25"/>
        <v>4.2308376100000009</v>
      </c>
      <c r="I128" s="63">
        <f t="shared" si="26"/>
        <v>8.702409880009002</v>
      </c>
      <c r="J128" s="63">
        <f t="shared" si="27"/>
        <v>17.899986882190518</v>
      </c>
      <c r="K128" s="63">
        <f t="shared" si="28"/>
        <v>3.6871989400911846E-2</v>
      </c>
      <c r="L128" s="63">
        <f t="shared" si="29"/>
        <v>7.5841994998735576E-2</v>
      </c>
      <c r="M128" s="63">
        <f t="shared" ca="1" si="30"/>
        <v>1.4913030643094349E-2</v>
      </c>
      <c r="N128" s="63">
        <f t="shared" ca="1" si="31"/>
        <v>9.0779843483238069E-6</v>
      </c>
      <c r="O128" s="17">
        <f t="shared" ca="1" si="32"/>
        <v>213325768.03957751</v>
      </c>
      <c r="P128" s="63">
        <f t="shared" ca="1" si="33"/>
        <v>24937925.890603311</v>
      </c>
      <c r="Q128" s="63">
        <f t="shared" ca="1" si="34"/>
        <v>406510391.17648172</v>
      </c>
      <c r="R128">
        <f t="shared" ca="1" si="35"/>
        <v>3.0129693573489602E-3</v>
      </c>
    </row>
    <row r="129" spans="1:18">
      <c r="A129" s="73">
        <v>20574</v>
      </c>
      <c r="B129" s="73">
        <v>8.3959999974467792E-3</v>
      </c>
      <c r="C129" s="73">
        <v>1</v>
      </c>
      <c r="D129" s="75">
        <f t="shared" si="21"/>
        <v>2.0573999999999999</v>
      </c>
      <c r="E129" s="75">
        <f t="shared" si="22"/>
        <v>8.3959999974467792E-3</v>
      </c>
      <c r="F129" s="63">
        <f t="shared" si="23"/>
        <v>2.0573999999999999</v>
      </c>
      <c r="G129" s="63">
        <f t="shared" si="24"/>
        <v>8.3959999974467792E-3</v>
      </c>
      <c r="H129" s="63">
        <f t="shared" si="25"/>
        <v>4.2328947599999998</v>
      </c>
      <c r="I129" s="63">
        <f t="shared" si="26"/>
        <v>8.7087576792239982</v>
      </c>
      <c r="J129" s="63">
        <f t="shared" si="27"/>
        <v>17.917398049235452</v>
      </c>
      <c r="K129" s="63">
        <f t="shared" si="28"/>
        <v>1.7273930394747002E-2</v>
      </c>
      <c r="L129" s="63">
        <f t="shared" si="29"/>
        <v>3.5539384394152482E-2</v>
      </c>
      <c r="M129" s="63">
        <f t="shared" ca="1" si="30"/>
        <v>1.4929394124778617E-2</v>
      </c>
      <c r="N129" s="63">
        <f t="shared" ca="1" si="31"/>
        <v>4.2685238823054142E-5</v>
      </c>
      <c r="O129" s="17">
        <f t="shared" ca="1" si="32"/>
        <v>213816513.16325256</v>
      </c>
      <c r="P129" s="63">
        <f t="shared" ca="1" si="33"/>
        <v>24871075.884693082</v>
      </c>
      <c r="Q129" s="63">
        <f t="shared" ca="1" si="34"/>
        <v>407221146.25282514</v>
      </c>
      <c r="R129">
        <f t="shared" ca="1" si="35"/>
        <v>-6.5333941273318374E-3</v>
      </c>
    </row>
    <row r="130" spans="1:18">
      <c r="A130" s="73">
        <v>24912</v>
      </c>
      <c r="B130" s="73">
        <v>3.4747999990941025E-2</v>
      </c>
      <c r="C130" s="73">
        <v>1</v>
      </c>
      <c r="D130" s="75">
        <f t="shared" si="21"/>
        <v>2.4912000000000001</v>
      </c>
      <c r="E130" s="75">
        <f t="shared" si="22"/>
        <v>3.4747999990941025E-2</v>
      </c>
      <c r="F130" s="63">
        <f t="shared" si="23"/>
        <v>2.4912000000000001</v>
      </c>
      <c r="G130" s="63">
        <f t="shared" si="24"/>
        <v>3.4747999990941025E-2</v>
      </c>
      <c r="H130" s="63">
        <f t="shared" si="25"/>
        <v>6.2060774400000005</v>
      </c>
      <c r="I130" s="63">
        <f t="shared" si="26"/>
        <v>15.460580118528002</v>
      </c>
      <c r="J130" s="63">
        <f t="shared" si="27"/>
        <v>38.515397191276961</v>
      </c>
      <c r="K130" s="63">
        <f t="shared" si="28"/>
        <v>8.6564217577432281E-2</v>
      </c>
      <c r="L130" s="63">
        <f t="shared" si="29"/>
        <v>0.2156487788288993</v>
      </c>
      <c r="M130" s="63">
        <f t="shared" ca="1" si="30"/>
        <v>3.1946853071120218E-2</v>
      </c>
      <c r="N130" s="63">
        <f t="shared" ca="1" si="31"/>
        <v>7.8464240664215952E-6</v>
      </c>
      <c r="O130" s="17">
        <f t="shared" ca="1" si="32"/>
        <v>939547093.5303303</v>
      </c>
      <c r="P130" s="63">
        <f t="shared" ca="1" si="33"/>
        <v>5504068.5353422416</v>
      </c>
      <c r="Q130" s="63">
        <f t="shared" ca="1" si="34"/>
        <v>1402418023.0291016</v>
      </c>
      <c r="R130">
        <f t="shared" ca="1" si="35"/>
        <v>2.8011469198208072E-3</v>
      </c>
    </row>
    <row r="131" spans="1:18">
      <c r="A131" s="73">
        <v>25859</v>
      </c>
      <c r="B131" s="73">
        <v>4.1485999994620215E-2</v>
      </c>
      <c r="C131" s="73">
        <v>1</v>
      </c>
      <c r="D131" s="75">
        <f t="shared" si="21"/>
        <v>2.5859000000000001</v>
      </c>
      <c r="E131" s="75">
        <f t="shared" si="22"/>
        <v>4.1485999994620215E-2</v>
      </c>
      <c r="F131" s="63">
        <f t="shared" si="23"/>
        <v>2.5859000000000001</v>
      </c>
      <c r="G131" s="63">
        <f t="shared" si="24"/>
        <v>4.1485999994620215E-2</v>
      </c>
      <c r="H131" s="63">
        <f t="shared" si="25"/>
        <v>6.6868788100000005</v>
      </c>
      <c r="I131" s="63">
        <f t="shared" si="26"/>
        <v>17.291599914779002</v>
      </c>
      <c r="J131" s="63">
        <f t="shared" si="27"/>
        <v>44.714348219627027</v>
      </c>
      <c r="K131" s="63">
        <f t="shared" si="28"/>
        <v>0.10727864738608842</v>
      </c>
      <c r="L131" s="63">
        <f t="shared" si="29"/>
        <v>0.27741185427568604</v>
      </c>
      <c r="M131" s="63">
        <f t="shared" ca="1" si="30"/>
        <v>3.6411098013002838E-2</v>
      </c>
      <c r="N131" s="63">
        <f t="shared" ca="1" si="31"/>
        <v>2.5754630123023985E-5</v>
      </c>
      <c r="O131" s="17">
        <f t="shared" ca="1" si="32"/>
        <v>1193000490.7618039</v>
      </c>
      <c r="P131" s="63">
        <f t="shared" ca="1" si="33"/>
        <v>18933760.671145659</v>
      </c>
      <c r="Q131" s="63">
        <f t="shared" ca="1" si="34"/>
        <v>1742704241.2777767</v>
      </c>
      <c r="R131">
        <f t="shared" ca="1" si="35"/>
        <v>5.0749019816173774E-3</v>
      </c>
    </row>
    <row r="132" spans="1:18">
      <c r="A132" s="73"/>
      <c r="B132" s="73"/>
      <c r="C132" s="73">
        <v>1</v>
      </c>
      <c r="D132" s="75">
        <f t="shared" si="21"/>
        <v>0</v>
      </c>
      <c r="E132" s="75">
        <f t="shared" si="22"/>
        <v>0</v>
      </c>
      <c r="F132" s="63">
        <f t="shared" si="23"/>
        <v>0</v>
      </c>
      <c r="G132" s="63">
        <f t="shared" si="24"/>
        <v>0</v>
      </c>
      <c r="H132" s="63">
        <f t="shared" si="25"/>
        <v>0</v>
      </c>
      <c r="I132" s="63">
        <f t="shared" si="26"/>
        <v>0</v>
      </c>
      <c r="J132" s="63">
        <f t="shared" si="27"/>
        <v>0</v>
      </c>
      <c r="K132" s="63">
        <f t="shared" si="28"/>
        <v>0</v>
      </c>
      <c r="L132" s="63">
        <f t="shared" si="29"/>
        <v>0</v>
      </c>
      <c r="M132" s="63">
        <f t="shared" ca="1" si="30"/>
        <v>1.0951661045316519E-2</v>
      </c>
      <c r="N132" s="63">
        <f t="shared" ca="1" si="31"/>
        <v>1.1993887965150332E-4</v>
      </c>
      <c r="O132" s="17">
        <f t="shared" ca="1" si="32"/>
        <v>467267423.28592503</v>
      </c>
      <c r="P132" s="63">
        <f t="shared" ca="1" si="33"/>
        <v>2701421.6839023884</v>
      </c>
      <c r="Q132" s="63">
        <f t="shared" ca="1" si="34"/>
        <v>60254376.968400076</v>
      </c>
      <c r="R132">
        <f t="shared" ca="1" si="35"/>
        <v>-1.0951661045316519E-2</v>
      </c>
    </row>
    <row r="133" spans="1:18">
      <c r="A133" s="73"/>
      <c r="B133" s="73"/>
      <c r="C133" s="73">
        <v>1</v>
      </c>
      <c r="D133" s="75">
        <f t="shared" si="21"/>
        <v>0</v>
      </c>
      <c r="E133" s="75">
        <f t="shared" si="22"/>
        <v>0</v>
      </c>
      <c r="F133" s="63">
        <f t="shared" si="23"/>
        <v>0</v>
      </c>
      <c r="G133" s="63">
        <f t="shared" si="24"/>
        <v>0</v>
      </c>
      <c r="H133" s="63">
        <f t="shared" si="25"/>
        <v>0</v>
      </c>
      <c r="I133" s="63">
        <f t="shared" si="26"/>
        <v>0</v>
      </c>
      <c r="J133" s="63">
        <f t="shared" si="27"/>
        <v>0</v>
      </c>
      <c r="K133" s="63">
        <f t="shared" si="28"/>
        <v>0</v>
      </c>
      <c r="L133" s="63">
        <f t="shared" si="29"/>
        <v>0</v>
      </c>
      <c r="M133" s="63">
        <f t="shared" ca="1" si="30"/>
        <v>1.0951661045316519E-2</v>
      </c>
      <c r="N133" s="63">
        <f t="shared" ca="1" si="31"/>
        <v>1.1993887965150332E-4</v>
      </c>
      <c r="O133" s="17">
        <f t="shared" ca="1" si="32"/>
        <v>467267423.28592503</v>
      </c>
      <c r="P133" s="63">
        <f t="shared" ca="1" si="33"/>
        <v>2701421.6839023884</v>
      </c>
      <c r="Q133" s="63">
        <f t="shared" ca="1" si="34"/>
        <v>60254376.968400076</v>
      </c>
      <c r="R133">
        <f t="shared" ca="1" si="35"/>
        <v>-1.0951661045316519E-2</v>
      </c>
    </row>
    <row r="134" spans="1:18">
      <c r="A134" s="73"/>
      <c r="B134" s="73"/>
      <c r="C134" s="73">
        <v>1</v>
      </c>
      <c r="D134" s="75">
        <f t="shared" si="21"/>
        <v>0</v>
      </c>
      <c r="E134" s="75">
        <f t="shared" si="22"/>
        <v>0</v>
      </c>
      <c r="F134" s="63">
        <f t="shared" si="23"/>
        <v>0</v>
      </c>
      <c r="G134" s="63">
        <f t="shared" si="24"/>
        <v>0</v>
      </c>
      <c r="H134" s="63">
        <f t="shared" si="25"/>
        <v>0</v>
      </c>
      <c r="I134" s="63">
        <f t="shared" si="26"/>
        <v>0</v>
      </c>
      <c r="J134" s="63">
        <f t="shared" si="27"/>
        <v>0</v>
      </c>
      <c r="K134" s="63">
        <f t="shared" si="28"/>
        <v>0</v>
      </c>
      <c r="L134" s="63">
        <f t="shared" si="29"/>
        <v>0</v>
      </c>
      <c r="M134" s="63">
        <f t="shared" ca="1" si="30"/>
        <v>1.0951661045316519E-2</v>
      </c>
      <c r="N134" s="63">
        <f t="shared" ca="1" si="31"/>
        <v>1.1993887965150332E-4</v>
      </c>
      <c r="O134" s="17">
        <f t="shared" ca="1" si="32"/>
        <v>467267423.28592503</v>
      </c>
      <c r="P134" s="63">
        <f t="shared" ca="1" si="33"/>
        <v>2701421.6839023884</v>
      </c>
      <c r="Q134" s="63">
        <f t="shared" ca="1" si="34"/>
        <v>60254376.968400076</v>
      </c>
      <c r="R134">
        <f t="shared" ca="1" si="35"/>
        <v>-1.0951661045316519E-2</v>
      </c>
    </row>
    <row r="135" spans="1:18">
      <c r="A135" s="73"/>
      <c r="B135" s="73"/>
      <c r="C135" s="73">
        <v>1</v>
      </c>
      <c r="D135" s="75">
        <f t="shared" si="21"/>
        <v>0</v>
      </c>
      <c r="E135" s="75">
        <f t="shared" si="22"/>
        <v>0</v>
      </c>
      <c r="F135" s="63">
        <f t="shared" si="23"/>
        <v>0</v>
      </c>
      <c r="G135" s="63">
        <f t="shared" si="24"/>
        <v>0</v>
      </c>
      <c r="H135" s="63">
        <f t="shared" si="25"/>
        <v>0</v>
      </c>
      <c r="I135" s="63">
        <f t="shared" si="26"/>
        <v>0</v>
      </c>
      <c r="J135" s="63">
        <f t="shared" si="27"/>
        <v>0</v>
      </c>
      <c r="K135" s="63">
        <f t="shared" si="28"/>
        <v>0</v>
      </c>
      <c r="L135" s="63">
        <f t="shared" si="29"/>
        <v>0</v>
      </c>
      <c r="M135" s="63">
        <f t="shared" ca="1" si="30"/>
        <v>1.0951661045316519E-2</v>
      </c>
      <c r="N135" s="63">
        <f t="shared" ca="1" si="31"/>
        <v>1.1993887965150332E-4</v>
      </c>
      <c r="O135" s="17">
        <f t="shared" ca="1" si="32"/>
        <v>467267423.28592503</v>
      </c>
      <c r="P135" s="63">
        <f t="shared" ca="1" si="33"/>
        <v>2701421.6839023884</v>
      </c>
      <c r="Q135" s="63">
        <f t="shared" ca="1" si="34"/>
        <v>60254376.968400076</v>
      </c>
      <c r="R135">
        <f t="shared" ca="1" si="35"/>
        <v>-1.0951661045316519E-2</v>
      </c>
    </row>
    <row r="136" spans="1:18">
      <c r="A136" s="73"/>
      <c r="B136" s="73"/>
      <c r="C136" s="73">
        <v>1</v>
      </c>
      <c r="D136" s="75">
        <f t="shared" si="21"/>
        <v>0</v>
      </c>
      <c r="E136" s="75">
        <f t="shared" si="22"/>
        <v>0</v>
      </c>
      <c r="F136" s="63">
        <f t="shared" si="23"/>
        <v>0</v>
      </c>
      <c r="G136" s="63">
        <f t="shared" si="24"/>
        <v>0</v>
      </c>
      <c r="H136" s="63">
        <f t="shared" si="25"/>
        <v>0</v>
      </c>
      <c r="I136" s="63">
        <f t="shared" si="26"/>
        <v>0</v>
      </c>
      <c r="J136" s="63">
        <f t="shared" si="27"/>
        <v>0</v>
      </c>
      <c r="K136" s="63">
        <f t="shared" si="28"/>
        <v>0</v>
      </c>
      <c r="L136" s="63">
        <f t="shared" si="29"/>
        <v>0</v>
      </c>
      <c r="M136" s="63">
        <f t="shared" ca="1" si="30"/>
        <v>1.0951661045316519E-2</v>
      </c>
      <c r="N136" s="63">
        <f t="shared" ca="1" si="31"/>
        <v>1.1993887965150332E-4</v>
      </c>
      <c r="O136" s="17">
        <f t="shared" ca="1" si="32"/>
        <v>467267423.28592503</v>
      </c>
      <c r="P136" s="63">
        <f t="shared" ca="1" si="33"/>
        <v>2701421.6839023884</v>
      </c>
      <c r="Q136" s="63">
        <f t="shared" ca="1" si="34"/>
        <v>60254376.968400076</v>
      </c>
      <c r="R136">
        <f t="shared" ca="1" si="35"/>
        <v>-1.0951661045316519E-2</v>
      </c>
    </row>
    <row r="137" spans="1:18">
      <c r="A137" s="73"/>
      <c r="B137" s="73"/>
      <c r="C137" s="73">
        <v>1</v>
      </c>
      <c r="D137" s="75">
        <f t="shared" si="21"/>
        <v>0</v>
      </c>
      <c r="E137" s="75">
        <f t="shared" si="22"/>
        <v>0</v>
      </c>
      <c r="F137" s="63">
        <f t="shared" si="23"/>
        <v>0</v>
      </c>
      <c r="G137" s="63">
        <f t="shared" si="24"/>
        <v>0</v>
      </c>
      <c r="H137" s="63">
        <f t="shared" si="25"/>
        <v>0</v>
      </c>
      <c r="I137" s="63">
        <f t="shared" si="26"/>
        <v>0</v>
      </c>
      <c r="J137" s="63">
        <f t="shared" si="27"/>
        <v>0</v>
      </c>
      <c r="K137" s="63">
        <f t="shared" si="28"/>
        <v>0</v>
      </c>
      <c r="L137" s="63">
        <f t="shared" si="29"/>
        <v>0</v>
      </c>
      <c r="M137" s="63">
        <f t="shared" ca="1" si="30"/>
        <v>1.0951661045316519E-2</v>
      </c>
      <c r="N137" s="63">
        <f t="shared" ca="1" si="31"/>
        <v>1.1993887965150332E-4</v>
      </c>
      <c r="O137" s="17">
        <f t="shared" ca="1" si="32"/>
        <v>467267423.28592503</v>
      </c>
      <c r="P137" s="63">
        <f t="shared" ca="1" si="33"/>
        <v>2701421.6839023884</v>
      </c>
      <c r="Q137" s="63">
        <f t="shared" ca="1" si="34"/>
        <v>60254376.968400076</v>
      </c>
      <c r="R137">
        <f t="shared" ca="1" si="35"/>
        <v>-1.0951661045316519E-2</v>
      </c>
    </row>
    <row r="138" spans="1:18">
      <c r="A138" s="73"/>
      <c r="B138" s="73"/>
      <c r="C138" s="73">
        <v>1</v>
      </c>
      <c r="D138" s="75">
        <f t="shared" si="21"/>
        <v>0</v>
      </c>
      <c r="E138" s="75">
        <f t="shared" si="22"/>
        <v>0</v>
      </c>
      <c r="F138" s="63">
        <f t="shared" si="23"/>
        <v>0</v>
      </c>
      <c r="G138" s="63">
        <f t="shared" si="24"/>
        <v>0</v>
      </c>
      <c r="H138" s="63">
        <f t="shared" si="25"/>
        <v>0</v>
      </c>
      <c r="I138" s="63">
        <f t="shared" si="26"/>
        <v>0</v>
      </c>
      <c r="J138" s="63">
        <f t="shared" si="27"/>
        <v>0</v>
      </c>
      <c r="K138" s="63">
        <f t="shared" si="28"/>
        <v>0</v>
      </c>
      <c r="L138" s="63">
        <f t="shared" si="29"/>
        <v>0</v>
      </c>
      <c r="M138" s="63">
        <f t="shared" ca="1" si="30"/>
        <v>1.0951661045316519E-2</v>
      </c>
      <c r="N138" s="63">
        <f t="shared" ca="1" si="31"/>
        <v>1.1993887965150332E-4</v>
      </c>
      <c r="O138" s="17">
        <f t="shared" ca="1" si="32"/>
        <v>467267423.28592503</v>
      </c>
      <c r="P138" s="63">
        <f t="shared" ca="1" si="33"/>
        <v>2701421.6839023884</v>
      </c>
      <c r="Q138" s="63">
        <f t="shared" ca="1" si="34"/>
        <v>60254376.968400076</v>
      </c>
      <c r="R138">
        <f t="shared" ca="1" si="35"/>
        <v>-1.0951661045316519E-2</v>
      </c>
    </row>
    <row r="139" spans="1:18">
      <c r="A139" s="73"/>
      <c r="B139" s="73"/>
      <c r="C139" s="73">
        <v>1</v>
      </c>
      <c r="D139" s="75">
        <f t="shared" si="21"/>
        <v>0</v>
      </c>
      <c r="E139" s="75">
        <f t="shared" si="22"/>
        <v>0</v>
      </c>
      <c r="F139" s="63">
        <f t="shared" si="23"/>
        <v>0</v>
      </c>
      <c r="G139" s="63">
        <f t="shared" si="24"/>
        <v>0</v>
      </c>
      <c r="H139" s="63">
        <f t="shared" si="25"/>
        <v>0</v>
      </c>
      <c r="I139" s="63">
        <f t="shared" si="26"/>
        <v>0</v>
      </c>
      <c r="J139" s="63">
        <f t="shared" si="27"/>
        <v>0</v>
      </c>
      <c r="K139" s="63">
        <f t="shared" si="28"/>
        <v>0</v>
      </c>
      <c r="L139" s="63">
        <f t="shared" si="29"/>
        <v>0</v>
      </c>
      <c r="M139" s="63">
        <f t="shared" ca="1" si="30"/>
        <v>1.0951661045316519E-2</v>
      </c>
      <c r="N139" s="63">
        <f t="shared" ca="1" si="31"/>
        <v>1.1993887965150332E-4</v>
      </c>
      <c r="O139" s="17">
        <f t="shared" ca="1" si="32"/>
        <v>467267423.28592503</v>
      </c>
      <c r="P139" s="63">
        <f t="shared" ca="1" si="33"/>
        <v>2701421.6839023884</v>
      </c>
      <c r="Q139" s="63">
        <f t="shared" ca="1" si="34"/>
        <v>60254376.968400076</v>
      </c>
      <c r="R139">
        <f t="shared" ca="1" si="35"/>
        <v>-1.0951661045316519E-2</v>
      </c>
    </row>
    <row r="140" spans="1:18">
      <c r="A140" s="73"/>
      <c r="B140" s="73"/>
      <c r="C140" s="73">
        <v>1</v>
      </c>
      <c r="D140" s="75">
        <f t="shared" si="21"/>
        <v>0</v>
      </c>
      <c r="E140" s="75">
        <f t="shared" si="22"/>
        <v>0</v>
      </c>
      <c r="F140" s="63">
        <f t="shared" si="23"/>
        <v>0</v>
      </c>
      <c r="G140" s="63">
        <f t="shared" si="24"/>
        <v>0</v>
      </c>
      <c r="H140" s="63">
        <f t="shared" si="25"/>
        <v>0</v>
      </c>
      <c r="I140" s="63">
        <f t="shared" si="26"/>
        <v>0</v>
      </c>
      <c r="J140" s="63">
        <f t="shared" si="27"/>
        <v>0</v>
      </c>
      <c r="K140" s="63">
        <f t="shared" si="28"/>
        <v>0</v>
      </c>
      <c r="L140" s="63">
        <f t="shared" si="29"/>
        <v>0</v>
      </c>
      <c r="M140" s="63">
        <f t="shared" ca="1" si="30"/>
        <v>1.0951661045316519E-2</v>
      </c>
      <c r="N140" s="63">
        <f t="shared" ca="1" si="31"/>
        <v>1.1993887965150332E-4</v>
      </c>
      <c r="O140" s="17">
        <f t="shared" ca="1" si="32"/>
        <v>467267423.28592503</v>
      </c>
      <c r="P140" s="63">
        <f t="shared" ca="1" si="33"/>
        <v>2701421.6839023884</v>
      </c>
      <c r="Q140" s="63">
        <f t="shared" ca="1" si="34"/>
        <v>60254376.968400076</v>
      </c>
      <c r="R140">
        <f t="shared" ca="1" si="35"/>
        <v>-1.0951661045316519E-2</v>
      </c>
    </row>
    <row r="141" spans="1:18">
      <c r="A141" s="73"/>
      <c r="B141" s="73"/>
      <c r="C141" s="73">
        <v>1</v>
      </c>
      <c r="D141" s="75">
        <f t="shared" si="21"/>
        <v>0</v>
      </c>
      <c r="E141" s="75">
        <f t="shared" si="22"/>
        <v>0</v>
      </c>
      <c r="F141" s="63">
        <f t="shared" si="23"/>
        <v>0</v>
      </c>
      <c r="G141" s="63">
        <f t="shared" si="24"/>
        <v>0</v>
      </c>
      <c r="H141" s="63">
        <f t="shared" si="25"/>
        <v>0</v>
      </c>
      <c r="I141" s="63">
        <f t="shared" si="26"/>
        <v>0</v>
      </c>
      <c r="J141" s="63">
        <f t="shared" si="27"/>
        <v>0</v>
      </c>
      <c r="K141" s="63">
        <f t="shared" si="28"/>
        <v>0</v>
      </c>
      <c r="L141" s="63">
        <f t="shared" si="29"/>
        <v>0</v>
      </c>
      <c r="M141" s="63">
        <f t="shared" ca="1" si="30"/>
        <v>1.0951661045316519E-2</v>
      </c>
      <c r="N141" s="63">
        <f t="shared" ca="1" si="31"/>
        <v>1.1993887965150332E-4</v>
      </c>
      <c r="O141" s="17">
        <f t="shared" ca="1" si="32"/>
        <v>467267423.28592503</v>
      </c>
      <c r="P141" s="63">
        <f t="shared" ca="1" si="33"/>
        <v>2701421.6839023884</v>
      </c>
      <c r="Q141" s="63">
        <f t="shared" ca="1" si="34"/>
        <v>60254376.968400076</v>
      </c>
      <c r="R141">
        <f t="shared" ca="1" si="35"/>
        <v>-1.0951661045316519E-2</v>
      </c>
    </row>
    <row r="142" spans="1:18">
      <c r="A142" s="73"/>
      <c r="B142" s="73"/>
      <c r="C142" s="73">
        <v>1</v>
      </c>
      <c r="D142" s="75">
        <f t="shared" si="21"/>
        <v>0</v>
      </c>
      <c r="E142" s="75">
        <f t="shared" si="22"/>
        <v>0</v>
      </c>
      <c r="F142" s="63">
        <f t="shared" si="23"/>
        <v>0</v>
      </c>
      <c r="G142" s="63">
        <f t="shared" si="24"/>
        <v>0</v>
      </c>
      <c r="H142" s="63">
        <f t="shared" si="25"/>
        <v>0</v>
      </c>
      <c r="I142" s="63">
        <f t="shared" si="26"/>
        <v>0</v>
      </c>
      <c r="J142" s="63">
        <f t="shared" si="27"/>
        <v>0</v>
      </c>
      <c r="K142" s="63">
        <f t="shared" si="28"/>
        <v>0</v>
      </c>
      <c r="L142" s="63">
        <f t="shared" si="29"/>
        <v>0</v>
      </c>
      <c r="M142" s="63">
        <f t="shared" ca="1" si="30"/>
        <v>1.0951661045316519E-2</v>
      </c>
      <c r="N142" s="63">
        <f t="shared" ca="1" si="31"/>
        <v>1.1993887965150332E-4</v>
      </c>
      <c r="O142" s="17">
        <f t="shared" ca="1" si="32"/>
        <v>467267423.28592503</v>
      </c>
      <c r="P142" s="63">
        <f t="shared" ca="1" si="33"/>
        <v>2701421.6839023884</v>
      </c>
      <c r="Q142" s="63">
        <f t="shared" ca="1" si="34"/>
        <v>60254376.968400076</v>
      </c>
      <c r="R142">
        <f t="shared" ca="1" si="35"/>
        <v>-1.0951661045316519E-2</v>
      </c>
    </row>
    <row r="143" spans="1:18">
      <c r="A143" s="73"/>
      <c r="B143" s="73"/>
      <c r="C143" s="73">
        <v>1</v>
      </c>
      <c r="D143" s="75">
        <f t="shared" si="21"/>
        <v>0</v>
      </c>
      <c r="E143" s="75">
        <f t="shared" si="22"/>
        <v>0</v>
      </c>
      <c r="F143" s="63">
        <f t="shared" si="23"/>
        <v>0</v>
      </c>
      <c r="G143" s="63">
        <f t="shared" si="24"/>
        <v>0</v>
      </c>
      <c r="H143" s="63">
        <f t="shared" si="25"/>
        <v>0</v>
      </c>
      <c r="I143" s="63">
        <f t="shared" si="26"/>
        <v>0</v>
      </c>
      <c r="J143" s="63">
        <f t="shared" si="27"/>
        <v>0</v>
      </c>
      <c r="K143" s="63">
        <f t="shared" si="28"/>
        <v>0</v>
      </c>
      <c r="L143" s="63">
        <f t="shared" si="29"/>
        <v>0</v>
      </c>
      <c r="M143" s="63">
        <f t="shared" ca="1" si="30"/>
        <v>1.0951661045316519E-2</v>
      </c>
      <c r="N143" s="63">
        <f t="shared" ca="1" si="31"/>
        <v>1.1993887965150332E-4</v>
      </c>
      <c r="O143" s="17">
        <f t="shared" ca="1" si="32"/>
        <v>467267423.28592503</v>
      </c>
      <c r="P143" s="63">
        <f t="shared" ca="1" si="33"/>
        <v>2701421.6839023884</v>
      </c>
      <c r="Q143" s="63">
        <f t="shared" ca="1" si="34"/>
        <v>60254376.968400076</v>
      </c>
      <c r="R143">
        <f t="shared" ca="1" si="35"/>
        <v>-1.0951661045316519E-2</v>
      </c>
    </row>
    <row r="144" spans="1:18">
      <c r="A144" s="73"/>
      <c r="B144" s="73"/>
      <c r="C144" s="73">
        <v>1</v>
      </c>
      <c r="D144" s="75">
        <f t="shared" si="21"/>
        <v>0</v>
      </c>
      <c r="E144" s="75">
        <f t="shared" si="22"/>
        <v>0</v>
      </c>
      <c r="F144" s="63">
        <f t="shared" si="23"/>
        <v>0</v>
      </c>
      <c r="G144" s="63">
        <f t="shared" si="24"/>
        <v>0</v>
      </c>
      <c r="H144" s="63">
        <f t="shared" si="25"/>
        <v>0</v>
      </c>
      <c r="I144" s="63">
        <f t="shared" si="26"/>
        <v>0</v>
      </c>
      <c r="J144" s="63">
        <f t="shared" si="27"/>
        <v>0</v>
      </c>
      <c r="K144" s="63">
        <f t="shared" si="28"/>
        <v>0</v>
      </c>
      <c r="L144" s="63">
        <f t="shared" si="29"/>
        <v>0</v>
      </c>
      <c r="M144" s="63">
        <f t="shared" ca="1" si="30"/>
        <v>1.0951661045316519E-2</v>
      </c>
      <c r="N144" s="63">
        <f t="shared" ca="1" si="31"/>
        <v>1.1993887965150332E-4</v>
      </c>
      <c r="O144" s="17">
        <f t="shared" ca="1" si="32"/>
        <v>467267423.28592503</v>
      </c>
      <c r="P144" s="63">
        <f t="shared" ca="1" si="33"/>
        <v>2701421.6839023884</v>
      </c>
      <c r="Q144" s="63">
        <f t="shared" ca="1" si="34"/>
        <v>60254376.968400076</v>
      </c>
      <c r="R144">
        <f t="shared" ca="1" si="35"/>
        <v>-1.0951661045316519E-2</v>
      </c>
    </row>
    <row r="145" spans="1:18">
      <c r="A145" s="73"/>
      <c r="B145" s="73"/>
      <c r="C145" s="73">
        <v>1</v>
      </c>
      <c r="D145" s="75">
        <f t="shared" si="21"/>
        <v>0</v>
      </c>
      <c r="E145" s="75">
        <f t="shared" si="22"/>
        <v>0</v>
      </c>
      <c r="F145" s="63">
        <f t="shared" si="23"/>
        <v>0</v>
      </c>
      <c r="G145" s="63">
        <f t="shared" si="24"/>
        <v>0</v>
      </c>
      <c r="H145" s="63">
        <f t="shared" si="25"/>
        <v>0</v>
      </c>
      <c r="I145" s="63">
        <f t="shared" si="26"/>
        <v>0</v>
      </c>
      <c r="J145" s="63">
        <f t="shared" si="27"/>
        <v>0</v>
      </c>
      <c r="K145" s="63">
        <f t="shared" si="28"/>
        <v>0</v>
      </c>
      <c r="L145" s="63">
        <f t="shared" si="29"/>
        <v>0</v>
      </c>
      <c r="M145" s="63">
        <f t="shared" ca="1" si="30"/>
        <v>1.0951661045316519E-2</v>
      </c>
      <c r="N145" s="63">
        <f t="shared" ca="1" si="31"/>
        <v>1.1993887965150332E-4</v>
      </c>
      <c r="O145" s="17">
        <f t="shared" ca="1" si="32"/>
        <v>467267423.28592503</v>
      </c>
      <c r="P145" s="63">
        <f t="shared" ca="1" si="33"/>
        <v>2701421.6839023884</v>
      </c>
      <c r="Q145" s="63">
        <f t="shared" ca="1" si="34"/>
        <v>60254376.968400076</v>
      </c>
      <c r="R145">
        <f t="shared" ca="1" si="35"/>
        <v>-1.0951661045316519E-2</v>
      </c>
    </row>
    <row r="146" spans="1:18">
      <c r="A146" s="73"/>
      <c r="B146" s="73"/>
      <c r="C146" s="73">
        <v>1</v>
      </c>
      <c r="D146" s="75">
        <f t="shared" ref="D146:D209" si="36">A146/A$18</f>
        <v>0</v>
      </c>
      <c r="E146" s="75">
        <f t="shared" ref="E146:E209" si="37">B146/B$18</f>
        <v>0</v>
      </c>
      <c r="F146" s="63">
        <f t="shared" ref="F146:F209" si="38">$C146*D146</f>
        <v>0</v>
      </c>
      <c r="G146" s="63">
        <f t="shared" ref="G146:G209" si="39">$C146*E146</f>
        <v>0</v>
      </c>
      <c r="H146" s="63">
        <f t="shared" ref="H146:H209" si="40">C146*D146*D146</f>
        <v>0</v>
      </c>
      <c r="I146" s="63">
        <f t="shared" ref="I146:I209" si="41">C146*D146*D146*D146</f>
        <v>0</v>
      </c>
      <c r="J146" s="63">
        <f t="shared" ref="J146:J209" si="42">C146*D146*D146*D146*D146</f>
        <v>0</v>
      </c>
      <c r="K146" s="63">
        <f t="shared" ref="K146:K209" si="43">C146*E146*D146</f>
        <v>0</v>
      </c>
      <c r="L146" s="63">
        <f t="shared" ref="L146:L209" si="44">C146*E146*D146*D146</f>
        <v>0</v>
      </c>
      <c r="M146" s="63">
        <f t="shared" ref="M146:M209" ca="1" si="45">+E$4+E$5*D146+E$6*D146^2</f>
        <v>1.0951661045316519E-2</v>
      </c>
      <c r="N146" s="63">
        <f t="shared" ref="N146:N209" ca="1" si="46">C146*(M146-E146)^2</f>
        <v>1.1993887965150332E-4</v>
      </c>
      <c r="O146" s="17">
        <f t="shared" ref="O146:O209" ca="1" si="47">(C146*O$1-O$2*F146+O$3*H146)^2</f>
        <v>467267423.28592503</v>
      </c>
      <c r="P146" s="63">
        <f t="shared" ref="P146:P209" ca="1" si="48">(-C146*O$2+O$4*F146-O$5*H146)^2</f>
        <v>2701421.6839023884</v>
      </c>
      <c r="Q146" s="63">
        <f t="shared" ref="Q146:Q209" ca="1" si="49">+(C146*O$3-F146*O$5+H146*O$6)^2</f>
        <v>60254376.968400076</v>
      </c>
      <c r="R146">
        <f t="shared" ref="R146:R209" ca="1" si="50">+E146-M146</f>
        <v>-1.0951661045316519E-2</v>
      </c>
    </row>
    <row r="147" spans="1:18">
      <c r="A147" s="73"/>
      <c r="B147" s="73"/>
      <c r="C147" s="73">
        <v>1</v>
      </c>
      <c r="D147" s="75">
        <f t="shared" si="36"/>
        <v>0</v>
      </c>
      <c r="E147" s="75">
        <f t="shared" si="37"/>
        <v>0</v>
      </c>
      <c r="F147" s="63">
        <f t="shared" si="38"/>
        <v>0</v>
      </c>
      <c r="G147" s="63">
        <f t="shared" si="39"/>
        <v>0</v>
      </c>
      <c r="H147" s="63">
        <f t="shared" si="40"/>
        <v>0</v>
      </c>
      <c r="I147" s="63">
        <f t="shared" si="41"/>
        <v>0</v>
      </c>
      <c r="J147" s="63">
        <f t="shared" si="42"/>
        <v>0</v>
      </c>
      <c r="K147" s="63">
        <f t="shared" si="43"/>
        <v>0</v>
      </c>
      <c r="L147" s="63">
        <f t="shared" si="44"/>
        <v>0</v>
      </c>
      <c r="M147" s="63">
        <f t="shared" ca="1" si="45"/>
        <v>1.0951661045316519E-2</v>
      </c>
      <c r="N147" s="63">
        <f t="shared" ca="1" si="46"/>
        <v>1.1993887965150332E-4</v>
      </c>
      <c r="O147" s="17">
        <f t="shared" ca="1" si="47"/>
        <v>467267423.28592503</v>
      </c>
      <c r="P147" s="63">
        <f t="shared" ca="1" si="48"/>
        <v>2701421.6839023884</v>
      </c>
      <c r="Q147" s="63">
        <f t="shared" ca="1" si="49"/>
        <v>60254376.968400076</v>
      </c>
      <c r="R147">
        <f t="shared" ca="1" si="50"/>
        <v>-1.0951661045316519E-2</v>
      </c>
    </row>
    <row r="148" spans="1:18">
      <c r="A148" s="73"/>
      <c r="B148" s="73"/>
      <c r="C148" s="73">
        <v>1</v>
      </c>
      <c r="D148" s="75">
        <f t="shared" si="36"/>
        <v>0</v>
      </c>
      <c r="E148" s="75">
        <f t="shared" si="37"/>
        <v>0</v>
      </c>
      <c r="F148" s="63">
        <f t="shared" si="38"/>
        <v>0</v>
      </c>
      <c r="G148" s="63">
        <f t="shared" si="39"/>
        <v>0</v>
      </c>
      <c r="H148" s="63">
        <f t="shared" si="40"/>
        <v>0</v>
      </c>
      <c r="I148" s="63">
        <f t="shared" si="41"/>
        <v>0</v>
      </c>
      <c r="J148" s="63">
        <f t="shared" si="42"/>
        <v>0</v>
      </c>
      <c r="K148" s="63">
        <f t="shared" si="43"/>
        <v>0</v>
      </c>
      <c r="L148" s="63">
        <f t="shared" si="44"/>
        <v>0</v>
      </c>
      <c r="M148" s="63">
        <f t="shared" ca="1" si="45"/>
        <v>1.0951661045316519E-2</v>
      </c>
      <c r="N148" s="63">
        <f t="shared" ca="1" si="46"/>
        <v>1.1993887965150332E-4</v>
      </c>
      <c r="O148" s="17">
        <f t="shared" ca="1" si="47"/>
        <v>467267423.28592503</v>
      </c>
      <c r="P148" s="63">
        <f t="shared" ca="1" si="48"/>
        <v>2701421.6839023884</v>
      </c>
      <c r="Q148" s="63">
        <f t="shared" ca="1" si="49"/>
        <v>60254376.968400076</v>
      </c>
      <c r="R148">
        <f t="shared" ca="1" si="50"/>
        <v>-1.0951661045316519E-2</v>
      </c>
    </row>
    <row r="149" spans="1:18">
      <c r="A149" s="73"/>
      <c r="B149" s="73"/>
      <c r="C149" s="73">
        <v>1</v>
      </c>
      <c r="D149" s="75">
        <f t="shared" si="36"/>
        <v>0</v>
      </c>
      <c r="E149" s="75">
        <f t="shared" si="37"/>
        <v>0</v>
      </c>
      <c r="F149" s="63">
        <f t="shared" si="38"/>
        <v>0</v>
      </c>
      <c r="G149" s="63">
        <f t="shared" si="39"/>
        <v>0</v>
      </c>
      <c r="H149" s="63">
        <f t="shared" si="40"/>
        <v>0</v>
      </c>
      <c r="I149" s="63">
        <f t="shared" si="41"/>
        <v>0</v>
      </c>
      <c r="J149" s="63">
        <f t="shared" si="42"/>
        <v>0</v>
      </c>
      <c r="K149" s="63">
        <f t="shared" si="43"/>
        <v>0</v>
      </c>
      <c r="L149" s="63">
        <f t="shared" si="44"/>
        <v>0</v>
      </c>
      <c r="M149" s="63">
        <f t="shared" ca="1" si="45"/>
        <v>1.0951661045316519E-2</v>
      </c>
      <c r="N149" s="63">
        <f t="shared" ca="1" si="46"/>
        <v>1.1993887965150332E-4</v>
      </c>
      <c r="O149" s="17">
        <f t="shared" ca="1" si="47"/>
        <v>467267423.28592503</v>
      </c>
      <c r="P149" s="63">
        <f t="shared" ca="1" si="48"/>
        <v>2701421.6839023884</v>
      </c>
      <c r="Q149" s="63">
        <f t="shared" ca="1" si="49"/>
        <v>60254376.968400076</v>
      </c>
      <c r="R149">
        <f t="shared" ca="1" si="50"/>
        <v>-1.0951661045316519E-2</v>
      </c>
    </row>
    <row r="150" spans="1:18">
      <c r="A150" s="73"/>
      <c r="B150" s="73"/>
      <c r="C150" s="73">
        <v>1</v>
      </c>
      <c r="D150" s="75">
        <f t="shared" si="36"/>
        <v>0</v>
      </c>
      <c r="E150" s="75">
        <f t="shared" si="37"/>
        <v>0</v>
      </c>
      <c r="F150" s="63">
        <f t="shared" si="38"/>
        <v>0</v>
      </c>
      <c r="G150" s="63">
        <f t="shared" si="39"/>
        <v>0</v>
      </c>
      <c r="H150" s="63">
        <f t="shared" si="40"/>
        <v>0</v>
      </c>
      <c r="I150" s="63">
        <f t="shared" si="41"/>
        <v>0</v>
      </c>
      <c r="J150" s="63">
        <f t="shared" si="42"/>
        <v>0</v>
      </c>
      <c r="K150" s="63">
        <f t="shared" si="43"/>
        <v>0</v>
      </c>
      <c r="L150" s="63">
        <f t="shared" si="44"/>
        <v>0</v>
      </c>
      <c r="M150" s="63">
        <f t="shared" ca="1" si="45"/>
        <v>1.0951661045316519E-2</v>
      </c>
      <c r="N150" s="63">
        <f t="shared" ca="1" si="46"/>
        <v>1.1993887965150332E-4</v>
      </c>
      <c r="O150" s="17">
        <f t="shared" ca="1" si="47"/>
        <v>467267423.28592503</v>
      </c>
      <c r="P150" s="63">
        <f t="shared" ca="1" si="48"/>
        <v>2701421.6839023884</v>
      </c>
      <c r="Q150" s="63">
        <f t="shared" ca="1" si="49"/>
        <v>60254376.968400076</v>
      </c>
      <c r="R150">
        <f t="shared" ca="1" si="50"/>
        <v>-1.0951661045316519E-2</v>
      </c>
    </row>
    <row r="151" spans="1:18">
      <c r="A151" s="73"/>
      <c r="B151" s="73"/>
      <c r="C151" s="73">
        <v>1</v>
      </c>
      <c r="D151" s="75">
        <f t="shared" si="36"/>
        <v>0</v>
      </c>
      <c r="E151" s="75">
        <f t="shared" si="37"/>
        <v>0</v>
      </c>
      <c r="F151" s="63">
        <f t="shared" si="38"/>
        <v>0</v>
      </c>
      <c r="G151" s="63">
        <f t="shared" si="39"/>
        <v>0</v>
      </c>
      <c r="H151" s="63">
        <f t="shared" si="40"/>
        <v>0</v>
      </c>
      <c r="I151" s="63">
        <f t="shared" si="41"/>
        <v>0</v>
      </c>
      <c r="J151" s="63">
        <f t="shared" si="42"/>
        <v>0</v>
      </c>
      <c r="K151" s="63">
        <f t="shared" si="43"/>
        <v>0</v>
      </c>
      <c r="L151" s="63">
        <f t="shared" si="44"/>
        <v>0</v>
      </c>
      <c r="M151" s="63">
        <f t="shared" ca="1" si="45"/>
        <v>1.0951661045316519E-2</v>
      </c>
      <c r="N151" s="63">
        <f t="shared" ca="1" si="46"/>
        <v>1.1993887965150332E-4</v>
      </c>
      <c r="O151" s="17">
        <f t="shared" ca="1" si="47"/>
        <v>467267423.28592503</v>
      </c>
      <c r="P151" s="63">
        <f t="shared" ca="1" si="48"/>
        <v>2701421.6839023884</v>
      </c>
      <c r="Q151" s="63">
        <f t="shared" ca="1" si="49"/>
        <v>60254376.968400076</v>
      </c>
      <c r="R151">
        <f t="shared" ca="1" si="50"/>
        <v>-1.0951661045316519E-2</v>
      </c>
    </row>
    <row r="152" spans="1:18">
      <c r="A152" s="73"/>
      <c r="B152" s="73"/>
      <c r="C152" s="73">
        <v>1</v>
      </c>
      <c r="D152" s="75">
        <f t="shared" si="36"/>
        <v>0</v>
      </c>
      <c r="E152" s="75">
        <f t="shared" si="37"/>
        <v>0</v>
      </c>
      <c r="F152" s="63">
        <f t="shared" si="38"/>
        <v>0</v>
      </c>
      <c r="G152" s="63">
        <f t="shared" si="39"/>
        <v>0</v>
      </c>
      <c r="H152" s="63">
        <f t="shared" si="40"/>
        <v>0</v>
      </c>
      <c r="I152" s="63">
        <f t="shared" si="41"/>
        <v>0</v>
      </c>
      <c r="J152" s="63">
        <f t="shared" si="42"/>
        <v>0</v>
      </c>
      <c r="K152" s="63">
        <f t="shared" si="43"/>
        <v>0</v>
      </c>
      <c r="L152" s="63">
        <f t="shared" si="44"/>
        <v>0</v>
      </c>
      <c r="M152" s="63">
        <f t="shared" ca="1" si="45"/>
        <v>1.0951661045316519E-2</v>
      </c>
      <c r="N152" s="63">
        <f t="shared" ca="1" si="46"/>
        <v>1.1993887965150332E-4</v>
      </c>
      <c r="O152" s="17">
        <f t="shared" ca="1" si="47"/>
        <v>467267423.28592503</v>
      </c>
      <c r="P152" s="63">
        <f t="shared" ca="1" si="48"/>
        <v>2701421.6839023884</v>
      </c>
      <c r="Q152" s="63">
        <f t="shared" ca="1" si="49"/>
        <v>60254376.968400076</v>
      </c>
      <c r="R152">
        <f t="shared" ca="1" si="50"/>
        <v>-1.0951661045316519E-2</v>
      </c>
    </row>
    <row r="153" spans="1:18">
      <c r="A153" s="73"/>
      <c r="B153" s="73"/>
      <c r="C153" s="73">
        <v>1</v>
      </c>
      <c r="D153" s="75">
        <f t="shared" si="36"/>
        <v>0</v>
      </c>
      <c r="E153" s="75">
        <f t="shared" si="37"/>
        <v>0</v>
      </c>
      <c r="F153" s="63">
        <f t="shared" si="38"/>
        <v>0</v>
      </c>
      <c r="G153" s="63">
        <f t="shared" si="39"/>
        <v>0</v>
      </c>
      <c r="H153" s="63">
        <f t="shared" si="40"/>
        <v>0</v>
      </c>
      <c r="I153" s="63">
        <f t="shared" si="41"/>
        <v>0</v>
      </c>
      <c r="J153" s="63">
        <f t="shared" si="42"/>
        <v>0</v>
      </c>
      <c r="K153" s="63">
        <f t="shared" si="43"/>
        <v>0</v>
      </c>
      <c r="L153" s="63">
        <f t="shared" si="44"/>
        <v>0</v>
      </c>
      <c r="M153" s="63">
        <f t="shared" ca="1" si="45"/>
        <v>1.0951661045316519E-2</v>
      </c>
      <c r="N153" s="63">
        <f t="shared" ca="1" si="46"/>
        <v>1.1993887965150332E-4</v>
      </c>
      <c r="O153" s="17">
        <f t="shared" ca="1" si="47"/>
        <v>467267423.28592503</v>
      </c>
      <c r="P153" s="63">
        <f t="shared" ca="1" si="48"/>
        <v>2701421.6839023884</v>
      </c>
      <c r="Q153" s="63">
        <f t="shared" ca="1" si="49"/>
        <v>60254376.968400076</v>
      </c>
      <c r="R153">
        <f t="shared" ca="1" si="50"/>
        <v>-1.0951661045316519E-2</v>
      </c>
    </row>
    <row r="154" spans="1:18">
      <c r="A154" s="73"/>
      <c r="B154" s="73"/>
      <c r="C154" s="73">
        <v>1</v>
      </c>
      <c r="D154" s="75">
        <f t="shared" si="36"/>
        <v>0</v>
      </c>
      <c r="E154" s="75">
        <f t="shared" si="37"/>
        <v>0</v>
      </c>
      <c r="F154" s="63">
        <f t="shared" si="38"/>
        <v>0</v>
      </c>
      <c r="G154" s="63">
        <f t="shared" si="39"/>
        <v>0</v>
      </c>
      <c r="H154" s="63">
        <f t="shared" si="40"/>
        <v>0</v>
      </c>
      <c r="I154" s="63">
        <f t="shared" si="41"/>
        <v>0</v>
      </c>
      <c r="J154" s="63">
        <f t="shared" si="42"/>
        <v>0</v>
      </c>
      <c r="K154" s="63">
        <f t="shared" si="43"/>
        <v>0</v>
      </c>
      <c r="L154" s="63">
        <f t="shared" si="44"/>
        <v>0</v>
      </c>
      <c r="M154" s="63">
        <f t="shared" ca="1" si="45"/>
        <v>1.0951661045316519E-2</v>
      </c>
      <c r="N154" s="63">
        <f t="shared" ca="1" si="46"/>
        <v>1.1993887965150332E-4</v>
      </c>
      <c r="O154" s="17">
        <f t="shared" ca="1" si="47"/>
        <v>467267423.28592503</v>
      </c>
      <c r="P154" s="63">
        <f t="shared" ca="1" si="48"/>
        <v>2701421.6839023884</v>
      </c>
      <c r="Q154" s="63">
        <f t="shared" ca="1" si="49"/>
        <v>60254376.968400076</v>
      </c>
      <c r="R154">
        <f t="shared" ca="1" si="50"/>
        <v>-1.0951661045316519E-2</v>
      </c>
    </row>
    <row r="155" spans="1:18">
      <c r="A155" s="73"/>
      <c r="B155" s="73"/>
      <c r="C155" s="73">
        <v>1</v>
      </c>
      <c r="D155" s="75">
        <f t="shared" si="36"/>
        <v>0</v>
      </c>
      <c r="E155" s="75">
        <f t="shared" si="37"/>
        <v>0</v>
      </c>
      <c r="F155" s="63">
        <f t="shared" si="38"/>
        <v>0</v>
      </c>
      <c r="G155" s="63">
        <f t="shared" si="39"/>
        <v>0</v>
      </c>
      <c r="H155" s="63">
        <f t="shared" si="40"/>
        <v>0</v>
      </c>
      <c r="I155" s="63">
        <f t="shared" si="41"/>
        <v>0</v>
      </c>
      <c r="J155" s="63">
        <f t="shared" si="42"/>
        <v>0</v>
      </c>
      <c r="K155" s="63">
        <f t="shared" si="43"/>
        <v>0</v>
      </c>
      <c r="L155" s="63">
        <f t="shared" si="44"/>
        <v>0</v>
      </c>
      <c r="M155" s="63">
        <f t="shared" ca="1" si="45"/>
        <v>1.0951661045316519E-2</v>
      </c>
      <c r="N155" s="63">
        <f t="shared" ca="1" si="46"/>
        <v>1.1993887965150332E-4</v>
      </c>
      <c r="O155" s="17">
        <f t="shared" ca="1" si="47"/>
        <v>467267423.28592503</v>
      </c>
      <c r="P155" s="63">
        <f t="shared" ca="1" si="48"/>
        <v>2701421.6839023884</v>
      </c>
      <c r="Q155" s="63">
        <f t="shared" ca="1" si="49"/>
        <v>60254376.968400076</v>
      </c>
      <c r="R155">
        <f t="shared" ca="1" si="50"/>
        <v>-1.0951661045316519E-2</v>
      </c>
    </row>
    <row r="156" spans="1:18">
      <c r="A156" s="73"/>
      <c r="B156" s="73"/>
      <c r="C156" s="73">
        <v>1</v>
      </c>
      <c r="D156" s="75">
        <f t="shared" si="36"/>
        <v>0</v>
      </c>
      <c r="E156" s="75">
        <f t="shared" si="37"/>
        <v>0</v>
      </c>
      <c r="F156" s="63">
        <f t="shared" si="38"/>
        <v>0</v>
      </c>
      <c r="G156" s="63">
        <f t="shared" si="39"/>
        <v>0</v>
      </c>
      <c r="H156" s="63">
        <f t="shared" si="40"/>
        <v>0</v>
      </c>
      <c r="I156" s="63">
        <f t="shared" si="41"/>
        <v>0</v>
      </c>
      <c r="J156" s="63">
        <f t="shared" si="42"/>
        <v>0</v>
      </c>
      <c r="K156" s="63">
        <f t="shared" si="43"/>
        <v>0</v>
      </c>
      <c r="L156" s="63">
        <f t="shared" si="44"/>
        <v>0</v>
      </c>
      <c r="M156" s="63">
        <f t="shared" ca="1" si="45"/>
        <v>1.0951661045316519E-2</v>
      </c>
      <c r="N156" s="63">
        <f t="shared" ca="1" si="46"/>
        <v>1.1993887965150332E-4</v>
      </c>
      <c r="O156" s="17">
        <f t="shared" ca="1" si="47"/>
        <v>467267423.28592503</v>
      </c>
      <c r="P156" s="63">
        <f t="shared" ca="1" si="48"/>
        <v>2701421.6839023884</v>
      </c>
      <c r="Q156" s="63">
        <f t="shared" ca="1" si="49"/>
        <v>60254376.968400076</v>
      </c>
      <c r="R156">
        <f t="shared" ca="1" si="50"/>
        <v>-1.0951661045316519E-2</v>
      </c>
    </row>
    <row r="157" spans="1:18">
      <c r="A157" s="73"/>
      <c r="B157" s="73"/>
      <c r="C157" s="73">
        <v>1</v>
      </c>
      <c r="D157" s="75">
        <f t="shared" si="36"/>
        <v>0</v>
      </c>
      <c r="E157" s="75">
        <f t="shared" si="37"/>
        <v>0</v>
      </c>
      <c r="F157" s="63">
        <f t="shared" si="38"/>
        <v>0</v>
      </c>
      <c r="G157" s="63">
        <f t="shared" si="39"/>
        <v>0</v>
      </c>
      <c r="H157" s="63">
        <f t="shared" si="40"/>
        <v>0</v>
      </c>
      <c r="I157" s="63">
        <f t="shared" si="41"/>
        <v>0</v>
      </c>
      <c r="J157" s="63">
        <f t="shared" si="42"/>
        <v>0</v>
      </c>
      <c r="K157" s="63">
        <f t="shared" si="43"/>
        <v>0</v>
      </c>
      <c r="L157" s="63">
        <f t="shared" si="44"/>
        <v>0</v>
      </c>
      <c r="M157" s="63">
        <f t="shared" ca="1" si="45"/>
        <v>1.0951661045316519E-2</v>
      </c>
      <c r="N157" s="63">
        <f t="shared" ca="1" si="46"/>
        <v>1.1993887965150332E-4</v>
      </c>
      <c r="O157" s="17">
        <f t="shared" ca="1" si="47"/>
        <v>467267423.28592503</v>
      </c>
      <c r="P157" s="63">
        <f t="shared" ca="1" si="48"/>
        <v>2701421.6839023884</v>
      </c>
      <c r="Q157" s="63">
        <f t="shared" ca="1" si="49"/>
        <v>60254376.968400076</v>
      </c>
      <c r="R157">
        <f t="shared" ca="1" si="50"/>
        <v>-1.0951661045316519E-2</v>
      </c>
    </row>
    <row r="158" spans="1:18">
      <c r="A158" s="73"/>
      <c r="B158" s="73"/>
      <c r="C158" s="73">
        <v>1</v>
      </c>
      <c r="D158" s="75">
        <f t="shared" si="36"/>
        <v>0</v>
      </c>
      <c r="E158" s="75">
        <f t="shared" si="37"/>
        <v>0</v>
      </c>
      <c r="F158" s="63">
        <f t="shared" si="38"/>
        <v>0</v>
      </c>
      <c r="G158" s="63">
        <f t="shared" si="39"/>
        <v>0</v>
      </c>
      <c r="H158" s="63">
        <f t="shared" si="40"/>
        <v>0</v>
      </c>
      <c r="I158" s="63">
        <f t="shared" si="41"/>
        <v>0</v>
      </c>
      <c r="J158" s="63">
        <f t="shared" si="42"/>
        <v>0</v>
      </c>
      <c r="K158" s="63">
        <f t="shared" si="43"/>
        <v>0</v>
      </c>
      <c r="L158" s="63">
        <f t="shared" si="44"/>
        <v>0</v>
      </c>
      <c r="M158" s="63">
        <f t="shared" ca="1" si="45"/>
        <v>1.0951661045316519E-2</v>
      </c>
      <c r="N158" s="63">
        <f t="shared" ca="1" si="46"/>
        <v>1.1993887965150332E-4</v>
      </c>
      <c r="O158" s="17">
        <f t="shared" ca="1" si="47"/>
        <v>467267423.28592503</v>
      </c>
      <c r="P158" s="63">
        <f t="shared" ca="1" si="48"/>
        <v>2701421.6839023884</v>
      </c>
      <c r="Q158" s="63">
        <f t="shared" ca="1" si="49"/>
        <v>60254376.968400076</v>
      </c>
      <c r="R158">
        <f t="shared" ca="1" si="50"/>
        <v>-1.0951661045316519E-2</v>
      </c>
    </row>
    <row r="159" spans="1:18">
      <c r="A159" s="73"/>
      <c r="B159" s="73"/>
      <c r="C159" s="73">
        <v>1</v>
      </c>
      <c r="D159" s="75">
        <f t="shared" si="36"/>
        <v>0</v>
      </c>
      <c r="E159" s="75">
        <f t="shared" si="37"/>
        <v>0</v>
      </c>
      <c r="F159" s="63">
        <f t="shared" si="38"/>
        <v>0</v>
      </c>
      <c r="G159" s="63">
        <f t="shared" si="39"/>
        <v>0</v>
      </c>
      <c r="H159" s="63">
        <f t="shared" si="40"/>
        <v>0</v>
      </c>
      <c r="I159" s="63">
        <f t="shared" si="41"/>
        <v>0</v>
      </c>
      <c r="J159" s="63">
        <f t="shared" si="42"/>
        <v>0</v>
      </c>
      <c r="K159" s="63">
        <f t="shared" si="43"/>
        <v>0</v>
      </c>
      <c r="L159" s="63">
        <f t="shared" si="44"/>
        <v>0</v>
      </c>
      <c r="M159" s="63">
        <f t="shared" ca="1" si="45"/>
        <v>1.0951661045316519E-2</v>
      </c>
      <c r="N159" s="63">
        <f t="shared" ca="1" si="46"/>
        <v>1.1993887965150332E-4</v>
      </c>
      <c r="O159" s="17">
        <f t="shared" ca="1" si="47"/>
        <v>467267423.28592503</v>
      </c>
      <c r="P159" s="63">
        <f t="shared" ca="1" si="48"/>
        <v>2701421.6839023884</v>
      </c>
      <c r="Q159" s="63">
        <f t="shared" ca="1" si="49"/>
        <v>60254376.968400076</v>
      </c>
      <c r="R159">
        <f t="shared" ca="1" si="50"/>
        <v>-1.0951661045316519E-2</v>
      </c>
    </row>
    <row r="160" spans="1:18">
      <c r="A160" s="73"/>
      <c r="B160" s="73"/>
      <c r="C160" s="73">
        <v>1</v>
      </c>
      <c r="D160" s="75">
        <f t="shared" si="36"/>
        <v>0</v>
      </c>
      <c r="E160" s="75">
        <f t="shared" si="37"/>
        <v>0</v>
      </c>
      <c r="F160" s="63">
        <f t="shared" si="38"/>
        <v>0</v>
      </c>
      <c r="G160" s="63">
        <f t="shared" si="39"/>
        <v>0</v>
      </c>
      <c r="H160" s="63">
        <f t="shared" si="40"/>
        <v>0</v>
      </c>
      <c r="I160" s="63">
        <f t="shared" si="41"/>
        <v>0</v>
      </c>
      <c r="J160" s="63">
        <f t="shared" si="42"/>
        <v>0</v>
      </c>
      <c r="K160" s="63">
        <f t="shared" si="43"/>
        <v>0</v>
      </c>
      <c r="L160" s="63">
        <f t="shared" si="44"/>
        <v>0</v>
      </c>
      <c r="M160" s="63">
        <f t="shared" ca="1" si="45"/>
        <v>1.0951661045316519E-2</v>
      </c>
      <c r="N160" s="63">
        <f t="shared" ca="1" si="46"/>
        <v>1.1993887965150332E-4</v>
      </c>
      <c r="O160" s="17">
        <f t="shared" ca="1" si="47"/>
        <v>467267423.28592503</v>
      </c>
      <c r="P160" s="63">
        <f t="shared" ca="1" si="48"/>
        <v>2701421.6839023884</v>
      </c>
      <c r="Q160" s="63">
        <f t="shared" ca="1" si="49"/>
        <v>60254376.968400076</v>
      </c>
      <c r="R160">
        <f t="shared" ca="1" si="50"/>
        <v>-1.0951661045316519E-2</v>
      </c>
    </row>
    <row r="161" spans="1:18">
      <c r="A161" s="73"/>
      <c r="B161" s="73"/>
      <c r="C161" s="73">
        <v>1</v>
      </c>
      <c r="D161" s="75">
        <f t="shared" si="36"/>
        <v>0</v>
      </c>
      <c r="E161" s="75">
        <f t="shared" si="37"/>
        <v>0</v>
      </c>
      <c r="F161" s="63">
        <f t="shared" si="38"/>
        <v>0</v>
      </c>
      <c r="G161" s="63">
        <f t="shared" si="39"/>
        <v>0</v>
      </c>
      <c r="H161" s="63">
        <f t="shared" si="40"/>
        <v>0</v>
      </c>
      <c r="I161" s="63">
        <f t="shared" si="41"/>
        <v>0</v>
      </c>
      <c r="J161" s="63">
        <f t="shared" si="42"/>
        <v>0</v>
      </c>
      <c r="K161" s="63">
        <f t="shared" si="43"/>
        <v>0</v>
      </c>
      <c r="L161" s="63">
        <f t="shared" si="44"/>
        <v>0</v>
      </c>
      <c r="M161" s="63">
        <f t="shared" ca="1" si="45"/>
        <v>1.0951661045316519E-2</v>
      </c>
      <c r="N161" s="63">
        <f t="shared" ca="1" si="46"/>
        <v>1.1993887965150332E-4</v>
      </c>
      <c r="O161" s="17">
        <f t="shared" ca="1" si="47"/>
        <v>467267423.28592503</v>
      </c>
      <c r="P161" s="63">
        <f t="shared" ca="1" si="48"/>
        <v>2701421.6839023884</v>
      </c>
      <c r="Q161" s="63">
        <f t="shared" ca="1" si="49"/>
        <v>60254376.968400076</v>
      </c>
      <c r="R161">
        <f t="shared" ca="1" si="50"/>
        <v>-1.0951661045316519E-2</v>
      </c>
    </row>
    <row r="162" spans="1:18">
      <c r="A162" s="73"/>
      <c r="B162" s="73"/>
      <c r="C162" s="73">
        <v>1</v>
      </c>
      <c r="D162" s="75">
        <f t="shared" si="36"/>
        <v>0</v>
      </c>
      <c r="E162" s="75">
        <f t="shared" si="37"/>
        <v>0</v>
      </c>
      <c r="F162" s="63">
        <f t="shared" si="38"/>
        <v>0</v>
      </c>
      <c r="G162" s="63">
        <f t="shared" si="39"/>
        <v>0</v>
      </c>
      <c r="H162" s="63">
        <f t="shared" si="40"/>
        <v>0</v>
      </c>
      <c r="I162" s="63">
        <f t="shared" si="41"/>
        <v>0</v>
      </c>
      <c r="J162" s="63">
        <f t="shared" si="42"/>
        <v>0</v>
      </c>
      <c r="K162" s="63">
        <f t="shared" si="43"/>
        <v>0</v>
      </c>
      <c r="L162" s="63">
        <f t="shared" si="44"/>
        <v>0</v>
      </c>
      <c r="M162" s="63">
        <f t="shared" ca="1" si="45"/>
        <v>1.0951661045316519E-2</v>
      </c>
      <c r="N162" s="63">
        <f t="shared" ca="1" si="46"/>
        <v>1.1993887965150332E-4</v>
      </c>
      <c r="O162" s="17">
        <f t="shared" ca="1" si="47"/>
        <v>467267423.28592503</v>
      </c>
      <c r="P162" s="63">
        <f t="shared" ca="1" si="48"/>
        <v>2701421.6839023884</v>
      </c>
      <c r="Q162" s="63">
        <f t="shared" ca="1" si="49"/>
        <v>60254376.968400076</v>
      </c>
      <c r="R162">
        <f t="shared" ca="1" si="50"/>
        <v>-1.0951661045316519E-2</v>
      </c>
    </row>
    <row r="163" spans="1:18">
      <c r="A163" s="73"/>
      <c r="B163" s="73"/>
      <c r="C163" s="73">
        <v>1</v>
      </c>
      <c r="D163" s="75">
        <f t="shared" si="36"/>
        <v>0</v>
      </c>
      <c r="E163" s="75">
        <f t="shared" si="37"/>
        <v>0</v>
      </c>
      <c r="F163" s="63">
        <f t="shared" si="38"/>
        <v>0</v>
      </c>
      <c r="G163" s="63">
        <f t="shared" si="39"/>
        <v>0</v>
      </c>
      <c r="H163" s="63">
        <f t="shared" si="40"/>
        <v>0</v>
      </c>
      <c r="I163" s="63">
        <f t="shared" si="41"/>
        <v>0</v>
      </c>
      <c r="J163" s="63">
        <f t="shared" si="42"/>
        <v>0</v>
      </c>
      <c r="K163" s="63">
        <f t="shared" si="43"/>
        <v>0</v>
      </c>
      <c r="L163" s="63">
        <f t="shared" si="44"/>
        <v>0</v>
      </c>
      <c r="M163" s="63">
        <f t="shared" ca="1" si="45"/>
        <v>1.0951661045316519E-2</v>
      </c>
      <c r="N163" s="63">
        <f t="shared" ca="1" si="46"/>
        <v>1.1993887965150332E-4</v>
      </c>
      <c r="O163" s="17">
        <f t="shared" ca="1" si="47"/>
        <v>467267423.28592503</v>
      </c>
      <c r="P163" s="63">
        <f t="shared" ca="1" si="48"/>
        <v>2701421.6839023884</v>
      </c>
      <c r="Q163" s="63">
        <f t="shared" ca="1" si="49"/>
        <v>60254376.968400076</v>
      </c>
      <c r="R163">
        <f t="shared" ca="1" si="50"/>
        <v>-1.0951661045316519E-2</v>
      </c>
    </row>
    <row r="164" spans="1:18">
      <c r="A164" s="73"/>
      <c r="B164" s="73"/>
      <c r="C164" s="73">
        <v>1</v>
      </c>
      <c r="D164" s="75">
        <f t="shared" si="36"/>
        <v>0</v>
      </c>
      <c r="E164" s="75">
        <f t="shared" si="37"/>
        <v>0</v>
      </c>
      <c r="F164" s="63">
        <f t="shared" si="38"/>
        <v>0</v>
      </c>
      <c r="G164" s="63">
        <f t="shared" si="39"/>
        <v>0</v>
      </c>
      <c r="H164" s="63">
        <f t="shared" si="40"/>
        <v>0</v>
      </c>
      <c r="I164" s="63">
        <f t="shared" si="41"/>
        <v>0</v>
      </c>
      <c r="J164" s="63">
        <f t="shared" si="42"/>
        <v>0</v>
      </c>
      <c r="K164" s="63">
        <f t="shared" si="43"/>
        <v>0</v>
      </c>
      <c r="L164" s="63">
        <f t="shared" si="44"/>
        <v>0</v>
      </c>
      <c r="M164" s="63">
        <f t="shared" ca="1" si="45"/>
        <v>1.0951661045316519E-2</v>
      </c>
      <c r="N164" s="63">
        <f t="shared" ca="1" si="46"/>
        <v>1.1993887965150332E-4</v>
      </c>
      <c r="O164" s="17">
        <f t="shared" ca="1" si="47"/>
        <v>467267423.28592503</v>
      </c>
      <c r="P164" s="63">
        <f t="shared" ca="1" si="48"/>
        <v>2701421.6839023884</v>
      </c>
      <c r="Q164" s="63">
        <f t="shared" ca="1" si="49"/>
        <v>60254376.968400076</v>
      </c>
      <c r="R164">
        <f t="shared" ca="1" si="50"/>
        <v>-1.0951661045316519E-2</v>
      </c>
    </row>
    <row r="165" spans="1:18">
      <c r="A165" s="73"/>
      <c r="B165" s="73"/>
      <c r="C165" s="73">
        <v>1</v>
      </c>
      <c r="D165" s="75">
        <f t="shared" si="36"/>
        <v>0</v>
      </c>
      <c r="E165" s="75">
        <f t="shared" si="37"/>
        <v>0</v>
      </c>
      <c r="F165" s="63">
        <f t="shared" si="38"/>
        <v>0</v>
      </c>
      <c r="G165" s="63">
        <f t="shared" si="39"/>
        <v>0</v>
      </c>
      <c r="H165" s="63">
        <f t="shared" si="40"/>
        <v>0</v>
      </c>
      <c r="I165" s="63">
        <f t="shared" si="41"/>
        <v>0</v>
      </c>
      <c r="J165" s="63">
        <f t="shared" si="42"/>
        <v>0</v>
      </c>
      <c r="K165" s="63">
        <f t="shared" si="43"/>
        <v>0</v>
      </c>
      <c r="L165" s="63">
        <f t="shared" si="44"/>
        <v>0</v>
      </c>
      <c r="M165" s="63">
        <f t="shared" ca="1" si="45"/>
        <v>1.0951661045316519E-2</v>
      </c>
      <c r="N165" s="63">
        <f t="shared" ca="1" si="46"/>
        <v>1.1993887965150332E-4</v>
      </c>
      <c r="O165" s="17">
        <f t="shared" ca="1" si="47"/>
        <v>467267423.28592503</v>
      </c>
      <c r="P165" s="63">
        <f t="shared" ca="1" si="48"/>
        <v>2701421.6839023884</v>
      </c>
      <c r="Q165" s="63">
        <f t="shared" ca="1" si="49"/>
        <v>60254376.968400076</v>
      </c>
      <c r="R165">
        <f t="shared" ca="1" si="50"/>
        <v>-1.0951661045316519E-2</v>
      </c>
    </row>
    <row r="166" spans="1:18">
      <c r="A166" s="73"/>
      <c r="B166" s="73"/>
      <c r="C166" s="73">
        <v>1</v>
      </c>
      <c r="D166" s="75">
        <f t="shared" si="36"/>
        <v>0</v>
      </c>
      <c r="E166" s="75">
        <f t="shared" si="37"/>
        <v>0</v>
      </c>
      <c r="F166" s="63">
        <f t="shared" si="38"/>
        <v>0</v>
      </c>
      <c r="G166" s="63">
        <f t="shared" si="39"/>
        <v>0</v>
      </c>
      <c r="H166" s="63">
        <f t="shared" si="40"/>
        <v>0</v>
      </c>
      <c r="I166" s="63">
        <f t="shared" si="41"/>
        <v>0</v>
      </c>
      <c r="J166" s="63">
        <f t="shared" si="42"/>
        <v>0</v>
      </c>
      <c r="K166" s="63">
        <f t="shared" si="43"/>
        <v>0</v>
      </c>
      <c r="L166" s="63">
        <f t="shared" si="44"/>
        <v>0</v>
      </c>
      <c r="M166" s="63">
        <f t="shared" ca="1" si="45"/>
        <v>1.0951661045316519E-2</v>
      </c>
      <c r="N166" s="63">
        <f t="shared" ca="1" si="46"/>
        <v>1.1993887965150332E-4</v>
      </c>
      <c r="O166" s="17">
        <f t="shared" ca="1" si="47"/>
        <v>467267423.28592503</v>
      </c>
      <c r="P166" s="63">
        <f t="shared" ca="1" si="48"/>
        <v>2701421.6839023884</v>
      </c>
      <c r="Q166" s="63">
        <f t="shared" ca="1" si="49"/>
        <v>60254376.968400076</v>
      </c>
      <c r="R166">
        <f t="shared" ca="1" si="50"/>
        <v>-1.0951661045316519E-2</v>
      </c>
    </row>
    <row r="167" spans="1:18">
      <c r="A167" s="73"/>
      <c r="B167" s="73"/>
      <c r="C167" s="73">
        <v>1</v>
      </c>
      <c r="D167" s="75">
        <f t="shared" si="36"/>
        <v>0</v>
      </c>
      <c r="E167" s="75">
        <f t="shared" si="37"/>
        <v>0</v>
      </c>
      <c r="F167" s="63">
        <f t="shared" si="38"/>
        <v>0</v>
      </c>
      <c r="G167" s="63">
        <f t="shared" si="39"/>
        <v>0</v>
      </c>
      <c r="H167" s="63">
        <f t="shared" si="40"/>
        <v>0</v>
      </c>
      <c r="I167" s="63">
        <f t="shared" si="41"/>
        <v>0</v>
      </c>
      <c r="J167" s="63">
        <f t="shared" si="42"/>
        <v>0</v>
      </c>
      <c r="K167" s="63">
        <f t="shared" si="43"/>
        <v>0</v>
      </c>
      <c r="L167" s="63">
        <f t="shared" si="44"/>
        <v>0</v>
      </c>
      <c r="M167" s="63">
        <f t="shared" ca="1" si="45"/>
        <v>1.0951661045316519E-2</v>
      </c>
      <c r="N167" s="63">
        <f t="shared" ca="1" si="46"/>
        <v>1.1993887965150332E-4</v>
      </c>
      <c r="O167" s="17">
        <f t="shared" ca="1" si="47"/>
        <v>467267423.28592503</v>
      </c>
      <c r="P167" s="63">
        <f t="shared" ca="1" si="48"/>
        <v>2701421.6839023884</v>
      </c>
      <c r="Q167" s="63">
        <f t="shared" ca="1" si="49"/>
        <v>60254376.968400076</v>
      </c>
      <c r="R167">
        <f t="shared" ca="1" si="50"/>
        <v>-1.0951661045316519E-2</v>
      </c>
    </row>
    <row r="168" spans="1:18">
      <c r="A168" s="73"/>
      <c r="B168" s="73"/>
      <c r="C168" s="73">
        <v>1</v>
      </c>
      <c r="D168" s="75">
        <f t="shared" si="36"/>
        <v>0</v>
      </c>
      <c r="E168" s="75">
        <f t="shared" si="37"/>
        <v>0</v>
      </c>
      <c r="F168" s="63">
        <f t="shared" si="38"/>
        <v>0</v>
      </c>
      <c r="G168" s="63">
        <f t="shared" si="39"/>
        <v>0</v>
      </c>
      <c r="H168" s="63">
        <f t="shared" si="40"/>
        <v>0</v>
      </c>
      <c r="I168" s="63">
        <f t="shared" si="41"/>
        <v>0</v>
      </c>
      <c r="J168" s="63">
        <f t="shared" si="42"/>
        <v>0</v>
      </c>
      <c r="K168" s="63">
        <f t="shared" si="43"/>
        <v>0</v>
      </c>
      <c r="L168" s="63">
        <f t="shared" si="44"/>
        <v>0</v>
      </c>
      <c r="M168" s="63">
        <f t="shared" ca="1" si="45"/>
        <v>1.0951661045316519E-2</v>
      </c>
      <c r="N168" s="63">
        <f t="shared" ca="1" si="46"/>
        <v>1.1993887965150332E-4</v>
      </c>
      <c r="O168" s="17">
        <f t="shared" ca="1" si="47"/>
        <v>467267423.28592503</v>
      </c>
      <c r="P168" s="63">
        <f t="shared" ca="1" si="48"/>
        <v>2701421.6839023884</v>
      </c>
      <c r="Q168" s="63">
        <f t="shared" ca="1" si="49"/>
        <v>60254376.968400076</v>
      </c>
      <c r="R168">
        <f t="shared" ca="1" si="50"/>
        <v>-1.0951661045316519E-2</v>
      </c>
    </row>
    <row r="169" spans="1:18">
      <c r="A169" s="73"/>
      <c r="B169" s="73"/>
      <c r="C169" s="73">
        <v>1</v>
      </c>
      <c r="D169" s="75">
        <f t="shared" si="36"/>
        <v>0</v>
      </c>
      <c r="E169" s="75">
        <f t="shared" si="37"/>
        <v>0</v>
      </c>
      <c r="F169" s="63">
        <f t="shared" si="38"/>
        <v>0</v>
      </c>
      <c r="G169" s="63">
        <f t="shared" si="39"/>
        <v>0</v>
      </c>
      <c r="H169" s="63">
        <f t="shared" si="40"/>
        <v>0</v>
      </c>
      <c r="I169" s="63">
        <f t="shared" si="41"/>
        <v>0</v>
      </c>
      <c r="J169" s="63">
        <f t="shared" si="42"/>
        <v>0</v>
      </c>
      <c r="K169" s="63">
        <f t="shared" si="43"/>
        <v>0</v>
      </c>
      <c r="L169" s="63">
        <f t="shared" si="44"/>
        <v>0</v>
      </c>
      <c r="M169" s="63">
        <f t="shared" ca="1" si="45"/>
        <v>1.0951661045316519E-2</v>
      </c>
      <c r="N169" s="63">
        <f t="shared" ca="1" si="46"/>
        <v>1.1993887965150332E-4</v>
      </c>
      <c r="O169" s="17">
        <f t="shared" ca="1" si="47"/>
        <v>467267423.28592503</v>
      </c>
      <c r="P169" s="63">
        <f t="shared" ca="1" si="48"/>
        <v>2701421.6839023884</v>
      </c>
      <c r="Q169" s="63">
        <f t="shared" ca="1" si="49"/>
        <v>60254376.968400076</v>
      </c>
      <c r="R169">
        <f t="shared" ca="1" si="50"/>
        <v>-1.0951661045316519E-2</v>
      </c>
    </row>
    <row r="170" spans="1:18">
      <c r="A170" s="73"/>
      <c r="B170" s="73"/>
      <c r="C170" s="73">
        <v>1</v>
      </c>
      <c r="D170" s="75">
        <f t="shared" si="36"/>
        <v>0</v>
      </c>
      <c r="E170" s="75">
        <f t="shared" si="37"/>
        <v>0</v>
      </c>
      <c r="F170" s="63">
        <f t="shared" si="38"/>
        <v>0</v>
      </c>
      <c r="G170" s="63">
        <f t="shared" si="39"/>
        <v>0</v>
      </c>
      <c r="H170" s="63">
        <f t="shared" si="40"/>
        <v>0</v>
      </c>
      <c r="I170" s="63">
        <f t="shared" si="41"/>
        <v>0</v>
      </c>
      <c r="J170" s="63">
        <f t="shared" si="42"/>
        <v>0</v>
      </c>
      <c r="K170" s="63">
        <f t="shared" si="43"/>
        <v>0</v>
      </c>
      <c r="L170" s="63">
        <f t="shared" si="44"/>
        <v>0</v>
      </c>
      <c r="M170" s="63">
        <f t="shared" ca="1" si="45"/>
        <v>1.0951661045316519E-2</v>
      </c>
      <c r="N170" s="63">
        <f t="shared" ca="1" si="46"/>
        <v>1.1993887965150332E-4</v>
      </c>
      <c r="O170" s="17">
        <f t="shared" ca="1" si="47"/>
        <v>467267423.28592503</v>
      </c>
      <c r="P170" s="63">
        <f t="shared" ca="1" si="48"/>
        <v>2701421.6839023884</v>
      </c>
      <c r="Q170" s="63">
        <f t="shared" ca="1" si="49"/>
        <v>60254376.968400076</v>
      </c>
      <c r="R170">
        <f t="shared" ca="1" si="50"/>
        <v>-1.0951661045316519E-2</v>
      </c>
    </row>
    <row r="171" spans="1:18">
      <c r="A171" s="73"/>
      <c r="B171" s="73"/>
      <c r="C171" s="73">
        <v>1</v>
      </c>
      <c r="D171" s="75">
        <f t="shared" si="36"/>
        <v>0</v>
      </c>
      <c r="E171" s="75">
        <f t="shared" si="37"/>
        <v>0</v>
      </c>
      <c r="F171" s="63">
        <f t="shared" si="38"/>
        <v>0</v>
      </c>
      <c r="G171" s="63">
        <f t="shared" si="39"/>
        <v>0</v>
      </c>
      <c r="H171" s="63">
        <f t="shared" si="40"/>
        <v>0</v>
      </c>
      <c r="I171" s="63">
        <f t="shared" si="41"/>
        <v>0</v>
      </c>
      <c r="J171" s="63">
        <f t="shared" si="42"/>
        <v>0</v>
      </c>
      <c r="K171" s="63">
        <f t="shared" si="43"/>
        <v>0</v>
      </c>
      <c r="L171" s="63">
        <f t="shared" si="44"/>
        <v>0</v>
      </c>
      <c r="M171" s="63">
        <f t="shared" ca="1" si="45"/>
        <v>1.0951661045316519E-2</v>
      </c>
      <c r="N171" s="63">
        <f t="shared" ca="1" si="46"/>
        <v>1.1993887965150332E-4</v>
      </c>
      <c r="O171" s="17">
        <f t="shared" ca="1" si="47"/>
        <v>467267423.28592503</v>
      </c>
      <c r="P171" s="63">
        <f t="shared" ca="1" si="48"/>
        <v>2701421.6839023884</v>
      </c>
      <c r="Q171" s="63">
        <f t="shared" ca="1" si="49"/>
        <v>60254376.968400076</v>
      </c>
      <c r="R171">
        <f t="shared" ca="1" si="50"/>
        <v>-1.0951661045316519E-2</v>
      </c>
    </row>
    <row r="172" spans="1:18">
      <c r="A172" s="73"/>
      <c r="B172" s="73"/>
      <c r="C172" s="73">
        <v>1</v>
      </c>
      <c r="D172" s="75">
        <f t="shared" si="36"/>
        <v>0</v>
      </c>
      <c r="E172" s="75">
        <f t="shared" si="37"/>
        <v>0</v>
      </c>
      <c r="F172" s="63">
        <f t="shared" si="38"/>
        <v>0</v>
      </c>
      <c r="G172" s="63">
        <f t="shared" si="39"/>
        <v>0</v>
      </c>
      <c r="H172" s="63">
        <f t="shared" si="40"/>
        <v>0</v>
      </c>
      <c r="I172" s="63">
        <f t="shared" si="41"/>
        <v>0</v>
      </c>
      <c r="J172" s="63">
        <f t="shared" si="42"/>
        <v>0</v>
      </c>
      <c r="K172" s="63">
        <f t="shared" si="43"/>
        <v>0</v>
      </c>
      <c r="L172" s="63">
        <f t="shared" si="44"/>
        <v>0</v>
      </c>
      <c r="M172" s="63">
        <f t="shared" ca="1" si="45"/>
        <v>1.0951661045316519E-2</v>
      </c>
      <c r="N172" s="63">
        <f t="shared" ca="1" si="46"/>
        <v>1.1993887965150332E-4</v>
      </c>
      <c r="O172" s="17">
        <f t="shared" ca="1" si="47"/>
        <v>467267423.28592503</v>
      </c>
      <c r="P172" s="63">
        <f t="shared" ca="1" si="48"/>
        <v>2701421.6839023884</v>
      </c>
      <c r="Q172" s="63">
        <f t="shared" ca="1" si="49"/>
        <v>60254376.968400076</v>
      </c>
      <c r="R172">
        <f t="shared" ca="1" si="50"/>
        <v>-1.0951661045316519E-2</v>
      </c>
    </row>
    <row r="173" spans="1:18">
      <c r="A173" s="73"/>
      <c r="B173" s="73"/>
      <c r="C173" s="73">
        <v>1</v>
      </c>
      <c r="D173" s="75">
        <f t="shared" si="36"/>
        <v>0</v>
      </c>
      <c r="E173" s="75">
        <f t="shared" si="37"/>
        <v>0</v>
      </c>
      <c r="F173" s="63">
        <f t="shared" si="38"/>
        <v>0</v>
      </c>
      <c r="G173" s="63">
        <f t="shared" si="39"/>
        <v>0</v>
      </c>
      <c r="H173" s="63">
        <f t="shared" si="40"/>
        <v>0</v>
      </c>
      <c r="I173" s="63">
        <f t="shared" si="41"/>
        <v>0</v>
      </c>
      <c r="J173" s="63">
        <f t="shared" si="42"/>
        <v>0</v>
      </c>
      <c r="K173" s="63">
        <f t="shared" si="43"/>
        <v>0</v>
      </c>
      <c r="L173" s="63">
        <f t="shared" si="44"/>
        <v>0</v>
      </c>
      <c r="M173" s="63">
        <f t="shared" ca="1" si="45"/>
        <v>1.0951661045316519E-2</v>
      </c>
      <c r="N173" s="63">
        <f t="shared" ca="1" si="46"/>
        <v>1.1993887965150332E-4</v>
      </c>
      <c r="O173" s="17">
        <f t="shared" ca="1" si="47"/>
        <v>467267423.28592503</v>
      </c>
      <c r="P173" s="63">
        <f t="shared" ca="1" si="48"/>
        <v>2701421.6839023884</v>
      </c>
      <c r="Q173" s="63">
        <f t="shared" ca="1" si="49"/>
        <v>60254376.968400076</v>
      </c>
      <c r="R173">
        <f t="shared" ca="1" si="50"/>
        <v>-1.0951661045316519E-2</v>
      </c>
    </row>
    <row r="174" spans="1:18">
      <c r="A174" s="73"/>
      <c r="B174" s="73"/>
      <c r="C174" s="73">
        <v>1</v>
      </c>
      <c r="D174" s="75">
        <f t="shared" si="36"/>
        <v>0</v>
      </c>
      <c r="E174" s="75">
        <f t="shared" si="37"/>
        <v>0</v>
      </c>
      <c r="F174" s="63">
        <f t="shared" si="38"/>
        <v>0</v>
      </c>
      <c r="G174" s="63">
        <f t="shared" si="39"/>
        <v>0</v>
      </c>
      <c r="H174" s="63">
        <f t="shared" si="40"/>
        <v>0</v>
      </c>
      <c r="I174" s="63">
        <f t="shared" si="41"/>
        <v>0</v>
      </c>
      <c r="J174" s="63">
        <f t="shared" si="42"/>
        <v>0</v>
      </c>
      <c r="K174" s="63">
        <f t="shared" si="43"/>
        <v>0</v>
      </c>
      <c r="L174" s="63">
        <f t="shared" si="44"/>
        <v>0</v>
      </c>
      <c r="M174" s="63">
        <f t="shared" ca="1" si="45"/>
        <v>1.0951661045316519E-2</v>
      </c>
      <c r="N174" s="63">
        <f t="shared" ca="1" si="46"/>
        <v>1.1993887965150332E-4</v>
      </c>
      <c r="O174" s="17">
        <f t="shared" ca="1" si="47"/>
        <v>467267423.28592503</v>
      </c>
      <c r="P174" s="63">
        <f t="shared" ca="1" si="48"/>
        <v>2701421.6839023884</v>
      </c>
      <c r="Q174" s="63">
        <f t="shared" ca="1" si="49"/>
        <v>60254376.968400076</v>
      </c>
      <c r="R174">
        <f t="shared" ca="1" si="50"/>
        <v>-1.0951661045316519E-2</v>
      </c>
    </row>
    <row r="175" spans="1:18">
      <c r="A175" s="73"/>
      <c r="B175" s="73"/>
      <c r="C175" s="73">
        <v>1</v>
      </c>
      <c r="D175" s="75">
        <f t="shared" si="36"/>
        <v>0</v>
      </c>
      <c r="E175" s="75">
        <f t="shared" si="37"/>
        <v>0</v>
      </c>
      <c r="F175" s="63">
        <f t="shared" si="38"/>
        <v>0</v>
      </c>
      <c r="G175" s="63">
        <f t="shared" si="39"/>
        <v>0</v>
      </c>
      <c r="H175" s="63">
        <f t="shared" si="40"/>
        <v>0</v>
      </c>
      <c r="I175" s="63">
        <f t="shared" si="41"/>
        <v>0</v>
      </c>
      <c r="J175" s="63">
        <f t="shared" si="42"/>
        <v>0</v>
      </c>
      <c r="K175" s="63">
        <f t="shared" si="43"/>
        <v>0</v>
      </c>
      <c r="L175" s="63">
        <f t="shared" si="44"/>
        <v>0</v>
      </c>
      <c r="M175" s="63">
        <f t="shared" ca="1" si="45"/>
        <v>1.0951661045316519E-2</v>
      </c>
      <c r="N175" s="63">
        <f t="shared" ca="1" si="46"/>
        <v>1.1993887965150332E-4</v>
      </c>
      <c r="O175" s="17">
        <f t="shared" ca="1" si="47"/>
        <v>467267423.28592503</v>
      </c>
      <c r="P175" s="63">
        <f t="shared" ca="1" si="48"/>
        <v>2701421.6839023884</v>
      </c>
      <c r="Q175" s="63">
        <f t="shared" ca="1" si="49"/>
        <v>60254376.968400076</v>
      </c>
      <c r="R175">
        <f t="shared" ca="1" si="50"/>
        <v>-1.0951661045316519E-2</v>
      </c>
    </row>
    <row r="176" spans="1:18">
      <c r="A176" s="73"/>
      <c r="B176" s="73"/>
      <c r="C176" s="73">
        <v>1</v>
      </c>
      <c r="D176" s="75">
        <f t="shared" si="36"/>
        <v>0</v>
      </c>
      <c r="E176" s="75">
        <f t="shared" si="37"/>
        <v>0</v>
      </c>
      <c r="F176" s="63">
        <f t="shared" si="38"/>
        <v>0</v>
      </c>
      <c r="G176" s="63">
        <f t="shared" si="39"/>
        <v>0</v>
      </c>
      <c r="H176" s="63">
        <f t="shared" si="40"/>
        <v>0</v>
      </c>
      <c r="I176" s="63">
        <f t="shared" si="41"/>
        <v>0</v>
      </c>
      <c r="J176" s="63">
        <f t="shared" si="42"/>
        <v>0</v>
      </c>
      <c r="K176" s="63">
        <f t="shared" si="43"/>
        <v>0</v>
      </c>
      <c r="L176" s="63">
        <f t="shared" si="44"/>
        <v>0</v>
      </c>
      <c r="M176" s="63">
        <f t="shared" ca="1" si="45"/>
        <v>1.0951661045316519E-2</v>
      </c>
      <c r="N176" s="63">
        <f t="shared" ca="1" si="46"/>
        <v>1.1993887965150332E-4</v>
      </c>
      <c r="O176" s="17">
        <f t="shared" ca="1" si="47"/>
        <v>467267423.28592503</v>
      </c>
      <c r="P176" s="63">
        <f t="shared" ca="1" si="48"/>
        <v>2701421.6839023884</v>
      </c>
      <c r="Q176" s="63">
        <f t="shared" ca="1" si="49"/>
        <v>60254376.968400076</v>
      </c>
      <c r="R176">
        <f t="shared" ca="1" si="50"/>
        <v>-1.0951661045316519E-2</v>
      </c>
    </row>
    <row r="177" spans="1:18">
      <c r="A177" s="73"/>
      <c r="B177" s="73"/>
      <c r="C177" s="73">
        <v>1</v>
      </c>
      <c r="D177" s="75">
        <f t="shared" si="36"/>
        <v>0</v>
      </c>
      <c r="E177" s="75">
        <f t="shared" si="37"/>
        <v>0</v>
      </c>
      <c r="F177" s="63">
        <f t="shared" si="38"/>
        <v>0</v>
      </c>
      <c r="G177" s="63">
        <f t="shared" si="39"/>
        <v>0</v>
      </c>
      <c r="H177" s="63">
        <f t="shared" si="40"/>
        <v>0</v>
      </c>
      <c r="I177" s="63">
        <f t="shared" si="41"/>
        <v>0</v>
      </c>
      <c r="J177" s="63">
        <f t="shared" si="42"/>
        <v>0</v>
      </c>
      <c r="K177" s="63">
        <f t="shared" si="43"/>
        <v>0</v>
      </c>
      <c r="L177" s="63">
        <f t="shared" si="44"/>
        <v>0</v>
      </c>
      <c r="M177" s="63">
        <f t="shared" ca="1" si="45"/>
        <v>1.0951661045316519E-2</v>
      </c>
      <c r="N177" s="63">
        <f t="shared" ca="1" si="46"/>
        <v>1.1993887965150332E-4</v>
      </c>
      <c r="O177" s="17">
        <f t="shared" ca="1" si="47"/>
        <v>467267423.28592503</v>
      </c>
      <c r="P177" s="63">
        <f t="shared" ca="1" si="48"/>
        <v>2701421.6839023884</v>
      </c>
      <c r="Q177" s="63">
        <f t="shared" ca="1" si="49"/>
        <v>60254376.968400076</v>
      </c>
      <c r="R177">
        <f t="shared" ca="1" si="50"/>
        <v>-1.0951661045316519E-2</v>
      </c>
    </row>
    <row r="178" spans="1:18">
      <c r="A178" s="73"/>
      <c r="B178" s="73"/>
      <c r="C178" s="73">
        <v>1</v>
      </c>
      <c r="D178" s="75">
        <f t="shared" si="36"/>
        <v>0</v>
      </c>
      <c r="E178" s="75">
        <f t="shared" si="37"/>
        <v>0</v>
      </c>
      <c r="F178" s="63">
        <f t="shared" si="38"/>
        <v>0</v>
      </c>
      <c r="G178" s="63">
        <f t="shared" si="39"/>
        <v>0</v>
      </c>
      <c r="H178" s="63">
        <f t="shared" si="40"/>
        <v>0</v>
      </c>
      <c r="I178" s="63">
        <f t="shared" si="41"/>
        <v>0</v>
      </c>
      <c r="J178" s="63">
        <f t="shared" si="42"/>
        <v>0</v>
      </c>
      <c r="K178" s="63">
        <f t="shared" si="43"/>
        <v>0</v>
      </c>
      <c r="L178" s="63">
        <f t="shared" si="44"/>
        <v>0</v>
      </c>
      <c r="M178" s="63">
        <f t="shared" ca="1" si="45"/>
        <v>1.0951661045316519E-2</v>
      </c>
      <c r="N178" s="63">
        <f t="shared" ca="1" si="46"/>
        <v>1.1993887965150332E-4</v>
      </c>
      <c r="O178" s="17">
        <f t="shared" ca="1" si="47"/>
        <v>467267423.28592503</v>
      </c>
      <c r="P178" s="63">
        <f t="shared" ca="1" si="48"/>
        <v>2701421.6839023884</v>
      </c>
      <c r="Q178" s="63">
        <f t="shared" ca="1" si="49"/>
        <v>60254376.968400076</v>
      </c>
      <c r="R178">
        <f t="shared" ca="1" si="50"/>
        <v>-1.0951661045316519E-2</v>
      </c>
    </row>
    <row r="179" spans="1:18">
      <c r="A179" s="73"/>
      <c r="B179" s="73"/>
      <c r="C179" s="73">
        <v>1</v>
      </c>
      <c r="D179" s="75">
        <f t="shared" si="36"/>
        <v>0</v>
      </c>
      <c r="E179" s="75">
        <f t="shared" si="37"/>
        <v>0</v>
      </c>
      <c r="F179" s="63">
        <f t="shared" si="38"/>
        <v>0</v>
      </c>
      <c r="G179" s="63">
        <f t="shared" si="39"/>
        <v>0</v>
      </c>
      <c r="H179" s="63">
        <f t="shared" si="40"/>
        <v>0</v>
      </c>
      <c r="I179" s="63">
        <f t="shared" si="41"/>
        <v>0</v>
      </c>
      <c r="J179" s="63">
        <f t="shared" si="42"/>
        <v>0</v>
      </c>
      <c r="K179" s="63">
        <f t="shared" si="43"/>
        <v>0</v>
      </c>
      <c r="L179" s="63">
        <f t="shared" si="44"/>
        <v>0</v>
      </c>
      <c r="M179" s="63">
        <f t="shared" ca="1" si="45"/>
        <v>1.0951661045316519E-2</v>
      </c>
      <c r="N179" s="63">
        <f t="shared" ca="1" si="46"/>
        <v>1.1993887965150332E-4</v>
      </c>
      <c r="O179" s="17">
        <f t="shared" ca="1" si="47"/>
        <v>467267423.28592503</v>
      </c>
      <c r="P179" s="63">
        <f t="shared" ca="1" si="48"/>
        <v>2701421.6839023884</v>
      </c>
      <c r="Q179" s="63">
        <f t="shared" ca="1" si="49"/>
        <v>60254376.968400076</v>
      </c>
      <c r="R179">
        <f t="shared" ca="1" si="50"/>
        <v>-1.0951661045316519E-2</v>
      </c>
    </row>
    <row r="180" spans="1:18">
      <c r="A180" s="73"/>
      <c r="B180" s="73"/>
      <c r="C180" s="73">
        <v>1</v>
      </c>
      <c r="D180" s="75">
        <f t="shared" si="36"/>
        <v>0</v>
      </c>
      <c r="E180" s="75">
        <f t="shared" si="37"/>
        <v>0</v>
      </c>
      <c r="F180" s="63">
        <f t="shared" si="38"/>
        <v>0</v>
      </c>
      <c r="G180" s="63">
        <f t="shared" si="39"/>
        <v>0</v>
      </c>
      <c r="H180" s="63">
        <f t="shared" si="40"/>
        <v>0</v>
      </c>
      <c r="I180" s="63">
        <f t="shared" si="41"/>
        <v>0</v>
      </c>
      <c r="J180" s="63">
        <f t="shared" si="42"/>
        <v>0</v>
      </c>
      <c r="K180" s="63">
        <f t="shared" si="43"/>
        <v>0</v>
      </c>
      <c r="L180" s="63">
        <f t="shared" si="44"/>
        <v>0</v>
      </c>
      <c r="M180" s="63">
        <f t="shared" ca="1" si="45"/>
        <v>1.0951661045316519E-2</v>
      </c>
      <c r="N180" s="63">
        <f t="shared" ca="1" si="46"/>
        <v>1.1993887965150332E-4</v>
      </c>
      <c r="O180" s="17">
        <f t="shared" ca="1" si="47"/>
        <v>467267423.28592503</v>
      </c>
      <c r="P180" s="63">
        <f t="shared" ca="1" si="48"/>
        <v>2701421.6839023884</v>
      </c>
      <c r="Q180" s="63">
        <f t="shared" ca="1" si="49"/>
        <v>60254376.968400076</v>
      </c>
      <c r="R180">
        <f t="shared" ca="1" si="50"/>
        <v>-1.0951661045316519E-2</v>
      </c>
    </row>
    <row r="181" spans="1:18">
      <c r="A181" s="73"/>
      <c r="B181" s="73"/>
      <c r="C181" s="73">
        <v>1</v>
      </c>
      <c r="D181" s="75">
        <f t="shared" si="36"/>
        <v>0</v>
      </c>
      <c r="E181" s="75">
        <f t="shared" si="37"/>
        <v>0</v>
      </c>
      <c r="F181" s="63">
        <f t="shared" si="38"/>
        <v>0</v>
      </c>
      <c r="G181" s="63">
        <f t="shared" si="39"/>
        <v>0</v>
      </c>
      <c r="H181" s="63">
        <f t="shared" si="40"/>
        <v>0</v>
      </c>
      <c r="I181" s="63">
        <f t="shared" si="41"/>
        <v>0</v>
      </c>
      <c r="J181" s="63">
        <f t="shared" si="42"/>
        <v>0</v>
      </c>
      <c r="K181" s="63">
        <f t="shared" si="43"/>
        <v>0</v>
      </c>
      <c r="L181" s="63">
        <f t="shared" si="44"/>
        <v>0</v>
      </c>
      <c r="M181" s="63">
        <f t="shared" ca="1" si="45"/>
        <v>1.0951661045316519E-2</v>
      </c>
      <c r="N181" s="63">
        <f t="shared" ca="1" si="46"/>
        <v>1.1993887965150332E-4</v>
      </c>
      <c r="O181" s="17">
        <f t="shared" ca="1" si="47"/>
        <v>467267423.28592503</v>
      </c>
      <c r="P181" s="63">
        <f t="shared" ca="1" si="48"/>
        <v>2701421.6839023884</v>
      </c>
      <c r="Q181" s="63">
        <f t="shared" ca="1" si="49"/>
        <v>60254376.968400076</v>
      </c>
      <c r="R181">
        <f t="shared" ca="1" si="50"/>
        <v>-1.0951661045316519E-2</v>
      </c>
    </row>
    <row r="182" spans="1:18">
      <c r="A182" s="73"/>
      <c r="B182" s="73"/>
      <c r="C182" s="73">
        <v>1</v>
      </c>
      <c r="D182" s="75">
        <f t="shared" si="36"/>
        <v>0</v>
      </c>
      <c r="E182" s="75">
        <f t="shared" si="37"/>
        <v>0</v>
      </c>
      <c r="F182" s="63">
        <f t="shared" si="38"/>
        <v>0</v>
      </c>
      <c r="G182" s="63">
        <f t="shared" si="39"/>
        <v>0</v>
      </c>
      <c r="H182" s="63">
        <f t="shared" si="40"/>
        <v>0</v>
      </c>
      <c r="I182" s="63">
        <f t="shared" si="41"/>
        <v>0</v>
      </c>
      <c r="J182" s="63">
        <f t="shared" si="42"/>
        <v>0</v>
      </c>
      <c r="K182" s="63">
        <f t="shared" si="43"/>
        <v>0</v>
      </c>
      <c r="L182" s="63">
        <f t="shared" si="44"/>
        <v>0</v>
      </c>
      <c r="M182" s="63">
        <f t="shared" ca="1" si="45"/>
        <v>1.0951661045316519E-2</v>
      </c>
      <c r="N182" s="63">
        <f t="shared" ca="1" si="46"/>
        <v>1.1993887965150332E-4</v>
      </c>
      <c r="O182" s="17">
        <f t="shared" ca="1" si="47"/>
        <v>467267423.28592503</v>
      </c>
      <c r="P182" s="63">
        <f t="shared" ca="1" si="48"/>
        <v>2701421.6839023884</v>
      </c>
      <c r="Q182" s="63">
        <f t="shared" ca="1" si="49"/>
        <v>60254376.968400076</v>
      </c>
      <c r="R182">
        <f t="shared" ca="1" si="50"/>
        <v>-1.0951661045316519E-2</v>
      </c>
    </row>
    <row r="183" spans="1:18">
      <c r="A183" s="73"/>
      <c r="B183" s="73"/>
      <c r="C183" s="73">
        <v>1</v>
      </c>
      <c r="D183" s="75">
        <f t="shared" si="36"/>
        <v>0</v>
      </c>
      <c r="E183" s="75">
        <f t="shared" si="37"/>
        <v>0</v>
      </c>
      <c r="F183" s="63">
        <f t="shared" si="38"/>
        <v>0</v>
      </c>
      <c r="G183" s="63">
        <f t="shared" si="39"/>
        <v>0</v>
      </c>
      <c r="H183" s="63">
        <f t="shared" si="40"/>
        <v>0</v>
      </c>
      <c r="I183" s="63">
        <f t="shared" si="41"/>
        <v>0</v>
      </c>
      <c r="J183" s="63">
        <f t="shared" si="42"/>
        <v>0</v>
      </c>
      <c r="K183" s="63">
        <f t="shared" si="43"/>
        <v>0</v>
      </c>
      <c r="L183" s="63">
        <f t="shared" si="44"/>
        <v>0</v>
      </c>
      <c r="M183" s="63">
        <f t="shared" ca="1" si="45"/>
        <v>1.0951661045316519E-2</v>
      </c>
      <c r="N183" s="63">
        <f t="shared" ca="1" si="46"/>
        <v>1.1993887965150332E-4</v>
      </c>
      <c r="O183" s="17">
        <f t="shared" ca="1" si="47"/>
        <v>467267423.28592503</v>
      </c>
      <c r="P183" s="63">
        <f t="shared" ca="1" si="48"/>
        <v>2701421.6839023884</v>
      </c>
      <c r="Q183" s="63">
        <f t="shared" ca="1" si="49"/>
        <v>60254376.968400076</v>
      </c>
      <c r="R183">
        <f t="shared" ca="1" si="50"/>
        <v>-1.0951661045316519E-2</v>
      </c>
    </row>
    <row r="184" spans="1:18">
      <c r="A184" s="73"/>
      <c r="B184" s="73"/>
      <c r="C184" s="73">
        <v>1</v>
      </c>
      <c r="D184" s="75">
        <f t="shared" si="36"/>
        <v>0</v>
      </c>
      <c r="E184" s="75">
        <f t="shared" si="37"/>
        <v>0</v>
      </c>
      <c r="F184" s="63">
        <f t="shared" si="38"/>
        <v>0</v>
      </c>
      <c r="G184" s="63">
        <f t="shared" si="39"/>
        <v>0</v>
      </c>
      <c r="H184" s="63">
        <f t="shared" si="40"/>
        <v>0</v>
      </c>
      <c r="I184" s="63">
        <f t="shared" si="41"/>
        <v>0</v>
      </c>
      <c r="J184" s="63">
        <f t="shared" si="42"/>
        <v>0</v>
      </c>
      <c r="K184" s="63">
        <f t="shared" si="43"/>
        <v>0</v>
      </c>
      <c r="L184" s="63">
        <f t="shared" si="44"/>
        <v>0</v>
      </c>
      <c r="M184" s="63">
        <f t="shared" ca="1" si="45"/>
        <v>1.0951661045316519E-2</v>
      </c>
      <c r="N184" s="63">
        <f t="shared" ca="1" si="46"/>
        <v>1.1993887965150332E-4</v>
      </c>
      <c r="O184" s="17">
        <f t="shared" ca="1" si="47"/>
        <v>467267423.28592503</v>
      </c>
      <c r="P184" s="63">
        <f t="shared" ca="1" si="48"/>
        <v>2701421.6839023884</v>
      </c>
      <c r="Q184" s="63">
        <f t="shared" ca="1" si="49"/>
        <v>60254376.968400076</v>
      </c>
      <c r="R184">
        <f t="shared" ca="1" si="50"/>
        <v>-1.0951661045316519E-2</v>
      </c>
    </row>
    <row r="185" spans="1:18">
      <c r="A185" s="73"/>
      <c r="B185" s="73"/>
      <c r="C185" s="73">
        <v>1</v>
      </c>
      <c r="D185" s="75">
        <f t="shared" si="36"/>
        <v>0</v>
      </c>
      <c r="E185" s="75">
        <f t="shared" si="37"/>
        <v>0</v>
      </c>
      <c r="F185" s="63">
        <f t="shared" si="38"/>
        <v>0</v>
      </c>
      <c r="G185" s="63">
        <f t="shared" si="39"/>
        <v>0</v>
      </c>
      <c r="H185" s="63">
        <f t="shared" si="40"/>
        <v>0</v>
      </c>
      <c r="I185" s="63">
        <f t="shared" si="41"/>
        <v>0</v>
      </c>
      <c r="J185" s="63">
        <f t="shared" si="42"/>
        <v>0</v>
      </c>
      <c r="K185" s="63">
        <f t="shared" si="43"/>
        <v>0</v>
      </c>
      <c r="L185" s="63">
        <f t="shared" si="44"/>
        <v>0</v>
      </c>
      <c r="M185" s="63">
        <f t="shared" ca="1" si="45"/>
        <v>1.0951661045316519E-2</v>
      </c>
      <c r="N185" s="63">
        <f t="shared" ca="1" si="46"/>
        <v>1.1993887965150332E-4</v>
      </c>
      <c r="O185" s="17">
        <f t="shared" ca="1" si="47"/>
        <v>467267423.28592503</v>
      </c>
      <c r="P185" s="63">
        <f t="shared" ca="1" si="48"/>
        <v>2701421.6839023884</v>
      </c>
      <c r="Q185" s="63">
        <f t="shared" ca="1" si="49"/>
        <v>60254376.968400076</v>
      </c>
      <c r="R185">
        <f t="shared" ca="1" si="50"/>
        <v>-1.0951661045316519E-2</v>
      </c>
    </row>
    <row r="186" spans="1:18">
      <c r="A186" s="73"/>
      <c r="B186" s="73"/>
      <c r="C186" s="73">
        <v>1</v>
      </c>
      <c r="D186" s="75">
        <f t="shared" si="36"/>
        <v>0</v>
      </c>
      <c r="E186" s="75">
        <f t="shared" si="37"/>
        <v>0</v>
      </c>
      <c r="F186" s="63">
        <f t="shared" si="38"/>
        <v>0</v>
      </c>
      <c r="G186" s="63">
        <f t="shared" si="39"/>
        <v>0</v>
      </c>
      <c r="H186" s="63">
        <f t="shared" si="40"/>
        <v>0</v>
      </c>
      <c r="I186" s="63">
        <f t="shared" si="41"/>
        <v>0</v>
      </c>
      <c r="J186" s="63">
        <f t="shared" si="42"/>
        <v>0</v>
      </c>
      <c r="K186" s="63">
        <f t="shared" si="43"/>
        <v>0</v>
      </c>
      <c r="L186" s="63">
        <f t="shared" si="44"/>
        <v>0</v>
      </c>
      <c r="M186" s="63">
        <f t="shared" ca="1" si="45"/>
        <v>1.0951661045316519E-2</v>
      </c>
      <c r="N186" s="63">
        <f t="shared" ca="1" si="46"/>
        <v>1.1993887965150332E-4</v>
      </c>
      <c r="O186" s="17">
        <f t="shared" ca="1" si="47"/>
        <v>467267423.28592503</v>
      </c>
      <c r="P186" s="63">
        <f t="shared" ca="1" si="48"/>
        <v>2701421.6839023884</v>
      </c>
      <c r="Q186" s="63">
        <f t="shared" ca="1" si="49"/>
        <v>60254376.968400076</v>
      </c>
      <c r="R186">
        <f t="shared" ca="1" si="50"/>
        <v>-1.0951661045316519E-2</v>
      </c>
    </row>
    <row r="187" spans="1:18">
      <c r="A187" s="73"/>
      <c r="B187" s="73"/>
      <c r="C187" s="73">
        <v>1</v>
      </c>
      <c r="D187" s="75">
        <f t="shared" si="36"/>
        <v>0</v>
      </c>
      <c r="E187" s="75">
        <f t="shared" si="37"/>
        <v>0</v>
      </c>
      <c r="F187" s="63">
        <f t="shared" si="38"/>
        <v>0</v>
      </c>
      <c r="G187" s="63">
        <f t="shared" si="39"/>
        <v>0</v>
      </c>
      <c r="H187" s="63">
        <f t="shared" si="40"/>
        <v>0</v>
      </c>
      <c r="I187" s="63">
        <f t="shared" si="41"/>
        <v>0</v>
      </c>
      <c r="J187" s="63">
        <f t="shared" si="42"/>
        <v>0</v>
      </c>
      <c r="K187" s="63">
        <f t="shared" si="43"/>
        <v>0</v>
      </c>
      <c r="L187" s="63">
        <f t="shared" si="44"/>
        <v>0</v>
      </c>
      <c r="M187" s="63">
        <f t="shared" ca="1" si="45"/>
        <v>1.0951661045316519E-2</v>
      </c>
      <c r="N187" s="63">
        <f t="shared" ca="1" si="46"/>
        <v>1.1993887965150332E-4</v>
      </c>
      <c r="O187" s="17">
        <f t="shared" ca="1" si="47"/>
        <v>467267423.28592503</v>
      </c>
      <c r="P187" s="63">
        <f t="shared" ca="1" si="48"/>
        <v>2701421.6839023884</v>
      </c>
      <c r="Q187" s="63">
        <f t="shared" ca="1" si="49"/>
        <v>60254376.968400076</v>
      </c>
      <c r="R187">
        <f t="shared" ca="1" si="50"/>
        <v>-1.0951661045316519E-2</v>
      </c>
    </row>
    <row r="188" spans="1:18">
      <c r="A188" s="73"/>
      <c r="B188" s="73"/>
      <c r="C188" s="73">
        <v>1</v>
      </c>
      <c r="D188" s="75">
        <f t="shared" si="36"/>
        <v>0</v>
      </c>
      <c r="E188" s="75">
        <f t="shared" si="37"/>
        <v>0</v>
      </c>
      <c r="F188" s="63">
        <f t="shared" si="38"/>
        <v>0</v>
      </c>
      <c r="G188" s="63">
        <f t="shared" si="39"/>
        <v>0</v>
      </c>
      <c r="H188" s="63">
        <f t="shared" si="40"/>
        <v>0</v>
      </c>
      <c r="I188" s="63">
        <f t="shared" si="41"/>
        <v>0</v>
      </c>
      <c r="J188" s="63">
        <f t="shared" si="42"/>
        <v>0</v>
      </c>
      <c r="K188" s="63">
        <f t="shared" si="43"/>
        <v>0</v>
      </c>
      <c r="L188" s="63">
        <f t="shared" si="44"/>
        <v>0</v>
      </c>
      <c r="M188" s="63">
        <f t="shared" ca="1" si="45"/>
        <v>1.0951661045316519E-2</v>
      </c>
      <c r="N188" s="63">
        <f t="shared" ca="1" si="46"/>
        <v>1.1993887965150332E-4</v>
      </c>
      <c r="O188" s="17">
        <f t="shared" ca="1" si="47"/>
        <v>467267423.28592503</v>
      </c>
      <c r="P188" s="63">
        <f t="shared" ca="1" si="48"/>
        <v>2701421.6839023884</v>
      </c>
      <c r="Q188" s="63">
        <f t="shared" ca="1" si="49"/>
        <v>60254376.968400076</v>
      </c>
      <c r="R188">
        <f t="shared" ca="1" si="50"/>
        <v>-1.0951661045316519E-2</v>
      </c>
    </row>
    <row r="189" spans="1:18">
      <c r="A189" s="73"/>
      <c r="B189" s="73"/>
      <c r="C189" s="73">
        <v>1</v>
      </c>
      <c r="D189" s="75">
        <f t="shared" si="36"/>
        <v>0</v>
      </c>
      <c r="E189" s="75">
        <f t="shared" si="37"/>
        <v>0</v>
      </c>
      <c r="F189" s="63">
        <f t="shared" si="38"/>
        <v>0</v>
      </c>
      <c r="G189" s="63">
        <f t="shared" si="39"/>
        <v>0</v>
      </c>
      <c r="H189" s="63">
        <f t="shared" si="40"/>
        <v>0</v>
      </c>
      <c r="I189" s="63">
        <f t="shared" si="41"/>
        <v>0</v>
      </c>
      <c r="J189" s="63">
        <f t="shared" si="42"/>
        <v>0</v>
      </c>
      <c r="K189" s="63">
        <f t="shared" si="43"/>
        <v>0</v>
      </c>
      <c r="L189" s="63">
        <f t="shared" si="44"/>
        <v>0</v>
      </c>
      <c r="M189" s="63">
        <f t="shared" ca="1" si="45"/>
        <v>1.0951661045316519E-2</v>
      </c>
      <c r="N189" s="63">
        <f t="shared" ca="1" si="46"/>
        <v>1.1993887965150332E-4</v>
      </c>
      <c r="O189" s="17">
        <f t="shared" ca="1" si="47"/>
        <v>467267423.28592503</v>
      </c>
      <c r="P189" s="63">
        <f t="shared" ca="1" si="48"/>
        <v>2701421.6839023884</v>
      </c>
      <c r="Q189" s="63">
        <f t="shared" ca="1" si="49"/>
        <v>60254376.968400076</v>
      </c>
      <c r="R189">
        <f t="shared" ca="1" si="50"/>
        <v>-1.0951661045316519E-2</v>
      </c>
    </row>
    <row r="190" spans="1:18">
      <c r="A190" s="73"/>
      <c r="B190" s="73"/>
      <c r="C190" s="73">
        <v>1</v>
      </c>
      <c r="D190" s="75">
        <f t="shared" si="36"/>
        <v>0</v>
      </c>
      <c r="E190" s="75">
        <f t="shared" si="37"/>
        <v>0</v>
      </c>
      <c r="F190" s="63">
        <f t="shared" si="38"/>
        <v>0</v>
      </c>
      <c r="G190" s="63">
        <f t="shared" si="39"/>
        <v>0</v>
      </c>
      <c r="H190" s="63">
        <f t="shared" si="40"/>
        <v>0</v>
      </c>
      <c r="I190" s="63">
        <f t="shared" si="41"/>
        <v>0</v>
      </c>
      <c r="J190" s="63">
        <f t="shared" si="42"/>
        <v>0</v>
      </c>
      <c r="K190" s="63">
        <f t="shared" si="43"/>
        <v>0</v>
      </c>
      <c r="L190" s="63">
        <f t="shared" si="44"/>
        <v>0</v>
      </c>
      <c r="M190" s="63">
        <f t="shared" ca="1" si="45"/>
        <v>1.0951661045316519E-2</v>
      </c>
      <c r="N190" s="63">
        <f t="shared" ca="1" si="46"/>
        <v>1.1993887965150332E-4</v>
      </c>
      <c r="O190" s="17">
        <f t="shared" ca="1" si="47"/>
        <v>467267423.28592503</v>
      </c>
      <c r="P190" s="63">
        <f t="shared" ca="1" si="48"/>
        <v>2701421.6839023884</v>
      </c>
      <c r="Q190" s="63">
        <f t="shared" ca="1" si="49"/>
        <v>60254376.968400076</v>
      </c>
      <c r="R190">
        <f t="shared" ca="1" si="50"/>
        <v>-1.0951661045316519E-2</v>
      </c>
    </row>
    <row r="191" spans="1:18">
      <c r="A191" s="73"/>
      <c r="B191" s="73"/>
      <c r="C191" s="73">
        <v>1</v>
      </c>
      <c r="D191" s="75">
        <f t="shared" si="36"/>
        <v>0</v>
      </c>
      <c r="E191" s="75">
        <f t="shared" si="37"/>
        <v>0</v>
      </c>
      <c r="F191" s="63">
        <f t="shared" si="38"/>
        <v>0</v>
      </c>
      <c r="G191" s="63">
        <f t="shared" si="39"/>
        <v>0</v>
      </c>
      <c r="H191" s="63">
        <f t="shared" si="40"/>
        <v>0</v>
      </c>
      <c r="I191" s="63">
        <f t="shared" si="41"/>
        <v>0</v>
      </c>
      <c r="J191" s="63">
        <f t="shared" si="42"/>
        <v>0</v>
      </c>
      <c r="K191" s="63">
        <f t="shared" si="43"/>
        <v>0</v>
      </c>
      <c r="L191" s="63">
        <f t="shared" si="44"/>
        <v>0</v>
      </c>
      <c r="M191" s="63">
        <f t="shared" ca="1" si="45"/>
        <v>1.0951661045316519E-2</v>
      </c>
      <c r="N191" s="63">
        <f t="shared" ca="1" si="46"/>
        <v>1.1993887965150332E-4</v>
      </c>
      <c r="O191" s="17">
        <f t="shared" ca="1" si="47"/>
        <v>467267423.28592503</v>
      </c>
      <c r="P191" s="63">
        <f t="shared" ca="1" si="48"/>
        <v>2701421.6839023884</v>
      </c>
      <c r="Q191" s="63">
        <f t="shared" ca="1" si="49"/>
        <v>60254376.968400076</v>
      </c>
      <c r="R191">
        <f t="shared" ca="1" si="50"/>
        <v>-1.0951661045316519E-2</v>
      </c>
    </row>
    <row r="192" spans="1:18">
      <c r="A192" s="73"/>
      <c r="B192" s="73"/>
      <c r="C192" s="73">
        <v>1</v>
      </c>
      <c r="D192" s="75">
        <f t="shared" si="36"/>
        <v>0</v>
      </c>
      <c r="E192" s="75">
        <f t="shared" si="37"/>
        <v>0</v>
      </c>
      <c r="F192" s="63">
        <f t="shared" si="38"/>
        <v>0</v>
      </c>
      <c r="G192" s="63">
        <f t="shared" si="39"/>
        <v>0</v>
      </c>
      <c r="H192" s="63">
        <f t="shared" si="40"/>
        <v>0</v>
      </c>
      <c r="I192" s="63">
        <f t="shared" si="41"/>
        <v>0</v>
      </c>
      <c r="J192" s="63">
        <f t="shared" si="42"/>
        <v>0</v>
      </c>
      <c r="K192" s="63">
        <f t="shared" si="43"/>
        <v>0</v>
      </c>
      <c r="L192" s="63">
        <f t="shared" si="44"/>
        <v>0</v>
      </c>
      <c r="M192" s="63">
        <f t="shared" ca="1" si="45"/>
        <v>1.0951661045316519E-2</v>
      </c>
      <c r="N192" s="63">
        <f t="shared" ca="1" si="46"/>
        <v>1.1993887965150332E-4</v>
      </c>
      <c r="O192" s="17">
        <f t="shared" ca="1" si="47"/>
        <v>467267423.28592503</v>
      </c>
      <c r="P192" s="63">
        <f t="shared" ca="1" si="48"/>
        <v>2701421.6839023884</v>
      </c>
      <c r="Q192" s="63">
        <f t="shared" ca="1" si="49"/>
        <v>60254376.968400076</v>
      </c>
      <c r="R192">
        <f t="shared" ca="1" si="50"/>
        <v>-1.0951661045316519E-2</v>
      </c>
    </row>
    <row r="193" spans="1:18">
      <c r="A193" s="73"/>
      <c r="B193" s="73"/>
      <c r="C193" s="73">
        <v>1</v>
      </c>
      <c r="D193" s="75">
        <f t="shared" si="36"/>
        <v>0</v>
      </c>
      <c r="E193" s="75">
        <f t="shared" si="37"/>
        <v>0</v>
      </c>
      <c r="F193" s="63">
        <f t="shared" si="38"/>
        <v>0</v>
      </c>
      <c r="G193" s="63">
        <f t="shared" si="39"/>
        <v>0</v>
      </c>
      <c r="H193" s="63">
        <f t="shared" si="40"/>
        <v>0</v>
      </c>
      <c r="I193" s="63">
        <f t="shared" si="41"/>
        <v>0</v>
      </c>
      <c r="J193" s="63">
        <f t="shared" si="42"/>
        <v>0</v>
      </c>
      <c r="K193" s="63">
        <f t="shared" si="43"/>
        <v>0</v>
      </c>
      <c r="L193" s="63">
        <f t="shared" si="44"/>
        <v>0</v>
      </c>
      <c r="M193" s="63">
        <f t="shared" ca="1" si="45"/>
        <v>1.0951661045316519E-2</v>
      </c>
      <c r="N193" s="63">
        <f t="shared" ca="1" si="46"/>
        <v>1.1993887965150332E-4</v>
      </c>
      <c r="O193" s="17">
        <f t="shared" ca="1" si="47"/>
        <v>467267423.28592503</v>
      </c>
      <c r="P193" s="63">
        <f t="shared" ca="1" si="48"/>
        <v>2701421.6839023884</v>
      </c>
      <c r="Q193" s="63">
        <f t="shared" ca="1" si="49"/>
        <v>60254376.968400076</v>
      </c>
      <c r="R193">
        <f t="shared" ca="1" si="50"/>
        <v>-1.0951661045316519E-2</v>
      </c>
    </row>
    <row r="194" spans="1:18">
      <c r="A194" s="73"/>
      <c r="B194" s="73"/>
      <c r="C194" s="73">
        <v>1</v>
      </c>
      <c r="D194" s="75">
        <f t="shared" si="36"/>
        <v>0</v>
      </c>
      <c r="E194" s="75">
        <f t="shared" si="37"/>
        <v>0</v>
      </c>
      <c r="F194" s="63">
        <f t="shared" si="38"/>
        <v>0</v>
      </c>
      <c r="G194" s="63">
        <f t="shared" si="39"/>
        <v>0</v>
      </c>
      <c r="H194" s="63">
        <f t="shared" si="40"/>
        <v>0</v>
      </c>
      <c r="I194" s="63">
        <f t="shared" si="41"/>
        <v>0</v>
      </c>
      <c r="J194" s="63">
        <f t="shared" si="42"/>
        <v>0</v>
      </c>
      <c r="K194" s="63">
        <f t="shared" si="43"/>
        <v>0</v>
      </c>
      <c r="L194" s="63">
        <f t="shared" si="44"/>
        <v>0</v>
      </c>
      <c r="M194" s="63">
        <f t="shared" ca="1" si="45"/>
        <v>1.0951661045316519E-2</v>
      </c>
      <c r="N194" s="63">
        <f t="shared" ca="1" si="46"/>
        <v>1.1993887965150332E-4</v>
      </c>
      <c r="O194" s="17">
        <f t="shared" ca="1" si="47"/>
        <v>467267423.28592503</v>
      </c>
      <c r="P194" s="63">
        <f t="shared" ca="1" si="48"/>
        <v>2701421.6839023884</v>
      </c>
      <c r="Q194" s="63">
        <f t="shared" ca="1" si="49"/>
        <v>60254376.968400076</v>
      </c>
      <c r="R194">
        <f t="shared" ca="1" si="50"/>
        <v>-1.0951661045316519E-2</v>
      </c>
    </row>
    <row r="195" spans="1:18">
      <c r="A195" s="73"/>
      <c r="B195" s="73"/>
      <c r="C195" s="73">
        <v>1</v>
      </c>
      <c r="D195" s="75">
        <f t="shared" si="36"/>
        <v>0</v>
      </c>
      <c r="E195" s="75">
        <f t="shared" si="37"/>
        <v>0</v>
      </c>
      <c r="F195" s="63">
        <f t="shared" si="38"/>
        <v>0</v>
      </c>
      <c r="G195" s="63">
        <f t="shared" si="39"/>
        <v>0</v>
      </c>
      <c r="H195" s="63">
        <f t="shared" si="40"/>
        <v>0</v>
      </c>
      <c r="I195" s="63">
        <f t="shared" si="41"/>
        <v>0</v>
      </c>
      <c r="J195" s="63">
        <f t="shared" si="42"/>
        <v>0</v>
      </c>
      <c r="K195" s="63">
        <f t="shared" si="43"/>
        <v>0</v>
      </c>
      <c r="L195" s="63">
        <f t="shared" si="44"/>
        <v>0</v>
      </c>
      <c r="M195" s="63">
        <f t="shared" ca="1" si="45"/>
        <v>1.0951661045316519E-2</v>
      </c>
      <c r="N195" s="63">
        <f t="shared" ca="1" si="46"/>
        <v>1.1993887965150332E-4</v>
      </c>
      <c r="O195" s="17">
        <f t="shared" ca="1" si="47"/>
        <v>467267423.28592503</v>
      </c>
      <c r="P195" s="63">
        <f t="shared" ca="1" si="48"/>
        <v>2701421.6839023884</v>
      </c>
      <c r="Q195" s="63">
        <f t="shared" ca="1" si="49"/>
        <v>60254376.968400076</v>
      </c>
      <c r="R195">
        <f t="shared" ca="1" si="50"/>
        <v>-1.0951661045316519E-2</v>
      </c>
    </row>
    <row r="196" spans="1:18">
      <c r="A196" s="73"/>
      <c r="B196" s="73"/>
      <c r="C196" s="73">
        <v>1</v>
      </c>
      <c r="D196" s="75">
        <f t="shared" si="36"/>
        <v>0</v>
      </c>
      <c r="E196" s="75">
        <f t="shared" si="37"/>
        <v>0</v>
      </c>
      <c r="F196" s="63">
        <f t="shared" si="38"/>
        <v>0</v>
      </c>
      <c r="G196" s="63">
        <f t="shared" si="39"/>
        <v>0</v>
      </c>
      <c r="H196" s="63">
        <f t="shared" si="40"/>
        <v>0</v>
      </c>
      <c r="I196" s="63">
        <f t="shared" si="41"/>
        <v>0</v>
      </c>
      <c r="J196" s="63">
        <f t="shared" si="42"/>
        <v>0</v>
      </c>
      <c r="K196" s="63">
        <f t="shared" si="43"/>
        <v>0</v>
      </c>
      <c r="L196" s="63">
        <f t="shared" si="44"/>
        <v>0</v>
      </c>
      <c r="M196" s="63">
        <f t="shared" ca="1" si="45"/>
        <v>1.0951661045316519E-2</v>
      </c>
      <c r="N196" s="63">
        <f t="shared" ca="1" si="46"/>
        <v>1.1993887965150332E-4</v>
      </c>
      <c r="O196" s="17">
        <f t="shared" ca="1" si="47"/>
        <v>467267423.28592503</v>
      </c>
      <c r="P196" s="63">
        <f t="shared" ca="1" si="48"/>
        <v>2701421.6839023884</v>
      </c>
      <c r="Q196" s="63">
        <f t="shared" ca="1" si="49"/>
        <v>60254376.968400076</v>
      </c>
      <c r="R196">
        <f t="shared" ca="1" si="50"/>
        <v>-1.0951661045316519E-2</v>
      </c>
    </row>
    <row r="197" spans="1:18">
      <c r="A197" s="73"/>
      <c r="B197" s="73"/>
      <c r="C197" s="73">
        <v>1</v>
      </c>
      <c r="D197" s="75">
        <f t="shared" si="36"/>
        <v>0</v>
      </c>
      <c r="E197" s="75">
        <f t="shared" si="37"/>
        <v>0</v>
      </c>
      <c r="F197" s="63">
        <f t="shared" si="38"/>
        <v>0</v>
      </c>
      <c r="G197" s="63">
        <f t="shared" si="39"/>
        <v>0</v>
      </c>
      <c r="H197" s="63">
        <f t="shared" si="40"/>
        <v>0</v>
      </c>
      <c r="I197" s="63">
        <f t="shared" si="41"/>
        <v>0</v>
      </c>
      <c r="J197" s="63">
        <f t="shared" si="42"/>
        <v>0</v>
      </c>
      <c r="K197" s="63">
        <f t="shared" si="43"/>
        <v>0</v>
      </c>
      <c r="L197" s="63">
        <f t="shared" si="44"/>
        <v>0</v>
      </c>
      <c r="M197" s="63">
        <f t="shared" ca="1" si="45"/>
        <v>1.0951661045316519E-2</v>
      </c>
      <c r="N197" s="63">
        <f t="shared" ca="1" si="46"/>
        <v>1.1993887965150332E-4</v>
      </c>
      <c r="O197" s="17">
        <f t="shared" ca="1" si="47"/>
        <v>467267423.28592503</v>
      </c>
      <c r="P197" s="63">
        <f t="shared" ca="1" si="48"/>
        <v>2701421.6839023884</v>
      </c>
      <c r="Q197" s="63">
        <f t="shared" ca="1" si="49"/>
        <v>60254376.968400076</v>
      </c>
      <c r="R197">
        <f t="shared" ca="1" si="50"/>
        <v>-1.0951661045316519E-2</v>
      </c>
    </row>
    <row r="198" spans="1:18">
      <c r="A198" s="73"/>
      <c r="B198" s="73"/>
      <c r="C198" s="73">
        <v>1</v>
      </c>
      <c r="D198" s="75">
        <f t="shared" si="36"/>
        <v>0</v>
      </c>
      <c r="E198" s="75">
        <f t="shared" si="37"/>
        <v>0</v>
      </c>
      <c r="F198" s="63">
        <f t="shared" si="38"/>
        <v>0</v>
      </c>
      <c r="G198" s="63">
        <f t="shared" si="39"/>
        <v>0</v>
      </c>
      <c r="H198" s="63">
        <f t="shared" si="40"/>
        <v>0</v>
      </c>
      <c r="I198" s="63">
        <f t="shared" si="41"/>
        <v>0</v>
      </c>
      <c r="J198" s="63">
        <f t="shared" si="42"/>
        <v>0</v>
      </c>
      <c r="K198" s="63">
        <f t="shared" si="43"/>
        <v>0</v>
      </c>
      <c r="L198" s="63">
        <f t="shared" si="44"/>
        <v>0</v>
      </c>
      <c r="M198" s="63">
        <f t="shared" ca="1" si="45"/>
        <v>1.0951661045316519E-2</v>
      </c>
      <c r="N198" s="63">
        <f t="shared" ca="1" si="46"/>
        <v>1.1993887965150332E-4</v>
      </c>
      <c r="O198" s="17">
        <f t="shared" ca="1" si="47"/>
        <v>467267423.28592503</v>
      </c>
      <c r="P198" s="63">
        <f t="shared" ca="1" si="48"/>
        <v>2701421.6839023884</v>
      </c>
      <c r="Q198" s="63">
        <f t="shared" ca="1" si="49"/>
        <v>60254376.968400076</v>
      </c>
      <c r="R198">
        <f t="shared" ca="1" si="50"/>
        <v>-1.0951661045316519E-2</v>
      </c>
    </row>
    <row r="199" spans="1:18">
      <c r="A199" s="73"/>
      <c r="B199" s="73"/>
      <c r="C199" s="73">
        <v>1</v>
      </c>
      <c r="D199" s="75">
        <f t="shared" si="36"/>
        <v>0</v>
      </c>
      <c r="E199" s="75">
        <f t="shared" si="37"/>
        <v>0</v>
      </c>
      <c r="F199" s="63">
        <f t="shared" si="38"/>
        <v>0</v>
      </c>
      <c r="G199" s="63">
        <f t="shared" si="39"/>
        <v>0</v>
      </c>
      <c r="H199" s="63">
        <f t="shared" si="40"/>
        <v>0</v>
      </c>
      <c r="I199" s="63">
        <f t="shared" si="41"/>
        <v>0</v>
      </c>
      <c r="J199" s="63">
        <f t="shared" si="42"/>
        <v>0</v>
      </c>
      <c r="K199" s="63">
        <f t="shared" si="43"/>
        <v>0</v>
      </c>
      <c r="L199" s="63">
        <f t="shared" si="44"/>
        <v>0</v>
      </c>
      <c r="M199" s="63">
        <f t="shared" ca="1" si="45"/>
        <v>1.0951661045316519E-2</v>
      </c>
      <c r="N199" s="63">
        <f t="shared" ca="1" si="46"/>
        <v>1.1993887965150332E-4</v>
      </c>
      <c r="O199" s="17">
        <f t="shared" ca="1" si="47"/>
        <v>467267423.28592503</v>
      </c>
      <c r="P199" s="63">
        <f t="shared" ca="1" si="48"/>
        <v>2701421.6839023884</v>
      </c>
      <c r="Q199" s="63">
        <f t="shared" ca="1" si="49"/>
        <v>60254376.968400076</v>
      </c>
      <c r="R199">
        <f t="shared" ca="1" si="50"/>
        <v>-1.0951661045316519E-2</v>
      </c>
    </row>
    <row r="200" spans="1:18">
      <c r="A200" s="73"/>
      <c r="B200" s="73"/>
      <c r="C200" s="73">
        <v>1</v>
      </c>
      <c r="D200" s="75">
        <f t="shared" si="36"/>
        <v>0</v>
      </c>
      <c r="E200" s="75">
        <f t="shared" si="37"/>
        <v>0</v>
      </c>
      <c r="F200" s="63">
        <f t="shared" si="38"/>
        <v>0</v>
      </c>
      <c r="G200" s="63">
        <f t="shared" si="39"/>
        <v>0</v>
      </c>
      <c r="H200" s="63">
        <f t="shared" si="40"/>
        <v>0</v>
      </c>
      <c r="I200" s="63">
        <f t="shared" si="41"/>
        <v>0</v>
      </c>
      <c r="J200" s="63">
        <f t="shared" si="42"/>
        <v>0</v>
      </c>
      <c r="K200" s="63">
        <f t="shared" si="43"/>
        <v>0</v>
      </c>
      <c r="L200" s="63">
        <f t="shared" si="44"/>
        <v>0</v>
      </c>
      <c r="M200" s="63">
        <f t="shared" ca="1" si="45"/>
        <v>1.0951661045316519E-2</v>
      </c>
      <c r="N200" s="63">
        <f t="shared" ca="1" si="46"/>
        <v>1.1993887965150332E-4</v>
      </c>
      <c r="O200" s="17">
        <f t="shared" ca="1" si="47"/>
        <v>467267423.28592503</v>
      </c>
      <c r="P200" s="63">
        <f t="shared" ca="1" si="48"/>
        <v>2701421.6839023884</v>
      </c>
      <c r="Q200" s="63">
        <f t="shared" ca="1" si="49"/>
        <v>60254376.968400076</v>
      </c>
      <c r="R200">
        <f t="shared" ca="1" si="50"/>
        <v>-1.0951661045316519E-2</v>
      </c>
    </row>
    <row r="201" spans="1:18">
      <c r="A201" s="73"/>
      <c r="B201" s="73"/>
      <c r="C201" s="73">
        <v>1</v>
      </c>
      <c r="D201" s="75">
        <f t="shared" si="36"/>
        <v>0</v>
      </c>
      <c r="E201" s="75">
        <f t="shared" si="37"/>
        <v>0</v>
      </c>
      <c r="F201" s="63">
        <f t="shared" si="38"/>
        <v>0</v>
      </c>
      <c r="G201" s="63">
        <f t="shared" si="39"/>
        <v>0</v>
      </c>
      <c r="H201" s="63">
        <f t="shared" si="40"/>
        <v>0</v>
      </c>
      <c r="I201" s="63">
        <f t="shared" si="41"/>
        <v>0</v>
      </c>
      <c r="J201" s="63">
        <f t="shared" si="42"/>
        <v>0</v>
      </c>
      <c r="K201" s="63">
        <f t="shared" si="43"/>
        <v>0</v>
      </c>
      <c r="L201" s="63">
        <f t="shared" si="44"/>
        <v>0</v>
      </c>
      <c r="M201" s="63">
        <f t="shared" ca="1" si="45"/>
        <v>1.0951661045316519E-2</v>
      </c>
      <c r="N201" s="63">
        <f t="shared" ca="1" si="46"/>
        <v>1.1993887965150332E-4</v>
      </c>
      <c r="O201" s="17">
        <f t="shared" ca="1" si="47"/>
        <v>467267423.28592503</v>
      </c>
      <c r="P201" s="63">
        <f t="shared" ca="1" si="48"/>
        <v>2701421.6839023884</v>
      </c>
      <c r="Q201" s="63">
        <f t="shared" ca="1" si="49"/>
        <v>60254376.968400076</v>
      </c>
      <c r="R201">
        <f t="shared" ca="1" si="50"/>
        <v>-1.0951661045316519E-2</v>
      </c>
    </row>
    <row r="202" spans="1:18">
      <c r="A202" s="73"/>
      <c r="B202" s="73"/>
      <c r="C202" s="73">
        <v>1</v>
      </c>
      <c r="D202" s="75">
        <f t="shared" si="36"/>
        <v>0</v>
      </c>
      <c r="E202" s="75">
        <f t="shared" si="37"/>
        <v>0</v>
      </c>
      <c r="F202" s="63">
        <f t="shared" si="38"/>
        <v>0</v>
      </c>
      <c r="G202" s="63">
        <f t="shared" si="39"/>
        <v>0</v>
      </c>
      <c r="H202" s="63">
        <f t="shared" si="40"/>
        <v>0</v>
      </c>
      <c r="I202" s="63">
        <f t="shared" si="41"/>
        <v>0</v>
      </c>
      <c r="J202" s="63">
        <f t="shared" si="42"/>
        <v>0</v>
      </c>
      <c r="K202" s="63">
        <f t="shared" si="43"/>
        <v>0</v>
      </c>
      <c r="L202" s="63">
        <f t="shared" si="44"/>
        <v>0</v>
      </c>
      <c r="M202" s="63">
        <f t="shared" ca="1" si="45"/>
        <v>1.0951661045316519E-2</v>
      </c>
      <c r="N202" s="63">
        <f t="shared" ca="1" si="46"/>
        <v>1.1993887965150332E-4</v>
      </c>
      <c r="O202" s="17">
        <f t="shared" ca="1" si="47"/>
        <v>467267423.28592503</v>
      </c>
      <c r="P202" s="63">
        <f t="shared" ca="1" si="48"/>
        <v>2701421.6839023884</v>
      </c>
      <c r="Q202" s="63">
        <f t="shared" ca="1" si="49"/>
        <v>60254376.968400076</v>
      </c>
      <c r="R202">
        <f t="shared" ca="1" si="50"/>
        <v>-1.0951661045316519E-2</v>
      </c>
    </row>
    <row r="203" spans="1:18">
      <c r="A203" s="73"/>
      <c r="B203" s="73"/>
      <c r="C203" s="73">
        <v>1</v>
      </c>
      <c r="D203" s="75">
        <f t="shared" si="36"/>
        <v>0</v>
      </c>
      <c r="E203" s="75">
        <f t="shared" si="37"/>
        <v>0</v>
      </c>
      <c r="F203" s="63">
        <f t="shared" si="38"/>
        <v>0</v>
      </c>
      <c r="G203" s="63">
        <f t="shared" si="39"/>
        <v>0</v>
      </c>
      <c r="H203" s="63">
        <f t="shared" si="40"/>
        <v>0</v>
      </c>
      <c r="I203" s="63">
        <f t="shared" si="41"/>
        <v>0</v>
      </c>
      <c r="J203" s="63">
        <f t="shared" si="42"/>
        <v>0</v>
      </c>
      <c r="K203" s="63">
        <f t="shared" si="43"/>
        <v>0</v>
      </c>
      <c r="L203" s="63">
        <f t="shared" si="44"/>
        <v>0</v>
      </c>
      <c r="M203" s="63">
        <f t="shared" ca="1" si="45"/>
        <v>1.0951661045316519E-2</v>
      </c>
      <c r="N203" s="63">
        <f t="shared" ca="1" si="46"/>
        <v>1.1993887965150332E-4</v>
      </c>
      <c r="O203" s="17">
        <f t="shared" ca="1" si="47"/>
        <v>467267423.28592503</v>
      </c>
      <c r="P203" s="63">
        <f t="shared" ca="1" si="48"/>
        <v>2701421.6839023884</v>
      </c>
      <c r="Q203" s="63">
        <f t="shared" ca="1" si="49"/>
        <v>60254376.968400076</v>
      </c>
      <c r="R203">
        <f t="shared" ca="1" si="50"/>
        <v>-1.0951661045316519E-2</v>
      </c>
    </row>
    <row r="204" spans="1:18">
      <c r="A204" s="73"/>
      <c r="B204" s="73"/>
      <c r="C204" s="73">
        <v>1</v>
      </c>
      <c r="D204" s="75">
        <f t="shared" si="36"/>
        <v>0</v>
      </c>
      <c r="E204" s="75">
        <f t="shared" si="37"/>
        <v>0</v>
      </c>
      <c r="F204" s="63">
        <f t="shared" si="38"/>
        <v>0</v>
      </c>
      <c r="G204" s="63">
        <f t="shared" si="39"/>
        <v>0</v>
      </c>
      <c r="H204" s="63">
        <f t="shared" si="40"/>
        <v>0</v>
      </c>
      <c r="I204" s="63">
        <f t="shared" si="41"/>
        <v>0</v>
      </c>
      <c r="J204" s="63">
        <f t="shared" si="42"/>
        <v>0</v>
      </c>
      <c r="K204" s="63">
        <f t="shared" si="43"/>
        <v>0</v>
      </c>
      <c r="L204" s="63">
        <f t="shared" si="44"/>
        <v>0</v>
      </c>
      <c r="M204" s="63">
        <f t="shared" ca="1" si="45"/>
        <v>1.0951661045316519E-2</v>
      </c>
      <c r="N204" s="63">
        <f t="shared" ca="1" si="46"/>
        <v>1.1993887965150332E-4</v>
      </c>
      <c r="O204" s="17">
        <f t="shared" ca="1" si="47"/>
        <v>467267423.28592503</v>
      </c>
      <c r="P204" s="63">
        <f t="shared" ca="1" si="48"/>
        <v>2701421.6839023884</v>
      </c>
      <c r="Q204" s="63">
        <f t="shared" ca="1" si="49"/>
        <v>60254376.968400076</v>
      </c>
      <c r="R204">
        <f t="shared" ca="1" si="50"/>
        <v>-1.0951661045316519E-2</v>
      </c>
    </row>
    <row r="205" spans="1:18">
      <c r="A205" s="73"/>
      <c r="B205" s="73"/>
      <c r="C205" s="73">
        <v>1</v>
      </c>
      <c r="D205" s="75">
        <f t="shared" si="36"/>
        <v>0</v>
      </c>
      <c r="E205" s="75">
        <f t="shared" si="37"/>
        <v>0</v>
      </c>
      <c r="F205" s="63">
        <f t="shared" si="38"/>
        <v>0</v>
      </c>
      <c r="G205" s="63">
        <f t="shared" si="39"/>
        <v>0</v>
      </c>
      <c r="H205" s="63">
        <f t="shared" si="40"/>
        <v>0</v>
      </c>
      <c r="I205" s="63">
        <f t="shared" si="41"/>
        <v>0</v>
      </c>
      <c r="J205" s="63">
        <f t="shared" si="42"/>
        <v>0</v>
      </c>
      <c r="K205" s="63">
        <f t="shared" si="43"/>
        <v>0</v>
      </c>
      <c r="L205" s="63">
        <f t="shared" si="44"/>
        <v>0</v>
      </c>
      <c r="M205" s="63">
        <f t="shared" ca="1" si="45"/>
        <v>1.0951661045316519E-2</v>
      </c>
      <c r="N205" s="63">
        <f t="shared" ca="1" si="46"/>
        <v>1.1993887965150332E-4</v>
      </c>
      <c r="O205" s="17">
        <f t="shared" ca="1" si="47"/>
        <v>467267423.28592503</v>
      </c>
      <c r="P205" s="63">
        <f t="shared" ca="1" si="48"/>
        <v>2701421.6839023884</v>
      </c>
      <c r="Q205" s="63">
        <f t="shared" ca="1" si="49"/>
        <v>60254376.968400076</v>
      </c>
      <c r="R205">
        <f t="shared" ca="1" si="50"/>
        <v>-1.0951661045316519E-2</v>
      </c>
    </row>
    <row r="206" spans="1:18">
      <c r="A206" s="73"/>
      <c r="B206" s="73"/>
      <c r="C206" s="73">
        <v>1</v>
      </c>
      <c r="D206" s="75">
        <f t="shared" si="36"/>
        <v>0</v>
      </c>
      <c r="E206" s="75">
        <f t="shared" si="37"/>
        <v>0</v>
      </c>
      <c r="F206" s="63">
        <f t="shared" si="38"/>
        <v>0</v>
      </c>
      <c r="G206" s="63">
        <f t="shared" si="39"/>
        <v>0</v>
      </c>
      <c r="H206" s="63">
        <f t="shared" si="40"/>
        <v>0</v>
      </c>
      <c r="I206" s="63">
        <f t="shared" si="41"/>
        <v>0</v>
      </c>
      <c r="J206" s="63">
        <f t="shared" si="42"/>
        <v>0</v>
      </c>
      <c r="K206" s="63">
        <f t="shared" si="43"/>
        <v>0</v>
      </c>
      <c r="L206" s="63">
        <f t="shared" si="44"/>
        <v>0</v>
      </c>
      <c r="M206" s="63">
        <f t="shared" ca="1" si="45"/>
        <v>1.0951661045316519E-2</v>
      </c>
      <c r="N206" s="63">
        <f t="shared" ca="1" si="46"/>
        <v>1.1993887965150332E-4</v>
      </c>
      <c r="O206" s="17">
        <f t="shared" ca="1" si="47"/>
        <v>467267423.28592503</v>
      </c>
      <c r="P206" s="63">
        <f t="shared" ca="1" si="48"/>
        <v>2701421.6839023884</v>
      </c>
      <c r="Q206" s="63">
        <f t="shared" ca="1" si="49"/>
        <v>60254376.968400076</v>
      </c>
      <c r="R206">
        <f t="shared" ca="1" si="50"/>
        <v>-1.0951661045316519E-2</v>
      </c>
    </row>
    <row r="207" spans="1:18">
      <c r="A207" s="73"/>
      <c r="B207" s="73"/>
      <c r="C207" s="73">
        <v>1</v>
      </c>
      <c r="D207" s="75">
        <f t="shared" si="36"/>
        <v>0</v>
      </c>
      <c r="E207" s="75">
        <f t="shared" si="37"/>
        <v>0</v>
      </c>
      <c r="F207" s="63">
        <f t="shared" si="38"/>
        <v>0</v>
      </c>
      <c r="G207" s="63">
        <f t="shared" si="39"/>
        <v>0</v>
      </c>
      <c r="H207" s="63">
        <f t="shared" si="40"/>
        <v>0</v>
      </c>
      <c r="I207" s="63">
        <f t="shared" si="41"/>
        <v>0</v>
      </c>
      <c r="J207" s="63">
        <f t="shared" si="42"/>
        <v>0</v>
      </c>
      <c r="K207" s="63">
        <f t="shared" si="43"/>
        <v>0</v>
      </c>
      <c r="L207" s="63">
        <f t="shared" si="44"/>
        <v>0</v>
      </c>
      <c r="M207" s="63">
        <f t="shared" ca="1" si="45"/>
        <v>1.0951661045316519E-2</v>
      </c>
      <c r="N207" s="63">
        <f t="shared" ca="1" si="46"/>
        <v>1.1993887965150332E-4</v>
      </c>
      <c r="O207" s="17">
        <f t="shared" ca="1" si="47"/>
        <v>467267423.28592503</v>
      </c>
      <c r="P207" s="63">
        <f t="shared" ca="1" si="48"/>
        <v>2701421.6839023884</v>
      </c>
      <c r="Q207" s="63">
        <f t="shared" ca="1" si="49"/>
        <v>60254376.968400076</v>
      </c>
      <c r="R207">
        <f t="shared" ca="1" si="50"/>
        <v>-1.0951661045316519E-2</v>
      </c>
    </row>
    <row r="208" spans="1:18">
      <c r="A208" s="73"/>
      <c r="B208" s="73"/>
      <c r="C208" s="73">
        <v>1</v>
      </c>
      <c r="D208" s="75">
        <f t="shared" si="36"/>
        <v>0</v>
      </c>
      <c r="E208" s="75">
        <f t="shared" si="37"/>
        <v>0</v>
      </c>
      <c r="F208" s="63">
        <f t="shared" si="38"/>
        <v>0</v>
      </c>
      <c r="G208" s="63">
        <f t="shared" si="39"/>
        <v>0</v>
      </c>
      <c r="H208" s="63">
        <f t="shared" si="40"/>
        <v>0</v>
      </c>
      <c r="I208" s="63">
        <f t="shared" si="41"/>
        <v>0</v>
      </c>
      <c r="J208" s="63">
        <f t="shared" si="42"/>
        <v>0</v>
      </c>
      <c r="K208" s="63">
        <f t="shared" si="43"/>
        <v>0</v>
      </c>
      <c r="L208" s="63">
        <f t="shared" si="44"/>
        <v>0</v>
      </c>
      <c r="M208" s="63">
        <f t="shared" ca="1" si="45"/>
        <v>1.0951661045316519E-2</v>
      </c>
      <c r="N208" s="63">
        <f t="shared" ca="1" si="46"/>
        <v>1.1993887965150332E-4</v>
      </c>
      <c r="O208" s="17">
        <f t="shared" ca="1" si="47"/>
        <v>467267423.28592503</v>
      </c>
      <c r="P208" s="63">
        <f t="shared" ca="1" si="48"/>
        <v>2701421.6839023884</v>
      </c>
      <c r="Q208" s="63">
        <f t="shared" ca="1" si="49"/>
        <v>60254376.968400076</v>
      </c>
      <c r="R208">
        <f t="shared" ca="1" si="50"/>
        <v>-1.0951661045316519E-2</v>
      </c>
    </row>
    <row r="209" spans="1:18">
      <c r="A209" s="73"/>
      <c r="B209" s="73"/>
      <c r="C209" s="73">
        <v>1</v>
      </c>
      <c r="D209" s="75">
        <f t="shared" si="36"/>
        <v>0</v>
      </c>
      <c r="E209" s="75">
        <f t="shared" si="37"/>
        <v>0</v>
      </c>
      <c r="F209" s="63">
        <f t="shared" si="38"/>
        <v>0</v>
      </c>
      <c r="G209" s="63">
        <f t="shared" si="39"/>
        <v>0</v>
      </c>
      <c r="H209" s="63">
        <f t="shared" si="40"/>
        <v>0</v>
      </c>
      <c r="I209" s="63">
        <f t="shared" si="41"/>
        <v>0</v>
      </c>
      <c r="J209" s="63">
        <f t="shared" si="42"/>
        <v>0</v>
      </c>
      <c r="K209" s="63">
        <f t="shared" si="43"/>
        <v>0</v>
      </c>
      <c r="L209" s="63">
        <f t="shared" si="44"/>
        <v>0</v>
      </c>
      <c r="M209" s="63">
        <f t="shared" ca="1" si="45"/>
        <v>1.0951661045316519E-2</v>
      </c>
      <c r="N209" s="63">
        <f t="shared" ca="1" si="46"/>
        <v>1.1993887965150332E-4</v>
      </c>
      <c r="O209" s="17">
        <f t="shared" ca="1" si="47"/>
        <v>467267423.28592503</v>
      </c>
      <c r="P209" s="63">
        <f t="shared" ca="1" si="48"/>
        <v>2701421.6839023884</v>
      </c>
      <c r="Q209" s="63">
        <f t="shared" ca="1" si="49"/>
        <v>60254376.968400076</v>
      </c>
      <c r="R209">
        <f t="shared" ca="1" si="50"/>
        <v>-1.0951661045316519E-2</v>
      </c>
    </row>
    <row r="210" spans="1:18">
      <c r="A210" s="73"/>
      <c r="B210" s="73"/>
      <c r="C210" s="73">
        <v>1</v>
      </c>
      <c r="D210" s="75">
        <f t="shared" ref="D210:D273" si="51">A210/A$18</f>
        <v>0</v>
      </c>
      <c r="E210" s="75">
        <f t="shared" ref="E210:E273" si="52">B210/B$18</f>
        <v>0</v>
      </c>
      <c r="F210" s="63">
        <f t="shared" ref="F210:F273" si="53">$C210*D210</f>
        <v>0</v>
      </c>
      <c r="G210" s="63">
        <f t="shared" ref="G210:G273" si="54">$C210*E210</f>
        <v>0</v>
      </c>
      <c r="H210" s="63">
        <f t="shared" ref="H210:H273" si="55">C210*D210*D210</f>
        <v>0</v>
      </c>
      <c r="I210" s="63">
        <f t="shared" ref="I210:I273" si="56">C210*D210*D210*D210</f>
        <v>0</v>
      </c>
      <c r="J210" s="63">
        <f t="shared" ref="J210:J273" si="57">C210*D210*D210*D210*D210</f>
        <v>0</v>
      </c>
      <c r="K210" s="63">
        <f t="shared" ref="K210:K273" si="58">C210*E210*D210</f>
        <v>0</v>
      </c>
      <c r="L210" s="63">
        <f t="shared" ref="L210:L273" si="59">C210*E210*D210*D210</f>
        <v>0</v>
      </c>
      <c r="M210" s="63">
        <f t="shared" ref="M210:M273" ca="1" si="60">+E$4+E$5*D210+E$6*D210^2</f>
        <v>1.0951661045316519E-2</v>
      </c>
      <c r="N210" s="63">
        <f t="shared" ref="N210:N273" ca="1" si="61">C210*(M210-E210)^2</f>
        <v>1.1993887965150332E-4</v>
      </c>
      <c r="O210" s="17">
        <f t="shared" ref="O210:O273" ca="1" si="62">(C210*O$1-O$2*F210+O$3*H210)^2</f>
        <v>467267423.28592503</v>
      </c>
      <c r="P210" s="63">
        <f t="shared" ref="P210:P273" ca="1" si="63">(-C210*O$2+O$4*F210-O$5*H210)^2</f>
        <v>2701421.6839023884</v>
      </c>
      <c r="Q210" s="63">
        <f t="shared" ref="Q210:Q273" ca="1" si="64">+(C210*O$3-F210*O$5+H210*O$6)^2</f>
        <v>60254376.968400076</v>
      </c>
      <c r="R210">
        <f t="shared" ref="R210:R273" ca="1" si="65">+E210-M210</f>
        <v>-1.0951661045316519E-2</v>
      </c>
    </row>
    <row r="211" spans="1:18">
      <c r="A211" s="73"/>
      <c r="B211" s="73"/>
      <c r="C211" s="73">
        <v>1</v>
      </c>
      <c r="D211" s="75">
        <f t="shared" si="51"/>
        <v>0</v>
      </c>
      <c r="E211" s="75">
        <f t="shared" si="52"/>
        <v>0</v>
      </c>
      <c r="F211" s="63">
        <f t="shared" si="53"/>
        <v>0</v>
      </c>
      <c r="G211" s="63">
        <f t="shared" si="54"/>
        <v>0</v>
      </c>
      <c r="H211" s="63">
        <f t="shared" si="55"/>
        <v>0</v>
      </c>
      <c r="I211" s="63">
        <f t="shared" si="56"/>
        <v>0</v>
      </c>
      <c r="J211" s="63">
        <f t="shared" si="57"/>
        <v>0</v>
      </c>
      <c r="K211" s="63">
        <f t="shared" si="58"/>
        <v>0</v>
      </c>
      <c r="L211" s="63">
        <f t="shared" si="59"/>
        <v>0</v>
      </c>
      <c r="M211" s="63">
        <f t="shared" ca="1" si="60"/>
        <v>1.0951661045316519E-2</v>
      </c>
      <c r="N211" s="63">
        <f t="shared" ca="1" si="61"/>
        <v>1.1993887965150332E-4</v>
      </c>
      <c r="O211" s="17">
        <f t="shared" ca="1" si="62"/>
        <v>467267423.28592503</v>
      </c>
      <c r="P211" s="63">
        <f t="shared" ca="1" si="63"/>
        <v>2701421.6839023884</v>
      </c>
      <c r="Q211" s="63">
        <f t="shared" ca="1" si="64"/>
        <v>60254376.968400076</v>
      </c>
      <c r="R211">
        <f t="shared" ca="1" si="65"/>
        <v>-1.0951661045316519E-2</v>
      </c>
    </row>
    <row r="212" spans="1:18">
      <c r="A212" s="73"/>
      <c r="B212" s="73"/>
      <c r="C212" s="73">
        <v>1</v>
      </c>
      <c r="D212" s="75">
        <f t="shared" si="51"/>
        <v>0</v>
      </c>
      <c r="E212" s="75">
        <f t="shared" si="52"/>
        <v>0</v>
      </c>
      <c r="F212" s="63">
        <f t="shared" si="53"/>
        <v>0</v>
      </c>
      <c r="G212" s="63">
        <f t="shared" si="54"/>
        <v>0</v>
      </c>
      <c r="H212" s="63">
        <f t="shared" si="55"/>
        <v>0</v>
      </c>
      <c r="I212" s="63">
        <f t="shared" si="56"/>
        <v>0</v>
      </c>
      <c r="J212" s="63">
        <f t="shared" si="57"/>
        <v>0</v>
      </c>
      <c r="K212" s="63">
        <f t="shared" si="58"/>
        <v>0</v>
      </c>
      <c r="L212" s="63">
        <f t="shared" si="59"/>
        <v>0</v>
      </c>
      <c r="M212" s="63">
        <f t="shared" ca="1" si="60"/>
        <v>1.0951661045316519E-2</v>
      </c>
      <c r="N212" s="63">
        <f t="shared" ca="1" si="61"/>
        <v>1.1993887965150332E-4</v>
      </c>
      <c r="O212" s="17">
        <f t="shared" ca="1" si="62"/>
        <v>467267423.28592503</v>
      </c>
      <c r="P212" s="63">
        <f t="shared" ca="1" si="63"/>
        <v>2701421.6839023884</v>
      </c>
      <c r="Q212" s="63">
        <f t="shared" ca="1" si="64"/>
        <v>60254376.968400076</v>
      </c>
      <c r="R212">
        <f t="shared" ca="1" si="65"/>
        <v>-1.0951661045316519E-2</v>
      </c>
    </row>
    <row r="213" spans="1:18">
      <c r="A213" s="73"/>
      <c r="B213" s="73"/>
      <c r="C213" s="73">
        <v>1</v>
      </c>
      <c r="D213" s="75">
        <f t="shared" si="51"/>
        <v>0</v>
      </c>
      <c r="E213" s="75">
        <f t="shared" si="52"/>
        <v>0</v>
      </c>
      <c r="F213" s="63">
        <f t="shared" si="53"/>
        <v>0</v>
      </c>
      <c r="G213" s="63">
        <f t="shared" si="54"/>
        <v>0</v>
      </c>
      <c r="H213" s="63">
        <f t="shared" si="55"/>
        <v>0</v>
      </c>
      <c r="I213" s="63">
        <f t="shared" si="56"/>
        <v>0</v>
      </c>
      <c r="J213" s="63">
        <f t="shared" si="57"/>
        <v>0</v>
      </c>
      <c r="K213" s="63">
        <f t="shared" si="58"/>
        <v>0</v>
      </c>
      <c r="L213" s="63">
        <f t="shared" si="59"/>
        <v>0</v>
      </c>
      <c r="M213" s="63">
        <f t="shared" ca="1" si="60"/>
        <v>1.0951661045316519E-2</v>
      </c>
      <c r="N213" s="63">
        <f t="shared" ca="1" si="61"/>
        <v>1.1993887965150332E-4</v>
      </c>
      <c r="O213" s="17">
        <f t="shared" ca="1" si="62"/>
        <v>467267423.28592503</v>
      </c>
      <c r="P213" s="63">
        <f t="shared" ca="1" si="63"/>
        <v>2701421.6839023884</v>
      </c>
      <c r="Q213" s="63">
        <f t="shared" ca="1" si="64"/>
        <v>60254376.968400076</v>
      </c>
      <c r="R213">
        <f t="shared" ca="1" si="65"/>
        <v>-1.0951661045316519E-2</v>
      </c>
    </row>
    <row r="214" spans="1:18">
      <c r="A214" s="73"/>
      <c r="B214" s="73"/>
      <c r="C214" s="73">
        <v>1</v>
      </c>
      <c r="D214" s="75">
        <f t="shared" si="51"/>
        <v>0</v>
      </c>
      <c r="E214" s="75">
        <f t="shared" si="52"/>
        <v>0</v>
      </c>
      <c r="F214" s="63">
        <f t="shared" si="53"/>
        <v>0</v>
      </c>
      <c r="G214" s="63">
        <f t="shared" si="54"/>
        <v>0</v>
      </c>
      <c r="H214" s="63">
        <f t="shared" si="55"/>
        <v>0</v>
      </c>
      <c r="I214" s="63">
        <f t="shared" si="56"/>
        <v>0</v>
      </c>
      <c r="J214" s="63">
        <f t="shared" si="57"/>
        <v>0</v>
      </c>
      <c r="K214" s="63">
        <f t="shared" si="58"/>
        <v>0</v>
      </c>
      <c r="L214" s="63">
        <f t="shared" si="59"/>
        <v>0</v>
      </c>
      <c r="M214" s="63">
        <f t="shared" ca="1" si="60"/>
        <v>1.0951661045316519E-2</v>
      </c>
      <c r="N214" s="63">
        <f t="shared" ca="1" si="61"/>
        <v>1.1993887965150332E-4</v>
      </c>
      <c r="O214" s="17">
        <f t="shared" ca="1" si="62"/>
        <v>467267423.28592503</v>
      </c>
      <c r="P214" s="63">
        <f t="shared" ca="1" si="63"/>
        <v>2701421.6839023884</v>
      </c>
      <c r="Q214" s="63">
        <f t="shared" ca="1" si="64"/>
        <v>60254376.968400076</v>
      </c>
      <c r="R214">
        <f t="shared" ca="1" si="65"/>
        <v>-1.0951661045316519E-2</v>
      </c>
    </row>
    <row r="215" spans="1:18">
      <c r="A215" s="73"/>
      <c r="B215" s="73"/>
      <c r="C215" s="73">
        <v>1</v>
      </c>
      <c r="D215" s="75">
        <f t="shared" si="51"/>
        <v>0</v>
      </c>
      <c r="E215" s="75">
        <f t="shared" si="52"/>
        <v>0</v>
      </c>
      <c r="F215" s="63">
        <f t="shared" si="53"/>
        <v>0</v>
      </c>
      <c r="G215" s="63">
        <f t="shared" si="54"/>
        <v>0</v>
      </c>
      <c r="H215" s="63">
        <f t="shared" si="55"/>
        <v>0</v>
      </c>
      <c r="I215" s="63">
        <f t="shared" si="56"/>
        <v>0</v>
      </c>
      <c r="J215" s="63">
        <f t="shared" si="57"/>
        <v>0</v>
      </c>
      <c r="K215" s="63">
        <f t="shared" si="58"/>
        <v>0</v>
      </c>
      <c r="L215" s="63">
        <f t="shared" si="59"/>
        <v>0</v>
      </c>
      <c r="M215" s="63">
        <f t="shared" ca="1" si="60"/>
        <v>1.0951661045316519E-2</v>
      </c>
      <c r="N215" s="63">
        <f t="shared" ca="1" si="61"/>
        <v>1.1993887965150332E-4</v>
      </c>
      <c r="O215" s="17">
        <f t="shared" ca="1" si="62"/>
        <v>467267423.28592503</v>
      </c>
      <c r="P215" s="63">
        <f t="shared" ca="1" si="63"/>
        <v>2701421.6839023884</v>
      </c>
      <c r="Q215" s="63">
        <f t="shared" ca="1" si="64"/>
        <v>60254376.968400076</v>
      </c>
      <c r="R215">
        <f t="shared" ca="1" si="65"/>
        <v>-1.0951661045316519E-2</v>
      </c>
    </row>
    <row r="216" spans="1:18">
      <c r="A216" s="73"/>
      <c r="B216" s="73"/>
      <c r="C216" s="73">
        <v>1</v>
      </c>
      <c r="D216" s="75">
        <f t="shared" si="51"/>
        <v>0</v>
      </c>
      <c r="E216" s="75">
        <f t="shared" si="52"/>
        <v>0</v>
      </c>
      <c r="F216" s="63">
        <f t="shared" si="53"/>
        <v>0</v>
      </c>
      <c r="G216" s="63">
        <f t="shared" si="54"/>
        <v>0</v>
      </c>
      <c r="H216" s="63">
        <f t="shared" si="55"/>
        <v>0</v>
      </c>
      <c r="I216" s="63">
        <f t="shared" si="56"/>
        <v>0</v>
      </c>
      <c r="J216" s="63">
        <f t="shared" si="57"/>
        <v>0</v>
      </c>
      <c r="K216" s="63">
        <f t="shared" si="58"/>
        <v>0</v>
      </c>
      <c r="L216" s="63">
        <f t="shared" si="59"/>
        <v>0</v>
      </c>
      <c r="M216" s="63">
        <f t="shared" ca="1" si="60"/>
        <v>1.0951661045316519E-2</v>
      </c>
      <c r="N216" s="63">
        <f t="shared" ca="1" si="61"/>
        <v>1.1993887965150332E-4</v>
      </c>
      <c r="O216" s="17">
        <f t="shared" ca="1" si="62"/>
        <v>467267423.28592503</v>
      </c>
      <c r="P216" s="63">
        <f t="shared" ca="1" si="63"/>
        <v>2701421.6839023884</v>
      </c>
      <c r="Q216" s="63">
        <f t="shared" ca="1" si="64"/>
        <v>60254376.968400076</v>
      </c>
      <c r="R216">
        <f t="shared" ca="1" si="65"/>
        <v>-1.0951661045316519E-2</v>
      </c>
    </row>
    <row r="217" spans="1:18">
      <c r="A217" s="73"/>
      <c r="B217" s="73"/>
      <c r="C217" s="73">
        <v>1</v>
      </c>
      <c r="D217" s="75">
        <f t="shared" si="51"/>
        <v>0</v>
      </c>
      <c r="E217" s="75">
        <f t="shared" si="52"/>
        <v>0</v>
      </c>
      <c r="F217" s="63">
        <f t="shared" si="53"/>
        <v>0</v>
      </c>
      <c r="G217" s="63">
        <f t="shared" si="54"/>
        <v>0</v>
      </c>
      <c r="H217" s="63">
        <f t="shared" si="55"/>
        <v>0</v>
      </c>
      <c r="I217" s="63">
        <f t="shared" si="56"/>
        <v>0</v>
      </c>
      <c r="J217" s="63">
        <f t="shared" si="57"/>
        <v>0</v>
      </c>
      <c r="K217" s="63">
        <f t="shared" si="58"/>
        <v>0</v>
      </c>
      <c r="L217" s="63">
        <f t="shared" si="59"/>
        <v>0</v>
      </c>
      <c r="M217" s="63">
        <f t="shared" ca="1" si="60"/>
        <v>1.0951661045316519E-2</v>
      </c>
      <c r="N217" s="63">
        <f t="shared" ca="1" si="61"/>
        <v>1.1993887965150332E-4</v>
      </c>
      <c r="O217" s="17">
        <f t="shared" ca="1" si="62"/>
        <v>467267423.28592503</v>
      </c>
      <c r="P217" s="63">
        <f t="shared" ca="1" si="63"/>
        <v>2701421.6839023884</v>
      </c>
      <c r="Q217" s="63">
        <f t="shared" ca="1" si="64"/>
        <v>60254376.968400076</v>
      </c>
      <c r="R217">
        <f t="shared" ca="1" si="65"/>
        <v>-1.0951661045316519E-2</v>
      </c>
    </row>
    <row r="218" spans="1:18">
      <c r="A218" s="73"/>
      <c r="B218" s="73"/>
      <c r="C218" s="73">
        <v>1</v>
      </c>
      <c r="D218" s="75">
        <f t="shared" si="51"/>
        <v>0</v>
      </c>
      <c r="E218" s="75">
        <f t="shared" si="52"/>
        <v>0</v>
      </c>
      <c r="F218" s="63">
        <f t="shared" si="53"/>
        <v>0</v>
      </c>
      <c r="G218" s="63">
        <f t="shared" si="54"/>
        <v>0</v>
      </c>
      <c r="H218" s="63">
        <f t="shared" si="55"/>
        <v>0</v>
      </c>
      <c r="I218" s="63">
        <f t="shared" si="56"/>
        <v>0</v>
      </c>
      <c r="J218" s="63">
        <f t="shared" si="57"/>
        <v>0</v>
      </c>
      <c r="K218" s="63">
        <f t="shared" si="58"/>
        <v>0</v>
      </c>
      <c r="L218" s="63">
        <f t="shared" si="59"/>
        <v>0</v>
      </c>
      <c r="M218" s="63">
        <f t="shared" ca="1" si="60"/>
        <v>1.0951661045316519E-2</v>
      </c>
      <c r="N218" s="63">
        <f t="shared" ca="1" si="61"/>
        <v>1.1993887965150332E-4</v>
      </c>
      <c r="O218" s="17">
        <f t="shared" ca="1" si="62"/>
        <v>467267423.28592503</v>
      </c>
      <c r="P218" s="63">
        <f t="shared" ca="1" si="63"/>
        <v>2701421.6839023884</v>
      </c>
      <c r="Q218" s="63">
        <f t="shared" ca="1" si="64"/>
        <v>60254376.968400076</v>
      </c>
      <c r="R218">
        <f t="shared" ca="1" si="65"/>
        <v>-1.0951661045316519E-2</v>
      </c>
    </row>
    <row r="219" spans="1:18">
      <c r="A219" s="73"/>
      <c r="B219" s="73"/>
      <c r="C219" s="73">
        <v>1</v>
      </c>
      <c r="D219" s="75">
        <f t="shared" si="51"/>
        <v>0</v>
      </c>
      <c r="E219" s="75">
        <f t="shared" si="52"/>
        <v>0</v>
      </c>
      <c r="F219" s="63">
        <f t="shared" si="53"/>
        <v>0</v>
      </c>
      <c r="G219" s="63">
        <f t="shared" si="54"/>
        <v>0</v>
      </c>
      <c r="H219" s="63">
        <f t="shared" si="55"/>
        <v>0</v>
      </c>
      <c r="I219" s="63">
        <f t="shared" si="56"/>
        <v>0</v>
      </c>
      <c r="J219" s="63">
        <f t="shared" si="57"/>
        <v>0</v>
      </c>
      <c r="K219" s="63">
        <f t="shared" si="58"/>
        <v>0</v>
      </c>
      <c r="L219" s="63">
        <f t="shared" si="59"/>
        <v>0</v>
      </c>
      <c r="M219" s="63">
        <f t="shared" ca="1" si="60"/>
        <v>1.0951661045316519E-2</v>
      </c>
      <c r="N219" s="63">
        <f t="shared" ca="1" si="61"/>
        <v>1.1993887965150332E-4</v>
      </c>
      <c r="O219" s="17">
        <f t="shared" ca="1" si="62"/>
        <v>467267423.28592503</v>
      </c>
      <c r="P219" s="63">
        <f t="shared" ca="1" si="63"/>
        <v>2701421.6839023884</v>
      </c>
      <c r="Q219" s="63">
        <f t="shared" ca="1" si="64"/>
        <v>60254376.968400076</v>
      </c>
      <c r="R219">
        <f t="shared" ca="1" si="65"/>
        <v>-1.0951661045316519E-2</v>
      </c>
    </row>
    <row r="220" spans="1:18">
      <c r="A220" s="73"/>
      <c r="B220" s="73"/>
      <c r="C220" s="73">
        <v>1</v>
      </c>
      <c r="D220" s="75">
        <f t="shared" si="51"/>
        <v>0</v>
      </c>
      <c r="E220" s="75">
        <f t="shared" si="52"/>
        <v>0</v>
      </c>
      <c r="F220" s="63">
        <f t="shared" si="53"/>
        <v>0</v>
      </c>
      <c r="G220" s="63">
        <f t="shared" si="54"/>
        <v>0</v>
      </c>
      <c r="H220" s="63">
        <f t="shared" si="55"/>
        <v>0</v>
      </c>
      <c r="I220" s="63">
        <f t="shared" si="56"/>
        <v>0</v>
      </c>
      <c r="J220" s="63">
        <f t="shared" si="57"/>
        <v>0</v>
      </c>
      <c r="K220" s="63">
        <f t="shared" si="58"/>
        <v>0</v>
      </c>
      <c r="L220" s="63">
        <f t="shared" si="59"/>
        <v>0</v>
      </c>
      <c r="M220" s="63">
        <f t="shared" ca="1" si="60"/>
        <v>1.0951661045316519E-2</v>
      </c>
      <c r="N220" s="63">
        <f t="shared" ca="1" si="61"/>
        <v>1.1993887965150332E-4</v>
      </c>
      <c r="O220" s="17">
        <f t="shared" ca="1" si="62"/>
        <v>467267423.28592503</v>
      </c>
      <c r="P220" s="63">
        <f t="shared" ca="1" si="63"/>
        <v>2701421.6839023884</v>
      </c>
      <c r="Q220" s="63">
        <f t="shared" ca="1" si="64"/>
        <v>60254376.968400076</v>
      </c>
      <c r="R220">
        <f t="shared" ca="1" si="65"/>
        <v>-1.0951661045316519E-2</v>
      </c>
    </row>
    <row r="221" spans="1:18">
      <c r="A221" s="73"/>
      <c r="B221" s="73"/>
      <c r="C221" s="73">
        <v>1</v>
      </c>
      <c r="D221" s="75">
        <f t="shared" si="51"/>
        <v>0</v>
      </c>
      <c r="E221" s="75">
        <f t="shared" si="52"/>
        <v>0</v>
      </c>
      <c r="F221" s="63">
        <f t="shared" si="53"/>
        <v>0</v>
      </c>
      <c r="G221" s="63">
        <f t="shared" si="54"/>
        <v>0</v>
      </c>
      <c r="H221" s="63">
        <f t="shared" si="55"/>
        <v>0</v>
      </c>
      <c r="I221" s="63">
        <f t="shared" si="56"/>
        <v>0</v>
      </c>
      <c r="J221" s="63">
        <f t="shared" si="57"/>
        <v>0</v>
      </c>
      <c r="K221" s="63">
        <f t="shared" si="58"/>
        <v>0</v>
      </c>
      <c r="L221" s="63">
        <f t="shared" si="59"/>
        <v>0</v>
      </c>
      <c r="M221" s="63">
        <f t="shared" ca="1" si="60"/>
        <v>1.0951661045316519E-2</v>
      </c>
      <c r="N221" s="63">
        <f t="shared" ca="1" si="61"/>
        <v>1.1993887965150332E-4</v>
      </c>
      <c r="O221" s="17">
        <f t="shared" ca="1" si="62"/>
        <v>467267423.28592503</v>
      </c>
      <c r="P221" s="63">
        <f t="shared" ca="1" si="63"/>
        <v>2701421.6839023884</v>
      </c>
      <c r="Q221" s="63">
        <f t="shared" ca="1" si="64"/>
        <v>60254376.968400076</v>
      </c>
      <c r="R221">
        <f t="shared" ca="1" si="65"/>
        <v>-1.0951661045316519E-2</v>
      </c>
    </row>
    <row r="222" spans="1:18">
      <c r="A222" s="73"/>
      <c r="B222" s="73"/>
      <c r="C222" s="73">
        <v>1</v>
      </c>
      <c r="D222" s="75">
        <f t="shared" si="51"/>
        <v>0</v>
      </c>
      <c r="E222" s="75">
        <f t="shared" si="52"/>
        <v>0</v>
      </c>
      <c r="F222" s="63">
        <f t="shared" si="53"/>
        <v>0</v>
      </c>
      <c r="G222" s="63">
        <f t="shared" si="54"/>
        <v>0</v>
      </c>
      <c r="H222" s="63">
        <f t="shared" si="55"/>
        <v>0</v>
      </c>
      <c r="I222" s="63">
        <f t="shared" si="56"/>
        <v>0</v>
      </c>
      <c r="J222" s="63">
        <f t="shared" si="57"/>
        <v>0</v>
      </c>
      <c r="K222" s="63">
        <f t="shared" si="58"/>
        <v>0</v>
      </c>
      <c r="L222" s="63">
        <f t="shared" si="59"/>
        <v>0</v>
      </c>
      <c r="M222" s="63">
        <f t="shared" ca="1" si="60"/>
        <v>1.0951661045316519E-2</v>
      </c>
      <c r="N222" s="63">
        <f t="shared" ca="1" si="61"/>
        <v>1.1993887965150332E-4</v>
      </c>
      <c r="O222" s="17">
        <f t="shared" ca="1" si="62"/>
        <v>467267423.28592503</v>
      </c>
      <c r="P222" s="63">
        <f t="shared" ca="1" si="63"/>
        <v>2701421.6839023884</v>
      </c>
      <c r="Q222" s="63">
        <f t="shared" ca="1" si="64"/>
        <v>60254376.968400076</v>
      </c>
      <c r="R222">
        <f t="shared" ca="1" si="65"/>
        <v>-1.0951661045316519E-2</v>
      </c>
    </row>
    <row r="223" spans="1:18">
      <c r="A223" s="73"/>
      <c r="B223" s="73"/>
      <c r="C223" s="73">
        <v>1</v>
      </c>
      <c r="D223" s="75">
        <f t="shared" si="51"/>
        <v>0</v>
      </c>
      <c r="E223" s="75">
        <f t="shared" si="52"/>
        <v>0</v>
      </c>
      <c r="F223" s="63">
        <f t="shared" si="53"/>
        <v>0</v>
      </c>
      <c r="G223" s="63">
        <f t="shared" si="54"/>
        <v>0</v>
      </c>
      <c r="H223" s="63">
        <f t="shared" si="55"/>
        <v>0</v>
      </c>
      <c r="I223" s="63">
        <f t="shared" si="56"/>
        <v>0</v>
      </c>
      <c r="J223" s="63">
        <f t="shared" si="57"/>
        <v>0</v>
      </c>
      <c r="K223" s="63">
        <f t="shared" si="58"/>
        <v>0</v>
      </c>
      <c r="L223" s="63">
        <f t="shared" si="59"/>
        <v>0</v>
      </c>
      <c r="M223" s="63">
        <f t="shared" ca="1" si="60"/>
        <v>1.0951661045316519E-2</v>
      </c>
      <c r="N223" s="63">
        <f t="shared" ca="1" si="61"/>
        <v>1.1993887965150332E-4</v>
      </c>
      <c r="O223" s="17">
        <f t="shared" ca="1" si="62"/>
        <v>467267423.28592503</v>
      </c>
      <c r="P223" s="63">
        <f t="shared" ca="1" si="63"/>
        <v>2701421.6839023884</v>
      </c>
      <c r="Q223" s="63">
        <f t="shared" ca="1" si="64"/>
        <v>60254376.968400076</v>
      </c>
      <c r="R223">
        <f t="shared" ca="1" si="65"/>
        <v>-1.0951661045316519E-2</v>
      </c>
    </row>
    <row r="224" spans="1:18">
      <c r="A224" s="73"/>
      <c r="B224" s="73"/>
      <c r="C224" s="73">
        <v>1</v>
      </c>
      <c r="D224" s="75">
        <f t="shared" si="51"/>
        <v>0</v>
      </c>
      <c r="E224" s="75">
        <f t="shared" si="52"/>
        <v>0</v>
      </c>
      <c r="F224" s="63">
        <f t="shared" si="53"/>
        <v>0</v>
      </c>
      <c r="G224" s="63">
        <f t="shared" si="54"/>
        <v>0</v>
      </c>
      <c r="H224" s="63">
        <f t="shared" si="55"/>
        <v>0</v>
      </c>
      <c r="I224" s="63">
        <f t="shared" si="56"/>
        <v>0</v>
      </c>
      <c r="J224" s="63">
        <f t="shared" si="57"/>
        <v>0</v>
      </c>
      <c r="K224" s="63">
        <f t="shared" si="58"/>
        <v>0</v>
      </c>
      <c r="L224" s="63">
        <f t="shared" si="59"/>
        <v>0</v>
      </c>
      <c r="M224" s="63">
        <f t="shared" ca="1" si="60"/>
        <v>1.0951661045316519E-2</v>
      </c>
      <c r="N224" s="63">
        <f t="shared" ca="1" si="61"/>
        <v>1.1993887965150332E-4</v>
      </c>
      <c r="O224" s="17">
        <f t="shared" ca="1" si="62"/>
        <v>467267423.28592503</v>
      </c>
      <c r="P224" s="63">
        <f t="shared" ca="1" si="63"/>
        <v>2701421.6839023884</v>
      </c>
      <c r="Q224" s="63">
        <f t="shared" ca="1" si="64"/>
        <v>60254376.968400076</v>
      </c>
      <c r="R224">
        <f t="shared" ca="1" si="65"/>
        <v>-1.0951661045316519E-2</v>
      </c>
    </row>
    <row r="225" spans="1:18">
      <c r="A225" s="73"/>
      <c r="B225" s="73"/>
      <c r="C225" s="73">
        <v>1</v>
      </c>
      <c r="D225" s="75">
        <f t="shared" si="51"/>
        <v>0</v>
      </c>
      <c r="E225" s="75">
        <f t="shared" si="52"/>
        <v>0</v>
      </c>
      <c r="F225" s="63">
        <f t="shared" si="53"/>
        <v>0</v>
      </c>
      <c r="G225" s="63">
        <f t="shared" si="54"/>
        <v>0</v>
      </c>
      <c r="H225" s="63">
        <f t="shared" si="55"/>
        <v>0</v>
      </c>
      <c r="I225" s="63">
        <f t="shared" si="56"/>
        <v>0</v>
      </c>
      <c r="J225" s="63">
        <f t="shared" si="57"/>
        <v>0</v>
      </c>
      <c r="K225" s="63">
        <f t="shared" si="58"/>
        <v>0</v>
      </c>
      <c r="L225" s="63">
        <f t="shared" si="59"/>
        <v>0</v>
      </c>
      <c r="M225" s="63">
        <f t="shared" ca="1" si="60"/>
        <v>1.0951661045316519E-2</v>
      </c>
      <c r="N225" s="63">
        <f t="shared" ca="1" si="61"/>
        <v>1.1993887965150332E-4</v>
      </c>
      <c r="O225" s="17">
        <f t="shared" ca="1" si="62"/>
        <v>467267423.28592503</v>
      </c>
      <c r="P225" s="63">
        <f t="shared" ca="1" si="63"/>
        <v>2701421.6839023884</v>
      </c>
      <c r="Q225" s="63">
        <f t="shared" ca="1" si="64"/>
        <v>60254376.968400076</v>
      </c>
      <c r="R225">
        <f t="shared" ca="1" si="65"/>
        <v>-1.0951661045316519E-2</v>
      </c>
    </row>
    <row r="226" spans="1:18">
      <c r="A226" s="73"/>
      <c r="B226" s="73"/>
      <c r="C226" s="73">
        <v>1</v>
      </c>
      <c r="D226" s="75">
        <f t="shared" si="51"/>
        <v>0</v>
      </c>
      <c r="E226" s="75">
        <f t="shared" si="52"/>
        <v>0</v>
      </c>
      <c r="F226" s="63">
        <f t="shared" si="53"/>
        <v>0</v>
      </c>
      <c r="G226" s="63">
        <f t="shared" si="54"/>
        <v>0</v>
      </c>
      <c r="H226" s="63">
        <f t="shared" si="55"/>
        <v>0</v>
      </c>
      <c r="I226" s="63">
        <f t="shared" si="56"/>
        <v>0</v>
      </c>
      <c r="J226" s="63">
        <f t="shared" si="57"/>
        <v>0</v>
      </c>
      <c r="K226" s="63">
        <f t="shared" si="58"/>
        <v>0</v>
      </c>
      <c r="L226" s="63">
        <f t="shared" si="59"/>
        <v>0</v>
      </c>
      <c r="M226" s="63">
        <f t="shared" ca="1" si="60"/>
        <v>1.0951661045316519E-2</v>
      </c>
      <c r="N226" s="63">
        <f t="shared" ca="1" si="61"/>
        <v>1.1993887965150332E-4</v>
      </c>
      <c r="O226" s="17">
        <f t="shared" ca="1" si="62"/>
        <v>467267423.28592503</v>
      </c>
      <c r="P226" s="63">
        <f t="shared" ca="1" si="63"/>
        <v>2701421.6839023884</v>
      </c>
      <c r="Q226" s="63">
        <f t="shared" ca="1" si="64"/>
        <v>60254376.968400076</v>
      </c>
      <c r="R226">
        <f t="shared" ca="1" si="65"/>
        <v>-1.0951661045316519E-2</v>
      </c>
    </row>
    <row r="227" spans="1:18">
      <c r="A227" s="73"/>
      <c r="B227" s="73"/>
      <c r="C227" s="73">
        <v>1</v>
      </c>
      <c r="D227" s="75">
        <f t="shared" si="51"/>
        <v>0</v>
      </c>
      <c r="E227" s="75">
        <f t="shared" si="52"/>
        <v>0</v>
      </c>
      <c r="F227" s="63">
        <f t="shared" si="53"/>
        <v>0</v>
      </c>
      <c r="G227" s="63">
        <f t="shared" si="54"/>
        <v>0</v>
      </c>
      <c r="H227" s="63">
        <f t="shared" si="55"/>
        <v>0</v>
      </c>
      <c r="I227" s="63">
        <f t="shared" si="56"/>
        <v>0</v>
      </c>
      <c r="J227" s="63">
        <f t="shared" si="57"/>
        <v>0</v>
      </c>
      <c r="K227" s="63">
        <f t="shared" si="58"/>
        <v>0</v>
      </c>
      <c r="L227" s="63">
        <f t="shared" si="59"/>
        <v>0</v>
      </c>
      <c r="M227" s="63">
        <f t="shared" ca="1" si="60"/>
        <v>1.0951661045316519E-2</v>
      </c>
      <c r="N227" s="63">
        <f t="shared" ca="1" si="61"/>
        <v>1.1993887965150332E-4</v>
      </c>
      <c r="O227" s="17">
        <f t="shared" ca="1" si="62"/>
        <v>467267423.28592503</v>
      </c>
      <c r="P227" s="63">
        <f t="shared" ca="1" si="63"/>
        <v>2701421.6839023884</v>
      </c>
      <c r="Q227" s="63">
        <f t="shared" ca="1" si="64"/>
        <v>60254376.968400076</v>
      </c>
      <c r="R227">
        <f t="shared" ca="1" si="65"/>
        <v>-1.0951661045316519E-2</v>
      </c>
    </row>
    <row r="228" spans="1:18">
      <c r="A228" s="73"/>
      <c r="B228" s="73"/>
      <c r="C228" s="73">
        <v>1</v>
      </c>
      <c r="D228" s="75">
        <f t="shared" si="51"/>
        <v>0</v>
      </c>
      <c r="E228" s="75">
        <f t="shared" si="52"/>
        <v>0</v>
      </c>
      <c r="F228" s="63">
        <f t="shared" si="53"/>
        <v>0</v>
      </c>
      <c r="G228" s="63">
        <f t="shared" si="54"/>
        <v>0</v>
      </c>
      <c r="H228" s="63">
        <f t="shared" si="55"/>
        <v>0</v>
      </c>
      <c r="I228" s="63">
        <f t="shared" si="56"/>
        <v>0</v>
      </c>
      <c r="J228" s="63">
        <f t="shared" si="57"/>
        <v>0</v>
      </c>
      <c r="K228" s="63">
        <f t="shared" si="58"/>
        <v>0</v>
      </c>
      <c r="L228" s="63">
        <f t="shared" si="59"/>
        <v>0</v>
      </c>
      <c r="M228" s="63">
        <f t="shared" ca="1" si="60"/>
        <v>1.0951661045316519E-2</v>
      </c>
      <c r="N228" s="63">
        <f t="shared" ca="1" si="61"/>
        <v>1.1993887965150332E-4</v>
      </c>
      <c r="O228" s="17">
        <f t="shared" ca="1" si="62"/>
        <v>467267423.28592503</v>
      </c>
      <c r="P228" s="63">
        <f t="shared" ca="1" si="63"/>
        <v>2701421.6839023884</v>
      </c>
      <c r="Q228" s="63">
        <f t="shared" ca="1" si="64"/>
        <v>60254376.968400076</v>
      </c>
      <c r="R228">
        <f t="shared" ca="1" si="65"/>
        <v>-1.0951661045316519E-2</v>
      </c>
    </row>
    <row r="229" spans="1:18">
      <c r="A229" s="73"/>
      <c r="B229" s="73"/>
      <c r="C229" s="73">
        <v>1</v>
      </c>
      <c r="D229" s="75">
        <f t="shared" si="51"/>
        <v>0</v>
      </c>
      <c r="E229" s="75">
        <f t="shared" si="52"/>
        <v>0</v>
      </c>
      <c r="F229" s="63">
        <f t="shared" si="53"/>
        <v>0</v>
      </c>
      <c r="G229" s="63">
        <f t="shared" si="54"/>
        <v>0</v>
      </c>
      <c r="H229" s="63">
        <f t="shared" si="55"/>
        <v>0</v>
      </c>
      <c r="I229" s="63">
        <f t="shared" si="56"/>
        <v>0</v>
      </c>
      <c r="J229" s="63">
        <f t="shared" si="57"/>
        <v>0</v>
      </c>
      <c r="K229" s="63">
        <f t="shared" si="58"/>
        <v>0</v>
      </c>
      <c r="L229" s="63">
        <f t="shared" si="59"/>
        <v>0</v>
      </c>
      <c r="M229" s="63">
        <f t="shared" ca="1" si="60"/>
        <v>1.0951661045316519E-2</v>
      </c>
      <c r="N229" s="63">
        <f t="shared" ca="1" si="61"/>
        <v>1.1993887965150332E-4</v>
      </c>
      <c r="O229" s="17">
        <f t="shared" ca="1" si="62"/>
        <v>467267423.28592503</v>
      </c>
      <c r="P229" s="63">
        <f t="shared" ca="1" si="63"/>
        <v>2701421.6839023884</v>
      </c>
      <c r="Q229" s="63">
        <f t="shared" ca="1" si="64"/>
        <v>60254376.968400076</v>
      </c>
      <c r="R229">
        <f t="shared" ca="1" si="65"/>
        <v>-1.0951661045316519E-2</v>
      </c>
    </row>
    <row r="230" spans="1:18">
      <c r="A230" s="73"/>
      <c r="B230" s="73"/>
      <c r="C230" s="73">
        <v>1</v>
      </c>
      <c r="D230" s="75">
        <f t="shared" si="51"/>
        <v>0</v>
      </c>
      <c r="E230" s="75">
        <f t="shared" si="52"/>
        <v>0</v>
      </c>
      <c r="F230" s="63">
        <f t="shared" si="53"/>
        <v>0</v>
      </c>
      <c r="G230" s="63">
        <f t="shared" si="54"/>
        <v>0</v>
      </c>
      <c r="H230" s="63">
        <f t="shared" si="55"/>
        <v>0</v>
      </c>
      <c r="I230" s="63">
        <f t="shared" si="56"/>
        <v>0</v>
      </c>
      <c r="J230" s="63">
        <f t="shared" si="57"/>
        <v>0</v>
      </c>
      <c r="K230" s="63">
        <f t="shared" si="58"/>
        <v>0</v>
      </c>
      <c r="L230" s="63">
        <f t="shared" si="59"/>
        <v>0</v>
      </c>
      <c r="M230" s="63">
        <f t="shared" ca="1" si="60"/>
        <v>1.0951661045316519E-2</v>
      </c>
      <c r="N230" s="63">
        <f t="shared" ca="1" si="61"/>
        <v>1.1993887965150332E-4</v>
      </c>
      <c r="O230" s="17">
        <f t="shared" ca="1" si="62"/>
        <v>467267423.28592503</v>
      </c>
      <c r="P230" s="63">
        <f t="shared" ca="1" si="63"/>
        <v>2701421.6839023884</v>
      </c>
      <c r="Q230" s="63">
        <f t="shared" ca="1" si="64"/>
        <v>60254376.968400076</v>
      </c>
      <c r="R230">
        <f t="shared" ca="1" si="65"/>
        <v>-1.0951661045316519E-2</v>
      </c>
    </row>
    <row r="231" spans="1:18">
      <c r="A231" s="73"/>
      <c r="B231" s="73"/>
      <c r="C231" s="73">
        <v>1</v>
      </c>
      <c r="D231" s="75">
        <f t="shared" si="51"/>
        <v>0</v>
      </c>
      <c r="E231" s="75">
        <f t="shared" si="52"/>
        <v>0</v>
      </c>
      <c r="F231" s="63">
        <f t="shared" si="53"/>
        <v>0</v>
      </c>
      <c r="G231" s="63">
        <f t="shared" si="54"/>
        <v>0</v>
      </c>
      <c r="H231" s="63">
        <f t="shared" si="55"/>
        <v>0</v>
      </c>
      <c r="I231" s="63">
        <f t="shared" si="56"/>
        <v>0</v>
      </c>
      <c r="J231" s="63">
        <f t="shared" si="57"/>
        <v>0</v>
      </c>
      <c r="K231" s="63">
        <f t="shared" si="58"/>
        <v>0</v>
      </c>
      <c r="L231" s="63">
        <f t="shared" si="59"/>
        <v>0</v>
      </c>
      <c r="M231" s="63">
        <f t="shared" ca="1" si="60"/>
        <v>1.0951661045316519E-2</v>
      </c>
      <c r="N231" s="63">
        <f t="shared" ca="1" si="61"/>
        <v>1.1993887965150332E-4</v>
      </c>
      <c r="O231" s="17">
        <f t="shared" ca="1" si="62"/>
        <v>467267423.28592503</v>
      </c>
      <c r="P231" s="63">
        <f t="shared" ca="1" si="63"/>
        <v>2701421.6839023884</v>
      </c>
      <c r="Q231" s="63">
        <f t="shared" ca="1" si="64"/>
        <v>60254376.968400076</v>
      </c>
      <c r="R231">
        <f t="shared" ca="1" si="65"/>
        <v>-1.0951661045316519E-2</v>
      </c>
    </row>
    <row r="232" spans="1:18">
      <c r="A232" s="73"/>
      <c r="B232" s="73"/>
      <c r="C232" s="73">
        <v>1</v>
      </c>
      <c r="D232" s="75">
        <f t="shared" si="51"/>
        <v>0</v>
      </c>
      <c r="E232" s="75">
        <f t="shared" si="52"/>
        <v>0</v>
      </c>
      <c r="F232" s="63">
        <f t="shared" si="53"/>
        <v>0</v>
      </c>
      <c r="G232" s="63">
        <f t="shared" si="54"/>
        <v>0</v>
      </c>
      <c r="H232" s="63">
        <f t="shared" si="55"/>
        <v>0</v>
      </c>
      <c r="I232" s="63">
        <f t="shared" si="56"/>
        <v>0</v>
      </c>
      <c r="J232" s="63">
        <f t="shared" si="57"/>
        <v>0</v>
      </c>
      <c r="K232" s="63">
        <f t="shared" si="58"/>
        <v>0</v>
      </c>
      <c r="L232" s="63">
        <f t="shared" si="59"/>
        <v>0</v>
      </c>
      <c r="M232" s="63">
        <f t="shared" ca="1" si="60"/>
        <v>1.0951661045316519E-2</v>
      </c>
      <c r="N232" s="63">
        <f t="shared" ca="1" si="61"/>
        <v>1.1993887965150332E-4</v>
      </c>
      <c r="O232" s="17">
        <f t="shared" ca="1" si="62"/>
        <v>467267423.28592503</v>
      </c>
      <c r="P232" s="63">
        <f t="shared" ca="1" si="63"/>
        <v>2701421.6839023884</v>
      </c>
      <c r="Q232" s="63">
        <f t="shared" ca="1" si="64"/>
        <v>60254376.968400076</v>
      </c>
      <c r="R232">
        <f t="shared" ca="1" si="65"/>
        <v>-1.0951661045316519E-2</v>
      </c>
    </row>
    <row r="233" spans="1:18">
      <c r="A233" s="73"/>
      <c r="B233" s="73"/>
      <c r="C233" s="73">
        <v>1</v>
      </c>
      <c r="D233" s="75">
        <f t="shared" si="51"/>
        <v>0</v>
      </c>
      <c r="E233" s="75">
        <f t="shared" si="52"/>
        <v>0</v>
      </c>
      <c r="F233" s="63">
        <f t="shared" si="53"/>
        <v>0</v>
      </c>
      <c r="G233" s="63">
        <f t="shared" si="54"/>
        <v>0</v>
      </c>
      <c r="H233" s="63">
        <f t="shared" si="55"/>
        <v>0</v>
      </c>
      <c r="I233" s="63">
        <f t="shared" si="56"/>
        <v>0</v>
      </c>
      <c r="J233" s="63">
        <f t="shared" si="57"/>
        <v>0</v>
      </c>
      <c r="K233" s="63">
        <f t="shared" si="58"/>
        <v>0</v>
      </c>
      <c r="L233" s="63">
        <f t="shared" si="59"/>
        <v>0</v>
      </c>
      <c r="M233" s="63">
        <f t="shared" ca="1" si="60"/>
        <v>1.0951661045316519E-2</v>
      </c>
      <c r="N233" s="63">
        <f t="shared" ca="1" si="61"/>
        <v>1.1993887965150332E-4</v>
      </c>
      <c r="O233" s="17">
        <f t="shared" ca="1" si="62"/>
        <v>467267423.28592503</v>
      </c>
      <c r="P233" s="63">
        <f t="shared" ca="1" si="63"/>
        <v>2701421.6839023884</v>
      </c>
      <c r="Q233" s="63">
        <f t="shared" ca="1" si="64"/>
        <v>60254376.968400076</v>
      </c>
      <c r="R233">
        <f t="shared" ca="1" si="65"/>
        <v>-1.0951661045316519E-2</v>
      </c>
    </row>
    <row r="234" spans="1:18">
      <c r="A234" s="73"/>
      <c r="B234" s="73"/>
      <c r="C234" s="73">
        <v>1</v>
      </c>
      <c r="D234" s="75">
        <f t="shared" si="51"/>
        <v>0</v>
      </c>
      <c r="E234" s="75">
        <f t="shared" si="52"/>
        <v>0</v>
      </c>
      <c r="F234" s="63">
        <f t="shared" si="53"/>
        <v>0</v>
      </c>
      <c r="G234" s="63">
        <f t="shared" si="54"/>
        <v>0</v>
      </c>
      <c r="H234" s="63">
        <f t="shared" si="55"/>
        <v>0</v>
      </c>
      <c r="I234" s="63">
        <f t="shared" si="56"/>
        <v>0</v>
      </c>
      <c r="J234" s="63">
        <f t="shared" si="57"/>
        <v>0</v>
      </c>
      <c r="K234" s="63">
        <f t="shared" si="58"/>
        <v>0</v>
      </c>
      <c r="L234" s="63">
        <f t="shared" si="59"/>
        <v>0</v>
      </c>
      <c r="M234" s="63">
        <f t="shared" ca="1" si="60"/>
        <v>1.0951661045316519E-2</v>
      </c>
      <c r="N234" s="63">
        <f t="shared" ca="1" si="61"/>
        <v>1.1993887965150332E-4</v>
      </c>
      <c r="O234" s="17">
        <f t="shared" ca="1" si="62"/>
        <v>467267423.28592503</v>
      </c>
      <c r="P234" s="63">
        <f t="shared" ca="1" si="63"/>
        <v>2701421.6839023884</v>
      </c>
      <c r="Q234" s="63">
        <f t="shared" ca="1" si="64"/>
        <v>60254376.968400076</v>
      </c>
      <c r="R234">
        <f t="shared" ca="1" si="65"/>
        <v>-1.0951661045316519E-2</v>
      </c>
    </row>
    <row r="235" spans="1:18">
      <c r="A235" s="73"/>
      <c r="B235" s="73"/>
      <c r="C235" s="73">
        <v>1</v>
      </c>
      <c r="D235" s="75">
        <f t="shared" si="51"/>
        <v>0</v>
      </c>
      <c r="E235" s="75">
        <f t="shared" si="52"/>
        <v>0</v>
      </c>
      <c r="F235" s="63">
        <f t="shared" si="53"/>
        <v>0</v>
      </c>
      <c r="G235" s="63">
        <f t="shared" si="54"/>
        <v>0</v>
      </c>
      <c r="H235" s="63">
        <f t="shared" si="55"/>
        <v>0</v>
      </c>
      <c r="I235" s="63">
        <f t="shared" si="56"/>
        <v>0</v>
      </c>
      <c r="J235" s="63">
        <f t="shared" si="57"/>
        <v>0</v>
      </c>
      <c r="K235" s="63">
        <f t="shared" si="58"/>
        <v>0</v>
      </c>
      <c r="L235" s="63">
        <f t="shared" si="59"/>
        <v>0</v>
      </c>
      <c r="M235" s="63">
        <f t="shared" ca="1" si="60"/>
        <v>1.0951661045316519E-2</v>
      </c>
      <c r="N235" s="63">
        <f t="shared" ca="1" si="61"/>
        <v>1.1993887965150332E-4</v>
      </c>
      <c r="O235" s="17">
        <f t="shared" ca="1" si="62"/>
        <v>467267423.28592503</v>
      </c>
      <c r="P235" s="63">
        <f t="shared" ca="1" si="63"/>
        <v>2701421.6839023884</v>
      </c>
      <c r="Q235" s="63">
        <f t="shared" ca="1" si="64"/>
        <v>60254376.968400076</v>
      </c>
      <c r="R235">
        <f t="shared" ca="1" si="65"/>
        <v>-1.0951661045316519E-2</v>
      </c>
    </row>
    <row r="236" spans="1:18">
      <c r="A236" s="73"/>
      <c r="B236" s="73"/>
      <c r="C236" s="73">
        <v>1</v>
      </c>
      <c r="D236" s="75">
        <f t="shared" si="51"/>
        <v>0</v>
      </c>
      <c r="E236" s="75">
        <f t="shared" si="52"/>
        <v>0</v>
      </c>
      <c r="F236" s="63">
        <f t="shared" si="53"/>
        <v>0</v>
      </c>
      <c r="G236" s="63">
        <f t="shared" si="54"/>
        <v>0</v>
      </c>
      <c r="H236" s="63">
        <f t="shared" si="55"/>
        <v>0</v>
      </c>
      <c r="I236" s="63">
        <f t="shared" si="56"/>
        <v>0</v>
      </c>
      <c r="J236" s="63">
        <f t="shared" si="57"/>
        <v>0</v>
      </c>
      <c r="K236" s="63">
        <f t="shared" si="58"/>
        <v>0</v>
      </c>
      <c r="L236" s="63">
        <f t="shared" si="59"/>
        <v>0</v>
      </c>
      <c r="M236" s="63">
        <f t="shared" ca="1" si="60"/>
        <v>1.0951661045316519E-2</v>
      </c>
      <c r="N236" s="63">
        <f t="shared" ca="1" si="61"/>
        <v>1.1993887965150332E-4</v>
      </c>
      <c r="O236" s="17">
        <f t="shared" ca="1" si="62"/>
        <v>467267423.28592503</v>
      </c>
      <c r="P236" s="63">
        <f t="shared" ca="1" si="63"/>
        <v>2701421.6839023884</v>
      </c>
      <c r="Q236" s="63">
        <f t="shared" ca="1" si="64"/>
        <v>60254376.968400076</v>
      </c>
      <c r="R236">
        <f t="shared" ca="1" si="65"/>
        <v>-1.0951661045316519E-2</v>
      </c>
    </row>
    <row r="237" spans="1:18">
      <c r="A237" s="73"/>
      <c r="B237" s="73"/>
      <c r="C237" s="73">
        <v>1</v>
      </c>
      <c r="D237" s="75">
        <f t="shared" si="51"/>
        <v>0</v>
      </c>
      <c r="E237" s="75">
        <f t="shared" si="52"/>
        <v>0</v>
      </c>
      <c r="F237" s="63">
        <f t="shared" si="53"/>
        <v>0</v>
      </c>
      <c r="G237" s="63">
        <f t="shared" si="54"/>
        <v>0</v>
      </c>
      <c r="H237" s="63">
        <f t="shared" si="55"/>
        <v>0</v>
      </c>
      <c r="I237" s="63">
        <f t="shared" si="56"/>
        <v>0</v>
      </c>
      <c r="J237" s="63">
        <f t="shared" si="57"/>
        <v>0</v>
      </c>
      <c r="K237" s="63">
        <f t="shared" si="58"/>
        <v>0</v>
      </c>
      <c r="L237" s="63">
        <f t="shared" si="59"/>
        <v>0</v>
      </c>
      <c r="M237" s="63">
        <f t="shared" ca="1" si="60"/>
        <v>1.0951661045316519E-2</v>
      </c>
      <c r="N237" s="63">
        <f t="shared" ca="1" si="61"/>
        <v>1.1993887965150332E-4</v>
      </c>
      <c r="O237" s="17">
        <f t="shared" ca="1" si="62"/>
        <v>467267423.28592503</v>
      </c>
      <c r="P237" s="63">
        <f t="shared" ca="1" si="63"/>
        <v>2701421.6839023884</v>
      </c>
      <c r="Q237" s="63">
        <f t="shared" ca="1" si="64"/>
        <v>60254376.968400076</v>
      </c>
      <c r="R237">
        <f t="shared" ca="1" si="65"/>
        <v>-1.0951661045316519E-2</v>
      </c>
    </row>
    <row r="238" spans="1:18">
      <c r="A238" s="73"/>
      <c r="B238" s="73"/>
      <c r="C238" s="73">
        <v>1</v>
      </c>
      <c r="D238" s="75">
        <f t="shared" si="51"/>
        <v>0</v>
      </c>
      <c r="E238" s="75">
        <f t="shared" si="52"/>
        <v>0</v>
      </c>
      <c r="F238" s="63">
        <f t="shared" si="53"/>
        <v>0</v>
      </c>
      <c r="G238" s="63">
        <f t="shared" si="54"/>
        <v>0</v>
      </c>
      <c r="H238" s="63">
        <f t="shared" si="55"/>
        <v>0</v>
      </c>
      <c r="I238" s="63">
        <f t="shared" si="56"/>
        <v>0</v>
      </c>
      <c r="J238" s="63">
        <f t="shared" si="57"/>
        <v>0</v>
      </c>
      <c r="K238" s="63">
        <f t="shared" si="58"/>
        <v>0</v>
      </c>
      <c r="L238" s="63">
        <f t="shared" si="59"/>
        <v>0</v>
      </c>
      <c r="M238" s="63">
        <f t="shared" ca="1" si="60"/>
        <v>1.0951661045316519E-2</v>
      </c>
      <c r="N238" s="63">
        <f t="shared" ca="1" si="61"/>
        <v>1.1993887965150332E-4</v>
      </c>
      <c r="O238" s="17">
        <f t="shared" ca="1" si="62"/>
        <v>467267423.28592503</v>
      </c>
      <c r="P238" s="63">
        <f t="shared" ca="1" si="63"/>
        <v>2701421.6839023884</v>
      </c>
      <c r="Q238" s="63">
        <f t="shared" ca="1" si="64"/>
        <v>60254376.968400076</v>
      </c>
      <c r="R238">
        <f t="shared" ca="1" si="65"/>
        <v>-1.0951661045316519E-2</v>
      </c>
    </row>
    <row r="239" spans="1:18">
      <c r="A239" s="73"/>
      <c r="B239" s="73"/>
      <c r="C239" s="73">
        <v>1</v>
      </c>
      <c r="D239" s="75">
        <f t="shared" si="51"/>
        <v>0</v>
      </c>
      <c r="E239" s="75">
        <f t="shared" si="52"/>
        <v>0</v>
      </c>
      <c r="F239" s="63">
        <f t="shared" si="53"/>
        <v>0</v>
      </c>
      <c r="G239" s="63">
        <f t="shared" si="54"/>
        <v>0</v>
      </c>
      <c r="H239" s="63">
        <f t="shared" si="55"/>
        <v>0</v>
      </c>
      <c r="I239" s="63">
        <f t="shared" si="56"/>
        <v>0</v>
      </c>
      <c r="J239" s="63">
        <f t="shared" si="57"/>
        <v>0</v>
      </c>
      <c r="K239" s="63">
        <f t="shared" si="58"/>
        <v>0</v>
      </c>
      <c r="L239" s="63">
        <f t="shared" si="59"/>
        <v>0</v>
      </c>
      <c r="M239" s="63">
        <f t="shared" ca="1" si="60"/>
        <v>1.0951661045316519E-2</v>
      </c>
      <c r="N239" s="63">
        <f t="shared" ca="1" si="61"/>
        <v>1.1993887965150332E-4</v>
      </c>
      <c r="O239" s="17">
        <f t="shared" ca="1" si="62"/>
        <v>467267423.28592503</v>
      </c>
      <c r="P239" s="63">
        <f t="shared" ca="1" si="63"/>
        <v>2701421.6839023884</v>
      </c>
      <c r="Q239" s="63">
        <f t="shared" ca="1" si="64"/>
        <v>60254376.968400076</v>
      </c>
      <c r="R239">
        <f t="shared" ca="1" si="65"/>
        <v>-1.0951661045316519E-2</v>
      </c>
    </row>
    <row r="240" spans="1:18">
      <c r="A240" s="73"/>
      <c r="B240" s="73"/>
      <c r="C240" s="73">
        <v>1</v>
      </c>
      <c r="D240" s="75">
        <f t="shared" si="51"/>
        <v>0</v>
      </c>
      <c r="E240" s="75">
        <f t="shared" si="52"/>
        <v>0</v>
      </c>
      <c r="F240" s="63">
        <f t="shared" si="53"/>
        <v>0</v>
      </c>
      <c r="G240" s="63">
        <f t="shared" si="54"/>
        <v>0</v>
      </c>
      <c r="H240" s="63">
        <f t="shared" si="55"/>
        <v>0</v>
      </c>
      <c r="I240" s="63">
        <f t="shared" si="56"/>
        <v>0</v>
      </c>
      <c r="J240" s="63">
        <f t="shared" si="57"/>
        <v>0</v>
      </c>
      <c r="K240" s="63">
        <f t="shared" si="58"/>
        <v>0</v>
      </c>
      <c r="L240" s="63">
        <f t="shared" si="59"/>
        <v>0</v>
      </c>
      <c r="M240" s="63">
        <f t="shared" ca="1" si="60"/>
        <v>1.0951661045316519E-2</v>
      </c>
      <c r="N240" s="63">
        <f t="shared" ca="1" si="61"/>
        <v>1.1993887965150332E-4</v>
      </c>
      <c r="O240" s="17">
        <f t="shared" ca="1" si="62"/>
        <v>467267423.28592503</v>
      </c>
      <c r="P240" s="63">
        <f t="shared" ca="1" si="63"/>
        <v>2701421.6839023884</v>
      </c>
      <c r="Q240" s="63">
        <f t="shared" ca="1" si="64"/>
        <v>60254376.968400076</v>
      </c>
      <c r="R240">
        <f t="shared" ca="1" si="65"/>
        <v>-1.0951661045316519E-2</v>
      </c>
    </row>
    <row r="241" spans="1:18">
      <c r="A241" s="73"/>
      <c r="B241" s="73"/>
      <c r="C241" s="73">
        <v>1</v>
      </c>
      <c r="D241" s="75">
        <f t="shared" si="51"/>
        <v>0</v>
      </c>
      <c r="E241" s="75">
        <f t="shared" si="52"/>
        <v>0</v>
      </c>
      <c r="F241" s="63">
        <f t="shared" si="53"/>
        <v>0</v>
      </c>
      <c r="G241" s="63">
        <f t="shared" si="54"/>
        <v>0</v>
      </c>
      <c r="H241" s="63">
        <f t="shared" si="55"/>
        <v>0</v>
      </c>
      <c r="I241" s="63">
        <f t="shared" si="56"/>
        <v>0</v>
      </c>
      <c r="J241" s="63">
        <f t="shared" si="57"/>
        <v>0</v>
      </c>
      <c r="K241" s="63">
        <f t="shared" si="58"/>
        <v>0</v>
      </c>
      <c r="L241" s="63">
        <f t="shared" si="59"/>
        <v>0</v>
      </c>
      <c r="M241" s="63">
        <f t="shared" ca="1" si="60"/>
        <v>1.0951661045316519E-2</v>
      </c>
      <c r="N241" s="63">
        <f t="shared" ca="1" si="61"/>
        <v>1.1993887965150332E-4</v>
      </c>
      <c r="O241" s="17">
        <f t="shared" ca="1" si="62"/>
        <v>467267423.28592503</v>
      </c>
      <c r="P241" s="63">
        <f t="shared" ca="1" si="63"/>
        <v>2701421.6839023884</v>
      </c>
      <c r="Q241" s="63">
        <f t="shared" ca="1" si="64"/>
        <v>60254376.968400076</v>
      </c>
      <c r="R241">
        <f t="shared" ca="1" si="65"/>
        <v>-1.0951661045316519E-2</v>
      </c>
    </row>
    <row r="242" spans="1:18">
      <c r="A242" s="73"/>
      <c r="B242" s="73"/>
      <c r="C242" s="73">
        <v>1</v>
      </c>
      <c r="D242" s="75">
        <f t="shared" si="51"/>
        <v>0</v>
      </c>
      <c r="E242" s="75">
        <f t="shared" si="52"/>
        <v>0</v>
      </c>
      <c r="F242" s="63">
        <f t="shared" si="53"/>
        <v>0</v>
      </c>
      <c r="G242" s="63">
        <f t="shared" si="54"/>
        <v>0</v>
      </c>
      <c r="H242" s="63">
        <f t="shared" si="55"/>
        <v>0</v>
      </c>
      <c r="I242" s="63">
        <f t="shared" si="56"/>
        <v>0</v>
      </c>
      <c r="J242" s="63">
        <f t="shared" si="57"/>
        <v>0</v>
      </c>
      <c r="K242" s="63">
        <f t="shared" si="58"/>
        <v>0</v>
      </c>
      <c r="L242" s="63">
        <f t="shared" si="59"/>
        <v>0</v>
      </c>
      <c r="M242" s="63">
        <f t="shared" ca="1" si="60"/>
        <v>1.0951661045316519E-2</v>
      </c>
      <c r="N242" s="63">
        <f t="shared" ca="1" si="61"/>
        <v>1.1993887965150332E-4</v>
      </c>
      <c r="O242" s="17">
        <f t="shared" ca="1" si="62"/>
        <v>467267423.28592503</v>
      </c>
      <c r="P242" s="63">
        <f t="shared" ca="1" si="63"/>
        <v>2701421.6839023884</v>
      </c>
      <c r="Q242" s="63">
        <f t="shared" ca="1" si="64"/>
        <v>60254376.968400076</v>
      </c>
      <c r="R242">
        <f t="shared" ca="1" si="65"/>
        <v>-1.0951661045316519E-2</v>
      </c>
    </row>
    <row r="243" spans="1:18">
      <c r="A243" s="73"/>
      <c r="B243" s="73"/>
      <c r="C243" s="73">
        <v>1</v>
      </c>
      <c r="D243" s="75">
        <f t="shared" si="51"/>
        <v>0</v>
      </c>
      <c r="E243" s="75">
        <f t="shared" si="52"/>
        <v>0</v>
      </c>
      <c r="F243" s="63">
        <f t="shared" si="53"/>
        <v>0</v>
      </c>
      <c r="G243" s="63">
        <f t="shared" si="54"/>
        <v>0</v>
      </c>
      <c r="H243" s="63">
        <f t="shared" si="55"/>
        <v>0</v>
      </c>
      <c r="I243" s="63">
        <f t="shared" si="56"/>
        <v>0</v>
      </c>
      <c r="J243" s="63">
        <f t="shared" si="57"/>
        <v>0</v>
      </c>
      <c r="K243" s="63">
        <f t="shared" si="58"/>
        <v>0</v>
      </c>
      <c r="L243" s="63">
        <f t="shared" si="59"/>
        <v>0</v>
      </c>
      <c r="M243" s="63">
        <f t="shared" ca="1" si="60"/>
        <v>1.0951661045316519E-2</v>
      </c>
      <c r="N243" s="63">
        <f t="shared" ca="1" si="61"/>
        <v>1.1993887965150332E-4</v>
      </c>
      <c r="O243" s="17">
        <f t="shared" ca="1" si="62"/>
        <v>467267423.28592503</v>
      </c>
      <c r="P243" s="63">
        <f t="shared" ca="1" si="63"/>
        <v>2701421.6839023884</v>
      </c>
      <c r="Q243" s="63">
        <f t="shared" ca="1" si="64"/>
        <v>60254376.968400076</v>
      </c>
      <c r="R243">
        <f t="shared" ca="1" si="65"/>
        <v>-1.0951661045316519E-2</v>
      </c>
    </row>
    <row r="244" spans="1:18">
      <c r="A244" s="73"/>
      <c r="B244" s="73"/>
      <c r="C244" s="73">
        <v>1</v>
      </c>
      <c r="D244" s="75">
        <f t="shared" si="51"/>
        <v>0</v>
      </c>
      <c r="E244" s="75">
        <f t="shared" si="52"/>
        <v>0</v>
      </c>
      <c r="F244" s="63">
        <f t="shared" si="53"/>
        <v>0</v>
      </c>
      <c r="G244" s="63">
        <f t="shared" si="54"/>
        <v>0</v>
      </c>
      <c r="H244" s="63">
        <f t="shared" si="55"/>
        <v>0</v>
      </c>
      <c r="I244" s="63">
        <f t="shared" si="56"/>
        <v>0</v>
      </c>
      <c r="J244" s="63">
        <f t="shared" si="57"/>
        <v>0</v>
      </c>
      <c r="K244" s="63">
        <f t="shared" si="58"/>
        <v>0</v>
      </c>
      <c r="L244" s="63">
        <f t="shared" si="59"/>
        <v>0</v>
      </c>
      <c r="M244" s="63">
        <f t="shared" ca="1" si="60"/>
        <v>1.0951661045316519E-2</v>
      </c>
      <c r="N244" s="63">
        <f t="shared" ca="1" si="61"/>
        <v>1.1993887965150332E-4</v>
      </c>
      <c r="O244" s="17">
        <f t="shared" ca="1" si="62"/>
        <v>467267423.28592503</v>
      </c>
      <c r="P244" s="63">
        <f t="shared" ca="1" si="63"/>
        <v>2701421.6839023884</v>
      </c>
      <c r="Q244" s="63">
        <f t="shared" ca="1" si="64"/>
        <v>60254376.968400076</v>
      </c>
      <c r="R244">
        <f t="shared" ca="1" si="65"/>
        <v>-1.0951661045316519E-2</v>
      </c>
    </row>
    <row r="245" spans="1:18">
      <c r="A245" s="73"/>
      <c r="B245" s="73"/>
      <c r="C245" s="73">
        <v>1</v>
      </c>
      <c r="D245" s="75">
        <f t="shared" si="51"/>
        <v>0</v>
      </c>
      <c r="E245" s="75">
        <f t="shared" si="52"/>
        <v>0</v>
      </c>
      <c r="F245" s="63">
        <f t="shared" si="53"/>
        <v>0</v>
      </c>
      <c r="G245" s="63">
        <f t="shared" si="54"/>
        <v>0</v>
      </c>
      <c r="H245" s="63">
        <f t="shared" si="55"/>
        <v>0</v>
      </c>
      <c r="I245" s="63">
        <f t="shared" si="56"/>
        <v>0</v>
      </c>
      <c r="J245" s="63">
        <f t="shared" si="57"/>
        <v>0</v>
      </c>
      <c r="K245" s="63">
        <f t="shared" si="58"/>
        <v>0</v>
      </c>
      <c r="L245" s="63">
        <f t="shared" si="59"/>
        <v>0</v>
      </c>
      <c r="M245" s="63">
        <f t="shared" ca="1" si="60"/>
        <v>1.0951661045316519E-2</v>
      </c>
      <c r="N245" s="63">
        <f t="shared" ca="1" si="61"/>
        <v>1.1993887965150332E-4</v>
      </c>
      <c r="O245" s="17">
        <f t="shared" ca="1" si="62"/>
        <v>467267423.28592503</v>
      </c>
      <c r="P245" s="63">
        <f t="shared" ca="1" si="63"/>
        <v>2701421.6839023884</v>
      </c>
      <c r="Q245" s="63">
        <f t="shared" ca="1" si="64"/>
        <v>60254376.968400076</v>
      </c>
      <c r="R245">
        <f t="shared" ca="1" si="65"/>
        <v>-1.0951661045316519E-2</v>
      </c>
    </row>
    <row r="246" spans="1:18">
      <c r="A246" s="73"/>
      <c r="B246" s="73"/>
      <c r="C246" s="73"/>
      <c r="D246" s="75">
        <f t="shared" si="51"/>
        <v>0</v>
      </c>
      <c r="E246" s="75">
        <f t="shared" si="52"/>
        <v>0</v>
      </c>
      <c r="F246" s="63">
        <f t="shared" si="53"/>
        <v>0</v>
      </c>
      <c r="G246" s="63">
        <f t="shared" si="54"/>
        <v>0</v>
      </c>
      <c r="H246" s="63">
        <f t="shared" si="55"/>
        <v>0</v>
      </c>
      <c r="I246" s="63">
        <f t="shared" si="56"/>
        <v>0</v>
      </c>
      <c r="J246" s="63">
        <f t="shared" si="57"/>
        <v>0</v>
      </c>
      <c r="K246" s="63">
        <f t="shared" si="58"/>
        <v>0</v>
      </c>
      <c r="L246" s="63">
        <f t="shared" si="59"/>
        <v>0</v>
      </c>
      <c r="M246" s="63">
        <f t="shared" ca="1" si="60"/>
        <v>1.0951661045316519E-2</v>
      </c>
      <c r="N246" s="63">
        <f t="shared" ca="1" si="61"/>
        <v>0</v>
      </c>
      <c r="O246" s="17">
        <f t="shared" ca="1" si="62"/>
        <v>0</v>
      </c>
      <c r="P246" s="63">
        <f t="shared" ca="1" si="63"/>
        <v>0</v>
      </c>
      <c r="Q246" s="63">
        <f t="shared" ca="1" si="64"/>
        <v>0</v>
      </c>
      <c r="R246">
        <f t="shared" ca="1" si="65"/>
        <v>-1.0951661045316519E-2</v>
      </c>
    </row>
    <row r="247" spans="1:18">
      <c r="A247" s="73"/>
      <c r="B247" s="73"/>
      <c r="C247" s="73"/>
      <c r="D247" s="75">
        <f t="shared" si="51"/>
        <v>0</v>
      </c>
      <c r="E247" s="75">
        <f t="shared" si="52"/>
        <v>0</v>
      </c>
      <c r="F247" s="63">
        <f t="shared" si="53"/>
        <v>0</v>
      </c>
      <c r="G247" s="63">
        <f t="shared" si="54"/>
        <v>0</v>
      </c>
      <c r="H247" s="63">
        <f t="shared" si="55"/>
        <v>0</v>
      </c>
      <c r="I247" s="63">
        <f t="shared" si="56"/>
        <v>0</v>
      </c>
      <c r="J247" s="63">
        <f t="shared" si="57"/>
        <v>0</v>
      </c>
      <c r="K247" s="63">
        <f t="shared" si="58"/>
        <v>0</v>
      </c>
      <c r="L247" s="63">
        <f t="shared" si="59"/>
        <v>0</v>
      </c>
      <c r="M247" s="63">
        <f t="shared" ca="1" si="60"/>
        <v>1.0951661045316519E-2</v>
      </c>
      <c r="N247" s="63">
        <f t="shared" ca="1" si="61"/>
        <v>0</v>
      </c>
      <c r="O247" s="17">
        <f t="shared" ca="1" si="62"/>
        <v>0</v>
      </c>
      <c r="P247" s="63">
        <f t="shared" ca="1" si="63"/>
        <v>0</v>
      </c>
      <c r="Q247" s="63">
        <f t="shared" ca="1" si="64"/>
        <v>0</v>
      </c>
      <c r="R247">
        <f t="shared" ca="1" si="65"/>
        <v>-1.0951661045316519E-2</v>
      </c>
    </row>
    <row r="248" spans="1:18">
      <c r="A248" s="73"/>
      <c r="B248" s="73"/>
      <c r="C248" s="73"/>
      <c r="D248" s="75">
        <f t="shared" si="51"/>
        <v>0</v>
      </c>
      <c r="E248" s="75">
        <f t="shared" si="52"/>
        <v>0</v>
      </c>
      <c r="F248" s="63">
        <f t="shared" si="53"/>
        <v>0</v>
      </c>
      <c r="G248" s="63">
        <f t="shared" si="54"/>
        <v>0</v>
      </c>
      <c r="H248" s="63">
        <f t="shared" si="55"/>
        <v>0</v>
      </c>
      <c r="I248" s="63">
        <f t="shared" si="56"/>
        <v>0</v>
      </c>
      <c r="J248" s="63">
        <f t="shared" si="57"/>
        <v>0</v>
      </c>
      <c r="K248" s="63">
        <f t="shared" si="58"/>
        <v>0</v>
      </c>
      <c r="L248" s="63">
        <f t="shared" si="59"/>
        <v>0</v>
      </c>
      <c r="M248" s="63">
        <f t="shared" ca="1" si="60"/>
        <v>1.0951661045316519E-2</v>
      </c>
      <c r="N248" s="63">
        <f t="shared" ca="1" si="61"/>
        <v>0</v>
      </c>
      <c r="O248" s="17">
        <f t="shared" ca="1" si="62"/>
        <v>0</v>
      </c>
      <c r="P248" s="63">
        <f t="shared" ca="1" si="63"/>
        <v>0</v>
      </c>
      <c r="Q248" s="63">
        <f t="shared" ca="1" si="64"/>
        <v>0</v>
      </c>
      <c r="R248">
        <f t="shared" ca="1" si="65"/>
        <v>-1.0951661045316519E-2</v>
      </c>
    </row>
    <row r="249" spans="1:18">
      <c r="A249" s="73"/>
      <c r="B249" s="73"/>
      <c r="C249" s="73"/>
      <c r="D249" s="75">
        <f t="shared" si="51"/>
        <v>0</v>
      </c>
      <c r="E249" s="75">
        <f t="shared" si="52"/>
        <v>0</v>
      </c>
      <c r="F249" s="63">
        <f t="shared" si="53"/>
        <v>0</v>
      </c>
      <c r="G249" s="63">
        <f t="shared" si="54"/>
        <v>0</v>
      </c>
      <c r="H249" s="63">
        <f t="shared" si="55"/>
        <v>0</v>
      </c>
      <c r="I249" s="63">
        <f t="shared" si="56"/>
        <v>0</v>
      </c>
      <c r="J249" s="63">
        <f t="shared" si="57"/>
        <v>0</v>
      </c>
      <c r="K249" s="63">
        <f t="shared" si="58"/>
        <v>0</v>
      </c>
      <c r="L249" s="63">
        <f t="shared" si="59"/>
        <v>0</v>
      </c>
      <c r="M249" s="63">
        <f t="shared" ca="1" si="60"/>
        <v>1.0951661045316519E-2</v>
      </c>
      <c r="N249" s="63">
        <f t="shared" ca="1" si="61"/>
        <v>0</v>
      </c>
      <c r="O249" s="17">
        <f t="shared" ca="1" si="62"/>
        <v>0</v>
      </c>
      <c r="P249" s="63">
        <f t="shared" ca="1" si="63"/>
        <v>0</v>
      </c>
      <c r="Q249" s="63">
        <f t="shared" ca="1" si="64"/>
        <v>0</v>
      </c>
      <c r="R249">
        <f t="shared" ca="1" si="65"/>
        <v>-1.0951661045316519E-2</v>
      </c>
    </row>
    <row r="250" spans="1:18">
      <c r="A250" s="73"/>
      <c r="B250" s="73"/>
      <c r="C250" s="73"/>
      <c r="D250" s="75">
        <f t="shared" si="51"/>
        <v>0</v>
      </c>
      <c r="E250" s="75">
        <f t="shared" si="52"/>
        <v>0</v>
      </c>
      <c r="F250" s="63">
        <f t="shared" si="53"/>
        <v>0</v>
      </c>
      <c r="G250" s="63">
        <f t="shared" si="54"/>
        <v>0</v>
      </c>
      <c r="H250" s="63">
        <f t="shared" si="55"/>
        <v>0</v>
      </c>
      <c r="I250" s="63">
        <f t="shared" si="56"/>
        <v>0</v>
      </c>
      <c r="J250" s="63">
        <f t="shared" si="57"/>
        <v>0</v>
      </c>
      <c r="K250" s="63">
        <f t="shared" si="58"/>
        <v>0</v>
      </c>
      <c r="L250" s="63">
        <f t="shared" si="59"/>
        <v>0</v>
      </c>
      <c r="M250" s="63">
        <f t="shared" ca="1" si="60"/>
        <v>1.0951661045316519E-2</v>
      </c>
      <c r="N250" s="63">
        <f t="shared" ca="1" si="61"/>
        <v>0</v>
      </c>
      <c r="O250" s="17">
        <f t="shared" ca="1" si="62"/>
        <v>0</v>
      </c>
      <c r="P250" s="63">
        <f t="shared" ca="1" si="63"/>
        <v>0</v>
      </c>
      <c r="Q250" s="63">
        <f t="shared" ca="1" si="64"/>
        <v>0</v>
      </c>
      <c r="R250">
        <f t="shared" ca="1" si="65"/>
        <v>-1.0951661045316519E-2</v>
      </c>
    </row>
    <row r="251" spans="1:18">
      <c r="A251" s="73"/>
      <c r="B251" s="73"/>
      <c r="C251" s="73"/>
      <c r="D251" s="75">
        <f t="shared" si="51"/>
        <v>0</v>
      </c>
      <c r="E251" s="75">
        <f t="shared" si="52"/>
        <v>0</v>
      </c>
      <c r="F251" s="63">
        <f t="shared" si="53"/>
        <v>0</v>
      </c>
      <c r="G251" s="63">
        <f t="shared" si="54"/>
        <v>0</v>
      </c>
      <c r="H251" s="63">
        <f t="shared" si="55"/>
        <v>0</v>
      </c>
      <c r="I251" s="63">
        <f t="shared" si="56"/>
        <v>0</v>
      </c>
      <c r="J251" s="63">
        <f t="shared" si="57"/>
        <v>0</v>
      </c>
      <c r="K251" s="63">
        <f t="shared" si="58"/>
        <v>0</v>
      </c>
      <c r="L251" s="63">
        <f t="shared" si="59"/>
        <v>0</v>
      </c>
      <c r="M251" s="63">
        <f t="shared" ca="1" si="60"/>
        <v>1.0951661045316519E-2</v>
      </c>
      <c r="N251" s="63">
        <f t="shared" ca="1" si="61"/>
        <v>0</v>
      </c>
      <c r="O251" s="17">
        <f t="shared" ca="1" si="62"/>
        <v>0</v>
      </c>
      <c r="P251" s="63">
        <f t="shared" ca="1" si="63"/>
        <v>0</v>
      </c>
      <c r="Q251" s="63">
        <f t="shared" ca="1" si="64"/>
        <v>0</v>
      </c>
      <c r="R251">
        <f t="shared" ca="1" si="65"/>
        <v>-1.0951661045316519E-2</v>
      </c>
    </row>
    <row r="252" spans="1:18">
      <c r="A252" s="73"/>
      <c r="B252" s="73"/>
      <c r="C252" s="73"/>
      <c r="D252" s="75">
        <f t="shared" si="51"/>
        <v>0</v>
      </c>
      <c r="E252" s="75">
        <f t="shared" si="52"/>
        <v>0</v>
      </c>
      <c r="F252" s="63">
        <f t="shared" si="53"/>
        <v>0</v>
      </c>
      <c r="G252" s="63">
        <f t="shared" si="54"/>
        <v>0</v>
      </c>
      <c r="H252" s="63">
        <f t="shared" si="55"/>
        <v>0</v>
      </c>
      <c r="I252" s="63">
        <f t="shared" si="56"/>
        <v>0</v>
      </c>
      <c r="J252" s="63">
        <f t="shared" si="57"/>
        <v>0</v>
      </c>
      <c r="K252" s="63">
        <f t="shared" si="58"/>
        <v>0</v>
      </c>
      <c r="L252" s="63">
        <f t="shared" si="59"/>
        <v>0</v>
      </c>
      <c r="M252" s="63">
        <f t="shared" ca="1" si="60"/>
        <v>1.0951661045316519E-2</v>
      </c>
      <c r="N252" s="63">
        <f t="shared" ca="1" si="61"/>
        <v>0</v>
      </c>
      <c r="O252" s="17">
        <f t="shared" ca="1" si="62"/>
        <v>0</v>
      </c>
      <c r="P252" s="63">
        <f t="shared" ca="1" si="63"/>
        <v>0</v>
      </c>
      <c r="Q252" s="63">
        <f t="shared" ca="1" si="64"/>
        <v>0</v>
      </c>
      <c r="R252">
        <f t="shared" ca="1" si="65"/>
        <v>-1.0951661045316519E-2</v>
      </c>
    </row>
    <row r="253" spans="1:18">
      <c r="A253" s="73"/>
      <c r="B253" s="73"/>
      <c r="C253" s="73"/>
      <c r="D253" s="75">
        <f t="shared" si="51"/>
        <v>0</v>
      </c>
      <c r="E253" s="75">
        <f t="shared" si="52"/>
        <v>0</v>
      </c>
      <c r="F253" s="63">
        <f t="shared" si="53"/>
        <v>0</v>
      </c>
      <c r="G253" s="63">
        <f t="shared" si="54"/>
        <v>0</v>
      </c>
      <c r="H253" s="63">
        <f t="shared" si="55"/>
        <v>0</v>
      </c>
      <c r="I253" s="63">
        <f t="shared" si="56"/>
        <v>0</v>
      </c>
      <c r="J253" s="63">
        <f t="shared" si="57"/>
        <v>0</v>
      </c>
      <c r="K253" s="63">
        <f t="shared" si="58"/>
        <v>0</v>
      </c>
      <c r="L253" s="63">
        <f t="shared" si="59"/>
        <v>0</v>
      </c>
      <c r="M253" s="63">
        <f t="shared" ca="1" si="60"/>
        <v>1.0951661045316519E-2</v>
      </c>
      <c r="N253" s="63">
        <f t="shared" ca="1" si="61"/>
        <v>0</v>
      </c>
      <c r="O253" s="17">
        <f t="shared" ca="1" si="62"/>
        <v>0</v>
      </c>
      <c r="P253" s="63">
        <f t="shared" ca="1" si="63"/>
        <v>0</v>
      </c>
      <c r="Q253" s="63">
        <f t="shared" ca="1" si="64"/>
        <v>0</v>
      </c>
      <c r="R253">
        <f t="shared" ca="1" si="65"/>
        <v>-1.0951661045316519E-2</v>
      </c>
    </row>
    <row r="254" spans="1:18">
      <c r="A254" s="73"/>
      <c r="B254" s="73"/>
      <c r="C254" s="73"/>
      <c r="D254" s="75">
        <f t="shared" si="51"/>
        <v>0</v>
      </c>
      <c r="E254" s="75">
        <f t="shared" si="52"/>
        <v>0</v>
      </c>
      <c r="F254" s="63">
        <f t="shared" si="53"/>
        <v>0</v>
      </c>
      <c r="G254" s="63">
        <f t="shared" si="54"/>
        <v>0</v>
      </c>
      <c r="H254" s="63">
        <f t="shared" si="55"/>
        <v>0</v>
      </c>
      <c r="I254" s="63">
        <f t="shared" si="56"/>
        <v>0</v>
      </c>
      <c r="J254" s="63">
        <f t="shared" si="57"/>
        <v>0</v>
      </c>
      <c r="K254" s="63">
        <f t="shared" si="58"/>
        <v>0</v>
      </c>
      <c r="L254" s="63">
        <f t="shared" si="59"/>
        <v>0</v>
      </c>
      <c r="M254" s="63">
        <f t="shared" ca="1" si="60"/>
        <v>1.0951661045316519E-2</v>
      </c>
      <c r="N254" s="63">
        <f t="shared" ca="1" si="61"/>
        <v>0</v>
      </c>
      <c r="O254" s="17">
        <f t="shared" ca="1" si="62"/>
        <v>0</v>
      </c>
      <c r="P254" s="63">
        <f t="shared" ca="1" si="63"/>
        <v>0</v>
      </c>
      <c r="Q254" s="63">
        <f t="shared" ca="1" si="64"/>
        <v>0</v>
      </c>
      <c r="R254">
        <f t="shared" ca="1" si="65"/>
        <v>-1.0951661045316519E-2</v>
      </c>
    </row>
    <row r="255" spans="1:18">
      <c r="A255" s="73"/>
      <c r="B255" s="73"/>
      <c r="C255" s="73"/>
      <c r="D255" s="75">
        <f t="shared" si="51"/>
        <v>0</v>
      </c>
      <c r="E255" s="75">
        <f t="shared" si="52"/>
        <v>0</v>
      </c>
      <c r="F255" s="63">
        <f t="shared" si="53"/>
        <v>0</v>
      </c>
      <c r="G255" s="63">
        <f t="shared" si="54"/>
        <v>0</v>
      </c>
      <c r="H255" s="63">
        <f t="shared" si="55"/>
        <v>0</v>
      </c>
      <c r="I255" s="63">
        <f t="shared" si="56"/>
        <v>0</v>
      </c>
      <c r="J255" s="63">
        <f t="shared" si="57"/>
        <v>0</v>
      </c>
      <c r="K255" s="63">
        <f t="shared" si="58"/>
        <v>0</v>
      </c>
      <c r="L255" s="63">
        <f t="shared" si="59"/>
        <v>0</v>
      </c>
      <c r="M255" s="63">
        <f t="shared" ca="1" si="60"/>
        <v>1.0951661045316519E-2</v>
      </c>
      <c r="N255" s="63">
        <f t="shared" ca="1" si="61"/>
        <v>0</v>
      </c>
      <c r="O255" s="17">
        <f t="shared" ca="1" si="62"/>
        <v>0</v>
      </c>
      <c r="P255" s="63">
        <f t="shared" ca="1" si="63"/>
        <v>0</v>
      </c>
      <c r="Q255" s="63">
        <f t="shared" ca="1" si="64"/>
        <v>0</v>
      </c>
      <c r="R255">
        <f t="shared" ca="1" si="65"/>
        <v>-1.0951661045316519E-2</v>
      </c>
    </row>
    <row r="256" spans="1:18">
      <c r="A256" s="73"/>
      <c r="B256" s="73"/>
      <c r="C256" s="73"/>
      <c r="D256" s="75">
        <f t="shared" si="51"/>
        <v>0</v>
      </c>
      <c r="E256" s="75">
        <f t="shared" si="52"/>
        <v>0</v>
      </c>
      <c r="F256" s="63">
        <f t="shared" si="53"/>
        <v>0</v>
      </c>
      <c r="G256" s="63">
        <f t="shared" si="54"/>
        <v>0</v>
      </c>
      <c r="H256" s="63">
        <f t="shared" si="55"/>
        <v>0</v>
      </c>
      <c r="I256" s="63">
        <f t="shared" si="56"/>
        <v>0</v>
      </c>
      <c r="J256" s="63">
        <f t="shared" si="57"/>
        <v>0</v>
      </c>
      <c r="K256" s="63">
        <f t="shared" si="58"/>
        <v>0</v>
      </c>
      <c r="L256" s="63">
        <f t="shared" si="59"/>
        <v>0</v>
      </c>
      <c r="M256" s="63">
        <f t="shared" ca="1" si="60"/>
        <v>1.0951661045316519E-2</v>
      </c>
      <c r="N256" s="63">
        <f t="shared" ca="1" si="61"/>
        <v>0</v>
      </c>
      <c r="O256" s="17">
        <f t="shared" ca="1" si="62"/>
        <v>0</v>
      </c>
      <c r="P256" s="63">
        <f t="shared" ca="1" si="63"/>
        <v>0</v>
      </c>
      <c r="Q256" s="63">
        <f t="shared" ca="1" si="64"/>
        <v>0</v>
      </c>
      <c r="R256">
        <f t="shared" ca="1" si="65"/>
        <v>-1.0951661045316519E-2</v>
      </c>
    </row>
    <row r="257" spans="1:18">
      <c r="A257" s="73"/>
      <c r="B257" s="73"/>
      <c r="C257" s="73"/>
      <c r="D257" s="75">
        <f t="shared" si="51"/>
        <v>0</v>
      </c>
      <c r="E257" s="75">
        <f t="shared" si="52"/>
        <v>0</v>
      </c>
      <c r="F257" s="63">
        <f t="shared" si="53"/>
        <v>0</v>
      </c>
      <c r="G257" s="63">
        <f t="shared" si="54"/>
        <v>0</v>
      </c>
      <c r="H257" s="63">
        <f t="shared" si="55"/>
        <v>0</v>
      </c>
      <c r="I257" s="63">
        <f t="shared" si="56"/>
        <v>0</v>
      </c>
      <c r="J257" s="63">
        <f t="shared" si="57"/>
        <v>0</v>
      </c>
      <c r="K257" s="63">
        <f t="shared" si="58"/>
        <v>0</v>
      </c>
      <c r="L257" s="63">
        <f t="shared" si="59"/>
        <v>0</v>
      </c>
      <c r="M257" s="63">
        <f t="shared" ca="1" si="60"/>
        <v>1.0951661045316519E-2</v>
      </c>
      <c r="N257" s="63">
        <f t="shared" ca="1" si="61"/>
        <v>0</v>
      </c>
      <c r="O257" s="17">
        <f t="shared" ca="1" si="62"/>
        <v>0</v>
      </c>
      <c r="P257" s="63">
        <f t="shared" ca="1" si="63"/>
        <v>0</v>
      </c>
      <c r="Q257" s="63">
        <f t="shared" ca="1" si="64"/>
        <v>0</v>
      </c>
      <c r="R257">
        <f t="shared" ca="1" si="65"/>
        <v>-1.0951661045316519E-2</v>
      </c>
    </row>
    <row r="258" spans="1:18">
      <c r="A258" s="73"/>
      <c r="B258" s="73"/>
      <c r="C258" s="73"/>
      <c r="D258" s="75">
        <f t="shared" si="51"/>
        <v>0</v>
      </c>
      <c r="E258" s="75">
        <f t="shared" si="52"/>
        <v>0</v>
      </c>
      <c r="F258" s="63">
        <f t="shared" si="53"/>
        <v>0</v>
      </c>
      <c r="G258" s="63">
        <f t="shared" si="54"/>
        <v>0</v>
      </c>
      <c r="H258" s="63">
        <f t="shared" si="55"/>
        <v>0</v>
      </c>
      <c r="I258" s="63">
        <f t="shared" si="56"/>
        <v>0</v>
      </c>
      <c r="J258" s="63">
        <f t="shared" si="57"/>
        <v>0</v>
      </c>
      <c r="K258" s="63">
        <f t="shared" si="58"/>
        <v>0</v>
      </c>
      <c r="L258" s="63">
        <f t="shared" si="59"/>
        <v>0</v>
      </c>
      <c r="M258" s="63">
        <f t="shared" ca="1" si="60"/>
        <v>1.0951661045316519E-2</v>
      </c>
      <c r="N258" s="63">
        <f t="shared" ca="1" si="61"/>
        <v>0</v>
      </c>
      <c r="O258" s="17">
        <f t="shared" ca="1" si="62"/>
        <v>0</v>
      </c>
      <c r="P258" s="63">
        <f t="shared" ca="1" si="63"/>
        <v>0</v>
      </c>
      <c r="Q258" s="63">
        <f t="shared" ca="1" si="64"/>
        <v>0</v>
      </c>
      <c r="R258">
        <f t="shared" ca="1" si="65"/>
        <v>-1.0951661045316519E-2</v>
      </c>
    </row>
    <row r="259" spans="1:18">
      <c r="A259" s="73"/>
      <c r="B259" s="73"/>
      <c r="C259" s="73"/>
      <c r="D259" s="75">
        <f t="shared" si="51"/>
        <v>0</v>
      </c>
      <c r="E259" s="75">
        <f t="shared" si="52"/>
        <v>0</v>
      </c>
      <c r="F259" s="63">
        <f t="shared" si="53"/>
        <v>0</v>
      </c>
      <c r="G259" s="63">
        <f t="shared" si="54"/>
        <v>0</v>
      </c>
      <c r="H259" s="63">
        <f t="shared" si="55"/>
        <v>0</v>
      </c>
      <c r="I259" s="63">
        <f t="shared" si="56"/>
        <v>0</v>
      </c>
      <c r="J259" s="63">
        <f t="shared" si="57"/>
        <v>0</v>
      </c>
      <c r="K259" s="63">
        <f t="shared" si="58"/>
        <v>0</v>
      </c>
      <c r="L259" s="63">
        <f t="shared" si="59"/>
        <v>0</v>
      </c>
      <c r="M259" s="63">
        <f t="shared" ca="1" si="60"/>
        <v>1.0951661045316519E-2</v>
      </c>
      <c r="N259" s="63">
        <f t="shared" ca="1" si="61"/>
        <v>0</v>
      </c>
      <c r="O259" s="17">
        <f t="shared" ca="1" si="62"/>
        <v>0</v>
      </c>
      <c r="P259" s="63">
        <f t="shared" ca="1" si="63"/>
        <v>0</v>
      </c>
      <c r="Q259" s="63">
        <f t="shared" ca="1" si="64"/>
        <v>0</v>
      </c>
      <c r="R259">
        <f t="shared" ca="1" si="65"/>
        <v>-1.0951661045316519E-2</v>
      </c>
    </row>
    <row r="260" spans="1:18">
      <c r="A260" s="73"/>
      <c r="B260" s="73"/>
      <c r="C260" s="73"/>
      <c r="D260" s="75">
        <f t="shared" si="51"/>
        <v>0</v>
      </c>
      <c r="E260" s="75">
        <f t="shared" si="52"/>
        <v>0</v>
      </c>
      <c r="F260" s="63">
        <f t="shared" si="53"/>
        <v>0</v>
      </c>
      <c r="G260" s="63">
        <f t="shared" si="54"/>
        <v>0</v>
      </c>
      <c r="H260" s="63">
        <f t="shared" si="55"/>
        <v>0</v>
      </c>
      <c r="I260" s="63">
        <f t="shared" si="56"/>
        <v>0</v>
      </c>
      <c r="J260" s="63">
        <f t="shared" si="57"/>
        <v>0</v>
      </c>
      <c r="K260" s="63">
        <f t="shared" si="58"/>
        <v>0</v>
      </c>
      <c r="L260" s="63">
        <f t="shared" si="59"/>
        <v>0</v>
      </c>
      <c r="M260" s="63">
        <f t="shared" ca="1" si="60"/>
        <v>1.0951661045316519E-2</v>
      </c>
      <c r="N260" s="63">
        <f t="shared" ca="1" si="61"/>
        <v>0</v>
      </c>
      <c r="O260" s="17">
        <f t="shared" ca="1" si="62"/>
        <v>0</v>
      </c>
      <c r="P260" s="63">
        <f t="shared" ca="1" si="63"/>
        <v>0</v>
      </c>
      <c r="Q260" s="63">
        <f t="shared" ca="1" si="64"/>
        <v>0</v>
      </c>
      <c r="R260">
        <f t="shared" ca="1" si="65"/>
        <v>-1.0951661045316519E-2</v>
      </c>
    </row>
    <row r="261" spans="1:18">
      <c r="A261" s="73"/>
      <c r="B261" s="73"/>
      <c r="C261" s="73"/>
      <c r="D261" s="75">
        <f t="shared" si="51"/>
        <v>0</v>
      </c>
      <c r="E261" s="75">
        <f t="shared" si="52"/>
        <v>0</v>
      </c>
      <c r="F261" s="63">
        <f t="shared" si="53"/>
        <v>0</v>
      </c>
      <c r="G261" s="63">
        <f t="shared" si="54"/>
        <v>0</v>
      </c>
      <c r="H261" s="63">
        <f t="shared" si="55"/>
        <v>0</v>
      </c>
      <c r="I261" s="63">
        <f t="shared" si="56"/>
        <v>0</v>
      </c>
      <c r="J261" s="63">
        <f t="shared" si="57"/>
        <v>0</v>
      </c>
      <c r="K261" s="63">
        <f t="shared" si="58"/>
        <v>0</v>
      </c>
      <c r="L261" s="63">
        <f t="shared" si="59"/>
        <v>0</v>
      </c>
      <c r="M261" s="63">
        <f t="shared" ca="1" si="60"/>
        <v>1.0951661045316519E-2</v>
      </c>
      <c r="N261" s="63">
        <f t="shared" ca="1" si="61"/>
        <v>0</v>
      </c>
      <c r="O261" s="17">
        <f t="shared" ca="1" si="62"/>
        <v>0</v>
      </c>
      <c r="P261" s="63">
        <f t="shared" ca="1" si="63"/>
        <v>0</v>
      </c>
      <c r="Q261" s="63">
        <f t="shared" ca="1" si="64"/>
        <v>0</v>
      </c>
      <c r="R261">
        <f t="shared" ca="1" si="65"/>
        <v>-1.0951661045316519E-2</v>
      </c>
    </row>
    <row r="262" spans="1:18">
      <c r="A262" s="73"/>
      <c r="B262" s="73"/>
      <c r="C262" s="73"/>
      <c r="D262" s="75">
        <f t="shared" si="51"/>
        <v>0</v>
      </c>
      <c r="E262" s="75">
        <f t="shared" si="52"/>
        <v>0</v>
      </c>
      <c r="F262" s="63">
        <f t="shared" si="53"/>
        <v>0</v>
      </c>
      <c r="G262" s="63">
        <f t="shared" si="54"/>
        <v>0</v>
      </c>
      <c r="H262" s="63">
        <f t="shared" si="55"/>
        <v>0</v>
      </c>
      <c r="I262" s="63">
        <f t="shared" si="56"/>
        <v>0</v>
      </c>
      <c r="J262" s="63">
        <f t="shared" si="57"/>
        <v>0</v>
      </c>
      <c r="K262" s="63">
        <f t="shared" si="58"/>
        <v>0</v>
      </c>
      <c r="L262" s="63">
        <f t="shared" si="59"/>
        <v>0</v>
      </c>
      <c r="M262" s="63">
        <f t="shared" ca="1" si="60"/>
        <v>1.0951661045316519E-2</v>
      </c>
      <c r="N262" s="63">
        <f t="shared" ca="1" si="61"/>
        <v>0</v>
      </c>
      <c r="O262" s="17">
        <f t="shared" ca="1" si="62"/>
        <v>0</v>
      </c>
      <c r="P262" s="63">
        <f t="shared" ca="1" si="63"/>
        <v>0</v>
      </c>
      <c r="Q262" s="63">
        <f t="shared" ca="1" si="64"/>
        <v>0</v>
      </c>
      <c r="R262">
        <f t="shared" ca="1" si="65"/>
        <v>-1.0951661045316519E-2</v>
      </c>
    </row>
    <row r="263" spans="1:18">
      <c r="A263" s="73"/>
      <c r="B263" s="73"/>
      <c r="C263" s="73"/>
      <c r="D263" s="75">
        <f t="shared" si="51"/>
        <v>0</v>
      </c>
      <c r="E263" s="75">
        <f t="shared" si="52"/>
        <v>0</v>
      </c>
      <c r="F263" s="63">
        <f t="shared" si="53"/>
        <v>0</v>
      </c>
      <c r="G263" s="63">
        <f t="shared" si="54"/>
        <v>0</v>
      </c>
      <c r="H263" s="63">
        <f t="shared" si="55"/>
        <v>0</v>
      </c>
      <c r="I263" s="63">
        <f t="shared" si="56"/>
        <v>0</v>
      </c>
      <c r="J263" s="63">
        <f t="shared" si="57"/>
        <v>0</v>
      </c>
      <c r="K263" s="63">
        <f t="shared" si="58"/>
        <v>0</v>
      </c>
      <c r="L263" s="63">
        <f t="shared" si="59"/>
        <v>0</v>
      </c>
      <c r="M263" s="63">
        <f t="shared" ca="1" si="60"/>
        <v>1.0951661045316519E-2</v>
      </c>
      <c r="N263" s="63">
        <f t="shared" ca="1" si="61"/>
        <v>0</v>
      </c>
      <c r="O263" s="17">
        <f t="shared" ca="1" si="62"/>
        <v>0</v>
      </c>
      <c r="P263" s="63">
        <f t="shared" ca="1" si="63"/>
        <v>0</v>
      </c>
      <c r="Q263" s="63">
        <f t="shared" ca="1" si="64"/>
        <v>0</v>
      </c>
      <c r="R263">
        <f t="shared" ca="1" si="65"/>
        <v>-1.0951661045316519E-2</v>
      </c>
    </row>
    <row r="264" spans="1:18">
      <c r="A264" s="73"/>
      <c r="B264" s="73"/>
      <c r="C264" s="73"/>
      <c r="D264" s="75">
        <f t="shared" si="51"/>
        <v>0</v>
      </c>
      <c r="E264" s="75">
        <f t="shared" si="52"/>
        <v>0</v>
      </c>
      <c r="F264" s="63">
        <f t="shared" si="53"/>
        <v>0</v>
      </c>
      <c r="G264" s="63">
        <f t="shared" si="54"/>
        <v>0</v>
      </c>
      <c r="H264" s="63">
        <f t="shared" si="55"/>
        <v>0</v>
      </c>
      <c r="I264" s="63">
        <f t="shared" si="56"/>
        <v>0</v>
      </c>
      <c r="J264" s="63">
        <f t="shared" si="57"/>
        <v>0</v>
      </c>
      <c r="K264" s="63">
        <f t="shared" si="58"/>
        <v>0</v>
      </c>
      <c r="L264" s="63">
        <f t="shared" si="59"/>
        <v>0</v>
      </c>
      <c r="M264" s="63">
        <f t="shared" ca="1" si="60"/>
        <v>1.0951661045316519E-2</v>
      </c>
      <c r="N264" s="63">
        <f t="shared" ca="1" si="61"/>
        <v>0</v>
      </c>
      <c r="O264" s="17">
        <f t="shared" ca="1" si="62"/>
        <v>0</v>
      </c>
      <c r="P264" s="63">
        <f t="shared" ca="1" si="63"/>
        <v>0</v>
      </c>
      <c r="Q264" s="63">
        <f t="shared" ca="1" si="64"/>
        <v>0</v>
      </c>
      <c r="R264">
        <f t="shared" ca="1" si="65"/>
        <v>-1.0951661045316519E-2</v>
      </c>
    </row>
    <row r="265" spans="1:18">
      <c r="A265" s="73"/>
      <c r="B265" s="73"/>
      <c r="C265" s="73"/>
      <c r="D265" s="75">
        <f t="shared" si="51"/>
        <v>0</v>
      </c>
      <c r="E265" s="75">
        <f t="shared" si="52"/>
        <v>0</v>
      </c>
      <c r="F265" s="63">
        <f t="shared" si="53"/>
        <v>0</v>
      </c>
      <c r="G265" s="63">
        <f t="shared" si="54"/>
        <v>0</v>
      </c>
      <c r="H265" s="63">
        <f t="shared" si="55"/>
        <v>0</v>
      </c>
      <c r="I265" s="63">
        <f t="shared" si="56"/>
        <v>0</v>
      </c>
      <c r="J265" s="63">
        <f t="shared" si="57"/>
        <v>0</v>
      </c>
      <c r="K265" s="63">
        <f t="shared" si="58"/>
        <v>0</v>
      </c>
      <c r="L265" s="63">
        <f t="shared" si="59"/>
        <v>0</v>
      </c>
      <c r="M265" s="63">
        <f t="shared" ca="1" si="60"/>
        <v>1.0951661045316519E-2</v>
      </c>
      <c r="N265" s="63">
        <f t="shared" ca="1" si="61"/>
        <v>0</v>
      </c>
      <c r="O265" s="17">
        <f t="shared" ca="1" si="62"/>
        <v>0</v>
      </c>
      <c r="P265" s="63">
        <f t="shared" ca="1" si="63"/>
        <v>0</v>
      </c>
      <c r="Q265" s="63">
        <f t="shared" ca="1" si="64"/>
        <v>0</v>
      </c>
      <c r="R265">
        <f t="shared" ca="1" si="65"/>
        <v>-1.0951661045316519E-2</v>
      </c>
    </row>
    <row r="266" spans="1:18">
      <c r="A266" s="73"/>
      <c r="B266" s="73"/>
      <c r="C266" s="73"/>
      <c r="D266" s="75">
        <f t="shared" si="51"/>
        <v>0</v>
      </c>
      <c r="E266" s="75">
        <f t="shared" si="52"/>
        <v>0</v>
      </c>
      <c r="F266" s="63">
        <f t="shared" si="53"/>
        <v>0</v>
      </c>
      <c r="G266" s="63">
        <f t="shared" si="54"/>
        <v>0</v>
      </c>
      <c r="H266" s="63">
        <f t="shared" si="55"/>
        <v>0</v>
      </c>
      <c r="I266" s="63">
        <f t="shared" si="56"/>
        <v>0</v>
      </c>
      <c r="J266" s="63">
        <f t="shared" si="57"/>
        <v>0</v>
      </c>
      <c r="K266" s="63">
        <f t="shared" si="58"/>
        <v>0</v>
      </c>
      <c r="L266" s="63">
        <f t="shared" si="59"/>
        <v>0</v>
      </c>
      <c r="M266" s="63">
        <f t="shared" ca="1" si="60"/>
        <v>1.0951661045316519E-2</v>
      </c>
      <c r="N266" s="63">
        <f t="shared" ca="1" si="61"/>
        <v>0</v>
      </c>
      <c r="O266" s="17">
        <f t="shared" ca="1" si="62"/>
        <v>0</v>
      </c>
      <c r="P266" s="63">
        <f t="shared" ca="1" si="63"/>
        <v>0</v>
      </c>
      <c r="Q266" s="63">
        <f t="shared" ca="1" si="64"/>
        <v>0</v>
      </c>
      <c r="R266">
        <f t="shared" ca="1" si="65"/>
        <v>-1.0951661045316519E-2</v>
      </c>
    </row>
    <row r="267" spans="1:18">
      <c r="A267" s="73"/>
      <c r="B267" s="73"/>
      <c r="C267" s="73"/>
      <c r="D267" s="75">
        <f t="shared" si="51"/>
        <v>0</v>
      </c>
      <c r="E267" s="75">
        <f t="shared" si="52"/>
        <v>0</v>
      </c>
      <c r="F267" s="63">
        <f t="shared" si="53"/>
        <v>0</v>
      </c>
      <c r="G267" s="63">
        <f t="shared" si="54"/>
        <v>0</v>
      </c>
      <c r="H267" s="63">
        <f t="shared" si="55"/>
        <v>0</v>
      </c>
      <c r="I267" s="63">
        <f t="shared" si="56"/>
        <v>0</v>
      </c>
      <c r="J267" s="63">
        <f t="shared" si="57"/>
        <v>0</v>
      </c>
      <c r="K267" s="63">
        <f t="shared" si="58"/>
        <v>0</v>
      </c>
      <c r="L267" s="63">
        <f t="shared" si="59"/>
        <v>0</v>
      </c>
      <c r="M267" s="63">
        <f t="shared" ca="1" si="60"/>
        <v>1.0951661045316519E-2</v>
      </c>
      <c r="N267" s="63">
        <f t="shared" ca="1" si="61"/>
        <v>0</v>
      </c>
      <c r="O267" s="17">
        <f t="shared" ca="1" si="62"/>
        <v>0</v>
      </c>
      <c r="P267" s="63">
        <f t="shared" ca="1" si="63"/>
        <v>0</v>
      </c>
      <c r="Q267" s="63">
        <f t="shared" ca="1" si="64"/>
        <v>0</v>
      </c>
      <c r="R267">
        <f t="shared" ca="1" si="65"/>
        <v>-1.0951661045316519E-2</v>
      </c>
    </row>
    <row r="268" spans="1:18">
      <c r="A268" s="73"/>
      <c r="B268" s="73"/>
      <c r="C268" s="73"/>
      <c r="D268" s="75">
        <f t="shared" si="51"/>
        <v>0</v>
      </c>
      <c r="E268" s="75">
        <f t="shared" si="52"/>
        <v>0</v>
      </c>
      <c r="F268" s="63">
        <f t="shared" si="53"/>
        <v>0</v>
      </c>
      <c r="G268" s="63">
        <f t="shared" si="54"/>
        <v>0</v>
      </c>
      <c r="H268" s="63">
        <f t="shared" si="55"/>
        <v>0</v>
      </c>
      <c r="I268" s="63">
        <f t="shared" si="56"/>
        <v>0</v>
      </c>
      <c r="J268" s="63">
        <f t="shared" si="57"/>
        <v>0</v>
      </c>
      <c r="K268" s="63">
        <f t="shared" si="58"/>
        <v>0</v>
      </c>
      <c r="L268" s="63">
        <f t="shared" si="59"/>
        <v>0</v>
      </c>
      <c r="M268" s="63">
        <f t="shared" ca="1" si="60"/>
        <v>1.0951661045316519E-2</v>
      </c>
      <c r="N268" s="63">
        <f t="shared" ca="1" si="61"/>
        <v>0</v>
      </c>
      <c r="O268" s="17">
        <f t="shared" ca="1" si="62"/>
        <v>0</v>
      </c>
      <c r="P268" s="63">
        <f t="shared" ca="1" si="63"/>
        <v>0</v>
      </c>
      <c r="Q268" s="63">
        <f t="shared" ca="1" si="64"/>
        <v>0</v>
      </c>
      <c r="R268">
        <f t="shared" ca="1" si="65"/>
        <v>-1.0951661045316519E-2</v>
      </c>
    </row>
    <row r="269" spans="1:18">
      <c r="A269" s="73"/>
      <c r="B269" s="73"/>
      <c r="C269" s="73"/>
      <c r="D269" s="75">
        <f t="shared" si="51"/>
        <v>0</v>
      </c>
      <c r="E269" s="75">
        <f t="shared" si="52"/>
        <v>0</v>
      </c>
      <c r="F269" s="63">
        <f t="shared" si="53"/>
        <v>0</v>
      </c>
      <c r="G269" s="63">
        <f t="shared" si="54"/>
        <v>0</v>
      </c>
      <c r="H269" s="63">
        <f t="shared" si="55"/>
        <v>0</v>
      </c>
      <c r="I269" s="63">
        <f t="shared" si="56"/>
        <v>0</v>
      </c>
      <c r="J269" s="63">
        <f t="shared" si="57"/>
        <v>0</v>
      </c>
      <c r="K269" s="63">
        <f t="shared" si="58"/>
        <v>0</v>
      </c>
      <c r="L269" s="63">
        <f t="shared" si="59"/>
        <v>0</v>
      </c>
      <c r="M269" s="63">
        <f t="shared" ca="1" si="60"/>
        <v>1.0951661045316519E-2</v>
      </c>
      <c r="N269" s="63">
        <f t="shared" ca="1" si="61"/>
        <v>0</v>
      </c>
      <c r="O269" s="17">
        <f t="shared" ca="1" si="62"/>
        <v>0</v>
      </c>
      <c r="P269" s="63">
        <f t="shared" ca="1" si="63"/>
        <v>0</v>
      </c>
      <c r="Q269" s="63">
        <f t="shared" ca="1" si="64"/>
        <v>0</v>
      </c>
      <c r="R269">
        <f t="shared" ca="1" si="65"/>
        <v>-1.0951661045316519E-2</v>
      </c>
    </row>
    <row r="270" spans="1:18">
      <c r="A270" s="73"/>
      <c r="B270" s="73"/>
      <c r="C270" s="73"/>
      <c r="D270" s="75">
        <f t="shared" si="51"/>
        <v>0</v>
      </c>
      <c r="E270" s="75">
        <f t="shared" si="52"/>
        <v>0</v>
      </c>
      <c r="F270" s="63">
        <f t="shared" si="53"/>
        <v>0</v>
      </c>
      <c r="G270" s="63">
        <f t="shared" si="54"/>
        <v>0</v>
      </c>
      <c r="H270" s="63">
        <f t="shared" si="55"/>
        <v>0</v>
      </c>
      <c r="I270" s="63">
        <f t="shared" si="56"/>
        <v>0</v>
      </c>
      <c r="J270" s="63">
        <f t="shared" si="57"/>
        <v>0</v>
      </c>
      <c r="K270" s="63">
        <f t="shared" si="58"/>
        <v>0</v>
      </c>
      <c r="L270" s="63">
        <f t="shared" si="59"/>
        <v>0</v>
      </c>
      <c r="M270" s="63">
        <f t="shared" ca="1" si="60"/>
        <v>1.0951661045316519E-2</v>
      </c>
      <c r="N270" s="63">
        <f t="shared" ca="1" si="61"/>
        <v>0</v>
      </c>
      <c r="O270" s="17">
        <f t="shared" ca="1" si="62"/>
        <v>0</v>
      </c>
      <c r="P270" s="63">
        <f t="shared" ca="1" si="63"/>
        <v>0</v>
      </c>
      <c r="Q270" s="63">
        <f t="shared" ca="1" si="64"/>
        <v>0</v>
      </c>
      <c r="R270">
        <f t="shared" ca="1" si="65"/>
        <v>-1.0951661045316519E-2</v>
      </c>
    </row>
    <row r="271" spans="1:18">
      <c r="A271" s="73"/>
      <c r="B271" s="73"/>
      <c r="C271" s="73"/>
      <c r="D271" s="75">
        <f t="shared" si="51"/>
        <v>0</v>
      </c>
      <c r="E271" s="75">
        <f t="shared" si="52"/>
        <v>0</v>
      </c>
      <c r="F271" s="63">
        <f t="shared" si="53"/>
        <v>0</v>
      </c>
      <c r="G271" s="63">
        <f t="shared" si="54"/>
        <v>0</v>
      </c>
      <c r="H271" s="63">
        <f t="shared" si="55"/>
        <v>0</v>
      </c>
      <c r="I271" s="63">
        <f t="shared" si="56"/>
        <v>0</v>
      </c>
      <c r="J271" s="63">
        <f t="shared" si="57"/>
        <v>0</v>
      </c>
      <c r="K271" s="63">
        <f t="shared" si="58"/>
        <v>0</v>
      </c>
      <c r="L271" s="63">
        <f t="shared" si="59"/>
        <v>0</v>
      </c>
      <c r="M271" s="63">
        <f t="shared" ca="1" si="60"/>
        <v>1.0951661045316519E-2</v>
      </c>
      <c r="N271" s="63">
        <f t="shared" ca="1" si="61"/>
        <v>0</v>
      </c>
      <c r="O271" s="17">
        <f t="shared" ca="1" si="62"/>
        <v>0</v>
      </c>
      <c r="P271" s="63">
        <f t="shared" ca="1" si="63"/>
        <v>0</v>
      </c>
      <c r="Q271" s="63">
        <f t="shared" ca="1" si="64"/>
        <v>0</v>
      </c>
      <c r="R271">
        <f t="shared" ca="1" si="65"/>
        <v>-1.0951661045316519E-2</v>
      </c>
    </row>
    <row r="272" spans="1:18">
      <c r="A272" s="73"/>
      <c r="B272" s="73"/>
      <c r="C272" s="73"/>
      <c r="D272" s="75">
        <f t="shared" si="51"/>
        <v>0</v>
      </c>
      <c r="E272" s="75">
        <f t="shared" si="52"/>
        <v>0</v>
      </c>
      <c r="F272" s="63">
        <f t="shared" si="53"/>
        <v>0</v>
      </c>
      <c r="G272" s="63">
        <f t="shared" si="54"/>
        <v>0</v>
      </c>
      <c r="H272" s="63">
        <f t="shared" si="55"/>
        <v>0</v>
      </c>
      <c r="I272" s="63">
        <f t="shared" si="56"/>
        <v>0</v>
      </c>
      <c r="J272" s="63">
        <f t="shared" si="57"/>
        <v>0</v>
      </c>
      <c r="K272" s="63">
        <f t="shared" si="58"/>
        <v>0</v>
      </c>
      <c r="L272" s="63">
        <f t="shared" si="59"/>
        <v>0</v>
      </c>
      <c r="M272" s="63">
        <f t="shared" ca="1" si="60"/>
        <v>1.0951661045316519E-2</v>
      </c>
      <c r="N272" s="63">
        <f t="shared" ca="1" si="61"/>
        <v>0</v>
      </c>
      <c r="O272" s="17">
        <f t="shared" ca="1" si="62"/>
        <v>0</v>
      </c>
      <c r="P272" s="63">
        <f t="shared" ca="1" si="63"/>
        <v>0</v>
      </c>
      <c r="Q272" s="63">
        <f t="shared" ca="1" si="64"/>
        <v>0</v>
      </c>
      <c r="R272">
        <f t="shared" ca="1" si="65"/>
        <v>-1.0951661045316519E-2</v>
      </c>
    </row>
    <row r="273" spans="1:18">
      <c r="A273" s="73"/>
      <c r="B273" s="73"/>
      <c r="C273" s="73"/>
      <c r="D273" s="75">
        <f t="shared" si="51"/>
        <v>0</v>
      </c>
      <c r="E273" s="75">
        <f t="shared" si="52"/>
        <v>0</v>
      </c>
      <c r="F273" s="63">
        <f t="shared" si="53"/>
        <v>0</v>
      </c>
      <c r="G273" s="63">
        <f t="shared" si="54"/>
        <v>0</v>
      </c>
      <c r="H273" s="63">
        <f t="shared" si="55"/>
        <v>0</v>
      </c>
      <c r="I273" s="63">
        <f t="shared" si="56"/>
        <v>0</v>
      </c>
      <c r="J273" s="63">
        <f t="shared" si="57"/>
        <v>0</v>
      </c>
      <c r="K273" s="63">
        <f t="shared" si="58"/>
        <v>0</v>
      </c>
      <c r="L273" s="63">
        <f t="shared" si="59"/>
        <v>0</v>
      </c>
      <c r="M273" s="63">
        <f t="shared" ca="1" si="60"/>
        <v>1.0951661045316519E-2</v>
      </c>
      <c r="N273" s="63">
        <f t="shared" ca="1" si="61"/>
        <v>0</v>
      </c>
      <c r="O273" s="17">
        <f t="shared" ca="1" si="62"/>
        <v>0</v>
      </c>
      <c r="P273" s="63">
        <f t="shared" ca="1" si="63"/>
        <v>0</v>
      </c>
      <c r="Q273" s="63">
        <f t="shared" ca="1" si="64"/>
        <v>0</v>
      </c>
      <c r="R273">
        <f t="shared" ca="1" si="65"/>
        <v>-1.0951661045316519E-2</v>
      </c>
    </row>
    <row r="274" spans="1:18">
      <c r="A274" s="73"/>
      <c r="B274" s="73"/>
      <c r="C274" s="73"/>
      <c r="D274" s="75">
        <f t="shared" ref="D274:D281" si="66">A274/A$18</f>
        <v>0</v>
      </c>
      <c r="E274" s="75">
        <f t="shared" ref="E274:E281" si="67">B274/B$18</f>
        <v>0</v>
      </c>
      <c r="F274" s="63">
        <f t="shared" ref="F274:F281" si="68">$C274*D274</f>
        <v>0</v>
      </c>
      <c r="G274" s="63">
        <f t="shared" ref="G274:G281" si="69">$C274*E274</f>
        <v>0</v>
      </c>
      <c r="H274" s="63">
        <f t="shared" ref="H274:H281" si="70">C274*D274*D274</f>
        <v>0</v>
      </c>
      <c r="I274" s="63">
        <f t="shared" ref="I274:I281" si="71">C274*D274*D274*D274</f>
        <v>0</v>
      </c>
      <c r="J274" s="63">
        <f t="shared" ref="J274:J281" si="72">C274*D274*D274*D274*D274</f>
        <v>0</v>
      </c>
      <c r="K274" s="63">
        <f t="shared" ref="K274:K281" si="73">C274*E274*D274</f>
        <v>0</v>
      </c>
      <c r="L274" s="63">
        <f t="shared" ref="L274:L281" si="74">C274*E274*D274*D274</f>
        <v>0</v>
      </c>
      <c r="M274" s="63">
        <f t="shared" ref="M274:M281" ca="1" si="75">+E$4+E$5*D274+E$6*D274^2</f>
        <v>1.0951661045316519E-2</v>
      </c>
      <c r="N274" s="63">
        <f t="shared" ref="N274:N281" ca="1" si="76">C274*(M274-E274)^2</f>
        <v>0</v>
      </c>
      <c r="O274" s="17">
        <f t="shared" ref="O274:O281" ca="1" si="77">(C274*O$1-O$2*F274+O$3*H274)^2</f>
        <v>0</v>
      </c>
      <c r="P274" s="63">
        <f t="shared" ref="P274:P281" ca="1" si="78">(-C274*O$2+O$4*F274-O$5*H274)^2</f>
        <v>0</v>
      </c>
      <c r="Q274" s="63">
        <f t="shared" ref="Q274:Q281" ca="1" si="79">+(C274*O$3-F274*O$5+H274*O$6)^2</f>
        <v>0</v>
      </c>
      <c r="R274">
        <f t="shared" ref="R274:R281" ca="1" si="80">+E274-M274</f>
        <v>-1.0951661045316519E-2</v>
      </c>
    </row>
    <row r="275" spans="1:18">
      <c r="A275" s="73"/>
      <c r="B275" s="73"/>
      <c r="C275" s="73"/>
      <c r="D275" s="75">
        <f t="shared" si="66"/>
        <v>0</v>
      </c>
      <c r="E275" s="75">
        <f t="shared" si="67"/>
        <v>0</v>
      </c>
      <c r="F275" s="63">
        <f t="shared" si="68"/>
        <v>0</v>
      </c>
      <c r="G275" s="63">
        <f t="shared" si="69"/>
        <v>0</v>
      </c>
      <c r="H275" s="63">
        <f t="shared" si="70"/>
        <v>0</v>
      </c>
      <c r="I275" s="63">
        <f t="shared" si="71"/>
        <v>0</v>
      </c>
      <c r="J275" s="63">
        <f t="shared" si="72"/>
        <v>0</v>
      </c>
      <c r="K275" s="63">
        <f t="shared" si="73"/>
        <v>0</v>
      </c>
      <c r="L275" s="63">
        <f t="shared" si="74"/>
        <v>0</v>
      </c>
      <c r="M275" s="63">
        <f t="shared" ca="1" si="75"/>
        <v>1.0951661045316519E-2</v>
      </c>
      <c r="N275" s="63">
        <f t="shared" ca="1" si="76"/>
        <v>0</v>
      </c>
      <c r="O275" s="17">
        <f t="shared" ca="1" si="77"/>
        <v>0</v>
      </c>
      <c r="P275" s="63">
        <f t="shared" ca="1" si="78"/>
        <v>0</v>
      </c>
      <c r="Q275" s="63">
        <f t="shared" ca="1" si="79"/>
        <v>0</v>
      </c>
      <c r="R275">
        <f t="shared" ca="1" si="80"/>
        <v>-1.0951661045316519E-2</v>
      </c>
    </row>
    <row r="276" spans="1:18">
      <c r="A276" s="73"/>
      <c r="B276" s="73"/>
      <c r="C276" s="73"/>
      <c r="D276" s="75">
        <f t="shared" si="66"/>
        <v>0</v>
      </c>
      <c r="E276" s="75">
        <f t="shared" si="67"/>
        <v>0</v>
      </c>
      <c r="F276" s="63">
        <f t="shared" si="68"/>
        <v>0</v>
      </c>
      <c r="G276" s="63">
        <f t="shared" si="69"/>
        <v>0</v>
      </c>
      <c r="H276" s="63">
        <f t="shared" si="70"/>
        <v>0</v>
      </c>
      <c r="I276" s="63">
        <f t="shared" si="71"/>
        <v>0</v>
      </c>
      <c r="J276" s="63">
        <f t="shared" si="72"/>
        <v>0</v>
      </c>
      <c r="K276" s="63">
        <f t="shared" si="73"/>
        <v>0</v>
      </c>
      <c r="L276" s="63">
        <f t="shared" si="74"/>
        <v>0</v>
      </c>
      <c r="M276" s="63">
        <f t="shared" ca="1" si="75"/>
        <v>1.0951661045316519E-2</v>
      </c>
      <c r="N276" s="63">
        <f t="shared" ca="1" si="76"/>
        <v>0</v>
      </c>
      <c r="O276" s="17">
        <f t="shared" ca="1" si="77"/>
        <v>0</v>
      </c>
      <c r="P276" s="63">
        <f t="shared" ca="1" si="78"/>
        <v>0</v>
      </c>
      <c r="Q276" s="63">
        <f t="shared" ca="1" si="79"/>
        <v>0</v>
      </c>
      <c r="R276">
        <f t="shared" ca="1" si="80"/>
        <v>-1.0951661045316519E-2</v>
      </c>
    </row>
    <row r="277" spans="1:18">
      <c r="A277" s="73"/>
      <c r="B277" s="73"/>
      <c r="C277" s="73"/>
      <c r="D277" s="75">
        <f t="shared" si="66"/>
        <v>0</v>
      </c>
      <c r="E277" s="75">
        <f t="shared" si="67"/>
        <v>0</v>
      </c>
      <c r="F277" s="63">
        <f t="shared" si="68"/>
        <v>0</v>
      </c>
      <c r="G277" s="63">
        <f t="shared" si="69"/>
        <v>0</v>
      </c>
      <c r="H277" s="63">
        <f t="shared" si="70"/>
        <v>0</v>
      </c>
      <c r="I277" s="63">
        <f t="shared" si="71"/>
        <v>0</v>
      </c>
      <c r="J277" s="63">
        <f t="shared" si="72"/>
        <v>0</v>
      </c>
      <c r="K277" s="63">
        <f t="shared" si="73"/>
        <v>0</v>
      </c>
      <c r="L277" s="63">
        <f t="shared" si="74"/>
        <v>0</v>
      </c>
      <c r="M277" s="63">
        <f t="shared" ca="1" si="75"/>
        <v>1.0951661045316519E-2</v>
      </c>
      <c r="N277" s="63">
        <f t="shared" ca="1" si="76"/>
        <v>0</v>
      </c>
      <c r="O277" s="17">
        <f t="shared" ca="1" si="77"/>
        <v>0</v>
      </c>
      <c r="P277" s="63">
        <f t="shared" ca="1" si="78"/>
        <v>0</v>
      </c>
      <c r="Q277" s="63">
        <f t="shared" ca="1" si="79"/>
        <v>0</v>
      </c>
      <c r="R277">
        <f t="shared" ca="1" si="80"/>
        <v>-1.0951661045316519E-2</v>
      </c>
    </row>
    <row r="278" spans="1:18">
      <c r="A278" s="73"/>
      <c r="B278" s="73"/>
      <c r="C278" s="73"/>
      <c r="D278" s="75">
        <f t="shared" si="66"/>
        <v>0</v>
      </c>
      <c r="E278" s="75">
        <f t="shared" si="67"/>
        <v>0</v>
      </c>
      <c r="F278" s="63">
        <f t="shared" si="68"/>
        <v>0</v>
      </c>
      <c r="G278" s="63">
        <f t="shared" si="69"/>
        <v>0</v>
      </c>
      <c r="H278" s="63">
        <f t="shared" si="70"/>
        <v>0</v>
      </c>
      <c r="I278" s="63">
        <f t="shared" si="71"/>
        <v>0</v>
      </c>
      <c r="J278" s="63">
        <f t="shared" si="72"/>
        <v>0</v>
      </c>
      <c r="K278" s="63">
        <f t="shared" si="73"/>
        <v>0</v>
      </c>
      <c r="L278" s="63">
        <f t="shared" si="74"/>
        <v>0</v>
      </c>
      <c r="M278" s="63">
        <f t="shared" ca="1" si="75"/>
        <v>1.0951661045316519E-2</v>
      </c>
      <c r="N278" s="63">
        <f t="shared" ca="1" si="76"/>
        <v>0</v>
      </c>
      <c r="O278" s="17">
        <f t="shared" ca="1" si="77"/>
        <v>0</v>
      </c>
      <c r="P278" s="63">
        <f t="shared" ca="1" si="78"/>
        <v>0</v>
      </c>
      <c r="Q278" s="63">
        <f t="shared" ca="1" si="79"/>
        <v>0</v>
      </c>
      <c r="R278">
        <f t="shared" ca="1" si="80"/>
        <v>-1.0951661045316519E-2</v>
      </c>
    </row>
    <row r="279" spans="1:18">
      <c r="A279" s="73"/>
      <c r="B279" s="73"/>
      <c r="C279" s="73"/>
      <c r="D279" s="75">
        <f t="shared" si="66"/>
        <v>0</v>
      </c>
      <c r="E279" s="75">
        <f t="shared" si="67"/>
        <v>0</v>
      </c>
      <c r="F279" s="63">
        <f t="shared" si="68"/>
        <v>0</v>
      </c>
      <c r="G279" s="63">
        <f t="shared" si="69"/>
        <v>0</v>
      </c>
      <c r="H279" s="63">
        <f t="shared" si="70"/>
        <v>0</v>
      </c>
      <c r="I279" s="63">
        <f t="shared" si="71"/>
        <v>0</v>
      </c>
      <c r="J279" s="63">
        <f t="shared" si="72"/>
        <v>0</v>
      </c>
      <c r="K279" s="63">
        <f t="shared" si="73"/>
        <v>0</v>
      </c>
      <c r="L279" s="63">
        <f t="shared" si="74"/>
        <v>0</v>
      </c>
      <c r="M279" s="63">
        <f t="shared" ca="1" si="75"/>
        <v>1.0951661045316519E-2</v>
      </c>
      <c r="N279" s="63">
        <f t="shared" ca="1" si="76"/>
        <v>0</v>
      </c>
      <c r="O279" s="17">
        <f t="shared" ca="1" si="77"/>
        <v>0</v>
      </c>
      <c r="P279" s="63">
        <f t="shared" ca="1" si="78"/>
        <v>0</v>
      </c>
      <c r="Q279" s="63">
        <f t="shared" ca="1" si="79"/>
        <v>0</v>
      </c>
      <c r="R279">
        <f t="shared" ca="1" si="80"/>
        <v>-1.0951661045316519E-2</v>
      </c>
    </row>
    <row r="280" spans="1:18">
      <c r="A280" s="73"/>
      <c r="B280" s="73"/>
      <c r="C280" s="73"/>
      <c r="D280" s="75">
        <f t="shared" si="66"/>
        <v>0</v>
      </c>
      <c r="E280" s="75">
        <f t="shared" si="67"/>
        <v>0</v>
      </c>
      <c r="F280" s="63">
        <f t="shared" si="68"/>
        <v>0</v>
      </c>
      <c r="G280" s="63">
        <f t="shared" si="69"/>
        <v>0</v>
      </c>
      <c r="H280" s="63">
        <f t="shared" si="70"/>
        <v>0</v>
      </c>
      <c r="I280" s="63">
        <f t="shared" si="71"/>
        <v>0</v>
      </c>
      <c r="J280" s="63">
        <f t="shared" si="72"/>
        <v>0</v>
      </c>
      <c r="K280" s="63">
        <f t="shared" si="73"/>
        <v>0</v>
      </c>
      <c r="L280" s="63">
        <f t="shared" si="74"/>
        <v>0</v>
      </c>
      <c r="M280" s="63">
        <f t="shared" ca="1" si="75"/>
        <v>1.0951661045316519E-2</v>
      </c>
      <c r="N280" s="63">
        <f t="shared" ca="1" si="76"/>
        <v>0</v>
      </c>
      <c r="O280" s="17">
        <f t="shared" ca="1" si="77"/>
        <v>0</v>
      </c>
      <c r="P280" s="63">
        <f t="shared" ca="1" si="78"/>
        <v>0</v>
      </c>
      <c r="Q280" s="63">
        <f t="shared" ca="1" si="79"/>
        <v>0</v>
      </c>
      <c r="R280">
        <f t="shared" ca="1" si="80"/>
        <v>-1.0951661045316519E-2</v>
      </c>
    </row>
    <row r="281" spans="1:18">
      <c r="A281" s="73"/>
      <c r="B281" s="73"/>
      <c r="C281" s="73"/>
      <c r="D281" s="75">
        <f t="shared" si="66"/>
        <v>0</v>
      </c>
      <c r="E281" s="75">
        <f t="shared" si="67"/>
        <v>0</v>
      </c>
      <c r="F281" s="63">
        <f t="shared" si="68"/>
        <v>0</v>
      </c>
      <c r="G281" s="63">
        <f t="shared" si="69"/>
        <v>0</v>
      </c>
      <c r="H281" s="63">
        <f t="shared" si="70"/>
        <v>0</v>
      </c>
      <c r="I281" s="63">
        <f t="shared" si="71"/>
        <v>0</v>
      </c>
      <c r="J281" s="63">
        <f t="shared" si="72"/>
        <v>0</v>
      </c>
      <c r="K281" s="63">
        <f t="shared" si="73"/>
        <v>0</v>
      </c>
      <c r="L281" s="63">
        <f t="shared" si="74"/>
        <v>0</v>
      </c>
      <c r="M281" s="63">
        <f t="shared" ca="1" si="75"/>
        <v>1.0951661045316519E-2</v>
      </c>
      <c r="N281" s="63">
        <f t="shared" ca="1" si="76"/>
        <v>0</v>
      </c>
      <c r="O281" s="17">
        <f t="shared" ca="1" si="77"/>
        <v>0</v>
      </c>
      <c r="P281" s="63">
        <f t="shared" ca="1" si="78"/>
        <v>0</v>
      </c>
      <c r="Q281" s="63">
        <f t="shared" ca="1" si="79"/>
        <v>0</v>
      </c>
      <c r="R281">
        <f t="shared" ca="1" si="80"/>
        <v>-1.0951661045316519E-2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6"/>
  </sheetPr>
  <dimension ref="A1:AR273"/>
  <sheetViews>
    <sheetView workbookViewId="0">
      <selection activeCell="V35" sqref="V35"/>
    </sheetView>
  </sheetViews>
  <sheetFormatPr defaultColWidth="10.28515625" defaultRowHeight="12.75"/>
  <cols>
    <col min="1" max="1" width="15" style="1" customWidth="1"/>
    <col min="2" max="2" width="5.140625" style="1" customWidth="1"/>
    <col min="3" max="3" width="11.85546875" style="1" customWidth="1"/>
    <col min="4" max="4" width="11.5703125" style="1" customWidth="1"/>
    <col min="5" max="5" width="10.28515625" style="1"/>
    <col min="6" max="6" width="11" style="1" customWidth="1"/>
    <col min="7" max="7" width="8.85546875" style="26" customWidth="1"/>
    <col min="8" max="14" width="8.5703125" style="1" customWidth="1"/>
    <col min="15" max="15" width="8" style="1" customWidth="1"/>
    <col min="16" max="16" width="7.7109375" style="1" customWidth="1"/>
    <col min="17" max="18" width="9.85546875" style="1" customWidth="1"/>
    <col min="19" max="16384" width="10.28515625" style="1"/>
  </cols>
  <sheetData>
    <row r="1" spans="1:24" ht="20.25">
      <c r="A1" s="2" t="s">
        <v>0</v>
      </c>
      <c r="S1" s="23" t="s">
        <v>29</v>
      </c>
      <c r="T1" s="23" t="s">
        <v>39</v>
      </c>
      <c r="U1" s="9" t="s">
        <v>429</v>
      </c>
    </row>
    <row r="2" spans="1:24">
      <c r="A2" s="1" t="s">
        <v>1</v>
      </c>
      <c r="B2" s="3" t="s">
        <v>2</v>
      </c>
      <c r="S2" s="170">
        <v>-18000</v>
      </c>
      <c r="T2" s="179">
        <f t="shared" ref="T2:T30" si="0">+D$11+D$12*S2+D$13*S2^2</f>
        <v>7.7505308334391079E-2</v>
      </c>
      <c r="U2" s="139">
        <f t="shared" ref="U2:U20" si="1">+X$3+X$4*SIN(RADIANS(X$5*S2+X$6))</f>
        <v>-3.6985069913501572E-3</v>
      </c>
    </row>
    <row r="3" spans="1:24">
      <c r="A3" s="4" t="s">
        <v>430</v>
      </c>
      <c r="S3" s="170">
        <v>-16000</v>
      </c>
      <c r="T3" s="179">
        <f t="shared" si="0"/>
        <v>6.3219852454145575E-2</v>
      </c>
      <c r="U3" s="139">
        <f t="shared" si="1"/>
        <v>-3.8510982795676887E-3</v>
      </c>
      <c r="W3" s="1" t="s">
        <v>392</v>
      </c>
      <c r="X3" s="1">
        <v>-2.9999999999999997E-4</v>
      </c>
    </row>
    <row r="4" spans="1:24">
      <c r="A4" s="5" t="s">
        <v>4</v>
      </c>
      <c r="C4" s="6">
        <v>41835.861700000001</v>
      </c>
      <c r="D4" s="7">
        <v>0.40964569000000001</v>
      </c>
      <c r="S4" s="170">
        <v>-14000</v>
      </c>
      <c r="T4" s="179">
        <f t="shared" si="0"/>
        <v>5.0341501310998099E-2</v>
      </c>
      <c r="U4" s="139">
        <f t="shared" si="1"/>
        <v>-2.3738295102602959E-3</v>
      </c>
      <c r="W4" s="1" t="s">
        <v>424</v>
      </c>
      <c r="X4" s="1">
        <v>3.7000000000000002E-3</v>
      </c>
    </row>
    <row r="5" spans="1:24">
      <c r="S5" s="170">
        <v>-12000</v>
      </c>
      <c r="T5" s="179">
        <f t="shared" si="0"/>
        <v>3.8870254904948665E-2</v>
      </c>
      <c r="U5" s="139">
        <f t="shared" si="1"/>
        <v>5.5272077738115514E-5</v>
      </c>
      <c r="W5" s="1" t="s">
        <v>431</v>
      </c>
      <c r="X5" s="1">
        <v>1.9800000000000002E-2</v>
      </c>
    </row>
    <row r="6" spans="1:24">
      <c r="A6" s="5" t="s">
        <v>5</v>
      </c>
      <c r="G6" s="174" t="s">
        <v>432</v>
      </c>
      <c r="S6" s="170">
        <v>-10000</v>
      </c>
      <c r="T6" s="179">
        <f t="shared" si="0"/>
        <v>2.8806113235997279E-2</v>
      </c>
      <c r="U6" s="139">
        <f t="shared" si="1"/>
        <v>2.3213131916316699E-3</v>
      </c>
      <c r="W6" s="1" t="s">
        <v>426</v>
      </c>
      <c r="X6" s="1">
        <v>243.11</v>
      </c>
    </row>
    <row r="7" spans="1:24">
      <c r="A7" s="1" t="s">
        <v>6</v>
      </c>
      <c r="C7" s="1">
        <v>41835.861700000001</v>
      </c>
      <c r="D7" s="16"/>
      <c r="G7" s="17">
        <v>40047.3586</v>
      </c>
      <c r="S7" s="170">
        <v>-8000</v>
      </c>
      <c r="T7" s="179">
        <f t="shared" si="0"/>
        <v>2.0149076304143927E-2</v>
      </c>
      <c r="U7" s="139">
        <f t="shared" si="1"/>
        <v>3.3842409774920289E-3</v>
      </c>
    </row>
    <row r="8" spans="1:24">
      <c r="A8" s="1" t="s">
        <v>7</v>
      </c>
      <c r="C8" s="1">
        <v>0.40964569000000001</v>
      </c>
      <c r="D8" s="16"/>
      <c r="G8" s="17">
        <v>0.40964313000000002</v>
      </c>
      <c r="S8" s="170">
        <v>-6000</v>
      </c>
      <c r="T8" s="179">
        <f t="shared" si="0"/>
        <v>1.2899144109388619E-2</v>
      </c>
      <c r="U8" s="139">
        <f t="shared" si="1"/>
        <v>2.7561997338379825E-3</v>
      </c>
    </row>
    <row r="9" spans="1:24">
      <c r="A9" s="8" t="s">
        <v>8</v>
      </c>
      <c r="B9" s="8"/>
      <c r="C9" s="8">
        <v>218</v>
      </c>
      <c r="D9" s="8" t="str">
        <f>"F"&amp;C9</f>
        <v>F218</v>
      </c>
      <c r="E9" s="8" t="str">
        <f>"G"&amp;C9</f>
        <v>G218</v>
      </c>
      <c r="G9" s="17"/>
      <c r="S9" s="170">
        <v>-4000</v>
      </c>
      <c r="T9" s="179">
        <f t="shared" si="0"/>
        <v>7.0563166517313503E-3</v>
      </c>
      <c r="U9" s="139">
        <f t="shared" si="1"/>
        <v>7.2544375748798519E-4</v>
      </c>
    </row>
    <row r="10" spans="1:24">
      <c r="C10" s="9" t="s">
        <v>9</v>
      </c>
      <c r="D10" s="9" t="s">
        <v>10</v>
      </c>
      <c r="G10" s="17"/>
      <c r="S10" s="170">
        <v>-2000</v>
      </c>
      <c r="T10" s="179">
        <f t="shared" si="0"/>
        <v>2.6205939311721234E-3</v>
      </c>
      <c r="U10" s="139">
        <f t="shared" si="1"/>
        <v>-1.7759637441054654E-3</v>
      </c>
    </row>
    <row r="11" spans="1:24">
      <c r="A11" s="1" t="s">
        <v>11</v>
      </c>
      <c r="C11" s="10">
        <f ca="1">INTERCEPT(INDIRECT(E9):G998,INDIRECT(D9):$F998)</f>
        <v>-0.12525760016149384</v>
      </c>
      <c r="D11" s="171">
        <v>-4.0802405228906283E-4</v>
      </c>
      <c r="E11" s="175">
        <v>1.0001982640069775</v>
      </c>
      <c r="F11" s="1">
        <v>9.9999999999999995E-7</v>
      </c>
      <c r="G11" s="17">
        <f>G7-C7</f>
        <v>-1788.5031000000017</v>
      </c>
      <c r="S11" s="170">
        <v>0</v>
      </c>
      <c r="T11" s="179">
        <f t="shared" si="0"/>
        <v>-4.0802405228906283E-4</v>
      </c>
      <c r="U11" s="139">
        <f t="shared" si="1"/>
        <v>-3.5999429788683818E-3</v>
      </c>
    </row>
    <row r="12" spans="1:24">
      <c r="A12" s="1" t="s">
        <v>12</v>
      </c>
      <c r="C12" s="10">
        <f ca="1">SLOPE(INDIRECT(E9):G998,INDIRECT(D9):$F998)</f>
        <v>8.0821282400149375E-6</v>
      </c>
      <c r="D12" s="171">
        <v>-1.162532807456083E-6</v>
      </c>
      <c r="E12" s="176">
        <v>-0.35781584054671889</v>
      </c>
      <c r="F12" s="1">
        <v>9.9999999999999995E-7</v>
      </c>
      <c r="G12" s="17">
        <f>G8-C8</f>
        <v>-2.5599999999847967E-6</v>
      </c>
      <c r="S12" s="170">
        <v>2000</v>
      </c>
      <c r="T12" s="179">
        <f t="shared" si="0"/>
        <v>-2.0295372986522081E-3</v>
      </c>
      <c r="U12" s="139">
        <f t="shared" si="1"/>
        <v>-3.9093357871406824E-3</v>
      </c>
    </row>
    <row r="13" spans="1:24">
      <c r="A13" s="1" t="s">
        <v>13</v>
      </c>
      <c r="C13" s="11" t="s">
        <v>14</v>
      </c>
      <c r="D13" s="171">
        <v>1.758880921372551E-10</v>
      </c>
      <c r="E13" s="177">
        <v>0.11290526628961811</v>
      </c>
      <c r="F13" s="1">
        <v>1E-10</v>
      </c>
      <c r="G13" s="178">
        <v>1.51E-10</v>
      </c>
      <c r="S13" s="170">
        <v>4000</v>
      </c>
      <c r="T13" s="179">
        <f t="shared" si="0"/>
        <v>-2.2439458079173127E-3</v>
      </c>
      <c r="U13" s="139">
        <f t="shared" si="1"/>
        <v>-2.5621390643645659E-3</v>
      </c>
    </row>
    <row r="14" spans="1:24">
      <c r="A14" s="1" t="s">
        <v>15</v>
      </c>
      <c r="C14" s="1" t="s">
        <v>407</v>
      </c>
      <c r="D14" s="1">
        <f>2*D13*365.24/C8</f>
        <v>3.1364356242689163E-7</v>
      </c>
      <c r="G14" s="178">
        <f>2*G13*365.24/C8</f>
        <v>2.6926312833902878E-7</v>
      </c>
      <c r="S14" s="170">
        <v>6000</v>
      </c>
      <c r="T14" s="179">
        <f t="shared" si="0"/>
        <v>-1.051249580084377E-3</v>
      </c>
      <c r="U14" s="139">
        <f t="shared" si="1"/>
        <v>-1.7668042504597828E-4</v>
      </c>
    </row>
    <row r="15" spans="1:24">
      <c r="A15" s="5" t="s">
        <v>16</v>
      </c>
      <c r="C15" s="15">
        <f ca="1">(C7+C11)+(C8+C12)*INT(MAX(F21:F3525))</f>
        <v>56522.233826969372</v>
      </c>
      <c r="D15" s="16">
        <f>+C7+INT(MAX(F21:F1580))*C8+D11+D12*INT(MAX(F21:F4015))+D13*INT(MAX(F21:F4042)^2)</f>
        <v>56522.253320452881</v>
      </c>
      <c r="S15" s="170">
        <v>8000</v>
      </c>
      <c r="T15" s="179">
        <f t="shared" si="0"/>
        <v>1.5485513848465995E-3</v>
      </c>
      <c r="U15" s="139">
        <f t="shared" si="1"/>
        <v>2.1521777955556738E-3</v>
      </c>
    </row>
    <row r="16" spans="1:24">
      <c r="A16" s="5" t="s">
        <v>17</v>
      </c>
      <c r="C16" s="15">
        <f ca="1">+C8+C12</f>
        <v>0.40965377212824</v>
      </c>
      <c r="D16" s="17">
        <f>+C8+D12+2*D13*MAX(F21:F114)</f>
        <v>0.40964548465018996</v>
      </c>
      <c r="S16" s="170">
        <v>10000</v>
      </c>
      <c r="T16" s="179">
        <f t="shared" si="0"/>
        <v>5.5554570868756158E-3</v>
      </c>
      <c r="U16" s="139">
        <f t="shared" si="1"/>
        <v>3.3555513552787574E-3</v>
      </c>
    </row>
    <row r="17" spans="1:44">
      <c r="A17" s="10" t="s">
        <v>18</v>
      </c>
      <c r="C17" s="1">
        <f>COUNT(C21:C2183)</f>
        <v>253</v>
      </c>
      <c r="S17" s="170">
        <v>12000</v>
      </c>
      <c r="T17" s="179">
        <f t="shared" si="0"/>
        <v>1.0969467526002676E-2</v>
      </c>
      <c r="U17" s="139">
        <f t="shared" si="1"/>
        <v>2.8811236622228566E-3</v>
      </c>
    </row>
    <row r="18" spans="1:44">
      <c r="A18" s="5" t="s">
        <v>19</v>
      </c>
      <c r="C18" s="18">
        <f ca="1">+C15</f>
        <v>56522.233826969372</v>
      </c>
      <c r="D18" s="19">
        <f ca="1">C16</f>
        <v>0.40965377212824</v>
      </c>
      <c r="E18" s="10" t="s">
        <v>9</v>
      </c>
      <c r="S18" s="170">
        <v>14000</v>
      </c>
      <c r="T18" s="179">
        <f t="shared" si="0"/>
        <v>1.7790582702227775E-2</v>
      </c>
      <c r="U18" s="139">
        <f t="shared" si="1"/>
        <v>9.4664446202149914E-4</v>
      </c>
    </row>
    <row r="19" spans="1:44">
      <c r="A19" s="5" t="s">
        <v>21</v>
      </c>
      <c r="C19" s="20">
        <f>+D15</f>
        <v>56522.253320452881</v>
      </c>
      <c r="D19" s="21">
        <f>+D16</f>
        <v>0.40964548465018996</v>
      </c>
      <c r="E19" s="8" t="s">
        <v>22</v>
      </c>
      <c r="S19" s="170">
        <v>16000</v>
      </c>
      <c r="T19" s="179">
        <f t="shared" si="0"/>
        <v>2.6018802615550916E-2</v>
      </c>
      <c r="U19" s="139">
        <f t="shared" si="1"/>
        <v>-1.5600115281815331E-3</v>
      </c>
    </row>
    <row r="20" spans="1:44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174" t="s">
        <v>30</v>
      </c>
      <c r="H20" s="22" t="s">
        <v>31</v>
      </c>
      <c r="I20" s="22" t="s">
        <v>32</v>
      </c>
      <c r="J20" s="22" t="s">
        <v>33</v>
      </c>
      <c r="K20" s="22" t="s">
        <v>34</v>
      </c>
      <c r="L20" s="22" t="s">
        <v>35</v>
      </c>
      <c r="M20" s="22" t="s">
        <v>36</v>
      </c>
      <c r="N20" s="22" t="s">
        <v>37</v>
      </c>
      <c r="O20" s="22" t="s">
        <v>38</v>
      </c>
      <c r="P20" s="22" t="s">
        <v>39</v>
      </c>
      <c r="Q20" s="9" t="s">
        <v>40</v>
      </c>
      <c r="R20" s="9" t="s">
        <v>261</v>
      </c>
      <c r="S20" s="170">
        <v>18000</v>
      </c>
      <c r="T20" s="179">
        <f t="shared" si="0"/>
        <v>3.5654127265972099E-2</v>
      </c>
      <c r="U20" s="139">
        <f t="shared" si="1"/>
        <v>-3.488355599049552E-3</v>
      </c>
    </row>
    <row r="21" spans="1:44">
      <c r="A21" s="158" t="s">
        <v>262</v>
      </c>
      <c r="B21" s="25"/>
      <c r="C21" s="26">
        <v>34179.453399999999</v>
      </c>
      <c r="D21" s="26"/>
      <c r="E21" s="1">
        <f t="shared" ref="E21:E84" si="2">+(C21-C$7)/C$8</f>
        <v>-18690.318211330388</v>
      </c>
      <c r="F21" s="1">
        <f t="shared" ref="F21:F84" si="3">ROUND(2*E21,0)/2</f>
        <v>-18690.5</v>
      </c>
      <c r="G21" s="26">
        <f t="shared" ref="G21:G84" si="4">+C21-(C$7+F21*C$8)</f>
        <v>7.4468945000262465E-2</v>
      </c>
      <c r="N21" s="1">
        <f t="shared" ref="N21:N27" si="5">+G21</f>
        <v>7.4468945000262465E-2</v>
      </c>
      <c r="P21" s="1">
        <f t="shared" ref="P21:P84" si="6">+D$11+D$12*F21+D$13*F21^2</f>
        <v>8.2764125159709545E-2</v>
      </c>
      <c r="Q21" s="27">
        <f t="shared" ref="Q21:Q84" si="7">+C21-15018.5</f>
        <v>19160.953399999999</v>
      </c>
      <c r="R21" s="1">
        <f t="shared" ref="R21:R27" si="8">+G21-P21</f>
        <v>-8.2951801594470798E-3</v>
      </c>
      <c r="S21" s="170">
        <v>20000</v>
      </c>
      <c r="T21" s="179">
        <f t="shared" si="0"/>
        <v>4.6696556653491317E-2</v>
      </c>
      <c r="U21" s="139">
        <f t="shared" ref="U21:U30" si="9">+X$3+X$4*SIN(RADIANS(X$5*S21+X$6))</f>
        <v>-3.9533288953105018E-3</v>
      </c>
    </row>
    <row r="22" spans="1:44">
      <c r="A22" s="158" t="s">
        <v>262</v>
      </c>
      <c r="B22" s="25"/>
      <c r="C22" s="26">
        <v>34181.500899999999</v>
      </c>
      <c r="D22" s="26"/>
      <c r="E22" s="1">
        <f t="shared" si="2"/>
        <v>-18685.319989574411</v>
      </c>
      <c r="F22" s="1">
        <f t="shared" si="3"/>
        <v>-18685.5</v>
      </c>
      <c r="G22" s="26">
        <f t="shared" si="4"/>
        <v>7.3740494997764472E-2</v>
      </c>
      <c r="N22" s="1">
        <f t="shared" si="5"/>
        <v>7.3740494997764472E-2</v>
      </c>
      <c r="P22" s="1">
        <f t="shared" si="6"/>
        <v>8.2725442529013649E-2</v>
      </c>
      <c r="Q22" s="27">
        <f t="shared" si="7"/>
        <v>19163.000899999999</v>
      </c>
      <c r="R22" s="1">
        <f t="shared" si="8"/>
        <v>-8.9849475312491767E-3</v>
      </c>
      <c r="S22" s="170">
        <v>22000</v>
      </c>
      <c r="T22" s="179">
        <f t="shared" si="0"/>
        <v>5.9146090778108576E-2</v>
      </c>
      <c r="U22" s="139">
        <f t="shared" si="9"/>
        <v>-2.7415209890548201E-3</v>
      </c>
    </row>
    <row r="23" spans="1:44">
      <c r="A23" s="158" t="s">
        <v>262</v>
      </c>
      <c r="B23" s="25"/>
      <c r="C23" s="26">
        <v>34226.357199999999</v>
      </c>
      <c r="D23" s="26"/>
      <c r="E23" s="1">
        <f t="shared" si="2"/>
        <v>-18575.81975291868</v>
      </c>
      <c r="F23" s="1">
        <f t="shared" si="3"/>
        <v>-18576</v>
      </c>
      <c r="G23" s="26">
        <f t="shared" si="4"/>
        <v>7.3837439995259047E-2</v>
      </c>
      <c r="N23" s="1">
        <f t="shared" si="5"/>
        <v>7.3837439995259047E-2</v>
      </c>
      <c r="P23" s="1">
        <f t="shared" si="6"/>
        <v>8.1880498157700848E-2</v>
      </c>
      <c r="Q23" s="27">
        <f t="shared" si="7"/>
        <v>19207.857199999999</v>
      </c>
      <c r="R23" s="1">
        <f t="shared" si="8"/>
        <v>-8.0430581624418018E-3</v>
      </c>
      <c r="S23" s="170">
        <v>24000</v>
      </c>
      <c r="T23" s="179">
        <f t="shared" si="0"/>
        <v>7.3002729639823891E-2</v>
      </c>
      <c r="U23" s="139">
        <f t="shared" si="9"/>
        <v>-4.0911961385306235E-4</v>
      </c>
    </row>
    <row r="24" spans="1:44">
      <c r="A24" s="158" t="s">
        <v>262</v>
      </c>
      <c r="B24" s="25"/>
      <c r="C24" s="26">
        <v>34237.417800000003</v>
      </c>
      <c r="D24" s="26"/>
      <c r="E24" s="1">
        <f t="shared" si="2"/>
        <v>-18548.819346787215</v>
      </c>
      <c r="F24" s="1">
        <f t="shared" si="3"/>
        <v>-18549</v>
      </c>
      <c r="G24" s="26">
        <f t="shared" si="4"/>
        <v>7.4003810004796833E-2</v>
      </c>
      <c r="N24" s="1">
        <f t="shared" si="5"/>
        <v>7.4003810004796833E-2</v>
      </c>
      <c r="P24" s="1">
        <f t="shared" si="6"/>
        <v>8.1672803945543437E-2</v>
      </c>
      <c r="Q24" s="27">
        <f t="shared" si="7"/>
        <v>19218.917800000003</v>
      </c>
      <c r="R24" s="1">
        <f t="shared" si="8"/>
        <v>-7.6689939407466046E-3</v>
      </c>
      <c r="S24" s="170">
        <v>26000</v>
      </c>
      <c r="T24" s="179">
        <f t="shared" si="0"/>
        <v>8.8266473238637233E-2</v>
      </c>
      <c r="U24" s="139">
        <f t="shared" si="9"/>
        <v>1.9733647740140955E-3</v>
      </c>
    </row>
    <row r="25" spans="1:44">
      <c r="A25" s="158" t="s">
        <v>263</v>
      </c>
      <c r="B25" s="25"/>
      <c r="C25" s="26">
        <v>34515.563900000001</v>
      </c>
      <c r="D25" s="26"/>
      <c r="E25" s="1">
        <f t="shared" si="2"/>
        <v>-17869.827459920303</v>
      </c>
      <c r="F25" s="1">
        <f t="shared" si="3"/>
        <v>-17870</v>
      </c>
      <c r="G25" s="26">
        <f t="shared" si="4"/>
        <v>7.068029999936698E-2</v>
      </c>
      <c r="N25" s="1">
        <f t="shared" si="5"/>
        <v>7.068029999936698E-2</v>
      </c>
      <c r="P25" s="1">
        <f t="shared" si="6"/>
        <v>7.6533995306976563E-2</v>
      </c>
      <c r="Q25" s="27">
        <f t="shared" si="7"/>
        <v>19497.063900000001</v>
      </c>
      <c r="R25" s="1">
        <f t="shared" si="8"/>
        <v>-5.8536953076095827E-3</v>
      </c>
      <c r="S25" s="170">
        <v>28000</v>
      </c>
      <c r="T25" s="179">
        <f t="shared" si="0"/>
        <v>0.1049373215745486</v>
      </c>
      <c r="U25" s="139">
        <f t="shared" si="9"/>
        <v>3.3124349419287567E-3</v>
      </c>
    </row>
    <row r="26" spans="1:44">
      <c r="A26" s="158" t="s">
        <v>263</v>
      </c>
      <c r="B26" s="25"/>
      <c r="C26" s="26">
        <v>34593.395600000003</v>
      </c>
      <c r="D26" s="26"/>
      <c r="E26" s="1">
        <f t="shared" si="2"/>
        <v>-17679.829854916814</v>
      </c>
      <c r="F26" s="1">
        <f t="shared" si="3"/>
        <v>-17680</v>
      </c>
      <c r="G26" s="26">
        <f t="shared" si="4"/>
        <v>6.9699200001196004E-2</v>
      </c>
      <c r="N26" s="1">
        <f t="shared" si="5"/>
        <v>6.9699200001196004E-2</v>
      </c>
      <c r="P26" s="1">
        <f t="shared" si="6"/>
        <v>7.5125077955218805E-2</v>
      </c>
      <c r="Q26" s="27">
        <f t="shared" si="7"/>
        <v>19574.895600000003</v>
      </c>
      <c r="R26" s="1">
        <f t="shared" si="8"/>
        <v>-5.4258779540228008E-3</v>
      </c>
      <c r="S26" s="170">
        <v>30000</v>
      </c>
      <c r="T26" s="179">
        <f t="shared" si="0"/>
        <v>0.12301527464755804</v>
      </c>
      <c r="U26" s="139">
        <f t="shared" si="9"/>
        <v>2.9934931488301017E-3</v>
      </c>
    </row>
    <row r="27" spans="1:44">
      <c r="A27" s="158" t="s">
        <v>264</v>
      </c>
      <c r="B27" s="25"/>
      <c r="C27" s="26">
        <v>35245.749400000001</v>
      </c>
      <c r="D27" s="26"/>
      <c r="E27" s="1">
        <f t="shared" si="2"/>
        <v>-16087.346848443593</v>
      </c>
      <c r="F27" s="1">
        <f t="shared" si="3"/>
        <v>-16087.5</v>
      </c>
      <c r="G27" s="26">
        <f t="shared" si="4"/>
        <v>6.2737874999584164E-2</v>
      </c>
      <c r="N27" s="1">
        <f t="shared" si="5"/>
        <v>6.2737874999584164E-2</v>
      </c>
      <c r="P27" s="1">
        <f t="shared" si="6"/>
        <v>6.3815407375987718E-2</v>
      </c>
      <c r="Q27" s="27">
        <f t="shared" si="7"/>
        <v>20227.249400000001</v>
      </c>
      <c r="R27" s="1">
        <f t="shared" si="8"/>
        <v>-1.0775323764035533E-3</v>
      </c>
      <c r="S27" s="170">
        <v>32000</v>
      </c>
      <c r="T27" s="179">
        <f t="shared" si="0"/>
        <v>0.1425003324576655</v>
      </c>
      <c r="U27" s="139">
        <f t="shared" si="9"/>
        <v>1.1629252304010938E-3</v>
      </c>
    </row>
    <row r="28" spans="1:44">
      <c r="A28" s="158" t="s">
        <v>46</v>
      </c>
      <c r="B28" s="25"/>
      <c r="C28" s="26">
        <v>35658.466999999997</v>
      </c>
      <c r="D28" s="26"/>
      <c r="E28" s="1">
        <f t="shared" si="2"/>
        <v>-15079.847904661232</v>
      </c>
      <c r="F28" s="1">
        <f t="shared" si="3"/>
        <v>-15080</v>
      </c>
      <c r="G28" s="26">
        <f t="shared" si="4"/>
        <v>6.2305199993716087E-2</v>
      </c>
      <c r="P28" s="1">
        <f t="shared" si="6"/>
        <v>5.712104851995016E-2</v>
      </c>
      <c r="Q28" s="27">
        <f t="shared" si="7"/>
        <v>20639.966999999997</v>
      </c>
      <c r="S28" s="170">
        <v>34000</v>
      </c>
      <c r="T28" s="179">
        <f t="shared" si="0"/>
        <v>0.16339249500487102</v>
      </c>
      <c r="U28" s="139">
        <f t="shared" si="9"/>
        <v>-1.3390866224003673E-3</v>
      </c>
      <c r="AA28" s="1">
        <v>12</v>
      </c>
      <c r="AC28" s="1" t="s">
        <v>66</v>
      </c>
      <c r="AE28" s="1" t="s">
        <v>61</v>
      </c>
      <c r="AQ28" s="1">
        <v>1857</v>
      </c>
      <c r="AR28" s="1">
        <v>-1.6746330002206378E-2</v>
      </c>
    </row>
    <row r="29" spans="1:44">
      <c r="A29" s="158" t="s">
        <v>46</v>
      </c>
      <c r="B29" s="25"/>
      <c r="C29" s="26">
        <v>35672.383000000002</v>
      </c>
      <c r="D29" s="26"/>
      <c r="E29" s="1">
        <f t="shared" si="2"/>
        <v>-15045.877084658207</v>
      </c>
      <c r="F29" s="1">
        <f t="shared" si="3"/>
        <v>-15046</v>
      </c>
      <c r="G29" s="26">
        <f t="shared" si="4"/>
        <v>5.0351739999314304E-2</v>
      </c>
      <c r="P29" s="1">
        <f t="shared" si="6"/>
        <v>5.6901363045929937E-2</v>
      </c>
      <c r="Q29" s="27">
        <f t="shared" si="7"/>
        <v>20653.883000000002</v>
      </c>
      <c r="S29" s="170">
        <v>36000</v>
      </c>
      <c r="T29" s="179">
        <f t="shared" si="0"/>
        <v>0.18569176228917456</v>
      </c>
      <c r="U29" s="139">
        <f t="shared" si="9"/>
        <v>-3.3641852363023961E-3</v>
      </c>
      <c r="AA29" s="1">
        <v>13</v>
      </c>
      <c r="AC29" s="1" t="s">
        <v>66</v>
      </c>
      <c r="AE29" s="1" t="s">
        <v>61</v>
      </c>
      <c r="AQ29" s="1">
        <v>1869</v>
      </c>
      <c r="AR29" s="1">
        <v>-3.4946100058732554E-3</v>
      </c>
    </row>
    <row r="30" spans="1:44">
      <c r="A30" s="158" t="s">
        <v>46</v>
      </c>
      <c r="B30" s="25"/>
      <c r="C30" s="26">
        <v>35689.597000000002</v>
      </c>
      <c r="D30" s="26"/>
      <c r="E30" s="1">
        <f t="shared" si="2"/>
        <v>-15003.855404898803</v>
      </c>
      <c r="F30" s="1">
        <f t="shared" si="3"/>
        <v>-15004</v>
      </c>
      <c r="G30" s="26">
        <f t="shared" si="4"/>
        <v>5.9232760002487339E-2</v>
      </c>
      <c r="P30" s="1">
        <f t="shared" si="6"/>
        <v>5.6630548306930345E-2</v>
      </c>
      <c r="Q30" s="27">
        <f t="shared" si="7"/>
        <v>20671.097000000002</v>
      </c>
      <c r="S30" s="170">
        <v>38000</v>
      </c>
      <c r="T30" s="179">
        <f t="shared" si="0"/>
        <v>0.20939813431057613</v>
      </c>
      <c r="U30" s="139">
        <f t="shared" si="9"/>
        <v>-3.9829039833777424E-3</v>
      </c>
      <c r="AA30" s="1">
        <v>15</v>
      </c>
      <c r="AC30" s="1" t="s">
        <v>66</v>
      </c>
      <c r="AE30" s="1" t="s">
        <v>61</v>
      </c>
      <c r="AQ30" s="1">
        <v>1886</v>
      </c>
      <c r="AR30" s="1">
        <v>6.5286600001854822E-3</v>
      </c>
    </row>
    <row r="31" spans="1:44">
      <c r="A31" s="158" t="s">
        <v>264</v>
      </c>
      <c r="B31" s="25"/>
      <c r="C31" s="26">
        <v>35968.765500000001</v>
      </c>
      <c r="D31" s="26"/>
      <c r="E31" s="1">
        <f t="shared" si="2"/>
        <v>-14322.367702684727</v>
      </c>
      <c r="F31" s="1">
        <f t="shared" si="3"/>
        <v>-14322.5</v>
      </c>
      <c r="G31" s="26">
        <f t="shared" si="4"/>
        <v>5.4195024997170549E-2</v>
      </c>
      <c r="N31" s="1">
        <f>+G31</f>
        <v>5.4195024997170549E-2</v>
      </c>
      <c r="P31" s="1">
        <f t="shared" si="6"/>
        <v>5.2322981074284944E-2</v>
      </c>
      <c r="Q31" s="27">
        <f t="shared" si="7"/>
        <v>20950.265500000001</v>
      </c>
      <c r="R31" s="1">
        <f>+G31-P31</f>
        <v>1.8720439228856051E-3</v>
      </c>
      <c r="S31" s="16"/>
      <c r="T31" s="173"/>
      <c r="U31" s="139"/>
    </row>
    <row r="32" spans="1:44">
      <c r="A32" s="158" t="s">
        <v>264</v>
      </c>
      <c r="B32" s="25"/>
      <c r="C32" s="26">
        <v>35987.812899999997</v>
      </c>
      <c r="D32" s="26"/>
      <c r="E32" s="1">
        <f t="shared" si="2"/>
        <v>-14275.870447947356</v>
      </c>
      <c r="F32" s="1">
        <f t="shared" si="3"/>
        <v>-14276</v>
      </c>
      <c r="G32" s="26">
        <f t="shared" si="4"/>
        <v>5.307043999346206E-2</v>
      </c>
      <c r="N32" s="1">
        <f>+G32</f>
        <v>5.307043999346206E-2</v>
      </c>
      <c r="P32" s="1">
        <f t="shared" si="6"/>
        <v>5.2035021993199329E-2</v>
      </c>
      <c r="Q32" s="27">
        <f t="shared" si="7"/>
        <v>20969.312899999997</v>
      </c>
      <c r="R32" s="1">
        <f>+G32-P32</f>
        <v>1.0354180002627306E-3</v>
      </c>
      <c r="S32" s="16"/>
      <c r="T32" s="173"/>
      <c r="U32" s="139"/>
    </row>
    <row r="33" spans="1:44">
      <c r="A33" s="158" t="s">
        <v>46</v>
      </c>
      <c r="B33" s="25"/>
      <c r="C33" s="26">
        <v>35990.667000000001</v>
      </c>
      <c r="D33" s="26"/>
      <c r="E33" s="1">
        <f t="shared" si="2"/>
        <v>-14268.90320754992</v>
      </c>
      <c r="F33" s="1">
        <f t="shared" si="3"/>
        <v>-14269</v>
      </c>
      <c r="G33" s="26">
        <f t="shared" si="4"/>
        <v>3.965061000053538E-2</v>
      </c>
      <c r="P33" s="1">
        <f t="shared" si="6"/>
        <v>5.1991739184416741E-2</v>
      </c>
      <c r="Q33" s="27">
        <f t="shared" si="7"/>
        <v>20972.167000000001</v>
      </c>
      <c r="S33" s="16"/>
      <c r="T33" s="173"/>
      <c r="U33" s="139"/>
      <c r="AQ33" s="1">
        <v>1888.5</v>
      </c>
      <c r="AR33" s="1">
        <v>-3.5855649985023774E-3</v>
      </c>
    </row>
    <row r="34" spans="1:44">
      <c r="A34" s="158" t="s">
        <v>264</v>
      </c>
      <c r="B34" s="25"/>
      <c r="C34" s="26">
        <v>36010.753400000001</v>
      </c>
      <c r="D34" s="26"/>
      <c r="E34" s="1">
        <f t="shared" si="2"/>
        <v>-14219.869614641862</v>
      </c>
      <c r="F34" s="1">
        <f t="shared" si="3"/>
        <v>-14220</v>
      </c>
      <c r="G34" s="26">
        <f t="shared" si="4"/>
        <v>5.3411799999594223E-2</v>
      </c>
      <c r="N34" s="1">
        <f>+G34</f>
        <v>5.3411799999594223E-2</v>
      </c>
      <c r="P34" s="1">
        <f t="shared" si="6"/>
        <v>5.1689242159863369E-2</v>
      </c>
      <c r="Q34" s="27">
        <f t="shared" si="7"/>
        <v>20992.253400000001</v>
      </c>
      <c r="R34" s="1">
        <f>+G34-P34</f>
        <v>1.7225578397308539E-3</v>
      </c>
      <c r="S34" s="16"/>
      <c r="T34" s="173"/>
      <c r="U34" s="139"/>
    </row>
    <row r="35" spans="1:44">
      <c r="A35" s="158" t="s">
        <v>46</v>
      </c>
      <c r="B35" s="25"/>
      <c r="C35" s="26">
        <v>36012.81</v>
      </c>
      <c r="D35" s="26"/>
      <c r="E35" s="1">
        <f t="shared" si="2"/>
        <v>-14214.849178566979</v>
      </c>
      <c r="F35" s="1">
        <f t="shared" si="3"/>
        <v>-14215</v>
      </c>
      <c r="G35" s="26">
        <f t="shared" si="4"/>
        <v>6.1783350000041537E-2</v>
      </c>
      <c r="P35" s="1">
        <f t="shared" si="6"/>
        <v>5.1658422606326471E-2</v>
      </c>
      <c r="Q35" s="27">
        <f t="shared" si="7"/>
        <v>20994.309999999998</v>
      </c>
      <c r="AA35" s="1">
        <v>10</v>
      </c>
      <c r="AC35" s="1" t="s">
        <v>60</v>
      </c>
      <c r="AE35" s="1" t="s">
        <v>61</v>
      </c>
      <c r="AQ35" s="1">
        <v>1891</v>
      </c>
      <c r="AR35" s="1">
        <v>-6.997900054557249E-4</v>
      </c>
    </row>
    <row r="36" spans="1:44">
      <c r="A36" s="158" t="s">
        <v>265</v>
      </c>
      <c r="B36" s="25"/>
      <c r="C36" s="26">
        <v>36395.405599999998</v>
      </c>
      <c r="D36" s="26"/>
      <c r="E36" s="1">
        <f t="shared" si="2"/>
        <v>-13280.882071528698</v>
      </c>
      <c r="F36" s="1">
        <f t="shared" si="3"/>
        <v>-13281</v>
      </c>
      <c r="G36" s="26">
        <f t="shared" si="4"/>
        <v>4.8308890000043903E-2</v>
      </c>
      <c r="N36" s="1">
        <f t="shared" ref="N36:N47" si="10">+G36</f>
        <v>4.8308890000043903E-2</v>
      </c>
      <c r="P36" s="1">
        <f t="shared" si="6"/>
        <v>4.6055588435529322E-2</v>
      </c>
      <c r="Q36" s="27">
        <f t="shared" si="7"/>
        <v>21376.905599999998</v>
      </c>
      <c r="R36" s="1">
        <f t="shared" ref="R36:R73" si="11">+G36-P36</f>
        <v>2.2533015645145801E-3</v>
      </c>
    </row>
    <row r="37" spans="1:44">
      <c r="A37" s="158" t="s">
        <v>265</v>
      </c>
      <c r="B37" s="25"/>
      <c r="C37" s="26">
        <v>36404.418599999997</v>
      </c>
      <c r="D37" s="26"/>
      <c r="E37" s="1">
        <f t="shared" si="2"/>
        <v>-13258.880131266616</v>
      </c>
      <c r="F37" s="1">
        <f t="shared" si="3"/>
        <v>-13259</v>
      </c>
      <c r="G37" s="26">
        <f t="shared" si="4"/>
        <v>4.9103709992778022E-2</v>
      </c>
      <c r="N37" s="1">
        <f t="shared" si="10"/>
        <v>4.9103709992778022E-2</v>
      </c>
      <c r="P37" s="1">
        <f t="shared" si="6"/>
        <v>4.5927315174528187E-2</v>
      </c>
      <c r="Q37" s="27">
        <f t="shared" si="7"/>
        <v>21385.918599999997</v>
      </c>
      <c r="R37" s="1">
        <f t="shared" si="11"/>
        <v>3.176394818249835E-3</v>
      </c>
    </row>
    <row r="38" spans="1:44">
      <c r="A38" s="158" t="s">
        <v>266</v>
      </c>
      <c r="B38" s="25"/>
      <c r="C38" s="26">
        <v>36725.371700000003</v>
      </c>
      <c r="D38" s="26"/>
      <c r="E38" s="1">
        <f t="shared" si="2"/>
        <v>-12475.390623541036</v>
      </c>
      <c r="F38" s="1">
        <f t="shared" si="3"/>
        <v>-12475.5</v>
      </c>
      <c r="G38" s="26">
        <f t="shared" si="4"/>
        <v>4.4805595003708731E-2</v>
      </c>
      <c r="N38" s="1">
        <f t="shared" si="10"/>
        <v>4.4805595003708731E-2</v>
      </c>
      <c r="P38" s="1">
        <f t="shared" si="6"/>
        <v>4.1470042503968643E-2</v>
      </c>
      <c r="Q38" s="27">
        <f t="shared" si="7"/>
        <v>21706.871700000003</v>
      </c>
      <c r="R38" s="1">
        <f t="shared" si="11"/>
        <v>3.3355524997400882E-3</v>
      </c>
    </row>
    <row r="39" spans="1:44">
      <c r="A39" s="158" t="s">
        <v>266</v>
      </c>
      <c r="B39" s="25"/>
      <c r="C39" s="26">
        <v>36728.445200000002</v>
      </c>
      <c r="D39" s="26"/>
      <c r="E39" s="1">
        <f t="shared" si="2"/>
        <v>-12467.887798355694</v>
      </c>
      <c r="F39" s="1">
        <f t="shared" si="3"/>
        <v>-12468</v>
      </c>
      <c r="G39" s="26">
        <f t="shared" si="4"/>
        <v>4.5962919997691642E-2</v>
      </c>
      <c r="N39" s="1">
        <f t="shared" si="10"/>
        <v>4.5962919997691642E-2</v>
      </c>
      <c r="P39" s="1">
        <f t="shared" si="6"/>
        <v>4.1428419023216034E-2</v>
      </c>
      <c r="Q39" s="27">
        <f t="shared" si="7"/>
        <v>21709.945200000002</v>
      </c>
      <c r="R39" s="1">
        <f t="shared" si="11"/>
        <v>4.5345009744756082E-3</v>
      </c>
    </row>
    <row r="40" spans="1:44">
      <c r="A40" s="158" t="s">
        <v>266</v>
      </c>
      <c r="B40" s="25"/>
      <c r="C40" s="26">
        <v>36744.419500000004</v>
      </c>
      <c r="D40" s="26"/>
      <c r="E40" s="1">
        <f t="shared" si="2"/>
        <v>-12428.892392350075</v>
      </c>
      <c r="F40" s="1">
        <f t="shared" si="3"/>
        <v>-12429</v>
      </c>
      <c r="G40" s="26">
        <f t="shared" si="4"/>
        <v>4.4081010004447307E-2</v>
      </c>
      <c r="N40" s="1">
        <f t="shared" si="10"/>
        <v>4.4081010004447307E-2</v>
      </c>
      <c r="P40" s="1">
        <f t="shared" si="6"/>
        <v>4.121229589635754E-2</v>
      </c>
      <c r="Q40" s="27">
        <f t="shared" si="7"/>
        <v>21725.919500000004</v>
      </c>
      <c r="R40" s="1">
        <f t="shared" si="11"/>
        <v>2.8687141080897677E-3</v>
      </c>
    </row>
    <row r="41" spans="1:44">
      <c r="A41" s="158" t="s">
        <v>266</v>
      </c>
      <c r="B41" s="25"/>
      <c r="C41" s="26">
        <v>36755.481</v>
      </c>
      <c r="D41" s="26"/>
      <c r="E41" s="1">
        <f t="shared" si="2"/>
        <v>-12401.889789198078</v>
      </c>
      <c r="F41" s="1">
        <f t="shared" si="3"/>
        <v>-12402</v>
      </c>
      <c r="G41" s="26">
        <f t="shared" si="4"/>
        <v>4.5147379998525139E-2</v>
      </c>
      <c r="N41" s="1">
        <f t="shared" si="10"/>
        <v>4.5147379998525139E-2</v>
      </c>
      <c r="P41" s="1">
        <f t="shared" si="6"/>
        <v>4.1062985625728E-2</v>
      </c>
      <c r="Q41" s="27">
        <f t="shared" si="7"/>
        <v>21736.981</v>
      </c>
      <c r="R41" s="1">
        <f t="shared" si="11"/>
        <v>4.0843943727971385E-3</v>
      </c>
    </row>
    <row r="42" spans="1:44">
      <c r="A42" s="158" t="s">
        <v>267</v>
      </c>
      <c r="B42" s="25"/>
      <c r="C42" s="26">
        <v>38556.467100000002</v>
      </c>
      <c r="D42" s="26"/>
      <c r="E42" s="1">
        <f t="shared" si="2"/>
        <v>-8005.4414828580266</v>
      </c>
      <c r="F42" s="1">
        <f t="shared" si="3"/>
        <v>-8005.5</v>
      </c>
      <c r="G42" s="26">
        <f t="shared" si="4"/>
        <v>2.3971294998773374E-2</v>
      </c>
      <c r="N42" s="1">
        <f t="shared" si="10"/>
        <v>2.3971294998773374E-2</v>
      </c>
      <c r="P42" s="1">
        <f t="shared" si="6"/>
        <v>2.0170953707307801E-2</v>
      </c>
      <c r="Q42" s="27">
        <f t="shared" si="7"/>
        <v>23537.967100000002</v>
      </c>
      <c r="R42" s="1">
        <f t="shared" si="11"/>
        <v>3.8003412914655726E-3</v>
      </c>
    </row>
    <row r="43" spans="1:44">
      <c r="A43" s="158" t="s">
        <v>267</v>
      </c>
      <c r="B43" s="25"/>
      <c r="C43" s="26">
        <v>38557.49</v>
      </c>
      <c r="D43" s="26"/>
      <c r="E43" s="1">
        <f t="shared" si="2"/>
        <v>-8002.9444469439022</v>
      </c>
      <c r="F43" s="1">
        <f t="shared" si="3"/>
        <v>-8003</v>
      </c>
      <c r="G43" s="26">
        <f t="shared" si="4"/>
        <v>2.2757069993531331E-2</v>
      </c>
      <c r="N43" s="1">
        <f t="shared" si="10"/>
        <v>2.2757069993531331E-2</v>
      </c>
      <c r="P43" s="1">
        <f t="shared" si="6"/>
        <v>2.0161008113981714E-2</v>
      </c>
      <c r="Q43" s="27">
        <f t="shared" si="7"/>
        <v>23538.989999999998</v>
      </c>
      <c r="R43" s="1">
        <f t="shared" si="11"/>
        <v>2.5960618795496174E-3</v>
      </c>
    </row>
    <row r="44" spans="1:44">
      <c r="A44" s="158" t="s">
        <v>267</v>
      </c>
      <c r="B44" s="25"/>
      <c r="C44" s="26">
        <v>38589.442300000002</v>
      </c>
      <c r="D44" s="26"/>
      <c r="E44" s="1">
        <f t="shared" si="2"/>
        <v>-7924.9446027370595</v>
      </c>
      <c r="F44" s="1">
        <f t="shared" si="3"/>
        <v>-7925</v>
      </c>
      <c r="G44" s="26">
        <f t="shared" si="4"/>
        <v>2.2693250000884291E-2</v>
      </c>
      <c r="N44" s="1">
        <f t="shared" si="10"/>
        <v>2.2693250000884291E-2</v>
      </c>
      <c r="P44" s="1">
        <f t="shared" si="6"/>
        <v>1.9851810003538285E-2</v>
      </c>
      <c r="Q44" s="27">
        <f t="shared" si="7"/>
        <v>23570.942300000002</v>
      </c>
      <c r="R44" s="1">
        <f t="shared" si="11"/>
        <v>2.8414399973460056E-3</v>
      </c>
    </row>
    <row r="45" spans="1:44">
      <c r="A45" s="158" t="s">
        <v>267</v>
      </c>
      <c r="B45" s="25"/>
      <c r="C45" s="26">
        <v>38590.463300000003</v>
      </c>
      <c r="D45" s="26"/>
      <c r="E45" s="1">
        <f t="shared" si="2"/>
        <v>-7922.4522049774241</v>
      </c>
      <c r="F45" s="1">
        <f t="shared" si="3"/>
        <v>-7922.5</v>
      </c>
      <c r="G45" s="26">
        <f t="shared" si="4"/>
        <v>1.957902499998454E-2</v>
      </c>
      <c r="N45" s="1">
        <f t="shared" si="10"/>
        <v>1.957902499998454E-2</v>
      </c>
      <c r="P45" s="1">
        <f t="shared" si="6"/>
        <v>1.9841935205169282E-2</v>
      </c>
      <c r="Q45" s="27">
        <f t="shared" si="7"/>
        <v>23571.963300000003</v>
      </c>
      <c r="R45" s="1">
        <f t="shared" si="11"/>
        <v>-2.6291020518474234E-4</v>
      </c>
    </row>
    <row r="46" spans="1:44">
      <c r="A46" s="158" t="s">
        <v>268</v>
      </c>
      <c r="B46" s="25"/>
      <c r="C46" s="26">
        <v>39289.724000000002</v>
      </c>
      <c r="D46" s="26"/>
      <c r="E46" s="1">
        <f t="shared" si="2"/>
        <v>-6215.463172577256</v>
      </c>
      <c r="F46" s="1">
        <f t="shared" si="3"/>
        <v>-6215.5</v>
      </c>
      <c r="G46" s="26">
        <f t="shared" si="4"/>
        <v>1.5086195002368186E-2</v>
      </c>
      <c r="N46" s="1">
        <f t="shared" si="10"/>
        <v>1.5086195002368186E-2</v>
      </c>
      <c r="P46" s="1">
        <f t="shared" si="6"/>
        <v>1.3612684822633222E-2</v>
      </c>
      <c r="Q46" s="27">
        <f t="shared" si="7"/>
        <v>24271.224000000002</v>
      </c>
      <c r="R46" s="1">
        <f t="shared" si="11"/>
        <v>1.4735101797349638E-3</v>
      </c>
    </row>
    <row r="47" spans="1:44">
      <c r="A47" s="158" t="s">
        <v>268</v>
      </c>
      <c r="B47" s="25"/>
      <c r="C47" s="26">
        <v>39289.928800000002</v>
      </c>
      <c r="D47" s="26"/>
      <c r="E47" s="1">
        <f t="shared" si="2"/>
        <v>-6214.9632283449628</v>
      </c>
      <c r="F47" s="1">
        <f t="shared" si="3"/>
        <v>-6215</v>
      </c>
      <c r="G47" s="26">
        <f t="shared" si="4"/>
        <v>1.5063350001582876E-2</v>
      </c>
      <c r="N47" s="1">
        <f t="shared" si="10"/>
        <v>1.5063350001582876E-2</v>
      </c>
      <c r="P47" s="1">
        <f t="shared" si="6"/>
        <v>1.3611010367764839E-2</v>
      </c>
      <c r="Q47" s="27">
        <f t="shared" si="7"/>
        <v>24271.428800000002</v>
      </c>
      <c r="R47" s="1">
        <f t="shared" si="11"/>
        <v>1.4523396338180367E-3</v>
      </c>
    </row>
    <row r="48" spans="1:44">
      <c r="A48" s="24" t="s">
        <v>47</v>
      </c>
      <c r="B48" s="25"/>
      <c r="C48" s="26">
        <v>39294.438199999997</v>
      </c>
      <c r="D48" s="26"/>
      <c r="E48" s="1">
        <f t="shared" si="2"/>
        <v>-6203.9551789254865</v>
      </c>
      <c r="F48" s="1">
        <f t="shared" si="3"/>
        <v>-6204</v>
      </c>
      <c r="G48" s="26">
        <f t="shared" si="4"/>
        <v>1.836075999744935E-2</v>
      </c>
      <c r="K48" s="1">
        <f>+G48</f>
        <v>1.836075999744935E-2</v>
      </c>
      <c r="P48" s="1">
        <f t="shared" si="6"/>
        <v>1.3574194610504044E-2</v>
      </c>
      <c r="Q48" s="27">
        <f t="shared" si="7"/>
        <v>24275.938199999997</v>
      </c>
      <c r="R48" s="1">
        <f t="shared" si="11"/>
        <v>4.7865653869453052E-3</v>
      </c>
    </row>
    <row r="49" spans="1:44">
      <c r="A49" s="158" t="s">
        <v>268</v>
      </c>
      <c r="B49" s="25"/>
      <c r="C49" s="26">
        <v>39297.711300000003</v>
      </c>
      <c r="D49" s="26"/>
      <c r="E49" s="1">
        <f t="shared" si="2"/>
        <v>-6195.9651034043554</v>
      </c>
      <c r="F49" s="1">
        <f t="shared" si="3"/>
        <v>-6196</v>
      </c>
      <c r="G49" s="26">
        <f t="shared" si="4"/>
        <v>1.4295239998318721E-2</v>
      </c>
      <c r="N49" s="1">
        <f>+G49</f>
        <v>1.4295239998318721E-2</v>
      </c>
      <c r="P49" s="1">
        <f t="shared" si="6"/>
        <v>1.354744624930438E-2</v>
      </c>
      <c r="Q49" s="27">
        <f t="shared" si="7"/>
        <v>24279.211300000003</v>
      </c>
      <c r="R49" s="1">
        <f t="shared" si="11"/>
        <v>7.477937490143402E-4</v>
      </c>
    </row>
    <row r="50" spans="1:44">
      <c r="A50" s="158" t="s">
        <v>268</v>
      </c>
      <c r="B50" s="25"/>
      <c r="C50" s="26">
        <v>39297.917000000001</v>
      </c>
      <c r="D50" s="26"/>
      <c r="E50" s="1">
        <f t="shared" si="2"/>
        <v>-6195.4629621515123</v>
      </c>
      <c r="F50" s="1">
        <f t="shared" si="3"/>
        <v>-6195.5</v>
      </c>
      <c r="G50" s="26">
        <f t="shared" si="4"/>
        <v>1.5172394996625371E-2</v>
      </c>
      <c r="N50" s="1">
        <f>+G50</f>
        <v>1.5172394996625371E-2</v>
      </c>
      <c r="P50" s="1">
        <f t="shared" si="6"/>
        <v>1.3545775224253792E-2</v>
      </c>
      <c r="Q50" s="27">
        <f t="shared" si="7"/>
        <v>24279.417000000001</v>
      </c>
      <c r="R50" s="1">
        <f t="shared" si="11"/>
        <v>1.6266197723715792E-3</v>
      </c>
    </row>
    <row r="51" spans="1:44">
      <c r="A51" s="24" t="s">
        <v>47</v>
      </c>
      <c r="B51" s="25"/>
      <c r="C51" s="26">
        <v>39319.421799999996</v>
      </c>
      <c r="D51" s="26"/>
      <c r="E51" s="1">
        <f t="shared" si="2"/>
        <v>-6142.9668648533925</v>
      </c>
      <c r="F51" s="1">
        <f t="shared" si="3"/>
        <v>-6143</v>
      </c>
      <c r="G51" s="26">
        <f t="shared" si="4"/>
        <v>1.3573669995821547E-2</v>
      </c>
      <c r="K51" s="1">
        <f t="shared" ref="K51:K64" si="12">+G51</f>
        <v>1.3573669995821547E-2</v>
      </c>
      <c r="P51" s="1">
        <f t="shared" si="6"/>
        <v>1.3370807002558483E-2</v>
      </c>
      <c r="Q51" s="27">
        <f t="shared" si="7"/>
        <v>24300.921799999996</v>
      </c>
      <c r="R51" s="1">
        <f t="shared" si="11"/>
        <v>2.0286299326306365E-4</v>
      </c>
      <c r="Z51" s="1" t="s">
        <v>146</v>
      </c>
      <c r="AC51" s="1" t="s">
        <v>149</v>
      </c>
      <c r="AE51" s="1" t="s">
        <v>82</v>
      </c>
    </row>
    <row r="52" spans="1:44">
      <c r="A52" s="24" t="s">
        <v>48</v>
      </c>
      <c r="B52" s="25"/>
      <c r="C52" s="26">
        <v>40047.358</v>
      </c>
      <c r="D52" s="26"/>
      <c r="E52" s="1">
        <f t="shared" si="2"/>
        <v>-4365.9770959631023</v>
      </c>
      <c r="F52" s="1">
        <f t="shared" si="3"/>
        <v>-4366</v>
      </c>
      <c r="G52" s="26">
        <f t="shared" si="4"/>
        <v>9.3825399962952361E-3</v>
      </c>
      <c r="K52" s="1">
        <f t="shared" si="12"/>
        <v>9.3825399962952361E-3</v>
      </c>
      <c r="P52" s="1">
        <f t="shared" si="6"/>
        <v>8.0203652583084976E-3</v>
      </c>
      <c r="Q52" s="27">
        <f t="shared" si="7"/>
        <v>25028.858</v>
      </c>
      <c r="R52" s="1">
        <f t="shared" si="11"/>
        <v>1.3621747379867384E-3</v>
      </c>
      <c r="Z52" s="1" t="s">
        <v>76</v>
      </c>
      <c r="AE52" s="1" t="s">
        <v>82</v>
      </c>
    </row>
    <row r="53" spans="1:44">
      <c r="A53" s="24" t="s">
        <v>48</v>
      </c>
      <c r="B53" s="25"/>
      <c r="C53" s="26">
        <v>40049.405700000003</v>
      </c>
      <c r="D53" s="26"/>
      <c r="E53" s="1">
        <f t="shared" si="2"/>
        <v>-4360.9783859803292</v>
      </c>
      <c r="F53" s="1">
        <f t="shared" si="3"/>
        <v>-4361</v>
      </c>
      <c r="G53" s="26">
        <f t="shared" si="4"/>
        <v>8.8540900032967329E-3</v>
      </c>
      <c r="K53" s="1">
        <f t="shared" si="12"/>
        <v>8.8540900032967329E-3</v>
      </c>
      <c r="P53" s="1">
        <f t="shared" si="6"/>
        <v>8.0068777173708094E-3</v>
      </c>
      <c r="Q53" s="27">
        <f t="shared" si="7"/>
        <v>25030.905700000003</v>
      </c>
      <c r="R53" s="1">
        <f t="shared" si="11"/>
        <v>8.4721228592592353E-4</v>
      </c>
      <c r="Z53" s="1" t="s">
        <v>76</v>
      </c>
      <c r="AA53" s="1">
        <v>18</v>
      </c>
      <c r="AC53" s="1" t="s">
        <v>144</v>
      </c>
      <c r="AE53" s="1" t="s">
        <v>61</v>
      </c>
    </row>
    <row r="54" spans="1:44">
      <c r="A54" s="24" t="s">
        <v>48</v>
      </c>
      <c r="B54" s="25"/>
      <c r="C54" s="26">
        <v>40418.4931</v>
      </c>
      <c r="D54" s="26"/>
      <c r="E54" s="1">
        <f t="shared" si="2"/>
        <v>-3459.9866045215845</v>
      </c>
      <c r="F54" s="1">
        <f t="shared" si="3"/>
        <v>-3460</v>
      </c>
      <c r="G54" s="26">
        <f t="shared" si="4"/>
        <v>5.4873999979463406E-3</v>
      </c>
      <c r="K54" s="1">
        <f t="shared" si="12"/>
        <v>5.4873999979463406E-3</v>
      </c>
      <c r="P54" s="1">
        <f t="shared" si="6"/>
        <v>5.7200013453393471E-3</v>
      </c>
      <c r="Q54" s="27">
        <f t="shared" si="7"/>
        <v>25399.9931</v>
      </c>
      <c r="R54" s="1">
        <f t="shared" si="11"/>
        <v>-2.3260134739300654E-4</v>
      </c>
    </row>
    <row r="55" spans="1:44">
      <c r="A55" s="29" t="s">
        <v>49</v>
      </c>
      <c r="B55" s="25" t="s">
        <v>50</v>
      </c>
      <c r="C55" s="26">
        <v>40820.349000000002</v>
      </c>
      <c r="D55" s="26"/>
      <c r="E55" s="1">
        <f t="shared" si="2"/>
        <v>-2479.0025253286549</v>
      </c>
      <c r="F55" s="1">
        <f t="shared" si="3"/>
        <v>-2479</v>
      </c>
      <c r="G55" s="26">
        <f t="shared" si="4"/>
        <v>-1.0344900001655333E-3</v>
      </c>
      <c r="K55" s="1">
        <f t="shared" si="12"/>
        <v>-1.0344900001655333E-3</v>
      </c>
      <c r="P55" s="1">
        <f t="shared" si="6"/>
        <v>3.554804670226632E-3</v>
      </c>
      <c r="Q55" s="27">
        <f t="shared" si="7"/>
        <v>25801.849000000002</v>
      </c>
      <c r="R55" s="1">
        <f t="shared" si="11"/>
        <v>-4.5892946703921652E-3</v>
      </c>
      <c r="AQ55" s="1">
        <v>1049.5</v>
      </c>
      <c r="AR55" s="1">
        <v>-5.1654998969752342E-5</v>
      </c>
    </row>
    <row r="56" spans="1:44">
      <c r="A56" s="29" t="s">
        <v>51</v>
      </c>
      <c r="B56" s="25"/>
      <c r="C56" s="26">
        <v>40846.368600000002</v>
      </c>
      <c r="D56" s="26"/>
      <c r="E56" s="1">
        <f t="shared" si="2"/>
        <v>-2415.4851964877248</v>
      </c>
      <c r="F56" s="1">
        <f t="shared" si="3"/>
        <v>-2415.5</v>
      </c>
      <c r="G56" s="26">
        <f t="shared" si="4"/>
        <v>6.0641949967248365E-3</v>
      </c>
      <c r="K56" s="1">
        <f t="shared" si="12"/>
        <v>6.0641949967248365E-3</v>
      </c>
      <c r="P56" s="1">
        <f t="shared" si="6"/>
        <v>3.4263176860008428E-3</v>
      </c>
      <c r="Q56" s="27">
        <f t="shared" si="7"/>
        <v>25827.868600000002</v>
      </c>
      <c r="R56" s="1">
        <f t="shared" si="11"/>
        <v>2.6378773107239937E-3</v>
      </c>
      <c r="Z56" s="1" t="s">
        <v>76</v>
      </c>
      <c r="AA56" s="1">
        <v>9</v>
      </c>
      <c r="AC56" s="1" t="s">
        <v>72</v>
      </c>
      <c r="AE56" s="1" t="s">
        <v>61</v>
      </c>
    </row>
    <row r="57" spans="1:44">
      <c r="A57" s="29" t="s">
        <v>51</v>
      </c>
      <c r="B57" s="25"/>
      <c r="C57" s="26">
        <v>40853.328000000001</v>
      </c>
      <c r="D57" s="26"/>
      <c r="E57" s="1">
        <f t="shared" si="2"/>
        <v>-2398.4963688986936</v>
      </c>
      <c r="F57" s="1">
        <f t="shared" si="3"/>
        <v>-2398.5</v>
      </c>
      <c r="G57" s="26">
        <f t="shared" si="4"/>
        <v>1.4874650005367585E-3</v>
      </c>
      <c r="K57" s="1">
        <f t="shared" si="12"/>
        <v>1.4874650005367585E-3</v>
      </c>
      <c r="P57" s="1">
        <f t="shared" si="6"/>
        <v>3.3921602985897605E-3</v>
      </c>
      <c r="Q57" s="27">
        <f t="shared" si="7"/>
        <v>25834.828000000001</v>
      </c>
      <c r="R57" s="1">
        <f t="shared" si="11"/>
        <v>-1.9046952980530021E-3</v>
      </c>
      <c r="Z57" s="1" t="s">
        <v>81</v>
      </c>
      <c r="AA57" s="1">
        <v>32</v>
      </c>
      <c r="AC57" s="1" t="s">
        <v>126</v>
      </c>
      <c r="AE57" s="1" t="s">
        <v>61</v>
      </c>
      <c r="AQ57" s="1">
        <v>20546</v>
      </c>
      <c r="AR57" s="1">
        <v>4.1653259992017411E-2</v>
      </c>
    </row>
    <row r="58" spans="1:44">
      <c r="A58" s="29" t="s">
        <v>52</v>
      </c>
      <c r="B58" s="25" t="s">
        <v>50</v>
      </c>
      <c r="C58" s="26">
        <v>41119.801800000001</v>
      </c>
      <c r="D58" s="26"/>
      <c r="E58" s="1">
        <f t="shared" si="2"/>
        <v>-1747.9981297984612</v>
      </c>
      <c r="F58" s="1">
        <f t="shared" si="3"/>
        <v>-1748</v>
      </c>
      <c r="G58" s="26">
        <f t="shared" si="4"/>
        <v>7.6611999975284562E-4</v>
      </c>
      <c r="K58" s="1">
        <f t="shared" si="12"/>
        <v>7.6611999975284562E-4</v>
      </c>
      <c r="P58" s="1">
        <f t="shared" si="6"/>
        <v>2.1615100642219222E-3</v>
      </c>
      <c r="Q58" s="27">
        <f t="shared" si="7"/>
        <v>26101.301800000001</v>
      </c>
      <c r="R58" s="1">
        <f t="shared" si="11"/>
        <v>-1.3953900644690766E-3</v>
      </c>
      <c r="Z58" s="1" t="s">
        <v>76</v>
      </c>
      <c r="AA58" s="1">
        <v>13</v>
      </c>
      <c r="AC58" s="1" t="s">
        <v>123</v>
      </c>
      <c r="AE58" s="1" t="s">
        <v>61</v>
      </c>
      <c r="AQ58" s="1">
        <v>17978</v>
      </c>
      <c r="AR58" s="1">
        <v>1.3085179998597596E-2</v>
      </c>
    </row>
    <row r="59" spans="1:44">
      <c r="A59" s="29" t="s">
        <v>53</v>
      </c>
      <c r="B59" s="25"/>
      <c r="C59" s="26">
        <v>41136.385199999997</v>
      </c>
      <c r="D59" s="26"/>
      <c r="E59" s="1">
        <f t="shared" si="2"/>
        <v>-1707.5158291058897</v>
      </c>
      <c r="F59" s="1">
        <f t="shared" si="3"/>
        <v>-1707.5</v>
      </c>
      <c r="G59" s="26">
        <f t="shared" si="4"/>
        <v>-6.4843250074773096E-3</v>
      </c>
      <c r="K59" s="1">
        <f t="shared" si="12"/>
        <v>-6.4843250074773096E-3</v>
      </c>
      <c r="P59" s="1">
        <f t="shared" si="6"/>
        <v>2.0898123427735486E-3</v>
      </c>
      <c r="Q59" s="27">
        <f t="shared" si="7"/>
        <v>26117.885199999997</v>
      </c>
      <c r="R59" s="1">
        <f t="shared" si="11"/>
        <v>-8.5741373502508586E-3</v>
      </c>
      <c r="AQ59" s="1">
        <v>-4361</v>
      </c>
      <c r="AR59" s="1">
        <v>8.8540900032967329E-3</v>
      </c>
    </row>
    <row r="60" spans="1:44">
      <c r="A60" s="29" t="s">
        <v>53</v>
      </c>
      <c r="B60" s="25"/>
      <c r="C60" s="26">
        <v>41139.456400000003</v>
      </c>
      <c r="D60" s="26"/>
      <c r="E60" s="1">
        <f t="shared" si="2"/>
        <v>-1700.0186185286084</v>
      </c>
      <c r="F60" s="1">
        <f t="shared" si="3"/>
        <v>-1700</v>
      </c>
      <c r="G60" s="26">
        <f t="shared" si="4"/>
        <v>-7.626999999047257E-3</v>
      </c>
      <c r="K60" s="1">
        <f t="shared" si="12"/>
        <v>-7.626999999047257E-3</v>
      </c>
      <c r="P60" s="1">
        <f t="shared" si="6"/>
        <v>2.0765983066629457E-3</v>
      </c>
      <c r="Q60" s="27">
        <f t="shared" si="7"/>
        <v>26120.956400000003</v>
      </c>
      <c r="R60" s="1">
        <f t="shared" si="11"/>
        <v>-9.7035983057102027E-3</v>
      </c>
      <c r="AQ60" s="1">
        <v>-4366</v>
      </c>
      <c r="AR60" s="1">
        <v>9.3825399962952361E-3</v>
      </c>
    </row>
    <row r="61" spans="1:44">
      <c r="A61" s="29" t="s">
        <v>52</v>
      </c>
      <c r="B61" s="25" t="s">
        <v>54</v>
      </c>
      <c r="C61" s="26">
        <v>41145.817000000003</v>
      </c>
      <c r="D61" s="26">
        <v>5.0000000000000001E-4</v>
      </c>
      <c r="E61" s="1">
        <f t="shared" si="2"/>
        <v>-1684.4915419468921</v>
      </c>
      <c r="F61" s="1">
        <f t="shared" si="3"/>
        <v>-1684.5</v>
      </c>
      <c r="G61" s="26">
        <f t="shared" si="4"/>
        <v>3.4648049986572005E-3</v>
      </c>
      <c r="K61" s="1">
        <f t="shared" si="12"/>
        <v>3.4648049986572005E-3</v>
      </c>
      <c r="P61" s="1">
        <f t="shared" si="6"/>
        <v>2.0493520028058787E-3</v>
      </c>
      <c r="Q61" s="27">
        <f t="shared" si="7"/>
        <v>26127.317000000003</v>
      </c>
      <c r="R61" s="1">
        <f t="shared" si="11"/>
        <v>1.4154529958513217E-3</v>
      </c>
      <c r="AA61" s="1">
        <v>28</v>
      </c>
      <c r="AC61" s="1" t="s">
        <v>135</v>
      </c>
      <c r="AE61" s="1" t="s">
        <v>61</v>
      </c>
      <c r="AQ61" s="1">
        <v>30552</v>
      </c>
      <c r="AR61" s="1">
        <v>0.10907912000402575</v>
      </c>
    </row>
    <row r="62" spans="1:44">
      <c r="A62" s="29" t="s">
        <v>55</v>
      </c>
      <c r="B62" s="25"/>
      <c r="C62" s="26">
        <v>41479.470200000003</v>
      </c>
      <c r="D62" s="26"/>
      <c r="E62" s="1">
        <f t="shared" si="2"/>
        <v>-869.99938898416804</v>
      </c>
      <c r="F62" s="1">
        <f t="shared" si="3"/>
        <v>-870</v>
      </c>
      <c r="G62" s="26">
        <f t="shared" si="4"/>
        <v>2.5029999960679561E-4</v>
      </c>
      <c r="K62" s="1">
        <f t="shared" si="12"/>
        <v>2.5029999960679561E-4</v>
      </c>
      <c r="P62" s="1">
        <f t="shared" si="6"/>
        <v>7.3650918713641768E-4</v>
      </c>
      <c r="Q62" s="27">
        <f t="shared" si="7"/>
        <v>26460.970200000003</v>
      </c>
      <c r="R62" s="1">
        <f t="shared" si="11"/>
        <v>-4.8620918752962207E-4</v>
      </c>
      <c r="AA62" s="1">
        <v>8</v>
      </c>
      <c r="AC62" s="1" t="s">
        <v>66</v>
      </c>
      <c r="AE62" s="1" t="s">
        <v>61</v>
      </c>
      <c r="AQ62" s="1">
        <v>1854.5</v>
      </c>
      <c r="AR62" s="1">
        <v>-6.3210500229615718E-4</v>
      </c>
    </row>
    <row r="63" spans="1:44">
      <c r="A63" s="29" t="s">
        <v>55</v>
      </c>
      <c r="B63" s="25"/>
      <c r="C63" s="26">
        <v>41479.470399999998</v>
      </c>
      <c r="D63" s="26"/>
      <c r="E63" s="1">
        <f t="shared" si="2"/>
        <v>-869.99890075739097</v>
      </c>
      <c r="F63" s="1">
        <f t="shared" si="3"/>
        <v>-870</v>
      </c>
      <c r="G63" s="26">
        <f t="shared" si="4"/>
        <v>4.5029999455437064E-4</v>
      </c>
      <c r="K63" s="1">
        <f t="shared" si="12"/>
        <v>4.5029999455437064E-4</v>
      </c>
      <c r="P63" s="1">
        <f t="shared" si="6"/>
        <v>7.3650918713641768E-4</v>
      </c>
      <c r="Q63" s="27">
        <f t="shared" si="7"/>
        <v>26460.970399999998</v>
      </c>
      <c r="R63" s="1">
        <f t="shared" si="11"/>
        <v>-2.8620919258204704E-4</v>
      </c>
      <c r="Z63" s="1" t="s">
        <v>76</v>
      </c>
      <c r="AE63" s="1" t="s">
        <v>82</v>
      </c>
      <c r="AQ63" s="1">
        <v>17914.5</v>
      </c>
      <c r="AR63" s="1">
        <v>1.8586495003546588E-2</v>
      </c>
    </row>
    <row r="64" spans="1:44">
      <c r="A64" s="29" t="s">
        <v>52</v>
      </c>
      <c r="B64" s="25" t="s">
        <v>50</v>
      </c>
      <c r="C64" s="26">
        <v>41835.861599999997</v>
      </c>
      <c r="D64" s="26">
        <v>2.0000000000000001E-4</v>
      </c>
      <c r="E64" s="1">
        <f t="shared" si="2"/>
        <v>-2.4411340627005041E-4</v>
      </c>
      <c r="F64" s="1">
        <f t="shared" si="3"/>
        <v>0</v>
      </c>
      <c r="G64" s="26">
        <f t="shared" si="4"/>
        <v>-1.0000000474974513E-4</v>
      </c>
      <c r="K64" s="1">
        <f t="shared" si="12"/>
        <v>-1.0000000474974513E-4</v>
      </c>
      <c r="P64" s="1">
        <f t="shared" si="6"/>
        <v>-4.0802405228906283E-4</v>
      </c>
      <c r="Q64" s="27">
        <f t="shared" si="7"/>
        <v>26817.361599999997</v>
      </c>
      <c r="R64" s="1">
        <f t="shared" si="11"/>
        <v>3.080240475393177E-4</v>
      </c>
      <c r="AA64" s="1">
        <v>19</v>
      </c>
      <c r="AC64" s="1" t="s">
        <v>60</v>
      </c>
      <c r="AE64" s="1" t="s">
        <v>61</v>
      </c>
      <c r="AQ64" s="1">
        <v>1056</v>
      </c>
      <c r="AR64" s="1">
        <v>4.5135999243939295E-4</v>
      </c>
    </row>
    <row r="65" spans="1:44">
      <c r="A65" s="30" t="s">
        <v>31</v>
      </c>
      <c r="C65" s="26">
        <v>41835.861700000001</v>
      </c>
      <c r="D65" s="26" t="s">
        <v>14</v>
      </c>
      <c r="E65" s="1">
        <f t="shared" si="2"/>
        <v>0</v>
      </c>
      <c r="F65" s="1">
        <f t="shared" si="3"/>
        <v>0</v>
      </c>
      <c r="G65" s="26">
        <f t="shared" si="4"/>
        <v>0</v>
      </c>
      <c r="H65" s="1">
        <f>+G65</f>
        <v>0</v>
      </c>
      <c r="P65" s="1">
        <f t="shared" si="6"/>
        <v>-4.0802405228906283E-4</v>
      </c>
      <c r="Q65" s="27">
        <f t="shared" si="7"/>
        <v>26817.361700000001</v>
      </c>
      <c r="R65" s="1">
        <f t="shared" si="11"/>
        <v>4.0802405228906283E-4</v>
      </c>
      <c r="AQ65" s="1">
        <v>1781</v>
      </c>
      <c r="AR65" s="1">
        <v>-8.6738899990450591E-3</v>
      </c>
    </row>
    <row r="66" spans="1:44">
      <c r="A66" s="29" t="s">
        <v>52</v>
      </c>
      <c r="B66" s="25" t="s">
        <v>54</v>
      </c>
      <c r="C66" s="26">
        <v>41843.849799999996</v>
      </c>
      <c r="D66" s="26">
        <v>2.0000000000000001E-4</v>
      </c>
      <c r="E66" s="1">
        <f t="shared" si="2"/>
        <v>19.500022080044413</v>
      </c>
      <c r="F66" s="1">
        <f t="shared" si="3"/>
        <v>19.5</v>
      </c>
      <c r="G66" s="26">
        <f t="shared" si="4"/>
        <v>9.0449975687079132E-6</v>
      </c>
      <c r="K66" s="1">
        <f t="shared" ref="K66:K73" si="13">+G66</f>
        <v>9.0449975687079132E-6</v>
      </c>
      <c r="P66" s="1">
        <f t="shared" si="6"/>
        <v>-4.3062656058742124E-4</v>
      </c>
      <c r="Q66" s="27">
        <f t="shared" si="7"/>
        <v>26825.349799999996</v>
      </c>
      <c r="R66" s="1">
        <f t="shared" si="11"/>
        <v>4.3967155815612916E-4</v>
      </c>
      <c r="AA66" s="1">
        <v>5</v>
      </c>
      <c r="AC66" s="1" t="s">
        <v>63</v>
      </c>
      <c r="AE66" s="1" t="s">
        <v>61</v>
      </c>
      <c r="AQ66" s="1">
        <v>1786</v>
      </c>
      <c r="AR66" s="1">
        <v>-8.9023399996221997E-3</v>
      </c>
    </row>
    <row r="67" spans="1:44">
      <c r="A67" s="29" t="s">
        <v>55</v>
      </c>
      <c r="B67" s="25" t="s">
        <v>54</v>
      </c>
      <c r="C67" s="26">
        <v>41845.489000000001</v>
      </c>
      <c r="D67" s="26"/>
      <c r="E67" s="1">
        <f t="shared" si="2"/>
        <v>23.501528845574096</v>
      </c>
      <c r="F67" s="1">
        <f t="shared" si="3"/>
        <v>23.5</v>
      </c>
      <c r="G67" s="26">
        <f t="shared" si="4"/>
        <v>6.2628500018035993E-4</v>
      </c>
      <c r="K67" s="1">
        <f t="shared" si="13"/>
        <v>6.2628500018035993E-4</v>
      </c>
      <c r="P67" s="1">
        <f t="shared" si="6"/>
        <v>-4.35246439065398E-4</v>
      </c>
      <c r="Q67" s="27">
        <f t="shared" si="7"/>
        <v>26826.989000000001</v>
      </c>
      <c r="R67" s="1">
        <f t="shared" si="11"/>
        <v>1.0615314392457579E-3</v>
      </c>
      <c r="Z67" s="1" t="s">
        <v>76</v>
      </c>
      <c r="AE67" s="1" t="s">
        <v>82</v>
      </c>
      <c r="AQ67" s="1">
        <v>17909.5</v>
      </c>
      <c r="AR67" s="1">
        <v>2.1814944993820973E-2</v>
      </c>
    </row>
    <row r="68" spans="1:44">
      <c r="A68" s="29" t="s">
        <v>55</v>
      </c>
      <c r="B68" s="25"/>
      <c r="C68" s="26">
        <v>41851.4283</v>
      </c>
      <c r="D68" s="26"/>
      <c r="E68" s="1">
        <f t="shared" si="2"/>
        <v>38.000155695518949</v>
      </c>
      <c r="F68" s="1">
        <f t="shared" si="3"/>
        <v>38</v>
      </c>
      <c r="G68" s="26">
        <f t="shared" si="4"/>
        <v>6.3779996708035469E-5</v>
      </c>
      <c r="K68" s="1">
        <f t="shared" si="13"/>
        <v>6.3779996708035469E-5</v>
      </c>
      <c r="P68" s="1">
        <f t="shared" si="6"/>
        <v>-4.519463165673478E-4</v>
      </c>
      <c r="Q68" s="27">
        <f t="shared" si="7"/>
        <v>26832.9283</v>
      </c>
      <c r="R68" s="1">
        <f t="shared" si="11"/>
        <v>5.1572631327538327E-4</v>
      </c>
      <c r="AQ68" s="1">
        <v>1799</v>
      </c>
      <c r="AR68" s="1">
        <v>-1.1963100041612051E-3</v>
      </c>
    </row>
    <row r="69" spans="1:44">
      <c r="A69" s="29" t="s">
        <v>52</v>
      </c>
      <c r="B69" s="25" t="s">
        <v>54</v>
      </c>
      <c r="C69" s="26">
        <v>41877.8508</v>
      </c>
      <c r="D69" s="26">
        <v>2.0000000000000001E-4</v>
      </c>
      <c r="E69" s="1">
        <f t="shared" si="2"/>
        <v>102.5010174035979</v>
      </c>
      <c r="F69" s="1">
        <f t="shared" si="3"/>
        <v>102.5</v>
      </c>
      <c r="G69" s="26">
        <f t="shared" si="4"/>
        <v>4.1677500121295452E-4</v>
      </c>
      <c r="K69" s="1">
        <f t="shared" si="13"/>
        <v>4.1677500121295452E-4</v>
      </c>
      <c r="P69" s="1">
        <f t="shared" si="6"/>
        <v>-5.2533574078529426E-4</v>
      </c>
      <c r="Q69" s="27">
        <f t="shared" si="7"/>
        <v>26859.3508</v>
      </c>
      <c r="R69" s="1">
        <f t="shared" si="11"/>
        <v>9.4211074199824878E-4</v>
      </c>
      <c r="AA69" s="1">
        <v>9</v>
      </c>
      <c r="AC69" s="1" t="s">
        <v>64</v>
      </c>
      <c r="AE69" s="1" t="s">
        <v>61</v>
      </c>
      <c r="AQ69" s="1">
        <v>1847</v>
      </c>
      <c r="AR69" s="1">
        <v>1.8710569995164406E-2</v>
      </c>
    </row>
    <row r="70" spans="1:44">
      <c r="A70" s="29" t="s">
        <v>55</v>
      </c>
      <c r="B70" s="25"/>
      <c r="C70" s="26">
        <v>41895.468000000001</v>
      </c>
      <c r="D70" s="26"/>
      <c r="E70" s="1">
        <f t="shared" si="2"/>
        <v>145.50696237033389</v>
      </c>
      <c r="F70" s="1">
        <f t="shared" si="3"/>
        <v>145.5</v>
      </c>
      <c r="G70" s="26">
        <f t="shared" si="4"/>
        <v>2.8521049971459433E-3</v>
      </c>
      <c r="K70" s="1">
        <f t="shared" si="13"/>
        <v>2.8521049971459433E-3</v>
      </c>
      <c r="P70" s="1">
        <f t="shared" si="6"/>
        <v>-5.734489808913542E-4</v>
      </c>
      <c r="Q70" s="27">
        <f t="shared" si="7"/>
        <v>26876.968000000001</v>
      </c>
      <c r="R70" s="1">
        <f t="shared" si="11"/>
        <v>3.4255539780372974E-3</v>
      </c>
      <c r="Z70" s="1" t="s">
        <v>76</v>
      </c>
      <c r="AA70" s="1">
        <v>14</v>
      </c>
      <c r="AC70" s="1" t="s">
        <v>120</v>
      </c>
      <c r="AE70" s="1" t="s">
        <v>61</v>
      </c>
      <c r="AQ70" s="1">
        <v>21522.5</v>
      </c>
      <c r="AR70" s="1">
        <v>4.1436974999669474E-2</v>
      </c>
    </row>
    <row r="71" spans="1:44">
      <c r="A71" s="29" t="s">
        <v>56</v>
      </c>
      <c r="B71" s="25"/>
      <c r="C71" s="26">
        <v>42193.482799999998</v>
      </c>
      <c r="D71" s="26"/>
      <c r="E71" s="1">
        <f t="shared" si="2"/>
        <v>873.00100728509233</v>
      </c>
      <c r="F71" s="1">
        <f t="shared" si="3"/>
        <v>873</v>
      </c>
      <c r="G71" s="26">
        <f t="shared" si="4"/>
        <v>4.1262999729951844E-4</v>
      </c>
      <c r="K71" s="1">
        <f t="shared" si="13"/>
        <v>4.1262999729951844E-4</v>
      </c>
      <c r="P71" s="1">
        <f t="shared" si="6"/>
        <v>-1.2888657774257494E-3</v>
      </c>
      <c r="Q71" s="27">
        <f t="shared" si="7"/>
        <v>27174.982799999998</v>
      </c>
      <c r="R71" s="1">
        <f t="shared" si="11"/>
        <v>1.7014957747252678E-3</v>
      </c>
      <c r="AA71" s="1">
        <v>8</v>
      </c>
      <c r="AC71" s="1" t="s">
        <v>63</v>
      </c>
      <c r="AE71" s="1" t="s">
        <v>61</v>
      </c>
      <c r="AQ71" s="1">
        <v>1821</v>
      </c>
      <c r="AR71" s="1">
        <v>-3.014899994013831E-4</v>
      </c>
    </row>
    <row r="72" spans="1:44">
      <c r="A72" s="29" t="s">
        <v>57</v>
      </c>
      <c r="B72" s="25" t="s">
        <v>54</v>
      </c>
      <c r="C72" s="26">
        <v>42215.807800000002</v>
      </c>
      <c r="D72" s="26">
        <v>2.0000000000000001E-4</v>
      </c>
      <c r="E72" s="1">
        <f t="shared" si="2"/>
        <v>927.49932264636061</v>
      </c>
      <c r="F72" s="1">
        <f t="shared" si="3"/>
        <v>927.5</v>
      </c>
      <c r="G72" s="26">
        <f t="shared" si="4"/>
        <v>-2.7747499552788213E-4</v>
      </c>
      <c r="K72" s="1">
        <f t="shared" si="13"/>
        <v>-2.7747499552788213E-4</v>
      </c>
      <c r="P72" s="1">
        <f t="shared" si="6"/>
        <v>-1.3349644006429304E-3</v>
      </c>
      <c r="Q72" s="27">
        <f t="shared" si="7"/>
        <v>27197.307800000002</v>
      </c>
      <c r="R72" s="1">
        <f t="shared" si="11"/>
        <v>1.0574894051150483E-3</v>
      </c>
      <c r="AQ72" s="1">
        <v>951</v>
      </c>
      <c r="AR72" s="1">
        <v>-1.7751189996488392E-2</v>
      </c>
    </row>
    <row r="73" spans="1:44">
      <c r="A73" s="29" t="s">
        <v>57</v>
      </c>
      <c r="B73" s="25" t="s">
        <v>50</v>
      </c>
      <c r="C73" s="26">
        <v>42216.832000000002</v>
      </c>
      <c r="D73" s="26">
        <v>2.9999999999999997E-4</v>
      </c>
      <c r="E73" s="1">
        <f t="shared" si="2"/>
        <v>929.99953203462451</v>
      </c>
      <c r="F73" s="1">
        <f t="shared" si="3"/>
        <v>930</v>
      </c>
      <c r="G73" s="26">
        <f t="shared" si="4"/>
        <v>-1.9169999723089859E-4</v>
      </c>
      <c r="K73" s="1">
        <f t="shared" si="13"/>
        <v>-1.9169999723089859E-4</v>
      </c>
      <c r="P73" s="1">
        <f t="shared" si="6"/>
        <v>-1.3370539523337081E-3</v>
      </c>
      <c r="Q73" s="27">
        <f t="shared" si="7"/>
        <v>27198.332000000002</v>
      </c>
      <c r="R73" s="1">
        <f t="shared" si="11"/>
        <v>1.1453539551028096E-3</v>
      </c>
      <c r="AQ73" s="1">
        <v>963</v>
      </c>
      <c r="AR73" s="1">
        <v>-1.7599469996639527E-2</v>
      </c>
    </row>
    <row r="74" spans="1:44">
      <c r="A74" s="29" t="s">
        <v>58</v>
      </c>
      <c r="B74" s="25" t="s">
        <v>50</v>
      </c>
      <c r="C74" s="26">
        <v>42225.417000000001</v>
      </c>
      <c r="D74" s="26"/>
      <c r="E74" s="1">
        <f t="shared" si="2"/>
        <v>950.95666696749572</v>
      </c>
      <c r="F74" s="1">
        <f t="shared" si="3"/>
        <v>951</v>
      </c>
      <c r="G74" s="26">
        <f t="shared" si="4"/>
        <v>-1.7751189996488392E-2</v>
      </c>
      <c r="P74" s="1">
        <f t="shared" si="6"/>
        <v>-1.3545193857627722E-3</v>
      </c>
      <c r="Q74" s="27">
        <f t="shared" si="7"/>
        <v>27206.917000000001</v>
      </c>
      <c r="AA74" s="1">
        <v>10</v>
      </c>
      <c r="AC74" s="1" t="s">
        <v>67</v>
      </c>
      <c r="AE74" s="1" t="s">
        <v>61</v>
      </c>
      <c r="AQ74" s="1">
        <v>-6204</v>
      </c>
      <c r="AR74" s="1">
        <v>1.836075999744935E-2</v>
      </c>
    </row>
    <row r="75" spans="1:44">
      <c r="A75" s="29" t="s">
        <v>58</v>
      </c>
      <c r="B75" s="25" t="s">
        <v>50</v>
      </c>
      <c r="C75" s="26">
        <v>42230.332900000001</v>
      </c>
      <c r="D75" s="26"/>
      <c r="E75" s="1">
        <f t="shared" si="2"/>
        <v>962.95703733633798</v>
      </c>
      <c r="F75" s="1">
        <f t="shared" si="3"/>
        <v>963</v>
      </c>
      <c r="G75" s="26">
        <f t="shared" si="4"/>
        <v>-1.7599469996639527E-2</v>
      </c>
      <c r="P75" s="1">
        <f t="shared" si="6"/>
        <v>-1.3644299817520368E-3</v>
      </c>
      <c r="Q75" s="27">
        <f t="shared" si="7"/>
        <v>27211.832900000001</v>
      </c>
      <c r="AA75" s="1">
        <v>12</v>
      </c>
      <c r="AC75" s="1" t="s">
        <v>63</v>
      </c>
      <c r="AE75" s="1" t="s">
        <v>61</v>
      </c>
      <c r="AQ75" s="1">
        <v>-6143</v>
      </c>
      <c r="AR75" s="1">
        <v>1.3573669995821547E-2</v>
      </c>
    </row>
    <row r="76" spans="1:44">
      <c r="A76" s="29" t="s">
        <v>57</v>
      </c>
      <c r="B76" s="25" t="s">
        <v>50</v>
      </c>
      <c r="C76" s="26">
        <v>42241.820099999997</v>
      </c>
      <c r="D76" s="26">
        <v>2.9999999999999997E-4</v>
      </c>
      <c r="E76" s="1">
        <f t="shared" si="2"/>
        <v>990.99883120946754</v>
      </c>
      <c r="F76" s="1">
        <f t="shared" si="3"/>
        <v>991</v>
      </c>
      <c r="G76" s="26">
        <f t="shared" si="4"/>
        <v>-4.7879000339889899E-4</v>
      </c>
      <c r="K76" s="1">
        <f t="shared" ref="K76:K81" si="14">+G76</f>
        <v>-4.7879000339889899E-4</v>
      </c>
      <c r="P76" s="1">
        <f t="shared" si="6"/>
        <v>-1.3873577110637934E-3</v>
      </c>
      <c r="Q76" s="27">
        <f t="shared" si="7"/>
        <v>27223.320099999997</v>
      </c>
      <c r="R76" s="1">
        <f t="shared" ref="R76:R81" si="15">+G76-P76</f>
        <v>9.0856770766489445E-4</v>
      </c>
      <c r="AQ76" s="1">
        <v>930</v>
      </c>
      <c r="AR76" s="1">
        <v>-1.9169999723089859E-4</v>
      </c>
    </row>
    <row r="77" spans="1:44">
      <c r="A77" s="29" t="s">
        <v>57</v>
      </c>
      <c r="B77" s="25" t="s">
        <v>50</v>
      </c>
      <c r="C77" s="26">
        <v>42248.784399999997</v>
      </c>
      <c r="D77" s="26">
        <v>2.0000000000000001E-4</v>
      </c>
      <c r="E77" s="1">
        <f t="shared" si="2"/>
        <v>1007.9996203548377</v>
      </c>
      <c r="F77" s="1">
        <f t="shared" si="3"/>
        <v>1008</v>
      </c>
      <c r="G77" s="26">
        <f t="shared" si="4"/>
        <v>-1.5552000695606694E-4</v>
      </c>
      <c r="K77" s="1">
        <f t="shared" si="14"/>
        <v>-1.5552000695606694E-4</v>
      </c>
      <c r="P77" s="1">
        <f t="shared" si="6"/>
        <v>-1.4011435637554465E-3</v>
      </c>
      <c r="Q77" s="27">
        <f t="shared" si="7"/>
        <v>27230.284399999997</v>
      </c>
      <c r="R77" s="1">
        <f t="shared" si="15"/>
        <v>1.2456235567993796E-3</v>
      </c>
      <c r="AQ77" s="1">
        <v>1008</v>
      </c>
      <c r="AR77" s="1">
        <v>-1.5552000695606694E-4</v>
      </c>
    </row>
    <row r="78" spans="1:44">
      <c r="A78" s="29" t="s">
        <v>56</v>
      </c>
      <c r="B78" s="25" t="s">
        <v>54</v>
      </c>
      <c r="C78" s="26">
        <v>42251.444799999997</v>
      </c>
      <c r="D78" s="26"/>
      <c r="E78" s="1">
        <f t="shared" si="2"/>
        <v>1014.4940131067806</v>
      </c>
      <c r="F78" s="1">
        <f t="shared" si="3"/>
        <v>1014.5</v>
      </c>
      <c r="G78" s="26">
        <f t="shared" si="4"/>
        <v>-2.452505003020633E-3</v>
      </c>
      <c r="K78" s="1">
        <f t="shared" si="14"/>
        <v>-2.452505003020633E-3</v>
      </c>
      <c r="P78" s="1">
        <f t="shared" si="6"/>
        <v>-1.4063877581726517E-3</v>
      </c>
      <c r="Q78" s="27">
        <f t="shared" si="7"/>
        <v>27232.944799999997</v>
      </c>
      <c r="R78" s="1">
        <f t="shared" si="15"/>
        <v>-1.0461172448479814E-3</v>
      </c>
      <c r="AQ78" s="1">
        <v>-1700</v>
      </c>
      <c r="AR78" s="1">
        <v>-7.626999999047257E-3</v>
      </c>
    </row>
    <row r="79" spans="1:44">
      <c r="A79" s="29" t="s">
        <v>57</v>
      </c>
      <c r="B79" s="25" t="s">
        <v>54</v>
      </c>
      <c r="C79" s="26">
        <v>42265.784800000001</v>
      </c>
      <c r="D79" s="26">
        <v>2.9999999999999997E-4</v>
      </c>
      <c r="E79" s="1">
        <f t="shared" si="2"/>
        <v>1049.499873903226</v>
      </c>
      <c r="F79" s="1">
        <f t="shared" si="3"/>
        <v>1049.5</v>
      </c>
      <c r="G79" s="26">
        <f t="shared" si="4"/>
        <v>-5.1654998969752342E-5</v>
      </c>
      <c r="K79" s="1">
        <f t="shared" si="14"/>
        <v>-5.1654998969752342E-5</v>
      </c>
      <c r="P79" s="1">
        <f t="shared" si="6"/>
        <v>-1.4343702506576191E-3</v>
      </c>
      <c r="Q79" s="27">
        <f t="shared" si="7"/>
        <v>27247.284800000001</v>
      </c>
      <c r="R79" s="1">
        <f t="shared" si="15"/>
        <v>1.3827152516878668E-3</v>
      </c>
      <c r="AQ79" s="1">
        <v>1014.5</v>
      </c>
      <c r="AR79" s="1">
        <v>-2.452505003020633E-3</v>
      </c>
    </row>
    <row r="80" spans="1:44">
      <c r="A80" s="29" t="s">
        <v>56</v>
      </c>
      <c r="B80" s="25"/>
      <c r="C80" s="26">
        <v>42268.447399999997</v>
      </c>
      <c r="D80" s="26"/>
      <c r="E80" s="1">
        <f t="shared" si="2"/>
        <v>1055.9996371498403</v>
      </c>
      <c r="F80" s="1">
        <f t="shared" si="3"/>
        <v>1056</v>
      </c>
      <c r="G80" s="26">
        <f t="shared" si="4"/>
        <v>-1.4864000695524737E-4</v>
      </c>
      <c r="K80" s="1">
        <f t="shared" si="14"/>
        <v>-1.4864000695524737E-4</v>
      </c>
      <c r="P80" s="1">
        <f t="shared" si="6"/>
        <v>-1.4395195534491162E-3</v>
      </c>
      <c r="Q80" s="27">
        <f t="shared" si="7"/>
        <v>27249.947399999997</v>
      </c>
      <c r="R80" s="1">
        <f t="shared" si="15"/>
        <v>1.2908795464938688E-3</v>
      </c>
      <c r="AQ80" s="1">
        <v>991</v>
      </c>
      <c r="AR80" s="1">
        <v>-4.7879000339889899E-4</v>
      </c>
    </row>
    <row r="81" spans="1:44">
      <c r="A81" s="29" t="s">
        <v>56</v>
      </c>
      <c r="B81" s="25"/>
      <c r="C81" s="26">
        <v>42268.447999999997</v>
      </c>
      <c r="D81" s="26"/>
      <c r="E81" s="1">
        <f t="shared" si="2"/>
        <v>1056.0011018302068</v>
      </c>
      <c r="F81" s="1">
        <f t="shared" si="3"/>
        <v>1056</v>
      </c>
      <c r="G81" s="26">
        <f t="shared" si="4"/>
        <v>4.5135999243939295E-4</v>
      </c>
      <c r="K81" s="1">
        <f t="shared" si="14"/>
        <v>4.5135999243939295E-4</v>
      </c>
      <c r="P81" s="1">
        <f t="shared" si="6"/>
        <v>-1.4395195534491162E-3</v>
      </c>
      <c r="Q81" s="27">
        <f t="shared" si="7"/>
        <v>27249.947999999997</v>
      </c>
      <c r="R81" s="1">
        <f t="shared" si="15"/>
        <v>1.8908795458885091E-3</v>
      </c>
      <c r="AA81" s="1">
        <v>7</v>
      </c>
      <c r="AC81" s="1" t="s">
        <v>63</v>
      </c>
      <c r="AE81" s="1" t="s">
        <v>61</v>
      </c>
      <c r="AQ81" s="1">
        <v>1820</v>
      </c>
      <c r="AR81" s="1">
        <v>-3.855800001474563E-3</v>
      </c>
    </row>
    <row r="82" spans="1:44">
      <c r="A82" s="30" t="s">
        <v>59</v>
      </c>
      <c r="B82" s="11"/>
      <c r="C82" s="26">
        <v>42565.432000000001</v>
      </c>
      <c r="D82" s="26"/>
      <c r="E82" s="1">
        <f t="shared" si="2"/>
        <v>1780.9788258726692</v>
      </c>
      <c r="F82" s="1">
        <f t="shared" si="3"/>
        <v>1781</v>
      </c>
      <c r="G82" s="26">
        <f t="shared" si="4"/>
        <v>-8.6738899990450591E-3</v>
      </c>
      <c r="P82" s="1">
        <f t="shared" si="6"/>
        <v>-1.9205848137445664E-3</v>
      </c>
      <c r="Q82" s="27">
        <f t="shared" si="7"/>
        <v>27546.932000000001</v>
      </c>
      <c r="AQ82" s="1">
        <v>1901.5</v>
      </c>
      <c r="AR82" s="1">
        <v>1.4204649996827357E-3</v>
      </c>
    </row>
    <row r="83" spans="1:44">
      <c r="A83" s="30" t="s">
        <v>59</v>
      </c>
      <c r="B83" s="11"/>
      <c r="C83" s="26">
        <v>42567.48</v>
      </c>
      <c r="D83" s="26"/>
      <c r="E83" s="1">
        <f t="shared" si="2"/>
        <v>1785.9782681956251</v>
      </c>
      <c r="F83" s="1">
        <f t="shared" si="3"/>
        <v>1786</v>
      </c>
      <c r="G83" s="26">
        <f t="shared" si="4"/>
        <v>-8.9023399996221997E-3</v>
      </c>
      <c r="P83" s="1">
        <f t="shared" si="6"/>
        <v>-1.923260513658579E-3</v>
      </c>
      <c r="Q83" s="27">
        <f t="shared" si="7"/>
        <v>27548.980000000003</v>
      </c>
      <c r="AQ83" s="1">
        <v>1915.5</v>
      </c>
      <c r="AR83" s="1">
        <v>-8.019195003726054E-3</v>
      </c>
    </row>
    <row r="84" spans="1:44">
      <c r="A84" s="29" t="s">
        <v>57</v>
      </c>
      <c r="B84" s="25" t="s">
        <v>50</v>
      </c>
      <c r="C84" s="26">
        <v>42572.813099999999</v>
      </c>
      <c r="D84" s="26">
        <v>4.0000000000000002E-4</v>
      </c>
      <c r="E84" s="1">
        <f t="shared" si="2"/>
        <v>1798.9970796470434</v>
      </c>
      <c r="F84" s="1">
        <f t="shared" si="3"/>
        <v>1799</v>
      </c>
      <c r="G84" s="26">
        <f t="shared" si="4"/>
        <v>-1.1963100041612051E-3</v>
      </c>
      <c r="K84" s="1">
        <f>+G84</f>
        <v>-1.1963100041612051E-3</v>
      </c>
      <c r="P84" s="1">
        <f t="shared" si="6"/>
        <v>-1.9301761756214517E-3</v>
      </c>
      <c r="Q84" s="27">
        <f t="shared" si="7"/>
        <v>27554.313099999999</v>
      </c>
      <c r="R84" s="1">
        <f>+G84-P84</f>
        <v>7.3386617146024651E-4</v>
      </c>
      <c r="AQ84" s="1">
        <v>19.5</v>
      </c>
      <c r="AR84" s="1">
        <v>9.0449975687079132E-6</v>
      </c>
    </row>
    <row r="85" spans="1:44">
      <c r="A85" s="30" t="s">
        <v>62</v>
      </c>
      <c r="B85" s="11"/>
      <c r="C85" s="26">
        <v>42581.413</v>
      </c>
      <c r="D85" s="26"/>
      <c r="E85" s="1">
        <f t="shared" ref="E85:E148" si="16">+(C85-C$7)/C$8</f>
        <v>1819.990587475726</v>
      </c>
      <c r="F85" s="1">
        <f t="shared" ref="F85:F148" si="17">ROUND(2*E85,0)/2</f>
        <v>1820</v>
      </c>
      <c r="G85" s="26">
        <f t="shared" ref="G85:G148" si="18">+C85-(C$7+F85*C$8)</f>
        <v>-3.855800001474563E-3</v>
      </c>
      <c r="P85" s="1">
        <f t="shared" ref="P85:P148" si="19">+D$11+D$12*F85+D$13*F85^2</f>
        <v>-1.9412220454636899E-3</v>
      </c>
      <c r="Q85" s="27">
        <f t="shared" ref="Q85:Q148" si="20">+C85-15018.5</f>
        <v>27562.913</v>
      </c>
      <c r="AQ85" s="1">
        <v>1915.5</v>
      </c>
      <c r="AR85" s="1">
        <v>-3.0191949990694411E-3</v>
      </c>
    </row>
    <row r="86" spans="1:44">
      <c r="A86" s="29" t="s">
        <v>57</v>
      </c>
      <c r="B86" s="25" t="s">
        <v>50</v>
      </c>
      <c r="C86" s="26">
        <v>42581.826200000003</v>
      </c>
      <c r="D86" s="26">
        <v>2.0000000000000001E-4</v>
      </c>
      <c r="E86" s="1">
        <f t="shared" si="16"/>
        <v>1820.999264022531</v>
      </c>
      <c r="F86" s="1">
        <f t="shared" si="17"/>
        <v>1821</v>
      </c>
      <c r="G86" s="26">
        <f t="shared" si="18"/>
        <v>-3.014899994013831E-4</v>
      </c>
      <c r="K86" s="1">
        <f>+G86</f>
        <v>-3.014899994013831E-4</v>
      </c>
      <c r="P86" s="1">
        <f t="shared" si="19"/>
        <v>-1.9417441697276744E-3</v>
      </c>
      <c r="Q86" s="27">
        <f t="shared" si="20"/>
        <v>27563.326200000003</v>
      </c>
      <c r="R86" s="1">
        <f>+G86-P86</f>
        <v>1.6402541703262913E-3</v>
      </c>
      <c r="AQ86" s="1">
        <v>927.5</v>
      </c>
      <c r="AR86" s="1">
        <v>-2.7747499552788213E-4</v>
      </c>
    </row>
    <row r="87" spans="1:44">
      <c r="A87" s="30" t="s">
        <v>62</v>
      </c>
      <c r="B87" s="11"/>
      <c r="C87" s="26">
        <v>42592.495999999999</v>
      </c>
      <c r="D87" s="26"/>
      <c r="E87" s="1">
        <f t="shared" si="16"/>
        <v>1847.045675007585</v>
      </c>
      <c r="F87" s="1">
        <f t="shared" si="17"/>
        <v>1847</v>
      </c>
      <c r="G87" s="26">
        <f t="shared" si="18"/>
        <v>1.8710569995164406E-2</v>
      </c>
      <c r="P87" s="1">
        <f t="shared" si="19"/>
        <v>-1.9551959271505866E-3</v>
      </c>
      <c r="Q87" s="27">
        <f t="shared" si="20"/>
        <v>27573.995999999999</v>
      </c>
      <c r="AA87" s="1">
        <v>13</v>
      </c>
      <c r="AC87" s="1" t="s">
        <v>63</v>
      </c>
      <c r="AE87" s="1" t="s">
        <v>61</v>
      </c>
      <c r="AQ87" s="1">
        <v>1932.5</v>
      </c>
      <c r="AR87" s="1">
        <v>4.0040750027401373E-3</v>
      </c>
    </row>
    <row r="88" spans="1:44">
      <c r="A88" s="30" t="s">
        <v>62</v>
      </c>
      <c r="B88" s="11" t="s">
        <v>54</v>
      </c>
      <c r="C88" s="26">
        <v>42593.504999999997</v>
      </c>
      <c r="D88" s="26"/>
      <c r="E88" s="1">
        <f t="shared" si="16"/>
        <v>1849.5087791598542</v>
      </c>
      <c r="F88" s="1">
        <f t="shared" si="17"/>
        <v>1849.5</v>
      </c>
      <c r="G88" s="26">
        <f t="shared" si="18"/>
        <v>3.5963449990958907E-3</v>
      </c>
      <c r="P88" s="1">
        <f t="shared" si="19"/>
        <v>-1.9564768333377638E-3</v>
      </c>
      <c r="Q88" s="27">
        <f t="shared" si="20"/>
        <v>27575.004999999997</v>
      </c>
      <c r="AA88" s="1">
        <v>5</v>
      </c>
      <c r="AC88" s="1" t="s">
        <v>63</v>
      </c>
      <c r="AE88" s="1" t="s">
        <v>61</v>
      </c>
      <c r="AQ88" s="1">
        <v>1944.5</v>
      </c>
      <c r="AR88" s="1">
        <v>1.2255795001692604E-2</v>
      </c>
    </row>
    <row r="89" spans="1:44">
      <c r="A89" s="30" t="s">
        <v>59</v>
      </c>
      <c r="B89" s="11" t="s">
        <v>54</v>
      </c>
      <c r="C89" s="26">
        <v>42595.548999999999</v>
      </c>
      <c r="D89" s="26"/>
      <c r="E89" s="1">
        <f t="shared" si="16"/>
        <v>1854.4984569470212</v>
      </c>
      <c r="F89" s="1">
        <f t="shared" si="17"/>
        <v>1854.5</v>
      </c>
      <c r="G89" s="26">
        <f t="shared" si="18"/>
        <v>-6.3210500229615718E-4</v>
      </c>
      <c r="P89" s="1">
        <f t="shared" si="19"/>
        <v>-1.9590320499086621E-3</v>
      </c>
      <c r="Q89" s="27">
        <f t="shared" si="20"/>
        <v>27577.048999999999</v>
      </c>
      <c r="AA89" s="1">
        <v>13</v>
      </c>
      <c r="AC89" s="1" t="s">
        <v>63</v>
      </c>
      <c r="AE89" s="1" t="s">
        <v>61</v>
      </c>
      <c r="AQ89" s="1">
        <v>1961.5</v>
      </c>
      <c r="AR89" s="1">
        <v>-7.209350005723536E-4</v>
      </c>
    </row>
    <row r="90" spans="1:44">
      <c r="A90" s="30" t="s">
        <v>59</v>
      </c>
      <c r="B90" s="11"/>
      <c r="C90" s="26">
        <v>42596.557000000001</v>
      </c>
      <c r="D90" s="26"/>
      <c r="E90" s="1">
        <f t="shared" si="16"/>
        <v>1856.9591199653521</v>
      </c>
      <c r="F90" s="1">
        <f t="shared" si="17"/>
        <v>1857</v>
      </c>
      <c r="G90" s="26">
        <f t="shared" si="18"/>
        <v>-1.6746330002206378E-2</v>
      </c>
      <c r="P90" s="1">
        <f t="shared" si="19"/>
        <v>-1.9603063602923838E-3</v>
      </c>
      <c r="Q90" s="27">
        <f t="shared" si="20"/>
        <v>27578.057000000001</v>
      </c>
      <c r="AA90" s="1">
        <v>5</v>
      </c>
      <c r="AC90" s="1" t="s">
        <v>63</v>
      </c>
      <c r="AE90" s="1" t="s">
        <v>61</v>
      </c>
      <c r="AQ90" s="1">
        <v>1988.5</v>
      </c>
      <c r="AR90" s="1">
        <v>-1.4154565003991593E-2</v>
      </c>
    </row>
    <row r="91" spans="1:44">
      <c r="A91" s="30" t="s">
        <v>65</v>
      </c>
      <c r="B91" s="11"/>
      <c r="C91" s="26">
        <v>42601.485999999997</v>
      </c>
      <c r="D91" s="26"/>
      <c r="E91" s="1">
        <f t="shared" si="16"/>
        <v>1868.9914691888882</v>
      </c>
      <c r="F91" s="1">
        <f t="shared" si="17"/>
        <v>1869</v>
      </c>
      <c r="G91" s="26">
        <f t="shared" si="18"/>
        <v>-3.4946100058732554E-3</v>
      </c>
      <c r="P91" s="1">
        <f t="shared" si="19"/>
        <v>-1.9663924456062155E-3</v>
      </c>
      <c r="Q91" s="27">
        <f t="shared" si="20"/>
        <v>27582.985999999997</v>
      </c>
      <c r="AA91" s="1">
        <v>6</v>
      </c>
      <c r="AC91" s="1" t="s">
        <v>63</v>
      </c>
      <c r="AE91" s="1" t="s">
        <v>61</v>
      </c>
      <c r="AQ91" s="1">
        <v>1991</v>
      </c>
      <c r="AR91" s="1">
        <v>6.7312099999981001E-3</v>
      </c>
    </row>
    <row r="92" spans="1:44">
      <c r="A92" s="30" t="s">
        <v>59</v>
      </c>
      <c r="B92" s="11"/>
      <c r="C92" s="26">
        <v>42608.46</v>
      </c>
      <c r="D92" s="26"/>
      <c r="E92" s="1">
        <f t="shared" si="16"/>
        <v>1886.0159373335475</v>
      </c>
      <c r="F92" s="1">
        <f t="shared" si="17"/>
        <v>1886</v>
      </c>
      <c r="G92" s="26">
        <f t="shared" si="18"/>
        <v>6.5286600001854822E-3</v>
      </c>
      <c r="P92" s="1">
        <f t="shared" si="19"/>
        <v>-1.9749276869713873E-3</v>
      </c>
      <c r="Q92" s="27">
        <f t="shared" si="20"/>
        <v>27589.96</v>
      </c>
      <c r="AA92" s="1">
        <v>8</v>
      </c>
      <c r="AC92" s="1" t="s">
        <v>63</v>
      </c>
      <c r="AE92" s="1" t="s">
        <v>61</v>
      </c>
      <c r="AQ92" s="1">
        <v>2022.5</v>
      </c>
      <c r="AR92" s="1">
        <v>1.8919750000350177E-3</v>
      </c>
    </row>
    <row r="93" spans="1:44">
      <c r="A93" s="30" t="s">
        <v>59</v>
      </c>
      <c r="B93" s="11" t="s">
        <v>54</v>
      </c>
      <c r="C93" s="26">
        <v>42609.474000000002</v>
      </c>
      <c r="D93" s="26"/>
      <c r="E93" s="1">
        <f t="shared" si="16"/>
        <v>1888.491247155562</v>
      </c>
      <c r="F93" s="1">
        <f t="shared" si="17"/>
        <v>1888.5</v>
      </c>
      <c r="G93" s="26">
        <f t="shared" si="18"/>
        <v>-3.5855649985023774E-3</v>
      </c>
      <c r="P93" s="1">
        <f t="shared" si="19"/>
        <v>-1.9761742949805975E-3</v>
      </c>
      <c r="Q93" s="27">
        <f t="shared" si="20"/>
        <v>27590.974000000002</v>
      </c>
      <c r="AA93" s="1">
        <v>6</v>
      </c>
      <c r="AC93" s="1" t="s">
        <v>63</v>
      </c>
      <c r="AE93" s="1" t="s">
        <v>61</v>
      </c>
      <c r="AQ93" s="1">
        <v>2509</v>
      </c>
      <c r="AR93" s="1">
        <v>-1.7362100043101236E-3</v>
      </c>
    </row>
    <row r="94" spans="1:44">
      <c r="A94" s="30" t="s">
        <v>59</v>
      </c>
      <c r="B94" s="11"/>
      <c r="C94" s="26">
        <v>42610.500999999997</v>
      </c>
      <c r="D94" s="26"/>
      <c r="E94" s="1">
        <f t="shared" si="16"/>
        <v>1890.9982917188638</v>
      </c>
      <c r="F94" s="1">
        <f t="shared" si="17"/>
        <v>1891</v>
      </c>
      <c r="G94" s="26">
        <f t="shared" si="18"/>
        <v>-6.997900054557249E-4</v>
      </c>
      <c r="P94" s="1">
        <f t="shared" si="19"/>
        <v>-1.9774187043886558E-3</v>
      </c>
      <c r="Q94" s="27">
        <f t="shared" si="20"/>
        <v>27592.000999999997</v>
      </c>
      <c r="AA94" s="1">
        <v>9</v>
      </c>
      <c r="AC94" s="1" t="s">
        <v>63</v>
      </c>
      <c r="AE94" s="1" t="s">
        <v>61</v>
      </c>
      <c r="AQ94" s="1">
        <v>2526</v>
      </c>
      <c r="AR94" s="1">
        <v>5.2870599974994548E-3</v>
      </c>
    </row>
    <row r="95" spans="1:44">
      <c r="A95" s="29" t="s">
        <v>57</v>
      </c>
      <c r="B95" s="25" t="s">
        <v>54</v>
      </c>
      <c r="C95" s="26">
        <v>42614.804400000001</v>
      </c>
      <c r="D95" s="26">
        <v>1.1999999999999999E-3</v>
      </c>
      <c r="E95" s="1">
        <f t="shared" si="16"/>
        <v>1901.5034675453307</v>
      </c>
      <c r="F95" s="1">
        <f t="shared" si="17"/>
        <v>1901.5</v>
      </c>
      <c r="G95" s="26">
        <f t="shared" si="18"/>
        <v>1.4204649996827357E-3</v>
      </c>
      <c r="K95" s="1">
        <f>+G95</f>
        <v>1.4204649996827357E-3</v>
      </c>
      <c r="P95" s="1">
        <f t="shared" si="19"/>
        <v>-1.982621215177924E-3</v>
      </c>
      <c r="Q95" s="27">
        <f t="shared" si="20"/>
        <v>27596.304400000001</v>
      </c>
      <c r="R95" s="1">
        <f>+G95-P95</f>
        <v>3.4030862148606597E-3</v>
      </c>
      <c r="Z95" s="1" t="s">
        <v>76</v>
      </c>
      <c r="AA95" s="1">
        <v>60</v>
      </c>
      <c r="AC95" s="1" t="s">
        <v>105</v>
      </c>
      <c r="AE95" s="1" t="s">
        <v>61</v>
      </c>
      <c r="AQ95" s="1">
        <v>17917</v>
      </c>
      <c r="AR95" s="1">
        <v>1.6472269999212585E-2</v>
      </c>
    </row>
    <row r="96" spans="1:44">
      <c r="A96" s="30" t="s">
        <v>59</v>
      </c>
      <c r="B96" s="11" t="s">
        <v>54</v>
      </c>
      <c r="C96" s="26">
        <v>42620.53</v>
      </c>
      <c r="D96" s="26"/>
      <c r="E96" s="1">
        <f t="shared" si="16"/>
        <v>1915.4804240708538</v>
      </c>
      <c r="F96" s="1">
        <f t="shared" si="17"/>
        <v>1915.5</v>
      </c>
      <c r="G96" s="26">
        <f t="shared" si="18"/>
        <v>-8.019195003726054E-3</v>
      </c>
      <c r="P96" s="1">
        <f t="shared" si="19"/>
        <v>-1.9894975666146781E-3</v>
      </c>
      <c r="Q96" s="27">
        <f t="shared" si="20"/>
        <v>27602.03</v>
      </c>
      <c r="AA96" s="1">
        <v>20</v>
      </c>
      <c r="AC96" s="1" t="s">
        <v>70</v>
      </c>
      <c r="AE96" s="1" t="s">
        <v>61</v>
      </c>
      <c r="AQ96" s="1">
        <v>2528.5</v>
      </c>
      <c r="AR96" s="1">
        <v>-6.8271650015958585E-3</v>
      </c>
    </row>
    <row r="97" spans="1:44">
      <c r="A97" s="30" t="s">
        <v>59</v>
      </c>
      <c r="B97" s="11" t="s">
        <v>54</v>
      </c>
      <c r="C97" s="26">
        <v>42620.535000000003</v>
      </c>
      <c r="D97" s="26"/>
      <c r="E97" s="1">
        <f t="shared" si="16"/>
        <v>1915.4926297405989</v>
      </c>
      <c r="F97" s="1">
        <f t="shared" si="17"/>
        <v>1915.5</v>
      </c>
      <c r="G97" s="26">
        <f t="shared" si="18"/>
        <v>-3.0191949990694411E-3</v>
      </c>
      <c r="P97" s="1">
        <f t="shared" si="19"/>
        <v>-1.9894975666146781E-3</v>
      </c>
      <c r="Q97" s="27">
        <f t="shared" si="20"/>
        <v>27602.035000000003</v>
      </c>
      <c r="AA97" s="1">
        <v>25</v>
      </c>
      <c r="AC97" s="1" t="s">
        <v>70</v>
      </c>
      <c r="AE97" s="1" t="s">
        <v>61</v>
      </c>
      <c r="AQ97" s="1">
        <v>2587</v>
      </c>
      <c r="AR97" s="1">
        <v>-2.2100030000729021E-2</v>
      </c>
    </row>
    <row r="98" spans="1:44">
      <c r="A98" s="30" t="s">
        <v>62</v>
      </c>
      <c r="B98" s="11" t="s">
        <v>54</v>
      </c>
      <c r="C98" s="26">
        <v>42627.506000000001</v>
      </c>
      <c r="D98" s="26"/>
      <c r="E98" s="1">
        <f t="shared" si="16"/>
        <v>1932.5097744834077</v>
      </c>
      <c r="F98" s="1">
        <f t="shared" si="17"/>
        <v>1932.5</v>
      </c>
      <c r="G98" s="26">
        <f t="shared" si="18"/>
        <v>4.0040750027401373E-3</v>
      </c>
      <c r="P98" s="1">
        <f t="shared" si="19"/>
        <v>-1.9977547289061811E-3</v>
      </c>
      <c r="Q98" s="27">
        <f t="shared" si="20"/>
        <v>27609.006000000001</v>
      </c>
      <c r="AA98" s="1">
        <v>25</v>
      </c>
      <c r="AC98" s="1" t="s">
        <v>70</v>
      </c>
      <c r="AE98" s="1" t="s">
        <v>61</v>
      </c>
      <c r="AQ98" s="1">
        <v>2601.5</v>
      </c>
      <c r="AR98" s="1">
        <v>-2.196253500005696E-2</v>
      </c>
    </row>
    <row r="99" spans="1:44">
      <c r="A99" s="30" t="s">
        <v>62</v>
      </c>
      <c r="B99" s="11" t="s">
        <v>54</v>
      </c>
      <c r="C99" s="26">
        <v>42632.43</v>
      </c>
      <c r="D99" s="26"/>
      <c r="E99" s="1">
        <f t="shared" si="16"/>
        <v>1944.5299180372165</v>
      </c>
      <c r="F99" s="1">
        <f t="shared" si="17"/>
        <v>1944.5</v>
      </c>
      <c r="G99" s="26">
        <f t="shared" si="18"/>
        <v>1.2255795001692604E-2</v>
      </c>
      <c r="P99" s="1">
        <f t="shared" si="19"/>
        <v>-2.0035221049970607E-3</v>
      </c>
      <c r="Q99" s="27">
        <f t="shared" si="20"/>
        <v>27613.93</v>
      </c>
      <c r="AA99" s="1">
        <v>27</v>
      </c>
      <c r="AC99" s="1" t="s">
        <v>70</v>
      </c>
      <c r="AE99" s="1" t="s">
        <v>61</v>
      </c>
      <c r="AQ99" s="1">
        <v>2647.5</v>
      </c>
      <c r="AR99" s="1">
        <v>-2.8664274999755435E-2</v>
      </c>
    </row>
    <row r="100" spans="1:44">
      <c r="A100" s="30" t="s">
        <v>62</v>
      </c>
      <c r="B100" s="11" t="s">
        <v>54</v>
      </c>
      <c r="C100" s="26">
        <v>42639.381000000001</v>
      </c>
      <c r="D100" s="26"/>
      <c r="E100" s="1">
        <f t="shared" si="16"/>
        <v>1961.498240101098</v>
      </c>
      <c r="F100" s="1">
        <f t="shared" si="17"/>
        <v>1961.5</v>
      </c>
      <c r="G100" s="26">
        <f t="shared" si="18"/>
        <v>-7.209350005723536E-4</v>
      </c>
      <c r="P100" s="1">
        <f t="shared" si="19"/>
        <v>-2.0116058416297161E-3</v>
      </c>
      <c r="Q100" s="27">
        <f t="shared" si="20"/>
        <v>27620.881000000001</v>
      </c>
      <c r="AA100" s="1">
        <v>16</v>
      </c>
      <c r="AC100" s="1" t="s">
        <v>63</v>
      </c>
      <c r="AE100" s="1" t="s">
        <v>61</v>
      </c>
      <c r="AQ100" s="1">
        <v>2672</v>
      </c>
      <c r="AR100" s="1">
        <v>-1.1983680000412278E-2</v>
      </c>
    </row>
    <row r="101" spans="1:44">
      <c r="A101" s="30" t="s">
        <v>62</v>
      </c>
      <c r="B101" s="11" t="s">
        <v>54</v>
      </c>
      <c r="C101" s="26">
        <v>42650.428</v>
      </c>
      <c r="D101" s="26"/>
      <c r="E101" s="1">
        <f t="shared" si="16"/>
        <v>1988.4654468108736</v>
      </c>
      <c r="F101" s="1">
        <f t="shared" si="17"/>
        <v>1988.5</v>
      </c>
      <c r="G101" s="26">
        <f t="shared" si="18"/>
        <v>-1.4154565003991593E-2</v>
      </c>
      <c r="P101" s="1">
        <f t="shared" si="19"/>
        <v>-2.0242357624045918E-3</v>
      </c>
      <c r="Q101" s="27">
        <f t="shared" si="20"/>
        <v>27631.928</v>
      </c>
      <c r="AQ101" s="1">
        <v>2674.5</v>
      </c>
      <c r="AR101" s="1">
        <v>8.9020949963014573E-3</v>
      </c>
    </row>
    <row r="102" spans="1:44">
      <c r="A102" s="30" t="s">
        <v>62</v>
      </c>
      <c r="B102" s="11"/>
      <c r="C102" s="26">
        <v>42651.472999999998</v>
      </c>
      <c r="D102" s="26"/>
      <c r="E102" s="1">
        <f t="shared" si="16"/>
        <v>1991.0164317852259</v>
      </c>
      <c r="F102" s="1">
        <f t="shared" si="17"/>
        <v>1991</v>
      </c>
      <c r="G102" s="26">
        <f t="shared" si="18"/>
        <v>6.7312099999981001E-3</v>
      </c>
      <c r="P102" s="1">
        <f t="shared" si="19"/>
        <v>-2.0253922277665816E-3</v>
      </c>
      <c r="Q102" s="27">
        <f t="shared" si="20"/>
        <v>27632.972999999998</v>
      </c>
      <c r="AA102" s="1">
        <v>14</v>
      </c>
      <c r="AC102" s="1" t="s">
        <v>63</v>
      </c>
      <c r="AE102" s="1" t="s">
        <v>61</v>
      </c>
      <c r="AQ102" s="1">
        <v>2692.5</v>
      </c>
      <c r="AR102" s="1">
        <v>1.2796750015695579E-3</v>
      </c>
    </row>
    <row r="103" spans="1:44">
      <c r="A103" s="30" t="s">
        <v>62</v>
      </c>
      <c r="B103" s="11" t="s">
        <v>54</v>
      </c>
      <c r="C103" s="26">
        <v>42664.372000000003</v>
      </c>
      <c r="D103" s="26"/>
      <c r="E103" s="1">
        <f t="shared" si="16"/>
        <v>2022.504618564403</v>
      </c>
      <c r="F103" s="1">
        <f t="shared" si="17"/>
        <v>2022.5</v>
      </c>
      <c r="G103" s="26">
        <f t="shared" si="18"/>
        <v>1.8919750000350177E-3</v>
      </c>
      <c r="P103" s="1">
        <f t="shared" si="19"/>
        <v>-2.0397753151809726E-3</v>
      </c>
      <c r="Q103" s="27">
        <f t="shared" si="20"/>
        <v>27645.872000000003</v>
      </c>
      <c r="AA103" s="1">
        <v>12</v>
      </c>
      <c r="AC103" s="1" t="s">
        <v>63</v>
      </c>
      <c r="AE103" s="1" t="s">
        <v>61</v>
      </c>
      <c r="AQ103" s="1">
        <v>2716</v>
      </c>
      <c r="AR103" s="1">
        <v>-3.3940400026040152E-3</v>
      </c>
    </row>
    <row r="104" spans="1:44">
      <c r="A104" s="30" t="s">
        <v>68</v>
      </c>
      <c r="B104" s="11"/>
      <c r="C104" s="26">
        <v>42863.661</v>
      </c>
      <c r="D104" s="26"/>
      <c r="E104" s="1">
        <f t="shared" si="16"/>
        <v>2508.9957616788274</v>
      </c>
      <c r="F104" s="1">
        <f t="shared" si="17"/>
        <v>2509</v>
      </c>
      <c r="G104" s="26">
        <f t="shared" si="18"/>
        <v>-1.7362100043101236E-3</v>
      </c>
      <c r="P104" s="1">
        <f t="shared" si="19"/>
        <v>-2.2175890792568908E-3</v>
      </c>
      <c r="Q104" s="27">
        <f t="shared" si="20"/>
        <v>27845.161</v>
      </c>
      <c r="AA104" s="1">
        <v>26</v>
      </c>
      <c r="AC104" s="1" t="s">
        <v>70</v>
      </c>
      <c r="AE104" s="1" t="s">
        <v>61</v>
      </c>
      <c r="AQ104" s="1">
        <v>2721</v>
      </c>
      <c r="AR104" s="1">
        <v>1.3775099941994995E-3</v>
      </c>
    </row>
    <row r="105" spans="1:44">
      <c r="A105" s="30" t="s">
        <v>68</v>
      </c>
      <c r="B105" s="11"/>
      <c r="C105" s="26">
        <v>42870.631999999998</v>
      </c>
      <c r="D105" s="26"/>
      <c r="E105" s="1">
        <f t="shared" si="16"/>
        <v>2526.0129064216358</v>
      </c>
      <c r="F105" s="1">
        <f t="shared" si="17"/>
        <v>2526</v>
      </c>
      <c r="G105" s="26">
        <f t="shared" si="18"/>
        <v>5.2870599974994548E-3</v>
      </c>
      <c r="P105" s="1">
        <f t="shared" si="19"/>
        <v>-2.2222969957371558E-3</v>
      </c>
      <c r="Q105" s="27">
        <f t="shared" si="20"/>
        <v>27852.131999999998</v>
      </c>
      <c r="AA105" s="1">
        <v>10</v>
      </c>
      <c r="AC105" s="1" t="s">
        <v>72</v>
      </c>
      <c r="AE105" s="1" t="s">
        <v>61</v>
      </c>
      <c r="AQ105" s="1">
        <v>2757.5</v>
      </c>
      <c r="AR105" s="1">
        <v>-2.3690175003139302E-2</v>
      </c>
    </row>
    <row r="106" spans="1:44">
      <c r="A106" s="30" t="s">
        <v>68</v>
      </c>
      <c r="B106" s="11" t="s">
        <v>54</v>
      </c>
      <c r="C106" s="26">
        <v>42871.644</v>
      </c>
      <c r="D106" s="26"/>
      <c r="E106" s="1">
        <f t="shared" si="16"/>
        <v>2528.4833339757556</v>
      </c>
      <c r="F106" s="1">
        <f t="shared" si="17"/>
        <v>2528.5</v>
      </c>
      <c r="G106" s="26">
        <f t="shared" si="18"/>
        <v>-6.8271650015958585E-3</v>
      </c>
      <c r="P106" s="1">
        <f t="shared" si="19"/>
        <v>-2.222980761851527E-3</v>
      </c>
      <c r="Q106" s="27">
        <f t="shared" si="20"/>
        <v>27853.144</v>
      </c>
      <c r="AA106" s="1">
        <v>18</v>
      </c>
      <c r="AC106" s="1" t="s">
        <v>70</v>
      </c>
      <c r="AE106" s="1" t="s">
        <v>61</v>
      </c>
      <c r="AQ106" s="1">
        <v>2777</v>
      </c>
      <c r="AR106" s="1">
        <v>-2.9781130004266743E-2</v>
      </c>
    </row>
    <row r="107" spans="1:44">
      <c r="A107" s="30" t="s">
        <v>69</v>
      </c>
      <c r="B107" s="11"/>
      <c r="C107" s="26">
        <v>42895.593000000001</v>
      </c>
      <c r="D107" s="26"/>
      <c r="E107" s="1">
        <f t="shared" si="16"/>
        <v>2586.9460508665416</v>
      </c>
      <c r="F107" s="1">
        <f t="shared" si="17"/>
        <v>2587</v>
      </c>
      <c r="G107" s="26">
        <f t="shared" si="18"/>
        <v>-2.2100030000729021E-2</v>
      </c>
      <c r="P107" s="1">
        <f t="shared" si="19"/>
        <v>-2.2383532322710121E-3</v>
      </c>
      <c r="Q107" s="27">
        <f t="shared" si="20"/>
        <v>27877.093000000001</v>
      </c>
      <c r="AA107" s="1">
        <v>17</v>
      </c>
      <c r="AC107" s="1" t="s">
        <v>70</v>
      </c>
      <c r="AE107" s="1" t="s">
        <v>61</v>
      </c>
      <c r="AQ107" s="1">
        <v>2777</v>
      </c>
      <c r="AR107" s="1">
        <v>-2.1781130002636928E-2</v>
      </c>
    </row>
    <row r="108" spans="1:44">
      <c r="A108" s="30" t="s">
        <v>69</v>
      </c>
      <c r="B108" s="11" t="s">
        <v>54</v>
      </c>
      <c r="C108" s="26">
        <v>42901.533000000003</v>
      </c>
      <c r="D108" s="26"/>
      <c r="E108" s="1">
        <f t="shared" si="16"/>
        <v>2601.4463865102589</v>
      </c>
      <c r="F108" s="1">
        <f t="shared" si="17"/>
        <v>2601.5</v>
      </c>
      <c r="G108" s="26">
        <f t="shared" si="18"/>
        <v>-2.196253500005696E-2</v>
      </c>
      <c r="P108" s="1">
        <f t="shared" si="19"/>
        <v>-2.2419773251713404E-3</v>
      </c>
      <c r="Q108" s="27">
        <f t="shared" si="20"/>
        <v>27883.033000000003</v>
      </c>
      <c r="AA108" s="1">
        <v>20</v>
      </c>
      <c r="AC108" s="1" t="s">
        <v>70</v>
      </c>
      <c r="AE108" s="1" t="s">
        <v>61</v>
      </c>
      <c r="AQ108" s="1">
        <v>2779.5</v>
      </c>
      <c r="AR108" s="1">
        <v>-2.3895355006970931E-2</v>
      </c>
    </row>
    <row r="109" spans="1:44">
      <c r="A109" s="30" t="s">
        <v>69</v>
      </c>
      <c r="B109" s="11" t="s">
        <v>54</v>
      </c>
      <c r="C109" s="26">
        <v>42920.37</v>
      </c>
      <c r="D109" s="26"/>
      <c r="E109" s="1">
        <f t="shared" si="16"/>
        <v>2647.4300266652417</v>
      </c>
      <c r="F109" s="1">
        <f t="shared" si="17"/>
        <v>2647.5</v>
      </c>
      <c r="G109" s="26">
        <f t="shared" si="18"/>
        <v>-2.8664274999755435E-2</v>
      </c>
      <c r="P109" s="1">
        <f t="shared" si="19"/>
        <v>-2.2529849509154111E-3</v>
      </c>
      <c r="Q109" s="27">
        <f t="shared" si="20"/>
        <v>27901.870000000003</v>
      </c>
      <c r="AA109" s="1">
        <v>22</v>
      </c>
      <c r="AC109" s="1" t="s">
        <v>70</v>
      </c>
      <c r="AE109" s="1" t="s">
        <v>61</v>
      </c>
      <c r="AQ109" s="1">
        <v>2784.5</v>
      </c>
      <c r="AR109" s="1">
        <v>-2.7123804997245315E-2</v>
      </c>
    </row>
    <row r="110" spans="1:44">
      <c r="A110" s="30" t="s">
        <v>69</v>
      </c>
      <c r="B110" s="11"/>
      <c r="C110" s="26">
        <v>42930.423000000003</v>
      </c>
      <c r="D110" s="26"/>
      <c r="E110" s="1">
        <f t="shared" si="16"/>
        <v>2671.9707462319479</v>
      </c>
      <c r="F110" s="1">
        <f t="shared" si="17"/>
        <v>2672</v>
      </c>
      <c r="G110" s="26">
        <f t="shared" si="18"/>
        <v>-1.1983680000412278E-2</v>
      </c>
      <c r="P110" s="1">
        <f t="shared" si="19"/>
        <v>-2.2585439053980439E-3</v>
      </c>
      <c r="Q110" s="27">
        <f t="shared" si="20"/>
        <v>27911.923000000003</v>
      </c>
      <c r="AA110" s="1">
        <v>32</v>
      </c>
      <c r="AC110" s="1" t="s">
        <v>70</v>
      </c>
      <c r="AE110" s="1" t="s">
        <v>61</v>
      </c>
      <c r="AQ110" s="1">
        <v>2799</v>
      </c>
      <c r="AR110" s="1">
        <v>-3.2986309997795615E-2</v>
      </c>
    </row>
    <row r="111" spans="1:44">
      <c r="A111" s="30" t="s">
        <v>69</v>
      </c>
      <c r="B111" s="11" t="s">
        <v>54</v>
      </c>
      <c r="C111" s="26">
        <v>42931.468000000001</v>
      </c>
      <c r="D111" s="26"/>
      <c r="E111" s="1">
        <f t="shared" si="16"/>
        <v>2674.5217312063005</v>
      </c>
      <c r="F111" s="1">
        <f t="shared" si="17"/>
        <v>2674.5</v>
      </c>
      <c r="G111" s="26">
        <f t="shared" si="18"/>
        <v>8.9020949963014573E-3</v>
      </c>
      <c r="P111" s="1">
        <f t="shared" si="19"/>
        <v>-2.2590992732051552E-3</v>
      </c>
      <c r="Q111" s="27">
        <f t="shared" si="20"/>
        <v>27912.968000000001</v>
      </c>
      <c r="AA111" s="1">
        <v>22</v>
      </c>
      <c r="AC111" s="1" t="s">
        <v>63</v>
      </c>
      <c r="AE111" s="1" t="s">
        <v>61</v>
      </c>
      <c r="AQ111" s="1">
        <v>2801.5</v>
      </c>
      <c r="AR111" s="1">
        <v>-2.2100535003119148E-2</v>
      </c>
    </row>
    <row r="112" spans="1:44">
      <c r="A112" s="29" t="s">
        <v>57</v>
      </c>
      <c r="B112" s="25" t="s">
        <v>54</v>
      </c>
      <c r="C112" s="26">
        <v>42938.834000000003</v>
      </c>
      <c r="D112" s="26">
        <v>2.9999999999999997E-4</v>
      </c>
      <c r="E112" s="1">
        <f t="shared" si="16"/>
        <v>2692.5031238580864</v>
      </c>
      <c r="F112" s="1">
        <f t="shared" si="17"/>
        <v>2692.5</v>
      </c>
      <c r="G112" s="26">
        <f t="shared" si="18"/>
        <v>1.2796750015695579E-3</v>
      </c>
      <c r="K112" s="1">
        <f>+G112</f>
        <v>1.2796750015695579E-3</v>
      </c>
      <c r="P112" s="1">
        <f t="shared" si="19"/>
        <v>-2.2630330187103529E-3</v>
      </c>
      <c r="Q112" s="27">
        <f t="shared" si="20"/>
        <v>27920.334000000003</v>
      </c>
      <c r="R112" s="1">
        <f>+G112-P112</f>
        <v>3.5427080202799109E-3</v>
      </c>
      <c r="AA112" s="1">
        <v>11</v>
      </c>
      <c r="AC112" s="1" t="s">
        <v>60</v>
      </c>
      <c r="AE112" s="1" t="s">
        <v>61</v>
      </c>
      <c r="AQ112" s="1">
        <v>1849.5</v>
      </c>
      <c r="AR112" s="1">
        <v>3.5963449990958907E-3</v>
      </c>
    </row>
    <row r="113" spans="1:44">
      <c r="A113" s="30" t="s">
        <v>69</v>
      </c>
      <c r="B113" s="11"/>
      <c r="C113" s="26">
        <v>42948.455999999998</v>
      </c>
      <c r="D113" s="26"/>
      <c r="E113" s="1">
        <f t="shared" si="16"/>
        <v>2715.9917146937319</v>
      </c>
      <c r="F113" s="1">
        <f t="shared" si="17"/>
        <v>2716</v>
      </c>
      <c r="G113" s="26">
        <f t="shared" si="18"/>
        <v>-3.3940400026040152E-3</v>
      </c>
      <c r="P113" s="1">
        <f t="shared" si="19"/>
        <v>-2.2679972071469484E-3</v>
      </c>
      <c r="Q113" s="27">
        <f t="shared" si="20"/>
        <v>27929.955999999998</v>
      </c>
      <c r="AA113" s="1">
        <v>22</v>
      </c>
      <c r="AC113" s="1" t="s">
        <v>70</v>
      </c>
      <c r="AE113" s="1" t="s">
        <v>61</v>
      </c>
      <c r="AQ113" s="1">
        <v>2801.5</v>
      </c>
      <c r="AR113" s="1">
        <v>-2.1005349990446121E-3</v>
      </c>
    </row>
    <row r="114" spans="1:44">
      <c r="A114" s="30" t="s">
        <v>69</v>
      </c>
      <c r="B114" s="11"/>
      <c r="C114" s="26">
        <v>42950.508999999998</v>
      </c>
      <c r="D114" s="26"/>
      <c r="E114" s="1">
        <f t="shared" si="16"/>
        <v>2721.0033626864156</v>
      </c>
      <c r="F114" s="1">
        <f t="shared" si="17"/>
        <v>2721</v>
      </c>
      <c r="G114" s="26">
        <f t="shared" si="18"/>
        <v>1.3775099941994995E-3</v>
      </c>
      <c r="P114" s="1">
        <f t="shared" si="19"/>
        <v>-2.2690283533994774E-3</v>
      </c>
      <c r="Q114" s="27">
        <f t="shared" si="20"/>
        <v>27932.008999999998</v>
      </c>
      <c r="AQ114" s="1">
        <v>2804</v>
      </c>
      <c r="AR114" s="1">
        <v>-1.6214760005823337E-2</v>
      </c>
    </row>
    <row r="115" spans="1:44">
      <c r="A115" s="30" t="s">
        <v>71</v>
      </c>
      <c r="B115" s="11" t="s">
        <v>54</v>
      </c>
      <c r="C115" s="26">
        <v>42965.436000000002</v>
      </c>
      <c r="D115" s="26"/>
      <c r="E115" s="1">
        <f t="shared" si="16"/>
        <v>2757.4421691096036</v>
      </c>
      <c r="F115" s="1">
        <f t="shared" si="17"/>
        <v>2757.5</v>
      </c>
      <c r="G115" s="26">
        <f t="shared" si="18"/>
        <v>-2.3690175003139302E-2</v>
      </c>
      <c r="P115" s="1">
        <f t="shared" si="19"/>
        <v>-2.2762892945553752E-3</v>
      </c>
      <c r="Q115" s="27">
        <f t="shared" si="20"/>
        <v>27946.936000000002</v>
      </c>
      <c r="AA115" s="1">
        <v>21</v>
      </c>
      <c r="AC115" s="1" t="s">
        <v>70</v>
      </c>
      <c r="AE115" s="1" t="s">
        <v>61</v>
      </c>
      <c r="AQ115" s="1">
        <v>2812</v>
      </c>
      <c r="AR115" s="1">
        <v>7.1971999568631873E-4</v>
      </c>
    </row>
    <row r="116" spans="1:44">
      <c r="A116" s="30" t="s">
        <v>71</v>
      </c>
      <c r="B116" s="11"/>
      <c r="C116" s="26">
        <v>42973.417999999998</v>
      </c>
      <c r="D116" s="26"/>
      <c r="E116" s="1">
        <f t="shared" si="16"/>
        <v>2776.9273002725758</v>
      </c>
      <c r="F116" s="1">
        <f t="shared" si="17"/>
        <v>2777</v>
      </c>
      <c r="G116" s="26">
        <f t="shared" si="18"/>
        <v>-2.9781130004266743E-2</v>
      </c>
      <c r="P116" s="1">
        <f t="shared" si="19"/>
        <v>-2.279976357705063E-3</v>
      </c>
      <c r="Q116" s="27">
        <f t="shared" si="20"/>
        <v>27954.917999999998</v>
      </c>
      <c r="AA116" s="1">
        <v>20</v>
      </c>
      <c r="AC116" s="1" t="s">
        <v>70</v>
      </c>
      <c r="AE116" s="1" t="s">
        <v>61</v>
      </c>
      <c r="AQ116" s="1">
        <v>2813.5</v>
      </c>
      <c r="AR116" s="1">
        <v>-1.8848815001547337E-2</v>
      </c>
    </row>
    <row r="117" spans="1:44">
      <c r="A117" s="30" t="s">
        <v>71</v>
      </c>
      <c r="B117" s="11"/>
      <c r="C117" s="26">
        <v>42973.425999999999</v>
      </c>
      <c r="D117" s="26"/>
      <c r="E117" s="1">
        <f t="shared" si="16"/>
        <v>2776.9468293441537</v>
      </c>
      <c r="F117" s="1">
        <f t="shared" si="17"/>
        <v>2777</v>
      </c>
      <c r="G117" s="26">
        <f t="shared" si="18"/>
        <v>-2.1781130002636928E-2</v>
      </c>
      <c r="P117" s="1">
        <f t="shared" si="19"/>
        <v>-2.279976357705063E-3</v>
      </c>
      <c r="Q117" s="27">
        <f t="shared" si="20"/>
        <v>27954.925999999999</v>
      </c>
      <c r="AA117" s="1">
        <v>23</v>
      </c>
      <c r="AC117" s="1" t="s">
        <v>63</v>
      </c>
      <c r="AE117" s="1" t="s">
        <v>61</v>
      </c>
      <c r="AQ117" s="1">
        <v>2816</v>
      </c>
      <c r="AR117" s="1">
        <v>-1.796304000163218E-2</v>
      </c>
    </row>
    <row r="118" spans="1:44">
      <c r="A118" s="30" t="s">
        <v>71</v>
      </c>
      <c r="B118" s="11" t="s">
        <v>54</v>
      </c>
      <c r="C118" s="26">
        <v>42974.447999999997</v>
      </c>
      <c r="D118" s="26"/>
      <c r="E118" s="1">
        <f t="shared" si="16"/>
        <v>2779.4416682377287</v>
      </c>
      <c r="F118" s="1">
        <f t="shared" si="17"/>
        <v>2779.5</v>
      </c>
      <c r="G118" s="26">
        <f t="shared" si="18"/>
        <v>-2.3895355006970931E-2</v>
      </c>
      <c r="P118" s="1">
        <f t="shared" si="19"/>
        <v>-2.2804393842638013E-3</v>
      </c>
      <c r="Q118" s="27">
        <f t="shared" si="20"/>
        <v>27955.947999999997</v>
      </c>
      <c r="AA118" s="1">
        <v>13</v>
      </c>
      <c r="AC118" s="1" t="s">
        <v>70</v>
      </c>
      <c r="AE118" s="1" t="s">
        <v>61</v>
      </c>
      <c r="AQ118" s="1">
        <v>2823.5</v>
      </c>
      <c r="AR118" s="1">
        <v>4.6942849949118681E-3</v>
      </c>
    </row>
    <row r="119" spans="1:44">
      <c r="A119" s="30" t="s">
        <v>71</v>
      </c>
      <c r="B119" s="11" t="s">
        <v>54</v>
      </c>
      <c r="C119" s="26">
        <v>42976.493000000002</v>
      </c>
      <c r="D119" s="26"/>
      <c r="E119" s="1">
        <f t="shared" si="16"/>
        <v>2784.4337871588514</v>
      </c>
      <c r="F119" s="1">
        <f t="shared" si="17"/>
        <v>2784.5</v>
      </c>
      <c r="G119" s="26">
        <f t="shared" si="18"/>
        <v>-2.7123804997245315E-2</v>
      </c>
      <c r="P119" s="1">
        <f t="shared" si="19"/>
        <v>-2.2813588415778237E-3</v>
      </c>
      <c r="Q119" s="27">
        <f t="shared" si="20"/>
        <v>27957.993000000002</v>
      </c>
      <c r="AQ119" s="1">
        <v>2833</v>
      </c>
      <c r="AR119" s="1">
        <v>-2.3939769998833071E-2</v>
      </c>
    </row>
    <row r="120" spans="1:44">
      <c r="A120" s="30" t="s">
        <v>71</v>
      </c>
      <c r="B120" s="11"/>
      <c r="C120" s="26">
        <v>42982.427000000003</v>
      </c>
      <c r="D120" s="26"/>
      <c r="E120" s="1">
        <f t="shared" si="16"/>
        <v>2798.9194759988859</v>
      </c>
      <c r="F120" s="1">
        <f t="shared" si="17"/>
        <v>2799</v>
      </c>
      <c r="G120" s="26">
        <f t="shared" si="18"/>
        <v>-3.2986309997795615E-2</v>
      </c>
      <c r="P120" s="1">
        <f t="shared" si="19"/>
        <v>-2.2839755354304358E-3</v>
      </c>
      <c r="Q120" s="27">
        <f t="shared" si="20"/>
        <v>27963.927000000003</v>
      </c>
      <c r="Z120" s="1" t="s">
        <v>76</v>
      </c>
      <c r="AA120" s="1">
        <v>8</v>
      </c>
      <c r="AC120" s="1" t="s">
        <v>77</v>
      </c>
      <c r="AE120" s="1" t="s">
        <v>61</v>
      </c>
      <c r="AQ120" s="1">
        <v>3529</v>
      </c>
      <c r="AR120" s="1">
        <v>2.3599900014232844E-3</v>
      </c>
    </row>
    <row r="121" spans="1:44">
      <c r="A121" s="30" t="s">
        <v>71</v>
      </c>
      <c r="B121" s="11" t="s">
        <v>54</v>
      </c>
      <c r="C121" s="26">
        <v>42983.462</v>
      </c>
      <c r="D121" s="26"/>
      <c r="E121" s="1">
        <f t="shared" si="16"/>
        <v>2801.4460496337656</v>
      </c>
      <c r="F121" s="1">
        <f t="shared" si="17"/>
        <v>2801.5</v>
      </c>
      <c r="G121" s="26">
        <f t="shared" si="18"/>
        <v>-2.2100535003119148E-2</v>
      </c>
      <c r="P121" s="1">
        <f t="shared" si="19"/>
        <v>-2.2844192142990388E-3</v>
      </c>
      <c r="Q121" s="27">
        <f t="shared" si="20"/>
        <v>27964.962</v>
      </c>
      <c r="Z121" s="1" t="s">
        <v>76</v>
      </c>
      <c r="AA121" s="1">
        <v>12</v>
      </c>
      <c r="AC121" s="1" t="s">
        <v>77</v>
      </c>
      <c r="AE121" s="1" t="s">
        <v>61</v>
      </c>
      <c r="AQ121" s="1">
        <v>3692.5</v>
      </c>
      <c r="AR121" s="1">
        <v>1.5896750046522357E-3</v>
      </c>
    </row>
    <row r="122" spans="1:44">
      <c r="A122" s="30" t="s">
        <v>73</v>
      </c>
      <c r="B122" s="11" t="s">
        <v>54</v>
      </c>
      <c r="C122" s="26">
        <v>42983.482000000004</v>
      </c>
      <c r="D122" s="26"/>
      <c r="E122" s="1">
        <f t="shared" si="16"/>
        <v>2801.4948723127109</v>
      </c>
      <c r="F122" s="1">
        <f t="shared" si="17"/>
        <v>2801.5</v>
      </c>
      <c r="G122" s="26">
        <f t="shared" si="18"/>
        <v>-2.1005349990446121E-3</v>
      </c>
      <c r="P122" s="1">
        <f t="shared" si="19"/>
        <v>-2.2844192142990388E-3</v>
      </c>
      <c r="Q122" s="27">
        <f t="shared" si="20"/>
        <v>27964.982000000004</v>
      </c>
      <c r="AQ122" s="1">
        <v>3751</v>
      </c>
      <c r="AR122" s="1">
        <v>-3.683189999719616E-3</v>
      </c>
    </row>
    <row r="123" spans="1:44">
      <c r="A123" s="30" t="s">
        <v>71</v>
      </c>
      <c r="B123" s="11"/>
      <c r="C123" s="26">
        <v>42984.491999999998</v>
      </c>
      <c r="D123" s="26"/>
      <c r="E123" s="1">
        <f t="shared" si="16"/>
        <v>2803.9604175989184</v>
      </c>
      <c r="F123" s="1">
        <f t="shared" si="17"/>
        <v>2804</v>
      </c>
      <c r="G123" s="26">
        <f t="shared" si="18"/>
        <v>-1.6214760005823337E-2</v>
      </c>
      <c r="P123" s="1">
        <f t="shared" si="19"/>
        <v>-2.2848606945664908E-3</v>
      </c>
      <c r="Q123" s="27">
        <f t="shared" si="20"/>
        <v>27965.991999999998</v>
      </c>
      <c r="Z123" s="1" t="s">
        <v>81</v>
      </c>
      <c r="AE123" s="1" t="s">
        <v>82</v>
      </c>
      <c r="AQ123" s="1">
        <v>4459</v>
      </c>
      <c r="AR123" s="1">
        <v>5.1682899938896298E-3</v>
      </c>
    </row>
    <row r="124" spans="1:44">
      <c r="A124" s="29" t="s">
        <v>57</v>
      </c>
      <c r="B124" s="25" t="s">
        <v>50</v>
      </c>
      <c r="C124" s="26">
        <v>42987.786099999998</v>
      </c>
      <c r="D124" s="26">
        <v>2.9999999999999997E-4</v>
      </c>
      <c r="E124" s="1">
        <f t="shared" si="16"/>
        <v>2812.0017569329148</v>
      </c>
      <c r="F124" s="1">
        <f t="shared" si="17"/>
        <v>2812</v>
      </c>
      <c r="G124" s="26">
        <f t="shared" si="18"/>
        <v>7.1971999568631873E-4</v>
      </c>
      <c r="K124" s="1">
        <f>+G124</f>
        <v>7.1971999568631873E-4</v>
      </c>
      <c r="P124" s="1">
        <f t="shared" si="19"/>
        <v>-2.2862586568225965E-3</v>
      </c>
      <c r="Q124" s="27">
        <f t="shared" si="20"/>
        <v>27969.286099999998</v>
      </c>
      <c r="R124" s="1">
        <f>+G124-P124</f>
        <v>3.0059786525089153E-3</v>
      </c>
      <c r="AA124" s="1">
        <v>11</v>
      </c>
      <c r="AC124" s="1" t="s">
        <v>60</v>
      </c>
      <c r="AE124" s="1" t="s">
        <v>61</v>
      </c>
      <c r="AQ124" s="1">
        <v>1056</v>
      </c>
      <c r="AR124" s="1">
        <v>-1.4864000695524737E-4</v>
      </c>
    </row>
    <row r="125" spans="1:44">
      <c r="A125" s="30" t="s">
        <v>71</v>
      </c>
      <c r="B125" s="11" t="s">
        <v>54</v>
      </c>
      <c r="C125" s="26">
        <v>42988.381000000001</v>
      </c>
      <c r="D125" s="26"/>
      <c r="E125" s="1">
        <f t="shared" si="16"/>
        <v>2813.4539875178471</v>
      </c>
      <c r="F125" s="1">
        <f t="shared" si="17"/>
        <v>2813.5</v>
      </c>
      <c r="G125" s="26">
        <f t="shared" si="18"/>
        <v>-1.8848815001547337E-2</v>
      </c>
      <c r="P125" s="1">
        <f t="shared" si="19"/>
        <v>-2.2865182683403035E-3</v>
      </c>
      <c r="Q125" s="27">
        <f t="shared" si="20"/>
        <v>27969.881000000001</v>
      </c>
      <c r="AQ125" s="1">
        <v>4482</v>
      </c>
      <c r="AR125" s="1">
        <v>2.7174199931323528E-3</v>
      </c>
    </row>
    <row r="126" spans="1:44">
      <c r="A126" s="30" t="s">
        <v>71</v>
      </c>
      <c r="B126" s="11"/>
      <c r="C126" s="26">
        <v>42989.406000000003</v>
      </c>
      <c r="D126" s="26"/>
      <c r="E126" s="1">
        <f t="shared" si="16"/>
        <v>2815.9561498132725</v>
      </c>
      <c r="F126" s="1">
        <f t="shared" si="17"/>
        <v>2816</v>
      </c>
      <c r="G126" s="26">
        <f t="shared" si="18"/>
        <v>-1.796304000163218E-2</v>
      </c>
      <c r="P126" s="1">
        <f t="shared" si="19"/>
        <v>-2.2869491953222271E-3</v>
      </c>
      <c r="Q126" s="27">
        <f t="shared" si="20"/>
        <v>27970.906000000003</v>
      </c>
      <c r="AQ126" s="1">
        <v>4493</v>
      </c>
      <c r="AR126" s="1">
        <v>2.8148299970780499E-3</v>
      </c>
    </row>
    <row r="127" spans="1:44">
      <c r="A127" s="30" t="s">
        <v>73</v>
      </c>
      <c r="B127" s="11" t="s">
        <v>54</v>
      </c>
      <c r="C127" s="26">
        <v>42992.500999999997</v>
      </c>
      <c r="D127" s="26"/>
      <c r="E127" s="1">
        <f t="shared" si="16"/>
        <v>2823.5114593784579</v>
      </c>
      <c r="F127" s="1">
        <f t="shared" si="17"/>
        <v>2823.5</v>
      </c>
      <c r="G127" s="26">
        <f t="shared" si="18"/>
        <v>4.6942849949118681E-3</v>
      </c>
      <c r="P127" s="1">
        <f t="shared" si="19"/>
        <v>-2.2882287846610876E-3</v>
      </c>
      <c r="Q127" s="27">
        <f t="shared" si="20"/>
        <v>27974.000999999997</v>
      </c>
      <c r="Z127" s="1" t="s">
        <v>76</v>
      </c>
      <c r="AE127" s="1" t="s">
        <v>82</v>
      </c>
      <c r="AQ127" s="1">
        <v>4495.5</v>
      </c>
      <c r="AR127" s="1">
        <v>3.3006049998220988E-3</v>
      </c>
    </row>
    <row r="128" spans="1:44">
      <c r="A128" s="30" t="s">
        <v>73</v>
      </c>
      <c r="B128" s="11"/>
      <c r="C128" s="26">
        <v>42996.364000000001</v>
      </c>
      <c r="D128" s="26"/>
      <c r="E128" s="1">
        <f t="shared" si="16"/>
        <v>2832.9415598147757</v>
      </c>
      <c r="F128" s="1">
        <f t="shared" si="17"/>
        <v>2833</v>
      </c>
      <c r="G128" s="26">
        <f t="shared" si="18"/>
        <v>-2.3939769998833071E-2</v>
      </c>
      <c r="P128" s="1">
        <f t="shared" si="19"/>
        <v>-2.2898211918967637E-3</v>
      </c>
      <c r="Q128" s="27">
        <f t="shared" si="20"/>
        <v>27977.864000000001</v>
      </c>
      <c r="AQ128" s="1">
        <v>5689</v>
      </c>
      <c r="AR128" s="1">
        <v>1.1969589999353047E-2</v>
      </c>
    </row>
    <row r="129" spans="1:44">
      <c r="A129" s="29" t="s">
        <v>74</v>
      </c>
      <c r="B129" s="25"/>
      <c r="C129" s="26">
        <v>43281.503700000001</v>
      </c>
      <c r="D129" s="26"/>
      <c r="E129" s="1">
        <f t="shared" si="16"/>
        <v>3529.0057610517024</v>
      </c>
      <c r="F129" s="1">
        <f t="shared" si="17"/>
        <v>3529</v>
      </c>
      <c r="G129" s="26">
        <f t="shared" si="18"/>
        <v>2.3599900014232844E-3</v>
      </c>
      <c r="K129" s="1">
        <f>+G129</f>
        <v>2.3599900014232844E-3</v>
      </c>
      <c r="P129" s="1">
        <f t="shared" si="19"/>
        <v>-2.3201199965308538E-3</v>
      </c>
      <c r="Q129" s="27">
        <f t="shared" si="20"/>
        <v>28263.003700000001</v>
      </c>
      <c r="R129" s="1">
        <f>+G129-P129</f>
        <v>4.6801099979541377E-3</v>
      </c>
      <c r="Z129" s="1" t="s">
        <v>76</v>
      </c>
      <c r="AA129" s="1">
        <v>11</v>
      </c>
      <c r="AC129" s="1" t="s">
        <v>120</v>
      </c>
      <c r="AE129" s="1" t="s">
        <v>61</v>
      </c>
      <c r="AQ129" s="1">
        <v>17917</v>
      </c>
      <c r="AR129" s="1">
        <v>2.44722700008424E-2</v>
      </c>
    </row>
    <row r="130" spans="1:44">
      <c r="A130" s="30" t="s">
        <v>75</v>
      </c>
      <c r="B130" s="11" t="s">
        <v>54</v>
      </c>
      <c r="C130" s="26">
        <v>43348.480000000003</v>
      </c>
      <c r="D130" s="26"/>
      <c r="E130" s="1">
        <f t="shared" si="16"/>
        <v>3692.5038806096113</v>
      </c>
      <c r="F130" s="1">
        <f t="shared" si="17"/>
        <v>3692.5</v>
      </c>
      <c r="G130" s="26">
        <f t="shared" si="18"/>
        <v>1.5896750046522357E-3</v>
      </c>
      <c r="P130" s="1">
        <f t="shared" si="19"/>
        <v>-2.3025203578700623E-3</v>
      </c>
      <c r="Q130" s="27">
        <f t="shared" si="20"/>
        <v>28329.980000000003</v>
      </c>
      <c r="AQ130" s="1">
        <v>6276</v>
      </c>
      <c r="AR130" s="1">
        <v>9.2495599965332076E-3</v>
      </c>
    </row>
    <row r="131" spans="1:44">
      <c r="A131" s="30" t="s">
        <v>78</v>
      </c>
      <c r="B131" s="11"/>
      <c r="C131" s="26">
        <v>43372.438999999998</v>
      </c>
      <c r="D131" s="26"/>
      <c r="E131" s="1">
        <f t="shared" si="16"/>
        <v>3750.9910088398519</v>
      </c>
      <c r="F131" s="1">
        <f t="shared" si="17"/>
        <v>3751</v>
      </c>
      <c r="G131" s="26">
        <f t="shared" si="18"/>
        <v>-3.683189999719616E-3</v>
      </c>
      <c r="P131" s="1">
        <f t="shared" si="19"/>
        <v>-2.2939389807975583E-3</v>
      </c>
      <c r="Q131" s="27">
        <f t="shared" si="20"/>
        <v>28353.938999999998</v>
      </c>
      <c r="Z131" s="1" t="s">
        <v>76</v>
      </c>
      <c r="AE131" s="1" t="s">
        <v>82</v>
      </c>
      <c r="AQ131" s="1">
        <v>6378.5</v>
      </c>
      <c r="AR131" s="1">
        <v>5.4663349947077222E-3</v>
      </c>
    </row>
    <row r="132" spans="1:44">
      <c r="A132" s="29" t="s">
        <v>79</v>
      </c>
      <c r="B132" s="25"/>
      <c r="C132" s="26">
        <v>43662.476999999999</v>
      </c>
      <c r="D132" s="26"/>
      <c r="E132" s="1">
        <f t="shared" si="16"/>
        <v>4459.0126164881594</v>
      </c>
      <c r="F132" s="1">
        <f t="shared" si="17"/>
        <v>4459</v>
      </c>
      <c r="G132" s="26">
        <f t="shared" si="18"/>
        <v>5.1682899938896298E-3</v>
      </c>
      <c r="K132" s="1">
        <f>+G132</f>
        <v>5.1682899938896298E-3</v>
      </c>
      <c r="P132" s="1">
        <f t="shared" si="19"/>
        <v>-2.0946310130720851E-3</v>
      </c>
      <c r="Q132" s="27">
        <f t="shared" si="20"/>
        <v>28643.976999999999</v>
      </c>
      <c r="R132" s="1">
        <f>+G132-P132</f>
        <v>7.2629210069617145E-3</v>
      </c>
      <c r="Z132" s="1" t="s">
        <v>76</v>
      </c>
      <c r="AA132" s="1">
        <v>20</v>
      </c>
      <c r="AC132" s="1" t="s">
        <v>134</v>
      </c>
      <c r="AE132" s="1" t="s">
        <v>61</v>
      </c>
      <c r="AQ132" s="1">
        <v>30403</v>
      </c>
      <c r="AR132" s="1">
        <v>0.12668693000159692</v>
      </c>
    </row>
    <row r="133" spans="1:44">
      <c r="A133" s="30" t="s">
        <v>80</v>
      </c>
      <c r="B133" s="11"/>
      <c r="C133" s="26">
        <v>43671.896399999998</v>
      </c>
      <c r="D133" s="26"/>
      <c r="E133" s="1">
        <f t="shared" si="16"/>
        <v>4482.0066335862011</v>
      </c>
      <c r="F133" s="1">
        <f t="shared" si="17"/>
        <v>4482</v>
      </c>
      <c r="G133" s="26">
        <f t="shared" si="18"/>
        <v>2.7174199931323528E-3</v>
      </c>
      <c r="K133" s="1">
        <f>+G133</f>
        <v>2.7174199931323528E-3</v>
      </c>
      <c r="P133" s="1">
        <f t="shared" si="19"/>
        <v>-2.0851991127121936E-3</v>
      </c>
      <c r="Q133" s="27">
        <f t="shared" si="20"/>
        <v>28653.396399999998</v>
      </c>
      <c r="R133" s="1">
        <f>+G133-P133</f>
        <v>4.802619105844546E-3</v>
      </c>
      <c r="AQ133" s="1">
        <v>17995</v>
      </c>
      <c r="AR133" s="1">
        <v>1.1108449994935654E-2</v>
      </c>
    </row>
    <row r="134" spans="1:44">
      <c r="A134" s="29" t="s">
        <v>83</v>
      </c>
      <c r="B134" s="25"/>
      <c r="C134" s="26">
        <v>43676.402600000001</v>
      </c>
      <c r="D134" s="26">
        <v>2.9999999999999997E-4</v>
      </c>
      <c r="E134" s="1">
        <f t="shared" si="16"/>
        <v>4493.006871377067</v>
      </c>
      <c r="F134" s="1">
        <f t="shared" si="17"/>
        <v>4493</v>
      </c>
      <c r="G134" s="26">
        <f t="shared" si="18"/>
        <v>2.8148299970780499E-3</v>
      </c>
      <c r="K134" s="1">
        <f>+G134</f>
        <v>2.8148299970780499E-3</v>
      </c>
      <c r="P134" s="1">
        <f t="shared" si="19"/>
        <v>-2.0806224216979598E-3</v>
      </c>
      <c r="Q134" s="27">
        <f t="shared" si="20"/>
        <v>28657.902600000001</v>
      </c>
      <c r="R134" s="1">
        <f>+G134-P134</f>
        <v>4.8954524187760102E-3</v>
      </c>
      <c r="AQ134" s="1">
        <v>18012</v>
      </c>
      <c r="AR134" s="1">
        <v>2.5131720001809299E-2</v>
      </c>
    </row>
    <row r="135" spans="1:44">
      <c r="A135" s="29" t="s">
        <v>83</v>
      </c>
      <c r="B135" s="25" t="s">
        <v>54</v>
      </c>
      <c r="C135" s="26">
        <v>43677.427199999998</v>
      </c>
      <c r="D135" s="26">
        <v>4.0000000000000002E-4</v>
      </c>
      <c r="E135" s="1">
        <f t="shared" si="16"/>
        <v>4495.5080572189026</v>
      </c>
      <c r="F135" s="1">
        <f t="shared" si="17"/>
        <v>4495.5</v>
      </c>
      <c r="G135" s="26">
        <f t="shared" si="18"/>
        <v>3.3006049998220988E-3</v>
      </c>
      <c r="K135" s="1">
        <f>+G135</f>
        <v>3.3006049998220988E-3</v>
      </c>
      <c r="P135" s="1">
        <f t="shared" si="19"/>
        <v>-2.0795763284261609E-3</v>
      </c>
      <c r="Q135" s="27">
        <f t="shared" si="20"/>
        <v>28658.927199999998</v>
      </c>
      <c r="R135" s="1">
        <f>+G135-P135</f>
        <v>5.3801813282482597E-3</v>
      </c>
      <c r="Z135" s="1" t="s">
        <v>93</v>
      </c>
      <c r="AE135" s="1" t="s">
        <v>82</v>
      </c>
      <c r="AQ135" s="1">
        <v>18883.5</v>
      </c>
      <c r="AR135" s="1">
        <v>2.7912885001569521E-2</v>
      </c>
    </row>
    <row r="136" spans="1:44">
      <c r="A136" s="30" t="s">
        <v>84</v>
      </c>
      <c r="B136" s="11"/>
      <c r="C136" s="26">
        <v>44166.347999999998</v>
      </c>
      <c r="D136" s="26"/>
      <c r="E136" s="1">
        <f t="shared" si="16"/>
        <v>5689.0292193724699</v>
      </c>
      <c r="F136" s="1">
        <f t="shared" si="17"/>
        <v>5689</v>
      </c>
      <c r="G136" s="26">
        <f t="shared" si="18"/>
        <v>1.1969589999353047E-2</v>
      </c>
      <c r="P136" s="1">
        <f t="shared" si="19"/>
        <v>-1.3291041646621635E-3</v>
      </c>
      <c r="Q136" s="27">
        <f t="shared" si="20"/>
        <v>29147.847999999998</v>
      </c>
      <c r="Z136" s="1" t="s">
        <v>76</v>
      </c>
      <c r="AE136" s="1" t="s">
        <v>82</v>
      </c>
      <c r="AQ136" s="1">
        <v>6565.5</v>
      </c>
      <c r="AR136" s="1">
        <v>-3.9477694997913204E-2</v>
      </c>
    </row>
    <row r="137" spans="1:44">
      <c r="A137" s="29" t="s">
        <v>85</v>
      </c>
      <c r="B137" s="25"/>
      <c r="C137" s="26">
        <v>44406.8073</v>
      </c>
      <c r="D137" s="26">
        <v>6.9999999999999999E-4</v>
      </c>
      <c r="E137" s="1">
        <f t="shared" si="16"/>
        <v>6276.0225794149064</v>
      </c>
      <c r="F137" s="1">
        <f t="shared" si="17"/>
        <v>6276</v>
      </c>
      <c r="G137" s="26">
        <f t="shared" si="18"/>
        <v>9.2495599965332076E-3</v>
      </c>
      <c r="K137" s="1">
        <f>+G137</f>
        <v>9.2495599965332076E-3</v>
      </c>
      <c r="P137" s="1">
        <f t="shared" si="19"/>
        <v>-7.7616882247701947E-4</v>
      </c>
      <c r="Q137" s="27">
        <f t="shared" si="20"/>
        <v>29388.3073</v>
      </c>
      <c r="R137" s="1">
        <f>+G137-P137</f>
        <v>1.0025728819010227E-2</v>
      </c>
      <c r="Z137" s="1" t="s">
        <v>76</v>
      </c>
      <c r="AE137" s="1" t="s">
        <v>82</v>
      </c>
    </row>
    <row r="138" spans="1:44">
      <c r="A138" s="29" t="s">
        <v>85</v>
      </c>
      <c r="B138" s="25" t="s">
        <v>54</v>
      </c>
      <c r="C138" s="26">
        <v>44448.792199999996</v>
      </c>
      <c r="D138" s="26">
        <v>1.2999999999999999E-3</v>
      </c>
      <c r="E138" s="1">
        <f t="shared" si="16"/>
        <v>6378.5133440559202</v>
      </c>
      <c r="F138" s="1">
        <f t="shared" si="17"/>
        <v>6378.5</v>
      </c>
      <c r="G138" s="26">
        <f t="shared" si="18"/>
        <v>5.4663349947077222E-3</v>
      </c>
      <c r="K138" s="1">
        <f>+G138</f>
        <v>5.4663349947077222E-3</v>
      </c>
      <c r="P138" s="1">
        <f t="shared" si="19"/>
        <v>-6.6718640939130228E-4</v>
      </c>
      <c r="Q138" s="27">
        <f t="shared" si="20"/>
        <v>29430.292199999996</v>
      </c>
      <c r="R138" s="1">
        <f>+G138-P138</f>
        <v>6.1335214040990245E-3</v>
      </c>
      <c r="Z138" s="1" t="s">
        <v>76</v>
      </c>
      <c r="AA138" s="1">
        <v>17</v>
      </c>
      <c r="AC138" s="1" t="s">
        <v>134</v>
      </c>
      <c r="AE138" s="1" t="s">
        <v>61</v>
      </c>
      <c r="AQ138" s="1">
        <v>30376</v>
      </c>
      <c r="AR138" s="1">
        <v>0.12732056000095326</v>
      </c>
    </row>
    <row r="139" spans="1:44">
      <c r="A139" s="30" t="s">
        <v>84</v>
      </c>
      <c r="B139" s="11" t="s">
        <v>54</v>
      </c>
      <c r="C139" s="26">
        <v>44525.351000000002</v>
      </c>
      <c r="D139" s="26"/>
      <c r="E139" s="1">
        <f t="shared" si="16"/>
        <v>6565.4036296585982</v>
      </c>
      <c r="F139" s="1">
        <f t="shared" si="17"/>
        <v>6565.5</v>
      </c>
      <c r="G139" s="26">
        <f t="shared" si="18"/>
        <v>-3.9477694997913204E-2</v>
      </c>
      <c r="P139" s="1">
        <f t="shared" si="19"/>
        <v>-4.5883799250078395E-4</v>
      </c>
      <c r="Q139" s="27">
        <f t="shared" si="20"/>
        <v>29506.851000000002</v>
      </c>
      <c r="Z139" s="1" t="s">
        <v>81</v>
      </c>
      <c r="AE139" s="1" t="s">
        <v>82</v>
      </c>
      <c r="AQ139" s="1">
        <v>6580</v>
      </c>
      <c r="AR139" s="1">
        <v>6.659799997578375E-3</v>
      </c>
    </row>
    <row r="140" spans="1:44">
      <c r="A140" s="30" t="s">
        <v>84</v>
      </c>
      <c r="B140" s="11"/>
      <c r="C140" s="26">
        <v>44531.337</v>
      </c>
      <c r="D140" s="26"/>
      <c r="E140" s="1">
        <f t="shared" si="16"/>
        <v>6580.0162574638543</v>
      </c>
      <c r="F140" s="1">
        <f t="shared" si="17"/>
        <v>6580</v>
      </c>
      <c r="G140" s="26">
        <f t="shared" si="18"/>
        <v>6.659799997578375E-3</v>
      </c>
      <c r="P140" s="1">
        <f t="shared" si="19"/>
        <v>-4.4216873293863746E-4</v>
      </c>
      <c r="Q140" s="27">
        <f t="shared" si="20"/>
        <v>29512.837</v>
      </c>
      <c r="Z140" s="1" t="s">
        <v>81</v>
      </c>
      <c r="AE140" s="1" t="s">
        <v>82</v>
      </c>
      <c r="AQ140" s="1">
        <v>7115</v>
      </c>
      <c r="AR140" s="1">
        <v>-6.8435000139288604E-4</v>
      </c>
    </row>
    <row r="141" spans="1:44">
      <c r="A141" s="30" t="s">
        <v>86</v>
      </c>
      <c r="B141" s="11"/>
      <c r="C141" s="26">
        <v>44750.490100000003</v>
      </c>
      <c r="D141" s="26"/>
      <c r="E141" s="1">
        <f t="shared" si="16"/>
        <v>7114.9983294099866</v>
      </c>
      <c r="F141" s="1">
        <f t="shared" si="17"/>
        <v>7115</v>
      </c>
      <c r="G141" s="26">
        <f t="shared" si="18"/>
        <v>-6.8435000139288604E-4</v>
      </c>
      <c r="K141" s="1">
        <f t="shared" ref="K141:K149" si="21">+G141</f>
        <v>-6.8435000139288604E-4</v>
      </c>
      <c r="P141" s="1">
        <f t="shared" si="19"/>
        <v>2.2457748574590021E-4</v>
      </c>
      <c r="Q141" s="27">
        <f t="shared" si="20"/>
        <v>29731.990100000003</v>
      </c>
      <c r="R141" s="1">
        <f t="shared" ref="R141:R149" si="22">+G141-P141</f>
        <v>-9.0892748713878625E-4</v>
      </c>
      <c r="AQ141" s="1">
        <v>-1748</v>
      </c>
      <c r="AR141" s="1">
        <v>7.6611999975284562E-4</v>
      </c>
    </row>
    <row r="142" spans="1:44">
      <c r="A142" s="30" t="s">
        <v>86</v>
      </c>
      <c r="B142" s="11" t="s">
        <v>54</v>
      </c>
      <c r="C142" s="26">
        <v>44751.516199999998</v>
      </c>
      <c r="D142" s="26"/>
      <c r="E142" s="1">
        <f t="shared" si="16"/>
        <v>7117.5031769527386</v>
      </c>
      <c r="F142" s="1">
        <f t="shared" si="17"/>
        <v>7117.5</v>
      </c>
      <c r="G142" s="26">
        <f t="shared" si="18"/>
        <v>1.3014249998377636E-3</v>
      </c>
      <c r="K142" s="1">
        <f t="shared" si="21"/>
        <v>1.3014249998377636E-3</v>
      </c>
      <c r="P142" s="1">
        <f t="shared" si="19"/>
        <v>2.2792947190562046E-4</v>
      </c>
      <c r="Q142" s="27">
        <f t="shared" si="20"/>
        <v>29733.016199999998</v>
      </c>
      <c r="R142" s="1">
        <f t="shared" si="22"/>
        <v>1.0734955279321431E-3</v>
      </c>
      <c r="AQ142" s="1">
        <v>873</v>
      </c>
      <c r="AR142" s="1">
        <v>4.1262999729951844E-4</v>
      </c>
    </row>
    <row r="143" spans="1:44">
      <c r="A143" s="29" t="s">
        <v>85</v>
      </c>
      <c r="B143" s="25"/>
      <c r="C143" s="26">
        <v>44780.812100000003</v>
      </c>
      <c r="D143" s="26">
        <v>5.0000000000000001E-4</v>
      </c>
      <c r="E143" s="1">
        <f t="shared" si="16"/>
        <v>7189.0183929434279</v>
      </c>
      <c r="F143" s="1">
        <f t="shared" si="17"/>
        <v>7189</v>
      </c>
      <c r="G143" s="26">
        <f t="shared" si="18"/>
        <v>7.5345900040701963E-3</v>
      </c>
      <c r="K143" s="1">
        <f t="shared" si="21"/>
        <v>7.5345900040701963E-3</v>
      </c>
      <c r="P143" s="1">
        <f t="shared" si="19"/>
        <v>3.2472689996906716E-4</v>
      </c>
      <c r="Q143" s="27">
        <f t="shared" si="20"/>
        <v>29762.312100000003</v>
      </c>
      <c r="R143" s="1">
        <f t="shared" si="22"/>
        <v>7.2098631041011291E-3</v>
      </c>
      <c r="Z143" s="1" t="s">
        <v>76</v>
      </c>
      <c r="AE143" s="1" t="s">
        <v>82</v>
      </c>
      <c r="AQ143" s="1">
        <v>32216.5</v>
      </c>
      <c r="AR143" s="1">
        <v>0.14972811499319505</v>
      </c>
    </row>
    <row r="144" spans="1:44">
      <c r="A144" s="29" t="s">
        <v>85</v>
      </c>
      <c r="B144" s="25" t="s">
        <v>54</v>
      </c>
      <c r="C144" s="26">
        <v>44781.835699999996</v>
      </c>
      <c r="D144" s="26">
        <v>5.0000000000000001E-4</v>
      </c>
      <c r="E144" s="1">
        <f t="shared" si="16"/>
        <v>7191.5171376513072</v>
      </c>
      <c r="F144" s="1">
        <f t="shared" si="17"/>
        <v>7191.5</v>
      </c>
      <c r="G144" s="26">
        <f t="shared" si="18"/>
        <v>7.0203649956965819E-3</v>
      </c>
      <c r="K144" s="1">
        <f t="shared" si="21"/>
        <v>7.0203649956965819E-3</v>
      </c>
      <c r="P144" s="1">
        <f t="shared" si="19"/>
        <v>3.2814396472287573E-4</v>
      </c>
      <c r="Q144" s="27">
        <f t="shared" si="20"/>
        <v>29763.335699999996</v>
      </c>
      <c r="R144" s="1">
        <f t="shared" si="22"/>
        <v>6.6922210309737062E-3</v>
      </c>
      <c r="AQ144" s="1">
        <v>32214</v>
      </c>
      <c r="AR144" s="1">
        <v>0.14954233999742428</v>
      </c>
    </row>
    <row r="145" spans="1:44">
      <c r="A145" s="29" t="s">
        <v>88</v>
      </c>
      <c r="B145" s="25" t="s">
        <v>54</v>
      </c>
      <c r="C145" s="26">
        <v>44795.346100000002</v>
      </c>
      <c r="D145" s="26"/>
      <c r="E145" s="1">
        <f t="shared" si="16"/>
        <v>7224.4978337255325</v>
      </c>
      <c r="F145" s="1">
        <f t="shared" si="17"/>
        <v>7224.5</v>
      </c>
      <c r="G145" s="26">
        <f t="shared" si="18"/>
        <v>-8.8740499631967396E-4</v>
      </c>
      <c r="K145" s="1">
        <f t="shared" si="21"/>
        <v>-8.8740499631967396E-4</v>
      </c>
      <c r="P145" s="1">
        <f t="shared" si="19"/>
        <v>3.73455272373098E-4</v>
      </c>
      <c r="Q145" s="27">
        <f t="shared" si="20"/>
        <v>29776.846100000002</v>
      </c>
      <c r="R145" s="1">
        <f t="shared" si="22"/>
        <v>-1.260860268692772E-3</v>
      </c>
      <c r="AQ145" s="1">
        <v>-2398.5</v>
      </c>
      <c r="AR145" s="1">
        <v>1.4874650005367585E-3</v>
      </c>
    </row>
    <row r="146" spans="1:44">
      <c r="A146" s="29" t="s">
        <v>88</v>
      </c>
      <c r="B146" s="25" t="s">
        <v>50</v>
      </c>
      <c r="C146" s="26">
        <v>44796.3698</v>
      </c>
      <c r="D146" s="26"/>
      <c r="E146" s="1">
        <f t="shared" si="16"/>
        <v>7226.9968225468183</v>
      </c>
      <c r="F146" s="1">
        <f t="shared" si="17"/>
        <v>7227</v>
      </c>
      <c r="G146" s="26">
        <f t="shared" si="18"/>
        <v>-1.3016299999435432E-3</v>
      </c>
      <c r="K146" s="1">
        <f t="shared" si="21"/>
        <v>-1.3016299999435432E-3</v>
      </c>
      <c r="P146" s="1">
        <f t="shared" si="19"/>
        <v>3.7690355726326119E-4</v>
      </c>
      <c r="Q146" s="27">
        <f t="shared" si="20"/>
        <v>29777.8698</v>
      </c>
      <c r="R146" s="1">
        <f t="shared" si="22"/>
        <v>-1.6785335572068044E-3</v>
      </c>
      <c r="AQ146" s="1">
        <v>-2479</v>
      </c>
      <c r="AR146" s="1">
        <v>-1.0344900001655333E-3</v>
      </c>
    </row>
    <row r="147" spans="1:44">
      <c r="A147" s="29" t="s">
        <v>88</v>
      </c>
      <c r="B147" s="25" t="s">
        <v>54</v>
      </c>
      <c r="C147" s="26">
        <v>44797.3946</v>
      </c>
      <c r="D147" s="26"/>
      <c r="E147" s="1">
        <f t="shared" si="16"/>
        <v>7229.4984966154489</v>
      </c>
      <c r="F147" s="1">
        <f t="shared" si="17"/>
        <v>7229.5</v>
      </c>
      <c r="G147" s="26">
        <f t="shared" si="18"/>
        <v>-6.1585500225191936E-4</v>
      </c>
      <c r="K147" s="1">
        <f t="shared" si="21"/>
        <v>-6.1585500225191936E-4</v>
      </c>
      <c r="P147" s="1">
        <f t="shared" si="19"/>
        <v>3.8035404075457795E-4</v>
      </c>
      <c r="Q147" s="27">
        <f t="shared" si="20"/>
        <v>29778.8946</v>
      </c>
      <c r="R147" s="1">
        <f t="shared" si="22"/>
        <v>-9.9620904300649731E-4</v>
      </c>
      <c r="AQ147" s="1">
        <v>-1707.5</v>
      </c>
      <c r="AR147" s="1">
        <v>-6.4843250074773096E-3</v>
      </c>
    </row>
    <row r="148" spans="1:44">
      <c r="A148" s="29" t="s">
        <v>88</v>
      </c>
      <c r="B148" s="25" t="s">
        <v>50</v>
      </c>
      <c r="C148" s="26">
        <v>44798.419099999999</v>
      </c>
      <c r="D148" s="26"/>
      <c r="E148" s="1">
        <f t="shared" si="16"/>
        <v>7231.9994383438961</v>
      </c>
      <c r="F148" s="1">
        <f t="shared" si="17"/>
        <v>7232</v>
      </c>
      <c r="G148" s="26">
        <f t="shared" si="18"/>
        <v>-2.3008000425761566E-4</v>
      </c>
      <c r="K148" s="1">
        <f t="shared" si="21"/>
        <v>-2.3008000425761566E-4</v>
      </c>
      <c r="P148" s="1">
        <f t="shared" si="19"/>
        <v>3.838067228470448E-4</v>
      </c>
      <c r="Q148" s="27">
        <f t="shared" si="20"/>
        <v>29779.919099999999</v>
      </c>
      <c r="R148" s="1">
        <f t="shared" si="22"/>
        <v>-6.1388672710466045E-4</v>
      </c>
      <c r="AQ148" s="1">
        <v>-870</v>
      </c>
      <c r="AR148" s="1">
        <v>2.5029999960679561E-4</v>
      </c>
    </row>
    <row r="149" spans="1:44">
      <c r="A149" s="29" t="s">
        <v>88</v>
      </c>
      <c r="B149" s="25" t="s">
        <v>54</v>
      </c>
      <c r="C149" s="26">
        <v>44799.443400000004</v>
      </c>
      <c r="D149" s="26"/>
      <c r="E149" s="1">
        <f t="shared" ref="E149:E212" si="23">+(C149-C$7)/C$8</f>
        <v>7234.4998918455667</v>
      </c>
      <c r="F149" s="1">
        <f t="shared" ref="F149:F212" si="24">ROUND(2*E149,0)/2</f>
        <v>7234.5</v>
      </c>
      <c r="G149" s="26">
        <f t="shared" ref="G149:G212" si="25">+C149-(C$7+F149*C$8)</f>
        <v>-4.4304993934929371E-5</v>
      </c>
      <c r="K149" s="1">
        <f t="shared" si="21"/>
        <v>-4.4304993934929371E-5</v>
      </c>
      <c r="P149" s="1">
        <f t="shared" ref="P149:P212" si="26">+D$11+D$12*F149+D$13*F149^2</f>
        <v>3.8726160354066348E-4</v>
      </c>
      <c r="Q149" s="27">
        <f t="shared" ref="Q149:Q212" si="27">+C149-15018.5</f>
        <v>29780.943400000004</v>
      </c>
      <c r="R149" s="1">
        <f t="shared" si="22"/>
        <v>-4.3156659747559285E-4</v>
      </c>
      <c r="AQ149" s="1">
        <v>0</v>
      </c>
      <c r="AR149" s="1">
        <v>0</v>
      </c>
    </row>
    <row r="150" spans="1:44">
      <c r="A150" s="30" t="s">
        <v>89</v>
      </c>
      <c r="B150" s="11"/>
      <c r="C150" s="26">
        <v>44801.703399999999</v>
      </c>
      <c r="D150" s="26"/>
      <c r="E150" s="1">
        <f t="shared" si="23"/>
        <v>7240.016854565215</v>
      </c>
      <c r="F150" s="1">
        <f t="shared" si="24"/>
        <v>7240</v>
      </c>
      <c r="G150" s="26">
        <f t="shared" si="25"/>
        <v>6.9043999974383041E-3</v>
      </c>
      <c r="P150" s="1">
        <f t="shared" si="26"/>
        <v>3.9487008014267751E-4</v>
      </c>
      <c r="Q150" s="27">
        <f t="shared" si="27"/>
        <v>29783.203399999999</v>
      </c>
      <c r="AQ150" s="1">
        <v>7134.5</v>
      </c>
      <c r="AR150" s="1">
        <v>9.1246949959895574E-3</v>
      </c>
    </row>
    <row r="151" spans="1:44">
      <c r="A151" s="30" t="s">
        <v>90</v>
      </c>
      <c r="B151" s="11" t="s">
        <v>54</v>
      </c>
      <c r="C151" s="26">
        <v>44815.425900000002</v>
      </c>
      <c r="D151" s="26"/>
      <c r="E151" s="1">
        <f t="shared" si="23"/>
        <v>7273.5153151495397</v>
      </c>
      <c r="F151" s="1">
        <f t="shared" si="24"/>
        <v>7273.5</v>
      </c>
      <c r="G151" s="26">
        <f t="shared" si="25"/>
        <v>6.2737850021221675E-3</v>
      </c>
      <c r="P151" s="1">
        <f t="shared" si="26"/>
        <v>4.4144241723824071E-4</v>
      </c>
      <c r="Q151" s="27">
        <f t="shared" si="27"/>
        <v>29796.925900000002</v>
      </c>
      <c r="AQ151" s="1">
        <v>7189</v>
      </c>
      <c r="AR151" s="1">
        <v>7.5345900040701963E-3</v>
      </c>
    </row>
    <row r="152" spans="1:44">
      <c r="A152" s="30" t="s">
        <v>90</v>
      </c>
      <c r="B152" s="11"/>
      <c r="C152" s="26">
        <v>44816.4496</v>
      </c>
      <c r="D152" s="26"/>
      <c r="E152" s="1">
        <f t="shared" si="23"/>
        <v>7276.0143039708255</v>
      </c>
      <c r="F152" s="1">
        <f t="shared" si="24"/>
        <v>7276</v>
      </c>
      <c r="G152" s="26">
        <f t="shared" si="25"/>
        <v>5.8595599984982982E-3</v>
      </c>
      <c r="P152" s="1">
        <f t="shared" si="26"/>
        <v>4.4493379471097737E-4</v>
      </c>
      <c r="Q152" s="27">
        <f t="shared" si="27"/>
        <v>29797.9496</v>
      </c>
      <c r="AQ152" s="1">
        <v>7191.5</v>
      </c>
      <c r="AR152" s="1">
        <v>7.0203649956965819E-3</v>
      </c>
    </row>
    <row r="153" spans="1:44">
      <c r="A153" s="30" t="s">
        <v>86</v>
      </c>
      <c r="B153" s="11" t="s">
        <v>54</v>
      </c>
      <c r="C153" s="26">
        <v>44825.250999999997</v>
      </c>
      <c r="D153" s="26"/>
      <c r="E153" s="1">
        <f t="shared" si="23"/>
        <v>7297.499700289768</v>
      </c>
      <c r="F153" s="1">
        <f t="shared" si="24"/>
        <v>7297.5</v>
      </c>
      <c r="G153" s="26">
        <f t="shared" si="25"/>
        <v>-1.2277500354684889E-4</v>
      </c>
      <c r="K153" s="1">
        <f>+G153</f>
        <v>-1.2277500354684889E-4</v>
      </c>
      <c r="P153" s="1">
        <f t="shared" si="26"/>
        <v>4.7505039923206177E-4</v>
      </c>
      <c r="Q153" s="27">
        <f t="shared" si="27"/>
        <v>29806.750999999997</v>
      </c>
      <c r="R153" s="1">
        <f>+G153-P153</f>
        <v>-5.9782540277891066E-4</v>
      </c>
      <c r="AQ153" s="1">
        <v>0</v>
      </c>
      <c r="AR153" s="1">
        <v>-1.0000000474974513E-4</v>
      </c>
    </row>
    <row r="154" spans="1:44">
      <c r="A154" s="30" t="s">
        <v>86</v>
      </c>
      <c r="B154" s="11"/>
      <c r="C154" s="26">
        <v>44826.2739</v>
      </c>
      <c r="D154" s="26"/>
      <c r="E154" s="1">
        <f t="shared" si="23"/>
        <v>7299.9967362039106</v>
      </c>
      <c r="F154" s="1">
        <f t="shared" si="24"/>
        <v>7300</v>
      </c>
      <c r="G154" s="26">
        <f t="shared" si="25"/>
        <v>-1.3370000015129335E-3</v>
      </c>
      <c r="K154" s="1">
        <f>+G154</f>
        <v>-1.3370000015129335E-3</v>
      </c>
      <c r="P154" s="1">
        <f t="shared" si="26"/>
        <v>4.7856288327585532E-4</v>
      </c>
      <c r="Q154" s="27">
        <f t="shared" si="27"/>
        <v>29807.7739</v>
      </c>
      <c r="R154" s="1">
        <f>+G154-P154</f>
        <v>-1.8155628847887888E-3</v>
      </c>
      <c r="AQ154" s="1">
        <v>-3460</v>
      </c>
      <c r="AR154" s="1">
        <v>5.4873999979463406E-3</v>
      </c>
    </row>
    <row r="155" spans="1:44">
      <c r="A155" s="30" t="s">
        <v>91</v>
      </c>
      <c r="B155" s="11" t="s">
        <v>54</v>
      </c>
      <c r="C155" s="26">
        <v>44827.299200000001</v>
      </c>
      <c r="D155" s="26"/>
      <c r="E155" s="1">
        <f t="shared" si="23"/>
        <v>7302.4996308395184</v>
      </c>
      <c r="F155" s="1">
        <f t="shared" si="24"/>
        <v>7302.5</v>
      </c>
      <c r="G155" s="26">
        <f t="shared" si="25"/>
        <v>-1.5122500190045685E-4</v>
      </c>
      <c r="K155" s="1">
        <f>+G155</f>
        <v>-1.5122500190045685E-4</v>
      </c>
      <c r="P155" s="1">
        <f t="shared" si="26"/>
        <v>4.820775659208007E-4</v>
      </c>
      <c r="Q155" s="27">
        <f t="shared" si="27"/>
        <v>29808.799200000001</v>
      </c>
      <c r="R155" s="1">
        <f>+G155-P155</f>
        <v>-6.3330256782125754E-4</v>
      </c>
      <c r="AQ155" s="1">
        <v>-870</v>
      </c>
      <c r="AR155" s="1">
        <v>4.5029999455437064E-4</v>
      </c>
    </row>
    <row r="156" spans="1:44">
      <c r="A156" s="30" t="s">
        <v>91</v>
      </c>
      <c r="B156" s="11" t="s">
        <v>54</v>
      </c>
      <c r="C156" s="26">
        <v>44827.300499999998</v>
      </c>
      <c r="D156" s="26"/>
      <c r="E156" s="1">
        <f t="shared" si="23"/>
        <v>7302.5028043136408</v>
      </c>
      <c r="F156" s="1">
        <f t="shared" si="24"/>
        <v>7302.5</v>
      </c>
      <c r="G156" s="26">
        <f t="shared" si="25"/>
        <v>1.1487749943626113E-3</v>
      </c>
      <c r="K156" s="1">
        <f>+G156</f>
        <v>1.1487749943626113E-3</v>
      </c>
      <c r="P156" s="1">
        <f t="shared" si="26"/>
        <v>4.820775659208007E-4</v>
      </c>
      <c r="Q156" s="27">
        <f t="shared" si="27"/>
        <v>29808.800499999998</v>
      </c>
      <c r="R156" s="1">
        <f>+G156-P156</f>
        <v>6.6669742844181062E-4</v>
      </c>
      <c r="AQ156" s="1">
        <v>102.5</v>
      </c>
      <c r="AR156" s="1">
        <v>4.1677500121295452E-4</v>
      </c>
    </row>
    <row r="157" spans="1:44">
      <c r="A157" s="30" t="s">
        <v>94</v>
      </c>
      <c r="B157" s="11"/>
      <c r="C157" s="26">
        <v>45138.432000000001</v>
      </c>
      <c r="D157" s="26"/>
      <c r="E157" s="1">
        <f t="shared" si="23"/>
        <v>8062.0164708677867</v>
      </c>
      <c r="F157" s="1">
        <f t="shared" si="24"/>
        <v>8062</v>
      </c>
      <c r="G157" s="26">
        <f t="shared" si="25"/>
        <v>6.7472200025804341E-3</v>
      </c>
      <c r="P157" s="1">
        <f t="shared" si="26"/>
        <v>1.6516314520106552E-3</v>
      </c>
      <c r="Q157" s="27">
        <f t="shared" si="27"/>
        <v>30119.932000000001</v>
      </c>
      <c r="AQ157" s="1">
        <v>7224.5</v>
      </c>
      <c r="AR157" s="1">
        <v>-8.8740499631967396E-4</v>
      </c>
    </row>
    <row r="158" spans="1:44">
      <c r="A158" s="30" t="s">
        <v>94</v>
      </c>
      <c r="B158" s="11" t="s">
        <v>54</v>
      </c>
      <c r="C158" s="26">
        <v>45141.502</v>
      </c>
      <c r="D158" s="26"/>
      <c r="E158" s="1">
        <f t="shared" si="23"/>
        <v>8069.5107520843176</v>
      </c>
      <c r="F158" s="1">
        <f t="shared" si="24"/>
        <v>8069.5</v>
      </c>
      <c r="G158" s="26">
        <f t="shared" si="25"/>
        <v>4.4045449976692908E-3</v>
      </c>
      <c r="P158" s="1">
        <f t="shared" si="26"/>
        <v>1.6641924966420748E-3</v>
      </c>
      <c r="Q158" s="27">
        <f t="shared" si="27"/>
        <v>30123.002</v>
      </c>
      <c r="AQ158" s="1">
        <v>7227</v>
      </c>
      <c r="AR158" s="1">
        <v>-1.3016299999435432E-3</v>
      </c>
    </row>
    <row r="159" spans="1:44">
      <c r="A159" s="30" t="s">
        <v>96</v>
      </c>
      <c r="B159" s="11"/>
      <c r="C159" s="26">
        <v>45144.575900000003</v>
      </c>
      <c r="D159" s="26"/>
      <c r="E159" s="1">
        <f t="shared" si="23"/>
        <v>8077.0145537232484</v>
      </c>
      <c r="F159" s="1">
        <f t="shared" si="24"/>
        <v>8077</v>
      </c>
      <c r="G159" s="26">
        <f t="shared" si="25"/>
        <v>5.9618700033752248E-3</v>
      </c>
      <c r="K159" s="1">
        <f t="shared" ref="K159:K169" si="28">+G159</f>
        <v>5.9618700033752248E-3</v>
      </c>
      <c r="P159" s="1">
        <f t="shared" si="26"/>
        <v>1.6767733286838608E-3</v>
      </c>
      <c r="Q159" s="27">
        <f t="shared" si="27"/>
        <v>30126.075900000003</v>
      </c>
      <c r="R159" s="1">
        <f t="shared" ref="R159:R169" si="29">+G159-P159</f>
        <v>4.2850966746913639E-3</v>
      </c>
      <c r="Z159" s="1" t="s">
        <v>76</v>
      </c>
      <c r="AA159" s="1">
        <v>10</v>
      </c>
      <c r="AC159" s="1" t="s">
        <v>131</v>
      </c>
      <c r="AE159" s="1" t="s">
        <v>61</v>
      </c>
      <c r="AQ159" s="1">
        <v>26897.5</v>
      </c>
      <c r="AR159" s="1">
        <v>8.3353224996244535E-2</v>
      </c>
    </row>
    <row r="160" spans="1:44">
      <c r="A160" s="30" t="s">
        <v>86</v>
      </c>
      <c r="B160" s="11"/>
      <c r="C160" s="26">
        <v>45169.974900000001</v>
      </c>
      <c r="D160" s="26"/>
      <c r="E160" s="1">
        <f t="shared" si="23"/>
        <v>8139.0169148368186</v>
      </c>
      <c r="F160" s="1">
        <f t="shared" si="24"/>
        <v>8139</v>
      </c>
      <c r="G160" s="26">
        <f t="shared" si="25"/>
        <v>6.9290899991756305E-3</v>
      </c>
      <c r="K160" s="1">
        <f t="shared" si="28"/>
        <v>6.9290899991756305E-3</v>
      </c>
      <c r="P160" s="1">
        <f t="shared" si="26"/>
        <v>1.7815327753516429E-3</v>
      </c>
      <c r="Q160" s="27">
        <f t="shared" si="27"/>
        <v>30151.474900000001</v>
      </c>
      <c r="R160" s="1">
        <f t="shared" si="29"/>
        <v>5.1475572238239876E-3</v>
      </c>
      <c r="AQ160" s="1">
        <v>31272</v>
      </c>
      <c r="AR160" s="1">
        <v>0.13738231999741402</v>
      </c>
    </row>
    <row r="161" spans="1:44">
      <c r="A161" s="30" t="s">
        <v>86</v>
      </c>
      <c r="B161" s="11" t="s">
        <v>54</v>
      </c>
      <c r="C161" s="26">
        <v>45170.998800000001</v>
      </c>
      <c r="D161" s="26"/>
      <c r="E161" s="1">
        <f t="shared" si="23"/>
        <v>8141.5163918848993</v>
      </c>
      <c r="F161" s="1">
        <f t="shared" si="24"/>
        <v>8141.5</v>
      </c>
      <c r="G161" s="26">
        <f t="shared" si="25"/>
        <v>6.7148649977752939E-3</v>
      </c>
      <c r="K161" s="1">
        <f t="shared" si="28"/>
        <v>6.7148649977752939E-3</v>
      </c>
      <c r="P161" s="1">
        <f t="shared" si="26"/>
        <v>1.7857853085431041E-3</v>
      </c>
      <c r="Q161" s="27">
        <f t="shared" si="27"/>
        <v>30152.498800000001</v>
      </c>
      <c r="R161" s="1">
        <f t="shared" si="29"/>
        <v>4.9290796892321898E-3</v>
      </c>
      <c r="Z161" s="1" t="s">
        <v>76</v>
      </c>
      <c r="AE161" s="1" t="s">
        <v>82</v>
      </c>
      <c r="AQ161" s="1">
        <v>31259.5</v>
      </c>
      <c r="AR161" s="1">
        <v>0.13805344499996863</v>
      </c>
    </row>
    <row r="162" spans="1:44">
      <c r="A162" s="30" t="s">
        <v>96</v>
      </c>
      <c r="B162" s="11" t="s">
        <v>54</v>
      </c>
      <c r="C162" s="26">
        <v>45172.635499999997</v>
      </c>
      <c r="D162" s="26"/>
      <c r="E162" s="1">
        <f t="shared" si="23"/>
        <v>8145.5117958155388</v>
      </c>
      <c r="F162" s="1">
        <f t="shared" si="24"/>
        <v>8145.5</v>
      </c>
      <c r="G162" s="26">
        <f t="shared" si="25"/>
        <v>4.8321049980586395E-3</v>
      </c>
      <c r="K162" s="1">
        <f t="shared" si="28"/>
        <v>4.8321049980586395E-3</v>
      </c>
      <c r="P162" s="1">
        <f t="shared" si="26"/>
        <v>1.7925939347398379E-3</v>
      </c>
      <c r="Q162" s="27">
        <f t="shared" si="27"/>
        <v>30154.135499999997</v>
      </c>
      <c r="R162" s="1">
        <f t="shared" si="29"/>
        <v>3.0395110633188015E-3</v>
      </c>
      <c r="Z162" s="1" t="s">
        <v>76</v>
      </c>
      <c r="AA162" s="1">
        <v>15</v>
      </c>
      <c r="AC162" s="1" t="s">
        <v>120</v>
      </c>
      <c r="AE162" s="1" t="s">
        <v>61</v>
      </c>
      <c r="AQ162" s="1">
        <v>20631.5</v>
      </c>
      <c r="AR162" s="1">
        <v>3.8246764997893479E-2</v>
      </c>
    </row>
    <row r="163" spans="1:44">
      <c r="A163" s="30" t="s">
        <v>96</v>
      </c>
      <c r="B163" s="11"/>
      <c r="C163" s="26">
        <v>45175.708500000001</v>
      </c>
      <c r="D163" s="26"/>
      <c r="E163" s="1">
        <f t="shared" si="23"/>
        <v>8153.0134004339197</v>
      </c>
      <c r="F163" s="1">
        <f t="shared" si="24"/>
        <v>8153</v>
      </c>
      <c r="G163" s="26">
        <f t="shared" si="25"/>
        <v>5.4894299973966554E-3</v>
      </c>
      <c r="K163" s="1">
        <f t="shared" si="28"/>
        <v>5.4894299973966554E-3</v>
      </c>
      <c r="P163" s="1">
        <f t="shared" si="26"/>
        <v>1.8053752792066592E-3</v>
      </c>
      <c r="Q163" s="27">
        <f t="shared" si="27"/>
        <v>30157.208500000001</v>
      </c>
      <c r="R163" s="1">
        <f t="shared" si="29"/>
        <v>3.6840547181899962E-3</v>
      </c>
      <c r="Z163" s="1" t="s">
        <v>76</v>
      </c>
      <c r="AA163" s="1">
        <v>16</v>
      </c>
      <c r="AC163" s="1" t="s">
        <v>131</v>
      </c>
      <c r="AE163" s="1" t="s">
        <v>61</v>
      </c>
      <c r="AQ163" s="1">
        <v>21527.5</v>
      </c>
      <c r="AR163" s="1">
        <v>4.1308525003842078E-2</v>
      </c>
    </row>
    <row r="164" spans="1:44">
      <c r="A164" s="29" t="s">
        <v>97</v>
      </c>
      <c r="B164" s="25"/>
      <c r="C164" s="26">
        <v>45183.492599999998</v>
      </c>
      <c r="D164" s="26"/>
      <c r="E164" s="1">
        <f t="shared" si="23"/>
        <v>8172.0154311888318</v>
      </c>
      <c r="F164" s="1">
        <f t="shared" si="24"/>
        <v>8172</v>
      </c>
      <c r="G164" s="26">
        <f t="shared" si="25"/>
        <v>6.3213199973688461E-3</v>
      </c>
      <c r="K164" s="1">
        <f t="shared" si="28"/>
        <v>6.3213199973688461E-3</v>
      </c>
      <c r="P164" s="1">
        <f t="shared" si="26"/>
        <v>1.8378432448436666E-3</v>
      </c>
      <c r="Q164" s="27">
        <f t="shared" si="27"/>
        <v>30164.992599999998</v>
      </c>
      <c r="R164" s="1">
        <f t="shared" si="29"/>
        <v>4.4834767525251795E-3</v>
      </c>
      <c r="Z164" s="1" t="s">
        <v>76</v>
      </c>
      <c r="AA164" s="1">
        <v>17</v>
      </c>
      <c r="AC164" s="1" t="s">
        <v>134</v>
      </c>
      <c r="AE164" s="1" t="s">
        <v>61</v>
      </c>
      <c r="AQ164" s="1">
        <v>30439.5</v>
      </c>
      <c r="AR164" s="1">
        <v>0.12771924499975285</v>
      </c>
    </row>
    <row r="165" spans="1:44">
      <c r="A165" s="30" t="s">
        <v>96</v>
      </c>
      <c r="B165" s="11"/>
      <c r="C165" s="26">
        <v>45196.600100000003</v>
      </c>
      <c r="D165" s="26"/>
      <c r="E165" s="1">
        <f t="shared" si="23"/>
        <v>8204.0125943959083</v>
      </c>
      <c r="F165" s="1">
        <f t="shared" si="24"/>
        <v>8204</v>
      </c>
      <c r="G165" s="26">
        <f t="shared" si="25"/>
        <v>5.1592400050139986E-3</v>
      </c>
      <c r="K165" s="1">
        <f t="shared" si="28"/>
        <v>5.1592400050139986E-3</v>
      </c>
      <c r="P165" s="1">
        <f t="shared" si="26"/>
        <v>1.8928131837039411E-3</v>
      </c>
      <c r="Q165" s="27">
        <f t="shared" si="27"/>
        <v>30178.100100000003</v>
      </c>
      <c r="R165" s="1">
        <f t="shared" si="29"/>
        <v>3.2664268213100575E-3</v>
      </c>
      <c r="Z165" s="1" t="s">
        <v>76</v>
      </c>
      <c r="AA165" s="1">
        <v>14</v>
      </c>
      <c r="AC165" s="1" t="s">
        <v>120</v>
      </c>
      <c r="AE165" s="1" t="s">
        <v>61</v>
      </c>
      <c r="AQ165" s="1">
        <v>21493</v>
      </c>
      <c r="AR165" s="1">
        <v>4.8684829998819623E-2</v>
      </c>
    </row>
    <row r="166" spans="1:44">
      <c r="A166" s="30" t="s">
        <v>86</v>
      </c>
      <c r="B166" s="11"/>
      <c r="C166" s="26">
        <v>45197.011700000003</v>
      </c>
      <c r="D166" s="26"/>
      <c r="E166" s="1">
        <f t="shared" si="23"/>
        <v>8205.0173651283912</v>
      </c>
      <c r="F166" s="1">
        <f t="shared" si="24"/>
        <v>8205</v>
      </c>
      <c r="G166" s="26">
        <f t="shared" si="25"/>
        <v>7.1135500038508326E-3</v>
      </c>
      <c r="K166" s="1">
        <f t="shared" si="28"/>
        <v>7.1135500038508326E-3</v>
      </c>
      <c r="P166" s="1">
        <f t="shared" si="26"/>
        <v>1.8945367986003669E-3</v>
      </c>
      <c r="Q166" s="27">
        <f t="shared" si="27"/>
        <v>30178.511700000003</v>
      </c>
      <c r="R166" s="1">
        <f t="shared" si="29"/>
        <v>5.2190132052504657E-3</v>
      </c>
      <c r="Z166" s="1" t="s">
        <v>76</v>
      </c>
      <c r="AE166" s="1" t="s">
        <v>82</v>
      </c>
      <c r="AQ166" s="1">
        <v>31408.5</v>
      </c>
      <c r="AR166" s="1">
        <v>0.13814563499909127</v>
      </c>
    </row>
    <row r="167" spans="1:44">
      <c r="A167" s="30" t="s">
        <v>96</v>
      </c>
      <c r="B167" s="11"/>
      <c r="C167" s="26">
        <v>45207.659800000001</v>
      </c>
      <c r="D167" s="26"/>
      <c r="E167" s="1">
        <f t="shared" si="23"/>
        <v>8231.010803506806</v>
      </c>
      <c r="F167" s="1">
        <f t="shared" si="24"/>
        <v>8231</v>
      </c>
      <c r="G167" s="26">
        <f t="shared" si="25"/>
        <v>4.4256100009079091E-3</v>
      </c>
      <c r="K167" s="1">
        <f t="shared" si="28"/>
        <v>4.4256100009079091E-3</v>
      </c>
      <c r="P167" s="1">
        <f t="shared" si="26"/>
        <v>1.9394742593480743E-3</v>
      </c>
      <c r="Q167" s="27">
        <f t="shared" si="27"/>
        <v>30189.159800000001</v>
      </c>
      <c r="R167" s="1">
        <f t="shared" si="29"/>
        <v>2.4861357415598348E-3</v>
      </c>
      <c r="Z167" s="1" t="s">
        <v>92</v>
      </c>
      <c r="AE167" s="1" t="s">
        <v>82</v>
      </c>
      <c r="AQ167" s="1">
        <v>18825</v>
      </c>
      <c r="AR167" s="1">
        <v>1.3185750001866836E-2</v>
      </c>
    </row>
    <row r="168" spans="1:44">
      <c r="A168" s="29" t="s">
        <v>85</v>
      </c>
      <c r="B168" s="25"/>
      <c r="C168" s="26">
        <v>45512.846299999997</v>
      </c>
      <c r="D168" s="26">
        <v>5.9999999999999995E-4</v>
      </c>
      <c r="E168" s="1">
        <f t="shared" si="23"/>
        <v>8976.0119287474899</v>
      </c>
      <c r="F168" s="1">
        <f t="shared" si="24"/>
        <v>8976</v>
      </c>
      <c r="G168" s="26">
        <f t="shared" si="25"/>
        <v>4.8865599965211004E-3</v>
      </c>
      <c r="K168" s="1">
        <f t="shared" si="28"/>
        <v>4.8865599965211004E-3</v>
      </c>
      <c r="P168" s="1">
        <f t="shared" si="26"/>
        <v>3.3281345868405761E-3</v>
      </c>
      <c r="Q168" s="27">
        <f t="shared" si="27"/>
        <v>30494.346299999997</v>
      </c>
      <c r="R168" s="1">
        <f t="shared" si="29"/>
        <v>1.5584254096805243E-3</v>
      </c>
      <c r="Z168" s="1" t="s">
        <v>76</v>
      </c>
      <c r="AE168" s="1" t="s">
        <v>82</v>
      </c>
      <c r="AQ168" s="1">
        <v>19830.5</v>
      </c>
      <c r="AR168" s="1">
        <v>1.244445500196889E-2</v>
      </c>
    </row>
    <row r="169" spans="1:44">
      <c r="A169" s="29" t="s">
        <v>85</v>
      </c>
      <c r="B169" s="25" t="s">
        <v>54</v>
      </c>
      <c r="C169" s="26">
        <v>45513.87</v>
      </c>
      <c r="D169" s="26">
        <v>6.9999999999999999E-4</v>
      </c>
      <c r="E169" s="1">
        <f t="shared" si="23"/>
        <v>8978.5109175687921</v>
      </c>
      <c r="F169" s="1">
        <f t="shared" si="24"/>
        <v>8978.5</v>
      </c>
      <c r="G169" s="26">
        <f t="shared" si="25"/>
        <v>4.4723350001731887E-3</v>
      </c>
      <c r="K169" s="1">
        <f t="shared" si="28"/>
        <v>4.4723350001731887E-3</v>
      </c>
      <c r="P169" s="1">
        <f t="shared" si="26"/>
        <v>3.3331232116976302E-3</v>
      </c>
      <c r="Q169" s="27">
        <f t="shared" si="27"/>
        <v>30495.370000000003</v>
      </c>
      <c r="R169" s="1">
        <f t="shared" si="29"/>
        <v>1.1392117884755585E-3</v>
      </c>
      <c r="Z169" s="1" t="s">
        <v>76</v>
      </c>
      <c r="AA169" s="1">
        <v>9</v>
      </c>
      <c r="AC169" s="1" t="s">
        <v>120</v>
      </c>
      <c r="AE169" s="1" t="s">
        <v>61</v>
      </c>
      <c r="AQ169" s="1">
        <v>18817.5</v>
      </c>
      <c r="AR169" s="1">
        <v>1.5528424999502022E-2</v>
      </c>
    </row>
    <row r="170" spans="1:44">
      <c r="A170" s="30" t="s">
        <v>98</v>
      </c>
      <c r="B170" s="11"/>
      <c r="C170" s="26">
        <v>45518.539700000001</v>
      </c>
      <c r="D170" s="26"/>
      <c r="E170" s="1">
        <f t="shared" si="23"/>
        <v>8989.9102807599411</v>
      </c>
      <c r="F170" s="1">
        <f t="shared" si="24"/>
        <v>8990</v>
      </c>
      <c r="G170" s="26">
        <f t="shared" si="25"/>
        <v>-3.6753100001078565E-2</v>
      </c>
      <c r="P170" s="1">
        <f t="shared" si="26"/>
        <v>3.3560992040229196E-3</v>
      </c>
      <c r="Q170" s="27">
        <f t="shared" si="27"/>
        <v>30500.039700000001</v>
      </c>
      <c r="AQ170" s="1">
        <v>7229.5</v>
      </c>
      <c r="AR170" s="1">
        <v>-6.1585500225191936E-4</v>
      </c>
    </row>
    <row r="171" spans="1:44">
      <c r="A171" s="30" t="s">
        <v>94</v>
      </c>
      <c r="B171" s="11"/>
      <c r="C171" s="26">
        <v>45546.44</v>
      </c>
      <c r="D171" s="26"/>
      <c r="E171" s="1">
        <f t="shared" si="23"/>
        <v>9058.0186502145334</v>
      </c>
      <c r="F171" s="1">
        <f t="shared" si="24"/>
        <v>9058</v>
      </c>
      <c r="G171" s="26">
        <f t="shared" si="25"/>
        <v>7.6399800018407404E-3</v>
      </c>
      <c r="P171" s="1">
        <f t="shared" si="26"/>
        <v>3.4929080966246435E-3</v>
      </c>
      <c r="Q171" s="27">
        <f t="shared" si="27"/>
        <v>30527.940000000002</v>
      </c>
      <c r="AQ171" s="1">
        <v>7232</v>
      </c>
      <c r="AR171" s="1">
        <v>-2.3008000425761566E-4</v>
      </c>
    </row>
    <row r="172" spans="1:44">
      <c r="A172" s="30" t="s">
        <v>96</v>
      </c>
      <c r="B172" s="11"/>
      <c r="C172" s="26">
        <v>45554.630700000002</v>
      </c>
      <c r="D172" s="26"/>
      <c r="E172" s="1">
        <f t="shared" si="23"/>
        <v>9078.0132460322002</v>
      </c>
      <c r="F172" s="1">
        <f t="shared" si="24"/>
        <v>9078</v>
      </c>
      <c r="G172" s="26">
        <f t="shared" si="25"/>
        <v>5.4261800032691099E-3</v>
      </c>
      <c r="K172" s="1">
        <f>+G172</f>
        <v>5.4261800032691099E-3</v>
      </c>
      <c r="P172" s="1">
        <f t="shared" si="26"/>
        <v>3.5334555692555485E-3</v>
      </c>
      <c r="Q172" s="27">
        <f t="shared" si="27"/>
        <v>30536.130700000002</v>
      </c>
      <c r="R172" s="1">
        <f>+G172-P172</f>
        <v>1.8927244340135613E-3</v>
      </c>
      <c r="Z172" s="1" t="s">
        <v>76</v>
      </c>
      <c r="AA172" s="1">
        <v>16</v>
      </c>
      <c r="AC172" s="1" t="s">
        <v>120</v>
      </c>
      <c r="AE172" s="1" t="s">
        <v>61</v>
      </c>
      <c r="AQ172" s="1">
        <v>20746</v>
      </c>
      <c r="AR172" s="1">
        <v>3.9115260005928576E-2</v>
      </c>
    </row>
    <row r="173" spans="1:44">
      <c r="A173" s="30" t="s">
        <v>99</v>
      </c>
      <c r="B173" s="11"/>
      <c r="C173" s="26">
        <v>45854.481</v>
      </c>
      <c r="D173" s="26"/>
      <c r="E173" s="1">
        <f t="shared" si="23"/>
        <v>9809.9879923062254</v>
      </c>
      <c r="F173" s="1">
        <f t="shared" si="24"/>
        <v>9810</v>
      </c>
      <c r="G173" s="26">
        <f t="shared" si="25"/>
        <v>-4.9188999983016402E-3</v>
      </c>
      <c r="P173" s="1">
        <f t="shared" si="26"/>
        <v>5.1143131302968572E-3</v>
      </c>
      <c r="Q173" s="27">
        <f t="shared" si="27"/>
        <v>30835.981</v>
      </c>
      <c r="Z173" s="1" t="s">
        <v>81</v>
      </c>
      <c r="AE173" s="1" t="s">
        <v>82</v>
      </c>
      <c r="AQ173" s="1">
        <v>7234.5</v>
      </c>
      <c r="AR173" s="1">
        <v>-4.4304993934929371E-5</v>
      </c>
    </row>
    <row r="174" spans="1:44">
      <c r="A174" s="30" t="s">
        <v>100</v>
      </c>
      <c r="B174" s="11"/>
      <c r="C174" s="26">
        <v>45863.5</v>
      </c>
      <c r="D174" s="26"/>
      <c r="E174" s="1">
        <f t="shared" si="23"/>
        <v>9832.004579371991</v>
      </c>
      <c r="F174" s="1">
        <f t="shared" si="24"/>
        <v>9832</v>
      </c>
      <c r="G174" s="26">
        <f t="shared" si="25"/>
        <v>1.87591999565484E-3</v>
      </c>
      <c r="J174" s="1">
        <f>G174</f>
        <v>1.87591999565484E-3</v>
      </c>
      <c r="P174" s="1">
        <f t="shared" si="26"/>
        <v>5.1647428744595446E-3</v>
      </c>
      <c r="Q174" s="27">
        <f t="shared" si="27"/>
        <v>30845</v>
      </c>
      <c r="R174" s="1">
        <f>+G174-P174</f>
        <v>-3.2888228788047046E-3</v>
      </c>
      <c r="AQ174" s="1">
        <v>7240</v>
      </c>
      <c r="AR174" s="1">
        <v>6.9043999974383041E-3</v>
      </c>
    </row>
    <row r="175" spans="1:44">
      <c r="A175" s="30" t="s">
        <v>101</v>
      </c>
      <c r="B175" s="11"/>
      <c r="C175" s="26">
        <v>45911.447999999997</v>
      </c>
      <c r="D175" s="26" t="s">
        <v>102</v>
      </c>
      <c r="E175" s="1">
        <f t="shared" si="23"/>
        <v>9949.0520698508881</v>
      </c>
      <c r="F175" s="1">
        <f t="shared" si="24"/>
        <v>9949</v>
      </c>
      <c r="G175" s="26">
        <f t="shared" si="25"/>
        <v>2.1330189993022941E-2</v>
      </c>
      <c r="P175" s="1">
        <f t="shared" si="26"/>
        <v>5.4357978910035236E-3</v>
      </c>
      <c r="Q175" s="27">
        <f t="shared" si="27"/>
        <v>30892.947999999997</v>
      </c>
      <c r="Z175" s="1" t="s">
        <v>81</v>
      </c>
      <c r="AA175" s="1">
        <v>14</v>
      </c>
      <c r="AC175" s="1" t="s">
        <v>72</v>
      </c>
      <c r="AE175" s="1" t="s">
        <v>61</v>
      </c>
      <c r="AQ175" s="1">
        <v>7273.5</v>
      </c>
      <c r="AR175" s="1">
        <v>6.2737850021221675E-3</v>
      </c>
    </row>
    <row r="176" spans="1:44">
      <c r="A176" s="30" t="s">
        <v>96</v>
      </c>
      <c r="B176" s="11"/>
      <c r="C176" s="26">
        <v>45925.769399999997</v>
      </c>
      <c r="D176" s="26"/>
      <c r="E176" s="1">
        <f t="shared" si="23"/>
        <v>9984.012525555916</v>
      </c>
      <c r="F176" s="1">
        <f t="shared" si="24"/>
        <v>9984</v>
      </c>
      <c r="G176" s="26">
        <f t="shared" si="25"/>
        <v>5.1310399940120988E-3</v>
      </c>
      <c r="K176" s="1">
        <f>+G176</f>
        <v>5.1310399940120988E-3</v>
      </c>
      <c r="P176" s="1">
        <f t="shared" si="26"/>
        <v>5.5178184496625787E-3</v>
      </c>
      <c r="Q176" s="27">
        <f t="shared" si="27"/>
        <v>30907.269399999997</v>
      </c>
      <c r="R176" s="1">
        <f>+G176-P176</f>
        <v>-3.8677845565047997E-4</v>
      </c>
      <c r="Z176" s="1" t="s">
        <v>81</v>
      </c>
      <c r="AA176" s="1">
        <v>24</v>
      </c>
      <c r="AC176" s="1" t="s">
        <v>126</v>
      </c>
      <c r="AE176" s="1" t="s">
        <v>61</v>
      </c>
      <c r="AQ176" s="1">
        <v>19677</v>
      </c>
      <c r="AR176" s="1">
        <v>2.8057869996700902E-2</v>
      </c>
    </row>
    <row r="177" spans="1:44">
      <c r="A177" s="30" t="s">
        <v>96</v>
      </c>
      <c r="B177" s="11"/>
      <c r="C177" s="26">
        <v>45928.637600000002</v>
      </c>
      <c r="D177" s="26"/>
      <c r="E177" s="1">
        <f t="shared" si="23"/>
        <v>9991.0141859420037</v>
      </c>
      <c r="F177" s="1">
        <f t="shared" si="24"/>
        <v>9991</v>
      </c>
      <c r="G177" s="26">
        <f t="shared" si="25"/>
        <v>5.8112100014113821E-3</v>
      </c>
      <c r="K177" s="1">
        <f>+G177</f>
        <v>5.8112100014113821E-3</v>
      </c>
      <c r="P177" s="1">
        <f t="shared" si="26"/>
        <v>5.5342742724934762E-3</v>
      </c>
      <c r="Q177" s="27">
        <f t="shared" si="27"/>
        <v>30910.137600000002</v>
      </c>
      <c r="R177" s="1">
        <f>+G177-P177</f>
        <v>2.7693572891790592E-4</v>
      </c>
      <c r="Z177" s="1" t="s">
        <v>76</v>
      </c>
      <c r="AA177" s="1">
        <v>10</v>
      </c>
      <c r="AC177" s="1" t="s">
        <v>120</v>
      </c>
      <c r="AE177" s="1" t="s">
        <v>61</v>
      </c>
      <c r="AQ177" s="1">
        <v>21493</v>
      </c>
      <c r="AR177" s="1">
        <v>4.8684829998819623E-2</v>
      </c>
    </row>
    <row r="178" spans="1:44">
      <c r="A178" s="30" t="s">
        <v>103</v>
      </c>
      <c r="B178" s="11"/>
      <c r="C178" s="26">
        <v>45941.347000000002</v>
      </c>
      <c r="D178" s="26"/>
      <c r="E178" s="1">
        <f t="shared" si="23"/>
        <v>10022.039533724865</v>
      </c>
      <c r="F178" s="1">
        <f t="shared" si="24"/>
        <v>10022</v>
      </c>
      <c r="G178" s="26">
        <f t="shared" si="25"/>
        <v>1.6194820003875066E-2</v>
      </c>
      <c r="P178" s="1">
        <f t="shared" si="26"/>
        <v>5.6073572554885698E-3</v>
      </c>
      <c r="Q178" s="27">
        <f t="shared" si="27"/>
        <v>30922.847000000002</v>
      </c>
      <c r="Z178" s="1" t="s">
        <v>81</v>
      </c>
      <c r="AA178" s="1">
        <v>12</v>
      </c>
      <c r="AC178" s="1" t="s">
        <v>72</v>
      </c>
      <c r="AE178" s="1" t="s">
        <v>61</v>
      </c>
      <c r="AQ178" s="1">
        <v>7276</v>
      </c>
      <c r="AR178" s="1">
        <v>5.8595599984982982E-3</v>
      </c>
    </row>
    <row r="179" spans="1:44">
      <c r="A179" s="30" t="s">
        <v>96</v>
      </c>
      <c r="B179" s="11"/>
      <c r="C179" s="26">
        <v>45943.7952</v>
      </c>
      <c r="D179" s="26"/>
      <c r="E179" s="1">
        <f t="shared" si="23"/>
        <v>10028.015917853301</v>
      </c>
      <c r="F179" s="1">
        <f t="shared" si="24"/>
        <v>10028</v>
      </c>
      <c r="G179" s="26">
        <f t="shared" si="25"/>
        <v>6.5206799990846775E-3</v>
      </c>
      <c r="K179" s="1">
        <f>+G179</f>
        <v>6.5206799990846775E-3</v>
      </c>
      <c r="P179" s="1">
        <f t="shared" si="26"/>
        <v>5.6215413961279437E-3</v>
      </c>
      <c r="Q179" s="27">
        <f t="shared" si="27"/>
        <v>30925.2952</v>
      </c>
      <c r="R179" s="1">
        <f>+G179-P179</f>
        <v>8.9913860295673387E-4</v>
      </c>
      <c r="Z179" s="1" t="s">
        <v>81</v>
      </c>
      <c r="AA179" s="1">
        <v>22</v>
      </c>
      <c r="AC179" s="1" t="s">
        <v>126</v>
      </c>
      <c r="AE179" s="1" t="s">
        <v>61</v>
      </c>
      <c r="AQ179" s="1">
        <v>25992</v>
      </c>
      <c r="AR179" s="1">
        <v>8.2525520003400743E-2</v>
      </c>
    </row>
    <row r="180" spans="1:44">
      <c r="A180" s="30" t="s">
        <v>103</v>
      </c>
      <c r="B180" s="11" t="s">
        <v>54</v>
      </c>
      <c r="C180" s="26">
        <v>45944.425999999999</v>
      </c>
      <c r="D180" s="26"/>
      <c r="E180" s="1">
        <f t="shared" si="23"/>
        <v>10029.555785146911</v>
      </c>
      <c r="F180" s="1">
        <f t="shared" si="24"/>
        <v>10029.5</v>
      </c>
      <c r="G180" s="26">
        <f t="shared" si="25"/>
        <v>2.2852144997159485E-2</v>
      </c>
      <c r="P180" s="1">
        <f t="shared" si="26"/>
        <v>5.6250894100288249E-3</v>
      </c>
      <c r="Q180" s="27">
        <f t="shared" si="27"/>
        <v>30925.925999999999</v>
      </c>
      <c r="Z180" s="1" t="s">
        <v>81</v>
      </c>
      <c r="AE180" s="1" t="s">
        <v>82</v>
      </c>
      <c r="AQ180" s="1">
        <v>7297.5</v>
      </c>
      <c r="AR180" s="1">
        <v>-1.2277500354684889E-4</v>
      </c>
    </row>
    <row r="181" spans="1:44">
      <c r="A181" s="30" t="s">
        <v>104</v>
      </c>
      <c r="B181" s="11"/>
      <c r="C181" s="26">
        <v>46235.45</v>
      </c>
      <c r="D181" s="26"/>
      <c r="E181" s="1">
        <f t="shared" si="23"/>
        <v>10739.984350866711</v>
      </c>
      <c r="F181" s="1">
        <f t="shared" si="24"/>
        <v>10740</v>
      </c>
      <c r="G181" s="26">
        <f t="shared" si="25"/>
        <v>-6.4106000063475221E-3</v>
      </c>
      <c r="P181" s="1">
        <f t="shared" si="26"/>
        <v>7.3946428922438516E-3</v>
      </c>
      <c r="Q181" s="27">
        <f t="shared" si="27"/>
        <v>31216.949999999997</v>
      </c>
      <c r="Z181" s="1" t="s">
        <v>81</v>
      </c>
      <c r="AE181" s="1" t="s">
        <v>82</v>
      </c>
      <c r="AQ181" s="1">
        <v>7300</v>
      </c>
      <c r="AR181" s="1">
        <v>-1.3370000015129335E-3</v>
      </c>
    </row>
    <row r="182" spans="1:44">
      <c r="A182" s="30" t="s">
        <v>104</v>
      </c>
      <c r="B182" s="11"/>
      <c r="C182" s="26">
        <v>46260.434999999998</v>
      </c>
      <c r="D182" s="26"/>
      <c r="E182" s="1">
        <f t="shared" si="23"/>
        <v>10800.976082526333</v>
      </c>
      <c r="F182" s="1">
        <f t="shared" si="24"/>
        <v>10801</v>
      </c>
      <c r="G182" s="26">
        <f t="shared" si="25"/>
        <v>-9.7976899996865541E-3</v>
      </c>
      <c r="P182" s="1">
        <f t="shared" si="26"/>
        <v>7.5548455199454766E-3</v>
      </c>
      <c r="Q182" s="27">
        <f t="shared" si="27"/>
        <v>31241.934999999998</v>
      </c>
      <c r="Z182" s="1" t="s">
        <v>92</v>
      </c>
      <c r="AE182" s="1" t="s">
        <v>82</v>
      </c>
      <c r="AQ182" s="1">
        <v>7302.5</v>
      </c>
      <c r="AR182" s="1">
        <v>-1.5122500190045685E-4</v>
      </c>
    </row>
    <row r="183" spans="1:44">
      <c r="A183" s="30" t="s">
        <v>106</v>
      </c>
      <c r="B183" s="11"/>
      <c r="C183" s="26">
        <v>46260.485000000001</v>
      </c>
      <c r="D183" s="26"/>
      <c r="E183" s="1">
        <f t="shared" si="23"/>
        <v>10801.098139223677</v>
      </c>
      <c r="F183" s="1">
        <f t="shared" si="24"/>
        <v>10801</v>
      </c>
      <c r="G183" s="26">
        <f t="shared" si="25"/>
        <v>4.0202310003223829E-2</v>
      </c>
      <c r="P183" s="1">
        <f t="shared" si="26"/>
        <v>7.5548455199454766E-3</v>
      </c>
      <c r="Q183" s="27">
        <f t="shared" si="27"/>
        <v>31241.985000000001</v>
      </c>
      <c r="Z183" s="1" t="s">
        <v>93</v>
      </c>
      <c r="AE183" s="1" t="s">
        <v>82</v>
      </c>
      <c r="AQ183" s="1">
        <v>7302.5</v>
      </c>
      <c r="AR183" s="1">
        <v>1.1487749943626113E-3</v>
      </c>
    </row>
    <row r="184" spans="1:44">
      <c r="A184" s="30" t="s">
        <v>99</v>
      </c>
      <c r="B184" s="11"/>
      <c r="C184" s="26">
        <v>46271.481</v>
      </c>
      <c r="D184" s="26"/>
      <c r="E184" s="1">
        <f t="shared" si="23"/>
        <v>10827.940848102169</v>
      </c>
      <c r="F184" s="1">
        <f t="shared" si="24"/>
        <v>10828</v>
      </c>
      <c r="G184" s="26">
        <f t="shared" si="25"/>
        <v>-2.4231319999671541E-2</v>
      </c>
      <c r="P184" s="1">
        <f t="shared" si="26"/>
        <v>7.6261727898547533E-3</v>
      </c>
      <c r="Q184" s="27">
        <f t="shared" si="27"/>
        <v>31252.981</v>
      </c>
      <c r="Z184" s="1" t="s">
        <v>95</v>
      </c>
      <c r="AE184" s="1" t="s">
        <v>82</v>
      </c>
      <c r="AQ184" s="1">
        <v>8062</v>
      </c>
      <c r="AR184" s="1">
        <v>6.7472200025804341E-3</v>
      </c>
    </row>
    <row r="185" spans="1:44">
      <c r="A185" s="30" t="s">
        <v>99</v>
      </c>
      <c r="B185" s="11"/>
      <c r="C185" s="26">
        <v>46271.481</v>
      </c>
      <c r="D185" s="26"/>
      <c r="E185" s="1">
        <f t="shared" si="23"/>
        <v>10827.940848102169</v>
      </c>
      <c r="F185" s="1">
        <f t="shared" si="24"/>
        <v>10828</v>
      </c>
      <c r="G185" s="26">
        <f t="shared" si="25"/>
        <v>-2.4231319999671541E-2</v>
      </c>
      <c r="P185" s="1">
        <f t="shared" si="26"/>
        <v>7.6261727898547533E-3</v>
      </c>
      <c r="Q185" s="27">
        <f t="shared" si="27"/>
        <v>31252.981</v>
      </c>
      <c r="Z185" s="1" t="s">
        <v>95</v>
      </c>
      <c r="AE185" s="1" t="s">
        <v>82</v>
      </c>
      <c r="AQ185" s="1">
        <v>8069.5</v>
      </c>
      <c r="AR185" s="1">
        <v>4.4045449976692908E-3</v>
      </c>
    </row>
    <row r="186" spans="1:44">
      <c r="A186" s="30" t="s">
        <v>107</v>
      </c>
      <c r="B186" s="11" t="s">
        <v>54</v>
      </c>
      <c r="C186" s="26">
        <v>46318.428</v>
      </c>
      <c r="D186" s="26"/>
      <c r="E186" s="1">
        <f t="shared" si="23"/>
        <v>10942.544763500377</v>
      </c>
      <c r="F186" s="1">
        <f t="shared" si="24"/>
        <v>10942.5</v>
      </c>
      <c r="G186" s="26">
        <f t="shared" si="25"/>
        <v>1.8337174995394889E-2</v>
      </c>
      <c r="P186" s="1">
        <f t="shared" si="26"/>
        <v>7.9315029441816166E-3</v>
      </c>
      <c r="Q186" s="27">
        <f t="shared" si="27"/>
        <v>31299.928</v>
      </c>
      <c r="Z186" s="1" t="s">
        <v>81</v>
      </c>
      <c r="AE186" s="1" t="s">
        <v>82</v>
      </c>
      <c r="AQ186" s="1">
        <v>8077</v>
      </c>
      <c r="AR186" s="1">
        <v>5.9618700033752248E-3</v>
      </c>
    </row>
    <row r="187" spans="1:44">
      <c r="A187" s="30" t="s">
        <v>108</v>
      </c>
      <c r="B187" s="11"/>
      <c r="C187" s="26">
        <v>46585.315000000002</v>
      </c>
      <c r="D187" s="26"/>
      <c r="E187" s="1">
        <f t="shared" si="23"/>
        <v>11594.051679147415</v>
      </c>
      <c r="F187" s="1">
        <f t="shared" si="24"/>
        <v>11594</v>
      </c>
      <c r="G187" s="26">
        <f t="shared" si="25"/>
        <v>2.1170140003960114E-2</v>
      </c>
      <c r="P187" s="1">
        <f t="shared" si="26"/>
        <v>9.7565949655999667E-3</v>
      </c>
      <c r="Q187" s="27">
        <f t="shared" si="27"/>
        <v>31566.815000000002</v>
      </c>
      <c r="Z187" s="1" t="s">
        <v>81</v>
      </c>
      <c r="AE187" s="1" t="s">
        <v>82</v>
      </c>
      <c r="AQ187" s="1">
        <v>8139</v>
      </c>
      <c r="AR187" s="1">
        <v>6.9290899991756305E-3</v>
      </c>
    </row>
    <row r="188" spans="1:44">
      <c r="A188" s="30" t="s">
        <v>108</v>
      </c>
      <c r="B188" s="11"/>
      <c r="C188" s="26">
        <v>46587.334999999999</v>
      </c>
      <c r="D188" s="26"/>
      <c r="E188" s="1">
        <f t="shared" si="23"/>
        <v>11598.982769719847</v>
      </c>
      <c r="F188" s="1">
        <f t="shared" si="24"/>
        <v>11599</v>
      </c>
      <c r="G188" s="26">
        <f t="shared" si="25"/>
        <v>-7.0583100023213774E-3</v>
      </c>
      <c r="P188" s="1">
        <f t="shared" si="26"/>
        <v>9.7711791641673859E-3</v>
      </c>
      <c r="Q188" s="27">
        <f t="shared" si="27"/>
        <v>31568.834999999999</v>
      </c>
      <c r="Z188" s="1" t="s">
        <v>81</v>
      </c>
      <c r="AE188" s="1" t="s">
        <v>82</v>
      </c>
      <c r="AQ188" s="1">
        <v>8141.5</v>
      </c>
      <c r="AR188" s="1">
        <v>6.7148649977752939E-3</v>
      </c>
    </row>
    <row r="189" spans="1:44">
      <c r="A189" s="30" t="s">
        <v>110</v>
      </c>
      <c r="B189" s="11"/>
      <c r="C189" s="26">
        <v>46591.442999999999</v>
      </c>
      <c r="D189" s="26"/>
      <c r="E189" s="1">
        <f t="shared" si="23"/>
        <v>11609.010947973107</v>
      </c>
      <c r="F189" s="1">
        <f t="shared" si="24"/>
        <v>11609</v>
      </c>
      <c r="G189" s="26">
        <f t="shared" si="25"/>
        <v>4.4847899989690632E-3</v>
      </c>
      <c r="P189" s="1">
        <f t="shared" si="26"/>
        <v>9.8003739445160359E-3</v>
      </c>
      <c r="Q189" s="27">
        <f t="shared" si="27"/>
        <v>31572.942999999999</v>
      </c>
      <c r="Z189" s="1" t="s">
        <v>81</v>
      </c>
      <c r="AE189" s="1" t="s">
        <v>82</v>
      </c>
      <c r="AQ189" s="1">
        <v>8145.5</v>
      </c>
      <c r="AR189" s="1">
        <v>4.8321049980586395E-3</v>
      </c>
    </row>
    <row r="190" spans="1:44">
      <c r="A190" s="30" t="s">
        <v>111</v>
      </c>
      <c r="B190" s="11"/>
      <c r="C190" s="26">
        <v>46593.489000000001</v>
      </c>
      <c r="D190" s="26"/>
      <c r="E190" s="1">
        <f t="shared" si="23"/>
        <v>11614.005508028169</v>
      </c>
      <c r="F190" s="1">
        <f t="shared" si="24"/>
        <v>11614</v>
      </c>
      <c r="G190" s="26">
        <f t="shared" si="25"/>
        <v>2.2563399979844689E-3</v>
      </c>
      <c r="N190" s="1">
        <f>+G190</f>
        <v>2.2563399979844689E-3</v>
      </c>
      <c r="P190" s="1">
        <f t="shared" si="26"/>
        <v>9.8149845262972737E-3</v>
      </c>
      <c r="Q190" s="27">
        <f t="shared" si="27"/>
        <v>31574.989000000001</v>
      </c>
      <c r="R190" s="1">
        <f>+G190-P190</f>
        <v>-7.5586445283128047E-3</v>
      </c>
      <c r="AQ190" s="1">
        <v>38</v>
      </c>
      <c r="AR190" s="1">
        <v>6.3779996708035469E-5</v>
      </c>
    </row>
    <row r="191" spans="1:44">
      <c r="A191" s="30" t="s">
        <v>108</v>
      </c>
      <c r="B191" s="11"/>
      <c r="C191" s="26">
        <v>46603.339</v>
      </c>
      <c r="D191" s="26"/>
      <c r="E191" s="1">
        <f t="shared" si="23"/>
        <v>11638.050677403682</v>
      </c>
      <c r="F191" s="1">
        <f t="shared" si="24"/>
        <v>11638</v>
      </c>
      <c r="G191" s="26">
        <f t="shared" si="25"/>
        <v>2.0759779996296857E-2</v>
      </c>
      <c r="P191" s="1">
        <f t="shared" si="26"/>
        <v>9.8852377369593371E-3</v>
      </c>
      <c r="Q191" s="27">
        <f t="shared" si="27"/>
        <v>31584.839</v>
      </c>
      <c r="Z191" s="1" t="s">
        <v>81</v>
      </c>
      <c r="AE191" s="1" t="s">
        <v>82</v>
      </c>
      <c r="AQ191" s="1">
        <v>8153</v>
      </c>
      <c r="AR191" s="1">
        <v>5.4894299973966554E-3</v>
      </c>
    </row>
    <row r="192" spans="1:44">
      <c r="A192" s="30" t="s">
        <v>110</v>
      </c>
      <c r="B192" s="11"/>
      <c r="C192" s="26">
        <v>46610.330999999998</v>
      </c>
      <c r="D192" s="26"/>
      <c r="E192" s="1">
        <f t="shared" si="23"/>
        <v>11655.119085959373</v>
      </c>
      <c r="F192" s="1">
        <f t="shared" si="24"/>
        <v>11655</v>
      </c>
      <c r="G192" s="26">
        <f t="shared" si="25"/>
        <v>4.8783049998746719E-2</v>
      </c>
      <c r="P192" s="1">
        <f t="shared" si="26"/>
        <v>9.9351230218451877E-3</v>
      </c>
      <c r="Q192" s="27">
        <f t="shared" si="27"/>
        <v>31591.830999999998</v>
      </c>
      <c r="AQ192" s="1">
        <v>8172</v>
      </c>
      <c r="AR192" s="1">
        <v>6.3213199973688461E-3</v>
      </c>
    </row>
    <row r="193" spans="1:44">
      <c r="A193" s="30" t="s">
        <v>110</v>
      </c>
      <c r="B193" s="11"/>
      <c r="C193" s="26">
        <v>46612.358</v>
      </c>
      <c r="D193" s="26"/>
      <c r="E193" s="1">
        <f t="shared" si="23"/>
        <v>11660.067264469446</v>
      </c>
      <c r="F193" s="1">
        <f t="shared" si="24"/>
        <v>11660</v>
      </c>
      <c r="G193" s="26">
        <f t="shared" si="25"/>
        <v>2.7554599997529294E-2</v>
      </c>
      <c r="P193" s="1">
        <f t="shared" si="26"/>
        <v>9.9498145121488055E-3</v>
      </c>
      <c r="Q193" s="27">
        <f t="shared" si="27"/>
        <v>31593.858</v>
      </c>
      <c r="Z193" s="1" t="s">
        <v>81</v>
      </c>
      <c r="AE193" s="1" t="s">
        <v>82</v>
      </c>
      <c r="AQ193" s="1">
        <v>8204</v>
      </c>
      <c r="AR193" s="1">
        <v>5.1592400050139986E-3</v>
      </c>
    </row>
    <row r="194" spans="1:44">
      <c r="A194" s="30" t="s">
        <v>112</v>
      </c>
      <c r="B194" s="11"/>
      <c r="C194" s="26">
        <v>46705.328000000001</v>
      </c>
      <c r="D194" s="26"/>
      <c r="E194" s="1">
        <f t="shared" si="23"/>
        <v>11887.019487499063</v>
      </c>
      <c r="F194" s="1">
        <f t="shared" si="24"/>
        <v>11887</v>
      </c>
      <c r="G194" s="26">
        <f t="shared" si="25"/>
        <v>7.9829699971014634E-3</v>
      </c>
      <c r="N194" s="1">
        <f>+G194</f>
        <v>7.9829699971014634E-3</v>
      </c>
      <c r="P194" s="1">
        <f t="shared" si="26"/>
        <v>1.0626071142417476E-2</v>
      </c>
      <c r="Q194" s="27">
        <f t="shared" si="27"/>
        <v>31686.828000000001</v>
      </c>
      <c r="R194" s="1">
        <f>+G194-P194</f>
        <v>-2.6431011453160128E-3</v>
      </c>
      <c r="Z194" s="1" t="s">
        <v>76</v>
      </c>
      <c r="AE194" s="1" t="s">
        <v>82</v>
      </c>
      <c r="AQ194" s="1">
        <v>31262</v>
      </c>
      <c r="AR194" s="1">
        <v>0.13803922000079183</v>
      </c>
    </row>
    <row r="195" spans="1:44">
      <c r="A195" s="30" t="s">
        <v>112</v>
      </c>
      <c r="B195" s="11"/>
      <c r="C195" s="26">
        <v>46705.334999999999</v>
      </c>
      <c r="D195" s="26"/>
      <c r="E195" s="1">
        <f t="shared" si="23"/>
        <v>11887.036575436685</v>
      </c>
      <c r="F195" s="1">
        <f t="shared" si="24"/>
        <v>11887</v>
      </c>
      <c r="G195" s="26">
        <f t="shared" si="25"/>
        <v>1.4982969994889572E-2</v>
      </c>
      <c r="N195" s="1">
        <f>+G195</f>
        <v>1.4982969994889572E-2</v>
      </c>
      <c r="P195" s="1">
        <f t="shared" si="26"/>
        <v>1.0626071142417476E-2</v>
      </c>
      <c r="Q195" s="27">
        <f t="shared" si="27"/>
        <v>31686.834999999999</v>
      </c>
    </row>
    <row r="196" spans="1:44">
      <c r="A196" s="30" t="s">
        <v>113</v>
      </c>
      <c r="B196" s="11"/>
      <c r="C196" s="26">
        <v>46988.396999999997</v>
      </c>
      <c r="D196" s="26"/>
      <c r="E196" s="1">
        <f t="shared" si="23"/>
        <v>12578.028832672439</v>
      </c>
      <c r="F196" s="1">
        <f t="shared" si="24"/>
        <v>12578</v>
      </c>
      <c r="G196" s="26">
        <f t="shared" si="25"/>
        <v>1.1811179996584542E-2</v>
      </c>
      <c r="P196" s="1">
        <f t="shared" si="26"/>
        <v>1.2796204574794644E-2</v>
      </c>
      <c r="Q196" s="27">
        <f t="shared" si="27"/>
        <v>31969.896999999997</v>
      </c>
      <c r="R196" s="1">
        <f>+G196-P196</f>
        <v>-9.8502457821010234E-4</v>
      </c>
      <c r="Z196" s="1" t="s">
        <v>81</v>
      </c>
      <c r="AE196" s="1" t="s">
        <v>82</v>
      </c>
      <c r="AQ196" s="1">
        <v>8205</v>
      </c>
      <c r="AR196" s="1">
        <v>7.1135500038508326E-3</v>
      </c>
    </row>
    <row r="197" spans="1:44">
      <c r="A197" s="30" t="s">
        <v>114</v>
      </c>
      <c r="B197" s="11"/>
      <c r="C197" s="26">
        <v>47298.4876</v>
      </c>
      <c r="D197" s="26"/>
      <c r="E197" s="1">
        <f t="shared" si="23"/>
        <v>13335.00152290141</v>
      </c>
      <c r="F197" s="1">
        <f t="shared" si="24"/>
        <v>13335</v>
      </c>
      <c r="G197" s="26">
        <f t="shared" si="25"/>
        <v>6.2384999910136685E-4</v>
      </c>
      <c r="K197" s="1">
        <f>+G197</f>
        <v>6.2384999910136685E-4</v>
      </c>
      <c r="P197" s="1">
        <f t="shared" si="26"/>
        <v>1.5366412855135778E-2</v>
      </c>
      <c r="Q197" s="27">
        <f t="shared" si="27"/>
        <v>32279.9876</v>
      </c>
      <c r="R197" s="1">
        <f>+G197-P197</f>
        <v>-1.4742562856034411E-2</v>
      </c>
      <c r="AQ197" s="1">
        <v>-2415.5</v>
      </c>
      <c r="AR197" s="1">
        <v>6.0641949967248365E-3</v>
      </c>
    </row>
    <row r="198" spans="1:44">
      <c r="A198" s="30" t="s">
        <v>114</v>
      </c>
      <c r="B198" s="11" t="s">
        <v>54</v>
      </c>
      <c r="C198" s="26">
        <v>47299.513800000001</v>
      </c>
      <c r="D198" s="26"/>
      <c r="E198" s="1">
        <f t="shared" si="23"/>
        <v>13337.506614557569</v>
      </c>
      <c r="F198" s="1">
        <f t="shared" si="24"/>
        <v>13337.5</v>
      </c>
      <c r="G198" s="26">
        <f t="shared" si="25"/>
        <v>2.709624997805804E-3</v>
      </c>
      <c r="K198" s="1">
        <f>+G198</f>
        <v>2.709624997805804E-3</v>
      </c>
      <c r="P198" s="1">
        <f t="shared" si="26"/>
        <v>1.5375234960960965E-2</v>
      </c>
      <c r="Q198" s="27">
        <f t="shared" si="27"/>
        <v>32281.013800000001</v>
      </c>
      <c r="R198" s="1">
        <f>+G198-P198</f>
        <v>-1.2665609963155161E-2</v>
      </c>
      <c r="AQ198" s="1">
        <v>23.5</v>
      </c>
      <c r="AR198" s="1">
        <v>6.2628500018035993E-4</v>
      </c>
    </row>
    <row r="199" spans="1:44">
      <c r="A199" s="30" t="s">
        <v>114</v>
      </c>
      <c r="B199" s="11"/>
      <c r="C199" s="26">
        <v>47300.5383</v>
      </c>
      <c r="D199" s="26"/>
      <c r="E199" s="1">
        <f t="shared" si="23"/>
        <v>13340.007556286017</v>
      </c>
      <c r="F199" s="1">
        <f t="shared" si="24"/>
        <v>13340</v>
      </c>
      <c r="G199" s="26">
        <f t="shared" si="25"/>
        <v>3.0953999958001077E-3</v>
      </c>
      <c r="K199" s="1">
        <f>+G199</f>
        <v>3.0953999958001077E-3</v>
      </c>
      <c r="P199" s="1">
        <f t="shared" si="26"/>
        <v>1.5384059265387308E-2</v>
      </c>
      <c r="Q199" s="27">
        <f t="shared" si="27"/>
        <v>32282.0383</v>
      </c>
      <c r="R199" s="1">
        <f>+G199-P199</f>
        <v>-1.22886592695872E-2</v>
      </c>
      <c r="AQ199" s="1">
        <v>145.5</v>
      </c>
      <c r="AR199" s="1">
        <v>2.8521049971459433E-3</v>
      </c>
    </row>
    <row r="200" spans="1:44">
      <c r="A200" s="30" t="s">
        <v>114</v>
      </c>
      <c r="B200" s="11" t="s">
        <v>54</v>
      </c>
      <c r="C200" s="26">
        <v>47301.560700000002</v>
      </c>
      <c r="D200" s="26"/>
      <c r="E200" s="1">
        <f t="shared" si="23"/>
        <v>13342.50337163318</v>
      </c>
      <c r="F200" s="1">
        <f t="shared" si="24"/>
        <v>13342.5</v>
      </c>
      <c r="G200" s="26">
        <f t="shared" si="25"/>
        <v>1.3811750031891279E-3</v>
      </c>
      <c r="K200" s="1">
        <f>+G200</f>
        <v>1.3811750031891279E-3</v>
      </c>
      <c r="P200" s="1">
        <f t="shared" si="26"/>
        <v>1.5392885768414796E-2</v>
      </c>
      <c r="Q200" s="27">
        <f t="shared" si="27"/>
        <v>32283.060700000002</v>
      </c>
      <c r="AQ200" s="1">
        <v>-1684.5</v>
      </c>
      <c r="AR200" s="1">
        <v>3.4648049986572005E-3</v>
      </c>
    </row>
    <row r="201" spans="1:44">
      <c r="A201" s="30" t="s">
        <v>115</v>
      </c>
      <c r="B201" s="11"/>
      <c r="C201" s="26">
        <v>47387.400999999998</v>
      </c>
      <c r="D201" s="26"/>
      <c r="E201" s="1">
        <f t="shared" si="23"/>
        <v>13552.051041962621</v>
      </c>
      <c r="F201" s="1">
        <f t="shared" si="24"/>
        <v>13552</v>
      </c>
      <c r="G201" s="26">
        <f t="shared" si="25"/>
        <v>2.0909119994030334E-2</v>
      </c>
      <c r="P201" s="1">
        <f t="shared" si="26"/>
        <v>1.614035861584269E-2</v>
      </c>
      <c r="Q201" s="27">
        <f t="shared" si="27"/>
        <v>32368.900999999998</v>
      </c>
      <c r="Z201" s="1" t="s">
        <v>81</v>
      </c>
      <c r="AE201" s="1" t="s">
        <v>82</v>
      </c>
      <c r="AQ201" s="1">
        <v>8231</v>
      </c>
      <c r="AR201" s="1">
        <v>4.4256100009079091E-3</v>
      </c>
    </row>
    <row r="202" spans="1:44">
      <c r="A202" s="30" t="s">
        <v>115</v>
      </c>
      <c r="B202" s="11" t="s">
        <v>54</v>
      </c>
      <c r="C202" s="26">
        <v>47388.413999999997</v>
      </c>
      <c r="D202" s="26"/>
      <c r="E202" s="1">
        <f t="shared" si="23"/>
        <v>13554.523910650678</v>
      </c>
      <c r="F202" s="1">
        <f t="shared" si="24"/>
        <v>13554.5</v>
      </c>
      <c r="G202" s="26">
        <f t="shared" si="25"/>
        <v>9.7948949987767264E-3</v>
      </c>
      <c r="P202" s="1">
        <f t="shared" si="26"/>
        <v>1.6149371560247844E-2</v>
      </c>
      <c r="Q202" s="27">
        <f t="shared" si="27"/>
        <v>32369.913999999997</v>
      </c>
      <c r="AQ202" s="1">
        <v>8976</v>
      </c>
      <c r="AR202" s="1">
        <v>4.8865599965211004E-3</v>
      </c>
    </row>
    <row r="203" spans="1:44">
      <c r="A203" s="30" t="s">
        <v>117</v>
      </c>
      <c r="B203" s="11"/>
      <c r="C203" s="26">
        <v>47695.432000000001</v>
      </c>
      <c r="D203" s="26"/>
      <c r="E203" s="1">
        <f t="shared" si="23"/>
        <v>14303.995972714858</v>
      </c>
      <c r="F203" s="1">
        <f t="shared" si="24"/>
        <v>14304</v>
      </c>
      <c r="G203" s="26">
        <f t="shared" si="25"/>
        <v>-1.6497600008733571E-3</v>
      </c>
      <c r="P203" s="1">
        <f t="shared" si="26"/>
        <v>1.8950587042956397E-2</v>
      </c>
      <c r="Q203" s="27">
        <f t="shared" si="27"/>
        <v>32676.932000000001</v>
      </c>
      <c r="AQ203" s="1">
        <v>8978.5</v>
      </c>
      <c r="AR203" s="1">
        <v>4.4723350001731887E-3</v>
      </c>
    </row>
    <row r="204" spans="1:44">
      <c r="A204" s="30" t="s">
        <v>117</v>
      </c>
      <c r="B204" s="11"/>
      <c r="C204" s="26">
        <v>47729.436000000002</v>
      </c>
      <c r="D204" s="26"/>
      <c r="E204" s="1">
        <f t="shared" si="23"/>
        <v>14387.004291440244</v>
      </c>
      <c r="F204" s="1">
        <f t="shared" si="24"/>
        <v>14387</v>
      </c>
      <c r="G204" s="26">
        <f t="shared" si="25"/>
        <v>1.7579699997440912E-3</v>
      </c>
      <c r="P204" s="1">
        <f t="shared" si="26"/>
        <v>1.9272948455812872E-2</v>
      </c>
      <c r="Q204" s="27">
        <f t="shared" si="27"/>
        <v>32710.936000000002</v>
      </c>
      <c r="Z204" s="1" t="s">
        <v>81</v>
      </c>
      <c r="AE204" s="1" t="s">
        <v>82</v>
      </c>
      <c r="AQ204" s="1">
        <v>8990</v>
      </c>
      <c r="AR204" s="1">
        <v>-3.6753100001078565E-2</v>
      </c>
    </row>
    <row r="205" spans="1:44">
      <c r="A205" s="30" t="s">
        <v>117</v>
      </c>
      <c r="B205" s="11"/>
      <c r="C205" s="26">
        <v>47745.415999999997</v>
      </c>
      <c r="D205" s="26"/>
      <c r="E205" s="1">
        <f t="shared" si="23"/>
        <v>14426.013611909346</v>
      </c>
      <c r="F205" s="1">
        <f t="shared" si="24"/>
        <v>14426</v>
      </c>
      <c r="G205" s="26">
        <f t="shared" si="25"/>
        <v>5.5760599934728816E-3</v>
      </c>
      <c r="P205" s="1">
        <f t="shared" si="26"/>
        <v>1.9425256356673363E-2</v>
      </c>
      <c r="Q205" s="27">
        <f t="shared" si="27"/>
        <v>32726.915999999997</v>
      </c>
      <c r="Z205" s="1" t="s">
        <v>76</v>
      </c>
      <c r="AE205" s="1" t="s">
        <v>82</v>
      </c>
      <c r="AQ205" s="1">
        <v>9058</v>
      </c>
      <c r="AR205" s="1">
        <v>7.6399800018407404E-3</v>
      </c>
    </row>
    <row r="206" spans="1:44">
      <c r="A206" s="30" t="s">
        <v>118</v>
      </c>
      <c r="B206" s="11"/>
      <c r="C206" s="26">
        <v>48035.438999999998</v>
      </c>
      <c r="D206" s="26"/>
      <c r="E206" s="1">
        <f t="shared" si="23"/>
        <v>15133.998602548454</v>
      </c>
      <c r="F206" s="1">
        <f t="shared" si="24"/>
        <v>15134</v>
      </c>
      <c r="G206" s="26">
        <f t="shared" si="25"/>
        <v>-5.7246000505983829E-4</v>
      </c>
      <c r="P206" s="1">
        <f t="shared" si="26"/>
        <v>2.2283253547527158E-2</v>
      </c>
      <c r="Q206" s="27">
        <f t="shared" si="27"/>
        <v>33016.938999999998</v>
      </c>
      <c r="Z206" s="1" t="s">
        <v>81</v>
      </c>
      <c r="AE206" s="1" t="s">
        <v>82</v>
      </c>
      <c r="AQ206" s="1">
        <v>9078</v>
      </c>
      <c r="AR206" s="1">
        <v>5.4261800032691099E-3</v>
      </c>
    </row>
    <row r="207" spans="1:44">
      <c r="A207" s="30" t="s">
        <v>119</v>
      </c>
      <c r="B207" s="11"/>
      <c r="C207" s="26">
        <v>48066.574999999997</v>
      </c>
      <c r="D207" s="26"/>
      <c r="E207" s="1">
        <f t="shared" si="23"/>
        <v>15210.005749114547</v>
      </c>
      <c r="F207" s="1">
        <f t="shared" si="24"/>
        <v>15210</v>
      </c>
      <c r="G207" s="26">
        <f t="shared" si="25"/>
        <v>2.3550999976578169E-3</v>
      </c>
      <c r="P207" s="1">
        <f t="shared" si="26"/>
        <v>2.2600524322514276E-2</v>
      </c>
      <c r="Q207" s="27">
        <f t="shared" si="27"/>
        <v>33048.074999999997</v>
      </c>
      <c r="Z207" s="1" t="s">
        <v>76</v>
      </c>
      <c r="AE207" s="1" t="s">
        <v>82</v>
      </c>
      <c r="AQ207" s="1">
        <v>9810</v>
      </c>
      <c r="AR207" s="1">
        <v>-4.9188999983016402E-3</v>
      </c>
    </row>
    <row r="208" spans="1:44">
      <c r="A208" s="30" t="s">
        <v>118</v>
      </c>
      <c r="B208" s="11"/>
      <c r="C208" s="26">
        <v>48087.462</v>
      </c>
      <c r="D208" s="26"/>
      <c r="E208" s="1">
        <f t="shared" si="23"/>
        <v>15260.99371386038</v>
      </c>
      <c r="F208" s="1">
        <f t="shared" si="24"/>
        <v>15261</v>
      </c>
      <c r="G208" s="26">
        <f t="shared" si="25"/>
        <v>-2.5750900022103451E-3</v>
      </c>
      <c r="P208" s="1">
        <f t="shared" si="26"/>
        <v>2.2814568938165244E-2</v>
      </c>
      <c r="Q208" s="27">
        <f t="shared" si="27"/>
        <v>33068.962</v>
      </c>
      <c r="Z208" s="1" t="s">
        <v>81</v>
      </c>
      <c r="AA208" s="1">
        <v>15</v>
      </c>
      <c r="AC208" s="1" t="s">
        <v>72</v>
      </c>
      <c r="AE208" s="1" t="s">
        <v>61</v>
      </c>
      <c r="AQ208" s="1">
        <v>9832</v>
      </c>
      <c r="AR208" s="1">
        <v>1.87591999565484E-3</v>
      </c>
    </row>
    <row r="209" spans="1:44">
      <c r="A209" s="30" t="s">
        <v>118</v>
      </c>
      <c r="B209" s="11"/>
      <c r="C209" s="26">
        <v>48103.442000000003</v>
      </c>
      <c r="D209" s="26"/>
      <c r="E209" s="1">
        <f t="shared" si="23"/>
        <v>15300.003034329498</v>
      </c>
      <c r="F209" s="1">
        <f t="shared" si="24"/>
        <v>15300</v>
      </c>
      <c r="G209" s="26">
        <f t="shared" si="25"/>
        <v>1.2429999987944029E-3</v>
      </c>
      <c r="P209" s="1">
        <f t="shared" si="26"/>
        <v>2.2978867482042913E-2</v>
      </c>
      <c r="Q209" s="27">
        <f t="shared" si="27"/>
        <v>33084.942000000003</v>
      </c>
      <c r="Z209" s="1" t="s">
        <v>76</v>
      </c>
      <c r="AE209" s="1" t="s">
        <v>82</v>
      </c>
      <c r="AQ209" s="1">
        <v>9949</v>
      </c>
      <c r="AR209" s="1">
        <v>2.1330189993022941E-2</v>
      </c>
    </row>
    <row r="210" spans="1:44">
      <c r="A210" s="30" t="s">
        <v>121</v>
      </c>
      <c r="B210" s="11"/>
      <c r="C210" s="26">
        <v>48151.381999999998</v>
      </c>
      <c r="D210" s="26"/>
      <c r="E210" s="1">
        <f t="shared" si="23"/>
        <v>15417.030995736819</v>
      </c>
      <c r="F210" s="1">
        <f t="shared" si="24"/>
        <v>15417</v>
      </c>
      <c r="G210" s="26">
        <f t="shared" si="25"/>
        <v>1.2697269994532689E-2</v>
      </c>
      <c r="P210" s="1">
        <f t="shared" si="26"/>
        <v>2.3474973423133618E-2</v>
      </c>
      <c r="Q210" s="27">
        <f t="shared" si="27"/>
        <v>33132.881999999998</v>
      </c>
      <c r="Z210" s="1" t="s">
        <v>81</v>
      </c>
      <c r="AE210" s="1" t="s">
        <v>82</v>
      </c>
      <c r="AQ210" s="1">
        <v>9984</v>
      </c>
      <c r="AR210" s="1">
        <v>5.1310399940120988E-3</v>
      </c>
    </row>
    <row r="211" spans="1:44">
      <c r="A211" s="30" t="s">
        <v>122</v>
      </c>
      <c r="B211" s="11" t="s">
        <v>54</v>
      </c>
      <c r="C211" s="26">
        <v>48437.476999999999</v>
      </c>
      <c r="D211" s="26"/>
      <c r="E211" s="1">
        <f t="shared" si="23"/>
        <v>16115.427212233082</v>
      </c>
      <c r="F211" s="1">
        <f t="shared" si="24"/>
        <v>16115.5</v>
      </c>
      <c r="G211" s="26">
        <f t="shared" si="25"/>
        <v>-2.981719500530744E-2</v>
      </c>
      <c r="P211" s="1">
        <f t="shared" si="26"/>
        <v>2.6536958855950168E-2</v>
      </c>
      <c r="Q211" s="27">
        <f t="shared" si="27"/>
        <v>33418.976999999999</v>
      </c>
      <c r="Z211" s="1" t="s">
        <v>81</v>
      </c>
      <c r="AE211" s="1" t="s">
        <v>82</v>
      </c>
      <c r="AQ211" s="1">
        <v>9991</v>
      </c>
      <c r="AR211" s="1">
        <v>5.8112100014113821E-3</v>
      </c>
    </row>
    <row r="212" spans="1:44">
      <c r="A212" s="30" t="s">
        <v>122</v>
      </c>
      <c r="B212" s="11" t="s">
        <v>54</v>
      </c>
      <c r="C212" s="26">
        <v>48437.493999999999</v>
      </c>
      <c r="D212" s="26"/>
      <c r="E212" s="1">
        <f t="shared" si="23"/>
        <v>16115.468711510177</v>
      </c>
      <c r="F212" s="1">
        <f t="shared" si="24"/>
        <v>16115.5</v>
      </c>
      <c r="G212" s="26">
        <f t="shared" si="25"/>
        <v>-1.2817195005482063E-2</v>
      </c>
      <c r="P212" s="1">
        <f t="shared" si="26"/>
        <v>2.6536958855950168E-2</v>
      </c>
      <c r="Q212" s="27">
        <f t="shared" si="27"/>
        <v>33418.993999999999</v>
      </c>
      <c r="Z212" s="1" t="s">
        <v>76</v>
      </c>
      <c r="AA212" s="1">
        <v>14</v>
      </c>
      <c r="AC212" s="1" t="s">
        <v>63</v>
      </c>
      <c r="AE212" s="1" t="s">
        <v>61</v>
      </c>
      <c r="AQ212" s="1">
        <v>10022</v>
      </c>
      <c r="AR212" s="1">
        <v>1.6194820003875066E-2</v>
      </c>
    </row>
    <row r="213" spans="1:44">
      <c r="A213" s="31" t="s">
        <v>124</v>
      </c>
      <c r="B213" s="25"/>
      <c r="C213" s="26">
        <v>48443.461600000002</v>
      </c>
      <c r="D213" s="26">
        <v>5.9999999999999995E-4</v>
      </c>
      <c r="E213" s="1">
        <f t="shared" ref="E213:E273" si="30">+(C213-C$7)/C$8</f>
        <v>16130.036422450828</v>
      </c>
      <c r="F213" s="1">
        <f t="shared" ref="F213:F261" si="31">ROUND(2*E213,0)/2</f>
        <v>16130</v>
      </c>
      <c r="G213" s="26">
        <f t="shared" ref="G213:G273" si="32">+C213-(C$7+F213*C$8)</f>
        <v>1.4920300003723241E-2</v>
      </c>
      <c r="K213" s="1">
        <f>+G213</f>
        <v>1.4920300003723241E-2</v>
      </c>
      <c r="P213" s="1">
        <f t="shared" ref="P213:P273" si="33">+D$11+D$12*F213+D$13*F213^2</f>
        <v>2.6602340322629727E-2</v>
      </c>
      <c r="Q213" s="27">
        <f t="shared" ref="Q213:Q273" si="34">+C213-15018.5</f>
        <v>33424.961600000002</v>
      </c>
      <c r="R213" s="1">
        <f>+G213-P213</f>
        <v>-1.1682040318906486E-2</v>
      </c>
      <c r="Z213" s="1" t="s">
        <v>76</v>
      </c>
      <c r="AE213" s="1" t="s">
        <v>82</v>
      </c>
    </row>
    <row r="214" spans="1:44">
      <c r="A214" s="31" t="s">
        <v>124</v>
      </c>
      <c r="B214" s="25"/>
      <c r="C214" s="26">
        <v>48443.462299999999</v>
      </c>
      <c r="D214" s="26">
        <v>6.9999999999999999E-4</v>
      </c>
      <c r="E214" s="1">
        <f t="shared" si="30"/>
        <v>16130.038131244582</v>
      </c>
      <c r="F214" s="1">
        <f t="shared" si="31"/>
        <v>16130</v>
      </c>
      <c r="G214" s="26">
        <f t="shared" si="32"/>
        <v>1.5620300000591669E-2</v>
      </c>
      <c r="K214" s="1">
        <f>+G214</f>
        <v>1.5620300000591669E-2</v>
      </c>
      <c r="P214" s="1">
        <f t="shared" si="33"/>
        <v>2.6602340322629727E-2</v>
      </c>
      <c r="Q214" s="27">
        <f t="shared" si="34"/>
        <v>33424.962299999999</v>
      </c>
      <c r="R214" s="1">
        <f>+G214-P214</f>
        <v>-1.0982040322038058E-2</v>
      </c>
      <c r="Z214" s="1" t="s">
        <v>146</v>
      </c>
      <c r="AE214" s="1" t="s">
        <v>82</v>
      </c>
    </row>
    <row r="215" spans="1:44">
      <c r="A215" s="30" t="s">
        <v>122</v>
      </c>
      <c r="B215" s="11" t="s">
        <v>54</v>
      </c>
      <c r="C215" s="26">
        <v>48453.493000000002</v>
      </c>
      <c r="D215" s="26">
        <v>3.0000000000000001E-3</v>
      </c>
      <c r="E215" s="1">
        <f t="shared" si="30"/>
        <v>16154.524413524285</v>
      </c>
      <c r="F215" s="1">
        <f t="shared" si="31"/>
        <v>16154.5</v>
      </c>
      <c r="G215" s="26">
        <f t="shared" si="32"/>
        <v>1.0000895003031474E-2</v>
      </c>
      <c r="P215" s="1">
        <f t="shared" si="33"/>
        <v>2.6712980517056881E-2</v>
      </c>
      <c r="Q215" s="27">
        <f t="shared" si="34"/>
        <v>33434.993000000002</v>
      </c>
      <c r="Z215" s="1" t="s">
        <v>81</v>
      </c>
      <c r="AE215" s="1" t="s">
        <v>82</v>
      </c>
      <c r="AQ215" s="1">
        <v>10028</v>
      </c>
      <c r="AR215" s="1">
        <v>6.5206799990846775E-3</v>
      </c>
    </row>
    <row r="216" spans="1:44">
      <c r="A216" s="30" t="s">
        <v>125</v>
      </c>
      <c r="B216" s="11"/>
      <c r="C216" s="26">
        <v>48473.372000000003</v>
      </c>
      <c r="D216" s="26"/>
      <c r="E216" s="1">
        <f t="shared" si="30"/>
        <v>16203.051715251786</v>
      </c>
      <c r="F216" s="1">
        <f t="shared" si="31"/>
        <v>16203</v>
      </c>
      <c r="G216" s="26">
        <f t="shared" si="32"/>
        <v>2.1184930003073532E-2</v>
      </c>
      <c r="N216" s="1">
        <f>+G216</f>
        <v>2.1184930003073532E-2</v>
      </c>
      <c r="P216" s="1">
        <f t="shared" si="33"/>
        <v>2.6932625674549827E-2</v>
      </c>
      <c r="Q216" s="27">
        <f t="shared" si="34"/>
        <v>33454.872000000003</v>
      </c>
      <c r="R216" s="1">
        <f>+G216-P216</f>
        <v>-5.7476956714762953E-3</v>
      </c>
    </row>
    <row r="217" spans="1:44">
      <c r="A217" s="30" t="s">
        <v>125</v>
      </c>
      <c r="B217" s="11"/>
      <c r="C217" s="26">
        <v>48473.374300000003</v>
      </c>
      <c r="D217" s="26"/>
      <c r="E217" s="1">
        <f t="shared" si="30"/>
        <v>16203.057329859865</v>
      </c>
      <c r="F217" s="1">
        <f t="shared" si="31"/>
        <v>16203</v>
      </c>
      <c r="G217" s="155">
        <f t="shared" si="32"/>
        <v>2.3484930003178306E-2</v>
      </c>
      <c r="P217" s="1">
        <f t="shared" si="33"/>
        <v>2.6932625674549827E-2</v>
      </c>
      <c r="Q217" s="27">
        <f t="shared" si="34"/>
        <v>33454.874300000003</v>
      </c>
      <c r="R217" s="1">
        <f>+G217-P217</f>
        <v>-3.4476956713715215E-3</v>
      </c>
    </row>
    <row r="218" spans="1:44">
      <c r="A218" s="30" t="s">
        <v>122</v>
      </c>
      <c r="B218" s="11" t="s">
        <v>54</v>
      </c>
      <c r="C218" s="26">
        <v>48474.395400000001</v>
      </c>
      <c r="D218" s="26">
        <v>1.1000000000000001E-3</v>
      </c>
      <c r="E218" s="1">
        <f t="shared" si="30"/>
        <v>16205.549971732889</v>
      </c>
      <c r="F218" s="1">
        <f t="shared" si="31"/>
        <v>16205.5</v>
      </c>
      <c r="G218" s="26">
        <f t="shared" si="32"/>
        <v>2.0470704999752343E-2</v>
      </c>
      <c r="P218" s="1">
        <f t="shared" si="33"/>
        <v>2.6943970015616259E-2</v>
      </c>
      <c r="Q218" s="27">
        <f t="shared" si="34"/>
        <v>33455.895400000001</v>
      </c>
      <c r="Z218" s="1" t="s">
        <v>76</v>
      </c>
      <c r="AA218" s="1">
        <v>11</v>
      </c>
      <c r="AC218" s="1" t="s">
        <v>63</v>
      </c>
      <c r="AE218" s="1" t="s">
        <v>61</v>
      </c>
      <c r="AQ218" s="1">
        <v>10029.5</v>
      </c>
      <c r="AR218" s="1">
        <v>2.2852144997159485E-2</v>
      </c>
    </row>
    <row r="219" spans="1:44">
      <c r="A219" s="30" t="s">
        <v>127</v>
      </c>
      <c r="B219" s="11"/>
      <c r="C219" s="26">
        <v>48475.413</v>
      </c>
      <c r="D219" s="26"/>
      <c r="E219" s="1">
        <f t="shared" si="30"/>
        <v>16208.034069637102</v>
      </c>
      <c r="F219" s="1">
        <f t="shared" si="31"/>
        <v>16208</v>
      </c>
      <c r="G219" s="155">
        <f t="shared" si="32"/>
        <v>1.3956479997432325E-2</v>
      </c>
      <c r="P219" s="1">
        <f t="shared" si="33"/>
        <v>2.6955316555283843E-2</v>
      </c>
      <c r="Q219" s="27">
        <f t="shared" si="34"/>
        <v>33456.913</v>
      </c>
      <c r="R219" s="1">
        <f>+G219-P219</f>
        <v>-1.2998836557851518E-2</v>
      </c>
      <c r="Z219" s="1" t="s">
        <v>76</v>
      </c>
      <c r="AA219" s="1">
        <v>11</v>
      </c>
      <c r="AC219" s="1" t="s">
        <v>131</v>
      </c>
      <c r="AE219" s="1" t="s">
        <v>61</v>
      </c>
    </row>
    <row r="220" spans="1:44">
      <c r="A220" s="30" t="s">
        <v>128</v>
      </c>
      <c r="B220" s="11" t="s">
        <v>54</v>
      </c>
      <c r="C220" s="26">
        <v>48499.384899999997</v>
      </c>
      <c r="D220" s="26"/>
      <c r="E220" s="1">
        <f t="shared" si="30"/>
        <v>16266.55268849526</v>
      </c>
      <c r="F220" s="1">
        <f t="shared" si="31"/>
        <v>16266.5</v>
      </c>
      <c r="G220" s="155">
        <f t="shared" si="32"/>
        <v>2.1583614994597156E-2</v>
      </c>
      <c r="P220" s="1">
        <f t="shared" si="33"/>
        <v>2.7221453240162178E-2</v>
      </c>
      <c r="Q220" s="27">
        <f t="shared" si="34"/>
        <v>33480.884899999997</v>
      </c>
      <c r="Z220" s="1" t="s">
        <v>76</v>
      </c>
      <c r="AA220" s="1">
        <v>10</v>
      </c>
      <c r="AC220" s="1" t="s">
        <v>105</v>
      </c>
      <c r="AE220" s="1" t="s">
        <v>61</v>
      </c>
      <c r="AQ220" s="1">
        <v>10740</v>
      </c>
      <c r="AR220" s="1">
        <v>-6.4106000063475221E-3</v>
      </c>
    </row>
    <row r="221" spans="1:44">
      <c r="A221" s="30" t="s">
        <v>129</v>
      </c>
      <c r="B221" s="11"/>
      <c r="C221" s="26">
        <v>48500.404999999999</v>
      </c>
      <c r="D221" s="26">
        <v>7.0000000000000001E-3</v>
      </c>
      <c r="E221" s="1">
        <f t="shared" si="30"/>
        <v>16269.042889234346</v>
      </c>
      <c r="F221" s="1">
        <f t="shared" si="31"/>
        <v>16269</v>
      </c>
      <c r="G221" s="155">
        <f t="shared" si="32"/>
        <v>1.7569389994605444E-2</v>
      </c>
      <c r="P221" s="1">
        <f t="shared" si="33"/>
        <v>2.7232853425697864E-2</v>
      </c>
      <c r="Q221" s="27">
        <f t="shared" si="34"/>
        <v>33481.904999999999</v>
      </c>
      <c r="Z221" s="1" t="s">
        <v>76</v>
      </c>
      <c r="AA221" s="1">
        <v>12</v>
      </c>
      <c r="AC221" s="1" t="s">
        <v>105</v>
      </c>
      <c r="AE221" s="1" t="s">
        <v>61</v>
      </c>
      <c r="AQ221" s="1">
        <v>10801</v>
      </c>
      <c r="AR221" s="1">
        <v>-9.7976899996865541E-3</v>
      </c>
    </row>
    <row r="222" spans="1:44">
      <c r="A222" s="30" t="s">
        <v>129</v>
      </c>
      <c r="B222" s="11"/>
      <c r="C222" s="26">
        <v>48507.360999999997</v>
      </c>
      <c r="D222" s="26">
        <v>8.0000000000000002E-3</v>
      </c>
      <c r="E222" s="1">
        <f t="shared" si="30"/>
        <v>16286.023416967955</v>
      </c>
      <c r="F222" s="1">
        <f t="shared" si="31"/>
        <v>16286</v>
      </c>
      <c r="G222" s="155">
        <f t="shared" si="32"/>
        <v>9.5926599969970994E-3</v>
      </c>
      <c r="P222" s="1">
        <f t="shared" si="33"/>
        <v>2.7310432994243097E-2</v>
      </c>
      <c r="Q222" s="27">
        <f t="shared" si="34"/>
        <v>33488.860999999997</v>
      </c>
      <c r="Z222" s="1" t="s">
        <v>76</v>
      </c>
      <c r="AA222" s="1">
        <v>24</v>
      </c>
      <c r="AC222" s="1" t="s">
        <v>63</v>
      </c>
      <c r="AE222" s="1" t="s">
        <v>61</v>
      </c>
      <c r="AQ222" s="1">
        <v>10801</v>
      </c>
      <c r="AR222" s="1">
        <v>4.0202310003223829E-2</v>
      </c>
    </row>
    <row r="223" spans="1:44">
      <c r="A223" s="30" t="s">
        <v>129</v>
      </c>
      <c r="B223" s="11" t="s">
        <v>54</v>
      </c>
      <c r="C223" s="26">
        <v>48508.385999999999</v>
      </c>
      <c r="D223" s="26"/>
      <c r="E223" s="1">
        <f t="shared" si="30"/>
        <v>16288.52557926338</v>
      </c>
      <c r="F223" s="1">
        <f t="shared" si="31"/>
        <v>16288.5</v>
      </c>
      <c r="G223" s="155">
        <f t="shared" si="32"/>
        <v>1.0478434996912256E-2</v>
      </c>
      <c r="P223" s="1">
        <f t="shared" si="33"/>
        <v>2.7321850328867768E-2</v>
      </c>
      <c r="Q223" s="27">
        <f t="shared" si="34"/>
        <v>33489.885999999999</v>
      </c>
      <c r="Z223" s="1" t="s">
        <v>76</v>
      </c>
      <c r="AE223" s="1" t="s">
        <v>82</v>
      </c>
      <c r="AQ223" s="1">
        <v>10828</v>
      </c>
      <c r="AR223" s="1">
        <v>-2.4231319999671541E-2</v>
      </c>
    </row>
    <row r="224" spans="1:44">
      <c r="A224" s="30" t="s">
        <v>129</v>
      </c>
      <c r="B224" s="11"/>
      <c r="C224" s="26">
        <v>48509.43</v>
      </c>
      <c r="D224" s="26">
        <v>2E-3</v>
      </c>
      <c r="E224" s="1">
        <f t="shared" si="30"/>
        <v>16291.074123103796</v>
      </c>
      <c r="F224" s="1">
        <f t="shared" si="31"/>
        <v>16291</v>
      </c>
      <c r="G224" s="155">
        <f t="shared" si="32"/>
        <v>3.0364209997060243E-2</v>
      </c>
      <c r="P224" s="1">
        <f t="shared" si="33"/>
        <v>2.7333269862093591E-2</v>
      </c>
      <c r="Q224" s="27">
        <f t="shared" si="34"/>
        <v>33490.93</v>
      </c>
      <c r="Z224" s="1" t="s">
        <v>76</v>
      </c>
      <c r="AE224" s="1" t="s">
        <v>82</v>
      </c>
      <c r="AQ224" s="1">
        <v>10828</v>
      </c>
      <c r="AR224" s="1">
        <v>-2.4231319999671541E-2</v>
      </c>
    </row>
    <row r="225" spans="1:44">
      <c r="A225" s="30" t="s">
        <v>129</v>
      </c>
      <c r="B225" s="11" t="s">
        <v>54</v>
      </c>
      <c r="C225" s="26">
        <v>48510.466</v>
      </c>
      <c r="D225" s="26"/>
      <c r="E225" s="1">
        <f t="shared" si="30"/>
        <v>16293.603137872631</v>
      </c>
      <c r="F225" s="1">
        <f t="shared" si="31"/>
        <v>16293.5</v>
      </c>
      <c r="G225" s="155">
        <f t="shared" si="32"/>
        <v>4.2249984995578416E-2</v>
      </c>
      <c r="P225" s="1">
        <f t="shared" si="33"/>
        <v>2.7344691593920566E-2</v>
      </c>
      <c r="Q225" s="27">
        <f t="shared" si="34"/>
        <v>33491.966</v>
      </c>
      <c r="Z225" s="1" t="s">
        <v>76</v>
      </c>
      <c r="AE225" s="1" t="s">
        <v>82</v>
      </c>
      <c r="AQ225" s="1">
        <v>10942.5</v>
      </c>
      <c r="AR225" s="1">
        <v>1.8337174995394889E-2</v>
      </c>
    </row>
    <row r="226" spans="1:44">
      <c r="A226" s="30" t="s">
        <v>130</v>
      </c>
      <c r="B226" s="11"/>
      <c r="C226" s="26">
        <v>48767.51</v>
      </c>
      <c r="D226" s="26">
        <v>2E-3</v>
      </c>
      <c r="E226" s="1">
        <f t="shared" si="30"/>
        <v>16921.081972081778</v>
      </c>
      <c r="F226" s="1">
        <f t="shared" si="31"/>
        <v>16921</v>
      </c>
      <c r="G226" s="155">
        <f t="shared" si="32"/>
        <v>3.3579510003619362E-2</v>
      </c>
      <c r="P226" s="1">
        <f t="shared" si="33"/>
        <v>3.0281079242515638E-2</v>
      </c>
      <c r="Q226" s="27">
        <f t="shared" si="34"/>
        <v>33749.01</v>
      </c>
      <c r="Z226" s="1" t="s">
        <v>76</v>
      </c>
      <c r="AA226" s="1">
        <v>6</v>
      </c>
      <c r="AC226" s="1" t="s">
        <v>109</v>
      </c>
      <c r="AE226" s="1" t="s">
        <v>61</v>
      </c>
      <c r="AQ226" s="1">
        <v>11594</v>
      </c>
      <c r="AR226" s="1">
        <v>2.1170140003960114E-2</v>
      </c>
    </row>
    <row r="227" spans="1:44">
      <c r="A227" s="30" t="s">
        <v>132</v>
      </c>
      <c r="B227" s="11" t="s">
        <v>54</v>
      </c>
      <c r="C227" s="26">
        <v>48768.534800000001</v>
      </c>
      <c r="D227" s="26">
        <v>5.0000000000000001E-4</v>
      </c>
      <c r="E227" s="1">
        <f t="shared" si="30"/>
        <v>16923.583646150408</v>
      </c>
      <c r="F227" s="1">
        <f t="shared" si="31"/>
        <v>16923.5</v>
      </c>
      <c r="G227" s="155">
        <f t="shared" si="32"/>
        <v>3.4265285001310986E-2</v>
      </c>
      <c r="P227" s="1">
        <f t="shared" si="33"/>
        <v>3.0293055021832851E-2</v>
      </c>
      <c r="Q227" s="27">
        <f t="shared" si="34"/>
        <v>33750.034800000001</v>
      </c>
      <c r="Z227" s="1" t="s">
        <v>76</v>
      </c>
      <c r="AA227" s="1">
        <v>8</v>
      </c>
      <c r="AC227" s="1" t="s">
        <v>109</v>
      </c>
      <c r="AE227" s="1" t="s">
        <v>61</v>
      </c>
      <c r="AQ227" s="1">
        <v>11599</v>
      </c>
      <c r="AR227" s="1">
        <v>-7.0583100023213774E-3</v>
      </c>
    </row>
    <row r="228" spans="1:44">
      <c r="A228" s="30" t="s">
        <v>130</v>
      </c>
      <c r="B228" s="11"/>
      <c r="C228" s="26">
        <v>48801.506999999998</v>
      </c>
      <c r="D228" s="26">
        <v>3.0000000000000001E-3</v>
      </c>
      <c r="E228" s="1">
        <f t="shared" si="30"/>
        <v>17004.073202869524</v>
      </c>
      <c r="F228" s="1">
        <f t="shared" si="31"/>
        <v>17004</v>
      </c>
      <c r="G228" s="155">
        <f t="shared" si="32"/>
        <v>2.9987239999172743E-2</v>
      </c>
      <c r="P228" s="1">
        <f t="shared" si="33"/>
        <v>3.067985031213457E-2</v>
      </c>
      <c r="Q228" s="27">
        <f t="shared" si="34"/>
        <v>33783.006999999998</v>
      </c>
      <c r="Z228" s="1" t="s">
        <v>76</v>
      </c>
      <c r="AA228" s="1">
        <v>11</v>
      </c>
      <c r="AC228" s="1" t="s">
        <v>105</v>
      </c>
      <c r="AE228" s="1" t="s">
        <v>61</v>
      </c>
      <c r="AQ228" s="1">
        <v>11609</v>
      </c>
      <c r="AR228" s="1">
        <v>4.4847899989690632E-3</v>
      </c>
    </row>
    <row r="229" spans="1:44">
      <c r="A229" s="30" t="s">
        <v>133</v>
      </c>
      <c r="B229" s="11" t="s">
        <v>54</v>
      </c>
      <c r="C229" s="26">
        <v>49167.510999999999</v>
      </c>
      <c r="D229" s="26">
        <v>6.0000000000000001E-3</v>
      </c>
      <c r="E229" s="1">
        <f t="shared" si="30"/>
        <v>17897.537991916863</v>
      </c>
      <c r="F229" s="1">
        <f t="shared" si="31"/>
        <v>17897.5</v>
      </c>
      <c r="G229" s="155">
        <f t="shared" si="32"/>
        <v>1.5563224995275959E-2</v>
      </c>
      <c r="P229" s="1">
        <f t="shared" si="33"/>
        <v>3.5126107743017887E-2</v>
      </c>
      <c r="Q229" s="27">
        <f t="shared" si="34"/>
        <v>34149.010999999999</v>
      </c>
      <c r="Z229" s="1" t="s">
        <v>76</v>
      </c>
      <c r="AE229" s="1" t="s">
        <v>82</v>
      </c>
      <c r="AQ229" s="1">
        <v>11614</v>
      </c>
      <c r="AR229" s="1">
        <v>2.2563399979844689E-3</v>
      </c>
    </row>
    <row r="230" spans="1:44">
      <c r="A230" s="30" t="s">
        <v>133</v>
      </c>
      <c r="B230" s="11" t="s">
        <v>54</v>
      </c>
      <c r="C230" s="26">
        <v>49172.432999999997</v>
      </c>
      <c r="D230" s="26">
        <v>4.0000000000000001E-3</v>
      </c>
      <c r="E230" s="1">
        <f t="shared" si="30"/>
        <v>17909.553253202776</v>
      </c>
      <c r="F230" s="1">
        <f t="shared" si="31"/>
        <v>17909.5</v>
      </c>
      <c r="G230" s="155">
        <f t="shared" si="32"/>
        <v>2.1814944993820973E-2</v>
      </c>
      <c r="P230" s="1">
        <f t="shared" si="33"/>
        <v>3.5187733648310321E-2</v>
      </c>
      <c r="Q230" s="27">
        <f t="shared" si="34"/>
        <v>34153.932999999997</v>
      </c>
      <c r="Z230" s="1" t="s">
        <v>76</v>
      </c>
      <c r="AA230" s="1">
        <v>8</v>
      </c>
      <c r="AC230" s="1" t="s">
        <v>109</v>
      </c>
      <c r="AE230" s="1" t="s">
        <v>61</v>
      </c>
      <c r="AQ230" s="1">
        <v>11638</v>
      </c>
      <c r="AR230" s="1">
        <v>2.0759779996296857E-2</v>
      </c>
    </row>
    <row r="231" spans="1:44">
      <c r="A231" s="30" t="s">
        <v>133</v>
      </c>
      <c r="B231" s="11" t="s">
        <v>54</v>
      </c>
      <c r="C231" s="26">
        <v>49174.478000000003</v>
      </c>
      <c r="D231" s="26">
        <v>3.0000000000000001E-3</v>
      </c>
      <c r="E231" s="1">
        <f t="shared" si="30"/>
        <v>17914.545372123899</v>
      </c>
      <c r="F231" s="1">
        <f t="shared" si="31"/>
        <v>17914.5</v>
      </c>
      <c r="G231" s="155">
        <f t="shared" si="32"/>
        <v>1.8586495003546588E-2</v>
      </c>
      <c r="P231" s="1">
        <f t="shared" si="33"/>
        <v>3.5213426059336667E-2</v>
      </c>
      <c r="Q231" s="27">
        <f t="shared" si="34"/>
        <v>34155.978000000003</v>
      </c>
      <c r="Z231" s="1" t="s">
        <v>76</v>
      </c>
      <c r="AA231" s="1">
        <v>8</v>
      </c>
      <c r="AC231" s="1" t="s">
        <v>109</v>
      </c>
      <c r="AE231" s="1" t="s">
        <v>61</v>
      </c>
      <c r="AQ231" s="1">
        <v>11655</v>
      </c>
      <c r="AR231" s="1">
        <v>4.8783049998746719E-2</v>
      </c>
    </row>
    <row r="232" spans="1:44">
      <c r="A232" s="30" t="s">
        <v>133</v>
      </c>
      <c r="B232" s="11"/>
      <c r="C232" s="26">
        <v>49175.5</v>
      </c>
      <c r="D232" s="26">
        <v>4.0000000000000001E-3</v>
      </c>
      <c r="E232" s="1">
        <f t="shared" si="30"/>
        <v>17917.040211017473</v>
      </c>
      <c r="F232" s="1">
        <f t="shared" si="31"/>
        <v>17917</v>
      </c>
      <c r="G232" s="155">
        <f t="shared" si="32"/>
        <v>1.6472269999212585E-2</v>
      </c>
      <c r="P232" s="1">
        <f t="shared" si="33"/>
        <v>3.5226275562751569E-2</v>
      </c>
      <c r="Q232" s="27">
        <f t="shared" si="34"/>
        <v>34157</v>
      </c>
      <c r="Z232" s="1" t="s">
        <v>76</v>
      </c>
      <c r="AA232" s="1">
        <v>5</v>
      </c>
      <c r="AC232" s="1" t="s">
        <v>109</v>
      </c>
      <c r="AE232" s="1" t="s">
        <v>61</v>
      </c>
      <c r="AQ232" s="1">
        <v>11660</v>
      </c>
      <c r="AR232" s="1">
        <v>2.7554599997529294E-2</v>
      </c>
    </row>
    <row r="233" spans="1:44">
      <c r="A233" s="30" t="s">
        <v>136</v>
      </c>
      <c r="B233" s="32"/>
      <c r="C233" s="33">
        <v>49175.508000000002</v>
      </c>
      <c r="D233" s="33"/>
      <c r="E233" s="1">
        <f t="shared" si="30"/>
        <v>17917.059740089051</v>
      </c>
      <c r="F233" s="1">
        <f t="shared" si="31"/>
        <v>17917</v>
      </c>
      <c r="G233" s="155">
        <f t="shared" si="32"/>
        <v>2.44722700008424E-2</v>
      </c>
      <c r="P233" s="1">
        <f t="shared" si="33"/>
        <v>3.5226275562751569E-2</v>
      </c>
      <c r="Q233" s="27">
        <f t="shared" si="34"/>
        <v>34157.008000000002</v>
      </c>
      <c r="Z233" s="1" t="s">
        <v>76</v>
      </c>
      <c r="AE233" s="1" t="s">
        <v>82</v>
      </c>
      <c r="AQ233" s="1">
        <v>11887</v>
      </c>
      <c r="AR233" s="1">
        <v>7.9829699971014634E-3</v>
      </c>
    </row>
    <row r="234" spans="1:44">
      <c r="A234" s="30" t="s">
        <v>127</v>
      </c>
      <c r="B234" s="32"/>
      <c r="C234" s="33">
        <v>49200.485000000001</v>
      </c>
      <c r="D234" s="33"/>
      <c r="E234" s="1">
        <f t="shared" si="30"/>
        <v>17978.031942677095</v>
      </c>
      <c r="F234" s="1">
        <f t="shared" si="31"/>
        <v>17978</v>
      </c>
      <c r="G234" s="155">
        <f t="shared" si="32"/>
        <v>1.3085179998597596E-2</v>
      </c>
      <c r="P234" s="1">
        <f t="shared" si="33"/>
        <v>3.5540484748600019E-2</v>
      </c>
      <c r="Q234" s="27">
        <f t="shared" si="34"/>
        <v>34181.985000000001</v>
      </c>
      <c r="Z234" s="1" t="s">
        <v>76</v>
      </c>
      <c r="AE234" s="1" t="s">
        <v>82</v>
      </c>
      <c r="AQ234" s="1">
        <v>11887</v>
      </c>
      <c r="AR234" s="1">
        <v>1.4982969994889572E-2</v>
      </c>
    </row>
    <row r="235" spans="1:44">
      <c r="A235" s="33" t="s">
        <v>137</v>
      </c>
      <c r="B235" s="32"/>
      <c r="C235" s="33">
        <v>49200.489000000001</v>
      </c>
      <c r="D235" s="33" t="s">
        <v>138</v>
      </c>
      <c r="E235" s="1">
        <f t="shared" si="30"/>
        <v>17978.041707212884</v>
      </c>
      <c r="F235" s="1">
        <f t="shared" si="31"/>
        <v>17978</v>
      </c>
      <c r="G235" s="155">
        <f t="shared" si="32"/>
        <v>1.7085179999412503E-2</v>
      </c>
      <c r="L235" s="16"/>
      <c r="P235" s="1">
        <f t="shared" si="33"/>
        <v>3.5540484748600019E-2</v>
      </c>
      <c r="Q235" s="27">
        <f t="shared" si="34"/>
        <v>34181.989000000001</v>
      </c>
      <c r="R235" s="1">
        <f>+G235-P235</f>
        <v>-1.8455304749187516E-2</v>
      </c>
      <c r="Z235" s="1" t="s">
        <v>81</v>
      </c>
      <c r="AA235" s="1">
        <v>5</v>
      </c>
      <c r="AC235" s="1" t="s">
        <v>72</v>
      </c>
      <c r="AE235" s="1" t="s">
        <v>61</v>
      </c>
      <c r="AQ235" s="1">
        <v>12578</v>
      </c>
      <c r="AR235" s="1">
        <v>1.1811179996584542E-2</v>
      </c>
    </row>
    <row r="236" spans="1:44">
      <c r="A236" s="30" t="s">
        <v>127</v>
      </c>
      <c r="B236" s="32"/>
      <c r="C236" s="33">
        <v>49207.447</v>
      </c>
      <c r="D236" s="33"/>
      <c r="E236" s="1">
        <f t="shared" si="30"/>
        <v>17995.027117214388</v>
      </c>
      <c r="F236" s="1">
        <f t="shared" si="31"/>
        <v>17995</v>
      </c>
      <c r="G236" s="155">
        <f t="shared" si="32"/>
        <v>1.1108449994935654E-2</v>
      </c>
      <c r="P236" s="1">
        <f t="shared" si="33"/>
        <v>3.5628284470626971E-2</v>
      </c>
      <c r="Q236" s="27">
        <f t="shared" si="34"/>
        <v>34188.947</v>
      </c>
      <c r="Z236" s="1" t="s">
        <v>81</v>
      </c>
      <c r="AE236" s="1" t="s">
        <v>82</v>
      </c>
      <c r="AQ236" s="1">
        <v>13335</v>
      </c>
      <c r="AR236" s="1">
        <v>6.2384999910136685E-4</v>
      </c>
    </row>
    <row r="237" spans="1:44">
      <c r="A237" s="33" t="s">
        <v>137</v>
      </c>
      <c r="B237" s="32"/>
      <c r="C237" s="33">
        <v>49207.451000000001</v>
      </c>
      <c r="D237" s="33" t="s">
        <v>138</v>
      </c>
      <c r="E237" s="1">
        <f t="shared" si="30"/>
        <v>17995.036881750177</v>
      </c>
      <c r="F237" s="1">
        <f t="shared" si="31"/>
        <v>17995</v>
      </c>
      <c r="G237" s="155">
        <f t="shared" si="32"/>
        <v>1.5108449995750561E-2</v>
      </c>
      <c r="L237" s="16"/>
      <c r="P237" s="1">
        <f t="shared" si="33"/>
        <v>3.5628284470626971E-2</v>
      </c>
      <c r="Q237" s="27">
        <f t="shared" si="34"/>
        <v>34188.951000000001</v>
      </c>
      <c r="R237" s="1">
        <f>+G237-P237</f>
        <v>-2.051983447487641E-2</v>
      </c>
      <c r="Z237" s="1" t="s">
        <v>81</v>
      </c>
      <c r="AE237" s="1" t="s">
        <v>82</v>
      </c>
      <c r="AQ237" s="1">
        <v>13337.5</v>
      </c>
      <c r="AR237" s="1">
        <v>2.709624997805804E-3</v>
      </c>
    </row>
    <row r="238" spans="1:44">
      <c r="A238" s="30" t="s">
        <v>127</v>
      </c>
      <c r="B238" s="32"/>
      <c r="C238" s="33">
        <v>49214.425000000003</v>
      </c>
      <c r="D238" s="33"/>
      <c r="E238" s="1">
        <f t="shared" si="30"/>
        <v>18012.061349894837</v>
      </c>
      <c r="F238" s="1">
        <f t="shared" si="31"/>
        <v>18012</v>
      </c>
      <c r="G238" s="155">
        <f t="shared" si="32"/>
        <v>2.5131720001809299E-2</v>
      </c>
      <c r="P238" s="1">
        <f t="shared" si="33"/>
        <v>3.5716185855971187E-2</v>
      </c>
      <c r="Q238" s="27">
        <f t="shared" si="34"/>
        <v>34195.925000000003</v>
      </c>
      <c r="Z238" s="1" t="s">
        <v>81</v>
      </c>
      <c r="AE238" s="1" t="s">
        <v>82</v>
      </c>
      <c r="AQ238" s="1">
        <v>13340</v>
      </c>
      <c r="AR238" s="1">
        <v>3.0953999958001077E-3</v>
      </c>
    </row>
    <row r="239" spans="1:44">
      <c r="A239" s="33" t="s">
        <v>137</v>
      </c>
      <c r="B239" s="32"/>
      <c r="C239" s="33">
        <v>49214.428</v>
      </c>
      <c r="D239" s="33" t="s">
        <v>138</v>
      </c>
      <c r="E239" s="1">
        <f t="shared" si="30"/>
        <v>18012.068673296668</v>
      </c>
      <c r="F239" s="1">
        <f t="shared" si="31"/>
        <v>18012</v>
      </c>
      <c r="G239" s="155">
        <f t="shared" si="32"/>
        <v>2.8131719998782501E-2</v>
      </c>
      <c r="L239" s="16"/>
      <c r="P239" s="1">
        <f t="shared" si="33"/>
        <v>3.5716185855971187E-2</v>
      </c>
      <c r="Q239" s="27">
        <f t="shared" si="34"/>
        <v>34195.928</v>
      </c>
      <c r="R239" s="1">
        <f>+G239-P239</f>
        <v>-7.5844658571886867E-3</v>
      </c>
      <c r="Z239" s="1" t="s">
        <v>81</v>
      </c>
      <c r="AE239" s="1" t="s">
        <v>82</v>
      </c>
      <c r="AQ239" s="1">
        <v>13342.5</v>
      </c>
      <c r="AR239" s="1">
        <v>1.3811750031891279E-3</v>
      </c>
    </row>
    <row r="240" spans="1:44">
      <c r="A240" s="30" t="s">
        <v>139</v>
      </c>
      <c r="B240" s="32" t="s">
        <v>54</v>
      </c>
      <c r="C240" s="33">
        <v>49544.385000000002</v>
      </c>
      <c r="D240" s="33">
        <v>6.0000000000000001E-3</v>
      </c>
      <c r="E240" s="1">
        <f t="shared" si="30"/>
        <v>18817.537906965408</v>
      </c>
      <c r="F240" s="1">
        <f t="shared" si="31"/>
        <v>18817.5</v>
      </c>
      <c r="G240" s="155">
        <f t="shared" si="32"/>
        <v>1.5528424999502022E-2</v>
      </c>
      <c r="P240" s="1">
        <f t="shared" si="33"/>
        <v>3.9997690358752065E-2</v>
      </c>
      <c r="Q240" s="27">
        <f t="shared" si="34"/>
        <v>34525.885000000002</v>
      </c>
      <c r="Z240" s="1" t="s">
        <v>76</v>
      </c>
      <c r="AA240" s="1">
        <v>20</v>
      </c>
      <c r="AC240" s="1" t="s">
        <v>116</v>
      </c>
      <c r="AE240" s="1" t="s">
        <v>61</v>
      </c>
      <c r="AQ240" s="1">
        <v>13552</v>
      </c>
      <c r="AR240" s="1">
        <v>2.0909119994030334E-2</v>
      </c>
    </row>
    <row r="241" spans="1:44">
      <c r="A241" s="30" t="s">
        <v>140</v>
      </c>
      <c r="B241" s="32"/>
      <c r="C241" s="33">
        <v>49547.455000000002</v>
      </c>
      <c r="D241" s="33"/>
      <c r="E241" s="1">
        <f t="shared" si="30"/>
        <v>18825.03218818194</v>
      </c>
      <c r="F241" s="1">
        <f t="shared" si="31"/>
        <v>18825</v>
      </c>
      <c r="G241" s="155">
        <f t="shared" si="32"/>
        <v>1.3185750001866836E-2</v>
      </c>
      <c r="P241" s="1">
        <f t="shared" si="33"/>
        <v>4.003862786900822E-2</v>
      </c>
      <c r="Q241" s="27">
        <f t="shared" si="34"/>
        <v>34528.955000000002</v>
      </c>
      <c r="Z241" s="1" t="s">
        <v>76</v>
      </c>
      <c r="AA241" s="1">
        <v>14</v>
      </c>
      <c r="AC241" s="1" t="s">
        <v>116</v>
      </c>
      <c r="AE241" s="1" t="s">
        <v>61</v>
      </c>
      <c r="AQ241" s="1">
        <v>13554.5</v>
      </c>
      <c r="AR241" s="1">
        <v>9.7948949987767264E-3</v>
      </c>
    </row>
    <row r="242" spans="1:44">
      <c r="A242" s="30" t="s">
        <v>141</v>
      </c>
      <c r="B242" s="32" t="s">
        <v>54</v>
      </c>
      <c r="C242" s="33">
        <v>49571.434000000001</v>
      </c>
      <c r="D242" s="33">
        <v>4.0000000000000001E-3</v>
      </c>
      <c r="E242" s="1">
        <f t="shared" si="30"/>
        <v>18883.568139091123</v>
      </c>
      <c r="F242" s="1">
        <f t="shared" si="31"/>
        <v>18883.5</v>
      </c>
      <c r="G242" s="155">
        <f t="shared" si="32"/>
        <v>2.7912885001569521E-2</v>
      </c>
      <c r="P242" s="1">
        <f t="shared" si="33"/>
        <v>4.0358619552929964E-2</v>
      </c>
      <c r="Q242" s="27">
        <f t="shared" si="34"/>
        <v>34552.934000000001</v>
      </c>
      <c r="Z242" s="1" t="s">
        <v>76</v>
      </c>
      <c r="AE242" s="1" t="s">
        <v>82</v>
      </c>
      <c r="AQ242" s="1">
        <v>14304</v>
      </c>
      <c r="AR242" s="1">
        <v>-1.6497600008733571E-3</v>
      </c>
    </row>
    <row r="243" spans="1:44">
      <c r="A243" s="30" t="s">
        <v>142</v>
      </c>
      <c r="B243" s="32"/>
      <c r="C243" s="33">
        <v>49896.487999999998</v>
      </c>
      <c r="D243" s="33"/>
      <c r="E243" s="1">
        <f t="shared" si="30"/>
        <v>19677.06849301892</v>
      </c>
      <c r="F243" s="1">
        <f t="shared" si="31"/>
        <v>19677</v>
      </c>
      <c r="G243" s="155">
        <f t="shared" si="32"/>
        <v>2.8057869996700902E-2</v>
      </c>
      <c r="P243" s="1">
        <f t="shared" si="33"/>
        <v>4.4817930828650876E-2</v>
      </c>
      <c r="Q243" s="27">
        <f t="shared" si="34"/>
        <v>34877.987999999998</v>
      </c>
      <c r="Z243" s="1" t="s">
        <v>76</v>
      </c>
      <c r="AE243" s="1" t="s">
        <v>82</v>
      </c>
      <c r="AQ243" s="1">
        <v>14387</v>
      </c>
      <c r="AR243" s="1">
        <v>1.7579699997440912E-3</v>
      </c>
    </row>
    <row r="244" spans="1:44">
      <c r="A244" s="30" t="s">
        <v>143</v>
      </c>
      <c r="B244" s="32" t="s">
        <v>54</v>
      </c>
      <c r="C244" s="33">
        <v>49959.353000000003</v>
      </c>
      <c r="D244" s="33">
        <v>2.1000000000000001E-2</v>
      </c>
      <c r="E244" s="1">
        <f t="shared" si="30"/>
        <v>19830.530378581552</v>
      </c>
      <c r="F244" s="1">
        <f t="shared" si="31"/>
        <v>19830.5</v>
      </c>
      <c r="G244" s="155">
        <f t="shared" si="32"/>
        <v>1.244445500196889E-2</v>
      </c>
      <c r="P244" s="1">
        <f t="shared" si="33"/>
        <v>4.5706138008523661E-2</v>
      </c>
      <c r="Q244" s="27">
        <f t="shared" si="34"/>
        <v>34940.853000000003</v>
      </c>
      <c r="Z244" s="1" t="s">
        <v>76</v>
      </c>
      <c r="AE244" s="1" t="s">
        <v>82</v>
      </c>
      <c r="AQ244" s="1">
        <v>14426</v>
      </c>
      <c r="AR244" s="1">
        <v>5.5760599934728816E-3</v>
      </c>
    </row>
    <row r="245" spans="1:44">
      <c r="A245" s="30" t="s">
        <v>145</v>
      </c>
      <c r="B245" s="32"/>
      <c r="C245" s="33">
        <v>50252.483699999997</v>
      </c>
      <c r="D245" s="33"/>
      <c r="E245" s="1">
        <f t="shared" si="30"/>
        <v>20546.101681186967</v>
      </c>
      <c r="F245" s="1">
        <f t="shared" si="31"/>
        <v>20546</v>
      </c>
      <c r="G245" s="26">
        <f t="shared" si="32"/>
        <v>4.1653259992017411E-2</v>
      </c>
      <c r="K245" s="1">
        <f>+G245</f>
        <v>4.1653259992017411E-2</v>
      </c>
      <c r="P245" s="1">
        <f t="shared" si="33"/>
        <v>4.995564472737353E-2</v>
      </c>
      <c r="Q245" s="27">
        <f t="shared" si="34"/>
        <v>35233.983699999997</v>
      </c>
      <c r="R245" s="1">
        <f t="shared" ref="R245:R273" si="35">+G245-P245</f>
        <v>-8.3023847353561192E-3</v>
      </c>
    </row>
    <row r="246" spans="1:44">
      <c r="A246" s="30" t="s">
        <v>142</v>
      </c>
      <c r="B246" s="32" t="s">
        <v>54</v>
      </c>
      <c r="C246" s="33">
        <v>50287.504999999997</v>
      </c>
      <c r="D246" s="33"/>
      <c r="E246" s="1">
        <f t="shared" si="30"/>
        <v>20631.593365476387</v>
      </c>
      <c r="F246" s="1">
        <f t="shared" si="31"/>
        <v>20631.5</v>
      </c>
      <c r="G246" s="155">
        <f t="shared" si="32"/>
        <v>3.8246764997893479E-2</v>
      </c>
      <c r="P246" s="1">
        <f t="shared" si="33"/>
        <v>5.0475493200981492E-2</v>
      </c>
      <c r="Q246" s="27">
        <f t="shared" si="34"/>
        <v>35269.004999999997</v>
      </c>
      <c r="R246" s="1">
        <f t="shared" si="35"/>
        <v>-1.2228728203088013E-2</v>
      </c>
      <c r="Z246" s="1" t="s">
        <v>76</v>
      </c>
      <c r="AE246" s="1" t="s">
        <v>82</v>
      </c>
      <c r="AQ246" s="1">
        <v>15134</v>
      </c>
      <c r="AR246" s="1">
        <v>-5.7246000505983829E-4</v>
      </c>
    </row>
    <row r="247" spans="1:44">
      <c r="A247" s="30" t="s">
        <v>147</v>
      </c>
      <c r="B247" s="32" t="s">
        <v>50</v>
      </c>
      <c r="C247" s="33">
        <v>50334.410300000003</v>
      </c>
      <c r="D247" s="33">
        <v>2.0000000000000001E-4</v>
      </c>
      <c r="E247" s="1">
        <f t="shared" si="30"/>
        <v>20746.095485589027</v>
      </c>
      <c r="F247" s="1">
        <f t="shared" si="31"/>
        <v>20746</v>
      </c>
      <c r="G247" s="26">
        <f t="shared" si="32"/>
        <v>3.9115260005928576E-2</v>
      </c>
      <c r="K247" s="1">
        <f>+G247</f>
        <v>3.9115260005928576E-2</v>
      </c>
      <c r="P247" s="1">
        <f t="shared" si="33"/>
        <v>5.1175692385988632E-2</v>
      </c>
      <c r="Q247" s="27">
        <f t="shared" si="34"/>
        <v>35315.910300000003</v>
      </c>
      <c r="R247" s="1">
        <f t="shared" si="35"/>
        <v>-1.2060432380060056E-2</v>
      </c>
    </row>
    <row r="248" spans="1:44">
      <c r="A248" s="180" t="s">
        <v>148</v>
      </c>
      <c r="B248" s="181"/>
      <c r="C248" s="182">
        <v>50640.425199999998</v>
      </c>
      <c r="D248" s="182">
        <v>4.0000000000000002E-4</v>
      </c>
      <c r="E248" s="151">
        <f t="shared" si="30"/>
        <v>21493.118846191195</v>
      </c>
      <c r="F248" s="151">
        <f t="shared" si="31"/>
        <v>21493</v>
      </c>
      <c r="G248" s="26">
        <f t="shared" si="32"/>
        <v>4.8684829998819623E-2</v>
      </c>
      <c r="P248" s="1">
        <f t="shared" si="33"/>
        <v>5.5856995210286718E-2</v>
      </c>
      <c r="Q248" s="27">
        <f t="shared" si="34"/>
        <v>35621.925199999998</v>
      </c>
      <c r="R248" s="1">
        <f t="shared" si="35"/>
        <v>-7.172165211467095E-3</v>
      </c>
      <c r="Z248" s="1" t="s">
        <v>76</v>
      </c>
      <c r="AA248" s="1">
        <v>14</v>
      </c>
      <c r="AC248" s="1" t="s">
        <v>120</v>
      </c>
      <c r="AE248" s="1" t="s">
        <v>61</v>
      </c>
      <c r="AQ248" s="1">
        <v>15210</v>
      </c>
      <c r="AR248" s="1">
        <v>2.3550999976578169E-3</v>
      </c>
    </row>
    <row r="249" spans="1:44">
      <c r="A249" s="30" t="s">
        <v>150</v>
      </c>
      <c r="B249" s="32" t="s">
        <v>50</v>
      </c>
      <c r="C249" s="33">
        <v>50640.425199999998</v>
      </c>
      <c r="D249" s="33">
        <v>4.0000000000000002E-4</v>
      </c>
      <c r="E249" s="1">
        <f t="shared" si="30"/>
        <v>21493.118846191195</v>
      </c>
      <c r="F249" s="1">
        <f t="shared" si="31"/>
        <v>21493</v>
      </c>
      <c r="G249" s="26">
        <f t="shared" si="32"/>
        <v>4.8684829998819623E-2</v>
      </c>
      <c r="K249" s="1">
        <f>+G249</f>
        <v>4.8684829998819623E-2</v>
      </c>
      <c r="P249" s="1">
        <f t="shared" si="33"/>
        <v>5.5856995210286718E-2</v>
      </c>
      <c r="Q249" s="27">
        <f t="shared" si="34"/>
        <v>35621.925199999998</v>
      </c>
      <c r="R249" s="1">
        <f t="shared" si="35"/>
        <v>-7.172165211467095E-3</v>
      </c>
    </row>
    <row r="250" spans="1:44">
      <c r="A250" s="30" t="s">
        <v>147</v>
      </c>
      <c r="B250" s="34" t="s">
        <v>54</v>
      </c>
      <c r="C250" s="33">
        <v>50652.502500000002</v>
      </c>
      <c r="D250" s="33">
        <v>1E-4</v>
      </c>
      <c r="E250" s="1">
        <f t="shared" si="30"/>
        <v>21522.601153206324</v>
      </c>
      <c r="F250" s="1">
        <f t="shared" si="31"/>
        <v>21522.5</v>
      </c>
      <c r="G250" s="26">
        <f t="shared" si="32"/>
        <v>4.1436974999669474E-2</v>
      </c>
      <c r="K250" s="1">
        <f>G250</f>
        <v>4.1436974999669474E-2</v>
      </c>
      <c r="P250" s="1">
        <f t="shared" si="33"/>
        <v>5.6045894962172993E-2</v>
      </c>
      <c r="Q250" s="27">
        <f t="shared" si="34"/>
        <v>35634.002500000002</v>
      </c>
      <c r="R250" s="1">
        <f t="shared" si="35"/>
        <v>-1.4608919962503519E-2</v>
      </c>
      <c r="AQ250" s="1">
        <v>15261</v>
      </c>
      <c r="AR250" s="1">
        <v>-2.5750900022103451E-3</v>
      </c>
    </row>
    <row r="251" spans="1:44">
      <c r="A251" s="30" t="s">
        <v>147</v>
      </c>
      <c r="B251" s="34" t="s">
        <v>54</v>
      </c>
      <c r="C251" s="33">
        <v>50654.550600000002</v>
      </c>
      <c r="D251" s="33">
        <v>1E-4</v>
      </c>
      <c r="E251" s="1">
        <f t="shared" si="30"/>
        <v>21527.60083964267</v>
      </c>
      <c r="F251" s="1">
        <f t="shared" si="31"/>
        <v>21527.5</v>
      </c>
      <c r="G251" s="26">
        <f t="shared" si="32"/>
        <v>4.1308525003842078E-2</v>
      </c>
      <c r="K251" s="1">
        <f>G251</f>
        <v>4.1308525003842078E-2</v>
      </c>
      <c r="P251" s="1">
        <f t="shared" si="33"/>
        <v>5.6077942209968271E-2</v>
      </c>
      <c r="Q251" s="27">
        <f t="shared" si="34"/>
        <v>35636.050600000002</v>
      </c>
      <c r="R251" s="1">
        <f t="shared" si="35"/>
        <v>-1.4769417206126192E-2</v>
      </c>
      <c r="AQ251" s="1">
        <v>15300</v>
      </c>
      <c r="AR251" s="1">
        <v>1.2429999987944029E-3</v>
      </c>
    </row>
    <row r="252" spans="1:44">
      <c r="A252" s="33" t="s">
        <v>151</v>
      </c>
      <c r="B252" s="32" t="s">
        <v>50</v>
      </c>
      <c r="C252" s="33">
        <v>52086.454400000002</v>
      </c>
      <c r="D252" s="33" t="s">
        <v>138</v>
      </c>
      <c r="E252" s="1">
        <f t="shared" si="30"/>
        <v>25023.069814307091</v>
      </c>
      <c r="F252" s="1">
        <f t="shared" si="31"/>
        <v>25023</v>
      </c>
      <c r="G252" s="155">
        <f t="shared" si="32"/>
        <v>2.8599130004295148E-2</v>
      </c>
      <c r="H252" s="183"/>
      <c r="L252" s="16"/>
      <c r="P252" s="1">
        <f t="shared" si="33"/>
        <v>8.0634339443280384E-2</v>
      </c>
      <c r="Q252" s="27">
        <f t="shared" si="34"/>
        <v>37067.954400000002</v>
      </c>
      <c r="R252" s="1">
        <f t="shared" si="35"/>
        <v>-5.2035209438985236E-2</v>
      </c>
      <c r="AQ252" s="1">
        <v>15417</v>
      </c>
      <c r="AR252" s="1">
        <v>1.2697269994532689E-2</v>
      </c>
    </row>
    <row r="253" spans="1:44">
      <c r="A253" s="33" t="s">
        <v>151</v>
      </c>
      <c r="B253" s="32" t="s">
        <v>50</v>
      </c>
      <c r="C253" s="33">
        <v>52118.422200000001</v>
      </c>
      <c r="D253" s="33" t="s">
        <v>138</v>
      </c>
      <c r="E253" s="1">
        <f t="shared" si="30"/>
        <v>25101.107496090095</v>
      </c>
      <c r="F253" s="1">
        <f t="shared" si="31"/>
        <v>25101</v>
      </c>
      <c r="G253" s="155">
        <f t="shared" si="32"/>
        <v>4.4035309998434968E-2</v>
      </c>
      <c r="H253" s="183"/>
      <c r="L253" s="16"/>
      <c r="P253" s="1">
        <f t="shared" si="33"/>
        <v>8.1231326633261269E-2</v>
      </c>
      <c r="Q253" s="27">
        <f t="shared" si="34"/>
        <v>37099.922200000001</v>
      </c>
      <c r="R253" s="1">
        <f t="shared" si="35"/>
        <v>-3.7196016634826301E-2</v>
      </c>
      <c r="AQ253" s="1">
        <v>16115.5</v>
      </c>
      <c r="AR253" s="1">
        <v>-2.981719500530744E-2</v>
      </c>
    </row>
    <row r="254" spans="1:44">
      <c r="A254" s="33" t="s">
        <v>151</v>
      </c>
      <c r="B254" s="32" t="s">
        <v>50</v>
      </c>
      <c r="C254" s="33">
        <v>52134.390090000001</v>
      </c>
      <c r="D254" s="33" t="s">
        <v>138</v>
      </c>
      <c r="E254" s="1">
        <f t="shared" si="30"/>
        <v>25140.087254427111</v>
      </c>
      <c r="F254" s="1">
        <f t="shared" si="31"/>
        <v>25140</v>
      </c>
      <c r="G254" s="155">
        <f t="shared" si="32"/>
        <v>3.5743400003411807E-2</v>
      </c>
      <c r="H254" s="183"/>
      <c r="L254" s="16"/>
      <c r="P254" s="1">
        <f t="shared" si="33"/>
        <v>8.1530622805616126E-2</v>
      </c>
      <c r="Q254" s="27">
        <f t="shared" si="34"/>
        <v>37115.890090000001</v>
      </c>
      <c r="R254" s="1">
        <f t="shared" si="35"/>
        <v>-4.5787222802204319E-2</v>
      </c>
      <c r="AQ254" s="1">
        <v>16115.5</v>
      </c>
      <c r="AR254" s="1">
        <v>-1.2817195005482063E-2</v>
      </c>
    </row>
    <row r="255" spans="1:44">
      <c r="A255" s="33" t="s">
        <v>151</v>
      </c>
      <c r="B255" s="32" t="s">
        <v>50</v>
      </c>
      <c r="C255" s="33">
        <v>52136.434399999998</v>
      </c>
      <c r="D255" s="33" t="s">
        <v>138</v>
      </c>
      <c r="E255" s="1">
        <f t="shared" si="30"/>
        <v>25145.07768896579</v>
      </c>
      <c r="F255" s="1">
        <f t="shared" si="31"/>
        <v>25145</v>
      </c>
      <c r="G255" s="155">
        <f t="shared" si="32"/>
        <v>3.1824949997826479E-2</v>
      </c>
      <c r="H255" s="183"/>
      <c r="L255" s="16"/>
      <c r="P255" s="1">
        <f t="shared" si="33"/>
        <v>8.1569032805144465E-2</v>
      </c>
      <c r="Q255" s="27">
        <f t="shared" si="34"/>
        <v>37117.934399999998</v>
      </c>
      <c r="R255" s="1">
        <f t="shared" si="35"/>
        <v>-4.9744082807317985E-2</v>
      </c>
      <c r="AQ255" s="1">
        <v>16130</v>
      </c>
      <c r="AR255" s="1">
        <v>1.4920300003723241E-2</v>
      </c>
    </row>
    <row r="256" spans="1:44">
      <c r="A256" s="33" t="s">
        <v>152</v>
      </c>
      <c r="B256" s="32" t="s">
        <v>50</v>
      </c>
      <c r="C256" s="33">
        <v>52483.455000000002</v>
      </c>
      <c r="D256" s="33">
        <v>8.0000000000000002E-3</v>
      </c>
      <c r="E256" s="1">
        <f t="shared" si="30"/>
        <v>25992.201455848346</v>
      </c>
      <c r="F256" s="1">
        <f t="shared" si="31"/>
        <v>25992</v>
      </c>
      <c r="G256" s="26">
        <f t="shared" si="32"/>
        <v>8.2525520003400743E-2</v>
      </c>
      <c r="K256" s="1">
        <f>G256</f>
        <v>8.2525520003400743E-2</v>
      </c>
      <c r="P256" s="1">
        <f t="shared" si="33"/>
        <v>8.820261531160567E-2</v>
      </c>
      <c r="Q256" s="27">
        <f t="shared" si="34"/>
        <v>37464.955000000002</v>
      </c>
      <c r="R256" s="1">
        <f t="shared" si="35"/>
        <v>-5.6770953082049269E-3</v>
      </c>
      <c r="AQ256" s="1">
        <v>16130</v>
      </c>
      <c r="AR256" s="1">
        <v>1.5620300000591669E-2</v>
      </c>
    </row>
    <row r="257" spans="1:44">
      <c r="A257" s="33" t="s">
        <v>151</v>
      </c>
      <c r="B257" s="32" t="s">
        <v>50</v>
      </c>
      <c r="C257" s="33">
        <v>52490.430200000003</v>
      </c>
      <c r="D257" s="33" t="s">
        <v>138</v>
      </c>
      <c r="E257" s="1">
        <f t="shared" si="30"/>
        <v>26009.228853353739</v>
      </c>
      <c r="F257" s="1">
        <f t="shared" si="31"/>
        <v>26009</v>
      </c>
      <c r="G257" s="155">
        <f t="shared" si="32"/>
        <v>9.3748790000972804E-2</v>
      </c>
      <c r="L257" s="16"/>
      <c r="P257" s="1">
        <f t="shared" si="33"/>
        <v>8.8338340317425823E-2</v>
      </c>
      <c r="Q257" s="27">
        <f t="shared" si="34"/>
        <v>37471.930200000003</v>
      </c>
      <c r="R257" s="1">
        <f t="shared" si="35"/>
        <v>5.4104496835469806E-3</v>
      </c>
      <c r="AQ257" s="1">
        <v>16154.5</v>
      </c>
      <c r="AR257" s="1">
        <v>1.0000895003031474E-2</v>
      </c>
    </row>
    <row r="258" spans="1:44">
      <c r="A258" s="33" t="s">
        <v>151</v>
      </c>
      <c r="B258" s="32" t="s">
        <v>50</v>
      </c>
      <c r="C258" s="33">
        <v>52492.464099999997</v>
      </c>
      <c r="D258" s="33" t="s">
        <v>138</v>
      </c>
      <c r="E258" s="1">
        <f t="shared" si="30"/>
        <v>26014.193875688026</v>
      </c>
      <c r="F258" s="1">
        <f t="shared" si="31"/>
        <v>26014</v>
      </c>
      <c r="G258" s="155">
        <f t="shared" si="32"/>
        <v>7.94203400000697E-2</v>
      </c>
      <c r="L258" s="16"/>
      <c r="P258" s="1">
        <f t="shared" si="33"/>
        <v>8.8378278784474823E-2</v>
      </c>
      <c r="Q258" s="27">
        <f t="shared" si="34"/>
        <v>37473.964099999997</v>
      </c>
      <c r="R258" s="1">
        <f t="shared" si="35"/>
        <v>-8.9579387844051228E-3</v>
      </c>
      <c r="AQ258" s="1">
        <v>16203</v>
      </c>
      <c r="AR258" s="1">
        <v>2.1184930003073532E-2</v>
      </c>
    </row>
    <row r="259" spans="1:44">
      <c r="A259" s="33" t="s">
        <v>151</v>
      </c>
      <c r="B259" s="32" t="s">
        <v>50</v>
      </c>
      <c r="C259" s="33">
        <v>52823.42095</v>
      </c>
      <c r="D259" s="33" t="s">
        <v>138</v>
      </c>
      <c r="E259" s="1">
        <f t="shared" si="30"/>
        <v>26822.103877133428</v>
      </c>
      <c r="F259" s="1">
        <f t="shared" si="31"/>
        <v>26822</v>
      </c>
      <c r="G259" s="155">
        <f t="shared" si="32"/>
        <v>4.2552819999400526E-2</v>
      </c>
      <c r="L259" s="16"/>
      <c r="P259" s="1">
        <f t="shared" si="33"/>
        <v>9.4947876650870816E-2</v>
      </c>
      <c r="Q259" s="27">
        <f t="shared" si="34"/>
        <v>37804.92095</v>
      </c>
      <c r="R259" s="1">
        <f t="shared" si="35"/>
        <v>-5.239505665147029E-2</v>
      </c>
      <c r="AQ259" s="1">
        <v>16203</v>
      </c>
      <c r="AR259" s="1">
        <v>2.3484930003178306E-2</v>
      </c>
    </row>
    <row r="260" spans="1:44">
      <c r="A260" s="29" t="s">
        <v>153</v>
      </c>
      <c r="B260" s="35" t="s">
        <v>54</v>
      </c>
      <c r="C260" s="33">
        <v>52854.39</v>
      </c>
      <c r="D260" s="33">
        <v>5.0000000000000001E-3</v>
      </c>
      <c r="E260" s="1">
        <f t="shared" si="30"/>
        <v>26897.703476387112</v>
      </c>
      <c r="F260" s="1">
        <f t="shared" si="31"/>
        <v>26897.5</v>
      </c>
      <c r="G260" s="26">
        <f t="shared" si="32"/>
        <v>8.3353224996244535E-2</v>
      </c>
      <c r="K260" s="1">
        <f>G260</f>
        <v>8.3353224996244535E-2</v>
      </c>
      <c r="P260" s="1">
        <f t="shared" si="33"/>
        <v>9.5573476261508222E-2</v>
      </c>
      <c r="Q260" s="27">
        <f t="shared" si="34"/>
        <v>37835.89</v>
      </c>
      <c r="R260" s="1">
        <f t="shared" si="35"/>
        <v>-1.2220251265263687E-2</v>
      </c>
      <c r="AQ260" s="1">
        <v>16205.5</v>
      </c>
      <c r="AR260" s="1">
        <v>2.0470704999752343E-2</v>
      </c>
    </row>
    <row r="261" spans="1:44">
      <c r="A261" s="33" t="s">
        <v>151</v>
      </c>
      <c r="B261" s="32" t="s">
        <v>50</v>
      </c>
      <c r="C261" s="33">
        <v>53569.43722</v>
      </c>
      <c r="D261" s="33" t="s">
        <v>138</v>
      </c>
      <c r="E261" s="1">
        <f t="shared" si="30"/>
        <v>28643.229518660377</v>
      </c>
      <c r="F261" s="1">
        <f t="shared" si="31"/>
        <v>28643</v>
      </c>
      <c r="G261" s="155">
        <f t="shared" si="32"/>
        <v>9.4021329998213332E-2</v>
      </c>
      <c r="L261" s="16"/>
      <c r="P261" s="1">
        <f t="shared" si="33"/>
        <v>0.11059591215683867</v>
      </c>
      <c r="Q261" s="27">
        <f t="shared" si="34"/>
        <v>38550.93722</v>
      </c>
      <c r="R261" s="1">
        <f t="shared" si="35"/>
        <v>-1.6574582158625339E-2</v>
      </c>
      <c r="AQ261" s="1">
        <v>16208</v>
      </c>
      <c r="AR261" s="1">
        <v>1.3956479997432325E-2</v>
      </c>
    </row>
    <row r="262" spans="1:44">
      <c r="A262" s="33" t="s">
        <v>154</v>
      </c>
      <c r="B262" s="34" t="s">
        <v>50</v>
      </c>
      <c r="C262" s="36">
        <v>54279.386500000001</v>
      </c>
      <c r="D262" s="36">
        <v>2.9999999999999997E-4</v>
      </c>
      <c r="E262" s="1">
        <f t="shared" si="30"/>
        <v>30376.310806541132</v>
      </c>
      <c r="F262" s="37">
        <f t="shared" ref="F262:F273" si="36">ROUND(2*E262,0)/2-0.5</f>
        <v>30376</v>
      </c>
      <c r="G262" s="26">
        <f t="shared" si="32"/>
        <v>0.12732056000095326</v>
      </c>
      <c r="K262" s="1">
        <f t="shared" ref="K262:K271" si="37">G262</f>
        <v>0.12732056000095326</v>
      </c>
      <c r="P262" s="1">
        <f t="shared" si="33"/>
        <v>0.12657106402548501</v>
      </c>
      <c r="Q262" s="27">
        <f t="shared" si="34"/>
        <v>39260.886500000001</v>
      </c>
      <c r="R262" s="1">
        <f t="shared" si="35"/>
        <v>7.4949597546825064E-4</v>
      </c>
      <c r="AQ262" s="1">
        <v>16266.5</v>
      </c>
      <c r="AR262" s="1">
        <v>2.1583614994597156E-2</v>
      </c>
    </row>
    <row r="263" spans="1:44">
      <c r="A263" s="33" t="s">
        <v>154</v>
      </c>
      <c r="B263" s="34" t="s">
        <v>50</v>
      </c>
      <c r="C263" s="36">
        <v>54290.446300000003</v>
      </c>
      <c r="D263" s="36">
        <v>4.0000000000000002E-4</v>
      </c>
      <c r="E263" s="1">
        <f t="shared" si="30"/>
        <v>30403.309259765436</v>
      </c>
      <c r="F263" s="37">
        <f t="shared" si="36"/>
        <v>30403</v>
      </c>
      <c r="G263" s="26">
        <f t="shared" si="32"/>
        <v>0.12668693000159692</v>
      </c>
      <c r="K263" s="1">
        <f t="shared" si="37"/>
        <v>0.12668693000159692</v>
      </c>
      <c r="P263" s="1">
        <f t="shared" si="33"/>
        <v>0.12682831380318799</v>
      </c>
      <c r="Q263" s="27">
        <f t="shared" si="34"/>
        <v>39271.946300000003</v>
      </c>
      <c r="R263" s="1">
        <f t="shared" si="35"/>
        <v>-1.4138380159106623E-4</v>
      </c>
      <c r="AQ263" s="1">
        <v>16269</v>
      </c>
      <c r="AR263" s="1">
        <v>1.7569389994605444E-2</v>
      </c>
    </row>
    <row r="264" spans="1:44">
      <c r="A264" s="33" t="s">
        <v>154</v>
      </c>
      <c r="B264" s="34" t="s">
        <v>54</v>
      </c>
      <c r="C264" s="36">
        <v>54305.399400000002</v>
      </c>
      <c r="D264" s="36">
        <v>2.9999999999999997E-4</v>
      </c>
      <c r="E264" s="1">
        <f t="shared" si="30"/>
        <v>30439.811779784624</v>
      </c>
      <c r="F264" s="37">
        <f t="shared" si="36"/>
        <v>30439.5</v>
      </c>
      <c r="G264" s="26">
        <f t="shared" si="32"/>
        <v>0.12771924499975285</v>
      </c>
      <c r="K264" s="1">
        <f t="shared" si="37"/>
        <v>0.12771924499975285</v>
      </c>
      <c r="P264" s="1">
        <f t="shared" si="33"/>
        <v>0.12717648505618978</v>
      </c>
      <c r="Q264" s="27">
        <f t="shared" si="34"/>
        <v>39286.899400000002</v>
      </c>
      <c r="R264" s="1">
        <f t="shared" si="35"/>
        <v>5.4275994356306478E-4</v>
      </c>
      <c r="AQ264" s="1">
        <v>16286</v>
      </c>
      <c r="AR264" s="1">
        <v>9.5926599969970994E-3</v>
      </c>
    </row>
    <row r="265" spans="1:44">
      <c r="A265" s="33" t="s">
        <v>154</v>
      </c>
      <c r="B265" s="34" t="s">
        <v>50</v>
      </c>
      <c r="C265" s="36">
        <v>54351.465900000003</v>
      </c>
      <c r="D265" s="36">
        <v>5.0000000000000001E-4</v>
      </c>
      <c r="E265" s="1">
        <f t="shared" si="30"/>
        <v>30552.266276742717</v>
      </c>
      <c r="F265" s="37">
        <f t="shared" si="36"/>
        <v>30552</v>
      </c>
      <c r="G265" s="26">
        <f t="shared" si="32"/>
        <v>0.10907912000402575</v>
      </c>
      <c r="K265" s="1">
        <f t="shared" si="37"/>
        <v>0.10907912000402575</v>
      </c>
      <c r="P265" s="1">
        <f t="shared" si="33"/>
        <v>0.12825256395465476</v>
      </c>
      <c r="Q265" s="27">
        <f t="shared" si="34"/>
        <v>39332.965900000003</v>
      </c>
      <c r="R265" s="1">
        <f t="shared" si="35"/>
        <v>-1.9173443950629004E-2</v>
      </c>
      <c r="AQ265" s="1">
        <v>16288.5</v>
      </c>
      <c r="AR265" s="1">
        <v>1.0478434996912256E-2</v>
      </c>
    </row>
    <row r="266" spans="1:44">
      <c r="A266" s="33" t="s">
        <v>155</v>
      </c>
      <c r="B266" s="32" t="s">
        <v>54</v>
      </c>
      <c r="C266" s="33">
        <v>54641.319199999998</v>
      </c>
      <c r="D266" s="33">
        <v>5.0000000000000001E-4</v>
      </c>
      <c r="E266" s="1">
        <f t="shared" si="30"/>
        <v>31259.837006951046</v>
      </c>
      <c r="F266" s="37">
        <f t="shared" si="36"/>
        <v>31259.5</v>
      </c>
      <c r="G266" s="26">
        <f t="shared" si="32"/>
        <v>0.13805344499996863</v>
      </c>
      <c r="K266" s="1">
        <f t="shared" si="37"/>
        <v>0.13805344499996863</v>
      </c>
      <c r="P266" s="1">
        <f t="shared" si="33"/>
        <v>0.13512194605943251</v>
      </c>
      <c r="Q266" s="27">
        <f t="shared" si="34"/>
        <v>39622.819199999998</v>
      </c>
      <c r="R266" s="1">
        <f t="shared" si="35"/>
        <v>2.9314989405361258E-3</v>
      </c>
      <c r="AQ266" s="1">
        <v>16291</v>
      </c>
      <c r="AR266" s="1">
        <v>3.0364209997060243E-2</v>
      </c>
    </row>
    <row r="267" spans="1:44">
      <c r="A267" s="33" t="s">
        <v>155</v>
      </c>
      <c r="B267" s="32" t="s">
        <v>50</v>
      </c>
      <c r="C267" s="33">
        <v>54642.3433</v>
      </c>
      <c r="D267" s="33">
        <v>4.0000000000000002E-4</v>
      </c>
      <c r="E267" s="1">
        <f t="shared" si="30"/>
        <v>31262.336972225923</v>
      </c>
      <c r="F267" s="37">
        <f t="shared" si="36"/>
        <v>31262</v>
      </c>
      <c r="G267" s="26">
        <f t="shared" si="32"/>
        <v>0.13803922000079183</v>
      </c>
      <c r="K267" s="1">
        <f t="shared" si="37"/>
        <v>0.13803922000079183</v>
      </c>
      <c r="P267" s="1">
        <f t="shared" si="33"/>
        <v>0.13514653169579527</v>
      </c>
      <c r="Q267" s="27">
        <f t="shared" si="34"/>
        <v>39623.8433</v>
      </c>
      <c r="R267" s="1">
        <f t="shared" si="35"/>
        <v>2.8926883049965602E-3</v>
      </c>
      <c r="AQ267" s="1">
        <v>16293.5</v>
      </c>
      <c r="AR267" s="1">
        <v>4.2249984995578416E-2</v>
      </c>
    </row>
    <row r="268" spans="1:44">
      <c r="A268" s="33" t="s">
        <v>155</v>
      </c>
      <c r="B268" s="32" t="s">
        <v>50</v>
      </c>
      <c r="C268" s="33">
        <v>54646.439100000003</v>
      </c>
      <c r="D268" s="33">
        <v>1E-4</v>
      </c>
      <c r="E268" s="1">
        <f t="shared" si="30"/>
        <v>31272.335368645039</v>
      </c>
      <c r="F268" s="37">
        <f t="shared" si="36"/>
        <v>31272</v>
      </c>
      <c r="G268" s="26">
        <f t="shared" si="32"/>
        <v>0.13738231999741402</v>
      </c>
      <c r="K268" s="1">
        <f t="shared" si="37"/>
        <v>0.13738231999741402</v>
      </c>
      <c r="P268" s="1">
        <f t="shared" si="33"/>
        <v>0.13524489622725783</v>
      </c>
      <c r="Q268" s="27">
        <f t="shared" si="34"/>
        <v>39627.939100000003</v>
      </c>
      <c r="R268" s="1">
        <f t="shared" si="35"/>
        <v>2.1374237701561882E-3</v>
      </c>
      <c r="AQ268" s="1">
        <v>16921</v>
      </c>
      <c r="AR268" s="1">
        <v>3.3579510003619362E-2</v>
      </c>
    </row>
    <row r="269" spans="1:44">
      <c r="A269" s="33" t="s">
        <v>155</v>
      </c>
      <c r="B269" s="32" t="s">
        <v>54</v>
      </c>
      <c r="C269" s="33">
        <v>54702.356500000002</v>
      </c>
      <c r="D269" s="33">
        <v>4.0000000000000002E-4</v>
      </c>
      <c r="E269" s="1">
        <f t="shared" si="30"/>
        <v>31408.837231999194</v>
      </c>
      <c r="F269" s="37">
        <f t="shared" si="36"/>
        <v>31408.5</v>
      </c>
      <c r="G269" s="26">
        <f t="shared" si="32"/>
        <v>0.13814563499909127</v>
      </c>
      <c r="K269" s="1">
        <f t="shared" si="37"/>
        <v>0.13814563499909127</v>
      </c>
      <c r="P269" s="1">
        <f t="shared" si="33"/>
        <v>0.13659108935987213</v>
      </c>
      <c r="Q269" s="27">
        <f t="shared" si="34"/>
        <v>39683.856500000002</v>
      </c>
      <c r="R269" s="1">
        <f t="shared" si="35"/>
        <v>1.5545456392191404E-3</v>
      </c>
      <c r="AQ269" s="1">
        <v>16923.5</v>
      </c>
      <c r="AR269" s="1">
        <v>3.4265285001310986E-2</v>
      </c>
    </row>
    <row r="270" spans="1:44">
      <c r="A270" s="38" t="s">
        <v>156</v>
      </c>
      <c r="B270" s="39" t="s">
        <v>50</v>
      </c>
      <c r="C270" s="38">
        <v>55032.337500000001</v>
      </c>
      <c r="D270" s="38">
        <v>2.0000000000000001E-4</v>
      </c>
      <c r="E270" s="1">
        <f t="shared" si="30"/>
        <v>32214.365052882651</v>
      </c>
      <c r="F270" s="37">
        <f t="shared" si="36"/>
        <v>32214</v>
      </c>
      <c r="G270" s="26">
        <f t="shared" si="32"/>
        <v>0.14954233999742428</v>
      </c>
      <c r="K270" s="1">
        <f t="shared" si="37"/>
        <v>0.14954233999742428</v>
      </c>
      <c r="P270" s="1">
        <f t="shared" si="33"/>
        <v>0.14466856871784928</v>
      </c>
      <c r="Q270" s="27">
        <f t="shared" si="34"/>
        <v>40013.837500000001</v>
      </c>
      <c r="R270" s="1">
        <f t="shared" si="35"/>
        <v>4.873771279575001E-3</v>
      </c>
      <c r="AQ270" s="1">
        <v>17004</v>
      </c>
      <c r="AR270" s="1">
        <v>2.9987239999172743E-2</v>
      </c>
    </row>
    <row r="271" spans="1:44">
      <c r="A271" s="38" t="s">
        <v>156</v>
      </c>
      <c r="B271" s="39" t="s">
        <v>54</v>
      </c>
      <c r="C271" s="38">
        <v>55033.361799999999</v>
      </c>
      <c r="D271" s="38">
        <v>1E-4</v>
      </c>
      <c r="E271" s="1">
        <f t="shared" si="30"/>
        <v>32216.865506384303</v>
      </c>
      <c r="F271" s="37">
        <f t="shared" si="36"/>
        <v>32216.5</v>
      </c>
      <c r="G271" s="26">
        <f t="shared" si="32"/>
        <v>0.14972811499319505</v>
      </c>
      <c r="K271" s="1">
        <f t="shared" si="37"/>
        <v>0.14972811499319505</v>
      </c>
      <c r="P271" s="1">
        <f t="shared" si="33"/>
        <v>0.14469399378013176</v>
      </c>
      <c r="Q271" s="27">
        <f t="shared" si="34"/>
        <v>40014.861799999999</v>
      </c>
      <c r="R271" s="1">
        <f t="shared" si="35"/>
        <v>5.0341212130632917E-3</v>
      </c>
      <c r="AQ271" s="1">
        <v>17897.5</v>
      </c>
      <c r="AR271" s="1">
        <v>1.5563224995275959E-2</v>
      </c>
    </row>
    <row r="272" spans="1:44">
      <c r="A272" s="119" t="s">
        <v>305</v>
      </c>
      <c r="B272" s="118" t="s">
        <v>54</v>
      </c>
      <c r="C272" s="100">
        <v>56522.471749999997</v>
      </c>
      <c r="D272" s="100">
        <v>2.9999999999999997E-4</v>
      </c>
      <c r="E272" s="1">
        <f t="shared" si="30"/>
        <v>35851.98235577676</v>
      </c>
      <c r="F272" s="37">
        <f t="shared" si="36"/>
        <v>35851.5</v>
      </c>
      <c r="G272" s="26">
        <f t="shared" si="32"/>
        <v>0.1975949649931863</v>
      </c>
      <c r="L272" s="1">
        <f>G272</f>
        <v>0.1975949649931863</v>
      </c>
      <c r="P272" s="1">
        <f t="shared" si="33"/>
        <v>0.18398768165813009</v>
      </c>
      <c r="Q272" s="27">
        <f t="shared" si="34"/>
        <v>41503.971749999997</v>
      </c>
      <c r="R272" s="1">
        <f t="shared" si="35"/>
        <v>1.3607283335056203E-2</v>
      </c>
    </row>
    <row r="273" spans="1:18">
      <c r="A273" s="119" t="s">
        <v>305</v>
      </c>
      <c r="B273" s="118" t="s">
        <v>54</v>
      </c>
      <c r="C273" s="100">
        <v>56522.47264</v>
      </c>
      <c r="D273" s="100">
        <v>6.9999999999999999E-4</v>
      </c>
      <c r="E273" s="1">
        <f t="shared" si="30"/>
        <v>35851.984528385976</v>
      </c>
      <c r="F273" s="37">
        <f t="shared" si="36"/>
        <v>35851.5</v>
      </c>
      <c r="G273" s="26">
        <f t="shared" si="32"/>
        <v>0.19848496499616886</v>
      </c>
      <c r="L273" s="1">
        <f>G273</f>
        <v>0.19848496499616886</v>
      </c>
      <c r="P273" s="1">
        <f t="shared" si="33"/>
        <v>0.18398768165813009</v>
      </c>
      <c r="Q273" s="27">
        <f t="shared" si="34"/>
        <v>41503.97264</v>
      </c>
      <c r="R273" s="1">
        <f t="shared" si="35"/>
        <v>1.4497283338038763E-2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1"/>
  </sheetPr>
  <dimension ref="A1:AT253"/>
  <sheetViews>
    <sheetView workbookViewId="0">
      <selection activeCell="G6" sqref="G6"/>
    </sheetView>
  </sheetViews>
  <sheetFormatPr defaultColWidth="10.28515625" defaultRowHeight="12.75"/>
  <cols>
    <col min="1" max="1" width="15" style="1" customWidth="1"/>
    <col min="2" max="2" width="5.140625" style="1" customWidth="1"/>
    <col min="3" max="3" width="11.85546875" style="1" customWidth="1"/>
    <col min="4" max="4" width="9.42578125" style="1" customWidth="1"/>
    <col min="5" max="5" width="10.28515625" style="1"/>
    <col min="6" max="6" width="11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21" ht="20.25">
      <c r="A1" s="2" t="s">
        <v>0</v>
      </c>
      <c r="F1" s="184" t="s">
        <v>433</v>
      </c>
      <c r="G1" s="185"/>
      <c r="U1" s="186"/>
    </row>
    <row r="2" spans="1:21">
      <c r="A2" s="1" t="s">
        <v>1</v>
      </c>
      <c r="B2" s="3" t="s">
        <v>2</v>
      </c>
    </row>
    <row r="3" spans="1:21">
      <c r="A3" s="187" t="s">
        <v>434</v>
      </c>
    </row>
    <row r="4" spans="1:21">
      <c r="A4" s="5" t="s">
        <v>4</v>
      </c>
      <c r="C4" s="6">
        <v>41835.861700000001</v>
      </c>
      <c r="D4" s="7">
        <v>0.40964569000000001</v>
      </c>
    </row>
    <row r="6" spans="1:21">
      <c r="A6" s="5" t="s">
        <v>5</v>
      </c>
    </row>
    <row r="7" spans="1:21">
      <c r="A7" s="1" t="s">
        <v>6</v>
      </c>
      <c r="C7" s="1">
        <v>40047.347800000003</v>
      </c>
      <c r="D7" s="16"/>
    </row>
    <row r="8" spans="1:21">
      <c r="A8" s="1" t="s">
        <v>7</v>
      </c>
      <c r="C8" s="1">
        <v>0.40964600000000001</v>
      </c>
      <c r="D8" s="16"/>
    </row>
    <row r="9" spans="1:21">
      <c r="A9" s="8" t="s">
        <v>8</v>
      </c>
      <c r="B9" s="8"/>
      <c r="C9" s="8">
        <v>218</v>
      </c>
      <c r="D9" s="8" t="str">
        <f>"F"&amp;C9</f>
        <v>F218</v>
      </c>
      <c r="E9" s="8" t="str">
        <f>"G"&amp;C9</f>
        <v>G218</v>
      </c>
    </row>
    <row r="10" spans="1:21">
      <c r="C10" s="9" t="s">
        <v>9</v>
      </c>
      <c r="D10" s="9" t="s">
        <v>10</v>
      </c>
    </row>
    <row r="11" spans="1:21">
      <c r="A11" s="1" t="s">
        <v>11</v>
      </c>
      <c r="C11" s="10">
        <f ca="1">INTERCEPT(INDIRECT(E9):G973,INDIRECT(D9):$F973)</f>
        <v>-0.22222167733875658</v>
      </c>
      <c r="D11" s="11">
        <f>+E11*F11</f>
        <v>9.9979271245997147E-7</v>
      </c>
      <c r="E11" s="12">
        <v>0.99979271245997159</v>
      </c>
      <c r="F11" s="1">
        <v>9.9999999999999995E-7</v>
      </c>
    </row>
    <row r="12" spans="1:21">
      <c r="A12" s="1" t="s">
        <v>12</v>
      </c>
      <c r="C12" s="10">
        <f ca="1">SLOPE(INDIRECT(E9):G973,INDIRECT(D9):$F973)</f>
        <v>9.8944953414533056E-6</v>
      </c>
      <c r="D12" s="11">
        <f>+E12*F12</f>
        <v>-1.6708825904885164E-6</v>
      </c>
      <c r="E12" s="13">
        <v>-1.6708825904885165</v>
      </c>
      <c r="F12" s="1">
        <v>9.9999999999999995E-7</v>
      </c>
    </row>
    <row r="13" spans="1:21">
      <c r="A13" s="1" t="s">
        <v>13</v>
      </c>
      <c r="C13" s="11" t="s">
        <v>14</v>
      </c>
      <c r="D13" s="11">
        <f>+E13*F13</f>
        <v>1.5848179945595128E-10</v>
      </c>
      <c r="E13" s="14">
        <v>1.5848179945595127</v>
      </c>
      <c r="F13" s="1">
        <v>1E-10</v>
      </c>
    </row>
    <row r="14" spans="1:21">
      <c r="A14" s="1" t="s">
        <v>15</v>
      </c>
      <c r="E14" s="1">
        <f>SUM(R21:R972)</f>
        <v>0.12250245274835236</v>
      </c>
    </row>
    <row r="15" spans="1:21">
      <c r="A15" s="5" t="s">
        <v>16</v>
      </c>
      <c r="C15" s="15">
        <f ca="1">(C7+C11)+(C8+C12)*INT(MAX(F21:F3500))</f>
        <v>55033.157510751247</v>
      </c>
      <c r="D15" s="16">
        <f>+C7+INT(MAX(F21:F1555))*C8+D11+D12*INT(MAX(F21:F3990))+D13*INT(MAX(F21:F4017)^2)</f>
        <v>55033.168741685462</v>
      </c>
    </row>
    <row r="16" spans="1:21">
      <c r="A16" s="5" t="s">
        <v>17</v>
      </c>
      <c r="C16" s="15">
        <f ca="1">+C8+C12</f>
        <v>0.40965589449534145</v>
      </c>
      <c r="D16" s="17">
        <f>+C8+D12+2*D13*MAX(F21:F114)</f>
        <v>0.40964773473279803</v>
      </c>
    </row>
    <row r="17" spans="1:46">
      <c r="A17" s="10" t="s">
        <v>18</v>
      </c>
      <c r="C17" s="1">
        <f>COUNT(C21:C2158)</f>
        <v>233</v>
      </c>
    </row>
    <row r="18" spans="1:46">
      <c r="A18" s="5" t="s">
        <v>19</v>
      </c>
      <c r="C18" s="18">
        <f ca="1">+C15</f>
        <v>55033.157510751247</v>
      </c>
      <c r="D18" s="19">
        <f ca="1">C16</f>
        <v>0.40965589449534145</v>
      </c>
      <c r="E18" s="10" t="s">
        <v>9</v>
      </c>
      <c r="H18" s="1">
        <f>COUNT(H21:H419)</f>
        <v>30</v>
      </c>
    </row>
    <row r="19" spans="1:46">
      <c r="A19" s="5" t="s">
        <v>21</v>
      </c>
      <c r="C19" s="20">
        <f>+D15</f>
        <v>55033.168741685462</v>
      </c>
      <c r="D19" s="21">
        <f>+D16</f>
        <v>0.40964773473279803</v>
      </c>
      <c r="E19" s="8" t="s">
        <v>22</v>
      </c>
    </row>
    <row r="20" spans="1:46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9" t="s">
        <v>30</v>
      </c>
      <c r="H20" s="22" t="s">
        <v>435</v>
      </c>
      <c r="I20" s="22" t="s">
        <v>436</v>
      </c>
      <c r="J20" s="22" t="s">
        <v>437</v>
      </c>
      <c r="K20" s="22" t="s">
        <v>438</v>
      </c>
      <c r="L20" s="22" t="s">
        <v>36</v>
      </c>
      <c r="M20" s="22" t="s">
        <v>439</v>
      </c>
      <c r="N20" s="22" t="s">
        <v>37</v>
      </c>
      <c r="O20" s="22" t="s">
        <v>38</v>
      </c>
      <c r="P20" s="22" t="s">
        <v>39</v>
      </c>
      <c r="Q20" s="9" t="s">
        <v>40</v>
      </c>
    </row>
    <row r="21" spans="1:46">
      <c r="A21" s="24" t="s">
        <v>46</v>
      </c>
      <c r="B21" s="25"/>
      <c r="C21" s="26">
        <v>35658.466999999997</v>
      </c>
      <c r="D21" s="26"/>
      <c r="E21" s="1">
        <f t="shared" ref="E21:E84" si="0">+(C21-C$7)/C$8</f>
        <v>-10713.8378014188</v>
      </c>
      <c r="F21" s="1">
        <f t="shared" ref="F21:F84" si="1">ROUND(2*E21,0)/2</f>
        <v>-10714</v>
      </c>
      <c r="G21" s="1">
        <f t="shared" ref="G21:G84" si="2">+C21-(C$7+F21*C$8)</f>
        <v>6.644399999640882E-2</v>
      </c>
      <c r="P21" s="1">
        <f t="shared" ref="P21:P84" si="3">+D$11+D$12*F21+D$13*F21^2</f>
        <v>3.609492929646798E-2</v>
      </c>
      <c r="Q21" s="27">
        <f t="shared" ref="Q21:Q84" si="4">+C21-15018.5</f>
        <v>20639.966999999997</v>
      </c>
      <c r="R21" s="1">
        <f t="shared" ref="R21:R84" si="5">+(P21-G21)^2</f>
        <v>9.2106609235000764E-4</v>
      </c>
      <c r="W21" s="188"/>
      <c r="AS21" s="1">
        <v>-15080</v>
      </c>
      <c r="AT21" s="1">
        <v>6.2305199993716087E-2</v>
      </c>
    </row>
    <row r="22" spans="1:46">
      <c r="A22" s="24" t="s">
        <v>46</v>
      </c>
      <c r="B22" s="25"/>
      <c r="C22" s="26">
        <v>35672.383000000002</v>
      </c>
      <c r="D22" s="26"/>
      <c r="E22" s="1">
        <f t="shared" si="0"/>
        <v>-10679.867007123226</v>
      </c>
      <c r="F22" s="1">
        <f t="shared" si="1"/>
        <v>-10680</v>
      </c>
      <c r="G22" s="1">
        <f t="shared" si="2"/>
        <v>5.4479999998875428E-2</v>
      </c>
      <c r="P22" s="1">
        <f t="shared" si="3"/>
        <v>3.5922840261394307E-2</v>
      </c>
      <c r="Q22" s="27">
        <f t="shared" si="4"/>
        <v>20653.883000000002</v>
      </c>
      <c r="R22" s="1">
        <f t="shared" si="5"/>
        <v>3.443681775223904E-4</v>
      </c>
      <c r="W22" s="188"/>
      <c r="AS22" s="1">
        <v>-15046</v>
      </c>
      <c r="AT22" s="1">
        <v>5.0351739999314304E-2</v>
      </c>
    </row>
    <row r="23" spans="1:46">
      <c r="A23" s="24" t="s">
        <v>46</v>
      </c>
      <c r="B23" s="25"/>
      <c r="C23" s="26">
        <v>35689.597000000002</v>
      </c>
      <c r="D23" s="26"/>
      <c r="E23" s="1">
        <f t="shared" si="0"/>
        <v>-10637.84535916377</v>
      </c>
      <c r="F23" s="1">
        <f t="shared" si="1"/>
        <v>-10638</v>
      </c>
      <c r="G23" s="1">
        <f t="shared" si="2"/>
        <v>6.3347999996040016E-2</v>
      </c>
      <c r="P23" s="1">
        <f t="shared" si="3"/>
        <v>3.5710765562560115E-2</v>
      </c>
      <c r="Q23" s="27">
        <f t="shared" si="4"/>
        <v>20671.097000000002</v>
      </c>
      <c r="R23" s="1">
        <f t="shared" si="5"/>
        <v>7.6381672713112707E-4</v>
      </c>
      <c r="W23" s="188"/>
      <c r="AS23" s="1">
        <v>-15004</v>
      </c>
      <c r="AT23" s="1">
        <v>5.9232760002487339E-2</v>
      </c>
    </row>
    <row r="24" spans="1:46">
      <c r="A24" s="24" t="s">
        <v>46</v>
      </c>
      <c r="B24" s="25"/>
      <c r="C24" s="26">
        <v>35990.667000000001</v>
      </c>
      <c r="D24" s="26"/>
      <c r="E24" s="1">
        <f t="shared" si="0"/>
        <v>-9902.8937179906607</v>
      </c>
      <c r="F24" s="1">
        <f t="shared" si="1"/>
        <v>-9903</v>
      </c>
      <c r="G24" s="1">
        <f t="shared" si="2"/>
        <v>4.3537999998079613E-2</v>
      </c>
      <c r="P24" s="1">
        <f t="shared" si="3"/>
        <v>3.2089966496221901E-2</v>
      </c>
      <c r="Q24" s="27">
        <f t="shared" si="4"/>
        <v>20972.167000000001</v>
      </c>
      <c r="R24" s="1">
        <f t="shared" si="5"/>
        <v>1.3105747105965655E-4</v>
      </c>
      <c r="W24" s="188"/>
      <c r="AS24" s="1">
        <v>-14269</v>
      </c>
      <c r="AT24" s="1">
        <v>3.965061000053538E-2</v>
      </c>
    </row>
    <row r="25" spans="1:46">
      <c r="A25" s="24" t="s">
        <v>46</v>
      </c>
      <c r="B25" s="25"/>
      <c r="C25" s="26">
        <v>36012.81</v>
      </c>
      <c r="D25" s="26"/>
      <c r="E25" s="1">
        <f t="shared" si="0"/>
        <v>-9848.8397299131575</v>
      </c>
      <c r="F25" s="1">
        <f t="shared" si="1"/>
        <v>-9849</v>
      </c>
      <c r="G25" s="1">
        <f t="shared" si="2"/>
        <v>6.5653999990900047E-2</v>
      </c>
      <c r="P25" s="1">
        <f t="shared" si="3"/>
        <v>3.1830700881181409E-2</v>
      </c>
      <c r="Q25" s="27">
        <f t="shared" si="4"/>
        <v>20994.309999999998</v>
      </c>
      <c r="R25" s="1">
        <f t="shared" si="5"/>
        <v>1.1440155626654936E-3</v>
      </c>
      <c r="W25" s="188"/>
      <c r="AS25" s="1">
        <v>-14215</v>
      </c>
      <c r="AT25" s="1">
        <v>6.1783350000041537E-2</v>
      </c>
    </row>
    <row r="26" spans="1:46">
      <c r="A26" s="24" t="s">
        <v>47</v>
      </c>
      <c r="B26" s="25"/>
      <c r="C26" s="26">
        <v>39294.438199999997</v>
      </c>
      <c r="D26" s="26"/>
      <c r="E26" s="1">
        <f t="shared" si="0"/>
        <v>-1837.951792523316</v>
      </c>
      <c r="F26" s="1">
        <f t="shared" si="1"/>
        <v>-1838</v>
      </c>
      <c r="G26" s="1">
        <f t="shared" si="2"/>
        <v>1.9747999991523102E-2</v>
      </c>
      <c r="P26" s="1">
        <f t="shared" si="3"/>
        <v>3.6074721821516241E-3</v>
      </c>
      <c r="Q26" s="27">
        <f t="shared" si="4"/>
        <v>24275.938199999997</v>
      </c>
      <c r="R26" s="1">
        <f t="shared" si="5"/>
        <v>2.6051663796509403E-4</v>
      </c>
      <c r="W26" s="188"/>
      <c r="AS26" s="1">
        <v>-6204</v>
      </c>
      <c r="AT26" s="1">
        <v>1.836075999744935E-2</v>
      </c>
    </row>
    <row r="27" spans="1:46">
      <c r="A27" s="24" t="s">
        <v>47</v>
      </c>
      <c r="B27" s="25"/>
      <c r="C27" s="26">
        <v>39319.421799999996</v>
      </c>
      <c r="D27" s="26"/>
      <c r="E27" s="1">
        <f t="shared" si="0"/>
        <v>-1776.9635246041869</v>
      </c>
      <c r="F27" s="1">
        <f t="shared" si="1"/>
        <v>-1777</v>
      </c>
      <c r="G27" s="1">
        <f t="shared" si="2"/>
        <v>1.4941999994334765E-2</v>
      </c>
      <c r="P27" s="1">
        <f t="shared" si="3"/>
        <v>3.4706007301247956E-3</v>
      </c>
      <c r="Q27" s="27">
        <f t="shared" si="4"/>
        <v>24300.921799999996</v>
      </c>
      <c r="R27" s="1">
        <f t="shared" si="5"/>
        <v>1.3159300107891704E-4</v>
      </c>
      <c r="W27" s="188"/>
      <c r="AS27" s="1">
        <v>-6143</v>
      </c>
      <c r="AT27" s="1">
        <v>1.3573669995821547E-2</v>
      </c>
    </row>
    <row r="28" spans="1:46">
      <c r="A28" s="24" t="s">
        <v>48</v>
      </c>
      <c r="B28" s="25"/>
      <c r="C28" s="26">
        <v>40047.358</v>
      </c>
      <c r="D28" s="26"/>
      <c r="E28" s="1">
        <f t="shared" si="0"/>
        <v>2.4899547406748369E-2</v>
      </c>
      <c r="F28" s="1">
        <f t="shared" si="1"/>
        <v>0</v>
      </c>
      <c r="G28" s="1">
        <f t="shared" si="2"/>
        <v>1.0199999996984843E-2</v>
      </c>
      <c r="I28" s="1">
        <f t="shared" ref="I28:I59" si="6">G28</f>
        <v>1.0199999996984843E-2</v>
      </c>
      <c r="P28" s="1">
        <f t="shared" si="3"/>
        <v>9.9979271245997147E-7</v>
      </c>
      <c r="Q28" s="27">
        <f t="shared" si="4"/>
        <v>25028.858</v>
      </c>
      <c r="R28" s="1">
        <f t="shared" si="5"/>
        <v>1.0401960516674812E-4</v>
      </c>
      <c r="W28" s="188"/>
      <c r="AS28" s="1">
        <v>-4366</v>
      </c>
      <c r="AT28" s="1">
        <v>9.3825399962952361E-3</v>
      </c>
    </row>
    <row r="29" spans="1:46">
      <c r="A29" s="24" t="s">
        <v>48</v>
      </c>
      <c r="B29" s="25"/>
      <c r="C29" s="26">
        <v>40049.405700000003</v>
      </c>
      <c r="D29" s="26"/>
      <c r="E29" s="1">
        <f t="shared" si="0"/>
        <v>5.0236057474009028</v>
      </c>
      <c r="F29" s="1">
        <f t="shared" si="1"/>
        <v>5</v>
      </c>
      <c r="G29" s="1">
        <f t="shared" si="2"/>
        <v>9.6699999994598329E-3</v>
      </c>
      <c r="I29" s="1">
        <f t="shared" si="6"/>
        <v>9.6699999994598329E-3</v>
      </c>
      <c r="P29" s="1">
        <f t="shared" si="3"/>
        <v>-7.3506581949962128E-6</v>
      </c>
      <c r="Q29" s="27">
        <f t="shared" si="4"/>
        <v>25030.905700000003</v>
      </c>
      <c r="R29" s="1">
        <f t="shared" si="5"/>
        <v>9.3651115751212355E-5</v>
      </c>
      <c r="W29" s="188"/>
      <c r="AS29" s="1">
        <v>-4361</v>
      </c>
      <c r="AT29" s="1">
        <v>8.8540900032967329E-3</v>
      </c>
    </row>
    <row r="30" spans="1:46">
      <c r="A30" s="24" t="s">
        <v>48</v>
      </c>
      <c r="B30" s="25"/>
      <c r="C30" s="26">
        <v>40418.4931</v>
      </c>
      <c r="D30" s="26"/>
      <c r="E30" s="1">
        <f t="shared" si="0"/>
        <v>906.01470537975831</v>
      </c>
      <c r="F30" s="1">
        <f t="shared" si="1"/>
        <v>906</v>
      </c>
      <c r="G30" s="1">
        <f t="shared" si="2"/>
        <v>6.0239999947953038E-3</v>
      </c>
      <c r="I30" s="1">
        <f t="shared" si="6"/>
        <v>6.0239999947953038E-3</v>
      </c>
      <c r="P30" s="1">
        <f t="shared" si="3"/>
        <v>-1.3827322679319106E-3</v>
      </c>
      <c r="Q30" s="27">
        <f t="shared" si="4"/>
        <v>25399.9931</v>
      </c>
      <c r="R30" s="1">
        <f t="shared" si="5"/>
        <v>5.4859682811724199E-5</v>
      </c>
      <c r="W30" s="188"/>
      <c r="AS30" s="1">
        <v>-3460</v>
      </c>
      <c r="AT30" s="1">
        <v>5.4873999979463406E-3</v>
      </c>
    </row>
    <row r="31" spans="1:46">
      <c r="A31" s="29" t="s">
        <v>49</v>
      </c>
      <c r="B31" s="25" t="s">
        <v>50</v>
      </c>
      <c r="C31" s="26">
        <v>40820.349000000002</v>
      </c>
      <c r="D31" s="26"/>
      <c r="E31" s="1">
        <f t="shared" si="0"/>
        <v>1886.9980422120532</v>
      </c>
      <c r="F31" s="1">
        <f t="shared" si="1"/>
        <v>1887</v>
      </c>
      <c r="G31" s="1">
        <f t="shared" si="2"/>
        <v>-8.0200000229524449E-4</v>
      </c>
      <c r="I31" s="1">
        <f t="shared" si="6"/>
        <v>-8.0200000229524449E-4</v>
      </c>
      <c r="P31" s="1">
        <f t="shared" si="3"/>
        <v>-2.5876385769724019E-3</v>
      </c>
      <c r="Q31" s="27">
        <f t="shared" si="4"/>
        <v>25801.849000000002</v>
      </c>
      <c r="R31" s="1">
        <f t="shared" si="5"/>
        <v>3.1885051193750701E-6</v>
      </c>
      <c r="W31" s="188"/>
      <c r="AS31" s="1">
        <v>-2479</v>
      </c>
      <c r="AT31" s="1">
        <v>-1.0344900001655333E-3</v>
      </c>
    </row>
    <row r="32" spans="1:46">
      <c r="A32" s="29" t="s">
        <v>51</v>
      </c>
      <c r="B32" s="25"/>
      <c r="C32" s="26">
        <v>40846.368600000002</v>
      </c>
      <c r="D32" s="26"/>
      <c r="E32" s="1">
        <f t="shared" si="0"/>
        <v>1950.5153229861842</v>
      </c>
      <c r="F32" s="1">
        <f t="shared" si="1"/>
        <v>1950.5</v>
      </c>
      <c r="G32" s="1">
        <f t="shared" si="2"/>
        <v>6.2770000004093163E-3</v>
      </c>
      <c r="I32" s="1">
        <f t="shared" si="6"/>
        <v>6.2770000004093163E-3</v>
      </c>
      <c r="P32" s="1">
        <f t="shared" si="3"/>
        <v>-2.6551205784747477E-3</v>
      </c>
      <c r="Q32" s="27">
        <f t="shared" si="4"/>
        <v>25827.868600000002</v>
      </c>
      <c r="R32" s="1">
        <f t="shared" si="5"/>
        <v>7.9782778035724188E-5</v>
      </c>
      <c r="W32" s="188"/>
      <c r="AS32" s="1">
        <v>-2415.5</v>
      </c>
      <c r="AT32" s="1">
        <v>6.0641949967248365E-3</v>
      </c>
    </row>
    <row r="33" spans="1:46">
      <c r="A33" s="29" t="s">
        <v>51</v>
      </c>
      <c r="B33" s="25"/>
      <c r="C33" s="26">
        <v>40853.328000000001</v>
      </c>
      <c r="D33" s="26"/>
      <c r="E33" s="1">
        <f t="shared" si="0"/>
        <v>1967.5041377189038</v>
      </c>
      <c r="F33" s="1">
        <f t="shared" si="1"/>
        <v>1967.5</v>
      </c>
      <c r="G33" s="1">
        <f t="shared" si="2"/>
        <v>1.6949999990174547E-3</v>
      </c>
      <c r="I33" s="1">
        <f t="shared" si="6"/>
        <v>1.6949999990174547E-3</v>
      </c>
      <c r="P33" s="1">
        <f t="shared" si="3"/>
        <v>-2.6729697437784892E-3</v>
      </c>
      <c r="Q33" s="27">
        <f t="shared" si="4"/>
        <v>25834.828000000001</v>
      </c>
      <c r="R33" s="1">
        <f t="shared" si="5"/>
        <v>1.9079159673980863E-5</v>
      </c>
      <c r="W33" s="188"/>
      <c r="AS33" s="1">
        <v>-2398.5</v>
      </c>
      <c r="AT33" s="1">
        <v>1.4874650005367585E-3</v>
      </c>
    </row>
    <row r="34" spans="1:46">
      <c r="A34" s="29" t="s">
        <v>52</v>
      </c>
      <c r="B34" s="25" t="s">
        <v>50</v>
      </c>
      <c r="C34" s="26">
        <v>41119.801800000001</v>
      </c>
      <c r="D34" s="26"/>
      <c r="E34" s="1">
        <f t="shared" si="0"/>
        <v>2618.0018845539757</v>
      </c>
      <c r="F34" s="1">
        <f t="shared" si="1"/>
        <v>2618</v>
      </c>
      <c r="G34" s="1">
        <f t="shared" si="2"/>
        <v>7.7199999941512942E-4</v>
      </c>
      <c r="I34" s="1">
        <f t="shared" si="6"/>
        <v>7.7199999941512942E-4</v>
      </c>
      <c r="P34" s="1">
        <f t="shared" si="3"/>
        <v>-3.2871486203321447E-3</v>
      </c>
      <c r="Q34" s="27">
        <f t="shared" si="4"/>
        <v>26101.301800000001</v>
      </c>
      <c r="R34" s="1">
        <f t="shared" si="5"/>
        <v>1.6476687517196206E-5</v>
      </c>
      <c r="W34" s="188"/>
      <c r="AS34" s="1">
        <v>-1748</v>
      </c>
      <c r="AT34" s="1">
        <v>7.6611999975284562E-4</v>
      </c>
    </row>
    <row r="35" spans="1:46">
      <c r="A35" s="29" t="s">
        <v>53</v>
      </c>
      <c r="B35" s="25"/>
      <c r="C35" s="26">
        <v>41136.385199999997</v>
      </c>
      <c r="D35" s="26"/>
      <c r="E35" s="1">
        <f t="shared" si="0"/>
        <v>2658.4841546115276</v>
      </c>
      <c r="F35" s="1">
        <f t="shared" si="1"/>
        <v>2658.5</v>
      </c>
      <c r="G35" s="1">
        <f t="shared" si="2"/>
        <v>-6.4910000073723495E-3</v>
      </c>
      <c r="I35" s="1">
        <f t="shared" si="6"/>
        <v>-6.4910000073723495E-3</v>
      </c>
      <c r="P35" s="1">
        <f t="shared" si="3"/>
        <v>-3.3209520820463422E-3</v>
      </c>
      <c r="Q35" s="27">
        <f t="shared" si="4"/>
        <v>26117.885199999997</v>
      </c>
      <c r="R35" s="1">
        <f t="shared" si="5"/>
        <v>1.0049203848863723E-5</v>
      </c>
      <c r="W35" s="188"/>
      <c r="AS35" s="1">
        <v>-1707.5</v>
      </c>
      <c r="AT35" s="1">
        <v>-6.4843250074773096E-3</v>
      </c>
    </row>
    <row r="36" spans="1:46">
      <c r="A36" s="29" t="s">
        <v>53</v>
      </c>
      <c r="B36" s="25"/>
      <c r="C36" s="26">
        <v>41139.456400000003</v>
      </c>
      <c r="D36" s="26"/>
      <c r="E36" s="1">
        <f t="shared" si="0"/>
        <v>2665.9813595152877</v>
      </c>
      <c r="F36" s="1">
        <f t="shared" si="1"/>
        <v>2666</v>
      </c>
      <c r="G36" s="1">
        <f t="shared" si="2"/>
        <v>-7.6360000020940788E-3</v>
      </c>
      <c r="I36" s="1">
        <f t="shared" si="6"/>
        <v>-7.6360000020940788E-3</v>
      </c>
      <c r="P36" s="1">
        <f t="shared" si="3"/>
        <v>-3.327154928915982E-3</v>
      </c>
      <c r="Q36" s="27">
        <f t="shared" si="4"/>
        <v>26120.956400000003</v>
      </c>
      <c r="R36" s="1">
        <f t="shared" si="5"/>
        <v>1.8566145864651159E-5</v>
      </c>
      <c r="AS36" s="1">
        <v>-1700</v>
      </c>
      <c r="AT36" s="1">
        <v>-7.626999999047257E-3</v>
      </c>
    </row>
    <row r="37" spans="1:46">
      <c r="A37" s="29" t="s">
        <v>52</v>
      </c>
      <c r="B37" s="25" t="s">
        <v>54</v>
      </c>
      <c r="C37" s="26">
        <v>41145.817000000003</v>
      </c>
      <c r="D37" s="26">
        <v>5.0000000000000001E-4</v>
      </c>
      <c r="E37" s="1">
        <f t="shared" si="0"/>
        <v>2681.5084243468741</v>
      </c>
      <c r="F37" s="1">
        <f t="shared" si="1"/>
        <v>2681.5</v>
      </c>
      <c r="G37" s="1">
        <f t="shared" si="2"/>
        <v>3.4509999968577176E-3</v>
      </c>
      <c r="I37" s="1">
        <f t="shared" si="6"/>
        <v>3.4509999968577176E-3</v>
      </c>
      <c r="P37" s="1">
        <f t="shared" si="3"/>
        <v>-3.3399176470183985E-3</v>
      </c>
      <c r="Q37" s="27">
        <f t="shared" si="4"/>
        <v>26127.317000000003</v>
      </c>
      <c r="R37" s="1">
        <f t="shared" si="5"/>
        <v>4.611656244590794E-5</v>
      </c>
      <c r="AS37" s="1">
        <v>-1684.5</v>
      </c>
      <c r="AT37" s="1">
        <v>3.4648049986572005E-3</v>
      </c>
    </row>
    <row r="38" spans="1:46">
      <c r="A38" s="29" t="s">
        <v>55</v>
      </c>
      <c r="B38" s="25"/>
      <c r="C38" s="26">
        <v>41479.470200000003</v>
      </c>
      <c r="D38" s="26"/>
      <c r="E38" s="1">
        <f t="shared" si="0"/>
        <v>3495.9999609418869</v>
      </c>
      <c r="F38" s="1">
        <f t="shared" si="1"/>
        <v>3496</v>
      </c>
      <c r="G38" s="1">
        <f t="shared" si="2"/>
        <v>-1.599999814061448E-5</v>
      </c>
      <c r="I38" s="1">
        <f t="shared" si="6"/>
        <v>-1.599999814061448E-5</v>
      </c>
      <c r="P38" s="1">
        <f t="shared" si="3"/>
        <v>-3.9034386549759658E-3</v>
      </c>
      <c r="Q38" s="27">
        <f t="shared" si="4"/>
        <v>26460.970200000003</v>
      </c>
      <c r="R38" s="1">
        <f t="shared" si="5"/>
        <v>1.5112179310657841E-5</v>
      </c>
      <c r="AS38" s="1">
        <v>-870</v>
      </c>
      <c r="AT38" s="1">
        <v>2.5029999960679561E-4</v>
      </c>
    </row>
    <row r="39" spans="1:46">
      <c r="A39" s="29" t="s">
        <v>55</v>
      </c>
      <c r="B39" s="25"/>
      <c r="C39" s="26">
        <v>41479.470399999998</v>
      </c>
      <c r="D39" s="26"/>
      <c r="E39" s="1">
        <f t="shared" si="0"/>
        <v>3496.0004491682944</v>
      </c>
      <c r="F39" s="1">
        <f t="shared" si="1"/>
        <v>3496</v>
      </c>
      <c r="G39" s="1">
        <f t="shared" si="2"/>
        <v>1.8399999680696055E-4</v>
      </c>
      <c r="I39" s="1">
        <f t="shared" si="6"/>
        <v>1.8399999680696055E-4</v>
      </c>
      <c r="P39" s="1">
        <f t="shared" si="3"/>
        <v>-3.9034386549759658E-3</v>
      </c>
      <c r="Q39" s="27">
        <f t="shared" si="4"/>
        <v>26460.970399999998</v>
      </c>
      <c r="R39" s="1">
        <f t="shared" si="5"/>
        <v>1.670715473208903E-5</v>
      </c>
      <c r="AS39" s="1">
        <v>-870</v>
      </c>
      <c r="AT39" s="1">
        <v>4.5029999455437064E-4</v>
      </c>
    </row>
    <row r="40" spans="1:46">
      <c r="A40" s="29" t="s">
        <v>52</v>
      </c>
      <c r="B40" s="25" t="s">
        <v>50</v>
      </c>
      <c r="C40" s="26">
        <v>41835.861599999997</v>
      </c>
      <c r="D40" s="26">
        <v>2.0000000000000001E-4</v>
      </c>
      <c r="E40" s="1">
        <f t="shared" si="0"/>
        <v>4365.998447439968</v>
      </c>
      <c r="F40" s="1">
        <f t="shared" si="1"/>
        <v>4366</v>
      </c>
      <c r="G40" s="1">
        <f t="shared" si="2"/>
        <v>-6.3600000430596992E-4</v>
      </c>
      <c r="I40" s="1">
        <f t="shared" si="6"/>
        <v>-6.3600000430596992E-4</v>
      </c>
      <c r="P40" s="1">
        <f t="shared" si="3"/>
        <v>-4.2731005093302361E-3</v>
      </c>
      <c r="Q40" s="27">
        <f t="shared" si="4"/>
        <v>26817.361599999997</v>
      </c>
      <c r="R40" s="1">
        <f t="shared" si="5"/>
        <v>1.3228500083647772E-5</v>
      </c>
      <c r="AS40" s="1">
        <v>0</v>
      </c>
      <c r="AT40" s="1">
        <v>-1.0000000474974513E-4</v>
      </c>
    </row>
    <row r="41" spans="1:46">
      <c r="A41" s="30" t="s">
        <v>31</v>
      </c>
      <c r="C41" s="26">
        <v>41835.861700000001</v>
      </c>
      <c r="D41" s="26" t="s">
        <v>14</v>
      </c>
      <c r="E41" s="1">
        <f t="shared" si="0"/>
        <v>4365.9986915531899</v>
      </c>
      <c r="F41" s="1">
        <f t="shared" si="1"/>
        <v>4366</v>
      </c>
      <c r="G41" s="1">
        <f t="shared" si="2"/>
        <v>-5.3599999955622479E-4</v>
      </c>
      <c r="I41" s="1">
        <f t="shared" si="6"/>
        <v>-5.3599999955622479E-4</v>
      </c>
      <c r="P41" s="1">
        <f t="shared" si="3"/>
        <v>-4.2731005093302361E-3</v>
      </c>
      <c r="Q41" s="27">
        <f t="shared" si="4"/>
        <v>26817.361700000001</v>
      </c>
      <c r="R41" s="1">
        <f t="shared" si="5"/>
        <v>1.3965920220153176E-5</v>
      </c>
      <c r="AS41" s="1">
        <v>0</v>
      </c>
      <c r="AT41" s="1">
        <v>0</v>
      </c>
    </row>
    <row r="42" spans="1:46">
      <c r="A42" s="29" t="s">
        <v>52</v>
      </c>
      <c r="B42" s="25" t="s">
        <v>54</v>
      </c>
      <c r="C42" s="26">
        <v>41843.849799999996</v>
      </c>
      <c r="D42" s="26">
        <v>2.0000000000000001E-4</v>
      </c>
      <c r="E42" s="1">
        <f t="shared" si="0"/>
        <v>4385.4986988765741</v>
      </c>
      <c r="F42" s="1">
        <f t="shared" si="1"/>
        <v>4385.5</v>
      </c>
      <c r="G42" s="1">
        <f t="shared" si="2"/>
        <v>-5.3300000581657514E-4</v>
      </c>
      <c r="I42" s="1">
        <f t="shared" si="6"/>
        <v>-5.3300000581657514E-4</v>
      </c>
      <c r="P42" s="1">
        <f t="shared" si="3"/>
        <v>-4.278637127219956E-3</v>
      </c>
      <c r="Q42" s="27">
        <f t="shared" si="4"/>
        <v>26825.349799999996</v>
      </c>
      <c r="R42" s="1">
        <f t="shared" si="5"/>
        <v>1.4029797445235006E-5</v>
      </c>
      <c r="AS42" s="1">
        <v>19.5</v>
      </c>
      <c r="AT42" s="1">
        <v>9.0449975687079132E-6</v>
      </c>
    </row>
    <row r="43" spans="1:46">
      <c r="A43" s="29" t="s">
        <v>55</v>
      </c>
      <c r="B43" s="25" t="s">
        <v>54</v>
      </c>
      <c r="C43" s="26">
        <v>41845.489000000001</v>
      </c>
      <c r="D43" s="26"/>
      <c r="E43" s="1">
        <f t="shared" si="0"/>
        <v>4389.50020261396</v>
      </c>
      <c r="F43" s="1">
        <f t="shared" si="1"/>
        <v>4389.5</v>
      </c>
      <c r="G43" s="1">
        <f t="shared" si="2"/>
        <v>8.2999998994637281E-5</v>
      </c>
      <c r="I43" s="1">
        <f t="shared" si="6"/>
        <v>8.2999998994637281E-5</v>
      </c>
      <c r="P43" s="1">
        <f t="shared" si="3"/>
        <v>-4.2797579464210062E-3</v>
      </c>
      <c r="Q43" s="27">
        <f t="shared" si="4"/>
        <v>26826.989000000001</v>
      </c>
      <c r="R43" s="1">
        <f t="shared" si="5"/>
        <v>1.9033656890287325E-5</v>
      </c>
      <c r="AS43" s="1">
        <v>23.5</v>
      </c>
      <c r="AT43" s="1">
        <v>6.2628500018035993E-4</v>
      </c>
    </row>
    <row r="44" spans="1:46">
      <c r="A44" s="29" t="s">
        <v>55</v>
      </c>
      <c r="B44" s="25"/>
      <c r="C44" s="26">
        <v>41851.4283</v>
      </c>
      <c r="D44" s="26"/>
      <c r="E44" s="1">
        <f t="shared" si="0"/>
        <v>4403.9988184920549</v>
      </c>
      <c r="F44" s="1">
        <f t="shared" si="1"/>
        <v>4404</v>
      </c>
      <c r="G44" s="1">
        <f t="shared" si="2"/>
        <v>-4.8400000378023833E-4</v>
      </c>
      <c r="I44" s="1">
        <f t="shared" si="6"/>
        <v>-4.8400000378023833E-4</v>
      </c>
      <c r="P44" s="1">
        <f t="shared" si="3"/>
        <v>-4.2837784032821093E-3</v>
      </c>
      <c r="Q44" s="27">
        <f t="shared" si="4"/>
        <v>26832.9283</v>
      </c>
      <c r="R44" s="1">
        <f t="shared" si="5"/>
        <v>1.4438315885321001E-5</v>
      </c>
      <c r="T44" s="1">
        <v>43662.476999999999</v>
      </c>
      <c r="U44" s="11" t="s">
        <v>50</v>
      </c>
      <c r="V44" s="1">
        <v>3.2000000000000002E-3</v>
      </c>
      <c r="W44" s="1" t="s">
        <v>440</v>
      </c>
      <c r="AS44" s="1">
        <v>38</v>
      </c>
      <c r="AT44" s="1">
        <v>6.3779996708035469E-5</v>
      </c>
    </row>
    <row r="45" spans="1:46">
      <c r="A45" s="29" t="s">
        <v>52</v>
      </c>
      <c r="B45" s="25" t="s">
        <v>54</v>
      </c>
      <c r="C45" s="26">
        <v>41877.8508</v>
      </c>
      <c r="D45" s="26">
        <v>2.0000000000000001E-4</v>
      </c>
      <c r="E45" s="1">
        <f t="shared" si="0"/>
        <v>4468.4996313890451</v>
      </c>
      <c r="F45" s="1">
        <f t="shared" si="1"/>
        <v>4468.5</v>
      </c>
      <c r="G45" s="1">
        <f t="shared" si="2"/>
        <v>-1.5100000018719584E-4</v>
      </c>
      <c r="I45" s="1">
        <f t="shared" si="6"/>
        <v>-1.5100000018719584E-4</v>
      </c>
      <c r="P45" s="1">
        <f t="shared" si="3"/>
        <v>-4.3008549604827149E-3</v>
      </c>
      <c r="Q45" s="27">
        <f t="shared" si="4"/>
        <v>26859.3508</v>
      </c>
      <c r="R45" s="1">
        <f t="shared" si="5"/>
        <v>1.7221296191489324E-5</v>
      </c>
      <c r="T45" s="1">
        <v>44406.8073</v>
      </c>
      <c r="U45" s="11" t="s">
        <v>50</v>
      </c>
      <c r="V45" s="1">
        <v>6.7000000000000002E-3</v>
      </c>
      <c r="W45" s="1" t="s">
        <v>441</v>
      </c>
      <c r="AS45" s="1">
        <v>102.5</v>
      </c>
      <c r="AT45" s="1">
        <v>4.1677500121295452E-4</v>
      </c>
    </row>
    <row r="46" spans="1:46">
      <c r="A46" s="29" t="s">
        <v>55</v>
      </c>
      <c r="B46" s="25"/>
      <c r="C46" s="26">
        <v>41895.468000000001</v>
      </c>
      <c r="D46" s="26"/>
      <c r="E46" s="1">
        <f t="shared" si="0"/>
        <v>4511.5055438109921</v>
      </c>
      <c r="F46" s="1">
        <f t="shared" si="1"/>
        <v>4511.5</v>
      </c>
      <c r="G46" s="1">
        <f t="shared" si="2"/>
        <v>2.2709999975631945E-3</v>
      </c>
      <c r="I46" s="1">
        <f t="shared" si="6"/>
        <v>2.2709999975631945E-3</v>
      </c>
      <c r="P46" s="1">
        <f t="shared" si="3"/>
        <v>-4.3115067498317996E-3</v>
      </c>
      <c r="Q46" s="27">
        <f t="shared" si="4"/>
        <v>26876.968000000001</v>
      </c>
      <c r="R46" s="1">
        <f t="shared" si="5"/>
        <v>4.3329395079500627E-5</v>
      </c>
      <c r="T46" s="1">
        <v>44448.792199999996</v>
      </c>
      <c r="U46" s="11" t="s">
        <v>54</v>
      </c>
      <c r="V46" s="1">
        <v>2.8999999999999998E-3</v>
      </c>
      <c r="W46" s="1" t="s">
        <v>441</v>
      </c>
      <c r="AS46" s="1">
        <v>145.5</v>
      </c>
      <c r="AT46" s="1">
        <v>2.8521049971459433E-3</v>
      </c>
    </row>
    <row r="47" spans="1:46">
      <c r="A47" s="29" t="s">
        <v>56</v>
      </c>
      <c r="B47" s="25"/>
      <c r="C47" s="26">
        <v>42193.482799999998</v>
      </c>
      <c r="D47" s="26"/>
      <c r="E47" s="1">
        <f t="shared" si="0"/>
        <v>5238.9990381939397</v>
      </c>
      <c r="F47" s="1">
        <f t="shared" si="1"/>
        <v>5239</v>
      </c>
      <c r="G47" s="1">
        <f t="shared" si="2"/>
        <v>-3.9400000241585076E-4</v>
      </c>
      <c r="I47" s="1">
        <f t="shared" si="6"/>
        <v>-3.9400000241585076E-4</v>
      </c>
      <c r="P47" s="1">
        <f t="shared" si="3"/>
        <v>-4.4028849728916485E-3</v>
      </c>
      <c r="Q47" s="27">
        <f t="shared" si="4"/>
        <v>27174.982799999998</v>
      </c>
      <c r="R47" s="1">
        <f t="shared" si="5"/>
        <v>1.6071158706506737E-5</v>
      </c>
      <c r="T47" s="1">
        <v>44750.490100000003</v>
      </c>
      <c r="U47" s="11" t="s">
        <v>50</v>
      </c>
      <c r="V47" s="1">
        <v>-3.5000000000000001E-3</v>
      </c>
      <c r="W47" s="1" t="s">
        <v>442</v>
      </c>
      <c r="AS47" s="1">
        <v>873</v>
      </c>
      <c r="AT47" s="1">
        <v>4.1262999729951844E-4</v>
      </c>
    </row>
    <row r="48" spans="1:46">
      <c r="A48" s="29" t="s">
        <v>57</v>
      </c>
      <c r="B48" s="25" t="s">
        <v>54</v>
      </c>
      <c r="C48" s="26">
        <v>42215.807800000002</v>
      </c>
      <c r="D48" s="26">
        <v>2.0000000000000001E-4</v>
      </c>
      <c r="E48" s="1">
        <f t="shared" si="0"/>
        <v>5293.497312313556</v>
      </c>
      <c r="F48" s="1">
        <f t="shared" si="1"/>
        <v>5293.5</v>
      </c>
      <c r="G48" s="1">
        <f t="shared" si="2"/>
        <v>-1.1010000016540289E-3</v>
      </c>
      <c r="I48" s="1">
        <f t="shared" si="6"/>
        <v>-1.1010000016540289E-3</v>
      </c>
      <c r="P48" s="1">
        <f t="shared" si="3"/>
        <v>-4.4029761534473185E-3</v>
      </c>
      <c r="Q48" s="27">
        <f t="shared" si="4"/>
        <v>27197.307800000002</v>
      </c>
      <c r="R48" s="1">
        <f t="shared" si="5"/>
        <v>1.0903046507011621E-5</v>
      </c>
      <c r="T48" s="1">
        <v>44751.516199999998</v>
      </c>
      <c r="U48" s="11" t="s">
        <v>54</v>
      </c>
      <c r="V48" s="1">
        <v>-1.5E-3</v>
      </c>
      <c r="W48" s="1" t="s">
        <v>442</v>
      </c>
      <c r="AS48" s="1">
        <v>927.5</v>
      </c>
      <c r="AT48" s="1">
        <v>-2.7747499552788213E-4</v>
      </c>
    </row>
    <row r="49" spans="1:46">
      <c r="A49" s="29" t="s">
        <v>57</v>
      </c>
      <c r="B49" s="25" t="s">
        <v>50</v>
      </c>
      <c r="C49" s="26">
        <v>42216.832000000002</v>
      </c>
      <c r="D49" s="26">
        <v>2.9999999999999997E-4</v>
      </c>
      <c r="E49" s="1">
        <f t="shared" si="0"/>
        <v>5295.9975198097845</v>
      </c>
      <c r="F49" s="1">
        <f t="shared" si="1"/>
        <v>5296</v>
      </c>
      <c r="G49" s="1">
        <f t="shared" si="2"/>
        <v>-1.0160000019823201E-3</v>
      </c>
      <c r="I49" s="1">
        <f t="shared" si="6"/>
        <v>-1.0160000019823201E-3</v>
      </c>
      <c r="P49" s="1">
        <f t="shared" si="3"/>
        <v>-4.4029577523851922E-3</v>
      </c>
      <c r="Q49" s="27">
        <f t="shared" si="4"/>
        <v>27198.332000000002</v>
      </c>
      <c r="R49" s="1">
        <f t="shared" si="5"/>
        <v>1.1471482803014084E-5</v>
      </c>
      <c r="T49" s="1">
        <v>44780.8122</v>
      </c>
      <c r="U49" s="11" t="s">
        <v>50</v>
      </c>
      <c r="V49" s="1">
        <v>4.7000000000000002E-3</v>
      </c>
      <c r="W49" s="1" t="s">
        <v>441</v>
      </c>
      <c r="AS49" s="1">
        <v>930</v>
      </c>
      <c r="AT49" s="1">
        <v>-1.9169999723089859E-4</v>
      </c>
    </row>
    <row r="50" spans="1:46">
      <c r="A50" s="29" t="s">
        <v>58</v>
      </c>
      <c r="B50" s="25" t="s">
        <v>50</v>
      </c>
      <c r="C50" s="26">
        <v>42225.417000000001</v>
      </c>
      <c r="D50" s="26"/>
      <c r="E50" s="1">
        <f t="shared" si="0"/>
        <v>5316.9546388833242</v>
      </c>
      <c r="F50" s="1">
        <f t="shared" si="1"/>
        <v>5317</v>
      </c>
      <c r="G50" s="1">
        <f t="shared" si="2"/>
        <v>-1.8582000004244037E-2</v>
      </c>
      <c r="I50" s="1">
        <f t="shared" si="6"/>
        <v>-1.8582000004244037E-2</v>
      </c>
      <c r="P50" s="1">
        <f t="shared" si="3"/>
        <v>-4.4027249726953056E-3</v>
      </c>
      <c r="Q50" s="27">
        <f t="shared" si="4"/>
        <v>27206.917000000001</v>
      </c>
      <c r="R50" s="1">
        <f t="shared" si="5"/>
        <v>2.0105184042030125E-4</v>
      </c>
      <c r="T50" s="1">
        <v>44781.835699999996</v>
      </c>
      <c r="U50" s="11" t="s">
        <v>54</v>
      </c>
      <c r="V50" s="1">
        <v>4.1999999999999997E-3</v>
      </c>
      <c r="W50" s="1" t="s">
        <v>441</v>
      </c>
      <c r="AS50" s="1">
        <v>951</v>
      </c>
      <c r="AT50" s="1">
        <v>-1.7751189996488392E-2</v>
      </c>
    </row>
    <row r="51" spans="1:46">
      <c r="A51" s="29" t="s">
        <v>58</v>
      </c>
      <c r="B51" s="25" t="s">
        <v>50</v>
      </c>
      <c r="C51" s="26">
        <v>42230.332900000001</v>
      </c>
      <c r="D51" s="26"/>
      <c r="E51" s="1">
        <f t="shared" si="0"/>
        <v>5328.955000170874</v>
      </c>
      <c r="F51" s="1">
        <f t="shared" si="1"/>
        <v>5329</v>
      </c>
      <c r="G51" s="1">
        <f t="shared" si="2"/>
        <v>-1.8434000005072448E-2</v>
      </c>
      <c r="I51" s="1">
        <f t="shared" si="6"/>
        <v>-1.8434000005072448E-2</v>
      </c>
      <c r="P51" s="1">
        <f t="shared" si="3"/>
        <v>-4.4025291969370722E-3</v>
      </c>
      <c r="Q51" s="27">
        <f t="shared" si="4"/>
        <v>27211.832900000001</v>
      </c>
      <c r="R51" s="1">
        <f t="shared" si="5"/>
        <v>1.9688217303955521E-4</v>
      </c>
      <c r="T51" s="1">
        <v>44795.346100000002</v>
      </c>
      <c r="U51" s="11" t="s">
        <v>54</v>
      </c>
      <c r="V51" s="1">
        <v>-3.7000000000000002E-3</v>
      </c>
      <c r="W51" s="1" t="s">
        <v>443</v>
      </c>
      <c r="AS51" s="1">
        <v>963</v>
      </c>
      <c r="AT51" s="1">
        <v>-1.7599469996639527E-2</v>
      </c>
    </row>
    <row r="52" spans="1:46">
      <c r="A52" s="29" t="s">
        <v>57</v>
      </c>
      <c r="B52" s="25" t="s">
        <v>50</v>
      </c>
      <c r="C52" s="26">
        <v>42241.820099999997</v>
      </c>
      <c r="D52" s="26">
        <v>2.9999999999999997E-4</v>
      </c>
      <c r="E52" s="1">
        <f t="shared" si="0"/>
        <v>5356.9967728233496</v>
      </c>
      <c r="F52" s="1">
        <f t="shared" si="1"/>
        <v>5357</v>
      </c>
      <c r="G52" s="1">
        <f t="shared" si="2"/>
        <v>-1.3220000037108548E-3</v>
      </c>
      <c r="I52" s="1">
        <f t="shared" si="6"/>
        <v>-1.3220000037108548E-3</v>
      </c>
      <c r="P52" s="1">
        <f t="shared" si="3"/>
        <v>-4.4018948872191332E-3</v>
      </c>
      <c r="Q52" s="27">
        <f t="shared" si="4"/>
        <v>27223.320099999997</v>
      </c>
      <c r="R52" s="1">
        <f t="shared" si="5"/>
        <v>9.4857524934604719E-6</v>
      </c>
      <c r="T52" s="1">
        <v>44796.3698</v>
      </c>
      <c r="U52" s="11" t="s">
        <v>50</v>
      </c>
      <c r="V52" s="1">
        <v>-4.1000000000000003E-3</v>
      </c>
      <c r="W52" s="1" t="s">
        <v>443</v>
      </c>
      <c r="AS52" s="1">
        <v>991</v>
      </c>
      <c r="AT52" s="1">
        <v>-4.7879000339889899E-4</v>
      </c>
    </row>
    <row r="53" spans="1:46">
      <c r="A53" s="29" t="s">
        <v>57</v>
      </c>
      <c r="B53" s="25" t="s">
        <v>50</v>
      </c>
      <c r="C53" s="26">
        <v>42248.784399999997</v>
      </c>
      <c r="D53" s="26">
        <v>2.0000000000000001E-4</v>
      </c>
      <c r="E53" s="1">
        <f t="shared" si="0"/>
        <v>5373.9975491033565</v>
      </c>
      <c r="F53" s="1">
        <f t="shared" si="1"/>
        <v>5374</v>
      </c>
      <c r="G53" s="1">
        <f t="shared" si="2"/>
        <v>-1.0040000051958486E-3</v>
      </c>
      <c r="I53" s="1">
        <f t="shared" si="6"/>
        <v>-1.0040000051958486E-3</v>
      </c>
      <c r="P53" s="1">
        <f t="shared" si="3"/>
        <v>-4.4013885320280865E-3</v>
      </c>
      <c r="Q53" s="27">
        <f t="shared" si="4"/>
        <v>27230.284399999997</v>
      </c>
      <c r="R53" s="1">
        <f t="shared" si="5"/>
        <v>1.1542248802251324E-5</v>
      </c>
      <c r="T53" s="1">
        <v>44797.3946</v>
      </c>
      <c r="U53" s="11" t="s">
        <v>54</v>
      </c>
      <c r="V53" s="1">
        <v>-3.3999999999999998E-3</v>
      </c>
      <c r="W53" s="1" t="s">
        <v>443</v>
      </c>
      <c r="AS53" s="1">
        <v>1008</v>
      </c>
      <c r="AT53" s="1">
        <v>-1.5552000695606694E-4</v>
      </c>
    </row>
    <row r="54" spans="1:46">
      <c r="A54" s="29" t="s">
        <v>56</v>
      </c>
      <c r="B54" s="25" t="s">
        <v>54</v>
      </c>
      <c r="C54" s="26">
        <v>42251.444799999997</v>
      </c>
      <c r="D54" s="26"/>
      <c r="E54" s="1">
        <f t="shared" si="0"/>
        <v>5380.4919369406616</v>
      </c>
      <c r="F54" s="1">
        <f t="shared" si="1"/>
        <v>5380.5</v>
      </c>
      <c r="G54" s="1">
        <f t="shared" si="2"/>
        <v>-3.3030000049620867E-3</v>
      </c>
      <c r="I54" s="1">
        <f t="shared" si="6"/>
        <v>-3.3030000049620867E-3</v>
      </c>
      <c r="P54" s="1">
        <f t="shared" si="3"/>
        <v>-4.4011707175366432E-3</v>
      </c>
      <c r="Q54" s="27">
        <f t="shared" si="4"/>
        <v>27232.944799999997</v>
      </c>
      <c r="R54" s="1">
        <f t="shared" si="5"/>
        <v>1.2059789139565092E-6</v>
      </c>
      <c r="T54" s="1">
        <v>44798.419099999999</v>
      </c>
      <c r="U54" s="11" t="s">
        <v>50</v>
      </c>
      <c r="V54" s="1">
        <v>-3.0000000000000001E-3</v>
      </c>
      <c r="W54" s="1" t="s">
        <v>443</v>
      </c>
      <c r="AS54" s="1">
        <v>1014.5</v>
      </c>
      <c r="AT54" s="1">
        <v>-2.452505003020633E-3</v>
      </c>
    </row>
    <row r="55" spans="1:46">
      <c r="A55" s="29" t="s">
        <v>57</v>
      </c>
      <c r="B55" s="25" t="s">
        <v>54</v>
      </c>
      <c r="C55" s="26">
        <v>42265.784800000001</v>
      </c>
      <c r="D55" s="26">
        <v>2.9999999999999997E-4</v>
      </c>
      <c r="E55" s="1">
        <f t="shared" si="0"/>
        <v>5415.4977712463888</v>
      </c>
      <c r="F55" s="1">
        <f t="shared" si="1"/>
        <v>5415.5</v>
      </c>
      <c r="G55" s="1">
        <f t="shared" si="2"/>
        <v>-9.1300000349292532E-4</v>
      </c>
      <c r="I55" s="1">
        <f t="shared" si="6"/>
        <v>-9.1300000349292532E-4</v>
      </c>
      <c r="P55" s="1">
        <f t="shared" si="3"/>
        <v>-4.399767675461316E-3</v>
      </c>
      <c r="Q55" s="27">
        <f t="shared" si="4"/>
        <v>27247.284800000001</v>
      </c>
      <c r="R55" s="1">
        <f t="shared" si="5"/>
        <v>1.215754879828387E-5</v>
      </c>
      <c r="T55" s="1">
        <v>44799.443400000004</v>
      </c>
      <c r="U55" s="11" t="s">
        <v>54</v>
      </c>
      <c r="V55" s="1">
        <v>-2.8999999999999998E-3</v>
      </c>
      <c r="W55" s="1" t="s">
        <v>443</v>
      </c>
      <c r="AS55" s="1">
        <v>1049.5</v>
      </c>
      <c r="AT55" s="1">
        <v>-5.1654998969752342E-5</v>
      </c>
    </row>
    <row r="56" spans="1:46">
      <c r="A56" s="29" t="s">
        <v>56</v>
      </c>
      <c r="B56" s="25"/>
      <c r="C56" s="26">
        <v>42268.447399999997</v>
      </c>
      <c r="D56" s="26"/>
      <c r="E56" s="1">
        <f t="shared" si="0"/>
        <v>5421.9975295743006</v>
      </c>
      <c r="F56" s="1">
        <f t="shared" si="1"/>
        <v>5422</v>
      </c>
      <c r="G56" s="1">
        <f t="shared" si="2"/>
        <v>-1.0120000079041347E-3</v>
      </c>
      <c r="I56" s="1">
        <f t="shared" si="6"/>
        <v>-1.0120000079041347E-3</v>
      </c>
      <c r="P56" s="1">
        <f t="shared" si="3"/>
        <v>-4.3994643600390668E-3</v>
      </c>
      <c r="Q56" s="27">
        <f t="shared" si="4"/>
        <v>27249.947399999997</v>
      </c>
      <c r="R56" s="1">
        <f t="shared" si="5"/>
        <v>1.1474914736984935E-5</v>
      </c>
      <c r="T56" s="1">
        <v>44825.251000000004</v>
      </c>
      <c r="U56" s="11" t="s">
        <v>54</v>
      </c>
      <c r="V56" s="1">
        <v>-3.0000000000000001E-3</v>
      </c>
      <c r="W56" s="1" t="s">
        <v>442</v>
      </c>
      <c r="AS56" s="1">
        <v>1056</v>
      </c>
      <c r="AT56" s="1">
        <v>-1.4864000695524737E-4</v>
      </c>
    </row>
    <row r="57" spans="1:46">
      <c r="A57" s="29" t="s">
        <v>56</v>
      </c>
      <c r="B57" s="25"/>
      <c r="C57" s="26">
        <v>42268.447999999997</v>
      </c>
      <c r="D57" s="26"/>
      <c r="E57" s="1">
        <f t="shared" si="0"/>
        <v>5421.9989942535594</v>
      </c>
      <c r="F57" s="1">
        <f t="shared" si="1"/>
        <v>5422</v>
      </c>
      <c r="G57" s="1">
        <f t="shared" si="2"/>
        <v>-4.1200000850949436E-4</v>
      </c>
      <c r="I57" s="1">
        <f t="shared" si="6"/>
        <v>-4.1200000850949436E-4</v>
      </c>
      <c r="P57" s="1">
        <f t="shared" si="3"/>
        <v>-4.3994643600390668E-3</v>
      </c>
      <c r="Q57" s="27">
        <f t="shared" si="4"/>
        <v>27249.947999999997</v>
      </c>
      <c r="R57" s="1">
        <f t="shared" si="5"/>
        <v>1.5899871954719154E-5</v>
      </c>
      <c r="T57" s="1">
        <v>44826.2739</v>
      </c>
      <c r="U57" s="11" t="s">
        <v>50</v>
      </c>
      <c r="V57" s="1">
        <v>-4.1999999999999997E-3</v>
      </c>
      <c r="W57" s="1" t="s">
        <v>442</v>
      </c>
      <c r="AS57" s="1">
        <v>1056</v>
      </c>
      <c r="AT57" s="1">
        <v>4.5135999243939295E-4</v>
      </c>
    </row>
    <row r="58" spans="1:46">
      <c r="A58" s="30" t="s">
        <v>59</v>
      </c>
      <c r="B58" s="11"/>
      <c r="C58" s="26">
        <v>42565.432000000001</v>
      </c>
      <c r="D58" s="26"/>
      <c r="E58" s="1">
        <f t="shared" si="0"/>
        <v>6146.9761696684391</v>
      </c>
      <c r="F58" s="1">
        <f t="shared" si="1"/>
        <v>6147</v>
      </c>
      <c r="G58" s="1">
        <f t="shared" si="2"/>
        <v>-9.762000001501292E-3</v>
      </c>
      <c r="I58" s="1">
        <f t="shared" si="6"/>
        <v>-9.762000001501292E-3</v>
      </c>
      <c r="P58" s="1">
        <f t="shared" si="3"/>
        <v>-4.2815841831614632E-3</v>
      </c>
      <c r="Q58" s="27">
        <f t="shared" si="4"/>
        <v>27546.932000000001</v>
      </c>
      <c r="R58" s="1">
        <f t="shared" si="5"/>
        <v>3.0034957541909415E-5</v>
      </c>
      <c r="T58" s="1">
        <v>44827.299200000001</v>
      </c>
      <c r="U58" s="11" t="s">
        <v>54</v>
      </c>
      <c r="V58" s="1">
        <v>-3.0000000000000001E-3</v>
      </c>
      <c r="W58" s="1" t="s">
        <v>442</v>
      </c>
      <c r="AC58" s="1">
        <v>11</v>
      </c>
      <c r="AE58" s="1" t="s">
        <v>60</v>
      </c>
      <c r="AG58" s="1" t="s">
        <v>61</v>
      </c>
      <c r="AS58" s="1">
        <v>1781</v>
      </c>
      <c r="AT58" s="1">
        <v>-8.6738899990450591E-3</v>
      </c>
    </row>
    <row r="59" spans="1:46">
      <c r="A59" s="30" t="s">
        <v>59</v>
      </c>
      <c r="B59" s="11"/>
      <c r="C59" s="26">
        <v>42567.48</v>
      </c>
      <c r="D59" s="26"/>
      <c r="E59" s="1">
        <f t="shared" si="0"/>
        <v>6151.9756082080621</v>
      </c>
      <c r="F59" s="1">
        <f t="shared" si="1"/>
        <v>6152</v>
      </c>
      <c r="G59" s="1">
        <f t="shared" si="2"/>
        <v>-9.9919999993289821E-3</v>
      </c>
      <c r="I59" s="1">
        <f t="shared" si="6"/>
        <v>-9.9919999993289821E-3</v>
      </c>
      <c r="P59" s="1">
        <f t="shared" si="3"/>
        <v>-4.2801927578563614E-3</v>
      </c>
      <c r="Q59" s="27">
        <f t="shared" si="4"/>
        <v>27548.980000000003</v>
      </c>
      <c r="R59" s="1">
        <f t="shared" si="5"/>
        <v>3.262474196373907E-5</v>
      </c>
      <c r="T59" s="1">
        <v>2485144.5759000001</v>
      </c>
      <c r="U59" s="11" t="s">
        <v>50</v>
      </c>
      <c r="V59" s="1">
        <v>2.8999999999999998E-3</v>
      </c>
      <c r="W59" s="1" t="s">
        <v>444</v>
      </c>
      <c r="AC59" s="1">
        <v>19</v>
      </c>
      <c r="AE59" s="1" t="s">
        <v>60</v>
      </c>
      <c r="AG59" s="1" t="s">
        <v>61</v>
      </c>
      <c r="AS59" s="1">
        <v>1786</v>
      </c>
      <c r="AT59" s="1">
        <v>-8.9023399996221997E-3</v>
      </c>
    </row>
    <row r="60" spans="1:46">
      <c r="A60" s="29" t="s">
        <v>57</v>
      </c>
      <c r="B60" s="25" t="s">
        <v>50</v>
      </c>
      <c r="C60" s="26">
        <v>42572.813099999999</v>
      </c>
      <c r="D60" s="26">
        <v>4.0000000000000002E-4</v>
      </c>
      <c r="E60" s="1">
        <f t="shared" si="0"/>
        <v>6164.994409807483</v>
      </c>
      <c r="F60" s="1">
        <f t="shared" si="1"/>
        <v>6165</v>
      </c>
      <c r="G60" s="1">
        <f t="shared" si="2"/>
        <v>-2.2900000039953738E-3</v>
      </c>
      <c r="I60" s="1">
        <f t="shared" ref="I60:I91" si="7">G60</f>
        <v>-2.2900000039953738E-3</v>
      </c>
      <c r="P60" s="1">
        <f t="shared" si="3"/>
        <v>-4.2765379673220276E-3</v>
      </c>
      <c r="Q60" s="27">
        <f t="shared" si="4"/>
        <v>27554.313099999999</v>
      </c>
      <c r="R60" s="1">
        <f t="shared" si="5"/>
        <v>3.9463330797380097E-6</v>
      </c>
      <c r="T60" s="1">
        <v>45169.974900000001</v>
      </c>
      <c r="U60" s="11" t="s">
        <v>50</v>
      </c>
      <c r="V60" s="1">
        <v>3.8E-3</v>
      </c>
      <c r="W60" s="1" t="s">
        <v>445</v>
      </c>
      <c r="AS60" s="1">
        <v>1799</v>
      </c>
      <c r="AT60" s="1">
        <v>-1.1963100041612051E-3</v>
      </c>
    </row>
    <row r="61" spans="1:46">
      <c r="A61" s="30" t="s">
        <v>62</v>
      </c>
      <c r="B61" s="11"/>
      <c r="C61" s="26">
        <v>42581.413</v>
      </c>
      <c r="D61" s="26"/>
      <c r="E61" s="1">
        <f t="shared" si="0"/>
        <v>6185.9879017493085</v>
      </c>
      <c r="F61" s="1">
        <f t="shared" si="1"/>
        <v>6186</v>
      </c>
      <c r="G61" s="1">
        <f t="shared" si="2"/>
        <v>-4.9560000043129548E-3</v>
      </c>
      <c r="I61" s="1">
        <f t="shared" si="7"/>
        <v>-4.9560000043129548E-3</v>
      </c>
      <c r="P61" s="1">
        <f t="shared" si="3"/>
        <v>-4.2705209189155954E-3</v>
      </c>
      <c r="Q61" s="27">
        <f t="shared" si="4"/>
        <v>27562.913</v>
      </c>
      <c r="R61" s="1">
        <f t="shared" si="5"/>
        <v>4.698815765172004E-7</v>
      </c>
      <c r="T61" s="1">
        <v>45170.998800000001</v>
      </c>
      <c r="U61" s="11" t="s">
        <v>54</v>
      </c>
      <c r="V61" s="1">
        <v>3.5999999999999999E-3</v>
      </c>
      <c r="W61" s="1" t="s">
        <v>445</v>
      </c>
      <c r="AC61" s="1">
        <v>5</v>
      </c>
      <c r="AE61" s="1" t="s">
        <v>63</v>
      </c>
      <c r="AG61" s="1" t="s">
        <v>61</v>
      </c>
      <c r="AS61" s="1">
        <v>1820</v>
      </c>
      <c r="AT61" s="1">
        <v>-3.855800001474563E-3</v>
      </c>
    </row>
    <row r="62" spans="1:46">
      <c r="A62" s="29" t="s">
        <v>57</v>
      </c>
      <c r="B62" s="25" t="s">
        <v>50</v>
      </c>
      <c r="C62" s="26">
        <v>42581.826200000003</v>
      </c>
      <c r="D62" s="26">
        <v>2.0000000000000001E-4</v>
      </c>
      <c r="E62" s="1">
        <f t="shared" si="0"/>
        <v>6186.9965775327964</v>
      </c>
      <c r="F62" s="1">
        <f t="shared" si="1"/>
        <v>6187</v>
      </c>
      <c r="G62" s="1">
        <f t="shared" si="2"/>
        <v>-1.4020000016898848E-3</v>
      </c>
      <c r="I62" s="1">
        <f t="shared" si="7"/>
        <v>-1.4020000016898848E-3</v>
      </c>
      <c r="P62" s="1">
        <f t="shared" si="3"/>
        <v>-4.2702309062014158E-3</v>
      </c>
      <c r="Q62" s="27">
        <f t="shared" si="4"/>
        <v>27563.326200000003</v>
      </c>
      <c r="R62" s="1">
        <f t="shared" si="5"/>
        <v>8.2267485215950352E-6</v>
      </c>
      <c r="T62" s="1">
        <v>45172.635500000004</v>
      </c>
      <c r="U62" s="11" t="s">
        <v>54</v>
      </c>
      <c r="V62" s="1">
        <v>1.6999999999999999E-3</v>
      </c>
      <c r="W62" s="1" t="s">
        <v>444</v>
      </c>
      <c r="AS62" s="1">
        <v>1821</v>
      </c>
      <c r="AT62" s="1">
        <v>-3.014899994013831E-4</v>
      </c>
    </row>
    <row r="63" spans="1:46">
      <c r="A63" s="30" t="s">
        <v>62</v>
      </c>
      <c r="B63" s="11"/>
      <c r="C63" s="26">
        <v>42592.495999999999</v>
      </c>
      <c r="D63" s="26"/>
      <c r="E63" s="1">
        <f t="shared" si="0"/>
        <v>6213.0429688072045</v>
      </c>
      <c r="F63" s="1">
        <f t="shared" si="1"/>
        <v>6213</v>
      </c>
      <c r="G63" s="1">
        <f t="shared" si="2"/>
        <v>1.7601999992621131E-2</v>
      </c>
      <c r="I63" s="1">
        <f t="shared" si="7"/>
        <v>1.7601999992621131E-2</v>
      </c>
      <c r="P63" s="1">
        <f t="shared" si="3"/>
        <v>-4.2625793214095178E-3</v>
      </c>
      <c r="Q63" s="27">
        <f t="shared" si="4"/>
        <v>27573.995999999999</v>
      </c>
      <c r="R63" s="1">
        <f t="shared" si="5"/>
        <v>4.7805982857953704E-4</v>
      </c>
      <c r="T63" s="1">
        <v>45175.708500000001</v>
      </c>
      <c r="U63" s="11" t="s">
        <v>50</v>
      </c>
      <c r="V63" s="1">
        <v>2.3999999999999998E-3</v>
      </c>
      <c r="W63" s="1" t="s">
        <v>444</v>
      </c>
      <c r="AC63" s="1">
        <v>7</v>
      </c>
      <c r="AE63" s="1" t="s">
        <v>63</v>
      </c>
      <c r="AG63" s="1" t="s">
        <v>61</v>
      </c>
      <c r="AS63" s="1">
        <v>1847</v>
      </c>
      <c r="AT63" s="1">
        <v>1.8710569995164406E-2</v>
      </c>
    </row>
    <row r="64" spans="1:46">
      <c r="A64" s="30" t="s">
        <v>62</v>
      </c>
      <c r="B64" s="11" t="s">
        <v>54</v>
      </c>
      <c r="C64" s="26">
        <v>42593.504999999997</v>
      </c>
      <c r="D64" s="26"/>
      <c r="E64" s="1">
        <f t="shared" si="0"/>
        <v>6215.5060710955167</v>
      </c>
      <c r="F64" s="1">
        <f t="shared" si="1"/>
        <v>6215.5</v>
      </c>
      <c r="G64" s="1">
        <f t="shared" si="2"/>
        <v>2.4869999979273416E-3</v>
      </c>
      <c r="I64" s="1">
        <f t="shared" si="7"/>
        <v>2.4869999979273416E-3</v>
      </c>
      <c r="P64" s="1">
        <f t="shared" si="3"/>
        <v>-4.2618323002743949E-3</v>
      </c>
      <c r="Q64" s="27">
        <f t="shared" si="4"/>
        <v>27575.004999999997</v>
      </c>
      <c r="R64" s="1">
        <f t="shared" si="5"/>
        <v>4.5546737389250931E-5</v>
      </c>
      <c r="T64" s="1">
        <v>45183.492599999998</v>
      </c>
      <c r="U64" s="11" t="s">
        <v>50</v>
      </c>
      <c r="V64" s="1">
        <v>3.2000000000000002E-3</v>
      </c>
      <c r="W64" s="1" t="s">
        <v>446</v>
      </c>
      <c r="AC64" s="1">
        <v>8</v>
      </c>
      <c r="AE64" s="1" t="s">
        <v>63</v>
      </c>
      <c r="AG64" s="1" t="s">
        <v>61</v>
      </c>
      <c r="AS64" s="1">
        <v>1849.5</v>
      </c>
      <c r="AT64" s="1">
        <v>3.5963449990958907E-3</v>
      </c>
    </row>
    <row r="65" spans="1:46">
      <c r="A65" s="30" t="s">
        <v>59</v>
      </c>
      <c r="B65" s="11" t="s">
        <v>54</v>
      </c>
      <c r="C65" s="26">
        <v>42595.548999999999</v>
      </c>
      <c r="D65" s="26"/>
      <c r="E65" s="1">
        <f t="shared" si="0"/>
        <v>6220.4957451067403</v>
      </c>
      <c r="F65" s="1">
        <f t="shared" si="1"/>
        <v>6220.5</v>
      </c>
      <c r="G65" s="1">
        <f t="shared" si="2"/>
        <v>-1.7430000007152557E-3</v>
      </c>
      <c r="I65" s="1">
        <f t="shared" si="7"/>
        <v>-1.7430000007152557E-3</v>
      </c>
      <c r="P65" s="1">
        <f t="shared" si="3"/>
        <v>-4.2603323149366656E-3</v>
      </c>
      <c r="Q65" s="27">
        <f t="shared" si="4"/>
        <v>27577.048999999999</v>
      </c>
      <c r="R65" s="1">
        <f t="shared" si="5"/>
        <v>6.3369619802233196E-6</v>
      </c>
      <c r="T65" s="1">
        <v>45196.600099999996</v>
      </c>
      <c r="U65" s="11" t="s">
        <v>50</v>
      </c>
      <c r="V65" s="1">
        <v>2E-3</v>
      </c>
      <c r="W65" s="1" t="s">
        <v>444</v>
      </c>
      <c r="AC65" s="1">
        <v>9</v>
      </c>
      <c r="AE65" s="1" t="s">
        <v>64</v>
      </c>
      <c r="AG65" s="1" t="s">
        <v>61</v>
      </c>
      <c r="AS65" s="1">
        <v>1854.5</v>
      </c>
      <c r="AT65" s="1">
        <v>-6.3210500229615718E-4</v>
      </c>
    </row>
    <row r="66" spans="1:46">
      <c r="A66" s="30" t="s">
        <v>59</v>
      </c>
      <c r="B66" s="11"/>
      <c r="C66" s="26">
        <v>42596.557000000001</v>
      </c>
      <c r="D66" s="26"/>
      <c r="E66" s="1">
        <f t="shared" si="0"/>
        <v>6222.9564062629624</v>
      </c>
      <c r="F66" s="1">
        <f t="shared" si="1"/>
        <v>6223</v>
      </c>
      <c r="G66" s="1">
        <f t="shared" si="2"/>
        <v>-1.7857999999250751E-2</v>
      </c>
      <c r="I66" s="1">
        <f t="shared" si="7"/>
        <v>-1.7857999999250751E-2</v>
      </c>
      <c r="P66" s="1">
        <f t="shared" si="3"/>
        <v>-4.259579350734061E-3</v>
      </c>
      <c r="Q66" s="27">
        <f t="shared" si="4"/>
        <v>27578.057000000001</v>
      </c>
      <c r="R66" s="1">
        <f t="shared" si="5"/>
        <v>1.8491704413400506E-4</v>
      </c>
      <c r="T66" s="1">
        <v>45197.011700000003</v>
      </c>
      <c r="U66" s="11" t="s">
        <v>50</v>
      </c>
      <c r="V66" s="1">
        <v>4.0000000000000001E-3</v>
      </c>
      <c r="W66" s="1" t="s">
        <v>445</v>
      </c>
      <c r="AC66" s="1">
        <v>11</v>
      </c>
      <c r="AE66" s="1" t="s">
        <v>60</v>
      </c>
      <c r="AG66" s="1" t="s">
        <v>61</v>
      </c>
      <c r="AS66" s="1">
        <v>1857</v>
      </c>
      <c r="AT66" s="1">
        <v>-1.6746330002206378E-2</v>
      </c>
    </row>
    <row r="67" spans="1:46">
      <c r="A67" s="30" t="s">
        <v>65</v>
      </c>
      <c r="B67" s="11"/>
      <c r="C67" s="26">
        <v>42601.485999999997</v>
      </c>
      <c r="D67" s="26"/>
      <c r="E67" s="1">
        <f t="shared" si="0"/>
        <v>6234.9887463810064</v>
      </c>
      <c r="F67" s="1">
        <f t="shared" si="1"/>
        <v>6235</v>
      </c>
      <c r="G67" s="1">
        <f t="shared" si="2"/>
        <v>-4.6100000035949051E-3</v>
      </c>
      <c r="I67" s="1">
        <f t="shared" si="7"/>
        <v>-4.6100000035949051E-3</v>
      </c>
      <c r="P67" s="1">
        <f t="shared" si="3"/>
        <v>-4.2559375467284572E-3</v>
      </c>
      <c r="Q67" s="27">
        <f t="shared" si="4"/>
        <v>27582.985999999997</v>
      </c>
      <c r="R67" s="1">
        <f t="shared" si="5"/>
        <v>1.2536022336230529E-7</v>
      </c>
      <c r="T67" s="1">
        <v>45207.659800000001</v>
      </c>
      <c r="U67" s="11" t="s">
        <v>50</v>
      </c>
      <c r="V67" s="1">
        <v>1.2999999999999999E-3</v>
      </c>
      <c r="W67" s="1" t="s">
        <v>444</v>
      </c>
      <c r="AC67" s="1">
        <v>8</v>
      </c>
      <c r="AE67" s="1" t="s">
        <v>66</v>
      </c>
      <c r="AG67" s="1" t="s">
        <v>61</v>
      </c>
      <c r="AS67" s="1">
        <v>1869</v>
      </c>
      <c r="AT67" s="1">
        <v>-3.4946100058732554E-3</v>
      </c>
    </row>
    <row r="68" spans="1:46">
      <c r="A68" s="30" t="s">
        <v>59</v>
      </c>
      <c r="B68" s="11"/>
      <c r="C68" s="26">
        <v>42608.46</v>
      </c>
      <c r="D68" s="26"/>
      <c r="E68" s="1">
        <f t="shared" si="0"/>
        <v>6252.013201642384</v>
      </c>
      <c r="F68" s="1">
        <f t="shared" si="1"/>
        <v>6252</v>
      </c>
      <c r="G68" s="1">
        <f t="shared" si="2"/>
        <v>5.407999997260049E-3</v>
      </c>
      <c r="I68" s="1">
        <f t="shared" si="7"/>
        <v>5.407999997260049E-3</v>
      </c>
      <c r="P68" s="1">
        <f t="shared" si="3"/>
        <v>-4.2507001928600522E-3</v>
      </c>
      <c r="Q68" s="27">
        <f t="shared" si="4"/>
        <v>27589.96</v>
      </c>
      <c r="R68" s="1">
        <f t="shared" si="5"/>
        <v>9.3290489362626074E-5</v>
      </c>
      <c r="T68" s="1">
        <v>45512.846299999997</v>
      </c>
      <c r="U68" s="11" t="s">
        <v>50</v>
      </c>
      <c r="V68" s="1">
        <v>1.5E-3</v>
      </c>
      <c r="W68" s="1" t="s">
        <v>441</v>
      </c>
      <c r="AC68" s="1">
        <v>12</v>
      </c>
      <c r="AE68" s="1" t="s">
        <v>66</v>
      </c>
      <c r="AG68" s="1" t="s">
        <v>61</v>
      </c>
      <c r="AS68" s="1">
        <v>1886</v>
      </c>
      <c r="AT68" s="1">
        <v>6.5286600001854822E-3</v>
      </c>
    </row>
    <row r="69" spans="1:46">
      <c r="A69" s="30" t="s">
        <v>59</v>
      </c>
      <c r="B69" s="11" t="s">
        <v>54</v>
      </c>
      <c r="C69" s="26">
        <v>42609.474000000002</v>
      </c>
      <c r="D69" s="26"/>
      <c r="E69" s="1">
        <f t="shared" si="0"/>
        <v>6254.488509591205</v>
      </c>
      <c r="F69" s="1">
        <f t="shared" si="1"/>
        <v>6254.5</v>
      </c>
      <c r="G69" s="1">
        <f t="shared" si="2"/>
        <v>-4.7070000000530854E-3</v>
      </c>
      <c r="I69" s="1">
        <f t="shared" si="7"/>
        <v>-4.7070000000530854E-3</v>
      </c>
      <c r="P69" s="1">
        <f t="shared" si="3"/>
        <v>-4.2499222677740336E-3</v>
      </c>
      <c r="Q69" s="27">
        <f t="shared" si="4"/>
        <v>27590.974000000002</v>
      </c>
      <c r="R69" s="1">
        <f t="shared" si="5"/>
        <v>2.0892005334536056E-7</v>
      </c>
      <c r="T69" s="1">
        <v>45513.87</v>
      </c>
      <c r="U69" s="11" t="s">
        <v>54</v>
      </c>
      <c r="V69" s="1">
        <v>1.1000000000000001E-3</v>
      </c>
      <c r="W69" s="1" t="s">
        <v>441</v>
      </c>
      <c r="AC69" s="1">
        <v>13</v>
      </c>
      <c r="AE69" s="1" t="s">
        <v>66</v>
      </c>
      <c r="AG69" s="1" t="s">
        <v>61</v>
      </c>
      <c r="AS69" s="1">
        <v>1888.5</v>
      </c>
      <c r="AT69" s="1">
        <v>-3.5855649985023774E-3</v>
      </c>
    </row>
    <row r="70" spans="1:46">
      <c r="A70" s="30" t="s">
        <v>59</v>
      </c>
      <c r="B70" s="11"/>
      <c r="C70" s="26">
        <v>42610.500999999997</v>
      </c>
      <c r="D70" s="26"/>
      <c r="E70" s="1">
        <f t="shared" si="0"/>
        <v>6256.9955522572982</v>
      </c>
      <c r="F70" s="1">
        <f t="shared" si="1"/>
        <v>6257</v>
      </c>
      <c r="G70" s="1">
        <f t="shared" si="2"/>
        <v>-1.8220000056317076E-3</v>
      </c>
      <c r="I70" s="1">
        <f t="shared" si="7"/>
        <v>-1.8220000056317076E-3</v>
      </c>
      <c r="P70" s="1">
        <f t="shared" si="3"/>
        <v>-4.2491423616655213E-3</v>
      </c>
      <c r="Q70" s="27">
        <f t="shared" si="4"/>
        <v>27592.000999999997</v>
      </c>
      <c r="R70" s="1">
        <f t="shared" si="5"/>
        <v>5.8910200164533725E-6</v>
      </c>
      <c r="T70" s="1">
        <v>45554.630700000002</v>
      </c>
      <c r="U70" s="11" t="s">
        <v>447</v>
      </c>
      <c r="V70" s="1">
        <v>2E-3</v>
      </c>
      <c r="W70" s="1" t="s">
        <v>444</v>
      </c>
      <c r="AC70" s="1">
        <v>15</v>
      </c>
      <c r="AE70" s="1" t="s">
        <v>66</v>
      </c>
      <c r="AG70" s="1" t="s">
        <v>61</v>
      </c>
      <c r="AS70" s="1">
        <v>1891</v>
      </c>
      <c r="AT70" s="1">
        <v>-6.997900054557249E-4</v>
      </c>
    </row>
    <row r="71" spans="1:46">
      <c r="A71" s="29" t="s">
        <v>57</v>
      </c>
      <c r="B71" s="25" t="s">
        <v>54</v>
      </c>
      <c r="C71" s="26">
        <v>42614.804400000001</v>
      </c>
      <c r="D71" s="26">
        <v>1.1999999999999999E-3</v>
      </c>
      <c r="E71" s="1">
        <f t="shared" si="0"/>
        <v>6267.500720133964</v>
      </c>
      <c r="F71" s="1">
        <f t="shared" si="1"/>
        <v>6267.5</v>
      </c>
      <c r="G71" s="1">
        <f t="shared" si="2"/>
        <v>2.9499999800464138E-4</v>
      </c>
      <c r="I71" s="1">
        <f t="shared" si="7"/>
        <v>2.9499999800464138E-4</v>
      </c>
      <c r="P71" s="1">
        <f t="shared" si="3"/>
        <v>-4.2458451232441474E-3</v>
      </c>
      <c r="Q71" s="27">
        <f t="shared" si="4"/>
        <v>27596.304400000001</v>
      </c>
      <c r="R71" s="1">
        <f t="shared" si="5"/>
        <v>2.0619274415168926E-5</v>
      </c>
      <c r="T71" s="1">
        <v>45925.769399999997</v>
      </c>
      <c r="U71" s="11" t="s">
        <v>50</v>
      </c>
      <c r="V71" s="1">
        <v>1.4E-3</v>
      </c>
      <c r="W71" s="1" t="s">
        <v>444</v>
      </c>
      <c r="AS71" s="1">
        <v>1901.5</v>
      </c>
      <c r="AT71" s="1">
        <v>1.4204649996827357E-3</v>
      </c>
    </row>
    <row r="72" spans="1:46">
      <c r="A72" s="30" t="s">
        <v>59</v>
      </c>
      <c r="B72" s="11" t="s">
        <v>54</v>
      </c>
      <c r="C72" s="26">
        <v>42620.53</v>
      </c>
      <c r="D72" s="26"/>
      <c r="E72" s="1">
        <f t="shared" si="0"/>
        <v>6281.4776660824118</v>
      </c>
      <c r="F72" s="1">
        <f t="shared" si="1"/>
        <v>6281.5</v>
      </c>
      <c r="G72" s="1">
        <f t="shared" si="2"/>
        <v>-9.1490000049816445E-3</v>
      </c>
      <c r="I72" s="1">
        <f t="shared" si="7"/>
        <v>-9.1490000049816445E-3</v>
      </c>
      <c r="P72" s="1">
        <f t="shared" si="3"/>
        <v>-4.2413944460917685E-3</v>
      </c>
      <c r="Q72" s="27">
        <f t="shared" si="4"/>
        <v>27602.03</v>
      </c>
      <c r="R72" s="1">
        <f t="shared" si="5"/>
        <v>2.4084592321646811E-5</v>
      </c>
      <c r="T72" s="1">
        <v>45928.637600000002</v>
      </c>
      <c r="U72" s="11" t="s">
        <v>50</v>
      </c>
      <c r="V72" s="1">
        <v>2.0999999999999999E-3</v>
      </c>
      <c r="W72" s="1" t="s">
        <v>444</v>
      </c>
      <c r="AC72" s="1">
        <v>10</v>
      </c>
      <c r="AE72" s="1" t="s">
        <v>60</v>
      </c>
      <c r="AG72" s="1" t="s">
        <v>61</v>
      </c>
      <c r="AS72" s="1">
        <v>1915.5</v>
      </c>
      <c r="AT72" s="1">
        <v>-8.019195003726054E-3</v>
      </c>
    </row>
    <row r="73" spans="1:46">
      <c r="A73" s="30" t="s">
        <v>59</v>
      </c>
      <c r="B73" s="11" t="s">
        <v>54</v>
      </c>
      <c r="C73" s="26">
        <v>42620.535000000003</v>
      </c>
      <c r="D73" s="26"/>
      <c r="E73" s="1">
        <f t="shared" si="0"/>
        <v>6281.4898717429205</v>
      </c>
      <c r="F73" s="1">
        <f t="shared" si="1"/>
        <v>6281.5</v>
      </c>
      <c r="G73" s="1">
        <f t="shared" si="2"/>
        <v>-4.1490000003250316E-3</v>
      </c>
      <c r="I73" s="1">
        <f t="shared" si="7"/>
        <v>-4.1490000003250316E-3</v>
      </c>
      <c r="P73" s="1">
        <f t="shared" si="3"/>
        <v>-4.2413944460917685E-3</v>
      </c>
      <c r="Q73" s="27">
        <f t="shared" si="4"/>
        <v>27602.035000000003</v>
      </c>
      <c r="R73" s="1">
        <f t="shared" si="5"/>
        <v>8.5367336085424812E-9</v>
      </c>
      <c r="T73" s="1">
        <v>45943.7952</v>
      </c>
      <c r="U73" s="11" t="s">
        <v>50</v>
      </c>
      <c r="V73" s="1">
        <v>2.8E-3</v>
      </c>
      <c r="W73" s="1" t="s">
        <v>444</v>
      </c>
      <c r="AC73" s="1">
        <v>10</v>
      </c>
      <c r="AE73" s="1" t="s">
        <v>67</v>
      </c>
      <c r="AG73" s="1" t="s">
        <v>61</v>
      </c>
      <c r="AS73" s="1">
        <v>1915.5</v>
      </c>
      <c r="AT73" s="1">
        <v>-3.0191949990694411E-3</v>
      </c>
    </row>
    <row r="74" spans="1:46">
      <c r="A74" s="30" t="s">
        <v>62</v>
      </c>
      <c r="B74" s="11" t="s">
        <v>54</v>
      </c>
      <c r="C74" s="26">
        <v>42627.506000000001</v>
      </c>
      <c r="D74" s="26"/>
      <c r="E74" s="1">
        <f t="shared" si="0"/>
        <v>6298.5070036079887</v>
      </c>
      <c r="F74" s="1">
        <f t="shared" si="1"/>
        <v>6298.5</v>
      </c>
      <c r="G74" s="1">
        <f t="shared" si="2"/>
        <v>2.8689999962807633E-3</v>
      </c>
      <c r="I74" s="1">
        <f t="shared" si="7"/>
        <v>2.8689999962807633E-3</v>
      </c>
      <c r="P74" s="1">
        <f t="shared" si="3"/>
        <v>-4.235906532498424E-3</v>
      </c>
      <c r="Q74" s="27">
        <f t="shared" si="4"/>
        <v>27609.006000000001</v>
      </c>
      <c r="R74" s="1">
        <f t="shared" si="5"/>
        <v>5.0479696782689119E-5</v>
      </c>
      <c r="AC74" s="1">
        <v>12</v>
      </c>
      <c r="AE74" s="1" t="s">
        <v>63</v>
      </c>
      <c r="AG74" s="1" t="s">
        <v>61</v>
      </c>
      <c r="AS74" s="1">
        <v>1932.5</v>
      </c>
      <c r="AT74" s="1">
        <v>4.0040750027401373E-3</v>
      </c>
    </row>
    <row r="75" spans="1:46">
      <c r="A75" s="30" t="s">
        <v>62</v>
      </c>
      <c r="B75" s="11" t="s">
        <v>54</v>
      </c>
      <c r="C75" s="26">
        <v>42632.43</v>
      </c>
      <c r="D75" s="26"/>
      <c r="E75" s="1">
        <f t="shared" si="0"/>
        <v>6310.5271380655422</v>
      </c>
      <c r="F75" s="1">
        <f t="shared" si="1"/>
        <v>6310.5</v>
      </c>
      <c r="G75" s="1">
        <f t="shared" si="2"/>
        <v>1.1116999994555954E-2</v>
      </c>
      <c r="I75" s="1">
        <f t="shared" si="7"/>
        <v>1.1116999994555954E-2</v>
      </c>
      <c r="P75" s="1">
        <f t="shared" si="3"/>
        <v>-4.2319775594722043E-3</v>
      </c>
      <c r="Q75" s="27">
        <f t="shared" si="4"/>
        <v>27613.93</v>
      </c>
      <c r="R75" s="1">
        <f t="shared" si="5"/>
        <v>2.3559111195406023E-4</v>
      </c>
      <c r="AC75" s="1">
        <v>13</v>
      </c>
      <c r="AE75" s="1" t="s">
        <v>63</v>
      </c>
      <c r="AG75" s="1" t="s">
        <v>61</v>
      </c>
      <c r="AS75" s="1">
        <v>1944.5</v>
      </c>
      <c r="AT75" s="1">
        <v>1.2255795001692604E-2</v>
      </c>
    </row>
    <row r="76" spans="1:46">
      <c r="A76" s="30" t="s">
        <v>62</v>
      </c>
      <c r="B76" s="11" t="s">
        <v>54</v>
      </c>
      <c r="C76" s="26">
        <v>42639.381000000001</v>
      </c>
      <c r="D76" s="26"/>
      <c r="E76" s="1">
        <f t="shared" si="0"/>
        <v>6327.4954472886293</v>
      </c>
      <c r="F76" s="1">
        <f t="shared" si="1"/>
        <v>6327.5</v>
      </c>
      <c r="G76" s="1">
        <f t="shared" si="2"/>
        <v>-1.8650000056368299E-3</v>
      </c>
      <c r="I76" s="1">
        <f t="shared" si="7"/>
        <v>-1.8650000056368299E-3</v>
      </c>
      <c r="P76" s="1">
        <f t="shared" si="3"/>
        <v>-4.2263333828245955E-3</v>
      </c>
      <c r="Q76" s="27">
        <f t="shared" si="4"/>
        <v>27620.881000000001</v>
      </c>
      <c r="R76" s="1">
        <f t="shared" si="5"/>
        <v>5.5758953182209786E-6</v>
      </c>
      <c r="AC76" s="1">
        <v>5</v>
      </c>
      <c r="AE76" s="1" t="s">
        <v>63</v>
      </c>
      <c r="AG76" s="1" t="s">
        <v>61</v>
      </c>
      <c r="AS76" s="1">
        <v>1961.5</v>
      </c>
      <c r="AT76" s="1">
        <v>-7.209350005723536E-4</v>
      </c>
    </row>
    <row r="77" spans="1:46">
      <c r="A77" s="30" t="s">
        <v>62</v>
      </c>
      <c r="B77" s="11" t="s">
        <v>54</v>
      </c>
      <c r="C77" s="26">
        <v>42650.428</v>
      </c>
      <c r="D77" s="26"/>
      <c r="E77" s="1">
        <f t="shared" si="0"/>
        <v>6354.4626335909461</v>
      </c>
      <c r="F77" s="1">
        <f t="shared" si="1"/>
        <v>6354.5</v>
      </c>
      <c r="G77" s="1">
        <f t="shared" si="2"/>
        <v>-1.5307000001484994E-2</v>
      </c>
      <c r="I77" s="1">
        <f t="shared" si="7"/>
        <v>-1.5307000001484994E-2</v>
      </c>
      <c r="P77" s="1">
        <f t="shared" si="3"/>
        <v>-4.2171808258888756E-3</v>
      </c>
      <c r="Q77" s="27">
        <f t="shared" si="4"/>
        <v>27631.928</v>
      </c>
      <c r="R77" s="1">
        <f t="shared" si="5"/>
        <v>1.2298408934741936E-4</v>
      </c>
      <c r="AC77" s="1">
        <v>13</v>
      </c>
      <c r="AE77" s="1" t="s">
        <v>63</v>
      </c>
      <c r="AG77" s="1" t="s">
        <v>61</v>
      </c>
      <c r="AS77" s="1">
        <v>1988.5</v>
      </c>
      <c r="AT77" s="1">
        <v>-1.4154565003991593E-2</v>
      </c>
    </row>
    <row r="78" spans="1:46">
      <c r="A78" s="30" t="s">
        <v>62</v>
      </c>
      <c r="B78" s="11"/>
      <c r="C78" s="26">
        <v>42651.472999999998</v>
      </c>
      <c r="D78" s="26"/>
      <c r="E78" s="1">
        <f t="shared" si="0"/>
        <v>6357.0136166348384</v>
      </c>
      <c r="F78" s="1">
        <f t="shared" si="1"/>
        <v>6357</v>
      </c>
      <c r="G78" s="1">
        <f t="shared" si="2"/>
        <v>5.5779999966034666E-3</v>
      </c>
      <c r="I78" s="1">
        <f t="shared" si="7"/>
        <v>5.5779999966034666E-3</v>
      </c>
      <c r="P78" s="1">
        <f t="shared" si="3"/>
        <v>-4.2163216788806369E-3</v>
      </c>
      <c r="Q78" s="27">
        <f t="shared" si="4"/>
        <v>27632.972999999998</v>
      </c>
      <c r="R78" s="1">
        <f t="shared" si="5"/>
        <v>9.5928737082857755E-5</v>
      </c>
      <c r="AC78" s="1">
        <v>5</v>
      </c>
      <c r="AE78" s="1" t="s">
        <v>63</v>
      </c>
      <c r="AG78" s="1" t="s">
        <v>61</v>
      </c>
      <c r="AS78" s="1">
        <v>1991</v>
      </c>
      <c r="AT78" s="1">
        <v>6.7312099999981001E-3</v>
      </c>
    </row>
    <row r="79" spans="1:46">
      <c r="A79" s="30" t="s">
        <v>62</v>
      </c>
      <c r="B79" s="11" t="s">
        <v>54</v>
      </c>
      <c r="C79" s="26">
        <v>42664.372000000003</v>
      </c>
      <c r="D79" s="26"/>
      <c r="E79" s="1">
        <f t="shared" si="0"/>
        <v>6388.5017795853</v>
      </c>
      <c r="F79" s="1">
        <f t="shared" si="1"/>
        <v>6388.5</v>
      </c>
      <c r="G79" s="1">
        <f t="shared" si="2"/>
        <v>7.2899999941000715E-4</v>
      </c>
      <c r="I79" s="1">
        <f t="shared" si="7"/>
        <v>7.2899999941000715E-4</v>
      </c>
      <c r="P79" s="1">
        <f t="shared" si="3"/>
        <v>-4.2053266925696012E-3</v>
      </c>
      <c r="Q79" s="27">
        <f t="shared" si="4"/>
        <v>27645.872000000003</v>
      </c>
      <c r="R79" s="1">
        <f t="shared" si="5"/>
        <v>2.4347579903182426E-5</v>
      </c>
      <c r="AC79" s="1">
        <v>6</v>
      </c>
      <c r="AE79" s="1" t="s">
        <v>63</v>
      </c>
      <c r="AG79" s="1" t="s">
        <v>61</v>
      </c>
      <c r="AS79" s="1">
        <v>2022.5</v>
      </c>
      <c r="AT79" s="1">
        <v>1.8919750000350177E-3</v>
      </c>
    </row>
    <row r="80" spans="1:46">
      <c r="A80" s="30" t="s">
        <v>68</v>
      </c>
      <c r="B80" s="11"/>
      <c r="C80" s="26">
        <v>42863.661</v>
      </c>
      <c r="D80" s="26"/>
      <c r="E80" s="1">
        <f t="shared" si="0"/>
        <v>6874.9925545470887</v>
      </c>
      <c r="F80" s="1">
        <f t="shared" si="1"/>
        <v>6875</v>
      </c>
      <c r="G80" s="1">
        <f t="shared" si="2"/>
        <v>-3.0500000066240318E-3</v>
      </c>
      <c r="I80" s="1">
        <f t="shared" si="7"/>
        <v>-3.0500000066240318E-3</v>
      </c>
      <c r="P80" s="1">
        <f t="shared" si="3"/>
        <v>-3.9955767144858939E-3</v>
      </c>
      <c r="Q80" s="27">
        <f t="shared" si="4"/>
        <v>27845.161</v>
      </c>
      <c r="R80" s="1">
        <f t="shared" si="5"/>
        <v>8.9411531045087722E-7</v>
      </c>
      <c r="AC80" s="1">
        <v>8</v>
      </c>
      <c r="AE80" s="1" t="s">
        <v>63</v>
      </c>
      <c r="AG80" s="1" t="s">
        <v>61</v>
      </c>
      <c r="AS80" s="1">
        <v>2509</v>
      </c>
      <c r="AT80" s="1">
        <v>-1.7362100043101236E-3</v>
      </c>
    </row>
    <row r="81" spans="1:46">
      <c r="A81" s="30" t="s">
        <v>68</v>
      </c>
      <c r="B81" s="11"/>
      <c r="C81" s="26">
        <v>42870.631999999998</v>
      </c>
      <c r="D81" s="26"/>
      <c r="E81" s="1">
        <f t="shared" si="0"/>
        <v>6892.009686412157</v>
      </c>
      <c r="F81" s="1">
        <f t="shared" si="1"/>
        <v>6892</v>
      </c>
      <c r="G81" s="1">
        <f t="shared" si="2"/>
        <v>3.9679999972577207E-3</v>
      </c>
      <c r="I81" s="1">
        <f t="shared" si="7"/>
        <v>3.9679999972577207E-3</v>
      </c>
      <c r="P81" s="1">
        <f t="shared" si="3"/>
        <v>-3.9868907966613271E-3</v>
      </c>
      <c r="Q81" s="27">
        <f t="shared" si="4"/>
        <v>27852.131999999998</v>
      </c>
      <c r="R81" s="1">
        <f t="shared" si="5"/>
        <v>6.328028754317802E-5</v>
      </c>
      <c r="AC81" s="1">
        <v>6</v>
      </c>
      <c r="AE81" s="1" t="s">
        <v>63</v>
      </c>
      <c r="AG81" s="1" t="s">
        <v>61</v>
      </c>
      <c r="AS81" s="1">
        <v>2526</v>
      </c>
      <c r="AT81" s="1">
        <v>5.2870599974994548E-3</v>
      </c>
    </row>
    <row r="82" spans="1:46">
      <c r="A82" s="30" t="s">
        <v>68</v>
      </c>
      <c r="B82" s="11" t="s">
        <v>54</v>
      </c>
      <c r="C82" s="26">
        <v>42871.644</v>
      </c>
      <c r="D82" s="26"/>
      <c r="E82" s="1">
        <f t="shared" si="0"/>
        <v>6894.4801120967786</v>
      </c>
      <c r="F82" s="1">
        <f t="shared" si="1"/>
        <v>6894.5</v>
      </c>
      <c r="G82" s="1">
        <f t="shared" si="2"/>
        <v>-8.1470000004628673E-3</v>
      </c>
      <c r="I82" s="1">
        <f t="shared" si="7"/>
        <v>-8.1470000004628673E-3</v>
      </c>
      <c r="P82" s="1">
        <f t="shared" si="3"/>
        <v>-3.9856057298170494E-3</v>
      </c>
      <c r="Q82" s="27">
        <f t="shared" si="4"/>
        <v>27853.144</v>
      </c>
      <c r="R82" s="1">
        <f t="shared" si="5"/>
        <v>1.7317202275763841E-5</v>
      </c>
      <c r="AC82" s="1">
        <v>9</v>
      </c>
      <c r="AE82" s="1" t="s">
        <v>63</v>
      </c>
      <c r="AG82" s="1" t="s">
        <v>61</v>
      </c>
      <c r="AS82" s="1">
        <v>2528.5</v>
      </c>
      <c r="AT82" s="1">
        <v>-6.8271650015958585E-3</v>
      </c>
    </row>
    <row r="83" spans="1:46">
      <c r="A83" s="30" t="s">
        <v>69</v>
      </c>
      <c r="B83" s="11"/>
      <c r="C83" s="26">
        <v>42895.593000000001</v>
      </c>
      <c r="D83" s="26"/>
      <c r="E83" s="1">
        <f t="shared" si="0"/>
        <v>6952.9427847458473</v>
      </c>
      <c r="F83" s="1">
        <f t="shared" si="1"/>
        <v>6953</v>
      </c>
      <c r="G83" s="1">
        <f t="shared" si="2"/>
        <v>-2.3438000003807247E-2</v>
      </c>
      <c r="I83" s="1">
        <f t="shared" si="7"/>
        <v>-2.3438000003807247E-2</v>
      </c>
      <c r="P83" s="1">
        <f t="shared" si="3"/>
        <v>-3.9549696233596009E-3</v>
      </c>
      <c r="Q83" s="27">
        <f t="shared" si="4"/>
        <v>27877.093000000001</v>
      </c>
      <c r="R83" s="1">
        <f t="shared" si="5"/>
        <v>3.7958847280544588E-4</v>
      </c>
      <c r="AC83" s="1">
        <v>20</v>
      </c>
      <c r="AE83" s="1" t="s">
        <v>70</v>
      </c>
      <c r="AG83" s="1" t="s">
        <v>61</v>
      </c>
      <c r="AS83" s="1">
        <v>2587</v>
      </c>
      <c r="AT83" s="1">
        <v>-2.2100030000729021E-2</v>
      </c>
    </row>
    <row r="84" spans="1:46">
      <c r="A84" s="30" t="s">
        <v>69</v>
      </c>
      <c r="B84" s="11" t="s">
        <v>54</v>
      </c>
      <c r="C84" s="26">
        <v>42901.533000000003</v>
      </c>
      <c r="D84" s="26"/>
      <c r="E84" s="1">
        <f t="shared" si="0"/>
        <v>6967.4431094164229</v>
      </c>
      <c r="F84" s="1">
        <f t="shared" si="1"/>
        <v>6967.5</v>
      </c>
      <c r="G84" s="1">
        <f t="shared" si="2"/>
        <v>-2.3305000002437737E-2</v>
      </c>
      <c r="I84" s="1">
        <f t="shared" si="7"/>
        <v>-2.3305000002437737E-2</v>
      </c>
      <c r="P84" s="1">
        <f t="shared" si="3"/>
        <v>-3.9472083055264477E-3</v>
      </c>
      <c r="Q84" s="27">
        <f t="shared" si="4"/>
        <v>27883.033000000003</v>
      </c>
      <c r="R84" s="1">
        <f t="shared" si="5"/>
        <v>3.747240993810076E-4</v>
      </c>
      <c r="AC84" s="1">
        <v>25</v>
      </c>
      <c r="AE84" s="1" t="s">
        <v>70</v>
      </c>
      <c r="AG84" s="1" t="s">
        <v>61</v>
      </c>
      <c r="AS84" s="1">
        <v>2601.5</v>
      </c>
      <c r="AT84" s="1">
        <v>-2.196253500005696E-2</v>
      </c>
    </row>
    <row r="85" spans="1:46">
      <c r="A85" s="30" t="s">
        <v>69</v>
      </c>
      <c r="B85" s="11" t="s">
        <v>54</v>
      </c>
      <c r="C85" s="26">
        <v>42920.37</v>
      </c>
      <c r="D85" s="26"/>
      <c r="E85" s="1">
        <f t="shared" ref="E85:E148" si="8">+(C85-C$7)/C$8</f>
        <v>7013.4267147732417</v>
      </c>
      <c r="F85" s="1">
        <f t="shared" ref="F85:F148" si="9">ROUND(2*E85,0)/2</f>
        <v>7013.5</v>
      </c>
      <c r="G85" s="1">
        <f t="shared" ref="G85:G148" si="10">+C85-(C$7+F85*C$8)</f>
        <v>-3.002099999866914E-2</v>
      </c>
      <c r="I85" s="1">
        <f t="shared" si="7"/>
        <v>-3.002099999866914E-2</v>
      </c>
      <c r="P85" s="1">
        <f t="shared" ref="P85:P148" si="11">+D$11+D$12*F85+D$13*F85^2</f>
        <v>-3.9221451389320127E-3</v>
      </c>
      <c r="Q85" s="27">
        <f t="shared" ref="Q85:Q148" si="12">+C85-15018.5</f>
        <v>27901.870000000003</v>
      </c>
      <c r="R85" s="1">
        <f t="shared" ref="R85:R148" si="13">+(P85-G85)^2</f>
        <v>6.811502249896242E-4</v>
      </c>
      <c r="AC85" s="1">
        <v>25</v>
      </c>
      <c r="AE85" s="1" t="s">
        <v>70</v>
      </c>
      <c r="AG85" s="1" t="s">
        <v>61</v>
      </c>
      <c r="AS85" s="1">
        <v>2647.5</v>
      </c>
      <c r="AT85" s="1">
        <v>-2.8664274999755435E-2</v>
      </c>
    </row>
    <row r="86" spans="1:46">
      <c r="A86" s="30" t="s">
        <v>69</v>
      </c>
      <c r="B86" s="11"/>
      <c r="C86" s="26">
        <v>42930.423000000003</v>
      </c>
      <c r="D86" s="26"/>
      <c r="E86" s="1">
        <f t="shared" si="8"/>
        <v>7037.967415768735</v>
      </c>
      <c r="F86" s="1">
        <f t="shared" si="9"/>
        <v>7038</v>
      </c>
      <c r="G86" s="1">
        <f t="shared" si="10"/>
        <v>-1.3348000000405591E-2</v>
      </c>
      <c r="I86" s="1">
        <f t="shared" si="7"/>
        <v>-1.3348000000405591E-2</v>
      </c>
      <c r="P86" s="1">
        <f t="shared" si="11"/>
        <v>-3.9085225407751254E-3</v>
      </c>
      <c r="Q86" s="27">
        <f t="shared" si="12"/>
        <v>27911.923000000003</v>
      </c>
      <c r="R86" s="1">
        <f t="shared" si="13"/>
        <v>8.9103734710871627E-5</v>
      </c>
      <c r="AC86" s="1">
        <v>27</v>
      </c>
      <c r="AE86" s="1" t="s">
        <v>70</v>
      </c>
      <c r="AG86" s="1" t="s">
        <v>61</v>
      </c>
      <c r="AS86" s="1">
        <v>2672</v>
      </c>
      <c r="AT86" s="1">
        <v>-1.1983680000412278E-2</v>
      </c>
    </row>
    <row r="87" spans="1:46">
      <c r="A87" s="30" t="s">
        <v>69</v>
      </c>
      <c r="B87" s="11" t="s">
        <v>54</v>
      </c>
      <c r="C87" s="26">
        <v>42931.468000000001</v>
      </c>
      <c r="D87" s="26"/>
      <c r="E87" s="1">
        <f t="shared" si="8"/>
        <v>7040.5183988126273</v>
      </c>
      <c r="F87" s="1">
        <f t="shared" si="9"/>
        <v>7040.5</v>
      </c>
      <c r="G87" s="1">
        <f t="shared" si="10"/>
        <v>7.5369999976828694E-3</v>
      </c>
      <c r="I87" s="1">
        <f t="shared" si="7"/>
        <v>7.5369999976828694E-3</v>
      </c>
      <c r="P87" s="1">
        <f t="shared" si="11"/>
        <v>-3.9071217822172453E-3</v>
      </c>
      <c r="Q87" s="27">
        <f t="shared" si="12"/>
        <v>27912.968000000001</v>
      </c>
      <c r="R87" s="1">
        <f t="shared" si="13"/>
        <v>1.3096792331318416E-4</v>
      </c>
      <c r="AS87" s="1">
        <v>2692.5</v>
      </c>
      <c r="AT87" s="1">
        <v>1.2796750015695579E-3</v>
      </c>
    </row>
    <row r="88" spans="1:46">
      <c r="A88" s="29" t="s">
        <v>57</v>
      </c>
      <c r="B88" s="25" t="s">
        <v>54</v>
      </c>
      <c r="C88" s="26">
        <v>42938.834000000003</v>
      </c>
      <c r="D88" s="26">
        <v>2.9999999999999997E-4</v>
      </c>
      <c r="E88" s="1">
        <f t="shared" si="8"/>
        <v>7058.4997778569768</v>
      </c>
      <c r="F88" s="1">
        <f t="shared" si="9"/>
        <v>7058.5</v>
      </c>
      <c r="G88" s="1">
        <f t="shared" si="10"/>
        <v>-9.1000001702923328E-5</v>
      </c>
      <c r="I88" s="1">
        <f t="shared" si="7"/>
        <v>-9.1000001702923328E-5</v>
      </c>
      <c r="P88" s="1">
        <f t="shared" si="11"/>
        <v>-3.8969778408165078E-3</v>
      </c>
      <c r="Q88" s="27">
        <f t="shared" si="12"/>
        <v>27920.334000000003</v>
      </c>
      <c r="R88" s="1">
        <f t="shared" si="13"/>
        <v>1.4485467311823709E-5</v>
      </c>
      <c r="AC88" s="1">
        <v>12</v>
      </c>
      <c r="AE88" s="1" t="s">
        <v>63</v>
      </c>
      <c r="AG88" s="1" t="s">
        <v>61</v>
      </c>
      <c r="AS88" s="1">
        <v>2721</v>
      </c>
      <c r="AT88" s="1">
        <v>1.3775099941994995E-3</v>
      </c>
    </row>
    <row r="89" spans="1:46">
      <c r="A89" s="30" t="s">
        <v>69</v>
      </c>
      <c r="B89" s="11"/>
      <c r="C89" s="26">
        <v>42948.455999999998</v>
      </c>
      <c r="D89" s="26"/>
      <c r="E89" s="1">
        <f t="shared" si="8"/>
        <v>7081.9883509176098</v>
      </c>
      <c r="F89" s="1">
        <f t="shared" si="9"/>
        <v>7082</v>
      </c>
      <c r="G89" s="1">
        <f t="shared" si="10"/>
        <v>-4.7720000075059943E-3</v>
      </c>
      <c r="I89" s="1">
        <f t="shared" si="7"/>
        <v>-4.7720000075059943E-3</v>
      </c>
      <c r="P89" s="1">
        <f t="shared" si="11"/>
        <v>-3.883579802390626E-3</v>
      </c>
      <c r="Q89" s="27">
        <f t="shared" si="12"/>
        <v>27929.955999999998</v>
      </c>
      <c r="R89" s="1">
        <f t="shared" si="13"/>
        <v>7.8929046085723305E-7</v>
      </c>
      <c r="AC89" s="1">
        <v>10</v>
      </c>
      <c r="AE89" s="1" t="s">
        <v>72</v>
      </c>
      <c r="AG89" s="1" t="s">
        <v>61</v>
      </c>
      <c r="AS89" s="1">
        <v>2777</v>
      </c>
      <c r="AT89" s="1">
        <v>-2.9781130004266743E-2</v>
      </c>
    </row>
    <row r="90" spans="1:46">
      <c r="A90" s="30" t="s">
        <v>69</v>
      </c>
      <c r="B90" s="11"/>
      <c r="C90" s="26">
        <v>42950.508999999998</v>
      </c>
      <c r="D90" s="26"/>
      <c r="E90" s="1">
        <f t="shared" si="8"/>
        <v>7086.9999951177233</v>
      </c>
      <c r="F90" s="1">
        <f t="shared" si="9"/>
        <v>7087</v>
      </c>
      <c r="G90" s="1">
        <f t="shared" si="10"/>
        <v>-2.0000079530291259E-6</v>
      </c>
      <c r="I90" s="1">
        <f t="shared" si="7"/>
        <v>-2.0000079530291259E-6</v>
      </c>
      <c r="P90" s="1">
        <f t="shared" si="11"/>
        <v>-3.8807065722606133E-3</v>
      </c>
      <c r="Q90" s="27">
        <f t="shared" si="12"/>
        <v>27932.008999999998</v>
      </c>
      <c r="R90" s="1">
        <f t="shared" si="13"/>
        <v>1.5044364612002744E-5</v>
      </c>
      <c r="AC90" s="1">
        <v>17</v>
      </c>
      <c r="AE90" s="1" t="s">
        <v>70</v>
      </c>
      <c r="AG90" s="1" t="s">
        <v>61</v>
      </c>
      <c r="AS90" s="1">
        <v>2779.5</v>
      </c>
      <c r="AT90" s="1">
        <v>-2.3895355006970931E-2</v>
      </c>
    </row>
    <row r="91" spans="1:46">
      <c r="A91" s="30" t="s">
        <v>71</v>
      </c>
      <c r="B91" s="11" t="s">
        <v>54</v>
      </c>
      <c r="C91" s="26">
        <v>42965.436000000002</v>
      </c>
      <c r="D91" s="26"/>
      <c r="E91" s="1">
        <f t="shared" si="8"/>
        <v>7123.4387739658105</v>
      </c>
      <c r="F91" s="1">
        <f t="shared" si="9"/>
        <v>7123.5</v>
      </c>
      <c r="G91" s="1">
        <f t="shared" si="10"/>
        <v>-2.5080999999772757E-2</v>
      </c>
      <c r="I91" s="1">
        <f t="shared" si="7"/>
        <v>-2.5080999999772757E-2</v>
      </c>
      <c r="P91" s="1">
        <f t="shared" si="11"/>
        <v>-3.8594919320057829E-3</v>
      </c>
      <c r="Q91" s="27">
        <f t="shared" si="12"/>
        <v>27946.936000000002</v>
      </c>
      <c r="R91" s="1">
        <f t="shared" si="13"/>
        <v>4.5035240467029868E-4</v>
      </c>
      <c r="AC91" s="1">
        <v>20</v>
      </c>
      <c r="AE91" s="1" t="s">
        <v>70</v>
      </c>
      <c r="AG91" s="1" t="s">
        <v>61</v>
      </c>
      <c r="AS91" s="1">
        <v>2784.5</v>
      </c>
      <c r="AT91" s="1">
        <v>-2.7123804997245315E-2</v>
      </c>
    </row>
    <row r="92" spans="1:46">
      <c r="A92" s="30" t="s">
        <v>71</v>
      </c>
      <c r="B92" s="11"/>
      <c r="C92" s="26">
        <v>42973.417999999998</v>
      </c>
      <c r="D92" s="26"/>
      <c r="E92" s="1">
        <f t="shared" si="8"/>
        <v>7142.9238903833912</v>
      </c>
      <c r="F92" s="1">
        <f t="shared" si="9"/>
        <v>7143</v>
      </c>
      <c r="G92" s="1">
        <f t="shared" si="10"/>
        <v>-3.1178000004729256E-2</v>
      </c>
      <c r="I92" s="1">
        <f t="shared" ref="I92:I107" si="14">G92</f>
        <v>-3.1178000004729256E-2</v>
      </c>
      <c r="P92" s="1">
        <f t="shared" si="11"/>
        <v>-3.8479850209775113E-3</v>
      </c>
      <c r="Q92" s="27">
        <f t="shared" si="12"/>
        <v>27954.917999999998</v>
      </c>
      <c r="R92" s="1">
        <f t="shared" si="13"/>
        <v>7.46929719012095E-4</v>
      </c>
      <c r="AC92" s="1">
        <v>32</v>
      </c>
      <c r="AE92" s="1" t="s">
        <v>70</v>
      </c>
      <c r="AG92" s="1" t="s">
        <v>61</v>
      </c>
      <c r="AS92" s="1">
        <v>2801.5</v>
      </c>
      <c r="AT92" s="1">
        <v>-2.2100535003119148E-2</v>
      </c>
    </row>
    <row r="93" spans="1:46">
      <c r="A93" s="30" t="s">
        <v>71</v>
      </c>
      <c r="B93" s="11"/>
      <c r="C93" s="26">
        <v>42973.425999999999</v>
      </c>
      <c r="D93" s="26"/>
      <c r="E93" s="1">
        <f t="shared" si="8"/>
        <v>7142.9434194401902</v>
      </c>
      <c r="F93" s="1">
        <f t="shared" si="9"/>
        <v>7143</v>
      </c>
      <c r="G93" s="1">
        <f t="shared" si="10"/>
        <v>-2.3178000003099442E-2</v>
      </c>
      <c r="I93" s="1">
        <f t="shared" si="14"/>
        <v>-2.3178000003099442E-2</v>
      </c>
      <c r="P93" s="1">
        <f t="shared" si="11"/>
        <v>-3.8479850209775113E-3</v>
      </c>
      <c r="Q93" s="27">
        <f t="shared" si="12"/>
        <v>27954.925999999999</v>
      </c>
      <c r="R93" s="1">
        <f t="shared" si="13"/>
        <v>3.7364947920905833E-4</v>
      </c>
      <c r="AC93" s="1">
        <v>22</v>
      </c>
      <c r="AE93" s="1" t="s">
        <v>70</v>
      </c>
      <c r="AG93" s="1" t="s">
        <v>61</v>
      </c>
      <c r="AS93" s="1">
        <v>2804</v>
      </c>
      <c r="AT93" s="1">
        <v>-1.6214760005823337E-2</v>
      </c>
    </row>
    <row r="94" spans="1:46">
      <c r="A94" s="30" t="s">
        <v>71</v>
      </c>
      <c r="B94" s="11" t="s">
        <v>54</v>
      </c>
      <c r="C94" s="26">
        <v>42974.447999999997</v>
      </c>
      <c r="D94" s="26"/>
      <c r="E94" s="1">
        <f t="shared" si="8"/>
        <v>7145.4382564457928</v>
      </c>
      <c r="F94" s="1">
        <f t="shared" si="9"/>
        <v>7145.5</v>
      </c>
      <c r="G94" s="1">
        <f t="shared" si="10"/>
        <v>-2.5293000006058719E-2</v>
      </c>
      <c r="I94" s="1">
        <f t="shared" si="14"/>
        <v>-2.5293000006058719E-2</v>
      </c>
      <c r="P94" s="1">
        <f t="shared" si="11"/>
        <v>-3.8465010594749167E-3</v>
      </c>
      <c r="Q94" s="27">
        <f t="shared" si="12"/>
        <v>27955.947999999997</v>
      </c>
      <c r="R94" s="1">
        <f t="shared" si="13"/>
        <v>4.5995231706582012E-4</v>
      </c>
      <c r="AC94" s="1">
        <v>21</v>
      </c>
      <c r="AE94" s="1" t="s">
        <v>70</v>
      </c>
      <c r="AG94" s="1" t="s">
        <v>61</v>
      </c>
      <c r="AS94" s="1">
        <v>2813.5</v>
      </c>
      <c r="AT94" s="1">
        <v>-1.8848815001547337E-2</v>
      </c>
    </row>
    <row r="95" spans="1:46">
      <c r="A95" s="30" t="s">
        <v>71</v>
      </c>
      <c r="B95" s="11" t="s">
        <v>54</v>
      </c>
      <c r="C95" s="26">
        <v>42976.493000000002</v>
      </c>
      <c r="D95" s="26"/>
      <c r="E95" s="1">
        <f t="shared" si="8"/>
        <v>7150.4303715891256</v>
      </c>
      <c r="F95" s="1">
        <f t="shared" si="9"/>
        <v>7150.5</v>
      </c>
      <c r="G95" s="1">
        <f t="shared" si="10"/>
        <v>-2.8523000000859611E-2</v>
      </c>
      <c r="I95" s="1">
        <f t="shared" si="14"/>
        <v>-2.8523000000859611E-2</v>
      </c>
      <c r="P95" s="1">
        <f t="shared" si="11"/>
        <v>-3.8435271934022484E-3</v>
      </c>
      <c r="Q95" s="27">
        <f t="shared" si="12"/>
        <v>27957.993000000002</v>
      </c>
      <c r="R95" s="1">
        <f t="shared" si="13"/>
        <v>6.0907637805402738E-4</v>
      </c>
      <c r="AC95" s="1">
        <v>23</v>
      </c>
      <c r="AE95" s="1" t="s">
        <v>63</v>
      </c>
      <c r="AG95" s="1" t="s">
        <v>61</v>
      </c>
      <c r="AS95" s="1">
        <v>2823.5</v>
      </c>
      <c r="AT95" s="1">
        <v>4.6942849949118681E-3</v>
      </c>
    </row>
    <row r="96" spans="1:46">
      <c r="A96" s="30" t="s">
        <v>71</v>
      </c>
      <c r="B96" s="11"/>
      <c r="C96" s="26">
        <v>42982.427000000003</v>
      </c>
      <c r="D96" s="26"/>
      <c r="E96" s="1">
        <f t="shared" si="8"/>
        <v>7164.9160494671014</v>
      </c>
      <c r="F96" s="1">
        <f t="shared" si="9"/>
        <v>7165</v>
      </c>
      <c r="G96" s="1">
        <f t="shared" si="10"/>
        <v>-3.4390000000712462E-2</v>
      </c>
      <c r="I96" s="1">
        <f t="shared" si="14"/>
        <v>-3.4390000000712462E-2</v>
      </c>
      <c r="P96" s="1">
        <f t="shared" si="11"/>
        <v>-3.8348581710627126E-3</v>
      </c>
      <c r="Q96" s="27">
        <f t="shared" si="12"/>
        <v>27963.927000000003</v>
      </c>
      <c r="R96" s="1">
        <f t="shared" si="13"/>
        <v>9.3361669223001177E-4</v>
      </c>
      <c r="AS96" s="1">
        <v>3529</v>
      </c>
      <c r="AT96" s="1">
        <v>2.3599900014232844E-3</v>
      </c>
    </row>
    <row r="97" spans="1:46">
      <c r="A97" s="30" t="s">
        <v>71</v>
      </c>
      <c r="B97" s="11" t="s">
        <v>54</v>
      </c>
      <c r="C97" s="26">
        <v>42983.462</v>
      </c>
      <c r="D97" s="26"/>
      <c r="E97" s="1">
        <f t="shared" si="8"/>
        <v>7167.4426211899936</v>
      </c>
      <c r="F97" s="1">
        <f t="shared" si="9"/>
        <v>7167.5</v>
      </c>
      <c r="G97" s="1">
        <f t="shared" si="10"/>
        <v>-2.3505000004661269E-2</v>
      </c>
      <c r="I97" s="1">
        <f t="shared" si="14"/>
        <v>-2.3505000004661269E-2</v>
      </c>
      <c r="P97" s="1">
        <f t="shared" si="11"/>
        <v>-3.833356776562177E-3</v>
      </c>
      <c r="Q97" s="27">
        <f t="shared" si="12"/>
        <v>27964.962</v>
      </c>
      <c r="R97" s="1">
        <f t="shared" si="13"/>
        <v>3.8697354729361682E-4</v>
      </c>
      <c r="AB97" s="1" t="s">
        <v>76</v>
      </c>
      <c r="AC97" s="1">
        <v>12</v>
      </c>
      <c r="AE97" s="1" t="s">
        <v>77</v>
      </c>
      <c r="AG97" s="1" t="s">
        <v>61</v>
      </c>
      <c r="AS97" s="1">
        <v>3751</v>
      </c>
      <c r="AT97" s="1">
        <v>-3.683189999719616E-3</v>
      </c>
    </row>
    <row r="98" spans="1:46">
      <c r="A98" s="30" t="s">
        <v>73</v>
      </c>
      <c r="B98" s="11" t="s">
        <v>54</v>
      </c>
      <c r="C98" s="26">
        <v>42983.482000000004</v>
      </c>
      <c r="D98" s="26"/>
      <c r="E98" s="1">
        <f t="shared" si="8"/>
        <v>7167.491443831992</v>
      </c>
      <c r="F98" s="1">
        <f t="shared" si="9"/>
        <v>7167.5</v>
      </c>
      <c r="G98" s="1">
        <f t="shared" si="10"/>
        <v>-3.5050000005867332E-3</v>
      </c>
      <c r="I98" s="1">
        <f t="shared" si="14"/>
        <v>-3.5050000005867332E-3</v>
      </c>
      <c r="P98" s="1">
        <f t="shared" si="11"/>
        <v>-3.833356776562177E-3</v>
      </c>
      <c r="Q98" s="27">
        <f t="shared" si="12"/>
        <v>27964.982000000004</v>
      </c>
      <c r="R98" s="1">
        <f t="shared" si="13"/>
        <v>1.0781817232898776E-7</v>
      </c>
      <c r="AS98" s="1">
        <v>4459</v>
      </c>
      <c r="AT98" s="1">
        <v>5.1682899938896298E-3</v>
      </c>
    </row>
    <row r="99" spans="1:46">
      <c r="A99" s="30" t="s">
        <v>71</v>
      </c>
      <c r="B99" s="11"/>
      <c r="C99" s="26">
        <v>42984.491999999998</v>
      </c>
      <c r="D99" s="26"/>
      <c r="E99" s="1">
        <f t="shared" si="8"/>
        <v>7169.9569872523962</v>
      </c>
      <c r="F99" s="1">
        <f t="shared" si="9"/>
        <v>7170</v>
      </c>
      <c r="G99" s="1">
        <f t="shared" si="10"/>
        <v>-1.7620000005990732E-2</v>
      </c>
      <c r="I99" s="1">
        <f t="shared" si="14"/>
        <v>-1.7620000005990732E-2</v>
      </c>
      <c r="P99" s="1">
        <f t="shared" si="11"/>
        <v>-3.8318534010391495E-3</v>
      </c>
      <c r="Q99" s="27">
        <f t="shared" si="12"/>
        <v>27965.991999999998</v>
      </c>
      <c r="R99" s="1">
        <f t="shared" si="13"/>
        <v>1.9011298679963786E-4</v>
      </c>
      <c r="AB99" s="1" t="s">
        <v>81</v>
      </c>
      <c r="AG99" s="1" t="s">
        <v>82</v>
      </c>
      <c r="AS99" s="1">
        <v>4482</v>
      </c>
      <c r="AT99" s="1">
        <v>2.7174199931323528E-3</v>
      </c>
    </row>
    <row r="100" spans="1:46">
      <c r="A100" s="29" t="s">
        <v>57</v>
      </c>
      <c r="B100" s="25" t="s">
        <v>50</v>
      </c>
      <c r="C100" s="26">
        <v>42987.786099999998</v>
      </c>
      <c r="D100" s="26">
        <v>2.9999999999999997E-4</v>
      </c>
      <c r="E100" s="1">
        <f t="shared" si="8"/>
        <v>7177.9983205011013</v>
      </c>
      <c r="F100" s="1">
        <f t="shared" si="9"/>
        <v>7178</v>
      </c>
      <c r="G100" s="1">
        <f t="shared" si="10"/>
        <v>-6.88000007357914E-4</v>
      </c>
      <c r="I100" s="1">
        <f t="shared" si="14"/>
        <v>-6.88000007357914E-4</v>
      </c>
      <c r="P100" s="1">
        <f t="shared" si="11"/>
        <v>-3.8270292868943061E-3</v>
      </c>
      <c r="Q100" s="27">
        <f t="shared" si="12"/>
        <v>27969.286099999998</v>
      </c>
      <c r="R100" s="1">
        <f t="shared" si="13"/>
        <v>9.8535048177867604E-6</v>
      </c>
      <c r="AS100" s="1">
        <v>4495.5</v>
      </c>
      <c r="AT100" s="1">
        <v>3.3006049998220988E-3</v>
      </c>
    </row>
    <row r="101" spans="1:46">
      <c r="A101" s="30" t="s">
        <v>71</v>
      </c>
      <c r="B101" s="11" t="s">
        <v>54</v>
      </c>
      <c r="C101" s="26">
        <v>42988.381000000001</v>
      </c>
      <c r="D101" s="26"/>
      <c r="E101" s="1">
        <f t="shared" si="8"/>
        <v>7179.4505499870575</v>
      </c>
      <c r="F101" s="1">
        <f t="shared" si="9"/>
        <v>7179.5</v>
      </c>
      <c r="G101" s="1">
        <f t="shared" si="10"/>
        <v>-2.0257000003766734E-2</v>
      </c>
      <c r="I101" s="1">
        <f t="shared" si="14"/>
        <v>-2.0257000003766734E-2</v>
      </c>
      <c r="P101" s="1">
        <f t="shared" si="11"/>
        <v>-3.8261225071265052E-3</v>
      </c>
      <c r="Q101" s="27">
        <f t="shared" si="12"/>
        <v>27969.881000000001</v>
      </c>
      <c r="R101" s="1">
        <f t="shared" si="13"/>
        <v>2.6997373530959827E-4</v>
      </c>
      <c r="AS101" s="1">
        <v>6276</v>
      </c>
      <c r="AT101" s="1">
        <v>9.2495599965332076E-3</v>
      </c>
    </row>
    <row r="102" spans="1:46">
      <c r="A102" s="30" t="s">
        <v>71</v>
      </c>
      <c r="B102" s="11"/>
      <c r="C102" s="26">
        <v>42989.406000000003</v>
      </c>
      <c r="D102" s="26"/>
      <c r="E102" s="1">
        <f t="shared" si="8"/>
        <v>7181.9527103889686</v>
      </c>
      <c r="F102" s="1">
        <f t="shared" si="9"/>
        <v>7182</v>
      </c>
      <c r="G102" s="1">
        <f t="shared" si="10"/>
        <v>-1.9372000002476852E-2</v>
      </c>
      <c r="I102" s="1">
        <f t="shared" si="14"/>
        <v>-1.9372000002476852E-2</v>
      </c>
      <c r="P102" s="1">
        <f t="shared" si="11"/>
        <v>-3.8246096226955111E-3</v>
      </c>
      <c r="Q102" s="27">
        <f t="shared" si="12"/>
        <v>27970.906000000003</v>
      </c>
      <c r="R102" s="1">
        <f t="shared" si="13"/>
        <v>2.4172134762131739E-4</v>
      </c>
      <c r="AS102" s="1">
        <v>6378.5</v>
      </c>
      <c r="AT102" s="1">
        <v>5.4663349947077222E-3</v>
      </c>
    </row>
    <row r="103" spans="1:46">
      <c r="A103" s="30" t="s">
        <v>73</v>
      </c>
      <c r="B103" s="11" t="s">
        <v>54</v>
      </c>
      <c r="C103" s="26">
        <v>42992.500999999997</v>
      </c>
      <c r="D103" s="26"/>
      <c r="E103" s="1">
        <f t="shared" si="8"/>
        <v>7189.508014236666</v>
      </c>
      <c r="F103" s="1">
        <f t="shared" si="9"/>
        <v>7189.5</v>
      </c>
      <c r="G103" s="1">
        <f t="shared" si="10"/>
        <v>3.2829999909154139E-3</v>
      </c>
      <c r="I103" s="1">
        <f t="shared" si="14"/>
        <v>3.2829999909154139E-3</v>
      </c>
      <c r="P103" s="1">
        <f t="shared" si="11"/>
        <v>-3.8200590832675636E-3</v>
      </c>
      <c r="Q103" s="27">
        <f t="shared" si="12"/>
        <v>27974.000999999997</v>
      </c>
      <c r="R103" s="1">
        <f t="shared" si="13"/>
        <v>5.045344821133314E-5</v>
      </c>
      <c r="AB103" s="1" t="s">
        <v>76</v>
      </c>
      <c r="AG103" s="1" t="s">
        <v>82</v>
      </c>
      <c r="AS103" s="1">
        <v>6565.5</v>
      </c>
      <c r="AT103" s="1">
        <v>-3.9477694997913204E-2</v>
      </c>
    </row>
    <row r="104" spans="1:46">
      <c r="A104" s="30" t="s">
        <v>73</v>
      </c>
      <c r="B104" s="11"/>
      <c r="C104" s="26">
        <v>42996.364000000001</v>
      </c>
      <c r="D104" s="26"/>
      <c r="E104" s="1">
        <f t="shared" si="8"/>
        <v>7198.9381075367464</v>
      </c>
      <c r="F104" s="1">
        <f t="shared" si="9"/>
        <v>7199</v>
      </c>
      <c r="G104" s="1">
        <f t="shared" si="10"/>
        <v>-2.5354000004881527E-2</v>
      </c>
      <c r="I104" s="1">
        <f t="shared" si="14"/>
        <v>-2.5354000004881527E-2</v>
      </c>
      <c r="P104" s="1">
        <f t="shared" si="11"/>
        <v>-3.8142694718482223E-3</v>
      </c>
      <c r="Q104" s="27">
        <f t="shared" si="12"/>
        <v>27977.864000000001</v>
      </c>
      <c r="R104" s="1">
        <f t="shared" si="13"/>
        <v>4.6395999143568724E-4</v>
      </c>
      <c r="AB104" s="1" t="s">
        <v>81</v>
      </c>
      <c r="AG104" s="1" t="s">
        <v>82</v>
      </c>
      <c r="AS104" s="1">
        <v>7115</v>
      </c>
      <c r="AT104" s="1">
        <v>-6.8435000139288604E-4</v>
      </c>
    </row>
    <row r="105" spans="1:46">
      <c r="A105" s="29" t="s">
        <v>74</v>
      </c>
      <c r="B105" s="25"/>
      <c r="C105" s="26">
        <v>43281.503700000001</v>
      </c>
      <c r="D105" s="26"/>
      <c r="E105" s="1">
        <f t="shared" si="8"/>
        <v>7895.0017820264275</v>
      </c>
      <c r="F105" s="1">
        <f t="shared" si="9"/>
        <v>7895</v>
      </c>
      <c r="G105" s="1">
        <f t="shared" si="10"/>
        <v>7.299999997485429E-4</v>
      </c>
      <c r="I105" s="1">
        <f t="shared" si="14"/>
        <v>7.299999997485429E-4</v>
      </c>
      <c r="P105" s="1">
        <f t="shared" si="11"/>
        <v>-3.3122852552604914E-3</v>
      </c>
      <c r="Q105" s="27">
        <f t="shared" si="12"/>
        <v>28263.003700000001</v>
      </c>
      <c r="R105" s="1">
        <f t="shared" si="13"/>
        <v>1.6340070082863455E-5</v>
      </c>
      <c r="AB105" s="1" t="s">
        <v>81</v>
      </c>
      <c r="AG105" s="1" t="s">
        <v>82</v>
      </c>
      <c r="AS105" s="1">
        <v>7117.5</v>
      </c>
      <c r="AT105" s="1">
        <v>1.3014249998377636E-3</v>
      </c>
    </row>
    <row r="106" spans="1:46">
      <c r="A106" s="30" t="s">
        <v>75</v>
      </c>
      <c r="B106" s="11" t="s">
        <v>54</v>
      </c>
      <c r="C106" s="26">
        <v>43348.480000000003</v>
      </c>
      <c r="D106" s="26"/>
      <c r="E106" s="1">
        <f t="shared" si="8"/>
        <v>8058.4997778569787</v>
      </c>
      <c r="F106" s="1">
        <f t="shared" si="9"/>
        <v>8058.5</v>
      </c>
      <c r="G106" s="1">
        <f t="shared" si="10"/>
        <v>-9.1000001702923328E-5</v>
      </c>
      <c r="I106" s="1">
        <f t="shared" si="14"/>
        <v>-9.1000001702923328E-5</v>
      </c>
      <c r="P106" s="1">
        <f t="shared" si="11"/>
        <v>-3.1720910689294109E-3</v>
      </c>
      <c r="Q106" s="27">
        <f t="shared" si="12"/>
        <v>28329.980000000003</v>
      </c>
      <c r="R106" s="1">
        <f t="shared" si="13"/>
        <v>9.4931221645428559E-6</v>
      </c>
      <c r="AB106" s="1" t="s">
        <v>76</v>
      </c>
      <c r="AG106" s="1" t="s">
        <v>82</v>
      </c>
      <c r="AS106" s="1">
        <v>7134.5</v>
      </c>
      <c r="AT106" s="1">
        <v>9.1246949959895574E-3</v>
      </c>
    </row>
    <row r="107" spans="1:46">
      <c r="A107" s="30" t="s">
        <v>78</v>
      </c>
      <c r="B107" s="11"/>
      <c r="C107" s="26">
        <v>43372.438999999998</v>
      </c>
      <c r="D107" s="26"/>
      <c r="E107" s="1">
        <f t="shared" si="8"/>
        <v>8116.9868618270293</v>
      </c>
      <c r="F107" s="1">
        <f t="shared" si="9"/>
        <v>8117</v>
      </c>
      <c r="G107" s="1">
        <f t="shared" si="10"/>
        <v>-5.3820000030100346E-3</v>
      </c>
      <c r="I107" s="1">
        <f t="shared" si="14"/>
        <v>-5.3820000030100346E-3</v>
      </c>
      <c r="P107" s="1">
        <f t="shared" si="11"/>
        <v>-3.1198716431676526E-3</v>
      </c>
      <c r="Q107" s="27">
        <f t="shared" si="12"/>
        <v>28353.938999999998</v>
      </c>
      <c r="R107" s="1">
        <f t="shared" si="13"/>
        <v>5.1172247164031853E-6</v>
      </c>
    </row>
    <row r="108" spans="1:46">
      <c r="A108" s="29" t="s">
        <v>79</v>
      </c>
      <c r="B108" s="25"/>
      <c r="C108" s="26">
        <v>43662.476999999999</v>
      </c>
      <c r="D108" s="26"/>
      <c r="E108" s="1">
        <f t="shared" si="8"/>
        <v>8825.0079336793133</v>
      </c>
      <c r="F108" s="1">
        <f t="shared" si="9"/>
        <v>8825</v>
      </c>
      <c r="G108" s="1">
        <f t="shared" si="10"/>
        <v>3.2499999942956492E-3</v>
      </c>
      <c r="H108" s="1">
        <f>G108</f>
        <v>3.2499999942956492E-3</v>
      </c>
      <c r="P108" s="1">
        <f t="shared" si="11"/>
        <v>-2.4018774755945518E-3</v>
      </c>
      <c r="Q108" s="27">
        <f t="shared" si="12"/>
        <v>28643.976999999999</v>
      </c>
      <c r="R108" s="1">
        <f t="shared" si="13"/>
        <v>3.1943718934652461E-5</v>
      </c>
      <c r="AB108" s="1" t="s">
        <v>81</v>
      </c>
      <c r="AG108" s="1" t="s">
        <v>82</v>
      </c>
      <c r="AS108" s="1">
        <v>8141.5</v>
      </c>
      <c r="AT108" s="1">
        <v>6.7148649977752939E-3</v>
      </c>
    </row>
    <row r="109" spans="1:46" ht="12.75" customHeight="1">
      <c r="A109" s="30" t="s">
        <v>80</v>
      </c>
      <c r="B109" s="11"/>
      <c r="C109" s="26">
        <v>43671.896399999998</v>
      </c>
      <c r="D109" s="26"/>
      <c r="E109" s="1">
        <f t="shared" si="8"/>
        <v>8848.0019333766086</v>
      </c>
      <c r="F109" s="1">
        <f t="shared" si="9"/>
        <v>8848</v>
      </c>
      <c r="G109" s="1">
        <f t="shared" si="10"/>
        <v>7.9199999163392931E-4</v>
      </c>
      <c r="I109" s="1">
        <f>G109</f>
        <v>7.9199999163392931E-4</v>
      </c>
      <c r="P109" s="1">
        <f t="shared" si="11"/>
        <v>-2.3758882518147319E-3</v>
      </c>
      <c r="Q109" s="27">
        <f t="shared" si="12"/>
        <v>28653.396399999998</v>
      </c>
      <c r="R109" s="1">
        <f t="shared" si="13"/>
        <v>1.0035515922980244E-5</v>
      </c>
    </row>
    <row r="110" spans="1:46" ht="12.75" customHeight="1">
      <c r="A110" s="29" t="s">
        <v>83</v>
      </c>
      <c r="B110" s="25"/>
      <c r="C110" s="26">
        <v>43676.402600000001</v>
      </c>
      <c r="D110" s="26">
        <v>2.9999999999999997E-4</v>
      </c>
      <c r="E110" s="1">
        <f t="shared" si="8"/>
        <v>8859.002162843035</v>
      </c>
      <c r="F110" s="1">
        <f t="shared" si="9"/>
        <v>8859</v>
      </c>
      <c r="G110" s="1">
        <f t="shared" si="10"/>
        <v>8.8599999435245991E-4</v>
      </c>
      <c r="I110" s="1">
        <f>G110</f>
        <v>8.8599999435245991E-4</v>
      </c>
      <c r="P110" s="1">
        <f t="shared" si="11"/>
        <v>-2.3633993508574737E-3</v>
      </c>
      <c r="Q110" s="27">
        <f t="shared" si="12"/>
        <v>28657.902600000001</v>
      </c>
      <c r="R110" s="1">
        <f t="shared" si="13"/>
        <v>1.0558596104650744E-5</v>
      </c>
      <c r="AB110" s="1" t="s">
        <v>81</v>
      </c>
      <c r="AG110" s="1" t="s">
        <v>82</v>
      </c>
      <c r="AS110" s="1">
        <v>8204</v>
      </c>
      <c r="AT110" s="1">
        <v>5.1592400050139986E-3</v>
      </c>
    </row>
    <row r="111" spans="1:46">
      <c r="A111" s="29" t="s">
        <v>83</v>
      </c>
      <c r="B111" s="25" t="s">
        <v>54</v>
      </c>
      <c r="C111" s="26">
        <v>43677.427199999998</v>
      </c>
      <c r="D111" s="26">
        <v>4.0000000000000002E-4</v>
      </c>
      <c r="E111" s="1">
        <f t="shared" si="8"/>
        <v>8861.5033467920966</v>
      </c>
      <c r="F111" s="1">
        <f t="shared" si="9"/>
        <v>8861.5</v>
      </c>
      <c r="G111" s="1">
        <f t="shared" si="10"/>
        <v>1.370999998471234E-3</v>
      </c>
      <c r="I111" s="1">
        <f>G111</f>
        <v>1.370999998471234E-3</v>
      </c>
      <c r="P111" s="1">
        <f t="shared" si="11"/>
        <v>-2.3605556155155468E-3</v>
      </c>
      <c r="Q111" s="27">
        <f t="shared" si="12"/>
        <v>28658.927199999998</v>
      </c>
      <c r="R111" s="1">
        <f t="shared" si="13"/>
        <v>1.3924507300276261E-5</v>
      </c>
      <c r="AB111" s="1" t="s">
        <v>81</v>
      </c>
      <c r="AG111" s="1" t="s">
        <v>82</v>
      </c>
      <c r="AS111" s="1">
        <v>8205</v>
      </c>
      <c r="AT111" s="1">
        <v>7.1135500038508326E-3</v>
      </c>
    </row>
    <row r="112" spans="1:46">
      <c r="A112" s="30" t="s">
        <v>84</v>
      </c>
      <c r="B112" s="11"/>
      <c r="C112" s="26">
        <v>44166.347999999998</v>
      </c>
      <c r="D112" s="26"/>
      <c r="E112" s="1">
        <f t="shared" si="8"/>
        <v>10055.023605747389</v>
      </c>
      <c r="F112" s="1">
        <f t="shared" si="9"/>
        <v>10055</v>
      </c>
      <c r="G112" s="1">
        <f t="shared" si="10"/>
        <v>9.6699999921838753E-3</v>
      </c>
      <c r="I112" s="1">
        <f>G112</f>
        <v>9.6699999921838753E-3</v>
      </c>
      <c r="P112" s="1">
        <f t="shared" si="11"/>
        <v>-7.7673532220954439E-4</v>
      </c>
      <c r="Q112" s="27">
        <f t="shared" si="12"/>
        <v>29147.847999999998</v>
      </c>
      <c r="R112" s="1">
        <f t="shared" si="13"/>
        <v>1.0913427872899459E-4</v>
      </c>
    </row>
    <row r="113" spans="1:46">
      <c r="A113" s="29" t="s">
        <v>85</v>
      </c>
      <c r="B113" s="25"/>
      <c r="C113" s="26">
        <v>44406.8073</v>
      </c>
      <c r="D113" s="26">
        <v>6.9999999999999999E-4</v>
      </c>
      <c r="E113" s="1">
        <f t="shared" si="8"/>
        <v>10642.016521582042</v>
      </c>
      <c r="F113" s="1">
        <f t="shared" si="9"/>
        <v>10642</v>
      </c>
      <c r="G113" s="1">
        <f t="shared" si="10"/>
        <v>6.7679999992833473E-3</v>
      </c>
      <c r="H113" s="1">
        <f>G113</f>
        <v>6.7679999992833473E-3</v>
      </c>
      <c r="P113" s="1">
        <f t="shared" si="11"/>
        <v>1.6787400773417283E-4</v>
      </c>
      <c r="Q113" s="27">
        <f t="shared" si="12"/>
        <v>29388.3073</v>
      </c>
      <c r="R113" s="1">
        <f t="shared" si="13"/>
        <v>4.3561663104322975E-5</v>
      </c>
    </row>
    <row r="114" spans="1:46" ht="12.75" customHeight="1">
      <c r="A114" s="29" t="s">
        <v>85</v>
      </c>
      <c r="B114" s="25" t="s">
        <v>54</v>
      </c>
      <c r="C114" s="26">
        <v>44448.792199999996</v>
      </c>
      <c r="D114" s="26">
        <v>1.2999999999999999E-3</v>
      </c>
      <c r="E114" s="1">
        <f t="shared" si="8"/>
        <v>10744.507208663072</v>
      </c>
      <c r="F114" s="1">
        <f t="shared" si="9"/>
        <v>10744.5</v>
      </c>
      <c r="G114" s="1">
        <f t="shared" si="10"/>
        <v>2.9529999956139363E-3</v>
      </c>
      <c r="H114" s="1">
        <f>G114</f>
        <v>2.9529999956139363E-3</v>
      </c>
      <c r="P114" s="1">
        <f t="shared" si="11"/>
        <v>3.440190701257291E-4</v>
      </c>
      <c r="Q114" s="27">
        <f t="shared" si="12"/>
        <v>29430.292199999996</v>
      </c>
      <c r="R114" s="1">
        <f t="shared" si="13"/>
        <v>6.8067814695613027E-6</v>
      </c>
    </row>
    <row r="115" spans="1:46">
      <c r="A115" s="30" t="s">
        <v>84</v>
      </c>
      <c r="B115" s="11" t="s">
        <v>54</v>
      </c>
      <c r="C115" s="26">
        <v>44525.351000000002</v>
      </c>
      <c r="D115" s="26"/>
      <c r="E115" s="1">
        <f t="shared" si="8"/>
        <v>10931.397352836349</v>
      </c>
      <c r="F115" s="1">
        <f t="shared" si="9"/>
        <v>10931.5</v>
      </c>
      <c r="G115" s="1">
        <f t="shared" si="10"/>
        <v>-4.2049000003316905E-2</v>
      </c>
      <c r="I115" s="1">
        <f>G115</f>
        <v>-4.2049000003316905E-2</v>
      </c>
      <c r="P115" s="1">
        <f t="shared" si="11"/>
        <v>6.7395605340072468E-4</v>
      </c>
      <c r="Q115" s="27">
        <f t="shared" si="12"/>
        <v>29506.851000000002</v>
      </c>
      <c r="R115" s="1">
        <f t="shared" si="13"/>
        <v>1.8252509742242256E-3</v>
      </c>
      <c r="AB115" s="1" t="s">
        <v>81</v>
      </c>
      <c r="AG115" s="1" t="s">
        <v>82</v>
      </c>
      <c r="AS115" s="1">
        <v>8231</v>
      </c>
      <c r="AT115" s="1">
        <v>4.4256100009079091E-3</v>
      </c>
    </row>
    <row r="116" spans="1:46">
      <c r="A116" s="30" t="s">
        <v>84</v>
      </c>
      <c r="B116" s="11"/>
      <c r="C116" s="26">
        <v>44531.337</v>
      </c>
      <c r="D116" s="26"/>
      <c r="E116" s="1">
        <f t="shared" si="8"/>
        <v>10946.009969583485</v>
      </c>
      <c r="F116" s="1">
        <f t="shared" si="9"/>
        <v>10946</v>
      </c>
      <c r="G116" s="1">
        <f t="shared" si="10"/>
        <v>4.0840000001480803E-3</v>
      </c>
      <c r="I116" s="1">
        <f>G116</f>
        <v>4.0840000001480803E-3</v>
      </c>
      <c r="P116" s="1">
        <f t="shared" si="11"/>
        <v>7.0000244656880789E-4</v>
      </c>
      <c r="Q116" s="27">
        <f t="shared" si="12"/>
        <v>29512.837</v>
      </c>
      <c r="R116" s="1">
        <f t="shared" si="13"/>
        <v>1.1451439442630501E-5</v>
      </c>
    </row>
    <row r="117" spans="1:46">
      <c r="A117" s="30" t="s">
        <v>86</v>
      </c>
      <c r="B117" s="11"/>
      <c r="C117" s="26">
        <v>44750.490100000003</v>
      </c>
      <c r="D117" s="26"/>
      <c r="E117" s="1">
        <f t="shared" si="8"/>
        <v>11480.991636681427</v>
      </c>
      <c r="F117" s="1">
        <f t="shared" si="9"/>
        <v>11481</v>
      </c>
      <c r="G117" s="1">
        <f t="shared" si="10"/>
        <v>-3.426000002946239E-3</v>
      </c>
      <c r="H117" s="1">
        <f>G117</f>
        <v>-3.426000002946239E-3</v>
      </c>
      <c r="P117" s="1">
        <f t="shared" si="11"/>
        <v>1.7076154149307139E-3</v>
      </c>
      <c r="Q117" s="27">
        <f t="shared" si="12"/>
        <v>29731.990100000003</v>
      </c>
      <c r="R117" s="1">
        <f t="shared" si="13"/>
        <v>2.6354007258663961E-5</v>
      </c>
      <c r="AS117" s="1">
        <v>7229.5</v>
      </c>
      <c r="AT117" s="1">
        <v>-6.1585500225191936E-4</v>
      </c>
    </row>
    <row r="118" spans="1:46">
      <c r="A118" s="30" t="s">
        <v>86</v>
      </c>
      <c r="B118" s="11" t="s">
        <v>54</v>
      </c>
      <c r="C118" s="26">
        <v>44751.516199999998</v>
      </c>
      <c r="D118" s="26"/>
      <c r="E118" s="1">
        <f t="shared" si="8"/>
        <v>11483.496482328632</v>
      </c>
      <c r="F118" s="1">
        <f t="shared" si="9"/>
        <v>11483.5</v>
      </c>
      <c r="G118" s="1">
        <f t="shared" si="10"/>
        <v>-1.4410000076168217E-3</v>
      </c>
      <c r="H118" s="1">
        <f>G118</f>
        <v>-1.4410000076168217E-3</v>
      </c>
      <c r="P118" s="1">
        <f t="shared" si="11"/>
        <v>1.7125368466635073E-3</v>
      </c>
      <c r="Q118" s="27">
        <f t="shared" si="12"/>
        <v>29733.016199999998</v>
      </c>
      <c r="R118" s="1">
        <f t="shared" si="13"/>
        <v>9.9447946913042733E-6</v>
      </c>
      <c r="AB118" s="1" t="s">
        <v>81</v>
      </c>
      <c r="AG118" s="1" t="s">
        <v>82</v>
      </c>
      <c r="AS118" s="1">
        <v>7297.5</v>
      </c>
      <c r="AT118" s="1">
        <v>-1.2277500354684889E-4</v>
      </c>
    </row>
    <row r="119" spans="1:46">
      <c r="A119" s="30" t="s">
        <v>87</v>
      </c>
      <c r="B119" s="11" t="s">
        <v>54</v>
      </c>
      <c r="C119" s="26">
        <v>44758.487999999998</v>
      </c>
      <c r="D119" s="26"/>
      <c r="E119" s="1">
        <f t="shared" si="8"/>
        <v>11500.515567099384</v>
      </c>
      <c r="F119" s="1">
        <f t="shared" si="9"/>
        <v>11500.5</v>
      </c>
      <c r="G119" s="1">
        <f t="shared" si="10"/>
        <v>6.3769999978831038E-3</v>
      </c>
      <c r="I119" s="1">
        <f>G119</f>
        <v>6.3769999978831038E-3</v>
      </c>
      <c r="P119" s="1">
        <f t="shared" si="11"/>
        <v>1.746055119163023E-3</v>
      </c>
      <c r="Q119" s="27">
        <f t="shared" si="12"/>
        <v>29739.987999999998</v>
      </c>
      <c r="R119" s="1">
        <f t="shared" si="13"/>
        <v>2.1445650469743744E-5</v>
      </c>
      <c r="AS119" s="1">
        <v>8976</v>
      </c>
      <c r="AT119" s="1">
        <v>4.8865599965211004E-3</v>
      </c>
    </row>
    <row r="120" spans="1:46">
      <c r="A120" s="29" t="s">
        <v>85</v>
      </c>
      <c r="B120" s="25"/>
      <c r="C120" s="26">
        <v>44780.812100000003</v>
      </c>
      <c r="D120" s="26">
        <v>5.0000000000000001E-4</v>
      </c>
      <c r="E120" s="1">
        <f t="shared" si="8"/>
        <v>11555.011644200113</v>
      </c>
      <c r="F120" s="1">
        <f t="shared" si="9"/>
        <v>11555</v>
      </c>
      <c r="G120" s="1">
        <f t="shared" si="10"/>
        <v>4.7699999995529652E-3</v>
      </c>
      <c r="I120" s="1">
        <f>G120</f>
        <v>4.7699999995529652E-3</v>
      </c>
      <c r="P120" s="1">
        <f t="shared" si="11"/>
        <v>1.8541283214223402E-3</v>
      </c>
      <c r="Q120" s="27">
        <f t="shared" si="12"/>
        <v>29762.312100000003</v>
      </c>
      <c r="R120" s="1">
        <f t="shared" si="13"/>
        <v>8.5023076433243075E-6</v>
      </c>
    </row>
    <row r="121" spans="1:46">
      <c r="A121" s="170" t="s">
        <v>448</v>
      </c>
      <c r="B121" s="11" t="s">
        <v>50</v>
      </c>
      <c r="C121" s="26">
        <v>44780.8122</v>
      </c>
      <c r="D121" s="188"/>
      <c r="E121" s="1">
        <f t="shared" si="8"/>
        <v>11555.011888313316</v>
      </c>
      <c r="F121" s="1">
        <f t="shared" si="9"/>
        <v>11555</v>
      </c>
      <c r="G121" s="1">
        <f t="shared" si="10"/>
        <v>4.8699999970267527E-3</v>
      </c>
      <c r="H121" s="1">
        <f t="shared" ref="H121:H127" si="15">G121</f>
        <v>4.8699999970267527E-3</v>
      </c>
      <c r="P121" s="1">
        <f t="shared" si="11"/>
        <v>1.8541283214223402E-3</v>
      </c>
      <c r="Q121" s="27">
        <f t="shared" si="12"/>
        <v>29762.3122</v>
      </c>
      <c r="R121" s="1">
        <f t="shared" si="13"/>
        <v>9.0954819637129666E-6</v>
      </c>
      <c r="AS121" s="1">
        <v>8172</v>
      </c>
      <c r="AT121" s="1">
        <v>6.3213199973688461E-3</v>
      </c>
    </row>
    <row r="122" spans="1:46">
      <c r="A122" s="29" t="s">
        <v>85</v>
      </c>
      <c r="B122" s="25" t="s">
        <v>54</v>
      </c>
      <c r="C122" s="26">
        <v>44781.835699999996</v>
      </c>
      <c r="D122" s="26">
        <v>5.0000000000000001E-4</v>
      </c>
      <c r="E122" s="1">
        <f t="shared" si="8"/>
        <v>11557.510387017066</v>
      </c>
      <c r="F122" s="1">
        <f t="shared" si="9"/>
        <v>11557.5</v>
      </c>
      <c r="G122" s="1">
        <f t="shared" si="10"/>
        <v>4.254999992554076E-3</v>
      </c>
      <c r="H122" s="1">
        <f t="shared" si="15"/>
        <v>4.254999992554076E-3</v>
      </c>
      <c r="P122" s="1">
        <f t="shared" si="11"/>
        <v>1.8591083914209355E-3</v>
      </c>
      <c r="Q122" s="27">
        <f t="shared" si="12"/>
        <v>29763.335699999996</v>
      </c>
      <c r="R122" s="1">
        <f t="shared" si="13"/>
        <v>5.7402965643803235E-6</v>
      </c>
    </row>
    <row r="123" spans="1:46">
      <c r="A123" s="29" t="s">
        <v>88</v>
      </c>
      <c r="B123" s="25" t="s">
        <v>54</v>
      </c>
      <c r="C123" s="26">
        <v>44795.346100000002</v>
      </c>
      <c r="D123" s="26"/>
      <c r="E123" s="1">
        <f t="shared" si="8"/>
        <v>11590.491058133117</v>
      </c>
      <c r="F123" s="1">
        <f t="shared" si="9"/>
        <v>11590.5</v>
      </c>
      <c r="G123" s="1">
        <f t="shared" si="10"/>
        <v>-3.6630000031436794E-3</v>
      </c>
      <c r="H123" s="1">
        <f t="shared" si="15"/>
        <v>-3.6630000031436794E-3</v>
      </c>
      <c r="P123" s="1">
        <f t="shared" si="11"/>
        <v>1.9250309768304233E-3</v>
      </c>
      <c r="Q123" s="27">
        <f t="shared" si="12"/>
        <v>29776.846100000002</v>
      </c>
      <c r="R123" s="1">
        <f t="shared" si="13"/>
        <v>3.1226090233150327E-5</v>
      </c>
    </row>
    <row r="124" spans="1:46" ht="12.75" customHeight="1">
      <c r="A124" s="29" t="s">
        <v>88</v>
      </c>
      <c r="B124" s="25" t="s">
        <v>50</v>
      </c>
      <c r="C124" s="26">
        <v>44796.3698</v>
      </c>
      <c r="D124" s="26"/>
      <c r="E124" s="1">
        <f t="shared" si="8"/>
        <v>11592.990045063292</v>
      </c>
      <c r="F124" s="1">
        <f t="shared" si="9"/>
        <v>11593</v>
      </c>
      <c r="G124" s="1">
        <f t="shared" si="10"/>
        <v>-4.0780000053928234E-3</v>
      </c>
      <c r="H124" s="1">
        <f t="shared" si="15"/>
        <v>-4.0780000053928234E-3</v>
      </c>
      <c r="P124" s="1">
        <f t="shared" si="11"/>
        <v>1.9300391773484186E-3</v>
      </c>
      <c r="Q124" s="27">
        <f t="shared" si="12"/>
        <v>29777.8698</v>
      </c>
      <c r="R124" s="1">
        <f t="shared" si="13"/>
        <v>3.6096534821354055E-5</v>
      </c>
    </row>
    <row r="125" spans="1:46">
      <c r="A125" s="29" t="s">
        <v>88</v>
      </c>
      <c r="B125" s="25" t="s">
        <v>54</v>
      </c>
      <c r="C125" s="26">
        <v>44797.3946</v>
      </c>
      <c r="D125" s="26"/>
      <c r="E125" s="1">
        <f t="shared" si="8"/>
        <v>11595.491717238778</v>
      </c>
      <c r="F125" s="1">
        <f t="shared" si="9"/>
        <v>11595.5</v>
      </c>
      <c r="G125" s="1">
        <f t="shared" si="10"/>
        <v>-3.3930000063264742E-3</v>
      </c>
      <c r="H125" s="1">
        <f t="shared" si="15"/>
        <v>-3.3930000063264742E-3</v>
      </c>
      <c r="P125" s="1">
        <f t="shared" si="11"/>
        <v>1.9350493588889059E-3</v>
      </c>
      <c r="Q125" s="27">
        <f t="shared" si="12"/>
        <v>29778.8946</v>
      </c>
      <c r="R125" s="1">
        <f t="shared" si="13"/>
        <v>2.8388110038172015E-5</v>
      </c>
      <c r="AS125" s="1">
        <v>7232</v>
      </c>
      <c r="AT125" s="1">
        <v>-2.3008000425761566E-4</v>
      </c>
    </row>
    <row r="126" spans="1:46">
      <c r="A126" s="29" t="s">
        <v>88</v>
      </c>
      <c r="B126" s="25" t="s">
        <v>50</v>
      </c>
      <c r="C126" s="26">
        <v>44798.419099999999</v>
      </c>
      <c r="D126" s="26"/>
      <c r="E126" s="1">
        <f t="shared" si="8"/>
        <v>11597.992657074636</v>
      </c>
      <c r="F126" s="1">
        <f t="shared" si="9"/>
        <v>11598</v>
      </c>
      <c r="G126" s="1">
        <f t="shared" si="10"/>
        <v>-3.0080000069574453E-3</v>
      </c>
      <c r="H126" s="1">
        <f t="shared" si="15"/>
        <v>-3.0080000069574453E-3</v>
      </c>
      <c r="P126" s="1">
        <f t="shared" si="11"/>
        <v>1.940061521451892E-3</v>
      </c>
      <c r="Q126" s="27">
        <f t="shared" si="12"/>
        <v>29779.919099999999</v>
      </c>
      <c r="R126" s="1">
        <f t="shared" si="13"/>
        <v>2.4483312888924547E-5</v>
      </c>
      <c r="AS126" s="1">
        <v>7234.5</v>
      </c>
      <c r="AT126" s="1">
        <v>-4.4304993934929371E-5</v>
      </c>
    </row>
    <row r="127" spans="1:46">
      <c r="A127" s="29" t="s">
        <v>88</v>
      </c>
      <c r="B127" s="25" t="s">
        <v>54</v>
      </c>
      <c r="C127" s="26">
        <v>44799.443400000004</v>
      </c>
      <c r="D127" s="26"/>
      <c r="E127" s="1">
        <f t="shared" si="8"/>
        <v>11600.493108684084</v>
      </c>
      <c r="F127" s="1">
        <f t="shared" si="9"/>
        <v>11600.5</v>
      </c>
      <c r="G127" s="1">
        <f t="shared" si="10"/>
        <v>-2.8230000025359914E-3</v>
      </c>
      <c r="H127" s="1">
        <f t="shared" si="15"/>
        <v>-2.8230000025359914E-3</v>
      </c>
      <c r="P127" s="1">
        <f t="shared" si="11"/>
        <v>1.9450756650373664E-3</v>
      </c>
      <c r="Q127" s="27">
        <f t="shared" si="12"/>
        <v>29780.943400000004</v>
      </c>
      <c r="R127" s="1">
        <f t="shared" si="13"/>
        <v>2.2734545571705122E-5</v>
      </c>
      <c r="AB127" s="1" t="s">
        <v>81</v>
      </c>
      <c r="AC127" s="1">
        <v>12</v>
      </c>
      <c r="AE127" s="1" t="s">
        <v>72</v>
      </c>
      <c r="AG127" s="1" t="s">
        <v>61</v>
      </c>
      <c r="AS127" s="1">
        <v>7276</v>
      </c>
      <c r="AT127" s="1">
        <v>5.8595599984982982E-3</v>
      </c>
    </row>
    <row r="128" spans="1:46" ht="12.75" customHeight="1">
      <c r="A128" s="30" t="s">
        <v>89</v>
      </c>
      <c r="B128" s="11"/>
      <c r="C128" s="26">
        <v>44801.703399999999</v>
      </c>
      <c r="D128" s="26"/>
      <c r="E128" s="1">
        <f t="shared" si="8"/>
        <v>11606.010067228766</v>
      </c>
      <c r="F128" s="1">
        <f t="shared" si="9"/>
        <v>11606</v>
      </c>
      <c r="G128" s="1">
        <f t="shared" si="10"/>
        <v>4.1239999991375953E-3</v>
      </c>
      <c r="I128" s="1">
        <f>G128</f>
        <v>4.1239999991375953E-3</v>
      </c>
      <c r="P128" s="1">
        <f t="shared" si="11"/>
        <v>1.9561137541245915E-3</v>
      </c>
      <c r="Q128" s="27">
        <f t="shared" si="12"/>
        <v>29783.203399999999</v>
      </c>
      <c r="R128" s="1">
        <f t="shared" si="13"/>
        <v>4.6997307713165811E-6</v>
      </c>
      <c r="AS128" s="1">
        <v>8978.5</v>
      </c>
      <c r="AT128" s="1">
        <v>4.4723350001731887E-3</v>
      </c>
    </row>
    <row r="129" spans="1:46">
      <c r="A129" s="30" t="s">
        <v>90</v>
      </c>
      <c r="B129" s="11" t="s">
        <v>54</v>
      </c>
      <c r="C129" s="26">
        <v>44815.425900000002</v>
      </c>
      <c r="D129" s="26"/>
      <c r="E129" s="1">
        <f t="shared" si="8"/>
        <v>11639.508502463099</v>
      </c>
      <c r="F129" s="1">
        <f t="shared" si="9"/>
        <v>11639.5</v>
      </c>
      <c r="G129" s="1">
        <f t="shared" si="10"/>
        <v>3.4830000004149042E-3</v>
      </c>
      <c r="I129" s="1">
        <f>G129</f>
        <v>3.4830000004149042E-3</v>
      </c>
      <c r="P129" s="1">
        <f t="shared" si="11"/>
        <v>2.0235528077632119E-3</v>
      </c>
      <c r="Q129" s="27">
        <f t="shared" si="12"/>
        <v>29796.925900000002</v>
      </c>
      <c r="R129" s="1">
        <f t="shared" si="13"/>
        <v>2.1299861081389061E-6</v>
      </c>
    </row>
    <row r="130" spans="1:46">
      <c r="A130" s="30" t="s">
        <v>90</v>
      </c>
      <c r="B130" s="11"/>
      <c r="C130" s="26">
        <v>44816.4496</v>
      </c>
      <c r="D130" s="26"/>
      <c r="E130" s="1">
        <f t="shared" si="8"/>
        <v>11642.007489393272</v>
      </c>
      <c r="F130" s="1">
        <f t="shared" si="9"/>
        <v>11642</v>
      </c>
      <c r="G130" s="1">
        <f t="shared" si="10"/>
        <v>3.0679999981657602E-3</v>
      </c>
      <c r="I130" s="1">
        <f>G130</f>
        <v>3.0679999981657602E-3</v>
      </c>
      <c r="P130" s="1">
        <f t="shared" si="11"/>
        <v>2.0285998363220731E-3</v>
      </c>
      <c r="Q130" s="27">
        <f t="shared" si="12"/>
        <v>29797.9496</v>
      </c>
      <c r="R130" s="1">
        <f t="shared" si="13"/>
        <v>1.0803526964406829E-6</v>
      </c>
      <c r="AB130" s="1" t="s">
        <v>81</v>
      </c>
      <c r="AG130" s="1" t="s">
        <v>82</v>
      </c>
      <c r="AS130" s="1">
        <v>8990</v>
      </c>
      <c r="AT130" s="1">
        <v>-3.6753100001078565E-2</v>
      </c>
    </row>
    <row r="131" spans="1:46">
      <c r="A131" s="30" t="s">
        <v>86</v>
      </c>
      <c r="B131" s="11" t="s">
        <v>54</v>
      </c>
      <c r="C131" s="26">
        <v>44825.250999999997</v>
      </c>
      <c r="D131" s="26"/>
      <c r="E131" s="1">
        <f t="shared" si="8"/>
        <v>11663.492869453121</v>
      </c>
      <c r="F131" s="1">
        <f t="shared" si="9"/>
        <v>11663.5</v>
      </c>
      <c r="G131" s="1">
        <f t="shared" si="10"/>
        <v>-2.921000006608665E-3</v>
      </c>
      <c r="I131" s="1">
        <f>G131</f>
        <v>-2.921000006608665E-3</v>
      </c>
      <c r="P131" s="1">
        <f t="shared" si="11"/>
        <v>2.0720860585368185E-3</v>
      </c>
      <c r="Q131" s="27">
        <f t="shared" si="12"/>
        <v>29806.750999999997</v>
      </c>
      <c r="R131" s="1">
        <f t="shared" si="13"/>
        <v>2.4930908453950009E-5</v>
      </c>
      <c r="AB131" s="1" t="s">
        <v>76</v>
      </c>
      <c r="AG131" s="1" t="s">
        <v>82</v>
      </c>
      <c r="AS131" s="1">
        <v>9058</v>
      </c>
      <c r="AT131" s="1">
        <v>7.6399800018407404E-3</v>
      </c>
    </row>
    <row r="132" spans="1:46">
      <c r="A132" s="170" t="s">
        <v>448</v>
      </c>
      <c r="B132" s="11" t="s">
        <v>54</v>
      </c>
      <c r="C132" s="26">
        <v>44825.251000000004</v>
      </c>
      <c r="D132" s="188"/>
      <c r="E132" s="1">
        <f t="shared" si="8"/>
        <v>11663.492869453139</v>
      </c>
      <c r="F132" s="1">
        <f t="shared" si="9"/>
        <v>11663.5</v>
      </c>
      <c r="G132" s="1">
        <f t="shared" si="10"/>
        <v>-2.9209999993327074E-3</v>
      </c>
      <c r="H132" s="1">
        <f>G132</f>
        <v>-2.9209999993327074E-3</v>
      </c>
      <c r="P132" s="1">
        <f t="shared" si="11"/>
        <v>2.0720860585368185E-3</v>
      </c>
      <c r="Q132" s="27">
        <f t="shared" si="12"/>
        <v>29806.751000000004</v>
      </c>
      <c r="R132" s="1">
        <f t="shared" si="13"/>
        <v>2.4930908381291042E-5</v>
      </c>
      <c r="AB132" s="1" t="s">
        <v>81</v>
      </c>
      <c r="AC132" s="1">
        <v>14</v>
      </c>
      <c r="AE132" s="1" t="s">
        <v>72</v>
      </c>
      <c r="AG132" s="1" t="s">
        <v>61</v>
      </c>
      <c r="AS132" s="1">
        <v>7273.5</v>
      </c>
      <c r="AT132" s="1">
        <v>6.2737850021221675E-3</v>
      </c>
    </row>
    <row r="133" spans="1:46">
      <c r="A133" s="30" t="s">
        <v>86</v>
      </c>
      <c r="B133" s="11"/>
      <c r="C133" s="26">
        <v>44826.2739</v>
      </c>
      <c r="D133" s="26"/>
      <c r="E133" s="1">
        <f t="shared" si="8"/>
        <v>11665.98990347763</v>
      </c>
      <c r="F133" s="1">
        <f t="shared" si="9"/>
        <v>11666</v>
      </c>
      <c r="G133" s="1">
        <f t="shared" si="10"/>
        <v>-4.1360000032000244E-3</v>
      </c>
      <c r="H133" s="1">
        <f>G133</f>
        <v>-4.1360000032000244E-3</v>
      </c>
      <c r="P133" s="1">
        <f t="shared" si="11"/>
        <v>2.0771521049116129E-3</v>
      </c>
      <c r="Q133" s="27">
        <f t="shared" si="12"/>
        <v>29807.7739</v>
      </c>
      <c r="R133" s="1">
        <f t="shared" si="13"/>
        <v>3.8603259118532081E-5</v>
      </c>
    </row>
    <row r="134" spans="1:46">
      <c r="A134" s="30" t="s">
        <v>91</v>
      </c>
      <c r="B134" s="11" t="s">
        <v>54</v>
      </c>
      <c r="C134" s="26">
        <v>44827.299200000001</v>
      </c>
      <c r="D134" s="26"/>
      <c r="E134" s="1">
        <f t="shared" si="8"/>
        <v>11668.49279621917</v>
      </c>
      <c r="F134" s="1">
        <f t="shared" si="9"/>
        <v>11668.5</v>
      </c>
      <c r="G134" s="1">
        <f t="shared" si="10"/>
        <v>-2.9510000022128224E-3</v>
      </c>
      <c r="H134" s="1">
        <f>G134</f>
        <v>-2.9510000022128224E-3</v>
      </c>
      <c r="P134" s="1">
        <f t="shared" si="11"/>
        <v>2.0822201323089026E-3</v>
      </c>
      <c r="Q134" s="27">
        <f t="shared" si="12"/>
        <v>29808.799200000001</v>
      </c>
      <c r="R134" s="1">
        <f t="shared" si="13"/>
        <v>2.533330492255489E-5</v>
      </c>
    </row>
    <row r="135" spans="1:46">
      <c r="A135" s="30" t="s">
        <v>91</v>
      </c>
      <c r="B135" s="11" t="s">
        <v>54</v>
      </c>
      <c r="C135" s="26">
        <v>44827.300499999998</v>
      </c>
      <c r="D135" s="26"/>
      <c r="E135" s="1">
        <f t="shared" si="8"/>
        <v>11668.49596969089</v>
      </c>
      <c r="F135" s="1">
        <f t="shared" si="9"/>
        <v>11668.5</v>
      </c>
      <c r="G135" s="1">
        <f t="shared" si="10"/>
        <v>-1.6510000059497543E-3</v>
      </c>
      <c r="I135" s="1">
        <f>G135</f>
        <v>-1.6510000059497543E-3</v>
      </c>
      <c r="P135" s="1">
        <f t="shared" si="11"/>
        <v>2.0822201323089026E-3</v>
      </c>
      <c r="Q135" s="27">
        <f t="shared" si="12"/>
        <v>29808.800499999998</v>
      </c>
      <c r="R135" s="1">
        <f t="shared" si="13"/>
        <v>1.3936932600699986E-5</v>
      </c>
      <c r="AB135" s="1" t="s">
        <v>81</v>
      </c>
      <c r="AG135" s="1" t="s">
        <v>82</v>
      </c>
      <c r="AS135" s="1">
        <v>9078</v>
      </c>
      <c r="AT135" s="1">
        <v>5.4261800032691099E-3</v>
      </c>
    </row>
    <row r="136" spans="1:46">
      <c r="A136" s="30" t="s">
        <v>94</v>
      </c>
      <c r="B136" s="11"/>
      <c r="C136" s="26">
        <v>45138.432000000001</v>
      </c>
      <c r="D136" s="26"/>
      <c r="E136" s="1">
        <f t="shared" si="8"/>
        <v>12428.009061482348</v>
      </c>
      <c r="F136" s="1">
        <f t="shared" si="9"/>
        <v>12428</v>
      </c>
      <c r="G136" s="1">
        <f t="shared" si="10"/>
        <v>3.7119999979040585E-3</v>
      </c>
      <c r="I136" s="1">
        <f>G136</f>
        <v>3.7119999979040585E-3</v>
      </c>
      <c r="P136" s="1">
        <f t="shared" si="11"/>
        <v>3.7136064537412333E-3</v>
      </c>
      <c r="Q136" s="27">
        <f t="shared" si="12"/>
        <v>30119.932000000001</v>
      </c>
      <c r="R136" s="1">
        <f t="shared" si="13"/>
        <v>2.580700356792925E-12</v>
      </c>
    </row>
    <row r="137" spans="1:46">
      <c r="A137" s="30" t="s">
        <v>94</v>
      </c>
      <c r="B137" s="11" t="s">
        <v>54</v>
      </c>
      <c r="C137" s="26">
        <v>45141.502</v>
      </c>
      <c r="D137" s="26"/>
      <c r="E137" s="1">
        <f t="shared" si="8"/>
        <v>12435.503337027572</v>
      </c>
      <c r="F137" s="1">
        <f t="shared" si="9"/>
        <v>12435.5</v>
      </c>
      <c r="G137" s="1">
        <f t="shared" si="10"/>
        <v>1.366999997117091E-3</v>
      </c>
      <c r="I137" s="1">
        <f>G137</f>
        <v>1.366999997117091E-3</v>
      </c>
      <c r="P137" s="1">
        <f t="shared" si="11"/>
        <v>3.7306279259683647E-3</v>
      </c>
      <c r="Q137" s="27">
        <f t="shared" si="12"/>
        <v>30123.002</v>
      </c>
      <c r="R137" s="1">
        <f t="shared" si="13"/>
        <v>5.5867369860457622E-6</v>
      </c>
      <c r="AB137" s="1" t="s">
        <v>76</v>
      </c>
      <c r="AG137" s="1" t="s">
        <v>82</v>
      </c>
      <c r="AS137" s="1">
        <v>9810</v>
      </c>
      <c r="AT137" s="1">
        <v>-4.9188999983016402E-3</v>
      </c>
    </row>
    <row r="138" spans="1:46" ht="12.75" customHeight="1">
      <c r="A138" s="189" t="s">
        <v>96</v>
      </c>
      <c r="B138" s="11" t="s">
        <v>50</v>
      </c>
      <c r="C138" s="26">
        <v>45144.575900000003</v>
      </c>
      <c r="D138" s="26"/>
      <c r="E138" s="1">
        <f t="shared" si="8"/>
        <v>12443.007132987996</v>
      </c>
      <c r="F138" s="1">
        <f t="shared" si="9"/>
        <v>12443</v>
      </c>
      <c r="G138" s="1">
        <f t="shared" si="10"/>
        <v>2.9219999996712431E-3</v>
      </c>
      <c r="H138" s="1">
        <f>G138</f>
        <v>2.9219999996712431E-3</v>
      </c>
      <c r="P138" s="1">
        <f t="shared" si="11"/>
        <v>3.747667227397937E-3</v>
      </c>
      <c r="Q138" s="27">
        <f t="shared" si="12"/>
        <v>30126.075900000003</v>
      </c>
      <c r="R138" s="1">
        <f t="shared" si="13"/>
        <v>6.8172637094188403E-7</v>
      </c>
    </row>
    <row r="139" spans="1:46">
      <c r="A139" s="30" t="s">
        <v>96</v>
      </c>
      <c r="B139" s="11"/>
      <c r="C139" s="26">
        <v>45144.575900000003</v>
      </c>
      <c r="D139" s="26"/>
      <c r="E139" s="1">
        <f t="shared" si="8"/>
        <v>12443.007132987996</v>
      </c>
      <c r="F139" s="1">
        <f t="shared" si="9"/>
        <v>12443</v>
      </c>
      <c r="G139" s="1">
        <f t="shared" si="10"/>
        <v>2.9219999996712431E-3</v>
      </c>
      <c r="I139" s="1">
        <f>G139</f>
        <v>2.9219999996712431E-3</v>
      </c>
      <c r="P139" s="1">
        <f t="shared" si="11"/>
        <v>3.747667227397937E-3</v>
      </c>
      <c r="Q139" s="27">
        <f t="shared" si="12"/>
        <v>30126.075900000003</v>
      </c>
      <c r="R139" s="1">
        <f t="shared" si="13"/>
        <v>6.8172637094188403E-7</v>
      </c>
      <c r="AB139" s="1" t="s">
        <v>81</v>
      </c>
      <c r="AC139" s="1">
        <v>15</v>
      </c>
      <c r="AE139" s="1" t="s">
        <v>72</v>
      </c>
      <c r="AG139" s="1" t="s">
        <v>61</v>
      </c>
      <c r="AS139" s="1">
        <v>9832</v>
      </c>
      <c r="AT139" s="1">
        <v>1.87591999565484E-3</v>
      </c>
    </row>
    <row r="140" spans="1:46">
      <c r="A140" s="30" t="s">
        <v>86</v>
      </c>
      <c r="B140" s="11"/>
      <c r="C140" s="26">
        <v>45169.974900000001</v>
      </c>
      <c r="D140" s="26"/>
      <c r="E140" s="1">
        <f t="shared" si="8"/>
        <v>12505.009447181219</v>
      </c>
      <c r="F140" s="1">
        <f t="shared" si="9"/>
        <v>12505</v>
      </c>
      <c r="G140" s="1">
        <f t="shared" si="10"/>
        <v>3.8700000004610047E-3</v>
      </c>
      <c r="H140" s="1">
        <f>G140</f>
        <v>3.8700000004610047E-3</v>
      </c>
      <c r="P140" s="1">
        <f t="shared" si="11"/>
        <v>3.8892083506229282E-3</v>
      </c>
      <c r="Q140" s="27">
        <f t="shared" si="12"/>
        <v>30151.474900000001</v>
      </c>
      <c r="R140" s="1">
        <f t="shared" si="13"/>
        <v>3.6896071594306605E-10</v>
      </c>
    </row>
    <row r="141" spans="1:46" ht="12.75" customHeight="1">
      <c r="A141" s="30" t="s">
        <v>86</v>
      </c>
      <c r="B141" s="11" t="s">
        <v>54</v>
      </c>
      <c r="C141" s="26">
        <v>45170.998800000001</v>
      </c>
      <c r="D141" s="26"/>
      <c r="E141" s="1">
        <f t="shared" si="8"/>
        <v>12507.508922337818</v>
      </c>
      <c r="F141" s="1">
        <f t="shared" si="9"/>
        <v>12507.5</v>
      </c>
      <c r="G141" s="1">
        <f t="shared" si="10"/>
        <v>3.6550000004353933E-3</v>
      </c>
      <c r="H141" s="1">
        <f>G141</f>
        <v>3.6550000004353933E-3</v>
      </c>
      <c r="P141" s="1">
        <f t="shared" si="11"/>
        <v>3.8949412091689381E-3</v>
      </c>
      <c r="Q141" s="27">
        <f t="shared" si="12"/>
        <v>30152.498800000001</v>
      </c>
      <c r="R141" s="1">
        <f t="shared" si="13"/>
        <v>5.7571783648514512E-8</v>
      </c>
      <c r="AB141" s="1" t="s">
        <v>81</v>
      </c>
      <c r="AG141" s="1" t="s">
        <v>82</v>
      </c>
      <c r="AS141" s="1">
        <v>8145.5</v>
      </c>
      <c r="AT141" s="1">
        <v>4.8321049980586395E-3</v>
      </c>
    </row>
    <row r="142" spans="1:46">
      <c r="A142" s="30" t="s">
        <v>96</v>
      </c>
      <c r="B142" s="11" t="s">
        <v>54</v>
      </c>
      <c r="C142" s="26">
        <v>45172.635499999997</v>
      </c>
      <c r="D142" s="26"/>
      <c r="E142" s="1">
        <f t="shared" si="8"/>
        <v>12511.504323244932</v>
      </c>
      <c r="F142" s="1">
        <f t="shared" si="9"/>
        <v>12511.5</v>
      </c>
      <c r="G142" s="1">
        <f t="shared" si="10"/>
        <v>1.7709999956423417E-3</v>
      </c>
      <c r="I142" s="1">
        <f>G142</f>
        <v>1.7709999956423417E-3</v>
      </c>
      <c r="P142" s="1">
        <f t="shared" si="11"/>
        <v>3.9041179033693363E-3</v>
      </c>
      <c r="Q142" s="27">
        <f t="shared" si="12"/>
        <v>30154.135499999997</v>
      </c>
      <c r="R142" s="1">
        <f t="shared" si="13"/>
        <v>4.5501920082655913E-6</v>
      </c>
      <c r="AB142" s="1" t="s">
        <v>76</v>
      </c>
      <c r="AG142" s="1" t="s">
        <v>82</v>
      </c>
      <c r="AS142" s="1">
        <v>9949</v>
      </c>
      <c r="AT142" s="1">
        <v>2.1330189993022941E-2</v>
      </c>
    </row>
    <row r="143" spans="1:46" ht="12.75" customHeight="1">
      <c r="A143" s="170" t="s">
        <v>448</v>
      </c>
      <c r="B143" s="11" t="s">
        <v>54</v>
      </c>
      <c r="C143" s="26">
        <v>45172.635500000004</v>
      </c>
      <c r="D143" s="26"/>
      <c r="E143" s="1">
        <f t="shared" si="8"/>
        <v>12511.50432324495</v>
      </c>
      <c r="F143" s="1">
        <f t="shared" si="9"/>
        <v>12511.5</v>
      </c>
      <c r="G143" s="1">
        <f t="shared" si="10"/>
        <v>1.7710000029182993E-3</v>
      </c>
      <c r="H143" s="1">
        <f>G143</f>
        <v>1.7710000029182993E-3</v>
      </c>
      <c r="P143" s="1">
        <f t="shared" si="11"/>
        <v>3.9041179033693363E-3</v>
      </c>
      <c r="Q143" s="27">
        <f t="shared" si="12"/>
        <v>30154.135500000004</v>
      </c>
      <c r="R143" s="1">
        <f t="shared" si="13"/>
        <v>4.55019197722464E-6</v>
      </c>
    </row>
    <row r="144" spans="1:46">
      <c r="A144" s="30" t="s">
        <v>96</v>
      </c>
      <c r="B144" s="11"/>
      <c r="C144" s="26">
        <v>45175.708500000001</v>
      </c>
      <c r="D144" s="26"/>
      <c r="E144" s="1">
        <f t="shared" si="8"/>
        <v>12519.005922186467</v>
      </c>
      <c r="F144" s="1">
        <f t="shared" si="9"/>
        <v>12519</v>
      </c>
      <c r="G144" s="1">
        <f t="shared" si="10"/>
        <v>2.4259999991045333E-3</v>
      </c>
      <c r="H144" s="1">
        <f>G144</f>
        <v>2.4259999991045333E-3</v>
      </c>
      <c r="P144" s="1">
        <f t="shared" si="11"/>
        <v>3.9213378740502909E-3</v>
      </c>
      <c r="Q144" s="27">
        <f t="shared" si="12"/>
        <v>30157.208500000001</v>
      </c>
      <c r="R144" s="1">
        <f t="shared" si="13"/>
        <v>2.236035360247294E-6</v>
      </c>
      <c r="AB144" s="1" t="s">
        <v>81</v>
      </c>
      <c r="AG144" s="1" t="s">
        <v>82</v>
      </c>
      <c r="AS144" s="1">
        <v>8077</v>
      </c>
      <c r="AT144" s="1">
        <v>5.9618700033752248E-3</v>
      </c>
    </row>
    <row r="145" spans="1:46" ht="12.75" customHeight="1">
      <c r="A145" s="29" t="s">
        <v>97</v>
      </c>
      <c r="B145" s="25"/>
      <c r="C145" s="26">
        <v>45183.492599999998</v>
      </c>
      <c r="D145" s="26"/>
      <c r="E145" s="1">
        <f t="shared" si="8"/>
        <v>12538.007938561574</v>
      </c>
      <c r="F145" s="1">
        <f t="shared" si="9"/>
        <v>12538</v>
      </c>
      <c r="G145" s="1">
        <f t="shared" si="10"/>
        <v>3.2519999949727207E-3</v>
      </c>
      <c r="H145" s="1">
        <f>G145</f>
        <v>3.2519999949727207E-3</v>
      </c>
      <c r="P145" s="1">
        <f t="shared" si="11"/>
        <v>3.9650415953613946E-3</v>
      </c>
      <c r="Q145" s="27">
        <f t="shared" si="12"/>
        <v>30164.992599999998</v>
      </c>
      <c r="R145" s="1">
        <f t="shared" si="13"/>
        <v>5.0842832388484123E-7</v>
      </c>
    </row>
    <row r="146" spans="1:46">
      <c r="A146" s="170" t="s">
        <v>448</v>
      </c>
      <c r="B146" s="11" t="s">
        <v>50</v>
      </c>
      <c r="C146" s="26">
        <v>45196.600099999996</v>
      </c>
      <c r="D146" s="26"/>
      <c r="E146" s="1">
        <f t="shared" si="8"/>
        <v>12570.00507755475</v>
      </c>
      <c r="F146" s="1">
        <f t="shared" si="9"/>
        <v>12570</v>
      </c>
      <c r="G146" s="1">
        <f t="shared" si="10"/>
        <v>2.079999991110526E-3</v>
      </c>
      <c r="H146" s="1">
        <f>G146</f>
        <v>2.079999991110526E-3</v>
      </c>
      <c r="P146" s="1">
        <f t="shared" si="11"/>
        <v>4.0389065051294436E-3</v>
      </c>
      <c r="Q146" s="27">
        <f t="shared" si="12"/>
        <v>30178.100099999996</v>
      </c>
      <c r="R146" s="1">
        <f t="shared" si="13"/>
        <v>3.8373147306657479E-6</v>
      </c>
      <c r="AB146" s="1" t="s">
        <v>95</v>
      </c>
      <c r="AG146" s="1" t="s">
        <v>82</v>
      </c>
      <c r="AS146" s="1">
        <v>8062</v>
      </c>
      <c r="AT146" s="1">
        <v>6.7472200025804341E-3</v>
      </c>
    </row>
    <row r="147" spans="1:46" ht="12.75" customHeight="1">
      <c r="A147" s="30" t="s">
        <v>96</v>
      </c>
      <c r="B147" s="11"/>
      <c r="C147" s="26">
        <v>45196.600100000003</v>
      </c>
      <c r="D147" s="26"/>
      <c r="E147" s="1">
        <f t="shared" si="8"/>
        <v>12570.005077554766</v>
      </c>
      <c r="F147" s="1">
        <f t="shared" si="9"/>
        <v>12570</v>
      </c>
      <c r="G147" s="1">
        <f t="shared" si="10"/>
        <v>2.0799999983864836E-3</v>
      </c>
      <c r="I147" s="1">
        <f>G147</f>
        <v>2.0799999983864836E-3</v>
      </c>
      <c r="P147" s="1">
        <f t="shared" si="11"/>
        <v>4.0389065051294436E-3</v>
      </c>
      <c r="Q147" s="27">
        <f t="shared" si="12"/>
        <v>30178.100100000003</v>
      </c>
      <c r="R147" s="1">
        <f t="shared" si="13"/>
        <v>3.8373147021599061E-6</v>
      </c>
      <c r="AB147" s="1" t="s">
        <v>81</v>
      </c>
      <c r="AG147" s="1" t="s">
        <v>82</v>
      </c>
      <c r="AS147" s="1">
        <v>9984</v>
      </c>
      <c r="AT147" s="1">
        <v>5.1310399940120988E-3</v>
      </c>
    </row>
    <row r="148" spans="1:46">
      <c r="A148" s="30" t="s">
        <v>86</v>
      </c>
      <c r="B148" s="11"/>
      <c r="C148" s="26">
        <v>45197.011700000003</v>
      </c>
      <c r="D148" s="26"/>
      <c r="E148" s="1">
        <f t="shared" si="8"/>
        <v>12571.009847526888</v>
      </c>
      <c r="F148" s="1">
        <f t="shared" si="9"/>
        <v>12571</v>
      </c>
      <c r="G148" s="1">
        <f t="shared" si="10"/>
        <v>4.0339999977732077E-3</v>
      </c>
      <c r="H148" s="1">
        <f>G148</f>
        <v>4.0339999977732077E-3</v>
      </c>
      <c r="P148" s="1">
        <f t="shared" si="11"/>
        <v>4.0412200134590757E-3</v>
      </c>
      <c r="Q148" s="27">
        <f t="shared" si="12"/>
        <v>30178.511700000003</v>
      </c>
      <c r="R148" s="1">
        <f t="shared" si="13"/>
        <v>5.2128626504180329E-11</v>
      </c>
      <c r="AB148" s="1" t="s">
        <v>81</v>
      </c>
      <c r="AG148" s="1" t="s">
        <v>82</v>
      </c>
      <c r="AS148" s="1">
        <v>8153</v>
      </c>
      <c r="AT148" s="1">
        <v>5.4894299973966554E-3</v>
      </c>
    </row>
    <row r="149" spans="1:46">
      <c r="A149" s="30" t="s">
        <v>96</v>
      </c>
      <c r="B149" s="11"/>
      <c r="C149" s="26">
        <v>45207.659800000001</v>
      </c>
      <c r="D149" s="26"/>
      <c r="E149" s="1">
        <f t="shared" ref="E149:E212" si="16">+(C149-C$7)/C$8</f>
        <v>12597.003266234744</v>
      </c>
      <c r="F149" s="1">
        <f t="shared" ref="F149:F212" si="17">ROUND(2*E149,0)/2</f>
        <v>12597</v>
      </c>
      <c r="G149" s="1">
        <f t="shared" ref="G149:G212" si="18">+C149-(C$7+F149*C$8)</f>
        <v>1.3379999945755117E-3</v>
      </c>
      <c r="H149" s="1">
        <f>G149</f>
        <v>1.3379999945755117E-3</v>
      </c>
      <c r="P149" s="1">
        <f t="shared" ref="P149:P212" si="19">+D$11+D$12*F149+D$13*F149^2</f>
        <v>4.1014824842527664E-3</v>
      </c>
      <c r="Q149" s="27">
        <f t="shared" ref="Q149:Q212" si="20">+C149-15018.5</f>
        <v>30189.159800000001</v>
      </c>
      <c r="R149" s="1">
        <f t="shared" ref="R149:R212" si="21">+(P149-G149)^2</f>
        <v>7.6368354707527976E-6</v>
      </c>
      <c r="AB149" s="1" t="s">
        <v>81</v>
      </c>
      <c r="AG149" s="1" t="s">
        <v>82</v>
      </c>
      <c r="AS149" s="1">
        <v>7300</v>
      </c>
      <c r="AT149" s="1">
        <v>-1.3370000015129335E-3</v>
      </c>
    </row>
    <row r="150" spans="1:46">
      <c r="A150" s="29" t="s">
        <v>85</v>
      </c>
      <c r="B150" s="25"/>
      <c r="C150" s="26">
        <v>45512.846299999997</v>
      </c>
      <c r="D150" s="26">
        <v>5.9999999999999995E-4</v>
      </c>
      <c r="E150" s="1">
        <f t="shared" si="16"/>
        <v>13342.003827695118</v>
      </c>
      <c r="F150" s="1">
        <f t="shared" si="17"/>
        <v>13342</v>
      </c>
      <c r="G150" s="1">
        <f t="shared" si="18"/>
        <v>1.5679999924032018E-3</v>
      </c>
      <c r="H150" s="1">
        <f>G150</f>
        <v>1.5679999924032018E-3</v>
      </c>
      <c r="P150" s="1">
        <f t="shared" si="19"/>
        <v>5.9192652044243246E-3</v>
      </c>
      <c r="Q150" s="27">
        <f t="shared" si="20"/>
        <v>30494.346299999997</v>
      </c>
      <c r="R150" s="1">
        <f t="shared" si="21"/>
        <v>1.8933508945345228E-5</v>
      </c>
      <c r="AB150" s="1" t="s">
        <v>92</v>
      </c>
      <c r="AG150" s="1" t="s">
        <v>82</v>
      </c>
      <c r="AS150" s="1">
        <v>7302.5</v>
      </c>
      <c r="AT150" s="1">
        <v>-1.5122500190045685E-4</v>
      </c>
    </row>
    <row r="151" spans="1:46" ht="12.75" customHeight="1">
      <c r="A151" s="29" t="s">
        <v>85</v>
      </c>
      <c r="B151" s="25" t="s">
        <v>54</v>
      </c>
      <c r="C151" s="26">
        <v>45513.87</v>
      </c>
      <c r="D151" s="26">
        <v>6.9999999999999999E-4</v>
      </c>
      <c r="E151" s="1">
        <f t="shared" si="16"/>
        <v>13344.502814625308</v>
      </c>
      <c r="F151" s="1">
        <f t="shared" si="17"/>
        <v>13344.5</v>
      </c>
      <c r="G151" s="1">
        <f t="shared" si="18"/>
        <v>1.1529999974300154E-3</v>
      </c>
      <c r="H151" s="1">
        <f>G151</f>
        <v>1.1529999974300154E-3</v>
      </c>
      <c r="P151" s="1">
        <f t="shared" si="19"/>
        <v>5.9256613093010557E-3</v>
      </c>
      <c r="Q151" s="27">
        <f t="shared" si="20"/>
        <v>30495.370000000003</v>
      </c>
      <c r="R151" s="1">
        <f t="shared" si="21"/>
        <v>2.27782959978306E-5</v>
      </c>
    </row>
    <row r="152" spans="1:46">
      <c r="A152" s="30" t="s">
        <v>98</v>
      </c>
      <c r="B152" s="11"/>
      <c r="C152" s="26">
        <v>45518.539700000001</v>
      </c>
      <c r="D152" s="26"/>
      <c r="E152" s="1">
        <f t="shared" si="16"/>
        <v>13355.902169189978</v>
      </c>
      <c r="F152" s="1">
        <f t="shared" si="17"/>
        <v>13356</v>
      </c>
      <c r="G152" s="1">
        <f t="shared" si="18"/>
        <v>-4.007600000477396E-2</v>
      </c>
      <c r="I152" s="1">
        <f>G152</f>
        <v>-4.007600000477396E-2</v>
      </c>
      <c r="P152" s="1">
        <f t="shared" si="19"/>
        <v>5.9551089073037362E-3</v>
      </c>
      <c r="Q152" s="27">
        <f t="shared" si="20"/>
        <v>30500.039700000001</v>
      </c>
      <c r="R152" s="1">
        <f t="shared" si="21"/>
        <v>2.1188629876755585E-3</v>
      </c>
    </row>
    <row r="153" spans="1:46">
      <c r="A153" s="30" t="s">
        <v>94</v>
      </c>
      <c r="B153" s="11"/>
      <c r="C153" s="26">
        <v>45546.44</v>
      </c>
      <c r="D153" s="26"/>
      <c r="E153" s="1">
        <f t="shared" si="16"/>
        <v>13424.010487103496</v>
      </c>
      <c r="F153" s="1">
        <f t="shared" si="17"/>
        <v>13424</v>
      </c>
      <c r="G153" s="1">
        <f t="shared" si="18"/>
        <v>4.2959999991580844E-3</v>
      </c>
      <c r="I153" s="1">
        <f>G153</f>
        <v>4.2959999991580844E-3</v>
      </c>
      <c r="P153" s="1">
        <f t="shared" si="19"/>
        <v>6.1300905872317818E-3</v>
      </c>
      <c r="Q153" s="27">
        <f t="shared" si="20"/>
        <v>30527.940000000002</v>
      </c>
      <c r="R153" s="1">
        <f t="shared" si="21"/>
        <v>3.3638882852605213E-6</v>
      </c>
      <c r="AB153" s="1" t="s">
        <v>81</v>
      </c>
      <c r="AG153" s="1" t="s">
        <v>82</v>
      </c>
      <c r="AS153" s="1">
        <v>9991</v>
      </c>
      <c r="AT153" s="1">
        <v>5.8112100014113821E-3</v>
      </c>
    </row>
    <row r="154" spans="1:46">
      <c r="A154" s="30" t="s">
        <v>96</v>
      </c>
      <c r="B154" s="11"/>
      <c r="C154" s="26">
        <v>45554.630700000002</v>
      </c>
      <c r="D154" s="26"/>
      <c r="E154" s="1">
        <f t="shared" si="16"/>
        <v>13444.005067790235</v>
      </c>
      <c r="F154" s="1">
        <f t="shared" si="17"/>
        <v>13444</v>
      </c>
      <c r="G154" s="1">
        <f t="shared" si="18"/>
        <v>2.0759999970323406E-3</v>
      </c>
      <c r="H154" s="1">
        <f>G154</f>
        <v>2.0759999970323406E-3</v>
      </c>
      <c r="P154" s="1">
        <f t="shared" si="19"/>
        <v>6.1818347151776608E-3</v>
      </c>
      <c r="Q154" s="27">
        <f t="shared" si="20"/>
        <v>30536.130700000002</v>
      </c>
      <c r="R154" s="1">
        <f t="shared" si="21"/>
        <v>1.685787873272746E-5</v>
      </c>
      <c r="AB154" s="1" t="s">
        <v>93</v>
      </c>
      <c r="AG154" s="1" t="s">
        <v>82</v>
      </c>
      <c r="AS154" s="1">
        <v>7302.5</v>
      </c>
      <c r="AT154" s="1">
        <v>1.1487749943626113E-3</v>
      </c>
    </row>
    <row r="155" spans="1:46">
      <c r="A155" s="30" t="s">
        <v>99</v>
      </c>
      <c r="B155" s="11"/>
      <c r="C155" s="26">
        <v>45854.481</v>
      </c>
      <c r="D155" s="26"/>
      <c r="E155" s="1">
        <f t="shared" si="16"/>
        <v>14175.979260141674</v>
      </c>
      <c r="F155" s="1">
        <f t="shared" si="17"/>
        <v>14176</v>
      </c>
      <c r="G155" s="1">
        <f t="shared" si="18"/>
        <v>-8.4960000021965243E-3</v>
      </c>
      <c r="I155" s="1">
        <f>G155</f>
        <v>-8.4960000021965243E-3</v>
      </c>
      <c r="P155" s="1">
        <f t="shared" si="19"/>
        <v>8.1629083232525775E-3</v>
      </c>
      <c r="Q155" s="27">
        <f t="shared" si="20"/>
        <v>30835.981</v>
      </c>
      <c r="R155" s="1">
        <f t="shared" si="21"/>
        <v>2.7751922659571739E-4</v>
      </c>
    </row>
    <row r="156" spans="1:46" ht="12.75" customHeight="1">
      <c r="A156" s="30" t="s">
        <v>100</v>
      </c>
      <c r="B156" s="11"/>
      <c r="C156" s="26">
        <v>45863.5</v>
      </c>
      <c r="D156" s="26"/>
      <c r="E156" s="1">
        <f t="shared" si="16"/>
        <v>14197.995830546366</v>
      </c>
      <c r="F156" s="1">
        <f t="shared" si="17"/>
        <v>14198</v>
      </c>
      <c r="G156" s="1">
        <f t="shared" si="18"/>
        <v>-1.7080000034184195E-3</v>
      </c>
      <c r="I156" s="1">
        <f>G156</f>
        <v>-1.7080000034184195E-3</v>
      </c>
      <c r="P156" s="1">
        <f t="shared" si="19"/>
        <v>8.2250776829726167E-3</v>
      </c>
      <c r="Q156" s="27">
        <f t="shared" si="20"/>
        <v>30845</v>
      </c>
      <c r="R156" s="1">
        <f t="shared" si="21"/>
        <v>9.8666032323879501E-5</v>
      </c>
      <c r="AB156" s="1" t="s">
        <v>76</v>
      </c>
      <c r="AC156" s="1">
        <v>14</v>
      </c>
      <c r="AE156" s="1" t="s">
        <v>63</v>
      </c>
      <c r="AG156" s="1" t="s">
        <v>61</v>
      </c>
      <c r="AS156" s="1">
        <v>10022</v>
      </c>
      <c r="AT156" s="1">
        <v>1.6194820003875066E-2</v>
      </c>
    </row>
    <row r="157" spans="1:46">
      <c r="A157" s="30" t="s">
        <v>101</v>
      </c>
      <c r="B157" s="11"/>
      <c r="C157" s="26">
        <v>45911.447999999997</v>
      </c>
      <c r="D157" s="26" t="s">
        <v>102</v>
      </c>
      <c r="E157" s="1">
        <f t="shared" si="16"/>
        <v>14315.043232449465</v>
      </c>
      <c r="F157" s="1">
        <f t="shared" si="17"/>
        <v>14315</v>
      </c>
      <c r="G157" s="1">
        <f t="shared" si="18"/>
        <v>1.7709999992803205E-2</v>
      </c>
      <c r="I157" s="1">
        <f>G157</f>
        <v>1.7709999992803205E-2</v>
      </c>
      <c r="P157" s="1">
        <f t="shared" si="19"/>
        <v>8.5582830309883021E-3</v>
      </c>
      <c r="Q157" s="27">
        <f t="shared" si="20"/>
        <v>30892.947999999997</v>
      </c>
      <c r="R157" s="1">
        <f t="shared" si="21"/>
        <v>8.3753923349170597E-5</v>
      </c>
      <c r="AB157" s="1" t="s">
        <v>81</v>
      </c>
      <c r="AG157" s="1" t="s">
        <v>82</v>
      </c>
      <c r="AS157" s="1">
        <v>10028</v>
      </c>
      <c r="AT157" s="1">
        <v>6.5206799990846775E-3</v>
      </c>
    </row>
    <row r="158" spans="1:46" ht="12.75" customHeight="1">
      <c r="A158" s="30" t="s">
        <v>96</v>
      </c>
      <c r="B158" s="11"/>
      <c r="C158" s="26">
        <v>45925.769399999997</v>
      </c>
      <c r="D158" s="26"/>
      <c r="E158" s="1">
        <f t="shared" si="16"/>
        <v>14350.003661698134</v>
      </c>
      <c r="F158" s="1">
        <f t="shared" si="17"/>
        <v>14350</v>
      </c>
      <c r="G158" s="1">
        <f t="shared" si="18"/>
        <v>1.4999999912106432E-3</v>
      </c>
      <c r="H158" s="1">
        <f>G158</f>
        <v>1.4999999912106432E-3</v>
      </c>
      <c r="P158" s="1">
        <f t="shared" si="19"/>
        <v>8.658802967670378E-3</v>
      </c>
      <c r="Q158" s="27">
        <f t="shared" si="20"/>
        <v>30907.269399999997</v>
      </c>
      <c r="R158" s="1">
        <f t="shared" si="21"/>
        <v>5.1248460055768757E-5</v>
      </c>
    </row>
    <row r="159" spans="1:46">
      <c r="A159" s="180" t="s">
        <v>96</v>
      </c>
      <c r="B159" s="9"/>
      <c r="C159" s="174">
        <v>45928.637600000002</v>
      </c>
      <c r="D159" s="174"/>
      <c r="E159" s="151">
        <f t="shared" si="16"/>
        <v>14357.00531678571</v>
      </c>
      <c r="F159" s="151">
        <f t="shared" si="17"/>
        <v>14357</v>
      </c>
      <c r="G159" s="151">
        <f t="shared" si="18"/>
        <v>2.1779999951831996E-3</v>
      </c>
      <c r="H159" s="151">
        <f>G159</f>
        <v>2.1779999951831996E-3</v>
      </c>
      <c r="I159" s="151"/>
      <c r="J159" s="151"/>
      <c r="K159" s="151"/>
      <c r="L159" s="151"/>
      <c r="M159" s="151"/>
      <c r="N159" s="151"/>
      <c r="O159" s="151"/>
      <c r="P159" s="151">
        <f t="shared" si="19"/>
        <v>8.6789535486558322E-3</v>
      </c>
      <c r="Q159" s="190">
        <f t="shared" si="20"/>
        <v>30910.137600000002</v>
      </c>
      <c r="R159" s="151">
        <f t="shared" si="21"/>
        <v>4.2262397104408448E-5</v>
      </c>
      <c r="AB159" s="1" t="s">
        <v>95</v>
      </c>
      <c r="AG159" s="1" t="s">
        <v>82</v>
      </c>
      <c r="AS159" s="1">
        <v>8069.5</v>
      </c>
      <c r="AT159" s="1">
        <v>4.4045449976692908E-3</v>
      </c>
    </row>
    <row r="160" spans="1:46">
      <c r="A160" s="30" t="s">
        <v>103</v>
      </c>
      <c r="B160" s="11"/>
      <c r="C160" s="26">
        <v>45941.347000000002</v>
      </c>
      <c r="D160" s="26"/>
      <c r="E160" s="1">
        <f t="shared" si="16"/>
        <v>14388.030641090108</v>
      </c>
      <c r="F160" s="1">
        <f t="shared" si="17"/>
        <v>14388</v>
      </c>
      <c r="G160" s="1">
        <f t="shared" si="18"/>
        <v>1.2552000000141561E-2</v>
      </c>
      <c r="I160" s="1">
        <f>G160</f>
        <v>1.2552000000141561E-2</v>
      </c>
      <c r="P160" s="1">
        <f t="shared" si="19"/>
        <v>8.7683785274368896E-3</v>
      </c>
      <c r="Q160" s="27">
        <f t="shared" si="20"/>
        <v>30922.847000000002</v>
      </c>
      <c r="R160" s="1">
        <f t="shared" si="21"/>
        <v>1.4315791448711867E-5</v>
      </c>
    </row>
    <row r="161" spans="1:46" ht="12.75" customHeight="1">
      <c r="A161" s="30" t="s">
        <v>96</v>
      </c>
      <c r="B161" s="11"/>
      <c r="C161" s="26">
        <v>45943.7952</v>
      </c>
      <c r="D161" s="26"/>
      <c r="E161" s="1">
        <f t="shared" si="16"/>
        <v>14394.007020695912</v>
      </c>
      <c r="F161" s="1">
        <f t="shared" si="17"/>
        <v>14394</v>
      </c>
      <c r="G161" s="1">
        <f t="shared" si="18"/>
        <v>2.8759999986505136E-3</v>
      </c>
      <c r="H161" s="1">
        <f>G161</f>
        <v>2.8759999986505136E-3</v>
      </c>
      <c r="P161" s="1">
        <f t="shared" si="19"/>
        <v>8.7857217708056032E-3</v>
      </c>
      <c r="Q161" s="27">
        <f t="shared" si="20"/>
        <v>30925.2952</v>
      </c>
      <c r="R161" s="1">
        <f t="shared" si="21"/>
        <v>3.492481142428389E-5</v>
      </c>
      <c r="AB161" s="1" t="s">
        <v>81</v>
      </c>
      <c r="AG161" s="1" t="s">
        <v>82</v>
      </c>
      <c r="AS161" s="1">
        <v>8139</v>
      </c>
      <c r="AT161" s="1">
        <v>6.9290899991756305E-3</v>
      </c>
    </row>
    <row r="162" spans="1:46">
      <c r="A162" s="30" t="s">
        <v>103</v>
      </c>
      <c r="B162" s="11" t="s">
        <v>54</v>
      </c>
      <c r="C162" s="26">
        <v>45944.425999999999</v>
      </c>
      <c r="D162" s="26"/>
      <c r="E162" s="1">
        <f t="shared" si="16"/>
        <v>14395.546886824224</v>
      </c>
      <c r="F162" s="1">
        <f t="shared" si="17"/>
        <v>14395.5</v>
      </c>
      <c r="G162" s="1">
        <f t="shared" si="18"/>
        <v>1.9206999997550156E-2</v>
      </c>
      <c r="I162" s="1">
        <f t="shared" ref="I162:I193" si="22">G162</f>
        <v>1.9206999997550156E-2</v>
      </c>
      <c r="P162" s="1">
        <f t="shared" si="19"/>
        <v>8.7900593645680279E-3</v>
      </c>
      <c r="Q162" s="27">
        <f t="shared" si="20"/>
        <v>30925.925999999999</v>
      </c>
      <c r="R162" s="1">
        <f t="shared" si="21"/>
        <v>1.085126521510741E-4</v>
      </c>
      <c r="AB162" s="1" t="s">
        <v>76</v>
      </c>
      <c r="AC162" s="1">
        <v>11</v>
      </c>
      <c r="AE162" s="1" t="s">
        <v>63</v>
      </c>
      <c r="AG162" s="1" t="s">
        <v>61</v>
      </c>
      <c r="AS162" s="1">
        <v>10029.5</v>
      </c>
      <c r="AT162" s="1">
        <v>2.2852144997159485E-2</v>
      </c>
    </row>
    <row r="163" spans="1:46">
      <c r="A163" s="30" t="s">
        <v>104</v>
      </c>
      <c r="B163" s="11"/>
      <c r="C163" s="26">
        <v>46235.45</v>
      </c>
      <c r="D163" s="26"/>
      <c r="E163" s="1">
        <f t="shared" si="16"/>
        <v>15105.974914926532</v>
      </c>
      <c r="F163" s="1">
        <f t="shared" si="17"/>
        <v>15106</v>
      </c>
      <c r="G163" s="1">
        <f t="shared" si="18"/>
        <v>-1.0276000008161645E-2</v>
      </c>
      <c r="I163" s="1">
        <f t="shared" si="22"/>
        <v>-1.0276000008161645E-2</v>
      </c>
      <c r="P163" s="1">
        <f t="shared" si="19"/>
        <v>1.0924805082150577E-2</v>
      </c>
      <c r="Q163" s="27">
        <f t="shared" si="20"/>
        <v>31216.949999999997</v>
      </c>
      <c r="R163" s="1">
        <f t="shared" si="21"/>
        <v>4.4947413647740864E-4</v>
      </c>
      <c r="AB163" s="1" t="s">
        <v>76</v>
      </c>
      <c r="AC163" s="1">
        <v>10</v>
      </c>
      <c r="AE163" s="1" t="s">
        <v>105</v>
      </c>
      <c r="AG163" s="1" t="s">
        <v>61</v>
      </c>
      <c r="AS163" s="1">
        <v>10740</v>
      </c>
      <c r="AT163" s="1">
        <v>-6.4106000063475221E-3</v>
      </c>
    </row>
    <row r="164" spans="1:46">
      <c r="A164" s="30" t="s">
        <v>104</v>
      </c>
      <c r="B164" s="11"/>
      <c r="C164" s="26">
        <v>46260.434999999998</v>
      </c>
      <c r="D164" s="26"/>
      <c r="E164" s="1">
        <f t="shared" si="16"/>
        <v>15166.966600430602</v>
      </c>
      <c r="F164" s="1">
        <f t="shared" si="17"/>
        <v>15167</v>
      </c>
      <c r="G164" s="1">
        <f t="shared" si="18"/>
        <v>-1.3682000004337169E-2</v>
      </c>
      <c r="I164" s="1">
        <f t="shared" si="22"/>
        <v>-1.3682000004337169E-2</v>
      </c>
      <c r="P164" s="1">
        <f t="shared" si="19"/>
        <v>1.1115542134541509E-2</v>
      </c>
      <c r="Q164" s="27">
        <f t="shared" si="20"/>
        <v>31241.934999999998</v>
      </c>
      <c r="R164" s="1">
        <f t="shared" si="21"/>
        <v>6.1491809612946376E-4</v>
      </c>
      <c r="AB164" s="1" t="s">
        <v>76</v>
      </c>
      <c r="AC164" s="1">
        <v>12</v>
      </c>
      <c r="AE164" s="1" t="s">
        <v>105</v>
      </c>
      <c r="AG164" s="1" t="s">
        <v>61</v>
      </c>
      <c r="AS164" s="1">
        <v>10801</v>
      </c>
      <c r="AT164" s="1">
        <v>-9.7976899996865541E-3</v>
      </c>
    </row>
    <row r="165" spans="1:46">
      <c r="A165" s="30" t="s">
        <v>106</v>
      </c>
      <c r="B165" s="11"/>
      <c r="C165" s="26">
        <v>46260.485000000001</v>
      </c>
      <c r="D165" s="26"/>
      <c r="E165" s="1">
        <f t="shared" si="16"/>
        <v>15167.08865703558</v>
      </c>
      <c r="F165" s="1">
        <f t="shared" si="17"/>
        <v>15167</v>
      </c>
      <c r="G165" s="1">
        <f t="shared" si="18"/>
        <v>3.6317999998573214E-2</v>
      </c>
      <c r="I165" s="1">
        <f t="shared" si="22"/>
        <v>3.6317999998573214E-2</v>
      </c>
      <c r="P165" s="1">
        <f t="shared" si="19"/>
        <v>1.1115542134541509E-2</v>
      </c>
      <c r="Q165" s="27">
        <f t="shared" si="20"/>
        <v>31241.985000000001</v>
      </c>
      <c r="R165" s="1">
        <f t="shared" si="21"/>
        <v>6.3516388238829351E-4</v>
      </c>
      <c r="AB165" s="1" t="s">
        <v>76</v>
      </c>
      <c r="AC165" s="1">
        <v>24</v>
      </c>
      <c r="AE165" s="1" t="s">
        <v>63</v>
      </c>
      <c r="AG165" s="1" t="s">
        <v>61</v>
      </c>
      <c r="AS165" s="1">
        <v>10801</v>
      </c>
      <c r="AT165" s="1">
        <v>4.0202310003223829E-2</v>
      </c>
    </row>
    <row r="166" spans="1:46">
      <c r="A166" s="30" t="s">
        <v>99</v>
      </c>
      <c r="B166" s="11"/>
      <c r="C166" s="26">
        <v>46271.481</v>
      </c>
      <c r="D166" s="26"/>
      <c r="E166" s="1">
        <f t="shared" si="16"/>
        <v>15193.931345600828</v>
      </c>
      <c r="F166" s="1">
        <f t="shared" si="17"/>
        <v>15194</v>
      </c>
      <c r="G166" s="1">
        <f t="shared" si="18"/>
        <v>-2.8124000004027039E-2</v>
      </c>
      <c r="I166" s="1">
        <f t="shared" si="22"/>
        <v>-2.8124000004027039E-2</v>
      </c>
      <c r="P166" s="1">
        <f t="shared" si="19"/>
        <v>1.1200343284256939E-2</v>
      </c>
      <c r="Q166" s="27">
        <f t="shared" si="20"/>
        <v>31252.981</v>
      </c>
      <c r="R166" s="1">
        <f t="shared" si="21"/>
        <v>1.5464039750548051E-3</v>
      </c>
      <c r="AB166" s="1" t="s">
        <v>76</v>
      </c>
      <c r="AG166" s="1" t="s">
        <v>82</v>
      </c>
      <c r="AS166" s="1">
        <v>10828</v>
      </c>
      <c r="AT166" s="1">
        <v>-2.4231319999671541E-2</v>
      </c>
    </row>
    <row r="167" spans="1:46">
      <c r="A167" s="30" t="s">
        <v>99</v>
      </c>
      <c r="B167" s="11"/>
      <c r="C167" s="26">
        <v>46271.481</v>
      </c>
      <c r="D167" s="26"/>
      <c r="E167" s="1">
        <f t="shared" si="16"/>
        <v>15193.931345600828</v>
      </c>
      <c r="F167" s="1">
        <f t="shared" si="17"/>
        <v>15194</v>
      </c>
      <c r="G167" s="1">
        <f t="shared" si="18"/>
        <v>-2.8124000004027039E-2</v>
      </c>
      <c r="I167" s="1">
        <f t="shared" si="22"/>
        <v>-2.8124000004027039E-2</v>
      </c>
      <c r="P167" s="1">
        <f t="shared" si="19"/>
        <v>1.1200343284256939E-2</v>
      </c>
      <c r="Q167" s="27">
        <f t="shared" si="20"/>
        <v>31252.981</v>
      </c>
      <c r="R167" s="1">
        <f t="shared" si="21"/>
        <v>1.5464039750548051E-3</v>
      </c>
      <c r="AB167" s="1" t="s">
        <v>76</v>
      </c>
      <c r="AG167" s="1" t="s">
        <v>82</v>
      </c>
      <c r="AS167" s="1">
        <v>10828</v>
      </c>
      <c r="AT167" s="1">
        <v>-2.4231319999671541E-2</v>
      </c>
    </row>
    <row r="168" spans="1:46">
      <c r="A168" s="30" t="s">
        <v>107</v>
      </c>
      <c r="B168" s="11" t="s">
        <v>54</v>
      </c>
      <c r="C168" s="26">
        <v>46318.428</v>
      </c>
      <c r="D168" s="26"/>
      <c r="E168" s="1">
        <f t="shared" si="16"/>
        <v>15308.535174272412</v>
      </c>
      <c r="F168" s="1">
        <f t="shared" si="17"/>
        <v>15308.5</v>
      </c>
      <c r="G168" s="1">
        <f t="shared" si="18"/>
        <v>1.4408999995794147E-2</v>
      </c>
      <c r="I168" s="1">
        <f t="shared" si="22"/>
        <v>1.4408999995794147E-2</v>
      </c>
      <c r="P168" s="1">
        <f t="shared" si="19"/>
        <v>1.1562530657211141E-2</v>
      </c>
      <c r="Q168" s="27">
        <f t="shared" si="20"/>
        <v>31299.928</v>
      </c>
      <c r="R168" s="1">
        <f t="shared" si="21"/>
        <v>8.1023876954931761E-6</v>
      </c>
      <c r="AB168" s="1" t="s">
        <v>76</v>
      </c>
      <c r="AG168" s="1" t="s">
        <v>82</v>
      </c>
      <c r="AS168" s="1">
        <v>10942.5</v>
      </c>
      <c r="AT168" s="1">
        <v>1.8337174995394889E-2</v>
      </c>
    </row>
    <row r="169" spans="1:46">
      <c r="A169" s="30" t="s">
        <v>108</v>
      </c>
      <c r="B169" s="11"/>
      <c r="C169" s="26">
        <v>46585.315000000002</v>
      </c>
      <c r="D169" s="26"/>
      <c r="E169" s="1">
        <f t="shared" si="16"/>
        <v>15960.041596890971</v>
      </c>
      <c r="F169" s="1">
        <f t="shared" si="17"/>
        <v>15960</v>
      </c>
      <c r="G169" s="1">
        <f t="shared" si="18"/>
        <v>1.7039999998814892E-2</v>
      </c>
      <c r="I169" s="1">
        <f t="shared" si="22"/>
        <v>1.7039999998814892E-2</v>
      </c>
      <c r="P169" s="1">
        <f t="shared" si="19"/>
        <v>1.3702451176814776E-2</v>
      </c>
      <c r="Q169" s="27">
        <f t="shared" si="20"/>
        <v>31566.815000000002</v>
      </c>
      <c r="R169" s="1">
        <f t="shared" si="21"/>
        <v>1.1139232139234365E-5</v>
      </c>
      <c r="AB169" s="1" t="s">
        <v>76</v>
      </c>
      <c r="AC169" s="1">
        <v>6</v>
      </c>
      <c r="AE169" s="1" t="s">
        <v>109</v>
      </c>
      <c r="AG169" s="1" t="s">
        <v>61</v>
      </c>
      <c r="AS169" s="1">
        <v>11594</v>
      </c>
      <c r="AT169" s="1">
        <v>2.1170140003960114E-2</v>
      </c>
    </row>
    <row r="170" spans="1:46">
      <c r="A170" s="30" t="s">
        <v>108</v>
      </c>
      <c r="B170" s="11"/>
      <c r="C170" s="26">
        <v>46587.334999999999</v>
      </c>
      <c r="D170" s="26"/>
      <c r="E170" s="1">
        <f t="shared" si="16"/>
        <v>15964.972683731798</v>
      </c>
      <c r="F170" s="1">
        <f t="shared" si="17"/>
        <v>15965</v>
      </c>
      <c r="G170" s="1">
        <f t="shared" si="18"/>
        <v>-1.1190000004717149E-2</v>
      </c>
      <c r="I170" s="1">
        <f t="shared" si="22"/>
        <v>-1.1190000004717149E-2</v>
      </c>
      <c r="P170" s="1">
        <f t="shared" si="19"/>
        <v>1.3719394421100487E-2</v>
      </c>
      <c r="Q170" s="27">
        <f t="shared" si="20"/>
        <v>31568.834999999999</v>
      </c>
      <c r="R170" s="1">
        <f t="shared" si="21"/>
        <v>6.2047793066095469E-4</v>
      </c>
      <c r="AB170" s="1" t="s">
        <v>76</v>
      </c>
      <c r="AC170" s="1">
        <v>8</v>
      </c>
      <c r="AE170" s="1" t="s">
        <v>109</v>
      </c>
      <c r="AG170" s="1" t="s">
        <v>61</v>
      </c>
      <c r="AS170" s="1">
        <v>11599</v>
      </c>
      <c r="AT170" s="1">
        <v>-7.0583100023213774E-3</v>
      </c>
    </row>
    <row r="171" spans="1:46">
      <c r="A171" s="30" t="s">
        <v>110</v>
      </c>
      <c r="B171" s="11"/>
      <c r="C171" s="26">
        <v>46591.442999999999</v>
      </c>
      <c r="D171" s="26"/>
      <c r="E171" s="1">
        <f t="shared" si="16"/>
        <v>15975.000854396225</v>
      </c>
      <c r="F171" s="1">
        <f t="shared" si="17"/>
        <v>15975</v>
      </c>
      <c r="G171" s="1">
        <f t="shared" si="18"/>
        <v>3.4999999479623511E-4</v>
      </c>
      <c r="I171" s="1">
        <f t="shared" si="22"/>
        <v>3.4999999479623511E-4</v>
      </c>
      <c r="P171" s="1">
        <f t="shared" si="19"/>
        <v>1.3753304681941837E-2</v>
      </c>
      <c r="Q171" s="27">
        <f t="shared" si="20"/>
        <v>31572.942999999999</v>
      </c>
      <c r="R171" s="1">
        <f t="shared" si="21"/>
        <v>1.7964857653645928E-4</v>
      </c>
      <c r="AB171" s="1" t="s">
        <v>76</v>
      </c>
      <c r="AC171" s="1">
        <v>11</v>
      </c>
      <c r="AE171" s="1" t="s">
        <v>105</v>
      </c>
      <c r="AG171" s="1" t="s">
        <v>61</v>
      </c>
      <c r="AS171" s="1">
        <v>11609</v>
      </c>
      <c r="AT171" s="1">
        <v>4.4847899989690632E-3</v>
      </c>
    </row>
    <row r="172" spans="1:46">
      <c r="A172" s="30" t="s">
        <v>111</v>
      </c>
      <c r="B172" s="11"/>
      <c r="C172" s="26">
        <v>46593.489000000001</v>
      </c>
      <c r="D172" s="26"/>
      <c r="E172" s="1">
        <f t="shared" si="16"/>
        <v>15979.995410671649</v>
      </c>
      <c r="F172" s="1">
        <f t="shared" si="17"/>
        <v>15980</v>
      </c>
      <c r="G172" s="1">
        <f t="shared" si="18"/>
        <v>-1.8800000034389086E-3</v>
      </c>
      <c r="I172" s="1">
        <f t="shared" si="22"/>
        <v>-1.8800000034389086E-3</v>
      </c>
      <c r="P172" s="1">
        <f t="shared" si="19"/>
        <v>1.3770271698497465E-2</v>
      </c>
      <c r="Q172" s="27">
        <f t="shared" si="20"/>
        <v>31574.989000000001</v>
      </c>
      <c r="R172" s="1">
        <f t="shared" si="21"/>
        <v>2.4493100434443046E-4</v>
      </c>
      <c r="AB172" s="1" t="s">
        <v>76</v>
      </c>
      <c r="AG172" s="1" t="s">
        <v>82</v>
      </c>
      <c r="AS172" s="1">
        <v>11614</v>
      </c>
      <c r="AT172" s="1">
        <v>2.2563399979844689E-3</v>
      </c>
    </row>
    <row r="173" spans="1:46">
      <c r="A173" s="30" t="s">
        <v>108</v>
      </c>
      <c r="B173" s="11"/>
      <c r="C173" s="26">
        <v>46603.339</v>
      </c>
      <c r="D173" s="26"/>
      <c r="E173" s="1">
        <f t="shared" si="16"/>
        <v>16004.040561850956</v>
      </c>
      <c r="F173" s="1">
        <f t="shared" si="17"/>
        <v>16004</v>
      </c>
      <c r="G173" s="1">
        <f t="shared" si="18"/>
        <v>1.6615999993518926E-2</v>
      </c>
      <c r="I173" s="1">
        <f t="shared" si="22"/>
        <v>1.6615999993518926E-2</v>
      </c>
      <c r="P173" s="1">
        <f t="shared" si="19"/>
        <v>1.3851823681296924E-2</v>
      </c>
      <c r="Q173" s="27">
        <f t="shared" si="20"/>
        <v>31584.839</v>
      </c>
      <c r="R173" s="1">
        <f t="shared" si="21"/>
        <v>7.6406706850492251E-6</v>
      </c>
      <c r="AB173" s="1" t="s">
        <v>76</v>
      </c>
      <c r="AC173" s="1">
        <v>8</v>
      </c>
      <c r="AE173" s="1" t="s">
        <v>109</v>
      </c>
      <c r="AG173" s="1" t="s">
        <v>61</v>
      </c>
      <c r="AS173" s="1">
        <v>11638</v>
      </c>
      <c r="AT173" s="1">
        <v>2.0759779996296857E-2</v>
      </c>
    </row>
    <row r="174" spans="1:46">
      <c r="A174" s="30" t="s">
        <v>110</v>
      </c>
      <c r="B174" s="11"/>
      <c r="C174" s="26">
        <v>46610.330999999998</v>
      </c>
      <c r="D174" s="26"/>
      <c r="E174" s="1">
        <f t="shared" si="16"/>
        <v>16021.108957490113</v>
      </c>
      <c r="F174" s="1">
        <f t="shared" si="17"/>
        <v>16021</v>
      </c>
      <c r="G174" s="1">
        <f t="shared" si="18"/>
        <v>4.4633999998040963E-2</v>
      </c>
      <c r="I174" s="1">
        <f t="shared" si="22"/>
        <v>4.4633999998040963E-2</v>
      </c>
      <c r="P174" s="1">
        <f t="shared" si="19"/>
        <v>1.3909700130927422E-2</v>
      </c>
      <c r="Q174" s="27">
        <f t="shared" si="20"/>
        <v>31591.830999999998</v>
      </c>
      <c r="R174" s="1">
        <f t="shared" si="21"/>
        <v>9.4398260232431315E-4</v>
      </c>
      <c r="AB174" s="1" t="s">
        <v>76</v>
      </c>
      <c r="AC174" s="1">
        <v>8</v>
      </c>
      <c r="AE174" s="1" t="s">
        <v>109</v>
      </c>
      <c r="AG174" s="1" t="s">
        <v>61</v>
      </c>
      <c r="AS174" s="1">
        <v>11655</v>
      </c>
      <c r="AT174" s="1">
        <v>4.8783049998746719E-2</v>
      </c>
    </row>
    <row r="175" spans="1:46">
      <c r="A175" s="30" t="s">
        <v>110</v>
      </c>
      <c r="B175" s="11"/>
      <c r="C175" s="26">
        <v>46612.358</v>
      </c>
      <c r="D175" s="26"/>
      <c r="E175" s="1">
        <f t="shared" si="16"/>
        <v>16026.057132255648</v>
      </c>
      <c r="F175" s="1">
        <f t="shared" si="17"/>
        <v>16026</v>
      </c>
      <c r="G175" s="1">
        <f t="shared" si="18"/>
        <v>2.3403999999572989E-2</v>
      </c>
      <c r="I175" s="1">
        <f t="shared" si="22"/>
        <v>2.3403999999572989E-2</v>
      </c>
      <c r="P175" s="1">
        <f t="shared" si="19"/>
        <v>1.3926740049110806E-2</v>
      </c>
      <c r="Q175" s="27">
        <f t="shared" si="20"/>
        <v>31593.858</v>
      </c>
      <c r="R175" s="1">
        <f t="shared" si="21"/>
        <v>8.9818456168634455E-5</v>
      </c>
      <c r="AB175" s="1" t="s">
        <v>76</v>
      </c>
      <c r="AC175" s="1">
        <v>5</v>
      </c>
      <c r="AE175" s="1" t="s">
        <v>109</v>
      </c>
      <c r="AG175" s="1" t="s">
        <v>61</v>
      </c>
      <c r="AS175" s="1">
        <v>11660</v>
      </c>
      <c r="AT175" s="1">
        <v>2.7554599997529294E-2</v>
      </c>
    </row>
    <row r="176" spans="1:46">
      <c r="A176" s="30" t="s">
        <v>112</v>
      </c>
      <c r="B176" s="11"/>
      <c r="C176" s="26">
        <v>46705.328000000001</v>
      </c>
      <c r="D176" s="26"/>
      <c r="E176" s="1">
        <f t="shared" si="16"/>
        <v>16253.009183538954</v>
      </c>
      <c r="F176" s="1">
        <f t="shared" si="17"/>
        <v>16253</v>
      </c>
      <c r="G176" s="1">
        <f t="shared" si="18"/>
        <v>3.7620000002789311E-3</v>
      </c>
      <c r="I176" s="1">
        <f t="shared" si="22"/>
        <v>3.7620000002789311E-3</v>
      </c>
      <c r="P176" s="1">
        <f t="shared" si="19"/>
        <v>1.470869862012289E-2</v>
      </c>
      <c r="Q176" s="27">
        <f t="shared" si="20"/>
        <v>31686.828000000001</v>
      </c>
      <c r="R176" s="1">
        <f t="shared" si="21"/>
        <v>1.1983021067369363E-4</v>
      </c>
      <c r="AB176" s="1" t="s">
        <v>76</v>
      </c>
      <c r="AG176" s="1" t="s">
        <v>82</v>
      </c>
      <c r="AS176" s="1">
        <v>11887</v>
      </c>
      <c r="AT176" s="1">
        <v>7.9829699971014634E-3</v>
      </c>
    </row>
    <row r="177" spans="1:46">
      <c r="A177" s="30" t="s">
        <v>112</v>
      </c>
      <c r="B177" s="11"/>
      <c r="C177" s="26">
        <v>46705.334999999999</v>
      </c>
      <c r="D177" s="26"/>
      <c r="E177" s="1">
        <f t="shared" si="16"/>
        <v>16253.026271463643</v>
      </c>
      <c r="F177" s="1">
        <f t="shared" si="17"/>
        <v>16253</v>
      </c>
      <c r="G177" s="1">
        <f t="shared" si="18"/>
        <v>1.076199999806704E-2</v>
      </c>
      <c r="I177" s="1">
        <f t="shared" si="22"/>
        <v>1.076199999806704E-2</v>
      </c>
      <c r="P177" s="1">
        <f t="shared" si="19"/>
        <v>1.470869862012289E-2</v>
      </c>
      <c r="Q177" s="27">
        <f t="shared" si="20"/>
        <v>31686.834999999999</v>
      </c>
      <c r="R177" s="1">
        <f t="shared" si="21"/>
        <v>1.5576430013337544E-5</v>
      </c>
      <c r="AB177" s="1" t="s">
        <v>76</v>
      </c>
      <c r="AG177" s="1" t="s">
        <v>82</v>
      </c>
      <c r="AS177" s="1">
        <v>11887</v>
      </c>
      <c r="AT177" s="1">
        <v>1.4982969994889572E-2</v>
      </c>
    </row>
    <row r="178" spans="1:46">
      <c r="A178" s="30" t="s">
        <v>113</v>
      </c>
      <c r="B178" s="11"/>
      <c r="C178" s="26">
        <v>46988.396999999997</v>
      </c>
      <c r="D178" s="26"/>
      <c r="E178" s="1">
        <f t="shared" si="16"/>
        <v>16944.018005790349</v>
      </c>
      <c r="F178" s="1">
        <f t="shared" si="17"/>
        <v>16944</v>
      </c>
      <c r="G178" s="1">
        <f t="shared" si="18"/>
        <v>7.375999994110316E-3</v>
      </c>
      <c r="I178" s="1">
        <f t="shared" si="22"/>
        <v>7.375999994110316E-3</v>
      </c>
      <c r="P178" s="1">
        <f t="shared" si="19"/>
        <v>1.718955287500392E-2</v>
      </c>
      <c r="Q178" s="27">
        <f t="shared" si="20"/>
        <v>31969.896999999997</v>
      </c>
      <c r="R178" s="1">
        <f t="shared" si="21"/>
        <v>9.6305820146095155E-5</v>
      </c>
      <c r="AB178" s="1" t="s">
        <v>81</v>
      </c>
      <c r="AC178" s="1">
        <v>5</v>
      </c>
      <c r="AE178" s="1" t="s">
        <v>72</v>
      </c>
      <c r="AG178" s="1" t="s">
        <v>61</v>
      </c>
      <c r="AS178" s="1">
        <v>12578</v>
      </c>
      <c r="AT178" s="1">
        <v>1.1811179996584542E-2</v>
      </c>
    </row>
    <row r="179" spans="1:46">
      <c r="A179" s="30" t="s">
        <v>114</v>
      </c>
      <c r="B179" s="11"/>
      <c r="C179" s="26">
        <v>47298.4876</v>
      </c>
      <c r="D179" s="26"/>
      <c r="E179" s="1">
        <f t="shared" si="16"/>
        <v>17700.990123179519</v>
      </c>
      <c r="F179" s="1">
        <f t="shared" si="17"/>
        <v>17701</v>
      </c>
      <c r="G179" s="1">
        <f t="shared" si="18"/>
        <v>-4.0460000018356368E-3</v>
      </c>
      <c r="I179" s="1">
        <f t="shared" si="22"/>
        <v>-4.0460000018356368E-3</v>
      </c>
      <c r="P179" s="1">
        <f t="shared" si="19"/>
        <v>2.0081080424212742E-2</v>
      </c>
      <c r="Q179" s="27">
        <f t="shared" si="20"/>
        <v>32279.9876</v>
      </c>
      <c r="R179" s="1">
        <f t="shared" si="21"/>
        <v>5.821160098850068E-4</v>
      </c>
      <c r="AB179" s="1" t="s">
        <v>81</v>
      </c>
      <c r="AG179" s="1" t="s">
        <v>82</v>
      </c>
      <c r="AS179" s="1">
        <v>13335</v>
      </c>
      <c r="AT179" s="1">
        <v>6.2384999910136685E-4</v>
      </c>
    </row>
    <row r="180" spans="1:46">
      <c r="A180" s="30" t="s">
        <v>114</v>
      </c>
      <c r="B180" s="11" t="s">
        <v>54</v>
      </c>
      <c r="C180" s="26">
        <v>47299.513800000001</v>
      </c>
      <c r="D180" s="26"/>
      <c r="E180" s="1">
        <f t="shared" si="16"/>
        <v>17703.495212939946</v>
      </c>
      <c r="F180" s="1">
        <f t="shared" si="17"/>
        <v>17703.5</v>
      </c>
      <c r="G180" s="1">
        <f t="shared" si="18"/>
        <v>-1.9610000017564744E-3</v>
      </c>
      <c r="I180" s="1">
        <f t="shared" si="22"/>
        <v>-1.9610000017564744E-3</v>
      </c>
      <c r="P180" s="1">
        <f t="shared" si="19"/>
        <v>2.0090930639908619E-2</v>
      </c>
      <c r="Q180" s="27">
        <f t="shared" si="20"/>
        <v>32281.013800000001</v>
      </c>
      <c r="R180" s="1">
        <f t="shared" si="21"/>
        <v>4.8628764502480783E-4</v>
      </c>
      <c r="AB180" s="1" t="s">
        <v>81</v>
      </c>
      <c r="AG180" s="1" t="s">
        <v>82</v>
      </c>
      <c r="AS180" s="1">
        <v>13337.5</v>
      </c>
      <c r="AT180" s="1">
        <v>2.709624997805804E-3</v>
      </c>
    </row>
    <row r="181" spans="1:46">
      <c r="A181" s="30" t="s">
        <v>114</v>
      </c>
      <c r="B181" s="11"/>
      <c r="C181" s="26">
        <v>47300.5383</v>
      </c>
      <c r="D181" s="26"/>
      <c r="E181" s="1">
        <f t="shared" si="16"/>
        <v>17705.996152775802</v>
      </c>
      <c r="F181" s="1">
        <f t="shared" si="17"/>
        <v>17706</v>
      </c>
      <c r="G181" s="1">
        <f t="shared" si="18"/>
        <v>-1.5760000023874454E-3</v>
      </c>
      <c r="I181" s="1">
        <f t="shared" si="22"/>
        <v>-1.5760000023874454E-3</v>
      </c>
      <c r="P181" s="1">
        <f t="shared" si="19"/>
        <v>2.0100782836626984E-2</v>
      </c>
      <c r="Q181" s="27">
        <f t="shared" si="20"/>
        <v>32282.0383</v>
      </c>
      <c r="R181" s="1">
        <f t="shared" si="21"/>
        <v>4.6988291424979048E-4</v>
      </c>
      <c r="AB181" s="1" t="s">
        <v>81</v>
      </c>
      <c r="AG181" s="1" t="s">
        <v>82</v>
      </c>
      <c r="AS181" s="1">
        <v>13340</v>
      </c>
      <c r="AT181" s="1">
        <v>3.0953999958001077E-3</v>
      </c>
    </row>
    <row r="182" spans="1:46">
      <c r="A182" s="30" t="s">
        <v>114</v>
      </c>
      <c r="B182" s="11" t="s">
        <v>54</v>
      </c>
      <c r="C182" s="26">
        <v>47301.560700000002</v>
      </c>
      <c r="D182" s="26"/>
      <c r="E182" s="1">
        <f t="shared" si="16"/>
        <v>17708.491966234258</v>
      </c>
      <c r="F182" s="1">
        <f t="shared" si="17"/>
        <v>17708.5</v>
      </c>
      <c r="G182" s="1">
        <f t="shared" si="18"/>
        <v>-3.2910000008996576E-3</v>
      </c>
      <c r="I182" s="1">
        <f t="shared" si="22"/>
        <v>-3.2910000008996576E-3</v>
      </c>
      <c r="P182" s="1">
        <f t="shared" si="19"/>
        <v>2.0110637014367851E-2</v>
      </c>
      <c r="Q182" s="27">
        <f t="shared" si="20"/>
        <v>32283.060700000002</v>
      </c>
      <c r="R182" s="1">
        <f t="shared" si="21"/>
        <v>5.4763661499433844E-4</v>
      </c>
      <c r="AB182" s="1" t="s">
        <v>81</v>
      </c>
      <c r="AG182" s="1" t="s">
        <v>82</v>
      </c>
      <c r="AS182" s="1">
        <v>13342.5</v>
      </c>
      <c r="AT182" s="1">
        <v>1.3811750031891279E-3</v>
      </c>
    </row>
    <row r="183" spans="1:46">
      <c r="A183" s="30" t="s">
        <v>115</v>
      </c>
      <c r="B183" s="11"/>
      <c r="C183" s="26">
        <v>47387.400999999998</v>
      </c>
      <c r="D183" s="26"/>
      <c r="E183" s="1">
        <f t="shared" si="16"/>
        <v>17918.039477988299</v>
      </c>
      <c r="F183" s="1">
        <f t="shared" si="17"/>
        <v>17918</v>
      </c>
      <c r="G183" s="1">
        <f t="shared" si="18"/>
        <v>1.617199999600416E-2</v>
      </c>
      <c r="I183" s="1">
        <f t="shared" si="22"/>
        <v>1.617199999600416E-2</v>
      </c>
      <c r="P183" s="1">
        <f t="shared" si="19"/>
        <v>2.0943455919693012E-2</v>
      </c>
      <c r="Q183" s="27">
        <f t="shared" si="20"/>
        <v>32368.900999999998</v>
      </c>
      <c r="R183" s="1">
        <f t="shared" si="21"/>
        <v>2.2766791631705435E-5</v>
      </c>
      <c r="AB183" s="1" t="s">
        <v>76</v>
      </c>
      <c r="AC183" s="1">
        <v>20</v>
      </c>
      <c r="AE183" s="1" t="s">
        <v>116</v>
      </c>
      <c r="AG183" s="1" t="s">
        <v>61</v>
      </c>
      <c r="AS183" s="1">
        <v>13552</v>
      </c>
      <c r="AT183" s="1">
        <v>2.0909119994030334E-2</v>
      </c>
    </row>
    <row r="184" spans="1:46">
      <c r="A184" s="30" t="s">
        <v>115</v>
      </c>
      <c r="B184" s="11" t="s">
        <v>54</v>
      </c>
      <c r="C184" s="26">
        <v>47388.413999999997</v>
      </c>
      <c r="D184" s="26"/>
      <c r="E184" s="1">
        <f t="shared" si="16"/>
        <v>17920.512344805011</v>
      </c>
      <c r="F184" s="1">
        <f t="shared" si="17"/>
        <v>17920.5</v>
      </c>
      <c r="G184" s="1">
        <f t="shared" si="18"/>
        <v>5.0569999948493205E-3</v>
      </c>
      <c r="I184" s="1">
        <f t="shared" si="22"/>
        <v>5.0569999948493205E-3</v>
      </c>
      <c r="P184" s="1">
        <f t="shared" si="19"/>
        <v>2.095347808814129E-2</v>
      </c>
      <c r="Q184" s="27">
        <f t="shared" si="20"/>
        <v>32369.913999999997</v>
      </c>
      <c r="R184" s="1">
        <f t="shared" si="21"/>
        <v>2.5269801577051151E-4</v>
      </c>
      <c r="AB184" s="1" t="s">
        <v>76</v>
      </c>
      <c r="AC184" s="1">
        <v>14</v>
      </c>
      <c r="AE184" s="1" t="s">
        <v>116</v>
      </c>
      <c r="AG184" s="1" t="s">
        <v>61</v>
      </c>
      <c r="AS184" s="1">
        <v>13554.5</v>
      </c>
      <c r="AT184" s="1">
        <v>9.7948949987767264E-3</v>
      </c>
    </row>
    <row r="185" spans="1:46">
      <c r="A185" s="30" t="s">
        <v>117</v>
      </c>
      <c r="B185" s="11"/>
      <c r="C185" s="26">
        <v>47695.432000000001</v>
      </c>
      <c r="D185" s="26"/>
      <c r="E185" s="1">
        <f t="shared" si="16"/>
        <v>18669.983839705495</v>
      </c>
      <c r="F185" s="1">
        <f t="shared" si="17"/>
        <v>18670</v>
      </c>
      <c r="G185" s="1">
        <f t="shared" si="18"/>
        <v>-6.6200000001117587E-3</v>
      </c>
      <c r="I185" s="1">
        <f t="shared" si="22"/>
        <v>-6.6200000001117587E-3</v>
      </c>
      <c r="P185" s="1">
        <f t="shared" si="19"/>
        <v>2.4047448334673392E-2</v>
      </c>
      <c r="Q185" s="27">
        <f t="shared" si="20"/>
        <v>32676.932000000001</v>
      </c>
      <c r="R185" s="1">
        <f t="shared" si="21"/>
        <v>9.4049238736671652E-4</v>
      </c>
      <c r="AB185" s="1" t="s">
        <v>76</v>
      </c>
      <c r="AG185" s="1" t="s">
        <v>82</v>
      </c>
      <c r="AS185" s="1">
        <v>14304</v>
      </c>
      <c r="AT185" s="1">
        <v>-1.6497600008733571E-3</v>
      </c>
    </row>
    <row r="186" spans="1:46">
      <c r="A186" s="30" t="s">
        <v>117</v>
      </c>
      <c r="B186" s="11"/>
      <c r="C186" s="26">
        <v>47729.436000000002</v>
      </c>
      <c r="D186" s="26"/>
      <c r="E186" s="1">
        <f t="shared" si="16"/>
        <v>18752.992095614256</v>
      </c>
      <c r="F186" s="1">
        <f t="shared" si="17"/>
        <v>18753</v>
      </c>
      <c r="G186" s="1">
        <f t="shared" si="18"/>
        <v>-3.2380000047851354E-3</v>
      </c>
      <c r="I186" s="1">
        <f t="shared" si="22"/>
        <v>-3.2380000047851354E-3</v>
      </c>
      <c r="P186" s="1">
        <f t="shared" si="19"/>
        <v>2.4401026823289172E-2</v>
      </c>
      <c r="Q186" s="27">
        <f t="shared" si="20"/>
        <v>32710.936000000002</v>
      </c>
      <c r="R186" s="1">
        <f t="shared" si="21"/>
        <v>7.639158040030113E-4</v>
      </c>
      <c r="AB186" s="1" t="s">
        <v>76</v>
      </c>
      <c r="AG186" s="1" t="s">
        <v>82</v>
      </c>
      <c r="AS186" s="1">
        <v>14387</v>
      </c>
      <c r="AT186" s="1">
        <v>1.7579699997440912E-3</v>
      </c>
    </row>
    <row r="187" spans="1:46">
      <c r="A187" s="30" t="s">
        <v>117</v>
      </c>
      <c r="B187" s="11"/>
      <c r="C187" s="26">
        <v>47745.415999999997</v>
      </c>
      <c r="D187" s="26"/>
      <c r="E187" s="1">
        <f t="shared" si="16"/>
        <v>18792.001386563017</v>
      </c>
      <c r="F187" s="1">
        <f t="shared" si="17"/>
        <v>18792</v>
      </c>
      <c r="G187" s="1">
        <f t="shared" si="18"/>
        <v>5.6799999583745375E-4</v>
      </c>
      <c r="I187" s="1">
        <f t="shared" si="22"/>
        <v>5.6799999583745375E-4</v>
      </c>
      <c r="P187" s="1">
        <f t="shared" si="19"/>
        <v>2.4567920169522493E-2</v>
      </c>
      <c r="Q187" s="27">
        <f t="shared" si="20"/>
        <v>32726.915999999997</v>
      </c>
      <c r="R187" s="1">
        <f t="shared" si="21"/>
        <v>5.7599616834325411E-4</v>
      </c>
      <c r="AB187" s="1" t="s">
        <v>76</v>
      </c>
      <c r="AG187" s="1" t="s">
        <v>82</v>
      </c>
      <c r="AS187" s="1">
        <v>14426</v>
      </c>
      <c r="AT187" s="1">
        <v>5.5760599934728816E-3</v>
      </c>
    </row>
    <row r="188" spans="1:46">
      <c r="A188" s="30" t="s">
        <v>118</v>
      </c>
      <c r="B188" s="11"/>
      <c r="C188" s="26">
        <v>48035.438999999998</v>
      </c>
      <c r="D188" s="26"/>
      <c r="E188" s="1">
        <f t="shared" si="16"/>
        <v>19499.985841433812</v>
      </c>
      <c r="F188" s="1">
        <f t="shared" si="17"/>
        <v>19500</v>
      </c>
      <c r="G188" s="1">
        <f t="shared" si="18"/>
        <v>-5.8000000062747858E-3</v>
      </c>
      <c r="I188" s="1">
        <f t="shared" si="22"/>
        <v>-5.8000000062747858E-3</v>
      </c>
      <c r="P188" s="1">
        <f t="shared" si="19"/>
        <v>2.7681493521311863E-2</v>
      </c>
      <c r="Q188" s="27">
        <f t="shared" si="20"/>
        <v>33016.938999999998</v>
      </c>
      <c r="R188" s="1">
        <f t="shared" si="21"/>
        <v>1.1210104088378266E-3</v>
      </c>
      <c r="AB188" s="1" t="s">
        <v>76</v>
      </c>
      <c r="AG188" s="1" t="s">
        <v>82</v>
      </c>
      <c r="AS188" s="1">
        <v>15134</v>
      </c>
      <c r="AT188" s="1">
        <v>-5.7246000505983829E-4</v>
      </c>
    </row>
    <row r="189" spans="1:46">
      <c r="A189" s="30" t="s">
        <v>119</v>
      </c>
      <c r="B189" s="11"/>
      <c r="C189" s="26">
        <v>48066.574999999997</v>
      </c>
      <c r="D189" s="26"/>
      <c r="E189" s="1">
        <f t="shared" si="16"/>
        <v>19575.992930481425</v>
      </c>
      <c r="F189" s="1">
        <f t="shared" si="17"/>
        <v>19576</v>
      </c>
      <c r="G189" s="1">
        <f t="shared" si="18"/>
        <v>-2.8960000054212287E-3</v>
      </c>
      <c r="I189" s="1">
        <f t="shared" si="22"/>
        <v>-2.8960000054212287E-3</v>
      </c>
      <c r="P189" s="1">
        <f t="shared" si="19"/>
        <v>2.8025161888895832E-2</v>
      </c>
      <c r="Q189" s="27">
        <f t="shared" si="20"/>
        <v>33048.074999999997</v>
      </c>
      <c r="R189" s="1">
        <f t="shared" si="21"/>
        <v>9.5611825289456547E-4</v>
      </c>
      <c r="AB189" s="1" t="s">
        <v>76</v>
      </c>
      <c r="AC189" s="1">
        <v>14</v>
      </c>
      <c r="AE189" s="1" t="s">
        <v>120</v>
      </c>
      <c r="AG189" s="1" t="s">
        <v>61</v>
      </c>
      <c r="AS189" s="1">
        <v>15210</v>
      </c>
      <c r="AT189" s="1">
        <v>2.3550999976578169E-3</v>
      </c>
    </row>
    <row r="190" spans="1:46">
      <c r="A190" s="30" t="s">
        <v>118</v>
      </c>
      <c r="B190" s="11"/>
      <c r="C190" s="26">
        <v>48087.462</v>
      </c>
      <c r="D190" s="26"/>
      <c r="E190" s="1">
        <f t="shared" si="16"/>
        <v>19626.980856642065</v>
      </c>
      <c r="F190" s="1">
        <f t="shared" si="17"/>
        <v>19627</v>
      </c>
      <c r="G190" s="1">
        <f t="shared" si="18"/>
        <v>-7.842000006348826E-3</v>
      </c>
      <c r="I190" s="1">
        <f t="shared" si="22"/>
        <v>-7.842000006348826E-3</v>
      </c>
      <c r="P190" s="1">
        <f t="shared" si="19"/>
        <v>2.8256807937968573E-2</v>
      </c>
      <c r="Q190" s="27">
        <f t="shared" si="20"/>
        <v>33068.962</v>
      </c>
      <c r="R190" s="1">
        <f t="shared" si="21"/>
        <v>1.3031239350007129E-3</v>
      </c>
      <c r="AB190" s="1" t="s">
        <v>76</v>
      </c>
      <c r="AG190" s="1" t="s">
        <v>82</v>
      </c>
      <c r="AS190" s="1">
        <v>15261</v>
      </c>
      <c r="AT190" s="1">
        <v>-2.5750900022103451E-3</v>
      </c>
    </row>
    <row r="191" spans="1:46">
      <c r="A191" s="30" t="s">
        <v>118</v>
      </c>
      <c r="B191" s="11"/>
      <c r="C191" s="26">
        <v>48103.442000000003</v>
      </c>
      <c r="D191" s="26"/>
      <c r="E191" s="1">
        <f t="shared" si="16"/>
        <v>19665.990147590845</v>
      </c>
      <c r="F191" s="1">
        <f t="shared" si="17"/>
        <v>19666</v>
      </c>
      <c r="G191" s="1">
        <f t="shared" si="18"/>
        <v>-4.0359999984502792E-3</v>
      </c>
      <c r="I191" s="1">
        <f t="shared" si="22"/>
        <v>-4.0359999984502792E-3</v>
      </c>
      <c r="P191" s="1">
        <f t="shared" si="19"/>
        <v>2.8434505305434406E-2</v>
      </c>
      <c r="Q191" s="27">
        <f t="shared" si="20"/>
        <v>33084.942000000003</v>
      </c>
      <c r="R191" s="1">
        <f t="shared" si="21"/>
        <v>1.0543337146896035E-3</v>
      </c>
      <c r="AB191" s="1" t="s">
        <v>76</v>
      </c>
      <c r="AG191" s="1" t="s">
        <v>82</v>
      </c>
      <c r="AS191" s="1">
        <v>15300</v>
      </c>
      <c r="AT191" s="1">
        <v>1.2429999987944029E-3</v>
      </c>
    </row>
    <row r="192" spans="1:46">
      <c r="A192" s="30" t="s">
        <v>121</v>
      </c>
      <c r="B192" s="11"/>
      <c r="C192" s="26">
        <v>48151.381999999998</v>
      </c>
      <c r="D192" s="26"/>
      <c r="E192" s="1">
        <f t="shared" si="16"/>
        <v>19783.018020437143</v>
      </c>
      <c r="F192" s="1">
        <f t="shared" si="17"/>
        <v>19783</v>
      </c>
      <c r="G192" s="1">
        <f t="shared" si="18"/>
        <v>7.3819999961415306E-3</v>
      </c>
      <c r="I192" s="1">
        <f t="shared" si="22"/>
        <v>7.3819999961415306E-3</v>
      </c>
      <c r="P192" s="1">
        <f t="shared" si="19"/>
        <v>2.8970490017635575E-2</v>
      </c>
      <c r="Q192" s="27">
        <f t="shared" si="20"/>
        <v>33132.881999999998</v>
      </c>
      <c r="R192" s="1">
        <f t="shared" si="21"/>
        <v>4.6606290140814794E-4</v>
      </c>
      <c r="AB192" s="1" t="s">
        <v>76</v>
      </c>
      <c r="AC192" s="1">
        <v>60</v>
      </c>
      <c r="AE192" s="1" t="s">
        <v>105</v>
      </c>
      <c r="AG192" s="1" t="s">
        <v>61</v>
      </c>
      <c r="AS192" s="1">
        <v>15417</v>
      </c>
      <c r="AT192" s="1">
        <v>1.2697269994532689E-2</v>
      </c>
    </row>
    <row r="193" spans="1:46">
      <c r="A193" s="30" t="s">
        <v>122</v>
      </c>
      <c r="B193" s="11" t="s">
        <v>54</v>
      </c>
      <c r="C193" s="26">
        <v>48437.476999999999</v>
      </c>
      <c r="D193" s="26"/>
      <c r="E193" s="1">
        <f t="shared" si="16"/>
        <v>20481.413708421405</v>
      </c>
      <c r="F193" s="1">
        <f t="shared" si="17"/>
        <v>20481.5</v>
      </c>
      <c r="G193" s="1">
        <f t="shared" si="18"/>
        <v>-3.5349000005226117E-2</v>
      </c>
      <c r="I193" s="1">
        <f t="shared" si="22"/>
        <v>-3.5349000005226117E-2</v>
      </c>
      <c r="P193" s="1">
        <f t="shared" si="19"/>
        <v>3.2260640032493952E-2</v>
      </c>
      <c r="Q193" s="27">
        <f t="shared" si="20"/>
        <v>33418.976999999999</v>
      </c>
      <c r="R193" s="1">
        <f t="shared" si="21"/>
        <v>4.5710634260300812E-3</v>
      </c>
      <c r="AB193" s="1" t="s">
        <v>76</v>
      </c>
      <c r="AC193" s="1">
        <v>11</v>
      </c>
      <c r="AE193" s="1" t="s">
        <v>120</v>
      </c>
      <c r="AG193" s="1" t="s">
        <v>61</v>
      </c>
      <c r="AS193" s="1">
        <v>16115.5</v>
      </c>
      <c r="AT193" s="1">
        <v>-2.981719500530744E-2</v>
      </c>
    </row>
    <row r="194" spans="1:46">
      <c r="A194" s="30" t="s">
        <v>122</v>
      </c>
      <c r="B194" s="11" t="s">
        <v>54</v>
      </c>
      <c r="C194" s="26">
        <v>48437.493999999999</v>
      </c>
      <c r="D194" s="26"/>
      <c r="E194" s="1">
        <f t="shared" si="16"/>
        <v>20481.455207667095</v>
      </c>
      <c r="F194" s="1">
        <f t="shared" si="17"/>
        <v>20481.5</v>
      </c>
      <c r="G194" s="1">
        <f t="shared" si="18"/>
        <v>-1.834900000540074E-2</v>
      </c>
      <c r="I194" s="1">
        <f t="shared" ref="I194:I225" si="23">G194</f>
        <v>-1.834900000540074E-2</v>
      </c>
      <c r="P194" s="1">
        <f t="shared" si="19"/>
        <v>3.2260640032493952E-2</v>
      </c>
      <c r="Q194" s="27">
        <f t="shared" si="20"/>
        <v>33418.993999999999</v>
      </c>
      <c r="R194" s="1">
        <f t="shared" si="21"/>
        <v>2.5613356647652733E-3</v>
      </c>
      <c r="AB194" s="1" t="s">
        <v>76</v>
      </c>
      <c r="AC194" s="1">
        <v>13</v>
      </c>
      <c r="AE194" s="1" t="s">
        <v>123</v>
      </c>
      <c r="AG194" s="1" t="s">
        <v>61</v>
      </c>
      <c r="AS194" s="1">
        <v>16115.5</v>
      </c>
      <c r="AT194" s="1">
        <v>-1.2817195005482063E-2</v>
      </c>
    </row>
    <row r="195" spans="1:46">
      <c r="A195" s="31" t="s">
        <v>124</v>
      </c>
      <c r="B195" s="25"/>
      <c r="C195" s="26">
        <v>48443.461600000002</v>
      </c>
      <c r="D195" s="26">
        <v>5.9999999999999995E-4</v>
      </c>
      <c r="E195" s="1">
        <f t="shared" si="16"/>
        <v>20496.022907583618</v>
      </c>
      <c r="F195" s="1">
        <f t="shared" si="17"/>
        <v>20496</v>
      </c>
      <c r="G195" s="1">
        <f t="shared" si="18"/>
        <v>9.3839999972260557E-3</v>
      </c>
      <c r="I195" s="1">
        <f t="shared" si="23"/>
        <v>9.3839999972260557E-3</v>
      </c>
      <c r="P195" s="1">
        <f t="shared" si="19"/>
        <v>3.2330577960021367E-2</v>
      </c>
      <c r="Q195" s="27">
        <f t="shared" si="20"/>
        <v>33424.961600000002</v>
      </c>
      <c r="R195" s="1">
        <f t="shared" si="21"/>
        <v>5.2654544020264344E-4</v>
      </c>
      <c r="AS195" s="1">
        <v>16130</v>
      </c>
      <c r="AT195" s="1">
        <v>1.4920300003723241E-2</v>
      </c>
    </row>
    <row r="196" spans="1:46">
      <c r="A196" s="31" t="s">
        <v>124</v>
      </c>
      <c r="B196" s="25"/>
      <c r="C196" s="26">
        <v>48443.462299999999</v>
      </c>
      <c r="D196" s="26">
        <v>6.9999999999999999E-4</v>
      </c>
      <c r="E196" s="1">
        <f t="shared" si="16"/>
        <v>20496.024616376082</v>
      </c>
      <c r="F196" s="1">
        <f t="shared" si="17"/>
        <v>20496</v>
      </c>
      <c r="G196" s="1">
        <f t="shared" si="18"/>
        <v>1.0083999994094484E-2</v>
      </c>
      <c r="I196" s="1">
        <f t="shared" si="23"/>
        <v>1.0083999994094484E-2</v>
      </c>
      <c r="P196" s="1">
        <f t="shared" si="19"/>
        <v>3.2330577960021367E-2</v>
      </c>
      <c r="Q196" s="27">
        <f t="shared" si="20"/>
        <v>33424.962299999999</v>
      </c>
      <c r="R196" s="1">
        <f t="shared" si="21"/>
        <v>4.9491023119406356E-4</v>
      </c>
      <c r="AS196" s="1">
        <v>16130</v>
      </c>
      <c r="AT196" s="1">
        <v>1.5620300000591669E-2</v>
      </c>
    </row>
    <row r="197" spans="1:46">
      <c r="A197" s="30" t="s">
        <v>122</v>
      </c>
      <c r="B197" s="11" t="s">
        <v>54</v>
      </c>
      <c r="C197" s="26">
        <v>48453.493000000002</v>
      </c>
      <c r="D197" s="26">
        <v>3.0000000000000001E-3</v>
      </c>
      <c r="E197" s="1">
        <f t="shared" si="16"/>
        <v>20520.510880125763</v>
      </c>
      <c r="F197" s="1">
        <f t="shared" si="17"/>
        <v>20520.5</v>
      </c>
      <c r="G197" s="1">
        <f t="shared" si="18"/>
        <v>4.4570000027306378E-3</v>
      </c>
      <c r="I197" s="1">
        <f t="shared" si="23"/>
        <v>4.4570000027306378E-3</v>
      </c>
      <c r="P197" s="1">
        <f t="shared" si="19"/>
        <v>3.2448900370375337E-2</v>
      </c>
      <c r="Q197" s="27">
        <f t="shared" si="20"/>
        <v>33434.993000000002</v>
      </c>
      <c r="R197" s="1">
        <f t="shared" si="21"/>
        <v>7.835464861921475E-4</v>
      </c>
      <c r="AB197" s="1" t="s">
        <v>76</v>
      </c>
      <c r="AC197" s="1">
        <v>9</v>
      </c>
      <c r="AE197" s="1" t="s">
        <v>120</v>
      </c>
      <c r="AG197" s="1" t="s">
        <v>61</v>
      </c>
      <c r="AS197" s="1">
        <v>16154.5</v>
      </c>
      <c r="AT197" s="1">
        <v>1.0000895003031474E-2</v>
      </c>
    </row>
    <row r="198" spans="1:46">
      <c r="A198" s="30" t="s">
        <v>125</v>
      </c>
      <c r="B198" s="11"/>
      <c r="C198" s="26">
        <v>48473.372000000003</v>
      </c>
      <c r="D198" s="26"/>
      <c r="E198" s="1">
        <f t="shared" si="16"/>
        <v>20569.038145130184</v>
      </c>
      <c r="F198" s="1">
        <f t="shared" si="17"/>
        <v>20569</v>
      </c>
      <c r="G198" s="1">
        <f t="shared" si="18"/>
        <v>1.5626000000338536E-2</v>
      </c>
      <c r="I198" s="1">
        <f t="shared" si="23"/>
        <v>1.5626000000338536E-2</v>
      </c>
      <c r="P198" s="1">
        <f t="shared" si="19"/>
        <v>3.2683691552825786E-2</v>
      </c>
      <c r="Q198" s="27">
        <f t="shared" si="20"/>
        <v>33454.872000000003</v>
      </c>
      <c r="R198" s="1">
        <f t="shared" si="21"/>
        <v>2.909648410997949E-4</v>
      </c>
      <c r="AB198" s="1" t="s">
        <v>92</v>
      </c>
      <c r="AG198" s="1" t="s">
        <v>82</v>
      </c>
      <c r="AS198" s="1">
        <v>16203</v>
      </c>
      <c r="AT198" s="1">
        <v>2.1184930003073532E-2</v>
      </c>
    </row>
    <row r="199" spans="1:46">
      <c r="A199" s="30" t="s">
        <v>125</v>
      </c>
      <c r="B199" s="11"/>
      <c r="C199" s="26">
        <v>48473.374300000003</v>
      </c>
      <c r="D199" s="26"/>
      <c r="E199" s="1">
        <f t="shared" si="16"/>
        <v>20569.043759734013</v>
      </c>
      <c r="F199" s="1">
        <f t="shared" si="17"/>
        <v>20569</v>
      </c>
      <c r="G199" s="1">
        <f t="shared" si="18"/>
        <v>1.792600000044331E-2</v>
      </c>
      <c r="I199" s="1">
        <f t="shared" si="23"/>
        <v>1.792600000044331E-2</v>
      </c>
      <c r="P199" s="1">
        <f t="shared" si="19"/>
        <v>3.2683691552825786E-2</v>
      </c>
      <c r="Q199" s="27">
        <f t="shared" si="20"/>
        <v>33454.874300000003</v>
      </c>
      <c r="R199" s="1">
        <f t="shared" si="21"/>
        <v>2.1778945995526111E-4</v>
      </c>
      <c r="AB199" s="1" t="s">
        <v>93</v>
      </c>
      <c r="AG199" s="1" t="s">
        <v>82</v>
      </c>
      <c r="AS199" s="1">
        <v>16203</v>
      </c>
      <c r="AT199" s="1">
        <v>2.3484930003178306E-2</v>
      </c>
    </row>
    <row r="200" spans="1:46">
      <c r="A200" s="30" t="s">
        <v>122</v>
      </c>
      <c r="B200" s="11" t="s">
        <v>54</v>
      </c>
      <c r="C200" s="26">
        <v>48474.395400000001</v>
      </c>
      <c r="D200" s="26">
        <v>1.1000000000000001E-3</v>
      </c>
      <c r="E200" s="1">
        <f t="shared" si="16"/>
        <v>20571.536399720728</v>
      </c>
      <c r="F200" s="1">
        <f t="shared" si="17"/>
        <v>20571.5</v>
      </c>
      <c r="G200" s="1">
        <f t="shared" si="18"/>
        <v>1.4910999998392072E-2</v>
      </c>
      <c r="I200" s="1">
        <f t="shared" si="23"/>
        <v>1.4910999998392072E-2</v>
      </c>
      <c r="P200" s="1">
        <f t="shared" si="19"/>
        <v>3.2695814397525863E-2</v>
      </c>
      <c r="Q200" s="27">
        <f t="shared" si="20"/>
        <v>33455.895400000001</v>
      </c>
      <c r="R200" s="1">
        <f t="shared" si="21"/>
        <v>3.1629962321163662E-4</v>
      </c>
      <c r="AB200" s="1" t="s">
        <v>81</v>
      </c>
      <c r="AC200" s="1">
        <v>24</v>
      </c>
      <c r="AE200" s="1" t="s">
        <v>126</v>
      </c>
      <c r="AG200" s="1" t="s">
        <v>61</v>
      </c>
      <c r="AS200" s="1">
        <v>16205.5</v>
      </c>
      <c r="AT200" s="1">
        <v>2.0470704999752343E-2</v>
      </c>
    </row>
    <row r="201" spans="1:46">
      <c r="A201" s="30" t="s">
        <v>127</v>
      </c>
      <c r="B201" s="11"/>
      <c r="C201" s="26">
        <v>48475.413</v>
      </c>
      <c r="D201" s="26"/>
      <c r="E201" s="1">
        <f t="shared" si="16"/>
        <v>20574.020495745099</v>
      </c>
      <c r="F201" s="1">
        <f t="shared" si="17"/>
        <v>20574</v>
      </c>
      <c r="G201" s="1">
        <f t="shared" si="18"/>
        <v>8.3959999974467792E-3</v>
      </c>
      <c r="I201" s="1">
        <f t="shared" si="23"/>
        <v>8.3959999974467792E-3</v>
      </c>
      <c r="P201" s="1">
        <f t="shared" si="19"/>
        <v>3.2707939223248418E-2</v>
      </c>
      <c r="Q201" s="27">
        <f t="shared" si="20"/>
        <v>33456.913</v>
      </c>
      <c r="R201" s="1">
        <f t="shared" si="21"/>
        <v>5.9107038891907237E-4</v>
      </c>
      <c r="AB201" s="1" t="s">
        <v>76</v>
      </c>
      <c r="AG201" s="1" t="s">
        <v>82</v>
      </c>
      <c r="AS201" s="1">
        <v>16208</v>
      </c>
      <c r="AT201" s="1">
        <v>1.3956479997432325E-2</v>
      </c>
    </row>
    <row r="202" spans="1:46">
      <c r="A202" s="30" t="s">
        <v>128</v>
      </c>
      <c r="B202" s="11" t="s">
        <v>54</v>
      </c>
      <c r="C202" s="26">
        <v>48499.384899999997</v>
      </c>
      <c r="D202" s="26"/>
      <c r="E202" s="1">
        <f t="shared" si="16"/>
        <v>20632.539070319235</v>
      </c>
      <c r="F202" s="1">
        <f t="shared" si="17"/>
        <v>20632.5</v>
      </c>
      <c r="G202" s="1">
        <f t="shared" si="18"/>
        <v>1.6004999990400393E-2</v>
      </c>
      <c r="I202" s="1">
        <f t="shared" si="23"/>
        <v>1.6004999990400393E-2</v>
      </c>
      <c r="P202" s="1">
        <f t="shared" si="19"/>
        <v>3.299222568745782E-2</v>
      </c>
      <c r="Q202" s="27">
        <f t="shared" si="20"/>
        <v>33480.884899999997</v>
      </c>
      <c r="R202" s="1">
        <f t="shared" si="21"/>
        <v>2.8856583688276818E-4</v>
      </c>
      <c r="AB202" s="1" t="s">
        <v>81</v>
      </c>
      <c r="AC202" s="1">
        <v>32</v>
      </c>
      <c r="AE202" s="1" t="s">
        <v>126</v>
      </c>
      <c r="AG202" s="1" t="s">
        <v>61</v>
      </c>
      <c r="AS202" s="1">
        <v>16266.5</v>
      </c>
      <c r="AT202" s="1">
        <v>2.1583614994597156E-2</v>
      </c>
    </row>
    <row r="203" spans="1:46">
      <c r="A203" s="30" t="s">
        <v>129</v>
      </c>
      <c r="B203" s="11"/>
      <c r="C203" s="26">
        <v>48500.404999999999</v>
      </c>
      <c r="D203" s="26">
        <v>7.0000000000000001E-3</v>
      </c>
      <c r="E203" s="1">
        <f t="shared" si="16"/>
        <v>20635.029269173861</v>
      </c>
      <c r="F203" s="1">
        <f t="shared" si="17"/>
        <v>20635</v>
      </c>
      <c r="G203" s="1">
        <f t="shared" si="18"/>
        <v>1.1989999999059364E-2</v>
      </c>
      <c r="I203" s="1">
        <f t="shared" si="23"/>
        <v>1.1989999999059364E-2</v>
      </c>
      <c r="P203" s="1">
        <f t="shared" si="19"/>
        <v>3.3004398850129228E-2</v>
      </c>
      <c r="Q203" s="27">
        <f t="shared" si="20"/>
        <v>33481.904999999999</v>
      </c>
      <c r="R203" s="1">
        <f t="shared" si="21"/>
        <v>4.4160495907184642E-4</v>
      </c>
      <c r="AB203" s="1" t="s">
        <v>76</v>
      </c>
      <c r="AC203" s="1">
        <v>15</v>
      </c>
      <c r="AE203" s="1" t="s">
        <v>120</v>
      </c>
      <c r="AG203" s="1" t="s">
        <v>61</v>
      </c>
      <c r="AS203" s="1">
        <v>16269</v>
      </c>
      <c r="AT203" s="1">
        <v>1.7569389994605444E-2</v>
      </c>
    </row>
    <row r="204" spans="1:46">
      <c r="A204" s="30" t="s">
        <v>129</v>
      </c>
      <c r="B204" s="11"/>
      <c r="C204" s="26">
        <v>48507.360999999997</v>
      </c>
      <c r="D204" s="26">
        <v>8.0000000000000002E-3</v>
      </c>
      <c r="E204" s="1">
        <f t="shared" si="16"/>
        <v>20652.009784057438</v>
      </c>
      <c r="F204" s="1">
        <f t="shared" si="17"/>
        <v>20652</v>
      </c>
      <c r="G204" s="1">
        <f t="shared" si="18"/>
        <v>4.0079999962472357E-3</v>
      </c>
      <c r="I204" s="1">
        <f t="shared" si="23"/>
        <v>4.0079999962472357E-3</v>
      </c>
      <c r="P204" s="1">
        <f t="shared" si="19"/>
        <v>3.3087228893011265E-2</v>
      </c>
      <c r="Q204" s="27">
        <f t="shared" si="20"/>
        <v>33488.860999999997</v>
      </c>
      <c r="R204" s="1">
        <f t="shared" si="21"/>
        <v>8.4560155323039614E-4</v>
      </c>
      <c r="AB204" s="1" t="s">
        <v>76</v>
      </c>
      <c r="AC204" s="1">
        <v>16</v>
      </c>
      <c r="AE204" s="1" t="s">
        <v>120</v>
      </c>
      <c r="AG204" s="1" t="s">
        <v>61</v>
      </c>
      <c r="AS204" s="1">
        <v>16286</v>
      </c>
      <c r="AT204" s="1">
        <v>9.5926599969970994E-3</v>
      </c>
    </row>
    <row r="205" spans="1:46">
      <c r="A205" s="30" t="s">
        <v>129</v>
      </c>
      <c r="B205" s="11" t="s">
        <v>54</v>
      </c>
      <c r="C205" s="26">
        <v>48508.385999999999</v>
      </c>
      <c r="D205" s="26"/>
      <c r="E205" s="1">
        <f t="shared" si="16"/>
        <v>20654.511944459351</v>
      </c>
      <c r="F205" s="1">
        <f t="shared" si="17"/>
        <v>20654.5</v>
      </c>
      <c r="G205" s="1">
        <f t="shared" si="18"/>
        <v>4.8929999975371175E-3</v>
      </c>
      <c r="I205" s="1">
        <f t="shared" si="23"/>
        <v>4.8929999975371175E-3</v>
      </c>
      <c r="P205" s="1">
        <f t="shared" si="19"/>
        <v>3.3099417507658109E-2</v>
      </c>
      <c r="Q205" s="27">
        <f t="shared" si="20"/>
        <v>33489.885999999999</v>
      </c>
      <c r="R205" s="1">
        <f t="shared" si="21"/>
        <v>7.9560198875526012E-4</v>
      </c>
      <c r="AB205" s="1" t="s">
        <v>76</v>
      </c>
      <c r="AC205" s="1">
        <v>14</v>
      </c>
      <c r="AE205" s="1" t="s">
        <v>120</v>
      </c>
      <c r="AG205" s="1" t="s">
        <v>61</v>
      </c>
      <c r="AS205" s="1">
        <v>16288.5</v>
      </c>
      <c r="AT205" s="1">
        <v>1.0478434996912256E-2</v>
      </c>
    </row>
    <row r="206" spans="1:46">
      <c r="A206" s="30" t="s">
        <v>129</v>
      </c>
      <c r="B206" s="11"/>
      <c r="C206" s="26">
        <v>48509.43</v>
      </c>
      <c r="D206" s="26">
        <v>2E-3</v>
      </c>
      <c r="E206" s="1">
        <f t="shared" si="16"/>
        <v>20657.060486371152</v>
      </c>
      <c r="F206" s="1">
        <f t="shared" si="17"/>
        <v>20657</v>
      </c>
      <c r="G206" s="1">
        <f t="shared" si="18"/>
        <v>2.477799999905983E-2</v>
      </c>
      <c r="I206" s="1">
        <f t="shared" si="23"/>
        <v>2.477799999905983E-2</v>
      </c>
      <c r="P206" s="1">
        <f t="shared" si="19"/>
        <v>3.3111608103327451E-2</v>
      </c>
      <c r="Q206" s="27">
        <f t="shared" si="20"/>
        <v>33490.93</v>
      </c>
      <c r="R206" s="1">
        <f t="shared" si="21"/>
        <v>6.9449024035514985E-5</v>
      </c>
      <c r="AB206" s="1" t="s">
        <v>76</v>
      </c>
      <c r="AC206" s="1">
        <v>10</v>
      </c>
      <c r="AE206" s="1" t="s">
        <v>120</v>
      </c>
      <c r="AG206" s="1" t="s">
        <v>61</v>
      </c>
      <c r="AS206" s="1">
        <v>16291</v>
      </c>
      <c r="AT206" s="1">
        <v>3.0364209997060243E-2</v>
      </c>
    </row>
    <row r="207" spans="1:46">
      <c r="A207" s="30" t="s">
        <v>129</v>
      </c>
      <c r="B207" s="11" t="s">
        <v>54</v>
      </c>
      <c r="C207" s="26">
        <v>48510.466</v>
      </c>
      <c r="D207" s="26"/>
      <c r="E207" s="1">
        <f t="shared" si="16"/>
        <v>20659.589499226153</v>
      </c>
      <c r="F207" s="1">
        <f t="shared" si="17"/>
        <v>20659.5</v>
      </c>
      <c r="G207" s="1">
        <f t="shared" si="18"/>
        <v>3.6662999998952728E-2</v>
      </c>
      <c r="I207" s="1">
        <f t="shared" si="23"/>
        <v>3.6662999998952728E-2</v>
      </c>
      <c r="P207" s="1">
        <f t="shared" si="19"/>
        <v>3.3123800680019286E-2</v>
      </c>
      <c r="Q207" s="27">
        <f t="shared" si="20"/>
        <v>33491.966</v>
      </c>
      <c r="R207" s="1">
        <f t="shared" si="21"/>
        <v>1.2525931819138939E-5</v>
      </c>
      <c r="AB207" s="1" t="s">
        <v>76</v>
      </c>
      <c r="AC207" s="1">
        <v>14</v>
      </c>
      <c r="AE207" s="1" t="s">
        <v>120</v>
      </c>
      <c r="AG207" s="1" t="s">
        <v>61</v>
      </c>
      <c r="AS207" s="1">
        <v>16293.5</v>
      </c>
      <c r="AT207" s="1">
        <v>4.2249984995578416E-2</v>
      </c>
    </row>
    <row r="208" spans="1:46">
      <c r="A208" s="30" t="s">
        <v>130</v>
      </c>
      <c r="B208" s="11"/>
      <c r="C208" s="26">
        <v>48767.51</v>
      </c>
      <c r="D208" s="26">
        <v>2E-3</v>
      </c>
      <c r="E208" s="1">
        <f t="shared" si="16"/>
        <v>21287.067858590097</v>
      </c>
      <c r="F208" s="1">
        <f t="shared" si="17"/>
        <v>21287</v>
      </c>
      <c r="G208" s="1">
        <f t="shared" si="18"/>
        <v>2.7798000002803747E-2</v>
      </c>
      <c r="I208" s="1">
        <f t="shared" si="23"/>
        <v>2.7798000002803747E-2</v>
      </c>
      <c r="P208" s="1">
        <f t="shared" si="19"/>
        <v>3.6246789247039342E-2</v>
      </c>
      <c r="Q208" s="27">
        <f t="shared" si="20"/>
        <v>33749.01</v>
      </c>
      <c r="R208" s="1">
        <f t="shared" si="21"/>
        <v>7.138203969351108E-5</v>
      </c>
      <c r="AB208" s="1" t="s">
        <v>76</v>
      </c>
      <c r="AC208" s="1">
        <v>16</v>
      </c>
      <c r="AE208" s="1" t="s">
        <v>131</v>
      </c>
      <c r="AG208" s="1" t="s">
        <v>61</v>
      </c>
      <c r="AS208" s="1">
        <v>16921</v>
      </c>
      <c r="AT208" s="1">
        <v>3.3579510003619362E-2</v>
      </c>
    </row>
    <row r="209" spans="1:46">
      <c r="A209" s="30" t="s">
        <v>132</v>
      </c>
      <c r="B209" s="11" t="s">
        <v>54</v>
      </c>
      <c r="C209" s="26">
        <v>48768.534800000001</v>
      </c>
      <c r="D209" s="26">
        <v>5.0000000000000001E-4</v>
      </c>
      <c r="E209" s="1">
        <f t="shared" si="16"/>
        <v>21289.569530765584</v>
      </c>
      <c r="F209" s="1">
        <f t="shared" si="17"/>
        <v>21289.5</v>
      </c>
      <c r="G209" s="1">
        <f t="shared" si="18"/>
        <v>2.8482999994594138E-2</v>
      </c>
      <c r="I209" s="1">
        <f t="shared" si="23"/>
        <v>2.8482999994594138E-2</v>
      </c>
      <c r="P209" s="1">
        <f t="shared" si="19"/>
        <v>3.625948104139947E-2</v>
      </c>
      <c r="Q209" s="27">
        <f t="shared" si="20"/>
        <v>33750.034800000001</v>
      </c>
      <c r="R209" s="1">
        <f t="shared" si="21"/>
        <v>6.0473657471322558E-5</v>
      </c>
      <c r="AB209" s="1" t="s">
        <v>81</v>
      </c>
      <c r="AC209" s="1">
        <v>22</v>
      </c>
      <c r="AE209" s="1" t="s">
        <v>126</v>
      </c>
      <c r="AG209" s="1" t="s">
        <v>61</v>
      </c>
      <c r="AS209" s="1">
        <v>16923.5</v>
      </c>
      <c r="AT209" s="1">
        <v>3.4265285001310986E-2</v>
      </c>
    </row>
    <row r="210" spans="1:46">
      <c r="A210" s="30" t="s">
        <v>130</v>
      </c>
      <c r="B210" s="11"/>
      <c r="C210" s="26">
        <v>48801.506999999998</v>
      </c>
      <c r="D210" s="26">
        <v>3.0000000000000001E-3</v>
      </c>
      <c r="E210" s="1">
        <f t="shared" si="16"/>
        <v>21370.059026574152</v>
      </c>
      <c r="F210" s="1">
        <f t="shared" si="17"/>
        <v>21370</v>
      </c>
      <c r="G210" s="1">
        <f t="shared" si="18"/>
        <v>2.4179999993066303E-2</v>
      </c>
      <c r="I210" s="1">
        <f t="shared" si="23"/>
        <v>2.4179999993066303E-2</v>
      </c>
      <c r="P210" s="1">
        <f t="shared" si="19"/>
        <v>3.6669215715938369E-2</v>
      </c>
      <c r="Q210" s="27">
        <f t="shared" si="20"/>
        <v>33783.006999999998</v>
      </c>
      <c r="R210" s="1">
        <f t="shared" si="21"/>
        <v>1.5598050937243481E-4</v>
      </c>
      <c r="AB210" s="1" t="s">
        <v>76</v>
      </c>
      <c r="AC210" s="1">
        <v>10</v>
      </c>
      <c r="AE210" s="1" t="s">
        <v>131</v>
      </c>
      <c r="AG210" s="1" t="s">
        <v>61</v>
      </c>
      <c r="AS210" s="1">
        <v>17004</v>
      </c>
      <c r="AT210" s="1">
        <v>2.9987239999172743E-2</v>
      </c>
    </row>
    <row r="211" spans="1:46">
      <c r="A211" s="30" t="s">
        <v>133</v>
      </c>
      <c r="B211" s="11" t="s">
        <v>54</v>
      </c>
      <c r="C211" s="26">
        <v>49167.510999999999</v>
      </c>
      <c r="D211" s="26">
        <v>6.0000000000000001E-3</v>
      </c>
      <c r="E211" s="1">
        <f t="shared" si="16"/>
        <v>22263.523139491157</v>
      </c>
      <c r="F211" s="1">
        <f t="shared" si="17"/>
        <v>22263.5</v>
      </c>
      <c r="G211" s="1">
        <f t="shared" si="18"/>
        <v>9.4789999930071644E-3</v>
      </c>
      <c r="I211" s="1">
        <f t="shared" si="23"/>
        <v>9.4789999930071644E-3</v>
      </c>
      <c r="P211" s="1">
        <f t="shared" si="19"/>
        <v>4.1354937906864363E-2</v>
      </c>
      <c r="Q211" s="27">
        <f t="shared" si="20"/>
        <v>34149.010999999999</v>
      </c>
      <c r="R211" s="1">
        <f t="shared" si="21"/>
        <v>1.0160754178880787E-3</v>
      </c>
      <c r="AB211" s="1" t="s">
        <v>76</v>
      </c>
      <c r="AC211" s="1">
        <v>17</v>
      </c>
      <c r="AE211" s="1" t="s">
        <v>134</v>
      </c>
      <c r="AG211" s="1" t="s">
        <v>61</v>
      </c>
      <c r="AS211" s="1">
        <v>17897.5</v>
      </c>
      <c r="AT211" s="1">
        <v>1.5563224995275959E-2</v>
      </c>
    </row>
    <row r="212" spans="1:46">
      <c r="A212" s="30" t="s">
        <v>133</v>
      </c>
      <c r="B212" s="11" t="s">
        <v>54</v>
      </c>
      <c r="C212" s="26">
        <v>49172.432999999997</v>
      </c>
      <c r="D212" s="26">
        <v>4.0000000000000001E-3</v>
      </c>
      <c r="E212" s="1">
        <f t="shared" si="16"/>
        <v>22275.538391684513</v>
      </c>
      <c r="F212" s="1">
        <f t="shared" si="17"/>
        <v>22275.5</v>
      </c>
      <c r="G212" s="1">
        <f t="shared" si="18"/>
        <v>1.5726999998150859E-2</v>
      </c>
      <c r="I212" s="1">
        <f t="shared" si="23"/>
        <v>1.5726999998150859E-2</v>
      </c>
      <c r="P212" s="1">
        <f t="shared" si="19"/>
        <v>4.1419590766170133E-2</v>
      </c>
      <c r="Q212" s="27">
        <f t="shared" si="20"/>
        <v>34153.932999999997</v>
      </c>
      <c r="R212" s="1">
        <f t="shared" si="21"/>
        <v>6.6010922037290924E-4</v>
      </c>
      <c r="AB212" s="1" t="s">
        <v>76</v>
      </c>
      <c r="AC212" s="1">
        <v>20</v>
      </c>
      <c r="AE212" s="1" t="s">
        <v>134</v>
      </c>
      <c r="AG212" s="1" t="s">
        <v>61</v>
      </c>
      <c r="AS212" s="1">
        <v>17909.5</v>
      </c>
      <c r="AT212" s="1">
        <v>2.1814944993820973E-2</v>
      </c>
    </row>
    <row r="213" spans="1:46">
      <c r="A213" s="30" t="s">
        <v>133</v>
      </c>
      <c r="B213" s="11" t="s">
        <v>54</v>
      </c>
      <c r="C213" s="26">
        <v>49174.478000000003</v>
      </c>
      <c r="D213" s="26">
        <v>3.0000000000000001E-3</v>
      </c>
      <c r="E213" s="1">
        <f t="shared" ref="E213:E253" si="24">+(C213-C$7)/C$8</f>
        <v>22280.530506827847</v>
      </c>
      <c r="F213" s="1">
        <f t="shared" ref="F213:F243" si="25">ROUND(2*E213,0)/2</f>
        <v>22280.5</v>
      </c>
      <c r="G213" s="1">
        <f t="shared" ref="G213:G253" si="26">+C213-(C$7+F213*C$8)</f>
        <v>1.2497000003349967E-2</v>
      </c>
      <c r="I213" s="1">
        <f t="shared" si="23"/>
        <v>1.2497000003349967E-2</v>
      </c>
      <c r="P213" s="1">
        <f t="shared" ref="P213:P253" si="27">+D$11+D$12*F213+D$13*F213^2</f>
        <v>4.1446542928500481E-2</v>
      </c>
      <c r="Q213" s="27">
        <f t="shared" ref="Q213:Q253" si="28">+C213-15018.5</f>
        <v>34155.978000000003</v>
      </c>
      <c r="R213" s="1">
        <f t="shared" ref="R213:R253" si="29">+(P213-G213)^2</f>
        <v>8.3807603557513213E-4</v>
      </c>
      <c r="AB213" s="1" t="s">
        <v>76</v>
      </c>
      <c r="AC213" s="1">
        <v>17</v>
      </c>
      <c r="AE213" s="1" t="s">
        <v>134</v>
      </c>
      <c r="AG213" s="1" t="s">
        <v>61</v>
      </c>
      <c r="AS213" s="1">
        <v>17914.5</v>
      </c>
      <c r="AT213" s="1">
        <v>1.8586495003546588E-2</v>
      </c>
    </row>
    <row r="214" spans="1:46">
      <c r="A214" s="30" t="s">
        <v>133</v>
      </c>
      <c r="B214" s="11"/>
      <c r="C214" s="26">
        <v>49175.5</v>
      </c>
      <c r="D214" s="26">
        <v>4.0000000000000001E-3</v>
      </c>
      <c r="E214" s="1">
        <f t="shared" si="24"/>
        <v>22283.025343833448</v>
      </c>
      <c r="F214" s="1">
        <f t="shared" si="25"/>
        <v>22283</v>
      </c>
      <c r="G214" s="1">
        <f t="shared" si="26"/>
        <v>1.0381999993114732E-2</v>
      </c>
      <c r="I214" s="1">
        <f t="shared" si="23"/>
        <v>1.0381999993114732E-2</v>
      </c>
      <c r="P214" s="1">
        <f t="shared" si="27"/>
        <v>4.1460021981199392E-2</v>
      </c>
      <c r="Q214" s="27">
        <f t="shared" si="28"/>
        <v>34157</v>
      </c>
      <c r="R214" s="1">
        <f t="shared" si="29"/>
        <v>9.6584345069187355E-4</v>
      </c>
      <c r="AC214" s="1">
        <v>28</v>
      </c>
      <c r="AE214" s="1" t="s">
        <v>135</v>
      </c>
      <c r="AG214" s="1" t="s">
        <v>61</v>
      </c>
      <c r="AS214" s="1">
        <v>17917</v>
      </c>
      <c r="AT214" s="1">
        <v>1.6472269999212585E-2</v>
      </c>
    </row>
    <row r="215" spans="1:46">
      <c r="A215" s="30" t="s">
        <v>136</v>
      </c>
      <c r="B215" s="32"/>
      <c r="C215" s="33">
        <v>49175.508000000002</v>
      </c>
      <c r="D215" s="33"/>
      <c r="E215" s="1">
        <f t="shared" si="24"/>
        <v>22283.044872890248</v>
      </c>
      <c r="F215" s="1">
        <f t="shared" si="25"/>
        <v>22283</v>
      </c>
      <c r="G215" s="1">
        <f t="shared" si="26"/>
        <v>1.8381999994744547E-2</v>
      </c>
      <c r="I215" s="1">
        <f t="shared" si="23"/>
        <v>1.8381999994744547E-2</v>
      </c>
      <c r="P215" s="1">
        <f t="shared" si="27"/>
        <v>4.1460021981199392E-2</v>
      </c>
      <c r="Q215" s="27">
        <f t="shared" si="28"/>
        <v>34157.008000000002</v>
      </c>
      <c r="R215" s="1">
        <f t="shared" si="29"/>
        <v>5.3259509880729326E-4</v>
      </c>
      <c r="AB215" s="1" t="s">
        <v>76</v>
      </c>
      <c r="AG215" s="1" t="s">
        <v>82</v>
      </c>
      <c r="AS215" s="1">
        <v>17917</v>
      </c>
      <c r="AT215" s="1">
        <v>2.44722700008424E-2</v>
      </c>
    </row>
    <row r="216" spans="1:46">
      <c r="A216" s="30" t="s">
        <v>127</v>
      </c>
      <c r="B216" s="32"/>
      <c r="C216" s="33">
        <v>49200.485000000001</v>
      </c>
      <c r="D216" s="33"/>
      <c r="E216" s="1">
        <f t="shared" si="24"/>
        <v>22344.017029337519</v>
      </c>
      <c r="F216" s="1">
        <f t="shared" si="25"/>
        <v>22344</v>
      </c>
      <c r="G216" s="1">
        <f t="shared" si="26"/>
        <v>6.9759999969392084E-3</v>
      </c>
      <c r="I216" s="1">
        <f t="shared" si="23"/>
        <v>6.9759999969392084E-3</v>
      </c>
      <c r="P216" s="1">
        <f t="shared" si="27"/>
        <v>4.178952474630316E-2</v>
      </c>
      <c r="Q216" s="27">
        <f t="shared" si="28"/>
        <v>34181.985000000001</v>
      </c>
      <c r="R216" s="1">
        <f t="shared" si="29"/>
        <v>1.2119815054745765E-3</v>
      </c>
      <c r="AB216" s="1" t="s">
        <v>76</v>
      </c>
      <c r="AG216" s="1" t="s">
        <v>82</v>
      </c>
      <c r="AS216" s="1">
        <v>17978</v>
      </c>
      <c r="AT216" s="1">
        <v>1.3085179998597596E-2</v>
      </c>
    </row>
    <row r="217" spans="1:46">
      <c r="A217" s="33" t="s">
        <v>137</v>
      </c>
      <c r="B217" s="32"/>
      <c r="C217" s="33">
        <v>49200.489000000001</v>
      </c>
      <c r="D217" s="33" t="s">
        <v>138</v>
      </c>
      <c r="E217" s="1">
        <f t="shared" si="24"/>
        <v>22344.02679386592</v>
      </c>
      <c r="F217" s="1">
        <f t="shared" si="25"/>
        <v>22344</v>
      </c>
      <c r="G217" s="1">
        <f t="shared" si="26"/>
        <v>1.0975999997754116E-2</v>
      </c>
      <c r="I217" s="1">
        <f t="shared" si="23"/>
        <v>1.0975999997754116E-2</v>
      </c>
      <c r="L217" s="16"/>
      <c r="O217" s="1">
        <f t="shared" ref="O217:O253" ca="1" si="30">+C$11+C$12*$F217</f>
        <v>-1.139073429323928E-3</v>
      </c>
      <c r="P217" s="1">
        <f t="shared" si="27"/>
        <v>4.178952474630316E-2</v>
      </c>
      <c r="Q217" s="27">
        <f t="shared" si="28"/>
        <v>34181.989000000001</v>
      </c>
      <c r="R217" s="1">
        <f t="shared" si="29"/>
        <v>9.4947330742944447E-4</v>
      </c>
      <c r="AS217" s="1">
        <v>17995</v>
      </c>
      <c r="AT217" s="1">
        <v>1.1108449994935654E-2</v>
      </c>
    </row>
    <row r="218" spans="1:46">
      <c r="A218" s="30" t="s">
        <v>127</v>
      </c>
      <c r="B218" s="32"/>
      <c r="C218" s="33">
        <v>49207.447</v>
      </c>
      <c r="D218" s="33"/>
      <c r="E218" s="1">
        <f t="shared" si="24"/>
        <v>22361.012191013695</v>
      </c>
      <c r="F218" s="1">
        <f t="shared" si="25"/>
        <v>22361</v>
      </c>
      <c r="G218" s="1">
        <f t="shared" si="26"/>
        <v>4.9939999953494407E-3</v>
      </c>
      <c r="I218" s="1">
        <f t="shared" si="23"/>
        <v>4.9939999953494407E-3</v>
      </c>
      <c r="O218" s="1">
        <f t="shared" ca="1" si="30"/>
        <v>-9.7086700851922725E-4</v>
      </c>
      <c r="P218" s="1">
        <f t="shared" si="27"/>
        <v>4.1881563532624393E-2</v>
      </c>
      <c r="Q218" s="27">
        <f t="shared" si="28"/>
        <v>34188.947</v>
      </c>
      <c r="R218" s="1">
        <f t="shared" si="29"/>
        <v>1.3606923437164966E-3</v>
      </c>
      <c r="AB218" s="1" t="s">
        <v>76</v>
      </c>
      <c r="AG218" s="1" t="s">
        <v>82</v>
      </c>
      <c r="AS218" s="1">
        <v>18012</v>
      </c>
      <c r="AT218" s="1">
        <v>2.5131720001809299E-2</v>
      </c>
    </row>
    <row r="219" spans="1:46">
      <c r="A219" s="33" t="s">
        <v>137</v>
      </c>
      <c r="B219" s="32"/>
      <c r="C219" s="33">
        <v>49207.451000000001</v>
      </c>
      <c r="D219" s="33" t="s">
        <v>138</v>
      </c>
      <c r="E219" s="1">
        <f t="shared" si="24"/>
        <v>22361.021955542095</v>
      </c>
      <c r="F219" s="1">
        <f t="shared" si="25"/>
        <v>22361</v>
      </c>
      <c r="G219" s="1">
        <f t="shared" si="26"/>
        <v>8.993999996164348E-3</v>
      </c>
      <c r="I219" s="1">
        <f t="shared" si="23"/>
        <v>8.993999996164348E-3</v>
      </c>
      <c r="L219" s="16"/>
      <c r="O219" s="1">
        <f t="shared" ca="1" si="30"/>
        <v>-9.7086700851922725E-4</v>
      </c>
      <c r="P219" s="1">
        <f t="shared" si="27"/>
        <v>4.1881563532624393E-2</v>
      </c>
      <c r="Q219" s="27">
        <f t="shared" si="28"/>
        <v>34188.951000000001</v>
      </c>
      <c r="R219" s="1">
        <f t="shared" si="29"/>
        <v>1.0815918353646963E-3</v>
      </c>
      <c r="AS219" s="1">
        <v>18817.5</v>
      </c>
      <c r="AT219" s="1">
        <v>1.5528424999502022E-2</v>
      </c>
    </row>
    <row r="220" spans="1:46">
      <c r="A220" s="30" t="s">
        <v>127</v>
      </c>
      <c r="B220" s="32"/>
      <c r="C220" s="33">
        <v>49214.425000000003</v>
      </c>
      <c r="D220" s="33"/>
      <c r="E220" s="1">
        <f t="shared" si="24"/>
        <v>22378.046410803472</v>
      </c>
      <c r="F220" s="1">
        <f t="shared" si="25"/>
        <v>22378</v>
      </c>
      <c r="G220" s="1">
        <f t="shared" si="26"/>
        <v>1.9011999997019302E-2</v>
      </c>
      <c r="I220" s="1">
        <f t="shared" si="23"/>
        <v>1.9011999997019302E-2</v>
      </c>
      <c r="O220" s="1">
        <f t="shared" ca="1" si="30"/>
        <v>-8.0266058771449877E-4</v>
      </c>
      <c r="P220" s="1">
        <f t="shared" si="27"/>
        <v>4.1973693921425699E-2</v>
      </c>
      <c r="Q220" s="27">
        <f t="shared" si="28"/>
        <v>34195.925000000003</v>
      </c>
      <c r="R220" s="1">
        <f t="shared" si="29"/>
        <v>5.2723938787812164E-4</v>
      </c>
      <c r="AB220" s="1" t="s">
        <v>76</v>
      </c>
      <c r="AG220" s="1" t="s">
        <v>82</v>
      </c>
      <c r="AS220" s="1">
        <v>18825</v>
      </c>
      <c r="AT220" s="1">
        <v>1.3185750001866836E-2</v>
      </c>
    </row>
    <row r="221" spans="1:46">
      <c r="A221" s="33" t="s">
        <v>137</v>
      </c>
      <c r="B221" s="32"/>
      <c r="C221" s="33">
        <v>49214.428</v>
      </c>
      <c r="D221" s="33" t="s">
        <v>138</v>
      </c>
      <c r="E221" s="1">
        <f t="shared" si="24"/>
        <v>22378.053734199762</v>
      </c>
      <c r="F221" s="1">
        <f t="shared" si="25"/>
        <v>22378</v>
      </c>
      <c r="G221" s="1">
        <f t="shared" si="26"/>
        <v>2.2011999993992504E-2</v>
      </c>
      <c r="I221" s="1">
        <f t="shared" si="23"/>
        <v>2.2011999993992504E-2</v>
      </c>
      <c r="L221" s="16"/>
      <c r="O221" s="1">
        <f t="shared" ca="1" si="30"/>
        <v>-8.0266058771449877E-4</v>
      </c>
      <c r="P221" s="1">
        <f t="shared" si="27"/>
        <v>4.1973693921425699E-2</v>
      </c>
      <c r="Q221" s="27">
        <f t="shared" si="28"/>
        <v>34195.928</v>
      </c>
      <c r="R221" s="1">
        <f t="shared" si="29"/>
        <v>3.9846922445252328E-4</v>
      </c>
      <c r="AS221" s="1">
        <v>18883.5</v>
      </c>
      <c r="AT221" s="1">
        <v>2.7912885001569521E-2</v>
      </c>
    </row>
    <row r="222" spans="1:46">
      <c r="A222" s="30" t="s">
        <v>139</v>
      </c>
      <c r="B222" s="32" t="s">
        <v>54</v>
      </c>
      <c r="C222" s="33">
        <v>49544.385000000002</v>
      </c>
      <c r="D222" s="33">
        <v>6.0000000000000001E-3</v>
      </c>
      <c r="E222" s="1">
        <f t="shared" si="24"/>
        <v>23183.522358328893</v>
      </c>
      <c r="F222" s="1">
        <f t="shared" si="25"/>
        <v>23183.5</v>
      </c>
      <c r="G222" s="1">
        <f t="shared" si="26"/>
        <v>9.1590000010910444E-3</v>
      </c>
      <c r="I222" s="1">
        <f t="shared" si="23"/>
        <v>9.1590000010910444E-3</v>
      </c>
      <c r="O222" s="1">
        <f t="shared" ca="1" si="30"/>
        <v>7.1673554098261316E-3</v>
      </c>
      <c r="P222" s="1">
        <f t="shared" si="27"/>
        <v>4.6444046476299579E-2</v>
      </c>
      <c r="Q222" s="27">
        <f t="shared" si="28"/>
        <v>34525.885000000002</v>
      </c>
      <c r="R222" s="1">
        <f t="shared" si="29"/>
        <v>1.3901746906584604E-3</v>
      </c>
      <c r="AB222" s="1" t="s">
        <v>76</v>
      </c>
      <c r="AC222" s="1">
        <v>9</v>
      </c>
      <c r="AE222" s="1" t="s">
        <v>72</v>
      </c>
      <c r="AG222" s="1" t="s">
        <v>61</v>
      </c>
      <c r="AS222" s="1">
        <v>19677</v>
      </c>
      <c r="AT222" s="1">
        <v>2.8057869996700902E-2</v>
      </c>
    </row>
    <row r="223" spans="1:46">
      <c r="A223" s="30" t="s">
        <v>140</v>
      </c>
      <c r="B223" s="32"/>
      <c r="C223" s="33">
        <v>49547.455000000002</v>
      </c>
      <c r="D223" s="33"/>
      <c r="E223" s="1">
        <f t="shared" si="24"/>
        <v>23191.016633874122</v>
      </c>
      <c r="F223" s="1">
        <f t="shared" si="25"/>
        <v>23191</v>
      </c>
      <c r="G223" s="1">
        <f t="shared" si="26"/>
        <v>6.8140000003040768E-3</v>
      </c>
      <c r="I223" s="1">
        <f t="shared" si="23"/>
        <v>6.8140000003040768E-3</v>
      </c>
      <c r="O223" s="1">
        <f t="shared" ca="1" si="30"/>
        <v>7.2415641248870233E-3</v>
      </c>
      <c r="P223" s="1">
        <f t="shared" si="27"/>
        <v>4.6486636213437432E-2</v>
      </c>
      <c r="Q223" s="27">
        <f t="shared" si="28"/>
        <v>34528.955000000002</v>
      </c>
      <c r="R223" s="1">
        <f t="shared" si="29"/>
        <v>1.57391806409962E-3</v>
      </c>
      <c r="AB223" s="1" t="s">
        <v>76</v>
      </c>
      <c r="AG223" s="1" t="s">
        <v>82</v>
      </c>
      <c r="AS223" s="1">
        <v>19830.5</v>
      </c>
      <c r="AT223" s="1">
        <v>1.244445500196889E-2</v>
      </c>
    </row>
    <row r="224" spans="1:46">
      <c r="A224" s="30" t="s">
        <v>141</v>
      </c>
      <c r="B224" s="32" t="s">
        <v>54</v>
      </c>
      <c r="C224" s="33">
        <v>49571.434000000001</v>
      </c>
      <c r="D224" s="33">
        <v>4.0000000000000001E-3</v>
      </c>
      <c r="E224" s="1">
        <f t="shared" si="24"/>
        <v>23249.552540486169</v>
      </c>
      <c r="F224" s="1">
        <f t="shared" si="25"/>
        <v>23249.5</v>
      </c>
      <c r="G224" s="1">
        <f t="shared" si="26"/>
        <v>2.1522999995795544E-2</v>
      </c>
      <c r="I224" s="1">
        <f t="shared" si="23"/>
        <v>2.1522999995795544E-2</v>
      </c>
      <c r="O224" s="1">
        <f t="shared" ca="1" si="30"/>
        <v>7.8203921023620449E-3</v>
      </c>
      <c r="P224" s="1">
        <f t="shared" si="27"/>
        <v>4.681944806134046E-2</v>
      </c>
      <c r="Q224" s="27">
        <f t="shared" si="28"/>
        <v>34552.934000000001</v>
      </c>
      <c r="R224" s="1">
        <f t="shared" si="29"/>
        <v>6.3991028473281116E-4</v>
      </c>
      <c r="AB224" s="1" t="s">
        <v>76</v>
      </c>
      <c r="AC224" s="1">
        <v>11</v>
      </c>
      <c r="AE224" s="1" t="s">
        <v>131</v>
      </c>
      <c r="AG224" s="1" t="s">
        <v>61</v>
      </c>
      <c r="AS224" s="1">
        <v>20546</v>
      </c>
      <c r="AT224" s="1">
        <v>4.1653259992017411E-2</v>
      </c>
    </row>
    <row r="225" spans="1:46">
      <c r="A225" s="30" t="s">
        <v>142</v>
      </c>
      <c r="B225" s="32"/>
      <c r="C225" s="33">
        <v>49896.487999999998</v>
      </c>
      <c r="D225" s="33"/>
      <c r="E225" s="1">
        <f t="shared" si="24"/>
        <v>24043.052293931818</v>
      </c>
      <c r="F225" s="1">
        <f t="shared" si="25"/>
        <v>24043</v>
      </c>
      <c r="G225" s="1">
        <f t="shared" si="26"/>
        <v>2.1421999990707263E-2</v>
      </c>
      <c r="I225" s="1">
        <f t="shared" si="23"/>
        <v>2.1421999990707263E-2</v>
      </c>
      <c r="O225" s="1">
        <f t="shared" ca="1" si="30"/>
        <v>1.5671674155805254E-2</v>
      </c>
      <c r="P225" s="1">
        <f t="shared" si="27"/>
        <v>5.1440885623149274E-2</v>
      </c>
      <c r="Q225" s="27">
        <f t="shared" si="28"/>
        <v>34877.987999999998</v>
      </c>
      <c r="R225" s="1">
        <f t="shared" si="29"/>
        <v>9.011334946136334E-4</v>
      </c>
      <c r="AB225" s="1" t="s">
        <v>76</v>
      </c>
      <c r="AG225" s="1" t="s">
        <v>82</v>
      </c>
      <c r="AS225" s="1">
        <v>20631.5</v>
      </c>
      <c r="AT225" s="1">
        <v>3.8246764997893479E-2</v>
      </c>
    </row>
    <row r="226" spans="1:46">
      <c r="A226" s="30" t="s">
        <v>143</v>
      </c>
      <c r="B226" s="32" t="s">
        <v>54</v>
      </c>
      <c r="C226" s="33">
        <v>49959.353000000003</v>
      </c>
      <c r="D226" s="33">
        <v>2.1000000000000001E-2</v>
      </c>
      <c r="E226" s="1">
        <f t="shared" si="24"/>
        <v>24196.514063362025</v>
      </c>
      <c r="F226" s="1">
        <f t="shared" si="25"/>
        <v>24196.5</v>
      </c>
      <c r="G226" s="1">
        <f t="shared" si="26"/>
        <v>5.761000000347849E-3</v>
      </c>
      <c r="I226" s="1">
        <f t="shared" ref="I226:I253" si="31">G226</f>
        <v>5.761000000347849E-3</v>
      </c>
      <c r="O226" s="1">
        <f t="shared" ca="1" si="30"/>
        <v>1.7190479190718311E-2</v>
      </c>
      <c r="P226" s="1">
        <f t="shared" si="27"/>
        <v>5.2357925349914583E-2</v>
      </c>
      <c r="Q226" s="27">
        <f t="shared" si="28"/>
        <v>34940.853000000003</v>
      </c>
      <c r="R226" s="1">
        <f t="shared" si="29"/>
        <v>2.171273452033095E-3</v>
      </c>
      <c r="AB226" s="1" t="s">
        <v>76</v>
      </c>
      <c r="AC226" s="1">
        <v>18</v>
      </c>
      <c r="AE226" s="1" t="s">
        <v>144</v>
      </c>
      <c r="AG226" s="1" t="s">
        <v>61</v>
      </c>
      <c r="AS226" s="1">
        <v>20746</v>
      </c>
      <c r="AT226" s="1">
        <v>3.9115260005928576E-2</v>
      </c>
    </row>
    <row r="227" spans="1:46">
      <c r="A227" s="30" t="s">
        <v>145</v>
      </c>
      <c r="B227" s="32"/>
      <c r="C227" s="33">
        <v>50252.483699999997</v>
      </c>
      <c r="D227" s="33"/>
      <c r="E227" s="1">
        <f t="shared" si="24"/>
        <v>24912.084824458176</v>
      </c>
      <c r="F227" s="1">
        <f t="shared" si="25"/>
        <v>24912</v>
      </c>
      <c r="G227" s="1">
        <f t="shared" si="26"/>
        <v>3.4747999990941025E-2</v>
      </c>
      <c r="I227" s="1">
        <f t="shared" si="31"/>
        <v>3.4747999990941025E-2</v>
      </c>
      <c r="O227" s="1">
        <f t="shared" ca="1" si="30"/>
        <v>2.4269990607528158E-2</v>
      </c>
      <c r="P227" s="1">
        <f t="shared" si="27"/>
        <v>5.673100472388088E-2</v>
      </c>
      <c r="Q227" s="27">
        <f t="shared" si="28"/>
        <v>35233.983699999997</v>
      </c>
      <c r="R227" s="1">
        <f t="shared" si="29"/>
        <v>4.8325249708845605E-4</v>
      </c>
      <c r="AB227" s="1" t="s">
        <v>146</v>
      </c>
      <c r="AG227" s="1" t="s">
        <v>82</v>
      </c>
      <c r="AS227" s="1">
        <v>21493</v>
      </c>
      <c r="AT227" s="1">
        <v>4.8684829998819623E-2</v>
      </c>
    </row>
    <row r="228" spans="1:46">
      <c r="A228" s="30" t="s">
        <v>142</v>
      </c>
      <c r="B228" s="32" t="s">
        <v>54</v>
      </c>
      <c r="C228" s="33">
        <v>50287.504999999997</v>
      </c>
      <c r="D228" s="33"/>
      <c r="E228" s="1">
        <f t="shared" si="24"/>
        <v>24997.57644405168</v>
      </c>
      <c r="F228" s="1">
        <f t="shared" si="25"/>
        <v>24997.5</v>
      </c>
      <c r="G228" s="1">
        <f t="shared" si="26"/>
        <v>3.1314999992900994E-2</v>
      </c>
      <c r="I228" s="1">
        <f t="shared" si="31"/>
        <v>3.1314999992900994E-2</v>
      </c>
      <c r="O228" s="1">
        <f t="shared" ca="1" si="30"/>
        <v>2.5115969959222412E-2</v>
      </c>
      <c r="P228" s="1">
        <f t="shared" si="27"/>
        <v>5.726442766252457E-2</v>
      </c>
      <c r="Q228" s="27">
        <f t="shared" si="28"/>
        <v>35269.004999999997</v>
      </c>
      <c r="R228" s="1">
        <f t="shared" si="29"/>
        <v>6.7337279638102568E-4</v>
      </c>
      <c r="AB228" s="1" t="s">
        <v>76</v>
      </c>
      <c r="AG228" s="1" t="s">
        <v>82</v>
      </c>
      <c r="AS228" s="1">
        <v>21493</v>
      </c>
      <c r="AT228" s="1">
        <v>4.8684829998819623E-2</v>
      </c>
    </row>
    <row r="229" spans="1:46">
      <c r="A229" s="30" t="s">
        <v>147</v>
      </c>
      <c r="B229" s="32" t="s">
        <v>50</v>
      </c>
      <c r="C229" s="33">
        <v>50334.410300000003</v>
      </c>
      <c r="D229" s="33">
        <v>2.0000000000000001E-4</v>
      </c>
      <c r="E229" s="1">
        <f t="shared" si="24"/>
        <v>25112.078477514733</v>
      </c>
      <c r="F229" s="1">
        <f t="shared" si="25"/>
        <v>25112</v>
      </c>
      <c r="G229" s="1">
        <f t="shared" si="26"/>
        <v>3.2147999998414889E-2</v>
      </c>
      <c r="I229" s="1">
        <f t="shared" si="31"/>
        <v>3.2147999998414889E-2</v>
      </c>
      <c r="O229" s="1">
        <f t="shared" ca="1" si="30"/>
        <v>2.6248889675818815E-2</v>
      </c>
      <c r="P229" s="1">
        <f t="shared" si="27"/>
        <v>5.7982406912980081E-2</v>
      </c>
      <c r="Q229" s="27">
        <f t="shared" si="28"/>
        <v>35315.910300000003</v>
      </c>
      <c r="R229" s="1">
        <f t="shared" si="29"/>
        <v>6.6741658062733375E-4</v>
      </c>
      <c r="AS229" s="1">
        <v>21522.5</v>
      </c>
      <c r="AT229" s="1">
        <v>4.1436974999669474E-2</v>
      </c>
    </row>
    <row r="230" spans="1:46">
      <c r="A230" s="30" t="s">
        <v>148</v>
      </c>
      <c r="B230" s="32"/>
      <c r="C230" s="33">
        <v>50640.425199999998</v>
      </c>
      <c r="D230" s="33">
        <v>4.0000000000000002E-4</v>
      </c>
      <c r="E230" s="1">
        <f t="shared" si="24"/>
        <v>25859.101272806263</v>
      </c>
      <c r="F230" s="1">
        <f t="shared" si="25"/>
        <v>25859</v>
      </c>
      <c r="G230" s="1">
        <f t="shared" si="26"/>
        <v>4.1485999994620215E-2</v>
      </c>
      <c r="I230" s="1">
        <f t="shared" si="31"/>
        <v>4.1485999994620215E-2</v>
      </c>
      <c r="O230" s="1">
        <f t="shared" ca="1" si="30"/>
        <v>3.3640077695884452E-2</v>
      </c>
      <c r="P230" s="1">
        <f t="shared" si="27"/>
        <v>6.2768505540536923E-2</v>
      </c>
      <c r="Q230" s="27">
        <f t="shared" si="28"/>
        <v>35621.925199999998</v>
      </c>
      <c r="R230" s="1">
        <f t="shared" si="29"/>
        <v>4.5294504231197544E-4</v>
      </c>
      <c r="AB230" s="1" t="s">
        <v>146</v>
      </c>
      <c r="AE230" s="1" t="s">
        <v>149</v>
      </c>
      <c r="AG230" s="1" t="s">
        <v>82</v>
      </c>
      <c r="AS230" s="1">
        <v>21527.5</v>
      </c>
      <c r="AT230" s="1">
        <v>4.1308525003842078E-2</v>
      </c>
    </row>
    <row r="231" spans="1:46">
      <c r="A231" s="30" t="s">
        <v>150</v>
      </c>
      <c r="B231" s="32" t="s">
        <v>50</v>
      </c>
      <c r="C231" s="33">
        <v>50640.425199999998</v>
      </c>
      <c r="D231" s="33">
        <v>4.0000000000000002E-4</v>
      </c>
      <c r="E231" s="1">
        <f t="shared" si="24"/>
        <v>25859.101272806263</v>
      </c>
      <c r="F231" s="1">
        <f t="shared" si="25"/>
        <v>25859</v>
      </c>
      <c r="G231" s="1">
        <f t="shared" si="26"/>
        <v>4.1485999994620215E-2</v>
      </c>
      <c r="I231" s="1">
        <f t="shared" si="31"/>
        <v>4.1485999994620215E-2</v>
      </c>
      <c r="O231" s="1">
        <f t="shared" ca="1" si="30"/>
        <v>3.3640077695884452E-2</v>
      </c>
      <c r="P231" s="1">
        <f t="shared" si="27"/>
        <v>6.2768505540536923E-2</v>
      </c>
      <c r="Q231" s="27">
        <f t="shared" si="28"/>
        <v>35621.925199999998</v>
      </c>
      <c r="R231" s="1">
        <f t="shared" si="29"/>
        <v>4.5294504231197544E-4</v>
      </c>
      <c r="AS231" s="1">
        <v>25992</v>
      </c>
      <c r="AT231" s="1">
        <v>8.2525520003400743E-2</v>
      </c>
    </row>
    <row r="232" spans="1:46">
      <c r="A232" s="30" t="s">
        <v>147</v>
      </c>
      <c r="B232" s="34" t="s">
        <v>54</v>
      </c>
      <c r="C232" s="33">
        <v>50652.502500000002</v>
      </c>
      <c r="D232" s="33">
        <v>1E-4</v>
      </c>
      <c r="E232" s="1">
        <f t="shared" si="24"/>
        <v>25888.583557510628</v>
      </c>
      <c r="F232" s="1">
        <f t="shared" si="25"/>
        <v>25888.5</v>
      </c>
      <c r="G232" s="1">
        <f t="shared" si="26"/>
        <v>3.4228999997139908E-2</v>
      </c>
      <c r="I232" s="1">
        <f t="shared" si="31"/>
        <v>3.4228999997139908E-2</v>
      </c>
      <c r="O232" s="1">
        <f t="shared" ca="1" si="30"/>
        <v>3.3931965308457324E-2</v>
      </c>
      <c r="P232" s="1">
        <f t="shared" si="27"/>
        <v>6.2961145093179238E-2</v>
      </c>
      <c r="Q232" s="27">
        <f t="shared" si="28"/>
        <v>35634.002500000002</v>
      </c>
      <c r="R232" s="1">
        <f t="shared" si="29"/>
        <v>8.2553616181985686E-4</v>
      </c>
      <c r="AS232" s="1">
        <v>26897.5</v>
      </c>
      <c r="AT232" s="1">
        <v>8.3353224996244535E-2</v>
      </c>
    </row>
    <row r="233" spans="1:46">
      <c r="A233" s="30" t="s">
        <v>147</v>
      </c>
      <c r="B233" s="34" t="s">
        <v>54</v>
      </c>
      <c r="C233" s="33">
        <v>50654.550600000002</v>
      </c>
      <c r="D233" s="33">
        <v>1E-4</v>
      </c>
      <c r="E233" s="1">
        <f t="shared" si="24"/>
        <v>25893.583240163454</v>
      </c>
      <c r="F233" s="1">
        <f t="shared" si="25"/>
        <v>25893.5</v>
      </c>
      <c r="G233" s="1">
        <f t="shared" si="26"/>
        <v>3.4098999996786006E-2</v>
      </c>
      <c r="I233" s="1">
        <f t="shared" si="31"/>
        <v>3.4098999996786006E-2</v>
      </c>
      <c r="O233" s="1">
        <f t="shared" ca="1" si="30"/>
        <v>3.3981437785164603E-2</v>
      </c>
      <c r="P233" s="1">
        <f t="shared" si="27"/>
        <v>6.2993823202923946E-2</v>
      </c>
      <c r="Q233" s="27">
        <f t="shared" si="28"/>
        <v>35636.050600000002</v>
      </c>
      <c r="R233" s="1">
        <f t="shared" si="29"/>
        <v>8.3491080811396758E-4</v>
      </c>
      <c r="AS233" s="1">
        <v>30376</v>
      </c>
      <c r="AT233" s="1">
        <v>0.12732056000095326</v>
      </c>
    </row>
    <row r="234" spans="1:46">
      <c r="A234" s="33" t="s">
        <v>151</v>
      </c>
      <c r="B234" s="32" t="s">
        <v>50</v>
      </c>
      <c r="C234" s="33">
        <v>52086.454400000002</v>
      </c>
      <c r="D234" s="33" t="s">
        <v>138</v>
      </c>
      <c r="E234" s="1">
        <f t="shared" si="24"/>
        <v>29389.049569628409</v>
      </c>
      <c r="F234" s="1">
        <f t="shared" si="25"/>
        <v>29389</v>
      </c>
      <c r="G234" s="1">
        <f t="shared" si="26"/>
        <v>2.0305999998527113E-2</v>
      </c>
      <c r="I234" s="1">
        <f t="shared" si="31"/>
        <v>2.0305999998527113E-2</v>
      </c>
      <c r="L234" s="16"/>
      <c r="O234" s="1">
        <f t="shared" ca="1" si="30"/>
        <v>6.8567646251214587E-2</v>
      </c>
      <c r="P234" s="1">
        <f t="shared" si="27"/>
        <v>8.7778272667001112E-2</v>
      </c>
      <c r="Q234" s="27">
        <f t="shared" si="28"/>
        <v>37067.954400000002</v>
      </c>
      <c r="R234" s="1">
        <f t="shared" si="29"/>
        <v>4.5525075790489034E-3</v>
      </c>
      <c r="AS234" s="1">
        <v>30403</v>
      </c>
      <c r="AT234" s="1">
        <v>0.12668693000159692</v>
      </c>
    </row>
    <row r="235" spans="1:46">
      <c r="A235" s="33" t="s">
        <v>151</v>
      </c>
      <c r="B235" s="32" t="s">
        <v>50</v>
      </c>
      <c r="C235" s="33">
        <v>52118.422200000001</v>
      </c>
      <c r="D235" s="33" t="s">
        <v>138</v>
      </c>
      <c r="E235" s="1">
        <f t="shared" si="24"/>
        <v>29467.087192356321</v>
      </c>
      <c r="F235" s="1">
        <f t="shared" si="25"/>
        <v>29467</v>
      </c>
      <c r="G235" s="1">
        <f t="shared" si="26"/>
        <v>3.5717999999178573E-2</v>
      </c>
      <c r="I235" s="1">
        <f t="shared" si="31"/>
        <v>3.5717999999178573E-2</v>
      </c>
      <c r="L235" s="16"/>
      <c r="O235" s="1">
        <f t="shared" ca="1" si="30"/>
        <v>6.9339416887847949E-2</v>
      </c>
      <c r="P235" s="1">
        <f t="shared" si="27"/>
        <v>8.8375496998467806E-2</v>
      </c>
      <c r="Q235" s="27">
        <f t="shared" si="28"/>
        <v>37099.922200000001</v>
      </c>
      <c r="R235" s="1">
        <f t="shared" si="29"/>
        <v>2.7728119902301544E-3</v>
      </c>
      <c r="AS235" s="1">
        <v>30439.5</v>
      </c>
      <c r="AT235" s="1">
        <v>0.12771924499975285</v>
      </c>
    </row>
    <row r="236" spans="1:46">
      <c r="A236" s="33" t="s">
        <v>151</v>
      </c>
      <c r="B236" s="32" t="s">
        <v>50</v>
      </c>
      <c r="C236" s="33">
        <v>52134.390090000001</v>
      </c>
      <c r="D236" s="33" t="s">
        <v>138</v>
      </c>
      <c r="E236" s="1">
        <f t="shared" si="24"/>
        <v>29506.066921195368</v>
      </c>
      <c r="F236" s="1">
        <f t="shared" si="25"/>
        <v>29506</v>
      </c>
      <c r="G236" s="1">
        <f t="shared" si="26"/>
        <v>2.7413999996497296E-2</v>
      </c>
      <c r="I236" s="1">
        <f t="shared" si="31"/>
        <v>2.7413999996497296E-2</v>
      </c>
      <c r="L236" s="16"/>
      <c r="O236" s="1">
        <f t="shared" ca="1" si="30"/>
        <v>6.972530220616463E-2</v>
      </c>
      <c r="P236" s="1">
        <f t="shared" si="27"/>
        <v>8.8674832316652075E-2</v>
      </c>
      <c r="Q236" s="27">
        <f t="shared" si="28"/>
        <v>37115.890090000001</v>
      </c>
      <c r="R236" s="1">
        <f t="shared" si="29"/>
        <v>3.7528895765581204E-3</v>
      </c>
      <c r="AS236" s="1">
        <v>30552</v>
      </c>
      <c r="AT236" s="1">
        <v>0.10907912000402575</v>
      </c>
    </row>
    <row r="237" spans="1:46">
      <c r="A237" s="33" t="s">
        <v>151</v>
      </c>
      <c r="B237" s="32" t="s">
        <v>50</v>
      </c>
      <c r="C237" s="33">
        <v>52136.434399999998</v>
      </c>
      <c r="D237" s="33" t="s">
        <v>138</v>
      </c>
      <c r="E237" s="1">
        <f t="shared" si="24"/>
        <v>29511.05735195753</v>
      </c>
      <c r="F237" s="1">
        <f t="shared" si="25"/>
        <v>29511</v>
      </c>
      <c r="G237" s="1">
        <f t="shared" si="26"/>
        <v>2.3493999993661419E-2</v>
      </c>
      <c r="I237" s="1">
        <f t="shared" si="31"/>
        <v>2.3493999993661419E-2</v>
      </c>
      <c r="L237" s="16"/>
      <c r="O237" s="1">
        <f t="shared" ca="1" si="30"/>
        <v>6.977477468287191E-2</v>
      </c>
      <c r="P237" s="1">
        <f t="shared" si="27"/>
        <v>8.871324350549209E-2</v>
      </c>
      <c r="Q237" s="27">
        <f t="shared" si="28"/>
        <v>37117.934399999998</v>
      </c>
      <c r="R237" s="1">
        <f t="shared" si="29"/>
        <v>4.2535497242554669E-3</v>
      </c>
      <c r="AS237" s="1">
        <v>31259.5</v>
      </c>
      <c r="AT237" s="1">
        <v>0.13805344499996863</v>
      </c>
    </row>
    <row r="238" spans="1:46">
      <c r="A238" s="33" t="s">
        <v>152</v>
      </c>
      <c r="B238" s="32" t="s">
        <v>50</v>
      </c>
      <c r="C238" s="33">
        <v>52483.455000000002</v>
      </c>
      <c r="D238" s="33">
        <v>8.0000000000000002E-3</v>
      </c>
      <c r="E238" s="1">
        <f t="shared" si="24"/>
        <v>30358.180477778369</v>
      </c>
      <c r="F238" s="1">
        <f t="shared" si="25"/>
        <v>30358</v>
      </c>
      <c r="G238" s="1">
        <f t="shared" si="26"/>
        <v>7.393199999933131E-2</v>
      </c>
      <c r="I238" s="1">
        <f t="shared" si="31"/>
        <v>7.393199999933131E-2</v>
      </c>
      <c r="O238" s="1">
        <f t="shared" ca="1" si="30"/>
        <v>7.8155412237082889E-2</v>
      </c>
      <c r="P238" s="1">
        <f t="shared" si="27"/>
        <v>9.5334466334677542E-2</v>
      </c>
      <c r="Q238" s="27">
        <f t="shared" si="28"/>
        <v>37464.955000000002</v>
      </c>
      <c r="R238" s="1">
        <f t="shared" si="29"/>
        <v>4.5806556523562877E-4</v>
      </c>
      <c r="AS238" s="1">
        <v>31262</v>
      </c>
      <c r="AT238" s="1">
        <v>0.13803922000079183</v>
      </c>
    </row>
    <row r="239" spans="1:46">
      <c r="A239" s="33" t="s">
        <v>151</v>
      </c>
      <c r="B239" s="32" t="s">
        <v>50</v>
      </c>
      <c r="C239" s="33">
        <v>52490.430200000003</v>
      </c>
      <c r="D239" s="33" t="s">
        <v>138</v>
      </c>
      <c r="E239" s="1">
        <f t="shared" si="24"/>
        <v>30375.207862398263</v>
      </c>
      <c r="F239" s="1">
        <f t="shared" si="25"/>
        <v>30375</v>
      </c>
      <c r="G239" s="1">
        <f t="shared" si="26"/>
        <v>8.5149999998975545E-2</v>
      </c>
      <c r="I239" s="1">
        <f t="shared" si="31"/>
        <v>8.5149999998975545E-2</v>
      </c>
      <c r="L239" s="16"/>
      <c r="O239" s="1">
        <f t="shared" ca="1" si="30"/>
        <v>7.8323618657887562E-2</v>
      </c>
      <c r="P239" s="1">
        <f t="shared" si="27"/>
        <v>9.5469687607787318E-2</v>
      </c>
      <c r="Q239" s="27">
        <f t="shared" si="28"/>
        <v>37471.930200000003</v>
      </c>
      <c r="R239" s="1">
        <f t="shared" si="29"/>
        <v>1.0649595234346325E-4</v>
      </c>
      <c r="AS239" s="1">
        <v>31272</v>
      </c>
      <c r="AT239" s="1">
        <v>0.13738231999741402</v>
      </c>
    </row>
    <row r="240" spans="1:46">
      <c r="A240" s="33" t="s">
        <v>151</v>
      </c>
      <c r="B240" s="32" t="s">
        <v>50</v>
      </c>
      <c r="C240" s="33">
        <v>52492.464099999997</v>
      </c>
      <c r="D240" s="33" t="s">
        <v>138</v>
      </c>
      <c r="E240" s="1">
        <f t="shared" si="24"/>
        <v>30380.172880975268</v>
      </c>
      <c r="F240" s="1">
        <f t="shared" si="25"/>
        <v>30380</v>
      </c>
      <c r="G240" s="1">
        <f t="shared" si="26"/>
        <v>7.0819999993545935E-2</v>
      </c>
      <c r="I240" s="1">
        <f t="shared" si="31"/>
        <v>7.0819999993545935E-2</v>
      </c>
      <c r="L240" s="16"/>
      <c r="O240" s="1">
        <f t="shared" ca="1" si="30"/>
        <v>7.8373091134594841E-2</v>
      </c>
      <c r="P240" s="1">
        <f t="shared" si="27"/>
        <v>9.5509476003464627E-2</v>
      </c>
      <c r="Q240" s="27">
        <f t="shared" si="28"/>
        <v>37473.964099999997</v>
      </c>
      <c r="R240" s="1">
        <f t="shared" si="29"/>
        <v>6.0957022564435068E-4</v>
      </c>
      <c r="AS240" s="1">
        <v>31408.5</v>
      </c>
      <c r="AT240" s="1">
        <v>0.13814563499909127</v>
      </c>
    </row>
    <row r="241" spans="1:46">
      <c r="A241" s="33" t="s">
        <v>151</v>
      </c>
      <c r="B241" s="32" t="s">
        <v>50</v>
      </c>
      <c r="C241" s="33">
        <v>52823.42095</v>
      </c>
      <c r="D241" s="33" t="s">
        <v>138</v>
      </c>
      <c r="E241" s="1">
        <f t="shared" si="24"/>
        <v>31188.082271034007</v>
      </c>
      <c r="F241" s="1">
        <f t="shared" si="25"/>
        <v>31188</v>
      </c>
      <c r="G241" s="1">
        <f t="shared" si="26"/>
        <v>3.3702000000630505E-2</v>
      </c>
      <c r="I241" s="1">
        <f t="shared" si="31"/>
        <v>3.3702000000630505E-2</v>
      </c>
      <c r="L241" s="16"/>
      <c r="O241" s="1">
        <f t="shared" ca="1" si="30"/>
        <v>8.6367843370489084E-2</v>
      </c>
      <c r="P241" s="1">
        <f t="shared" si="27"/>
        <v>0.10204338807290433</v>
      </c>
      <c r="Q241" s="27">
        <f t="shared" si="28"/>
        <v>37804.92095</v>
      </c>
      <c r="R241" s="1">
        <f t="shared" si="29"/>
        <v>4.6705453236451314E-3</v>
      </c>
      <c r="AS241" s="1">
        <v>32214</v>
      </c>
      <c r="AT241" s="1">
        <v>0.14954233999742428</v>
      </c>
    </row>
    <row r="242" spans="1:46">
      <c r="A242" s="29" t="s">
        <v>153</v>
      </c>
      <c r="B242" s="35" t="s">
        <v>54</v>
      </c>
      <c r="C242" s="33">
        <v>52854.39</v>
      </c>
      <c r="D242" s="33">
        <v>5.0000000000000001E-3</v>
      </c>
      <c r="E242" s="1">
        <f t="shared" si="24"/>
        <v>31263.681813077623</v>
      </c>
      <c r="F242" s="1">
        <f t="shared" si="25"/>
        <v>31263.5</v>
      </c>
      <c r="G242" s="1">
        <f t="shared" si="26"/>
        <v>7.4478999995335471E-2</v>
      </c>
      <c r="I242" s="1">
        <f t="shared" si="31"/>
        <v>7.4478999995335471E-2</v>
      </c>
      <c r="O242" s="1">
        <f t="shared" ca="1" si="30"/>
        <v>8.7114877768768861E-2</v>
      </c>
      <c r="P242" s="1">
        <f t="shared" si="27"/>
        <v>0.10266449210777606</v>
      </c>
      <c r="Q242" s="27">
        <f t="shared" si="28"/>
        <v>37835.89</v>
      </c>
      <c r="R242" s="1">
        <f t="shared" si="29"/>
        <v>7.944219656204508E-4</v>
      </c>
      <c r="AS242" s="1">
        <v>32216.5</v>
      </c>
      <c r="AT242" s="1">
        <v>0.14972811499319505</v>
      </c>
    </row>
    <row r="243" spans="1:46">
      <c r="A243" s="33" t="s">
        <v>151</v>
      </c>
      <c r="B243" s="32" t="s">
        <v>50</v>
      </c>
      <c r="C243" s="33">
        <v>53569.43722</v>
      </c>
      <c r="D243" s="33" t="s">
        <v>138</v>
      </c>
      <c r="E243" s="1">
        <f t="shared" si="24"/>
        <v>33009.206534422396</v>
      </c>
      <c r="F243" s="1">
        <f t="shared" si="25"/>
        <v>33009</v>
      </c>
      <c r="G243" s="1">
        <f t="shared" si="26"/>
        <v>8.4605999996711034E-2</v>
      </c>
      <c r="I243" s="1">
        <f t="shared" si="31"/>
        <v>8.4605999996711034E-2</v>
      </c>
      <c r="L243" s="16"/>
      <c r="O243" s="1">
        <f t="shared" ca="1" si="30"/>
        <v>0.10438571938727559</v>
      </c>
      <c r="P243" s="1">
        <f t="shared" si="27"/>
        <v>0.11752766699671055</v>
      </c>
      <c r="Q243" s="27">
        <f t="shared" si="28"/>
        <v>38550.93722</v>
      </c>
      <c r="R243" s="1">
        <f t="shared" si="29"/>
        <v>1.0838361580588571E-3</v>
      </c>
    </row>
    <row r="244" spans="1:46">
      <c r="A244" s="33" t="s">
        <v>154</v>
      </c>
      <c r="B244" s="34" t="s">
        <v>50</v>
      </c>
      <c r="C244" s="36">
        <v>54279.386500000001</v>
      </c>
      <c r="D244" s="36">
        <v>2.9999999999999997E-4</v>
      </c>
      <c r="E244" s="1">
        <f t="shared" si="24"/>
        <v>34742.286510792241</v>
      </c>
      <c r="F244" s="37">
        <f t="shared" ref="F244:F253" si="32">ROUND(2*E244,0)/2-0.5</f>
        <v>34742</v>
      </c>
      <c r="G244" s="1">
        <f t="shared" si="26"/>
        <v>0.11736799999926006</v>
      </c>
      <c r="I244" s="1">
        <f t="shared" si="31"/>
        <v>0.11736799999926006</v>
      </c>
      <c r="O244" s="1">
        <f t="shared" ca="1" si="30"/>
        <v>0.12153287981401417</v>
      </c>
      <c r="P244" s="1">
        <f t="shared" si="27"/>
        <v>0.13323976905182525</v>
      </c>
      <c r="Q244" s="27">
        <f t="shared" si="28"/>
        <v>39260.886500000001</v>
      </c>
      <c r="R244" s="1">
        <f t="shared" si="29"/>
        <v>2.5191305285796587E-4</v>
      </c>
    </row>
    <row r="245" spans="1:46">
      <c r="A245" s="33" t="s">
        <v>154</v>
      </c>
      <c r="B245" s="34" t="s">
        <v>50</v>
      </c>
      <c r="C245" s="36">
        <v>54290.446300000003</v>
      </c>
      <c r="D245" s="36">
        <v>4.0000000000000002E-4</v>
      </c>
      <c r="E245" s="1">
        <f t="shared" si="24"/>
        <v>34769.284943585437</v>
      </c>
      <c r="F245" s="37">
        <f t="shared" si="32"/>
        <v>34769</v>
      </c>
      <c r="G245" s="1">
        <f t="shared" si="26"/>
        <v>0.11672600000019884</v>
      </c>
      <c r="I245" s="1">
        <f t="shared" si="31"/>
        <v>0.11672600000019884</v>
      </c>
      <c r="O245" s="1">
        <f t="shared" ca="1" si="30"/>
        <v>0.1218000311882334</v>
      </c>
      <c r="P245" s="1">
        <f t="shared" si="27"/>
        <v>0.13349209338765558</v>
      </c>
      <c r="Q245" s="27">
        <f t="shared" si="28"/>
        <v>39271.946300000003</v>
      </c>
      <c r="R245" s="1">
        <f t="shared" si="29"/>
        <v>2.8110188747692075E-4</v>
      </c>
    </row>
    <row r="246" spans="1:46">
      <c r="A246" s="33" t="s">
        <v>154</v>
      </c>
      <c r="B246" s="34" t="s">
        <v>54</v>
      </c>
      <c r="C246" s="36">
        <v>54305.399400000002</v>
      </c>
      <c r="D246" s="36">
        <v>2.9999999999999997E-4</v>
      </c>
      <c r="E246" s="1">
        <f t="shared" si="24"/>
        <v>34805.787435981307</v>
      </c>
      <c r="F246" s="37">
        <f t="shared" si="32"/>
        <v>34805.5</v>
      </c>
      <c r="G246" s="1">
        <f t="shared" si="26"/>
        <v>0.11774699999659788</v>
      </c>
      <c r="I246" s="1">
        <f t="shared" si="31"/>
        <v>0.11774699999659788</v>
      </c>
      <c r="O246" s="1">
        <f t="shared" ca="1" si="30"/>
        <v>0.12216118026819645</v>
      </c>
      <c r="P246" s="1">
        <f t="shared" si="27"/>
        <v>0.13383356582950581</v>
      </c>
      <c r="Q246" s="27">
        <f t="shared" si="28"/>
        <v>39286.899400000002</v>
      </c>
      <c r="R246" s="1">
        <f t="shared" si="29"/>
        <v>2.5877760029648095E-4</v>
      </c>
    </row>
    <row r="247" spans="1:46">
      <c r="A247" s="33" t="s">
        <v>154</v>
      </c>
      <c r="B247" s="34" t="s">
        <v>50</v>
      </c>
      <c r="C247" s="36">
        <v>54351.465900000003</v>
      </c>
      <c r="D247" s="36">
        <v>5.0000000000000001E-4</v>
      </c>
      <c r="E247" s="1">
        <f t="shared" si="24"/>
        <v>34918.241847839352</v>
      </c>
      <c r="F247" s="37">
        <f t="shared" si="32"/>
        <v>34917.5</v>
      </c>
      <c r="G247" s="1">
        <f t="shared" si="26"/>
        <v>0.30389499999728287</v>
      </c>
      <c r="I247" s="1">
        <f t="shared" si="31"/>
        <v>0.30389499999728287</v>
      </c>
      <c r="O247" s="1">
        <f t="shared" ca="1" si="30"/>
        <v>0.12326936374643921</v>
      </c>
      <c r="P247" s="1">
        <f t="shared" si="27"/>
        <v>0.13488400754775942</v>
      </c>
      <c r="Q247" s="27">
        <f t="shared" si="28"/>
        <v>39332.965900000003</v>
      </c>
      <c r="R247" s="1">
        <f t="shared" si="29"/>
        <v>2.856471556877287E-2</v>
      </c>
    </row>
    <row r="248" spans="1:46">
      <c r="A248" s="33" t="s">
        <v>155</v>
      </c>
      <c r="B248" s="32" t="s">
        <v>54</v>
      </c>
      <c r="C248" s="33">
        <v>54641.319199999998</v>
      </c>
      <c r="D248" s="33">
        <v>5.0000000000000001E-4</v>
      </c>
      <c r="E248" s="1">
        <f t="shared" si="24"/>
        <v>35625.812042592857</v>
      </c>
      <c r="F248" s="37">
        <f t="shared" si="32"/>
        <v>35625.5</v>
      </c>
      <c r="G248" s="1">
        <f t="shared" si="26"/>
        <v>0.12782699999661418</v>
      </c>
      <c r="I248" s="1">
        <f t="shared" si="31"/>
        <v>0.12782699999661418</v>
      </c>
      <c r="O248" s="1">
        <f t="shared" ca="1" si="30"/>
        <v>0.13027466644818814</v>
      </c>
      <c r="P248" s="1">
        <f t="shared" si="27"/>
        <v>0.14161630803164055</v>
      </c>
      <c r="Q248" s="27">
        <f t="shared" si="28"/>
        <v>39622.819199999998</v>
      </c>
      <c r="R248" s="1">
        <f t="shared" si="29"/>
        <v>1.9014501608484284E-4</v>
      </c>
    </row>
    <row r="249" spans="1:46">
      <c r="A249" s="33" t="s">
        <v>155</v>
      </c>
      <c r="B249" s="32" t="s">
        <v>50</v>
      </c>
      <c r="C249" s="33">
        <v>54642.3433</v>
      </c>
      <c r="D249" s="33">
        <v>4.0000000000000002E-4</v>
      </c>
      <c r="E249" s="1">
        <f t="shared" si="24"/>
        <v>35628.31200597588</v>
      </c>
      <c r="F249" s="37">
        <f t="shared" si="32"/>
        <v>35628</v>
      </c>
      <c r="G249" s="1">
        <f t="shared" si="26"/>
        <v>0.1278119999988121</v>
      </c>
      <c r="I249" s="1">
        <f t="shared" si="31"/>
        <v>0.1278119999988121</v>
      </c>
      <c r="O249" s="1">
        <f t="shared" ca="1" si="30"/>
        <v>0.13029940268654178</v>
      </c>
      <c r="P249" s="1">
        <f t="shared" si="27"/>
        <v>0.14164036178240816</v>
      </c>
      <c r="Q249" s="27">
        <f t="shared" si="28"/>
        <v>39623.8433</v>
      </c>
      <c r="R249" s="1">
        <f t="shared" si="29"/>
        <v>1.9122358961802001E-4</v>
      </c>
    </row>
    <row r="250" spans="1:46">
      <c r="A250" s="33" t="s">
        <v>155</v>
      </c>
      <c r="B250" s="32" t="s">
        <v>50</v>
      </c>
      <c r="C250" s="33">
        <v>54646.439100000003</v>
      </c>
      <c r="D250" s="33">
        <v>1E-4</v>
      </c>
      <c r="E250" s="1">
        <f t="shared" si="24"/>
        <v>35638.310394828703</v>
      </c>
      <c r="F250" s="37">
        <f t="shared" si="32"/>
        <v>35638</v>
      </c>
      <c r="G250" s="1">
        <f t="shared" si="26"/>
        <v>0.12715200000093319</v>
      </c>
      <c r="I250" s="1">
        <f t="shared" si="31"/>
        <v>0.12715200000093319</v>
      </c>
      <c r="O250" s="1">
        <f t="shared" ca="1" si="30"/>
        <v>0.13039834763995634</v>
      </c>
      <c r="P250" s="1">
        <f t="shared" si="27"/>
        <v>0.14173659659570356</v>
      </c>
      <c r="Q250" s="27">
        <f t="shared" si="28"/>
        <v>39627.939100000003</v>
      </c>
      <c r="R250" s="1">
        <f t="shared" si="29"/>
        <v>2.1271045783218768E-4</v>
      </c>
    </row>
    <row r="251" spans="1:46">
      <c r="A251" s="33" t="s">
        <v>155</v>
      </c>
      <c r="B251" s="32" t="s">
        <v>54</v>
      </c>
      <c r="C251" s="33">
        <v>54702.356500000002</v>
      </c>
      <c r="D251" s="33">
        <v>4.0000000000000002E-4</v>
      </c>
      <c r="E251" s="1">
        <f t="shared" si="24"/>
        <v>35774.812154884945</v>
      </c>
      <c r="F251" s="37">
        <f t="shared" si="32"/>
        <v>35774.5</v>
      </c>
      <c r="G251" s="1">
        <f t="shared" si="26"/>
        <v>0.12787299999763491</v>
      </c>
      <c r="I251" s="1">
        <f t="shared" si="31"/>
        <v>0.12787299999763491</v>
      </c>
      <c r="O251" s="1">
        <f t="shared" ca="1" si="30"/>
        <v>0.13174894625406469</v>
      </c>
      <c r="P251" s="1">
        <f t="shared" si="27"/>
        <v>0.14305337099734985</v>
      </c>
      <c r="Q251" s="27">
        <f t="shared" si="28"/>
        <v>39683.856500000002</v>
      </c>
      <c r="R251" s="1">
        <f t="shared" si="29"/>
        <v>2.3044366368898662E-4</v>
      </c>
    </row>
    <row r="252" spans="1:46">
      <c r="A252" s="38" t="s">
        <v>156</v>
      </c>
      <c r="B252" s="39" t="s">
        <v>50</v>
      </c>
      <c r="C252" s="38">
        <v>55032.337500000001</v>
      </c>
      <c r="D252" s="38">
        <v>2.0000000000000001E-4</v>
      </c>
      <c r="E252" s="1">
        <f t="shared" si="24"/>
        <v>36580.339366184453</v>
      </c>
      <c r="F252" s="37">
        <f t="shared" si="32"/>
        <v>36580</v>
      </c>
      <c r="G252" s="1">
        <f t="shared" si="26"/>
        <v>0.13901999999507098</v>
      </c>
      <c r="I252" s="1">
        <f t="shared" si="31"/>
        <v>0.13901999999507098</v>
      </c>
      <c r="O252" s="1">
        <f t="shared" ca="1" si="30"/>
        <v>0.13971896225160535</v>
      </c>
      <c r="P252" s="1">
        <f t="shared" si="27"/>
        <v>0.15094403995017289</v>
      </c>
      <c r="Q252" s="27">
        <f t="shared" si="28"/>
        <v>40013.837500000001</v>
      </c>
      <c r="R252" s="1">
        <f t="shared" si="29"/>
        <v>1.4218272885086679E-4</v>
      </c>
    </row>
    <row r="253" spans="1:46">
      <c r="A253" s="38" t="s">
        <v>156</v>
      </c>
      <c r="B253" s="39" t="s">
        <v>54</v>
      </c>
      <c r="C253" s="38">
        <v>55033.361799999999</v>
      </c>
      <c r="D253" s="38">
        <v>1E-4</v>
      </c>
      <c r="E253" s="1">
        <f t="shared" si="24"/>
        <v>36582.839817793887</v>
      </c>
      <c r="F253" s="37">
        <f t="shared" si="32"/>
        <v>36582.5</v>
      </c>
      <c r="G253" s="1">
        <f t="shared" si="26"/>
        <v>0.13920499999949243</v>
      </c>
      <c r="I253" s="1">
        <f t="shared" si="31"/>
        <v>0.13920499999949243</v>
      </c>
      <c r="O253" s="1">
        <f t="shared" ca="1" si="30"/>
        <v>0.13974369848995899</v>
      </c>
      <c r="P253" s="1">
        <f t="shared" si="27"/>
        <v>0.1509688500553284</v>
      </c>
      <c r="Q253" s="27">
        <f t="shared" si="28"/>
        <v>40014.861799999999</v>
      </c>
      <c r="R253" s="1">
        <f t="shared" si="29"/>
        <v>1.3838816813619188E-4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1"/>
  </sheetPr>
  <dimension ref="A1:AB335"/>
  <sheetViews>
    <sheetView workbookViewId="0">
      <selection activeCell="G1" sqref="G1:H1"/>
    </sheetView>
  </sheetViews>
  <sheetFormatPr defaultRowHeight="12.75"/>
  <cols>
    <col min="2" max="2" width="10.7109375" style="1" customWidth="1"/>
    <col min="5" max="5" width="10.7109375" style="1" customWidth="1"/>
    <col min="7" max="7" width="12.42578125" style="1" customWidth="1"/>
  </cols>
  <sheetData>
    <row r="1" spans="1:28" ht="18">
      <c r="A1" s="40" t="s">
        <v>157</v>
      </c>
      <c r="B1"/>
      <c r="D1" s="41" t="s">
        <v>158</v>
      </c>
      <c r="E1"/>
      <c r="G1" s="184" t="s">
        <v>433</v>
      </c>
      <c r="H1" s="185"/>
      <c r="M1" s="42" t="s">
        <v>159</v>
      </c>
      <c r="N1" t="s">
        <v>160</v>
      </c>
      <c r="O1">
        <f ca="1">H18*J18-I18*I18</f>
        <v>25.417201097305679</v>
      </c>
      <c r="P1" t="s">
        <v>161</v>
      </c>
      <c r="T1" s="22" t="s">
        <v>371</v>
      </c>
      <c r="U1" s="22" t="s">
        <v>162</v>
      </c>
      <c r="V1" s="43" t="s">
        <v>163</v>
      </c>
      <c r="AA1">
        <v>1</v>
      </c>
      <c r="AB1" t="s">
        <v>164</v>
      </c>
    </row>
    <row r="2" spans="1:28">
      <c r="B2"/>
      <c r="E2"/>
      <c r="G2"/>
      <c r="M2" s="42" t="s">
        <v>165</v>
      </c>
      <c r="N2" t="s">
        <v>166</v>
      </c>
      <c r="O2">
        <f ca="1">+F18*J18-H18*I18</f>
        <v>41.943631543831543</v>
      </c>
      <c r="P2" t="s">
        <v>167</v>
      </c>
      <c r="T2">
        <v>0.8</v>
      </c>
      <c r="U2">
        <v>0.8</v>
      </c>
      <c r="V2">
        <f t="shared" ref="V2:V33" ca="1" si="0">+E$4+E$5*U2+E$6*U2^2</f>
        <v>5.0474675761222401E-3</v>
      </c>
      <c r="AA2">
        <v>2</v>
      </c>
      <c r="AB2" t="s">
        <v>61</v>
      </c>
    </row>
    <row r="3" spans="1:28">
      <c r="A3" t="s">
        <v>168</v>
      </c>
      <c r="B3" t="s">
        <v>169</v>
      </c>
      <c r="E3" s="44" t="s">
        <v>170</v>
      </c>
      <c r="F3" s="44" t="s">
        <v>171</v>
      </c>
      <c r="G3" s="44" t="s">
        <v>172</v>
      </c>
      <c r="H3" s="44" t="s">
        <v>173</v>
      </c>
      <c r="M3" s="42" t="s">
        <v>174</v>
      </c>
      <c r="N3" t="s">
        <v>175</v>
      </c>
      <c r="O3">
        <f ca="1">+F18*I18-H18*H18</f>
        <v>17.15463966008906</v>
      </c>
      <c r="P3" t="s">
        <v>176</v>
      </c>
      <c r="T3">
        <v>0.85</v>
      </c>
      <c r="U3">
        <v>0.85</v>
      </c>
      <c r="V3">
        <f t="shared" ca="1" si="0"/>
        <v>3.777331265035714E-3</v>
      </c>
      <c r="AA3">
        <v>3</v>
      </c>
      <c r="AB3" t="s">
        <v>177</v>
      </c>
    </row>
    <row r="4" spans="1:28">
      <c r="A4" t="s">
        <v>178</v>
      </c>
      <c r="B4" t="s">
        <v>179</v>
      </c>
      <c r="D4" s="45" t="s">
        <v>180</v>
      </c>
      <c r="E4" s="46">
        <f ca="1">(G18*O1-K18*O2+L18*O3)/O7</f>
        <v>5.1712573270174936E-2</v>
      </c>
      <c r="F4" s="47">
        <f ca="1">+E7/O7*O18</f>
        <v>3.6131513965631946E-2</v>
      </c>
      <c r="G4" s="48">
        <f>+B18</f>
        <v>1</v>
      </c>
      <c r="H4" s="49">
        <f ca="1">ABS(F4/E4)</f>
        <v>0.69869882082372958</v>
      </c>
      <c r="M4" s="42" t="s">
        <v>181</v>
      </c>
      <c r="N4" t="s">
        <v>182</v>
      </c>
      <c r="O4">
        <f ca="1">+C18*J18-H18*H18</f>
        <v>69.730281470416458</v>
      </c>
      <c r="P4" t="s">
        <v>183</v>
      </c>
      <c r="T4">
        <v>0.9</v>
      </c>
      <c r="U4">
        <v>0.9</v>
      </c>
      <c r="V4">
        <f t="shared" ca="1" si="0"/>
        <v>2.7008929298070541E-3</v>
      </c>
      <c r="AA4">
        <v>4</v>
      </c>
      <c r="AB4" t="s">
        <v>184</v>
      </c>
    </row>
    <row r="5" spans="1:28">
      <c r="A5" t="s">
        <v>185</v>
      </c>
      <c r="B5" s="50">
        <v>40323</v>
      </c>
      <c r="D5" s="51" t="s">
        <v>186</v>
      </c>
      <c r="E5" s="52">
        <f ca="1">+(-G18*O2+K18*O4-L18*O5)/O7</f>
        <v>-8.9323058254822882E-2</v>
      </c>
      <c r="F5" s="53">
        <f ca="1">P18*E7/O7</f>
        <v>5.9845707578620871E-2</v>
      </c>
      <c r="G5" s="54">
        <f>+B18/A18</f>
        <v>1E-4</v>
      </c>
      <c r="H5" s="49">
        <f ca="1">ABS(F5/E5)</f>
        <v>0.66999169920818935</v>
      </c>
      <c r="M5" s="42" t="s">
        <v>187</v>
      </c>
      <c r="N5" t="s">
        <v>188</v>
      </c>
      <c r="O5">
        <f ca="1">+C18*I18-F18*H18</f>
        <v>28.720711601833955</v>
      </c>
      <c r="P5" t="s">
        <v>189</v>
      </c>
      <c r="T5">
        <v>0.95</v>
      </c>
      <c r="U5">
        <v>0.95</v>
      </c>
      <c r="V5">
        <f t="shared" ca="1" si="0"/>
        <v>1.8181525704362642E-3</v>
      </c>
      <c r="AA5">
        <v>5</v>
      </c>
      <c r="AB5" t="s">
        <v>190</v>
      </c>
    </row>
    <row r="6" spans="1:28">
      <c r="B6"/>
      <c r="D6" s="55" t="s">
        <v>191</v>
      </c>
      <c r="E6" s="56">
        <f ca="1">+(G18*O3-K18*O5+L18*O6)/O7</f>
        <v>3.8739595171571259E-2</v>
      </c>
      <c r="F6" s="57">
        <f ca="1">Q18*E7/O7</f>
        <v>2.4733727725382109E-2</v>
      </c>
      <c r="G6" s="58">
        <f>+B18/A18^2</f>
        <v>1E-8</v>
      </c>
      <c r="H6" s="49">
        <f ca="1">ABS(F6/E6)</f>
        <v>0.63846118205005808</v>
      </c>
      <c r="M6" s="59" t="s">
        <v>192</v>
      </c>
      <c r="N6" s="60" t="s">
        <v>193</v>
      </c>
      <c r="O6" s="60">
        <f ca="1">+C18*H18-F18*F18</f>
        <v>11.910625162500082</v>
      </c>
      <c r="P6" t="s">
        <v>194</v>
      </c>
      <c r="T6">
        <v>1</v>
      </c>
      <c r="U6">
        <v>1</v>
      </c>
      <c r="V6">
        <f t="shared" ca="1" si="0"/>
        <v>1.1291101869233128E-3</v>
      </c>
      <c r="AA6">
        <v>6</v>
      </c>
      <c r="AB6" t="s">
        <v>195</v>
      </c>
    </row>
    <row r="7" spans="1:28">
      <c r="B7"/>
      <c r="D7" s="41" t="s">
        <v>196</v>
      </c>
      <c r="E7" s="61">
        <f ca="1">SQRT(N18/(B15-3))</f>
        <v>3.1107248573591173E-3</v>
      </c>
      <c r="G7" s="62">
        <f>+B22</f>
        <v>6.7679999992833473E-3</v>
      </c>
      <c r="M7" s="42" t="s">
        <v>197</v>
      </c>
      <c r="N7" t="s">
        <v>198</v>
      </c>
      <c r="O7">
        <f ca="1">+C18*O1-F18*O2+H18*O3</f>
        <v>0.18839900513353314</v>
      </c>
      <c r="T7">
        <v>1.05</v>
      </c>
      <c r="U7">
        <v>1.05</v>
      </c>
      <c r="V7">
        <f t="shared" ca="1" si="0"/>
        <v>6.3376577926822081E-4</v>
      </c>
      <c r="AA7">
        <v>7</v>
      </c>
      <c r="AB7" t="s">
        <v>199</v>
      </c>
    </row>
    <row r="8" spans="1:28">
      <c r="A8" s="63">
        <v>21</v>
      </c>
      <c r="B8" t="s">
        <v>200</v>
      </c>
      <c r="C8" s="64">
        <v>21</v>
      </c>
      <c r="D8" s="41" t="s">
        <v>201</v>
      </c>
      <c r="E8"/>
      <c r="F8" s="65">
        <f ca="1">CORREL(INDIRECT(E12):INDIRECT(E13),INDIRECT(M12):INDIRECT(M13))</f>
        <v>0.32277516751727109</v>
      </c>
      <c r="G8" s="61"/>
      <c r="K8" s="62"/>
      <c r="T8">
        <v>1.1000000000000001</v>
      </c>
      <c r="U8">
        <v>1.1000000000000001</v>
      </c>
      <c r="V8">
        <f t="shared" ca="1" si="0"/>
        <v>3.3211934747098826E-4</v>
      </c>
      <c r="AA8">
        <v>8</v>
      </c>
      <c r="AB8" t="s">
        <v>202</v>
      </c>
    </row>
    <row r="9" spans="1:28">
      <c r="A9" s="63">
        <f>20+COUNT(A21:A1442)</f>
        <v>50</v>
      </c>
      <c r="B9" t="s">
        <v>203</v>
      </c>
      <c r="C9" s="64">
        <f>A9</f>
        <v>50</v>
      </c>
      <c r="E9" s="66">
        <f ca="1">E6*G6</f>
        <v>3.8739595171571262E-10</v>
      </c>
      <c r="F9" s="67">
        <f ca="1">H6</f>
        <v>0.63846118205005808</v>
      </c>
      <c r="G9" s="68">
        <f ca="1">F8</f>
        <v>0.32277516751727109</v>
      </c>
      <c r="K9" s="62"/>
      <c r="T9">
        <v>1.1499999999999999</v>
      </c>
      <c r="U9">
        <v>1.1499999999999999</v>
      </c>
      <c r="V9">
        <f t="shared" ca="1" si="0"/>
        <v>2.2417089153160819E-4</v>
      </c>
      <c r="AA9">
        <v>9</v>
      </c>
      <c r="AB9" t="s">
        <v>50</v>
      </c>
    </row>
    <row r="10" spans="1:28">
      <c r="A10" s="119" t="s">
        <v>7</v>
      </c>
      <c r="B10" s="100">
        <f>'Active 1'!C8</f>
        <v>0.40964569000000001</v>
      </c>
      <c r="D10" t="s">
        <v>204</v>
      </c>
      <c r="E10">
        <f ca="1">2*E9*365.2422/B10</f>
        <v>6.9080843826644758E-7</v>
      </c>
      <c r="F10">
        <f ca="1">F9*E10</f>
        <v>4.4105437206575069E-7</v>
      </c>
      <c r="G10" t="s">
        <v>205</v>
      </c>
      <c r="T10">
        <v>1.2</v>
      </c>
      <c r="U10">
        <v>1.2</v>
      </c>
      <c r="V10">
        <f t="shared" ca="1" si="0"/>
        <v>3.0992041145008753E-4</v>
      </c>
      <c r="AA10">
        <v>10</v>
      </c>
      <c r="AB10" t="s">
        <v>206</v>
      </c>
    </row>
    <row r="11" spans="1:28">
      <c r="B11"/>
      <c r="E11"/>
      <c r="G11"/>
      <c r="T11">
        <v>1.25</v>
      </c>
      <c r="U11">
        <v>1.25</v>
      </c>
      <c r="V11">
        <f t="shared" ca="1" si="0"/>
        <v>5.8936790722641935E-4</v>
      </c>
      <c r="AA11">
        <v>11</v>
      </c>
      <c r="AB11" t="s">
        <v>82</v>
      </c>
    </row>
    <row r="12" spans="1:28">
      <c r="B12"/>
      <c r="C12" s="11" t="str">
        <f t="shared" ref="C12:F13" si="1">C$15&amp;$C8</f>
        <v>C21</v>
      </c>
      <c r="D12" s="11" t="str">
        <f t="shared" si="1"/>
        <v>D21</v>
      </c>
      <c r="E12" s="11" t="str">
        <f t="shared" si="1"/>
        <v>E21</v>
      </c>
      <c r="F12" s="11" t="str">
        <f t="shared" si="1"/>
        <v>F21</v>
      </c>
      <c r="G12" s="11" t="str">
        <f t="shared" ref="G12:Q12" si="2">G15&amp;$C8</f>
        <v>G21</v>
      </c>
      <c r="H12" s="11" t="str">
        <f t="shared" si="2"/>
        <v>H21</v>
      </c>
      <c r="I12" s="11" t="str">
        <f t="shared" si="2"/>
        <v>I21</v>
      </c>
      <c r="J12" s="11" t="str">
        <f t="shared" si="2"/>
        <v>J21</v>
      </c>
      <c r="K12" s="11" t="str">
        <f t="shared" si="2"/>
        <v>K21</v>
      </c>
      <c r="L12" s="11" t="str">
        <f t="shared" si="2"/>
        <v>L21</v>
      </c>
      <c r="M12" s="11" t="str">
        <f t="shared" si="2"/>
        <v>M21</v>
      </c>
      <c r="N12" s="11" t="str">
        <f t="shared" si="2"/>
        <v>N21</v>
      </c>
      <c r="O12" s="11" t="str">
        <f t="shared" si="2"/>
        <v>O21</v>
      </c>
      <c r="P12" s="11" t="str">
        <f t="shared" si="2"/>
        <v>P21</v>
      </c>
      <c r="Q12" s="11" t="str">
        <f t="shared" si="2"/>
        <v>Q21</v>
      </c>
      <c r="T12">
        <v>1.3</v>
      </c>
      <c r="U12">
        <v>1.3</v>
      </c>
      <c r="V12">
        <f t="shared" ca="1" si="0"/>
        <v>1.0625133788606106E-3</v>
      </c>
      <c r="AA12">
        <v>12</v>
      </c>
      <c r="AB12" t="s">
        <v>207</v>
      </c>
    </row>
    <row r="13" spans="1:28">
      <c r="B13"/>
      <c r="C13" s="11" t="str">
        <f t="shared" si="1"/>
        <v>C50</v>
      </c>
      <c r="D13" s="11" t="str">
        <f t="shared" si="1"/>
        <v>D50</v>
      </c>
      <c r="E13" s="11" t="str">
        <f t="shared" si="1"/>
        <v>E50</v>
      </c>
      <c r="F13" s="11" t="str">
        <f t="shared" si="1"/>
        <v>F50</v>
      </c>
      <c r="G13" s="11" t="str">
        <f t="shared" ref="G13:Q13" si="3">G$15&amp;$C9</f>
        <v>G50</v>
      </c>
      <c r="H13" s="11" t="str">
        <f t="shared" si="3"/>
        <v>H50</v>
      </c>
      <c r="I13" s="11" t="str">
        <f t="shared" si="3"/>
        <v>I50</v>
      </c>
      <c r="J13" s="11" t="str">
        <f t="shared" si="3"/>
        <v>J50</v>
      </c>
      <c r="K13" s="11" t="str">
        <f t="shared" si="3"/>
        <v>K50</v>
      </c>
      <c r="L13" s="11" t="str">
        <f t="shared" si="3"/>
        <v>L50</v>
      </c>
      <c r="M13" s="11" t="str">
        <f t="shared" si="3"/>
        <v>M50</v>
      </c>
      <c r="N13" s="11" t="str">
        <f t="shared" si="3"/>
        <v>N50</v>
      </c>
      <c r="O13" s="11" t="str">
        <f t="shared" si="3"/>
        <v>O50</v>
      </c>
      <c r="P13" s="11" t="str">
        <f t="shared" si="3"/>
        <v>P50</v>
      </c>
      <c r="Q13" s="11" t="str">
        <f t="shared" si="3"/>
        <v>Q50</v>
      </c>
      <c r="T13">
        <v>1.35</v>
      </c>
      <c r="U13">
        <v>1.35</v>
      </c>
      <c r="V13">
        <f t="shared" ca="1" si="0"/>
        <v>1.7293568263526682E-3</v>
      </c>
      <c r="AA13">
        <v>13</v>
      </c>
      <c r="AB13" t="s">
        <v>208</v>
      </c>
    </row>
    <row r="14" spans="1:28">
      <c r="B14"/>
      <c r="E14"/>
      <c r="G14"/>
      <c r="T14">
        <v>1.4</v>
      </c>
      <c r="U14">
        <v>1.4</v>
      </c>
      <c r="V14">
        <f t="shared" ca="1" si="0"/>
        <v>2.5898982497025713E-3</v>
      </c>
      <c r="AA14">
        <v>14</v>
      </c>
      <c r="AB14" t="s">
        <v>209</v>
      </c>
    </row>
    <row r="15" spans="1:28">
      <c r="A15" s="41" t="s">
        <v>210</v>
      </c>
      <c r="B15" s="41">
        <f>C9-C8+1</f>
        <v>30</v>
      </c>
      <c r="C15" s="11" t="str">
        <f t="shared" ref="C15:Q15" si="4">VLOOKUP(C16,$AA1:$AB26,2,FALSE)</f>
        <v>C</v>
      </c>
      <c r="D15" s="11" t="str">
        <f t="shared" si="4"/>
        <v>D</v>
      </c>
      <c r="E15" s="11" t="str">
        <f t="shared" si="4"/>
        <v>E</v>
      </c>
      <c r="F15" s="11" t="str">
        <f t="shared" si="4"/>
        <v>F</v>
      </c>
      <c r="G15" s="11" t="str">
        <f t="shared" si="4"/>
        <v>G</v>
      </c>
      <c r="H15" s="11" t="str">
        <f t="shared" si="4"/>
        <v>H</v>
      </c>
      <c r="I15" s="11" t="str">
        <f t="shared" si="4"/>
        <v>I</v>
      </c>
      <c r="J15" s="11" t="str">
        <f t="shared" si="4"/>
        <v>J</v>
      </c>
      <c r="K15" s="11" t="str">
        <f t="shared" si="4"/>
        <v>K</v>
      </c>
      <c r="L15" s="11" t="str">
        <f t="shared" si="4"/>
        <v>L</v>
      </c>
      <c r="M15" s="11" t="str">
        <f t="shared" si="4"/>
        <v>M</v>
      </c>
      <c r="N15" s="11" t="str">
        <f t="shared" si="4"/>
        <v>N</v>
      </c>
      <c r="O15" s="11" t="str">
        <f t="shared" si="4"/>
        <v>O</v>
      </c>
      <c r="P15" s="11" t="str">
        <f t="shared" si="4"/>
        <v>P</v>
      </c>
      <c r="Q15" s="11" t="str">
        <f t="shared" si="4"/>
        <v>Q</v>
      </c>
      <c r="T15">
        <v>1.45</v>
      </c>
      <c r="U15">
        <v>1.45</v>
      </c>
      <c r="V15">
        <f t="shared" ca="1" si="0"/>
        <v>3.64413764891032E-3</v>
      </c>
      <c r="AA15">
        <v>15</v>
      </c>
      <c r="AB15" t="s">
        <v>211</v>
      </c>
    </row>
    <row r="16" spans="1:28">
      <c r="A16" s="11"/>
      <c r="B16"/>
      <c r="C16" s="11">
        <f>COLUMN()</f>
        <v>3</v>
      </c>
      <c r="D16" s="11">
        <f>COLUMN()</f>
        <v>4</v>
      </c>
      <c r="E16" s="11">
        <f>COLUMN()</f>
        <v>5</v>
      </c>
      <c r="F16" s="11">
        <f>COLUMN()</f>
        <v>6</v>
      </c>
      <c r="G16" s="11">
        <f>COLUMN()</f>
        <v>7</v>
      </c>
      <c r="H16" s="11">
        <f>COLUMN()</f>
        <v>8</v>
      </c>
      <c r="I16" s="11">
        <f>COLUMN()</f>
        <v>9</v>
      </c>
      <c r="J16" s="11">
        <f>COLUMN()</f>
        <v>10</v>
      </c>
      <c r="K16" s="11">
        <f>COLUMN()</f>
        <v>11</v>
      </c>
      <c r="L16" s="11">
        <f>COLUMN()</f>
        <v>12</v>
      </c>
      <c r="M16" s="11">
        <f>COLUMN()</f>
        <v>13</v>
      </c>
      <c r="N16" s="11">
        <f>COLUMN()</f>
        <v>14</v>
      </c>
      <c r="O16" s="11">
        <f>COLUMN()</f>
        <v>15</v>
      </c>
      <c r="P16" s="11">
        <f>COLUMN()</f>
        <v>16</v>
      </c>
      <c r="Q16" s="11">
        <f>COLUMN()</f>
        <v>17</v>
      </c>
      <c r="T16">
        <v>1.5</v>
      </c>
      <c r="U16">
        <v>1.5</v>
      </c>
      <c r="V16">
        <f t="shared" ca="1" si="0"/>
        <v>4.8920750239759558E-3</v>
      </c>
      <c r="AA16">
        <v>16</v>
      </c>
      <c r="AB16" t="s">
        <v>212</v>
      </c>
    </row>
    <row r="17" spans="1:28">
      <c r="A17" s="41" t="s">
        <v>213</v>
      </c>
      <c r="B17"/>
      <c r="E17"/>
      <c r="G17"/>
      <c r="T17">
        <v>1.55</v>
      </c>
      <c r="U17">
        <v>1.55</v>
      </c>
      <c r="V17">
        <f t="shared" ca="1" si="0"/>
        <v>6.3337103748994233E-3</v>
      </c>
      <c r="AA17">
        <v>17</v>
      </c>
      <c r="AB17" t="s">
        <v>214</v>
      </c>
    </row>
    <row r="18" spans="1:28">
      <c r="A18" s="69">
        <v>10000</v>
      </c>
      <c r="B18" s="69">
        <v>1</v>
      </c>
      <c r="C18">
        <f ca="1">SUM(INDIRECT(C12):INDIRECT(C13))</f>
        <v>30</v>
      </c>
      <c r="D18" s="70">
        <f ca="1">SUM(INDIRECT(D12):INDIRECT(D13))</f>
        <v>36.525749999999995</v>
      </c>
      <c r="E18" s="70">
        <f ca="1">SUM(INDIRECT(E12):INDIRECT(E13))</f>
        <v>2.6954999892041087E-2</v>
      </c>
      <c r="F18" s="41">
        <f ca="1">SUM(INDIRECT(F12):INDIRECT(F13))</f>
        <v>36.525749999999995</v>
      </c>
      <c r="G18" s="41">
        <f ca="1">SUM(INDIRECT(G12):INDIRECT(G13))</f>
        <v>2.6954999892041087E-2</v>
      </c>
      <c r="H18" s="41">
        <f ca="1">SUM(INDIRECT(H12):INDIRECT(H13))</f>
        <v>44.868034607499993</v>
      </c>
      <c r="I18" s="41">
        <f ca="1">SUM(INDIRECT(I12):INDIRECT(I13))</f>
        <v>55.585310888890888</v>
      </c>
      <c r="J18" s="41">
        <f ca="1">SUM(INDIRECT(J12):INDIRECT(J13))</f>
        <v>69.429027033674444</v>
      </c>
      <c r="K18" s="41">
        <f ca="1">SUM(INDIRECT(K12):INDIRECT(K13))</f>
        <v>3.4442895418647458E-2</v>
      </c>
      <c r="L18" s="41">
        <f ca="1">SUM(INDIRECT(L12):INDIRECT(L13))</f>
        <v>4.4843964927772401E-2</v>
      </c>
      <c r="N18">
        <f ca="1">SUM(INDIRECT(N12):INDIRECT(N13))</f>
        <v>2.6126844673118134E-4</v>
      </c>
      <c r="O18">
        <f ca="1">SQRT(SUM(INDIRECT(O12):INDIRECT(O13)))</f>
        <v>2.1882813804601193</v>
      </c>
      <c r="P18">
        <f ca="1">SQRT(SUM(INDIRECT(P12):INDIRECT(P13)))</f>
        <v>3.6245159203493289</v>
      </c>
      <c r="Q18">
        <f ca="1">SQRT(SUM(INDIRECT(Q12):INDIRECT(Q13)))</f>
        <v>1.497981952882091</v>
      </c>
      <c r="T18">
        <v>1.6</v>
      </c>
      <c r="U18">
        <v>1.6</v>
      </c>
      <c r="V18">
        <f t="shared" ca="1" si="0"/>
        <v>7.9690437016807641E-3</v>
      </c>
      <c r="AA18">
        <v>18</v>
      </c>
      <c r="AB18" t="s">
        <v>215</v>
      </c>
    </row>
    <row r="19" spans="1:28">
      <c r="A19" s="71" t="s">
        <v>216</v>
      </c>
      <c r="B19"/>
      <c r="E19"/>
      <c r="F19" s="72" t="s">
        <v>217</v>
      </c>
      <c r="G19" s="72" t="s">
        <v>218</v>
      </c>
      <c r="H19" s="72" t="s">
        <v>219</v>
      </c>
      <c r="I19" s="72" t="s">
        <v>220</v>
      </c>
      <c r="J19" s="72" t="s">
        <v>221</v>
      </c>
      <c r="K19" s="72" t="s">
        <v>222</v>
      </c>
      <c r="L19" s="72" t="s">
        <v>223</v>
      </c>
      <c r="T19">
        <v>1.65</v>
      </c>
      <c r="U19">
        <v>1.65</v>
      </c>
      <c r="V19">
        <f t="shared" ca="1" si="0"/>
        <v>9.7980750043199366E-3</v>
      </c>
      <c r="AA19">
        <v>19</v>
      </c>
      <c r="AB19" t="s">
        <v>224</v>
      </c>
    </row>
    <row r="20" spans="1:28" ht="14.25">
      <c r="A20" s="22" t="s">
        <v>162</v>
      </c>
      <c r="B20" s="22" t="s">
        <v>225</v>
      </c>
      <c r="C20" s="22" t="s">
        <v>226</v>
      </c>
      <c r="D20" s="22" t="s">
        <v>162</v>
      </c>
      <c r="E20" s="22" t="s">
        <v>225</v>
      </c>
      <c r="F20" s="22" t="s">
        <v>227</v>
      </c>
      <c r="G20" s="22" t="s">
        <v>228</v>
      </c>
      <c r="H20" s="22" t="s">
        <v>229</v>
      </c>
      <c r="I20" s="22" t="s">
        <v>230</v>
      </c>
      <c r="J20" s="22" t="s">
        <v>231</v>
      </c>
      <c r="K20" s="22" t="s">
        <v>232</v>
      </c>
      <c r="L20" s="22" t="s">
        <v>233</v>
      </c>
      <c r="M20" s="43" t="s">
        <v>163</v>
      </c>
      <c r="N20" s="22" t="s">
        <v>234</v>
      </c>
      <c r="O20" s="22" t="s">
        <v>235</v>
      </c>
      <c r="P20" s="22" t="s">
        <v>236</v>
      </c>
      <c r="Q20" s="22" t="s">
        <v>237</v>
      </c>
      <c r="R20" s="44" t="s">
        <v>238</v>
      </c>
      <c r="T20">
        <v>1.7</v>
      </c>
      <c r="U20">
        <v>1.7</v>
      </c>
      <c r="V20">
        <f t="shared" ca="1" si="0"/>
        <v>1.1820804282816955E-2</v>
      </c>
      <c r="AA20">
        <v>20</v>
      </c>
      <c r="AB20" t="s">
        <v>239</v>
      </c>
    </row>
    <row r="21" spans="1:28">
      <c r="A21" s="73">
        <v>8825</v>
      </c>
      <c r="B21" s="73">
        <v>3.2499999942956492E-3</v>
      </c>
      <c r="C21" s="74">
        <v>1</v>
      </c>
      <c r="D21" s="75">
        <f t="shared" ref="D21:D84" si="5">A21/A$18</f>
        <v>0.88249999999999995</v>
      </c>
      <c r="E21" s="75">
        <f t="shared" ref="E21:E84" si="6">B21/B$18</f>
        <v>3.2499999942956492E-3</v>
      </c>
      <c r="F21" s="63">
        <f t="shared" ref="F21:F84" si="7">$C21*D21</f>
        <v>0.88249999999999995</v>
      </c>
      <c r="G21" s="63">
        <f t="shared" ref="G21:G84" si="8">$C21*E21</f>
        <v>3.2499999942956492E-3</v>
      </c>
      <c r="H21" s="63">
        <f t="shared" ref="H21:H84" si="9">C21*D21*D21</f>
        <v>0.77880624999999992</v>
      </c>
      <c r="I21" s="63">
        <f t="shared" ref="I21:I84" si="10">C21*D21*D21*D21</f>
        <v>0.68729651562499994</v>
      </c>
      <c r="J21" s="63">
        <f t="shared" ref="J21:J84" si="11">C21*D21*D21*D21*D21</f>
        <v>0.60653917503906241</v>
      </c>
      <c r="K21" s="63">
        <f t="shared" ref="K21:K84" si="12">C21*E21*D21</f>
        <v>2.8681249949659101E-3</v>
      </c>
      <c r="L21" s="63">
        <f t="shared" ref="L21:L84" si="13">C21*E21*D21*D21</f>
        <v>2.5311203080574155E-3</v>
      </c>
      <c r="M21" s="63">
        <f t="shared" ref="M21:M84" ca="1" si="14">+E$4+E$5*D21+E$6*D21^2</f>
        <v>3.0556132023832686E-3</v>
      </c>
      <c r="N21" s="63">
        <f t="shared" ref="N21:N84" ca="1" si="15">C21*(M21-E21)^2</f>
        <v>3.7786224869987186E-8</v>
      </c>
      <c r="O21" s="17">
        <f t="shared" ref="O21:O84" ca="1" si="16">(C21*O$1-O$2*F21+O$3*H21)^2</f>
        <v>3.1049500445629286</v>
      </c>
      <c r="P21" s="63">
        <f t="shared" ref="P21:P84" ca="1" si="17">(-C21*O$2+O$4*F21-O$5*H21)^2</f>
        <v>7.6980047690329991</v>
      </c>
      <c r="Q21" s="63">
        <f t="shared" ref="Q21:Q84" ca="1" si="18">+(C21*O$3-F21*O$5+H21*O$6)^2</f>
        <v>1.1765328488371902</v>
      </c>
      <c r="R21">
        <f t="shared" ref="R21:R84" ca="1" si="19">+E21-M21</f>
        <v>1.9438679191238067E-4</v>
      </c>
      <c r="T21">
        <v>1.75</v>
      </c>
      <c r="U21">
        <v>1.75</v>
      </c>
      <c r="V21">
        <f t="shared" ca="1" si="0"/>
        <v>1.4037231537171874E-2</v>
      </c>
      <c r="AA21">
        <v>21</v>
      </c>
      <c r="AB21" t="s">
        <v>240</v>
      </c>
    </row>
    <row r="22" spans="1:28">
      <c r="A22" s="73">
        <v>10642</v>
      </c>
      <c r="B22" s="73">
        <v>6.7679999992833473E-3</v>
      </c>
      <c r="C22" s="73">
        <v>1</v>
      </c>
      <c r="D22" s="75">
        <f t="shared" si="5"/>
        <v>1.0642</v>
      </c>
      <c r="E22" s="75">
        <f t="shared" si="6"/>
        <v>6.7679999992833473E-3</v>
      </c>
      <c r="F22" s="63">
        <f t="shared" si="7"/>
        <v>1.0642</v>
      </c>
      <c r="G22" s="63">
        <f t="shared" si="8"/>
        <v>6.7679999992833473E-3</v>
      </c>
      <c r="H22" s="63">
        <f t="shared" si="9"/>
        <v>1.13252164</v>
      </c>
      <c r="I22" s="63">
        <f t="shared" si="10"/>
        <v>1.205229529288</v>
      </c>
      <c r="J22" s="63">
        <f t="shared" si="11"/>
        <v>1.2826052650682895</v>
      </c>
      <c r="K22" s="63">
        <f t="shared" si="12"/>
        <v>7.2025055992373382E-3</v>
      </c>
      <c r="L22" s="63">
        <f t="shared" si="13"/>
        <v>7.6649064587083759E-3</v>
      </c>
      <c r="M22" s="63">
        <f t="shared" ca="1" si="14"/>
        <v>5.2840453203639032E-4</v>
      </c>
      <c r="N22" s="63">
        <f t="shared" ca="1" si="15"/>
        <v>3.8932551594888769E-5</v>
      </c>
      <c r="O22" s="17">
        <f t="shared" ca="1" si="16"/>
        <v>4.359286732192344E-2</v>
      </c>
      <c r="P22" s="63">
        <f t="shared" ca="1" si="17"/>
        <v>6.9428776212473245E-2</v>
      </c>
      <c r="Q22" s="63">
        <f t="shared" ca="1" si="18"/>
        <v>6.2566701325584501E-3</v>
      </c>
      <c r="R22">
        <f t="shared" ca="1" si="19"/>
        <v>6.239595467246957E-3</v>
      </c>
      <c r="T22">
        <v>1.8</v>
      </c>
      <c r="U22">
        <v>1.8</v>
      </c>
      <c r="V22">
        <f t="shared" ca="1" si="0"/>
        <v>1.644735676738461E-2</v>
      </c>
      <c r="AA22">
        <v>22</v>
      </c>
      <c r="AB22" t="s">
        <v>241</v>
      </c>
    </row>
    <row r="23" spans="1:28">
      <c r="A23" s="73">
        <v>10744.5</v>
      </c>
      <c r="B23" s="73">
        <v>2.9529999956139363E-3</v>
      </c>
      <c r="C23" s="73">
        <v>1</v>
      </c>
      <c r="D23" s="75">
        <f t="shared" si="5"/>
        <v>1.0744499999999999</v>
      </c>
      <c r="E23" s="75">
        <f t="shared" si="6"/>
        <v>2.9529999956139363E-3</v>
      </c>
      <c r="F23" s="63">
        <f t="shared" si="7"/>
        <v>1.0744499999999999</v>
      </c>
      <c r="G23" s="63">
        <f t="shared" si="8"/>
        <v>2.9529999956139363E-3</v>
      </c>
      <c r="H23" s="63">
        <f t="shared" si="9"/>
        <v>1.1544428024999998</v>
      </c>
      <c r="I23" s="63">
        <f t="shared" si="10"/>
        <v>1.2403910691461246</v>
      </c>
      <c r="J23" s="63">
        <f t="shared" si="11"/>
        <v>1.3327381842440535</v>
      </c>
      <c r="K23" s="63">
        <f t="shared" si="12"/>
        <v>3.1728508452873935E-3</v>
      </c>
      <c r="L23" s="63">
        <f t="shared" si="13"/>
        <v>3.4090695907190395E-3</v>
      </c>
      <c r="M23" s="63">
        <f t="shared" ca="1" si="14"/>
        <v>4.6206014586468169E-4</v>
      </c>
      <c r="N23" s="63">
        <f t="shared" ca="1" si="15"/>
        <v>6.2047813350688392E-6</v>
      </c>
      <c r="O23" s="17">
        <f t="shared" ca="1" si="16"/>
        <v>2.3999112710332823E-2</v>
      </c>
      <c r="P23" s="63">
        <f t="shared" ca="1" si="17"/>
        <v>3.1808511818359746E-2</v>
      </c>
      <c r="Q23" s="63">
        <f t="shared" ca="1" si="18"/>
        <v>2.0982420037780323E-3</v>
      </c>
      <c r="R23">
        <f t="shared" ca="1" si="19"/>
        <v>2.4909398497492546E-3</v>
      </c>
      <c r="T23">
        <v>1.85</v>
      </c>
      <c r="U23">
        <v>1.85</v>
      </c>
      <c r="V23">
        <f t="shared" ca="1" si="0"/>
        <v>1.9051179973455248E-2</v>
      </c>
      <c r="AA23">
        <v>23</v>
      </c>
      <c r="AB23" t="s">
        <v>242</v>
      </c>
    </row>
    <row r="24" spans="1:28">
      <c r="A24" s="73">
        <v>11481</v>
      </c>
      <c r="B24" s="73">
        <v>-3.426000002946239E-3</v>
      </c>
      <c r="C24" s="73">
        <v>1</v>
      </c>
      <c r="D24" s="75">
        <f t="shared" si="5"/>
        <v>1.1480999999999999</v>
      </c>
      <c r="E24" s="75">
        <f t="shared" si="6"/>
        <v>-3.426000002946239E-3</v>
      </c>
      <c r="F24" s="63">
        <f t="shared" si="7"/>
        <v>1.1480999999999999</v>
      </c>
      <c r="G24" s="63">
        <f t="shared" si="8"/>
        <v>-3.426000002946239E-3</v>
      </c>
      <c r="H24" s="63">
        <f t="shared" si="9"/>
        <v>1.3181336099999998</v>
      </c>
      <c r="I24" s="63">
        <f t="shared" si="10"/>
        <v>1.5133491976409996</v>
      </c>
      <c r="J24" s="63">
        <f t="shared" si="11"/>
        <v>1.7374762138116315</v>
      </c>
      <c r="K24" s="63">
        <f t="shared" si="12"/>
        <v>-3.9333906033825767E-3</v>
      </c>
      <c r="L24" s="63">
        <f t="shared" si="13"/>
        <v>-4.515925751743536E-3</v>
      </c>
      <c r="M24" s="63">
        <f t="shared" ca="1" si="14"/>
        <v>2.2473252125458643E-4</v>
      </c>
      <c r="N24" s="63">
        <f t="shared" ca="1" si="15"/>
        <v>1.3327847963257729E-5</v>
      </c>
      <c r="O24" s="17">
        <f t="shared" ca="1" si="16"/>
        <v>1.5920174726965448E-2</v>
      </c>
      <c r="P24" s="63">
        <f t="shared" ca="1" si="17"/>
        <v>6.5520306531585193E-2</v>
      </c>
      <c r="Q24" s="63">
        <f t="shared" ca="1" si="18"/>
        <v>1.435539152239566E-2</v>
      </c>
      <c r="R24">
        <f t="shared" ca="1" si="19"/>
        <v>-3.6507325242008254E-3</v>
      </c>
      <c r="T24">
        <v>1.9</v>
      </c>
      <c r="U24">
        <v>1.9</v>
      </c>
      <c r="V24">
        <f t="shared" ca="1" si="0"/>
        <v>2.1848701155383718E-2</v>
      </c>
      <c r="AA24">
        <v>24</v>
      </c>
      <c r="AB24" t="s">
        <v>162</v>
      </c>
    </row>
    <row r="25" spans="1:28">
      <c r="A25" s="73">
        <v>11483.5</v>
      </c>
      <c r="B25" s="73">
        <v>-1.4410000076168217E-3</v>
      </c>
      <c r="C25" s="73">
        <v>1</v>
      </c>
      <c r="D25" s="75">
        <f t="shared" si="5"/>
        <v>1.14835</v>
      </c>
      <c r="E25" s="75">
        <f t="shared" si="6"/>
        <v>-1.4410000076168217E-3</v>
      </c>
      <c r="F25" s="63">
        <f t="shared" si="7"/>
        <v>1.14835</v>
      </c>
      <c r="G25" s="63">
        <f t="shared" si="8"/>
        <v>-1.4410000076168217E-3</v>
      </c>
      <c r="H25" s="63">
        <f t="shared" si="9"/>
        <v>1.3187077224999999</v>
      </c>
      <c r="I25" s="63">
        <f t="shared" si="10"/>
        <v>1.514338013132875</v>
      </c>
      <c r="J25" s="63">
        <f t="shared" si="11"/>
        <v>1.738990057381137</v>
      </c>
      <c r="K25" s="63">
        <f t="shared" si="12"/>
        <v>-1.6547723587467772E-3</v>
      </c>
      <c r="L25" s="63">
        <f t="shared" si="13"/>
        <v>-1.9002578381668615E-3</v>
      </c>
      <c r="M25" s="63">
        <f t="shared" ca="1" si="14"/>
        <v>2.2464264252380906E-4</v>
      </c>
      <c r="N25" s="63">
        <f t="shared" ca="1" si="15"/>
        <v>2.7743654379675034E-6</v>
      </c>
      <c r="O25" s="17">
        <f t="shared" ca="1" si="16"/>
        <v>1.6081382153287263E-2</v>
      </c>
      <c r="P25" s="63">
        <f t="shared" ca="1" si="17"/>
        <v>6.6004288380730136E-2</v>
      </c>
      <c r="Q25" s="63">
        <f t="shared" ca="1" si="18"/>
        <v>1.4437494683885582E-2</v>
      </c>
      <c r="R25">
        <f t="shared" ca="1" si="19"/>
        <v>-1.6656426501406307E-3</v>
      </c>
      <c r="T25">
        <v>1.95</v>
      </c>
      <c r="U25">
        <v>1.95</v>
      </c>
      <c r="V25">
        <f t="shared" ca="1" si="0"/>
        <v>2.4839920313170047E-2</v>
      </c>
      <c r="AA25">
        <v>25</v>
      </c>
      <c r="AB25" t="s">
        <v>225</v>
      </c>
    </row>
    <row r="26" spans="1:28">
      <c r="A26" s="73">
        <v>11555</v>
      </c>
      <c r="B26" s="73">
        <v>4.8699999970267527E-3</v>
      </c>
      <c r="C26" s="73">
        <v>1</v>
      </c>
      <c r="D26" s="75">
        <f t="shared" si="5"/>
        <v>1.1555</v>
      </c>
      <c r="E26" s="75">
        <f t="shared" si="6"/>
        <v>4.8699999970267527E-3</v>
      </c>
      <c r="F26" s="63">
        <f t="shared" si="7"/>
        <v>1.1555</v>
      </c>
      <c r="G26" s="63">
        <f t="shared" si="8"/>
        <v>4.8699999970267527E-3</v>
      </c>
      <c r="H26" s="63">
        <f t="shared" si="9"/>
        <v>1.3351802499999998</v>
      </c>
      <c r="I26" s="63">
        <f t="shared" si="10"/>
        <v>1.5428007788749998</v>
      </c>
      <c r="J26" s="63">
        <f t="shared" si="11"/>
        <v>1.7827062999900622</v>
      </c>
      <c r="K26" s="63">
        <f t="shared" si="12"/>
        <v>5.6272849965644123E-3</v>
      </c>
      <c r="L26" s="63">
        <f t="shared" si="13"/>
        <v>6.5023278135301786E-3</v>
      </c>
      <c r="M26" s="63">
        <f t="shared" ca="1" si="14"/>
        <v>2.2412182280440174E-4</v>
      </c>
      <c r="N26" s="63">
        <f t="shared" ca="1" si="15"/>
        <v>2.1584184009715605E-5</v>
      </c>
      <c r="O26" s="17">
        <f t="shared" ca="1" si="16"/>
        <v>2.0773192155378175E-2</v>
      </c>
      <c r="P26" s="63">
        <f t="shared" ca="1" si="17"/>
        <v>7.9739480135453775E-2</v>
      </c>
      <c r="Q26" s="63">
        <f t="shared" ca="1" si="18"/>
        <v>1.67213641281251E-2</v>
      </c>
      <c r="R26">
        <f t="shared" ca="1" si="19"/>
        <v>4.6458781742223509E-3</v>
      </c>
      <c r="T26">
        <v>2</v>
      </c>
      <c r="U26">
        <v>2</v>
      </c>
      <c r="V26">
        <f t="shared" ca="1" si="0"/>
        <v>2.8024837446814221E-2</v>
      </c>
      <c r="AA26">
        <v>26</v>
      </c>
      <c r="AB26" t="s">
        <v>243</v>
      </c>
    </row>
    <row r="27" spans="1:28">
      <c r="A27" s="73">
        <v>11557.5</v>
      </c>
      <c r="B27" s="73">
        <v>4.254999992554076E-3</v>
      </c>
      <c r="C27" s="73">
        <v>1</v>
      </c>
      <c r="D27" s="75">
        <f t="shared" si="5"/>
        <v>1.1557500000000001</v>
      </c>
      <c r="E27" s="75">
        <f t="shared" si="6"/>
        <v>4.254999992554076E-3</v>
      </c>
      <c r="F27" s="63">
        <f t="shared" si="7"/>
        <v>1.1557500000000001</v>
      </c>
      <c r="G27" s="63">
        <f t="shared" si="8"/>
        <v>4.254999992554076E-3</v>
      </c>
      <c r="H27" s="63">
        <f t="shared" si="9"/>
        <v>1.3357580625000001</v>
      </c>
      <c r="I27" s="63">
        <f t="shared" si="10"/>
        <v>1.5438023807343753</v>
      </c>
      <c r="J27" s="63">
        <f t="shared" si="11"/>
        <v>1.7842496015337543</v>
      </c>
      <c r="K27" s="63">
        <f t="shared" si="12"/>
        <v>4.9177162413943732E-3</v>
      </c>
      <c r="L27" s="63">
        <f t="shared" si="13"/>
        <v>5.6836505459915473E-3</v>
      </c>
      <c r="M27" s="63">
        <f t="shared" ca="1" si="14"/>
        <v>2.2417528057576408E-4</v>
      </c>
      <c r="N27" s="63">
        <f t="shared" ca="1" si="15"/>
        <v>1.6247547858695041E-5</v>
      </c>
      <c r="O27" s="17">
        <f t="shared" ca="1" si="16"/>
        <v>2.0938907340545022E-2</v>
      </c>
      <c r="P27" s="63">
        <f t="shared" ca="1" si="17"/>
        <v>8.021310545791828E-2</v>
      </c>
      <c r="Q27" s="63">
        <f t="shared" ca="1" si="18"/>
        <v>1.6798540449007266E-2</v>
      </c>
      <c r="R27">
        <f t="shared" ca="1" si="19"/>
        <v>4.0308247119783119E-3</v>
      </c>
      <c r="T27">
        <v>2.0499999999999998</v>
      </c>
      <c r="U27">
        <v>2.0499999999999998</v>
      </c>
      <c r="V27">
        <f t="shared" ca="1" si="0"/>
        <v>3.1403452556316214E-2</v>
      </c>
    </row>
    <row r="28" spans="1:28">
      <c r="A28" s="73">
        <v>11590.5</v>
      </c>
      <c r="B28" s="73">
        <v>-3.6630000031436794E-3</v>
      </c>
      <c r="C28" s="73">
        <v>1</v>
      </c>
      <c r="D28" s="75">
        <f t="shared" si="5"/>
        <v>1.1590499999999999</v>
      </c>
      <c r="E28" s="75">
        <f t="shared" si="6"/>
        <v>-3.6630000031436794E-3</v>
      </c>
      <c r="F28" s="63">
        <f t="shared" si="7"/>
        <v>1.1590499999999999</v>
      </c>
      <c r="G28" s="63">
        <f t="shared" si="8"/>
        <v>-3.6630000031436794E-3</v>
      </c>
      <c r="H28" s="63">
        <f t="shared" si="9"/>
        <v>1.3433969024999999</v>
      </c>
      <c r="I28" s="63">
        <f t="shared" si="10"/>
        <v>1.5570641798426248</v>
      </c>
      <c r="J28" s="63">
        <f t="shared" si="11"/>
        <v>1.804715237646594</v>
      </c>
      <c r="K28" s="63">
        <f t="shared" si="12"/>
        <v>-4.2456001536436815E-3</v>
      </c>
      <c r="L28" s="63">
        <f t="shared" si="13"/>
        <v>-4.9208628580807087E-3</v>
      </c>
      <c r="M28" s="63">
        <f t="shared" ca="1" si="14"/>
        <v>2.2533475751526644E-4</v>
      </c>
      <c r="N28" s="63">
        <f t="shared" ca="1" si="15"/>
        <v>1.5119147210948661E-5</v>
      </c>
      <c r="O28" s="17">
        <f t="shared" ca="1" si="16"/>
        <v>2.3126884918486353E-2</v>
      </c>
      <c r="P28" s="63">
        <f t="shared" ca="1" si="17"/>
        <v>8.6398484353193625E-2</v>
      </c>
      <c r="Q28" s="63">
        <f t="shared" ca="1" si="18"/>
        <v>1.7796673073764521E-2</v>
      </c>
      <c r="R28">
        <f t="shared" ca="1" si="19"/>
        <v>-3.8883347606589458E-3</v>
      </c>
      <c r="T28">
        <v>2.1</v>
      </c>
      <c r="U28">
        <v>2.1</v>
      </c>
      <c r="V28">
        <f t="shared" ca="1" si="0"/>
        <v>3.4975765641676121E-2</v>
      </c>
    </row>
    <row r="29" spans="1:28">
      <c r="A29" s="73">
        <v>11593</v>
      </c>
      <c r="B29" s="73">
        <v>-4.0780000053928234E-3</v>
      </c>
      <c r="C29" s="73">
        <v>1</v>
      </c>
      <c r="D29" s="75">
        <f t="shared" si="5"/>
        <v>1.1593</v>
      </c>
      <c r="E29" s="75">
        <f t="shared" si="6"/>
        <v>-4.0780000053928234E-3</v>
      </c>
      <c r="F29" s="63">
        <f t="shared" si="7"/>
        <v>1.1593</v>
      </c>
      <c r="G29" s="63">
        <f t="shared" si="8"/>
        <v>-4.0780000053928234E-3</v>
      </c>
      <c r="H29" s="63">
        <f t="shared" si="9"/>
        <v>1.34397649</v>
      </c>
      <c r="I29" s="63">
        <f t="shared" si="10"/>
        <v>1.558071944857</v>
      </c>
      <c r="J29" s="63">
        <f t="shared" si="11"/>
        <v>1.80627280567272</v>
      </c>
      <c r="K29" s="63">
        <f t="shared" si="12"/>
        <v>-4.7276254062519002E-3</v>
      </c>
      <c r="L29" s="63">
        <f t="shared" si="13"/>
        <v>-5.4807361334678279E-3</v>
      </c>
      <c r="M29" s="63">
        <f t="shared" ca="1" si="14"/>
        <v>2.2545697806805598E-4</v>
      </c>
      <c r="N29" s="63">
        <f t="shared" ca="1" si="15"/>
        <v>1.851974200849821E-5</v>
      </c>
      <c r="O29" s="17">
        <f t="shared" ca="1" si="16"/>
        <v>2.3292422987487696E-2</v>
      </c>
      <c r="P29" s="63">
        <f t="shared" ca="1" si="17"/>
        <v>8.6861408526482053E-2</v>
      </c>
      <c r="Q29" s="63">
        <f t="shared" ca="1" si="18"/>
        <v>1.7870636581297544E-2</v>
      </c>
      <c r="R29">
        <f t="shared" ca="1" si="19"/>
        <v>-4.3034569834608793E-3</v>
      </c>
      <c r="T29">
        <v>2.15</v>
      </c>
      <c r="U29">
        <v>2.15</v>
      </c>
      <c r="V29">
        <f t="shared" ca="1" si="0"/>
        <v>3.8741776702893888E-2</v>
      </c>
    </row>
    <row r="30" spans="1:28">
      <c r="A30" s="73">
        <v>11595.5</v>
      </c>
      <c r="B30" s="73">
        <v>-3.3930000063264742E-3</v>
      </c>
      <c r="C30" s="73">
        <v>1</v>
      </c>
      <c r="D30" s="75">
        <f t="shared" si="5"/>
        <v>1.1595500000000001</v>
      </c>
      <c r="E30" s="75">
        <f t="shared" si="6"/>
        <v>-3.3930000063264742E-3</v>
      </c>
      <c r="F30" s="63">
        <f t="shared" si="7"/>
        <v>1.1595500000000001</v>
      </c>
      <c r="G30" s="63">
        <f t="shared" si="8"/>
        <v>-3.3930000063264742E-3</v>
      </c>
      <c r="H30" s="63">
        <f t="shared" si="9"/>
        <v>1.3445562025000002</v>
      </c>
      <c r="I30" s="63">
        <f t="shared" si="10"/>
        <v>1.5590801446088753</v>
      </c>
      <c r="J30" s="63">
        <f t="shared" si="11"/>
        <v>1.8078313816812215</v>
      </c>
      <c r="K30" s="63">
        <f t="shared" si="12"/>
        <v>-3.9343531573358638E-3</v>
      </c>
      <c r="L30" s="63">
        <f t="shared" si="13"/>
        <v>-4.5620792035888013E-3</v>
      </c>
      <c r="M30" s="63">
        <f t="shared" ca="1" si="14"/>
        <v>2.255840410702592E-4</v>
      </c>
      <c r="N30" s="63">
        <f t="shared" ca="1" si="15"/>
        <v>1.3094150508074125E-5</v>
      </c>
      <c r="O30" s="17">
        <f t="shared" ca="1" si="16"/>
        <v>2.3457894536956653E-2</v>
      </c>
      <c r="P30" s="63">
        <f t="shared" ca="1" si="17"/>
        <v>8.732344777088745E-2</v>
      </c>
      <c r="Q30" s="63">
        <f t="shared" ca="1" si="18"/>
        <v>1.7944354588797635E-2</v>
      </c>
      <c r="R30">
        <f t="shared" ca="1" si="19"/>
        <v>-3.6185840473967334E-3</v>
      </c>
      <c r="T30">
        <v>2.2000000000000002</v>
      </c>
      <c r="U30">
        <v>2.2000000000000002</v>
      </c>
      <c r="V30">
        <f t="shared" ca="1" si="0"/>
        <v>4.2701485739969514E-2</v>
      </c>
    </row>
    <row r="31" spans="1:28">
      <c r="A31" s="73">
        <v>11598</v>
      </c>
      <c r="B31" s="73">
        <v>-3.0080000069574453E-3</v>
      </c>
      <c r="C31" s="73">
        <v>1</v>
      </c>
      <c r="D31" s="75">
        <f t="shared" si="5"/>
        <v>1.1597999999999999</v>
      </c>
      <c r="E31" s="75">
        <f t="shared" si="6"/>
        <v>-3.0080000069574453E-3</v>
      </c>
      <c r="F31" s="63">
        <f t="shared" si="7"/>
        <v>1.1597999999999999</v>
      </c>
      <c r="G31" s="63">
        <f t="shared" si="8"/>
        <v>-3.0080000069574453E-3</v>
      </c>
      <c r="H31" s="63">
        <f t="shared" si="9"/>
        <v>1.3451360399999999</v>
      </c>
      <c r="I31" s="63">
        <f t="shared" si="10"/>
        <v>1.5600887791919997</v>
      </c>
      <c r="J31" s="63">
        <f t="shared" si="11"/>
        <v>1.8093909661068812</v>
      </c>
      <c r="K31" s="63">
        <f t="shared" si="12"/>
        <v>-3.4886784080692449E-3</v>
      </c>
      <c r="L31" s="63">
        <f t="shared" si="13"/>
        <v>-4.0461692176787098E-3</v>
      </c>
      <c r="M31" s="63">
        <f t="shared" ca="1" si="14"/>
        <v>2.2571594652183447E-4</v>
      </c>
      <c r="N31" s="63">
        <f t="shared" ca="1" si="15"/>
        <v>1.0456918867786407E-5</v>
      </c>
      <c r="O31" s="17">
        <f t="shared" ca="1" si="16"/>
        <v>2.3623292604479932E-2</v>
      </c>
      <c r="P31" s="63">
        <f t="shared" ca="1" si="17"/>
        <v>8.778458522416864E-2</v>
      </c>
      <c r="Q31" s="63">
        <f t="shared" ca="1" si="18"/>
        <v>1.8017824635775115E-2</v>
      </c>
      <c r="R31">
        <f t="shared" ca="1" si="19"/>
        <v>-3.2337159534792798E-3</v>
      </c>
      <c r="T31">
        <v>2.25</v>
      </c>
      <c r="U31">
        <v>2.25</v>
      </c>
      <c r="V31">
        <f t="shared" ca="1" si="0"/>
        <v>4.6854892752902944E-2</v>
      </c>
    </row>
    <row r="32" spans="1:28">
      <c r="A32" s="73">
        <v>11600.5</v>
      </c>
      <c r="B32" s="73">
        <v>-2.8230000025359914E-3</v>
      </c>
      <c r="C32" s="73">
        <v>1</v>
      </c>
      <c r="D32" s="75">
        <f t="shared" si="5"/>
        <v>1.16005</v>
      </c>
      <c r="E32" s="75">
        <f t="shared" si="6"/>
        <v>-2.8230000025359914E-3</v>
      </c>
      <c r="F32" s="63">
        <f t="shared" si="7"/>
        <v>1.16005</v>
      </c>
      <c r="G32" s="63">
        <f t="shared" si="8"/>
        <v>-2.8230000025359914E-3</v>
      </c>
      <c r="H32" s="63">
        <f t="shared" si="9"/>
        <v>1.3457160025000001</v>
      </c>
      <c r="I32" s="63">
        <f t="shared" si="10"/>
        <v>1.5610978487001252</v>
      </c>
      <c r="J32" s="63">
        <f t="shared" si="11"/>
        <v>1.8109515593845804</v>
      </c>
      <c r="K32" s="63">
        <f t="shared" si="12"/>
        <v>-3.2748211529418769E-3</v>
      </c>
      <c r="L32" s="63">
        <f t="shared" si="13"/>
        <v>-3.7989562784702243E-3</v>
      </c>
      <c r="M32" s="63">
        <f t="shared" ca="1" si="14"/>
        <v>2.2585269442283035E-4</v>
      </c>
      <c r="N32" s="63">
        <f t="shared" ca="1" si="15"/>
        <v>9.2955027677530806E-6</v>
      </c>
      <c r="O32" s="17">
        <f t="shared" ca="1" si="16"/>
        <v>2.3788610255239671E-2</v>
      </c>
      <c r="P32" s="63">
        <f t="shared" ca="1" si="17"/>
        <v>8.8244804101416996E-2</v>
      </c>
      <c r="Q32" s="63">
        <f t="shared" ca="1" si="18"/>
        <v>1.8091044275036175E-2</v>
      </c>
      <c r="R32">
        <f t="shared" ca="1" si="19"/>
        <v>-3.0488526969588217E-3</v>
      </c>
      <c r="T32">
        <v>2.2999999999999998</v>
      </c>
      <c r="U32">
        <v>2.2999999999999998</v>
      </c>
      <c r="V32">
        <f t="shared" ca="1" si="0"/>
        <v>5.1201997741694261E-2</v>
      </c>
    </row>
    <row r="33" spans="1:22">
      <c r="A33" s="73">
        <v>11663.5</v>
      </c>
      <c r="B33" s="73">
        <v>-2.9209999993327074E-3</v>
      </c>
      <c r="C33" s="73">
        <v>1</v>
      </c>
      <c r="D33" s="75">
        <f t="shared" si="5"/>
        <v>1.16635</v>
      </c>
      <c r="E33" s="75">
        <f t="shared" si="6"/>
        <v>-2.9209999993327074E-3</v>
      </c>
      <c r="F33" s="63">
        <f t="shared" si="7"/>
        <v>1.16635</v>
      </c>
      <c r="G33" s="63">
        <f t="shared" si="8"/>
        <v>-2.9209999993327074E-3</v>
      </c>
      <c r="H33" s="63">
        <f t="shared" si="9"/>
        <v>1.3603723225</v>
      </c>
      <c r="I33" s="63">
        <f t="shared" si="10"/>
        <v>1.5866702583478749</v>
      </c>
      <c r="J33" s="63">
        <f t="shared" si="11"/>
        <v>1.8506128558240438</v>
      </c>
      <c r="K33" s="63">
        <f t="shared" si="12"/>
        <v>-3.4069083492217034E-3</v>
      </c>
      <c r="L33" s="63">
        <f t="shared" si="13"/>
        <v>-3.973647553114734E-3</v>
      </c>
      <c r="M33" s="63">
        <f t="shared" ca="1" si="14"/>
        <v>2.3089733092244297E-4</v>
      </c>
      <c r="N33" s="63">
        <f t="shared" ca="1" si="15"/>
        <v>9.9344567804695449E-6</v>
      </c>
      <c r="O33" s="17">
        <f t="shared" ca="1" si="16"/>
        <v>2.7907893502741518E-2</v>
      </c>
      <c r="P33" s="63">
        <f t="shared" ca="1" si="17"/>
        <v>9.9490472564158203E-2</v>
      </c>
      <c r="Q33" s="63">
        <f t="shared" ca="1" si="18"/>
        <v>1.9846470562094994E-2</v>
      </c>
      <c r="R33">
        <f t="shared" ca="1" si="19"/>
        <v>-3.1518973302551503E-3</v>
      </c>
      <c r="T33">
        <v>2.35</v>
      </c>
      <c r="U33">
        <v>2.35</v>
      </c>
      <c r="V33">
        <f t="shared" ca="1" si="0"/>
        <v>5.5742800706343465E-2</v>
      </c>
    </row>
    <row r="34" spans="1:22">
      <c r="A34" s="73">
        <v>11666</v>
      </c>
      <c r="B34" s="73">
        <v>-4.1360000032000244E-3</v>
      </c>
      <c r="C34" s="73">
        <v>1</v>
      </c>
      <c r="D34" s="75">
        <f t="shared" si="5"/>
        <v>1.1666000000000001</v>
      </c>
      <c r="E34" s="75">
        <f t="shared" si="6"/>
        <v>-4.1360000032000244E-3</v>
      </c>
      <c r="F34" s="63">
        <f t="shared" si="7"/>
        <v>1.1666000000000001</v>
      </c>
      <c r="G34" s="63">
        <f t="shared" si="8"/>
        <v>-4.1360000032000244E-3</v>
      </c>
      <c r="H34" s="63">
        <f t="shared" si="9"/>
        <v>1.3609555600000003</v>
      </c>
      <c r="I34" s="63">
        <f t="shared" si="10"/>
        <v>1.5876907562960005</v>
      </c>
      <c r="J34" s="63">
        <f t="shared" si="11"/>
        <v>1.8522000362949143</v>
      </c>
      <c r="K34" s="63">
        <f t="shared" si="12"/>
        <v>-4.8250576037331492E-3</v>
      </c>
      <c r="L34" s="63">
        <f t="shared" si="13"/>
        <v>-5.6289122005150922E-3</v>
      </c>
      <c r="M34" s="63">
        <f t="shared" ca="1" si="14"/>
        <v>2.3116095099761508E-4</v>
      </c>
      <c r="N34" s="63">
        <f t="shared" ca="1" si="15"/>
        <v>1.9072094799868435E-5</v>
      </c>
      <c r="O34" s="17">
        <f t="shared" ca="1" si="16"/>
        <v>2.8068725625275286E-2</v>
      </c>
      <c r="P34" s="63">
        <f t="shared" ca="1" si="17"/>
        <v>9.9920902965348501E-2</v>
      </c>
      <c r="Q34" s="63">
        <f t="shared" ca="1" si="18"/>
        <v>1.9912302081045132E-2</v>
      </c>
      <c r="R34">
        <f t="shared" ca="1" si="19"/>
        <v>-4.3671609541976394E-3</v>
      </c>
    </row>
    <row r="35" spans="1:22">
      <c r="A35" s="73">
        <v>11668.5</v>
      </c>
      <c r="B35" s="73">
        <v>-2.9510000022128224E-3</v>
      </c>
      <c r="C35" s="73">
        <v>1</v>
      </c>
      <c r="D35" s="75">
        <f t="shared" si="5"/>
        <v>1.1668499999999999</v>
      </c>
      <c r="E35" s="75">
        <f t="shared" si="6"/>
        <v>-2.9510000022128224E-3</v>
      </c>
      <c r="F35" s="63">
        <f t="shared" si="7"/>
        <v>1.1668499999999999</v>
      </c>
      <c r="G35" s="63">
        <f t="shared" si="8"/>
        <v>-2.9510000022128224E-3</v>
      </c>
      <c r="H35" s="63">
        <f t="shared" si="9"/>
        <v>1.3615389224999999</v>
      </c>
      <c r="I35" s="63">
        <f t="shared" si="10"/>
        <v>1.5887116917191249</v>
      </c>
      <c r="J35" s="63">
        <f t="shared" si="11"/>
        <v>1.8537882374824608</v>
      </c>
      <c r="K35" s="63">
        <f t="shared" si="12"/>
        <v>-3.4433743525820316E-3</v>
      </c>
      <c r="L35" s="63">
        <f t="shared" si="13"/>
        <v>-4.0179013633103436E-3</v>
      </c>
      <c r="M35" s="63">
        <f t="shared" ca="1" si="14"/>
        <v>2.3142941352218699E-4</v>
      </c>
      <c r="N35" s="63">
        <f t="shared" ca="1" si="15"/>
        <v>1.0127856986135474E-5</v>
      </c>
      <c r="O35" s="17">
        <f t="shared" ca="1" si="16"/>
        <v>2.8229299284807982E-2</v>
      </c>
      <c r="P35" s="63">
        <f t="shared" ca="1" si="17"/>
        <v>0.10034998789930077</v>
      </c>
      <c r="Q35" s="63">
        <f t="shared" ca="1" si="18"/>
        <v>1.9977821729289972E-2</v>
      </c>
      <c r="R35">
        <f t="shared" ca="1" si="19"/>
        <v>-3.1824294157350094E-3</v>
      </c>
    </row>
    <row r="36" spans="1:22">
      <c r="A36" s="73">
        <v>12443</v>
      </c>
      <c r="B36" s="73">
        <v>2.9219999996712431E-3</v>
      </c>
      <c r="C36" s="73">
        <v>1</v>
      </c>
      <c r="D36" s="75">
        <f t="shared" si="5"/>
        <v>1.2443</v>
      </c>
      <c r="E36" s="75">
        <f t="shared" si="6"/>
        <v>2.9219999996712431E-3</v>
      </c>
      <c r="F36" s="63">
        <f t="shared" si="7"/>
        <v>1.2443</v>
      </c>
      <c r="G36" s="63">
        <f t="shared" si="8"/>
        <v>2.9219999996712431E-3</v>
      </c>
      <c r="H36" s="63">
        <f t="shared" si="9"/>
        <v>1.5482824899999998</v>
      </c>
      <c r="I36" s="63">
        <f t="shared" si="10"/>
        <v>1.9265279023069997</v>
      </c>
      <c r="J36" s="63">
        <f t="shared" si="11"/>
        <v>2.3971786688405996</v>
      </c>
      <c r="K36" s="63">
        <f t="shared" si="12"/>
        <v>3.6358445995909277E-3</v>
      </c>
      <c r="L36" s="63">
        <f t="shared" si="13"/>
        <v>4.5240814352709912E-3</v>
      </c>
      <c r="M36" s="63">
        <f t="shared" ca="1" si="14"/>
        <v>5.4772875753114625E-4</v>
      </c>
      <c r="N36" s="63">
        <f t="shared" ca="1" si="15"/>
        <v>5.6371639312534786E-6</v>
      </c>
      <c r="O36" s="17">
        <f t="shared" ca="1" si="16"/>
        <v>4.5382387913319826E-2</v>
      </c>
      <c r="P36" s="63">
        <f t="shared" ca="1" si="17"/>
        <v>0.12530383426986885</v>
      </c>
      <c r="Q36" s="63">
        <f t="shared" ca="1" si="18"/>
        <v>2.0030571636323241E-2</v>
      </c>
      <c r="R36">
        <f t="shared" ca="1" si="19"/>
        <v>2.3742712421400969E-3</v>
      </c>
    </row>
    <row r="37" spans="1:22">
      <c r="A37" s="73">
        <v>12505</v>
      </c>
      <c r="B37" s="73">
        <v>3.8700000004610047E-3</v>
      </c>
      <c r="C37" s="73">
        <v>1</v>
      </c>
      <c r="D37" s="75">
        <f t="shared" si="5"/>
        <v>1.2504999999999999</v>
      </c>
      <c r="E37" s="75">
        <f t="shared" si="6"/>
        <v>3.8700000004610047E-3</v>
      </c>
      <c r="F37" s="63">
        <f t="shared" si="7"/>
        <v>1.2504999999999999</v>
      </c>
      <c r="G37" s="63">
        <f t="shared" si="8"/>
        <v>3.8700000004610047E-3</v>
      </c>
      <c r="H37" s="63">
        <f t="shared" si="9"/>
        <v>1.5637502499999998</v>
      </c>
      <c r="I37" s="63">
        <f t="shared" si="10"/>
        <v>1.9554696876249997</v>
      </c>
      <c r="J37" s="63">
        <f t="shared" si="11"/>
        <v>2.4453148443750621</v>
      </c>
      <c r="K37" s="63">
        <f t="shared" si="12"/>
        <v>4.8394350005764863E-3</v>
      </c>
      <c r="L37" s="63">
        <f t="shared" si="13"/>
        <v>6.0517134682208963E-3</v>
      </c>
      <c r="M37" s="63">
        <f t="shared" ca="1" si="14"/>
        <v>5.9314055696225998E-4</v>
      </c>
      <c r="N37" s="63">
        <f t="shared" ca="1" si="15"/>
        <v>1.0737807812446903E-5</v>
      </c>
      <c r="O37" s="17">
        <f t="shared" ca="1" si="16"/>
        <v>4.3155114506953356E-2</v>
      </c>
      <c r="P37" s="63">
        <f t="shared" ca="1" si="17"/>
        <v>0.11700879765548471</v>
      </c>
      <c r="Q37" s="63">
        <f t="shared" ca="1" si="18"/>
        <v>1.8324257850819394E-2</v>
      </c>
      <c r="R37">
        <f t="shared" ca="1" si="19"/>
        <v>3.2768594434987447E-3</v>
      </c>
    </row>
    <row r="38" spans="1:22">
      <c r="A38" s="73">
        <v>12507.5</v>
      </c>
      <c r="B38" s="73">
        <v>3.6550000004353933E-3</v>
      </c>
      <c r="C38" s="73">
        <v>1</v>
      </c>
      <c r="D38" s="75">
        <f t="shared" si="5"/>
        <v>1.25075</v>
      </c>
      <c r="E38" s="75">
        <f t="shared" si="6"/>
        <v>3.6550000004353933E-3</v>
      </c>
      <c r="F38" s="63">
        <f t="shared" si="7"/>
        <v>1.25075</v>
      </c>
      <c r="G38" s="63">
        <f t="shared" si="8"/>
        <v>3.6550000004353933E-3</v>
      </c>
      <c r="H38" s="63">
        <f t="shared" si="9"/>
        <v>1.5643755625</v>
      </c>
      <c r="I38" s="63">
        <f t="shared" si="10"/>
        <v>1.9566427347968751</v>
      </c>
      <c r="J38" s="63">
        <f t="shared" si="11"/>
        <v>2.4472709005471915</v>
      </c>
      <c r="K38" s="63">
        <f t="shared" si="12"/>
        <v>4.5714912505445682E-3</v>
      </c>
      <c r="L38" s="63">
        <f t="shared" si="13"/>
        <v>5.7177926816186185E-3</v>
      </c>
      <c r="M38" s="63">
        <f t="shared" ca="1" si="14"/>
        <v>5.9503414550428346E-4</v>
      </c>
      <c r="N38" s="63">
        <f t="shared" ca="1" si="15"/>
        <v>9.3633910333442782E-6</v>
      </c>
      <c r="O38" s="17">
        <f t="shared" ca="1" si="16"/>
        <v>4.3055000197140821E-2</v>
      </c>
      <c r="P38" s="63">
        <f t="shared" ca="1" si="17"/>
        <v>0.11664864109154444</v>
      </c>
      <c r="Q38" s="63">
        <f t="shared" ca="1" si="18"/>
        <v>1.8251858037685337E-2</v>
      </c>
      <c r="R38">
        <f t="shared" ca="1" si="19"/>
        <v>3.0599658549311098E-3</v>
      </c>
    </row>
    <row r="39" spans="1:22">
      <c r="A39" s="73">
        <v>12511.5</v>
      </c>
      <c r="B39" s="73">
        <v>1.7710000029182993E-3</v>
      </c>
      <c r="C39" s="73">
        <v>1</v>
      </c>
      <c r="D39" s="75">
        <f t="shared" si="5"/>
        <v>1.25115</v>
      </c>
      <c r="E39" s="75">
        <f t="shared" si="6"/>
        <v>1.7710000029182993E-3</v>
      </c>
      <c r="F39" s="63">
        <f t="shared" si="7"/>
        <v>1.25115</v>
      </c>
      <c r="G39" s="63">
        <f t="shared" si="8"/>
        <v>1.7710000029182993E-3</v>
      </c>
      <c r="H39" s="63">
        <f t="shared" si="9"/>
        <v>1.5653763224999999</v>
      </c>
      <c r="I39" s="63">
        <f t="shared" si="10"/>
        <v>1.958520585895875</v>
      </c>
      <c r="J39" s="63">
        <f t="shared" si="11"/>
        <v>2.4504030310436238</v>
      </c>
      <c r="K39" s="63">
        <f t="shared" si="12"/>
        <v>2.2157866536512303E-3</v>
      </c>
      <c r="L39" s="63">
        <f t="shared" si="13"/>
        <v>2.7722814717157369E-3</v>
      </c>
      <c r="M39" s="63">
        <f t="shared" ca="1" si="14"/>
        <v>5.9807395946625402E-4</v>
      </c>
      <c r="N39" s="63">
        <f t="shared" ca="1" si="15"/>
        <v>1.3757555034080692E-6</v>
      </c>
      <c r="O39" s="17">
        <f t="shared" ca="1" si="16"/>
        <v>4.289321162674218E-2</v>
      </c>
      <c r="P39" s="63">
        <f t="shared" ca="1" si="17"/>
        <v>0.11606845712670193</v>
      </c>
      <c r="Q39" s="63">
        <f t="shared" ca="1" si="18"/>
        <v>1.8135482342816301E-2</v>
      </c>
      <c r="R39">
        <f t="shared" ca="1" si="19"/>
        <v>1.1729260434520453E-3</v>
      </c>
    </row>
    <row r="40" spans="1:22">
      <c r="A40" s="73">
        <v>12519</v>
      </c>
      <c r="B40" s="73">
        <v>2.4259999991045333E-3</v>
      </c>
      <c r="C40" s="73">
        <v>1</v>
      </c>
      <c r="D40" s="75">
        <f t="shared" si="5"/>
        <v>1.2519</v>
      </c>
      <c r="E40" s="75">
        <f t="shared" si="6"/>
        <v>2.4259999991045333E-3</v>
      </c>
      <c r="F40" s="63">
        <f t="shared" si="7"/>
        <v>1.2519</v>
      </c>
      <c r="G40" s="63">
        <f t="shared" si="8"/>
        <v>2.4259999991045333E-3</v>
      </c>
      <c r="H40" s="63">
        <f t="shared" si="9"/>
        <v>1.5672536100000001</v>
      </c>
      <c r="I40" s="63">
        <f t="shared" si="10"/>
        <v>1.962044794359</v>
      </c>
      <c r="J40" s="63">
        <f t="shared" si="11"/>
        <v>2.4562838780580321</v>
      </c>
      <c r="K40" s="63">
        <f t="shared" si="12"/>
        <v>3.0371093988789655E-3</v>
      </c>
      <c r="L40" s="63">
        <f t="shared" si="13"/>
        <v>3.8021572564565769E-3</v>
      </c>
      <c r="M40" s="63">
        <f t="shared" ca="1" si="14"/>
        <v>6.0380702354579513E-4</v>
      </c>
      <c r="N40" s="63">
        <f t="shared" ca="1" si="15"/>
        <v>3.3203872401756084E-6</v>
      </c>
      <c r="O40" s="17">
        <f t="shared" ca="1" si="16"/>
        <v>4.2584572133879665E-2</v>
      </c>
      <c r="P40" s="63">
        <f t="shared" ca="1" si="17"/>
        <v>0.11496771165022815</v>
      </c>
      <c r="Q40" s="63">
        <f t="shared" ca="1" si="18"/>
        <v>1.7915530965653851E-2</v>
      </c>
      <c r="R40">
        <f t="shared" ca="1" si="19"/>
        <v>1.8221929755587382E-3</v>
      </c>
    </row>
    <row r="41" spans="1:22">
      <c r="A41" s="73">
        <v>12538</v>
      </c>
      <c r="B41" s="73">
        <v>3.2519999949727207E-3</v>
      </c>
      <c r="C41" s="73">
        <v>1</v>
      </c>
      <c r="D41" s="75">
        <f t="shared" si="5"/>
        <v>1.2538</v>
      </c>
      <c r="E41" s="75">
        <f t="shared" si="6"/>
        <v>3.2519999949727207E-3</v>
      </c>
      <c r="F41" s="63">
        <f t="shared" si="7"/>
        <v>1.2538</v>
      </c>
      <c r="G41" s="63">
        <f t="shared" si="8"/>
        <v>3.2519999949727207E-3</v>
      </c>
      <c r="H41" s="63">
        <f t="shared" si="9"/>
        <v>1.57201444</v>
      </c>
      <c r="I41" s="63">
        <f t="shared" si="10"/>
        <v>1.970991704872</v>
      </c>
      <c r="J41" s="63">
        <f t="shared" si="11"/>
        <v>2.4712293995685135</v>
      </c>
      <c r="K41" s="63">
        <f t="shared" si="12"/>
        <v>4.0773575936967977E-3</v>
      </c>
      <c r="L41" s="63">
        <f t="shared" si="13"/>
        <v>5.1121909509770453E-3</v>
      </c>
      <c r="M41" s="63">
        <f t="shared" ca="1" si="14"/>
        <v>6.1852583974230518E-4</v>
      </c>
      <c r="N41" s="63">
        <f t="shared" ca="1" si="15"/>
        <v>6.9351861262665511E-6</v>
      </c>
      <c r="O41" s="17">
        <f t="shared" ca="1" si="16"/>
        <v>4.1772359059261299E-2</v>
      </c>
      <c r="P41" s="63">
        <f t="shared" ca="1" si="17"/>
        <v>0.11210577075861659</v>
      </c>
      <c r="Q41" s="63">
        <f t="shared" ca="1" si="18"/>
        <v>1.7348525482630311E-2</v>
      </c>
      <c r="R41">
        <f t="shared" ca="1" si="19"/>
        <v>2.6334741552304156E-3</v>
      </c>
    </row>
    <row r="42" spans="1:22">
      <c r="A42" s="73">
        <v>12570</v>
      </c>
      <c r="B42" s="73">
        <v>2.079999991110526E-3</v>
      </c>
      <c r="C42" s="73">
        <v>1</v>
      </c>
      <c r="D42" s="75">
        <f t="shared" si="5"/>
        <v>1.2569999999999999</v>
      </c>
      <c r="E42" s="75">
        <f t="shared" si="6"/>
        <v>2.079999991110526E-3</v>
      </c>
      <c r="F42" s="63">
        <f t="shared" si="7"/>
        <v>1.2569999999999999</v>
      </c>
      <c r="G42" s="63">
        <f t="shared" si="8"/>
        <v>2.079999991110526E-3</v>
      </c>
      <c r="H42" s="63">
        <f t="shared" si="9"/>
        <v>1.5800489999999998</v>
      </c>
      <c r="I42" s="63">
        <f t="shared" si="10"/>
        <v>1.9861215929999996</v>
      </c>
      <c r="J42" s="63">
        <f t="shared" si="11"/>
        <v>2.4965548424009993</v>
      </c>
      <c r="K42" s="63">
        <f t="shared" si="12"/>
        <v>2.6145599888259311E-3</v>
      </c>
      <c r="L42" s="63">
        <f t="shared" si="13"/>
        <v>3.2865019059541952E-3</v>
      </c>
      <c r="M42" s="63">
        <f t="shared" ca="1" si="14"/>
        <v>6.439476551085635E-4</v>
      </c>
      <c r="N42" s="63">
        <f t="shared" ca="1" si="15"/>
        <v>2.0622463117366937E-6</v>
      </c>
      <c r="O42" s="17">
        <f t="shared" ca="1" si="16"/>
        <v>4.0309601978950255E-2</v>
      </c>
      <c r="P42" s="63">
        <f t="shared" ca="1" si="17"/>
        <v>0.10706024488800224</v>
      </c>
      <c r="Q42" s="63">
        <f t="shared" ca="1" si="18"/>
        <v>1.6364408044990099E-2</v>
      </c>
      <c r="R42">
        <f t="shared" ca="1" si="19"/>
        <v>1.4360523360019625E-3</v>
      </c>
    </row>
    <row r="43" spans="1:22">
      <c r="A43" s="73">
        <v>12571</v>
      </c>
      <c r="B43" s="73">
        <v>4.0339999977732077E-3</v>
      </c>
      <c r="C43" s="73">
        <v>1</v>
      </c>
      <c r="D43" s="75">
        <f t="shared" si="5"/>
        <v>1.2571000000000001</v>
      </c>
      <c r="E43" s="75">
        <f t="shared" si="6"/>
        <v>4.0339999977732077E-3</v>
      </c>
      <c r="F43" s="63">
        <f t="shared" si="7"/>
        <v>1.2571000000000001</v>
      </c>
      <c r="G43" s="63">
        <f t="shared" si="8"/>
        <v>4.0339999977732077E-3</v>
      </c>
      <c r="H43" s="63">
        <f t="shared" si="9"/>
        <v>1.5803004100000002</v>
      </c>
      <c r="I43" s="63">
        <f t="shared" si="10"/>
        <v>1.9865956454110005</v>
      </c>
      <c r="J43" s="63">
        <f t="shared" si="11"/>
        <v>2.4973493858461691</v>
      </c>
      <c r="K43" s="63">
        <f t="shared" si="12"/>
        <v>5.0711413972006998E-3</v>
      </c>
      <c r="L43" s="63">
        <f t="shared" si="13"/>
        <v>6.3749318504210005E-3</v>
      </c>
      <c r="M43" s="63">
        <f t="shared" ca="1" si="14"/>
        <v>6.4475487090517175E-4</v>
      </c>
      <c r="N43" s="63">
        <f t="shared" ca="1" si="15"/>
        <v>1.148698252999873E-5</v>
      </c>
      <c r="O43" s="17">
        <f t="shared" ca="1" si="16"/>
        <v>4.0262039034472792E-2</v>
      </c>
      <c r="P43" s="63">
        <f t="shared" ca="1" si="17"/>
        <v>0.10689824639596768</v>
      </c>
      <c r="Q43" s="63">
        <f t="shared" ca="1" si="18"/>
        <v>1.6333112706198166E-2</v>
      </c>
      <c r="R43">
        <f t="shared" ca="1" si="19"/>
        <v>3.389245126868036E-3</v>
      </c>
    </row>
    <row r="44" spans="1:22">
      <c r="A44" s="73">
        <v>12597</v>
      </c>
      <c r="B44" s="73">
        <v>1.3379999945755117E-3</v>
      </c>
      <c r="C44" s="73">
        <v>1</v>
      </c>
      <c r="D44" s="75">
        <f t="shared" si="5"/>
        <v>1.2597</v>
      </c>
      <c r="E44" s="75">
        <f t="shared" si="6"/>
        <v>1.3379999945755117E-3</v>
      </c>
      <c r="F44" s="63">
        <f t="shared" si="7"/>
        <v>1.2597</v>
      </c>
      <c r="G44" s="63">
        <f t="shared" si="8"/>
        <v>1.3379999945755117E-3</v>
      </c>
      <c r="H44" s="63">
        <f t="shared" si="9"/>
        <v>1.58684409</v>
      </c>
      <c r="I44" s="63">
        <f t="shared" si="10"/>
        <v>1.9989475001730002</v>
      </c>
      <c r="J44" s="63">
        <f t="shared" si="11"/>
        <v>2.5180741659679282</v>
      </c>
      <c r="K44" s="63">
        <f t="shared" si="12"/>
        <v>1.685478593166772E-3</v>
      </c>
      <c r="L44" s="63">
        <f t="shared" si="13"/>
        <v>2.1231973838121828E-3</v>
      </c>
      <c r="M44" s="63">
        <f t="shared" ca="1" si="14"/>
        <v>6.660144335749324E-4</v>
      </c>
      <c r="N44" s="63">
        <f t="shared" ca="1" si="15"/>
        <v>4.5156459419326326E-7</v>
      </c>
      <c r="O44" s="17">
        <f t="shared" ca="1" si="16"/>
        <v>3.8987686327168543E-2</v>
      </c>
      <c r="P44" s="63">
        <f t="shared" ca="1" si="17"/>
        <v>0.10260013512475871</v>
      </c>
      <c r="Q44" s="63">
        <f t="shared" ca="1" si="18"/>
        <v>1.550911502541189E-2</v>
      </c>
      <c r="R44">
        <f t="shared" ca="1" si="19"/>
        <v>6.7198556100057927E-4</v>
      </c>
    </row>
    <row r="45" spans="1:22">
      <c r="A45" s="73">
        <v>13342</v>
      </c>
      <c r="B45" s="73">
        <v>1.5679999924032018E-3</v>
      </c>
      <c r="C45" s="73">
        <v>1</v>
      </c>
      <c r="D45" s="75">
        <f t="shared" si="5"/>
        <v>1.3342000000000001</v>
      </c>
      <c r="E45" s="75">
        <f t="shared" si="6"/>
        <v>1.5679999924032018E-3</v>
      </c>
      <c r="F45" s="63">
        <f t="shared" si="7"/>
        <v>1.3342000000000001</v>
      </c>
      <c r="G45" s="63">
        <f t="shared" si="8"/>
        <v>1.5679999924032018E-3</v>
      </c>
      <c r="H45" s="63">
        <f t="shared" si="9"/>
        <v>1.7800896400000001</v>
      </c>
      <c r="I45" s="63">
        <f t="shared" si="10"/>
        <v>2.3749955976880002</v>
      </c>
      <c r="J45" s="63">
        <f t="shared" si="11"/>
        <v>3.16871912643533</v>
      </c>
      <c r="K45" s="63">
        <f t="shared" si="12"/>
        <v>2.0920255898643518E-3</v>
      </c>
      <c r="L45" s="63">
        <f t="shared" si="13"/>
        <v>2.7911805419970183E-3</v>
      </c>
      <c r="M45" s="63">
        <f t="shared" ca="1" si="14"/>
        <v>1.4977009692982574E-3</v>
      </c>
      <c r="N45" s="63">
        <f t="shared" ca="1" si="15"/>
        <v>4.941952649509507E-9</v>
      </c>
      <c r="O45" s="17">
        <f t="shared" ca="1" si="16"/>
        <v>5.1779129159867311E-5</v>
      </c>
      <c r="P45" s="63">
        <f t="shared" ca="1" si="17"/>
        <v>1.2201874657404655E-3</v>
      </c>
      <c r="Q45" s="63">
        <f t="shared" ca="1" si="18"/>
        <v>1.4022552369311366E-3</v>
      </c>
      <c r="R45">
        <f t="shared" ca="1" si="19"/>
        <v>7.0299023104944403E-5</v>
      </c>
    </row>
    <row r="46" spans="1:22">
      <c r="A46" s="73">
        <v>13344.5</v>
      </c>
      <c r="B46" s="73">
        <v>1.1529999974300154E-3</v>
      </c>
      <c r="C46" s="73">
        <v>1</v>
      </c>
      <c r="D46" s="75">
        <f t="shared" si="5"/>
        <v>1.3344499999999999</v>
      </c>
      <c r="E46" s="75">
        <f t="shared" si="6"/>
        <v>1.1529999974300154E-3</v>
      </c>
      <c r="F46" s="63">
        <f t="shared" si="7"/>
        <v>1.3344499999999999</v>
      </c>
      <c r="G46" s="63">
        <f t="shared" si="8"/>
        <v>1.1529999974300154E-3</v>
      </c>
      <c r="H46" s="63">
        <f t="shared" si="9"/>
        <v>1.7807568024999998</v>
      </c>
      <c r="I46" s="63">
        <f t="shared" si="10"/>
        <v>2.3763309150961245</v>
      </c>
      <c r="J46" s="63">
        <f t="shared" si="11"/>
        <v>3.1710947896500232</v>
      </c>
      <c r="K46" s="63">
        <f t="shared" si="12"/>
        <v>1.5386208465704839E-3</v>
      </c>
      <c r="L46" s="63">
        <f t="shared" si="13"/>
        <v>2.053212588705982E-3</v>
      </c>
      <c r="M46" s="63">
        <f t="shared" ca="1" si="14"/>
        <v>1.5012158098982042E-3</v>
      </c>
      <c r="N46" s="63">
        <f t="shared" ca="1" si="15"/>
        <v>1.212542520528809E-7</v>
      </c>
      <c r="O46" s="17">
        <f t="shared" ca="1" si="16"/>
        <v>3.8897015891683901E-5</v>
      </c>
      <c r="P46" s="63">
        <f t="shared" ca="1" si="17"/>
        <v>1.3439551044152447E-3</v>
      </c>
      <c r="Q46" s="63">
        <f t="shared" ca="1" si="18"/>
        <v>1.4602213832442476E-3</v>
      </c>
      <c r="R46">
        <f t="shared" ca="1" si="19"/>
        <v>-3.4821581246818889E-4</v>
      </c>
    </row>
    <row r="47" spans="1:22">
      <c r="A47" s="73">
        <v>13444</v>
      </c>
      <c r="B47" s="73">
        <v>2.0759999970323406E-3</v>
      </c>
      <c r="C47" s="73">
        <v>1</v>
      </c>
      <c r="D47" s="75">
        <f t="shared" si="5"/>
        <v>1.3444</v>
      </c>
      <c r="E47" s="75">
        <f t="shared" si="6"/>
        <v>2.0759999970323406E-3</v>
      </c>
      <c r="F47" s="63">
        <f t="shared" si="7"/>
        <v>1.3444</v>
      </c>
      <c r="G47" s="63">
        <f t="shared" si="8"/>
        <v>2.0759999970323406E-3</v>
      </c>
      <c r="H47" s="63">
        <f t="shared" si="9"/>
        <v>1.8074113600000001</v>
      </c>
      <c r="I47" s="63">
        <f t="shared" si="10"/>
        <v>2.4298838323840002</v>
      </c>
      <c r="J47" s="63">
        <f t="shared" si="11"/>
        <v>3.2667358242570499</v>
      </c>
      <c r="K47" s="63">
        <f t="shared" si="12"/>
        <v>2.7909743960102787E-3</v>
      </c>
      <c r="L47" s="63">
        <f t="shared" si="13"/>
        <v>3.7521859779962186E-3</v>
      </c>
      <c r="M47" s="63">
        <f t="shared" ca="1" si="14"/>
        <v>1.6450381472900982E-3</v>
      </c>
      <c r="N47" s="63">
        <f t="shared" ca="1" si="15"/>
        <v>1.8572811593325511E-7</v>
      </c>
      <c r="O47" s="17">
        <f t="shared" ca="1" si="16"/>
        <v>1.1339011089678123E-3</v>
      </c>
      <c r="P47" s="63">
        <f t="shared" ca="1" si="17"/>
        <v>1.1746560693005916E-2</v>
      </c>
      <c r="Q47" s="63">
        <f t="shared" ca="1" si="18"/>
        <v>4.8879961989308522E-3</v>
      </c>
      <c r="R47">
        <f t="shared" ca="1" si="19"/>
        <v>4.3096184974224239E-4</v>
      </c>
    </row>
    <row r="48" spans="1:22">
      <c r="A48" s="73">
        <v>14350</v>
      </c>
      <c r="B48" s="73">
        <v>1.4999999912106432E-3</v>
      </c>
      <c r="C48" s="73">
        <v>1</v>
      </c>
      <c r="D48" s="75">
        <f t="shared" si="5"/>
        <v>1.4350000000000001</v>
      </c>
      <c r="E48" s="75">
        <f t="shared" si="6"/>
        <v>1.4999999912106432E-3</v>
      </c>
      <c r="F48" s="63">
        <f t="shared" si="7"/>
        <v>1.4350000000000001</v>
      </c>
      <c r="G48" s="63">
        <f t="shared" si="8"/>
        <v>1.4999999912106432E-3</v>
      </c>
      <c r="H48" s="63">
        <f t="shared" si="9"/>
        <v>2.0592250000000001</v>
      </c>
      <c r="I48" s="63">
        <f t="shared" si="10"/>
        <v>2.954987875</v>
      </c>
      <c r="J48" s="63">
        <f t="shared" si="11"/>
        <v>4.2404076006249998</v>
      </c>
      <c r="K48" s="63">
        <f t="shared" si="12"/>
        <v>2.1524999873872731E-3</v>
      </c>
      <c r="L48" s="63">
        <f t="shared" si="13"/>
        <v>3.0888374819007369E-3</v>
      </c>
      <c r="M48" s="63">
        <f t="shared" ca="1" si="14"/>
        <v>3.3075275416829392E-3</v>
      </c>
      <c r="N48" s="63">
        <f t="shared" ca="1" si="15"/>
        <v>3.2671558457163786E-6</v>
      </c>
      <c r="O48" s="17">
        <f t="shared" ca="1" si="16"/>
        <v>0.30619919505284787</v>
      </c>
      <c r="P48" s="63">
        <f t="shared" ca="1" si="17"/>
        <v>1.0467028805380798</v>
      </c>
      <c r="Q48" s="63">
        <f t="shared" ca="1" si="18"/>
        <v>0.21815962705105926</v>
      </c>
      <c r="R48">
        <f t="shared" ca="1" si="19"/>
        <v>-1.807527550472296E-3</v>
      </c>
    </row>
    <row r="49" spans="1:18">
      <c r="A49" s="73">
        <v>14357</v>
      </c>
      <c r="B49" s="73">
        <v>2.1779999951831996E-3</v>
      </c>
      <c r="C49" s="73">
        <v>1</v>
      </c>
      <c r="D49" s="75">
        <f t="shared" si="5"/>
        <v>1.4357</v>
      </c>
      <c r="E49" s="75">
        <f t="shared" si="6"/>
        <v>2.1779999951831996E-3</v>
      </c>
      <c r="F49" s="63">
        <f t="shared" si="7"/>
        <v>1.4357</v>
      </c>
      <c r="G49" s="63">
        <f t="shared" si="8"/>
        <v>2.1779999951831996E-3</v>
      </c>
      <c r="H49" s="63">
        <f t="shared" si="9"/>
        <v>2.0612344899999999</v>
      </c>
      <c r="I49" s="63">
        <f t="shared" si="10"/>
        <v>2.9593143572929996</v>
      </c>
      <c r="J49" s="63">
        <f t="shared" si="11"/>
        <v>4.2486876227655594</v>
      </c>
      <c r="K49" s="63">
        <f t="shared" si="12"/>
        <v>3.1269545930845198E-3</v>
      </c>
      <c r="L49" s="63">
        <f t="shared" si="13"/>
        <v>4.4893687092914447E-3</v>
      </c>
      <c r="M49" s="63">
        <f t="shared" ca="1" si="14"/>
        <v>3.3228482300058787E-3</v>
      </c>
      <c r="N49" s="63">
        <f t="shared" ca="1" si="15"/>
        <v>1.3106774807766041E-6</v>
      </c>
      <c r="O49" s="17">
        <f t="shared" ca="1" si="16"/>
        <v>0.3118822858290608</v>
      </c>
      <c r="P49" s="63">
        <f t="shared" ca="1" si="17"/>
        <v>1.0649987528845526</v>
      </c>
      <c r="Q49" s="63">
        <f t="shared" ca="1" si="18"/>
        <v>0.22175189173994447</v>
      </c>
      <c r="R49">
        <f t="shared" ca="1" si="19"/>
        <v>-1.1448482348226791E-3</v>
      </c>
    </row>
    <row r="50" spans="1:18">
      <c r="A50" s="73">
        <v>14394</v>
      </c>
      <c r="B50" s="73">
        <v>2.8759999986505136E-3</v>
      </c>
      <c r="C50" s="73">
        <v>1</v>
      </c>
      <c r="D50" s="75">
        <f t="shared" si="5"/>
        <v>1.4394</v>
      </c>
      <c r="E50" s="75">
        <f t="shared" si="6"/>
        <v>2.8759999986505136E-3</v>
      </c>
      <c r="F50" s="63">
        <f t="shared" si="7"/>
        <v>1.4394</v>
      </c>
      <c r="G50" s="63">
        <f t="shared" si="8"/>
        <v>2.8759999986505136E-3</v>
      </c>
      <c r="H50" s="63">
        <f t="shared" si="9"/>
        <v>2.07187236</v>
      </c>
      <c r="I50" s="63">
        <f t="shared" si="10"/>
        <v>2.9822530749839999</v>
      </c>
      <c r="J50" s="63">
        <f t="shared" si="11"/>
        <v>4.2926550761319699</v>
      </c>
      <c r="K50" s="63">
        <f t="shared" si="12"/>
        <v>4.1397143980575497E-3</v>
      </c>
      <c r="L50" s="63">
        <f t="shared" si="13"/>
        <v>5.958704904564037E-3</v>
      </c>
      <c r="M50" s="63">
        <f t="shared" ca="1" si="14"/>
        <v>3.4044596917508357E-3</v>
      </c>
      <c r="N50" s="63">
        <f t="shared" ca="1" si="15"/>
        <v>2.7926964723168667E-7</v>
      </c>
      <c r="O50" s="17">
        <f t="shared" ca="1" si="16"/>
        <v>0.34311666446779215</v>
      </c>
      <c r="P50" s="63">
        <f t="shared" ca="1" si="17"/>
        <v>1.1653481502443053</v>
      </c>
      <c r="Q50" s="63">
        <f t="shared" ca="1" si="18"/>
        <v>0.24141739817376365</v>
      </c>
      <c r="R50">
        <f t="shared" ca="1" si="19"/>
        <v>-5.2845969310032215E-4</v>
      </c>
    </row>
    <row r="51" spans="1:18">
      <c r="A51" s="73"/>
      <c r="B51" s="73"/>
      <c r="C51" s="73"/>
      <c r="D51" s="75">
        <f t="shared" si="5"/>
        <v>0</v>
      </c>
      <c r="E51" s="75">
        <f t="shared" si="6"/>
        <v>0</v>
      </c>
      <c r="F51" s="63">
        <f t="shared" si="7"/>
        <v>0</v>
      </c>
      <c r="G51" s="63">
        <f t="shared" si="8"/>
        <v>0</v>
      </c>
      <c r="H51" s="63">
        <f t="shared" si="9"/>
        <v>0</v>
      </c>
      <c r="I51" s="63">
        <f t="shared" si="10"/>
        <v>0</v>
      </c>
      <c r="J51" s="63">
        <f t="shared" si="11"/>
        <v>0</v>
      </c>
      <c r="K51" s="63">
        <f t="shared" si="12"/>
        <v>0</v>
      </c>
      <c r="L51" s="63">
        <f t="shared" si="13"/>
        <v>0</v>
      </c>
      <c r="M51" s="63">
        <f t="shared" ca="1" si="14"/>
        <v>5.1712573270174936E-2</v>
      </c>
      <c r="N51" s="63">
        <f t="shared" ca="1" si="15"/>
        <v>0</v>
      </c>
      <c r="O51" s="17">
        <f t="shared" ca="1" si="16"/>
        <v>0</v>
      </c>
      <c r="P51" s="63">
        <f t="shared" ca="1" si="17"/>
        <v>0</v>
      </c>
      <c r="Q51" s="63">
        <f t="shared" ca="1" si="18"/>
        <v>0</v>
      </c>
      <c r="R51">
        <f t="shared" ca="1" si="19"/>
        <v>-5.1712573270174936E-2</v>
      </c>
    </row>
    <row r="52" spans="1:18">
      <c r="A52" s="73"/>
      <c r="B52" s="73"/>
      <c r="C52" s="73"/>
      <c r="D52" s="75">
        <f t="shared" si="5"/>
        <v>0</v>
      </c>
      <c r="E52" s="75">
        <f t="shared" si="6"/>
        <v>0</v>
      </c>
      <c r="F52" s="63">
        <f t="shared" si="7"/>
        <v>0</v>
      </c>
      <c r="G52" s="63">
        <f t="shared" si="8"/>
        <v>0</v>
      </c>
      <c r="H52" s="63">
        <f t="shared" si="9"/>
        <v>0</v>
      </c>
      <c r="I52" s="63">
        <f t="shared" si="10"/>
        <v>0</v>
      </c>
      <c r="J52" s="63">
        <f t="shared" si="11"/>
        <v>0</v>
      </c>
      <c r="K52" s="63">
        <f t="shared" si="12"/>
        <v>0</v>
      </c>
      <c r="L52" s="63">
        <f t="shared" si="13"/>
        <v>0</v>
      </c>
      <c r="M52" s="63">
        <f t="shared" ca="1" si="14"/>
        <v>5.1712573270174936E-2</v>
      </c>
      <c r="N52" s="63">
        <f t="shared" ca="1" si="15"/>
        <v>0</v>
      </c>
      <c r="O52" s="17">
        <f t="shared" ca="1" si="16"/>
        <v>0</v>
      </c>
      <c r="P52" s="63">
        <f t="shared" ca="1" si="17"/>
        <v>0</v>
      </c>
      <c r="Q52" s="63">
        <f t="shared" ca="1" si="18"/>
        <v>0</v>
      </c>
      <c r="R52">
        <f t="shared" ca="1" si="19"/>
        <v>-5.1712573270174936E-2</v>
      </c>
    </row>
    <row r="53" spans="1:18">
      <c r="A53" s="73"/>
      <c r="B53" s="73"/>
      <c r="C53" s="73"/>
      <c r="D53" s="75">
        <f t="shared" si="5"/>
        <v>0</v>
      </c>
      <c r="E53" s="75">
        <f t="shared" si="6"/>
        <v>0</v>
      </c>
      <c r="F53" s="63">
        <f t="shared" si="7"/>
        <v>0</v>
      </c>
      <c r="G53" s="63">
        <f t="shared" si="8"/>
        <v>0</v>
      </c>
      <c r="H53" s="63">
        <f t="shared" si="9"/>
        <v>0</v>
      </c>
      <c r="I53" s="63">
        <f t="shared" si="10"/>
        <v>0</v>
      </c>
      <c r="J53" s="63">
        <f t="shared" si="11"/>
        <v>0</v>
      </c>
      <c r="K53" s="63">
        <f t="shared" si="12"/>
        <v>0</v>
      </c>
      <c r="L53" s="63">
        <f t="shared" si="13"/>
        <v>0</v>
      </c>
      <c r="M53" s="63">
        <f t="shared" ca="1" si="14"/>
        <v>5.1712573270174936E-2</v>
      </c>
      <c r="N53" s="63">
        <f t="shared" ca="1" si="15"/>
        <v>0</v>
      </c>
      <c r="O53" s="17">
        <f t="shared" ca="1" si="16"/>
        <v>0</v>
      </c>
      <c r="P53" s="63">
        <f t="shared" ca="1" si="17"/>
        <v>0</v>
      </c>
      <c r="Q53" s="63">
        <f t="shared" ca="1" si="18"/>
        <v>0</v>
      </c>
      <c r="R53">
        <f t="shared" ca="1" si="19"/>
        <v>-5.1712573270174936E-2</v>
      </c>
    </row>
    <row r="54" spans="1:18">
      <c r="A54" s="73"/>
      <c r="B54" s="73"/>
      <c r="C54" s="73"/>
      <c r="D54" s="75">
        <f t="shared" si="5"/>
        <v>0</v>
      </c>
      <c r="E54" s="75">
        <f t="shared" si="6"/>
        <v>0</v>
      </c>
      <c r="F54" s="63">
        <f t="shared" si="7"/>
        <v>0</v>
      </c>
      <c r="G54" s="63">
        <f t="shared" si="8"/>
        <v>0</v>
      </c>
      <c r="H54" s="63">
        <f t="shared" si="9"/>
        <v>0</v>
      </c>
      <c r="I54" s="63">
        <f t="shared" si="10"/>
        <v>0</v>
      </c>
      <c r="J54" s="63">
        <f t="shared" si="11"/>
        <v>0</v>
      </c>
      <c r="K54" s="63">
        <f t="shared" si="12"/>
        <v>0</v>
      </c>
      <c r="L54" s="63">
        <f t="shared" si="13"/>
        <v>0</v>
      </c>
      <c r="M54" s="63">
        <f t="shared" ca="1" si="14"/>
        <v>5.1712573270174936E-2</v>
      </c>
      <c r="N54" s="63">
        <f t="shared" ca="1" si="15"/>
        <v>0</v>
      </c>
      <c r="O54" s="17">
        <f t="shared" ca="1" si="16"/>
        <v>0</v>
      </c>
      <c r="P54" s="63">
        <f t="shared" ca="1" si="17"/>
        <v>0</v>
      </c>
      <c r="Q54" s="63">
        <f t="shared" ca="1" si="18"/>
        <v>0</v>
      </c>
      <c r="R54">
        <f t="shared" ca="1" si="19"/>
        <v>-5.1712573270174936E-2</v>
      </c>
    </row>
    <row r="55" spans="1:18">
      <c r="A55" s="73"/>
      <c r="B55" s="73"/>
      <c r="C55" s="73"/>
      <c r="D55" s="75">
        <f t="shared" si="5"/>
        <v>0</v>
      </c>
      <c r="E55" s="75">
        <f t="shared" si="6"/>
        <v>0</v>
      </c>
      <c r="F55" s="63">
        <f t="shared" si="7"/>
        <v>0</v>
      </c>
      <c r="G55" s="63">
        <f t="shared" si="8"/>
        <v>0</v>
      </c>
      <c r="H55" s="63">
        <f t="shared" si="9"/>
        <v>0</v>
      </c>
      <c r="I55" s="63">
        <f t="shared" si="10"/>
        <v>0</v>
      </c>
      <c r="J55" s="63">
        <f t="shared" si="11"/>
        <v>0</v>
      </c>
      <c r="K55" s="63">
        <f t="shared" si="12"/>
        <v>0</v>
      </c>
      <c r="L55" s="63">
        <f t="shared" si="13"/>
        <v>0</v>
      </c>
      <c r="M55" s="63">
        <f t="shared" ca="1" si="14"/>
        <v>5.1712573270174936E-2</v>
      </c>
      <c r="N55" s="63">
        <f t="shared" ca="1" si="15"/>
        <v>0</v>
      </c>
      <c r="O55" s="17">
        <f t="shared" ca="1" si="16"/>
        <v>0</v>
      </c>
      <c r="P55" s="63">
        <f t="shared" ca="1" si="17"/>
        <v>0</v>
      </c>
      <c r="Q55" s="63">
        <f t="shared" ca="1" si="18"/>
        <v>0</v>
      </c>
      <c r="R55">
        <f t="shared" ca="1" si="19"/>
        <v>-5.1712573270174936E-2</v>
      </c>
    </row>
    <row r="56" spans="1:18">
      <c r="A56" s="73"/>
      <c r="B56" s="73"/>
      <c r="C56" s="73"/>
      <c r="D56" s="75">
        <f t="shared" si="5"/>
        <v>0</v>
      </c>
      <c r="E56" s="75">
        <f t="shared" si="6"/>
        <v>0</v>
      </c>
      <c r="F56" s="63">
        <f t="shared" si="7"/>
        <v>0</v>
      </c>
      <c r="G56" s="63">
        <f t="shared" si="8"/>
        <v>0</v>
      </c>
      <c r="H56" s="63">
        <f t="shared" si="9"/>
        <v>0</v>
      </c>
      <c r="I56" s="63">
        <f t="shared" si="10"/>
        <v>0</v>
      </c>
      <c r="J56" s="63">
        <f t="shared" si="11"/>
        <v>0</v>
      </c>
      <c r="K56" s="63">
        <f t="shared" si="12"/>
        <v>0</v>
      </c>
      <c r="L56" s="63">
        <f t="shared" si="13"/>
        <v>0</v>
      </c>
      <c r="M56" s="63">
        <f t="shared" ca="1" si="14"/>
        <v>5.1712573270174936E-2</v>
      </c>
      <c r="N56" s="63">
        <f t="shared" ca="1" si="15"/>
        <v>0</v>
      </c>
      <c r="O56" s="17">
        <f t="shared" ca="1" si="16"/>
        <v>0</v>
      </c>
      <c r="P56" s="63">
        <f t="shared" ca="1" si="17"/>
        <v>0</v>
      </c>
      <c r="Q56" s="63">
        <f t="shared" ca="1" si="18"/>
        <v>0</v>
      </c>
      <c r="R56">
        <f t="shared" ca="1" si="19"/>
        <v>-5.1712573270174936E-2</v>
      </c>
    </row>
    <row r="57" spans="1:18">
      <c r="A57" s="73"/>
      <c r="B57" s="73"/>
      <c r="C57" s="73"/>
      <c r="D57" s="75">
        <f t="shared" si="5"/>
        <v>0</v>
      </c>
      <c r="E57" s="75">
        <f t="shared" si="6"/>
        <v>0</v>
      </c>
      <c r="F57" s="63">
        <f t="shared" si="7"/>
        <v>0</v>
      </c>
      <c r="G57" s="63">
        <f t="shared" si="8"/>
        <v>0</v>
      </c>
      <c r="H57" s="63">
        <f t="shared" si="9"/>
        <v>0</v>
      </c>
      <c r="I57" s="63">
        <f t="shared" si="10"/>
        <v>0</v>
      </c>
      <c r="J57" s="63">
        <f t="shared" si="11"/>
        <v>0</v>
      </c>
      <c r="K57" s="63">
        <f t="shared" si="12"/>
        <v>0</v>
      </c>
      <c r="L57" s="63">
        <f t="shared" si="13"/>
        <v>0</v>
      </c>
      <c r="M57" s="63">
        <f t="shared" ca="1" si="14"/>
        <v>5.1712573270174936E-2</v>
      </c>
      <c r="N57" s="63">
        <f t="shared" ca="1" si="15"/>
        <v>0</v>
      </c>
      <c r="O57" s="17">
        <f t="shared" ca="1" si="16"/>
        <v>0</v>
      </c>
      <c r="P57" s="63">
        <f t="shared" ca="1" si="17"/>
        <v>0</v>
      </c>
      <c r="Q57" s="63">
        <f t="shared" ca="1" si="18"/>
        <v>0</v>
      </c>
      <c r="R57">
        <f t="shared" ca="1" si="19"/>
        <v>-5.1712573270174936E-2</v>
      </c>
    </row>
    <row r="58" spans="1:18">
      <c r="A58" s="73"/>
      <c r="B58" s="73"/>
      <c r="C58" s="73"/>
      <c r="D58" s="75">
        <f t="shared" si="5"/>
        <v>0</v>
      </c>
      <c r="E58" s="75">
        <f t="shared" si="6"/>
        <v>0</v>
      </c>
      <c r="F58" s="63">
        <f t="shared" si="7"/>
        <v>0</v>
      </c>
      <c r="G58" s="63">
        <f t="shared" si="8"/>
        <v>0</v>
      </c>
      <c r="H58" s="63">
        <f t="shared" si="9"/>
        <v>0</v>
      </c>
      <c r="I58" s="63">
        <f t="shared" si="10"/>
        <v>0</v>
      </c>
      <c r="J58" s="63">
        <f t="shared" si="11"/>
        <v>0</v>
      </c>
      <c r="K58" s="63">
        <f t="shared" si="12"/>
        <v>0</v>
      </c>
      <c r="L58" s="63">
        <f t="shared" si="13"/>
        <v>0</v>
      </c>
      <c r="M58" s="63">
        <f t="shared" ca="1" si="14"/>
        <v>5.1712573270174936E-2</v>
      </c>
      <c r="N58" s="63">
        <f t="shared" ca="1" si="15"/>
        <v>0</v>
      </c>
      <c r="O58" s="17">
        <f t="shared" ca="1" si="16"/>
        <v>0</v>
      </c>
      <c r="P58" s="63">
        <f t="shared" ca="1" si="17"/>
        <v>0</v>
      </c>
      <c r="Q58" s="63">
        <f t="shared" ca="1" si="18"/>
        <v>0</v>
      </c>
      <c r="R58">
        <f t="shared" ca="1" si="19"/>
        <v>-5.1712573270174936E-2</v>
      </c>
    </row>
    <row r="59" spans="1:18">
      <c r="A59" s="73"/>
      <c r="B59" s="73"/>
      <c r="C59" s="73"/>
      <c r="D59" s="75">
        <f t="shared" si="5"/>
        <v>0</v>
      </c>
      <c r="E59" s="75">
        <f t="shared" si="6"/>
        <v>0</v>
      </c>
      <c r="F59" s="63">
        <f t="shared" si="7"/>
        <v>0</v>
      </c>
      <c r="G59" s="63">
        <f t="shared" si="8"/>
        <v>0</v>
      </c>
      <c r="H59" s="63">
        <f t="shared" si="9"/>
        <v>0</v>
      </c>
      <c r="I59" s="63">
        <f t="shared" si="10"/>
        <v>0</v>
      </c>
      <c r="J59" s="63">
        <f t="shared" si="11"/>
        <v>0</v>
      </c>
      <c r="K59" s="63">
        <f t="shared" si="12"/>
        <v>0</v>
      </c>
      <c r="L59" s="63">
        <f t="shared" si="13"/>
        <v>0</v>
      </c>
      <c r="M59" s="63">
        <f t="shared" ca="1" si="14"/>
        <v>5.1712573270174936E-2</v>
      </c>
      <c r="N59" s="63">
        <f t="shared" ca="1" si="15"/>
        <v>0</v>
      </c>
      <c r="O59" s="17">
        <f t="shared" ca="1" si="16"/>
        <v>0</v>
      </c>
      <c r="P59" s="63">
        <f t="shared" ca="1" si="17"/>
        <v>0</v>
      </c>
      <c r="Q59" s="63">
        <f t="shared" ca="1" si="18"/>
        <v>0</v>
      </c>
      <c r="R59">
        <f t="shared" ca="1" si="19"/>
        <v>-5.1712573270174936E-2</v>
      </c>
    </row>
    <row r="60" spans="1:18">
      <c r="A60" s="73"/>
      <c r="B60" s="73"/>
      <c r="C60" s="73"/>
      <c r="D60" s="75">
        <f t="shared" si="5"/>
        <v>0</v>
      </c>
      <c r="E60" s="75">
        <f t="shared" si="6"/>
        <v>0</v>
      </c>
      <c r="F60" s="63">
        <f t="shared" si="7"/>
        <v>0</v>
      </c>
      <c r="G60" s="63">
        <f t="shared" si="8"/>
        <v>0</v>
      </c>
      <c r="H60" s="63">
        <f t="shared" si="9"/>
        <v>0</v>
      </c>
      <c r="I60" s="63">
        <f t="shared" si="10"/>
        <v>0</v>
      </c>
      <c r="J60" s="63">
        <f t="shared" si="11"/>
        <v>0</v>
      </c>
      <c r="K60" s="63">
        <f t="shared" si="12"/>
        <v>0</v>
      </c>
      <c r="L60" s="63">
        <f t="shared" si="13"/>
        <v>0</v>
      </c>
      <c r="M60" s="63">
        <f t="shared" ca="1" si="14"/>
        <v>5.1712573270174936E-2</v>
      </c>
      <c r="N60" s="63">
        <f t="shared" ca="1" si="15"/>
        <v>0</v>
      </c>
      <c r="O60" s="17">
        <f t="shared" ca="1" si="16"/>
        <v>0</v>
      </c>
      <c r="P60" s="63">
        <f t="shared" ca="1" si="17"/>
        <v>0</v>
      </c>
      <c r="Q60" s="63">
        <f t="shared" ca="1" si="18"/>
        <v>0</v>
      </c>
      <c r="R60">
        <f t="shared" ca="1" si="19"/>
        <v>-5.1712573270174936E-2</v>
      </c>
    </row>
    <row r="61" spans="1:18">
      <c r="A61" s="73"/>
      <c r="B61" s="73"/>
      <c r="C61" s="73"/>
      <c r="D61" s="75">
        <f t="shared" si="5"/>
        <v>0</v>
      </c>
      <c r="E61" s="75">
        <f t="shared" si="6"/>
        <v>0</v>
      </c>
      <c r="F61" s="63">
        <f t="shared" si="7"/>
        <v>0</v>
      </c>
      <c r="G61" s="63">
        <f t="shared" si="8"/>
        <v>0</v>
      </c>
      <c r="H61" s="63">
        <f t="shared" si="9"/>
        <v>0</v>
      </c>
      <c r="I61" s="63">
        <f t="shared" si="10"/>
        <v>0</v>
      </c>
      <c r="J61" s="63">
        <f t="shared" si="11"/>
        <v>0</v>
      </c>
      <c r="K61" s="63">
        <f t="shared" si="12"/>
        <v>0</v>
      </c>
      <c r="L61" s="63">
        <f t="shared" si="13"/>
        <v>0</v>
      </c>
      <c r="M61" s="63">
        <f t="shared" ca="1" si="14"/>
        <v>5.1712573270174936E-2</v>
      </c>
      <c r="N61" s="63">
        <f t="shared" ca="1" si="15"/>
        <v>0</v>
      </c>
      <c r="O61" s="17">
        <f t="shared" ca="1" si="16"/>
        <v>0</v>
      </c>
      <c r="P61" s="63">
        <f t="shared" ca="1" si="17"/>
        <v>0</v>
      </c>
      <c r="Q61" s="63">
        <f t="shared" ca="1" si="18"/>
        <v>0</v>
      </c>
      <c r="R61">
        <f t="shared" ca="1" si="19"/>
        <v>-5.1712573270174936E-2</v>
      </c>
    </row>
    <row r="62" spans="1:18">
      <c r="A62" s="73"/>
      <c r="B62" s="73"/>
      <c r="C62" s="73"/>
      <c r="D62" s="75">
        <f t="shared" si="5"/>
        <v>0</v>
      </c>
      <c r="E62" s="75">
        <f t="shared" si="6"/>
        <v>0</v>
      </c>
      <c r="F62" s="63">
        <f t="shared" si="7"/>
        <v>0</v>
      </c>
      <c r="G62" s="63">
        <f t="shared" si="8"/>
        <v>0</v>
      </c>
      <c r="H62" s="63">
        <f t="shared" si="9"/>
        <v>0</v>
      </c>
      <c r="I62" s="63">
        <f t="shared" si="10"/>
        <v>0</v>
      </c>
      <c r="J62" s="63">
        <f t="shared" si="11"/>
        <v>0</v>
      </c>
      <c r="K62" s="63">
        <f t="shared" si="12"/>
        <v>0</v>
      </c>
      <c r="L62" s="63">
        <f t="shared" si="13"/>
        <v>0</v>
      </c>
      <c r="M62" s="63">
        <f t="shared" ca="1" si="14"/>
        <v>5.1712573270174936E-2</v>
      </c>
      <c r="N62" s="63">
        <f t="shared" ca="1" si="15"/>
        <v>0</v>
      </c>
      <c r="O62" s="17">
        <f t="shared" ca="1" si="16"/>
        <v>0</v>
      </c>
      <c r="P62" s="63">
        <f t="shared" ca="1" si="17"/>
        <v>0</v>
      </c>
      <c r="Q62" s="63">
        <f t="shared" ca="1" si="18"/>
        <v>0</v>
      </c>
      <c r="R62">
        <f t="shared" ca="1" si="19"/>
        <v>-5.1712573270174936E-2</v>
      </c>
    </row>
    <row r="63" spans="1:18">
      <c r="A63" s="73"/>
      <c r="B63" s="73"/>
      <c r="C63" s="73"/>
      <c r="D63" s="75">
        <f t="shared" si="5"/>
        <v>0</v>
      </c>
      <c r="E63" s="75">
        <f t="shared" si="6"/>
        <v>0</v>
      </c>
      <c r="F63" s="63">
        <f t="shared" si="7"/>
        <v>0</v>
      </c>
      <c r="G63" s="63">
        <f t="shared" si="8"/>
        <v>0</v>
      </c>
      <c r="H63" s="63">
        <f t="shared" si="9"/>
        <v>0</v>
      </c>
      <c r="I63" s="63">
        <f t="shared" si="10"/>
        <v>0</v>
      </c>
      <c r="J63" s="63">
        <f t="shared" si="11"/>
        <v>0</v>
      </c>
      <c r="K63" s="63">
        <f t="shared" si="12"/>
        <v>0</v>
      </c>
      <c r="L63" s="63">
        <f t="shared" si="13"/>
        <v>0</v>
      </c>
      <c r="M63" s="63">
        <f t="shared" ca="1" si="14"/>
        <v>5.1712573270174936E-2</v>
      </c>
      <c r="N63" s="63">
        <f t="shared" ca="1" si="15"/>
        <v>0</v>
      </c>
      <c r="O63" s="17">
        <f t="shared" ca="1" si="16"/>
        <v>0</v>
      </c>
      <c r="P63" s="63">
        <f t="shared" ca="1" si="17"/>
        <v>0</v>
      </c>
      <c r="Q63" s="63">
        <f t="shared" ca="1" si="18"/>
        <v>0</v>
      </c>
      <c r="R63">
        <f t="shared" ca="1" si="19"/>
        <v>-5.1712573270174936E-2</v>
      </c>
    </row>
    <row r="64" spans="1:18">
      <c r="A64" s="73"/>
      <c r="B64" s="73"/>
      <c r="C64" s="73"/>
      <c r="D64" s="75">
        <f t="shared" si="5"/>
        <v>0</v>
      </c>
      <c r="E64" s="75">
        <f t="shared" si="6"/>
        <v>0</v>
      </c>
      <c r="F64" s="63">
        <f t="shared" si="7"/>
        <v>0</v>
      </c>
      <c r="G64" s="63">
        <f t="shared" si="8"/>
        <v>0</v>
      </c>
      <c r="H64" s="63">
        <f t="shared" si="9"/>
        <v>0</v>
      </c>
      <c r="I64" s="63">
        <f t="shared" si="10"/>
        <v>0</v>
      </c>
      <c r="J64" s="63">
        <f t="shared" si="11"/>
        <v>0</v>
      </c>
      <c r="K64" s="63">
        <f t="shared" si="12"/>
        <v>0</v>
      </c>
      <c r="L64" s="63">
        <f t="shared" si="13"/>
        <v>0</v>
      </c>
      <c r="M64" s="63">
        <f t="shared" ca="1" si="14"/>
        <v>5.1712573270174936E-2</v>
      </c>
      <c r="N64" s="63">
        <f t="shared" ca="1" si="15"/>
        <v>0</v>
      </c>
      <c r="O64" s="17">
        <f t="shared" ca="1" si="16"/>
        <v>0</v>
      </c>
      <c r="P64" s="63">
        <f t="shared" ca="1" si="17"/>
        <v>0</v>
      </c>
      <c r="Q64" s="63">
        <f t="shared" ca="1" si="18"/>
        <v>0</v>
      </c>
      <c r="R64">
        <f t="shared" ca="1" si="19"/>
        <v>-5.1712573270174936E-2</v>
      </c>
    </row>
    <row r="65" spans="1:18">
      <c r="A65" s="73"/>
      <c r="B65" s="73"/>
      <c r="C65" s="73"/>
      <c r="D65" s="75">
        <f t="shared" si="5"/>
        <v>0</v>
      </c>
      <c r="E65" s="75">
        <f t="shared" si="6"/>
        <v>0</v>
      </c>
      <c r="F65" s="63">
        <f t="shared" si="7"/>
        <v>0</v>
      </c>
      <c r="G65" s="63">
        <f t="shared" si="8"/>
        <v>0</v>
      </c>
      <c r="H65" s="63">
        <f t="shared" si="9"/>
        <v>0</v>
      </c>
      <c r="I65" s="63">
        <f t="shared" si="10"/>
        <v>0</v>
      </c>
      <c r="J65" s="63">
        <f t="shared" si="11"/>
        <v>0</v>
      </c>
      <c r="K65" s="63">
        <f t="shared" si="12"/>
        <v>0</v>
      </c>
      <c r="L65" s="63">
        <f t="shared" si="13"/>
        <v>0</v>
      </c>
      <c r="M65" s="63">
        <f t="shared" ca="1" si="14"/>
        <v>5.1712573270174936E-2</v>
      </c>
      <c r="N65" s="63">
        <f t="shared" ca="1" si="15"/>
        <v>0</v>
      </c>
      <c r="O65" s="17">
        <f t="shared" ca="1" si="16"/>
        <v>0</v>
      </c>
      <c r="P65" s="63">
        <f t="shared" ca="1" si="17"/>
        <v>0</v>
      </c>
      <c r="Q65" s="63">
        <f t="shared" ca="1" si="18"/>
        <v>0</v>
      </c>
      <c r="R65">
        <f t="shared" ca="1" si="19"/>
        <v>-5.1712573270174936E-2</v>
      </c>
    </row>
    <row r="66" spans="1:18">
      <c r="A66" s="73"/>
      <c r="B66" s="73"/>
      <c r="C66" s="73"/>
      <c r="D66" s="75">
        <f t="shared" si="5"/>
        <v>0</v>
      </c>
      <c r="E66" s="75">
        <f t="shared" si="6"/>
        <v>0</v>
      </c>
      <c r="F66" s="63">
        <f t="shared" si="7"/>
        <v>0</v>
      </c>
      <c r="G66" s="63">
        <f t="shared" si="8"/>
        <v>0</v>
      </c>
      <c r="H66" s="63">
        <f t="shared" si="9"/>
        <v>0</v>
      </c>
      <c r="I66" s="63">
        <f t="shared" si="10"/>
        <v>0</v>
      </c>
      <c r="J66" s="63">
        <f t="shared" si="11"/>
        <v>0</v>
      </c>
      <c r="K66" s="63">
        <f t="shared" si="12"/>
        <v>0</v>
      </c>
      <c r="L66" s="63">
        <f t="shared" si="13"/>
        <v>0</v>
      </c>
      <c r="M66" s="63">
        <f t="shared" ca="1" si="14"/>
        <v>5.1712573270174936E-2</v>
      </c>
      <c r="N66" s="63">
        <f t="shared" ca="1" si="15"/>
        <v>0</v>
      </c>
      <c r="O66" s="17">
        <f t="shared" ca="1" si="16"/>
        <v>0</v>
      </c>
      <c r="P66" s="63">
        <f t="shared" ca="1" si="17"/>
        <v>0</v>
      </c>
      <c r="Q66" s="63">
        <f t="shared" ca="1" si="18"/>
        <v>0</v>
      </c>
      <c r="R66">
        <f t="shared" ca="1" si="19"/>
        <v>-5.1712573270174936E-2</v>
      </c>
    </row>
    <row r="67" spans="1:18">
      <c r="A67" s="73"/>
      <c r="B67" s="73"/>
      <c r="C67" s="73"/>
      <c r="D67" s="75">
        <f t="shared" si="5"/>
        <v>0</v>
      </c>
      <c r="E67" s="75">
        <f t="shared" si="6"/>
        <v>0</v>
      </c>
      <c r="F67" s="63">
        <f t="shared" si="7"/>
        <v>0</v>
      </c>
      <c r="G67" s="63">
        <f t="shared" si="8"/>
        <v>0</v>
      </c>
      <c r="H67" s="63">
        <f t="shared" si="9"/>
        <v>0</v>
      </c>
      <c r="I67" s="63">
        <f t="shared" si="10"/>
        <v>0</v>
      </c>
      <c r="J67" s="63">
        <f t="shared" si="11"/>
        <v>0</v>
      </c>
      <c r="K67" s="63">
        <f t="shared" si="12"/>
        <v>0</v>
      </c>
      <c r="L67" s="63">
        <f t="shared" si="13"/>
        <v>0</v>
      </c>
      <c r="M67" s="63">
        <f t="shared" ca="1" si="14"/>
        <v>5.1712573270174936E-2</v>
      </c>
      <c r="N67" s="63">
        <f t="shared" ca="1" si="15"/>
        <v>0</v>
      </c>
      <c r="O67" s="17">
        <f t="shared" ca="1" si="16"/>
        <v>0</v>
      </c>
      <c r="P67" s="63">
        <f t="shared" ca="1" si="17"/>
        <v>0</v>
      </c>
      <c r="Q67" s="63">
        <f t="shared" ca="1" si="18"/>
        <v>0</v>
      </c>
      <c r="R67">
        <f t="shared" ca="1" si="19"/>
        <v>-5.1712573270174936E-2</v>
      </c>
    </row>
    <row r="68" spans="1:18">
      <c r="A68" s="73"/>
      <c r="B68" s="73"/>
      <c r="C68" s="73"/>
      <c r="D68" s="75">
        <f t="shared" si="5"/>
        <v>0</v>
      </c>
      <c r="E68" s="75">
        <f t="shared" si="6"/>
        <v>0</v>
      </c>
      <c r="F68" s="63">
        <f t="shared" si="7"/>
        <v>0</v>
      </c>
      <c r="G68" s="63">
        <f t="shared" si="8"/>
        <v>0</v>
      </c>
      <c r="H68" s="63">
        <f t="shared" si="9"/>
        <v>0</v>
      </c>
      <c r="I68" s="63">
        <f t="shared" si="10"/>
        <v>0</v>
      </c>
      <c r="J68" s="63">
        <f t="shared" si="11"/>
        <v>0</v>
      </c>
      <c r="K68" s="63">
        <f t="shared" si="12"/>
        <v>0</v>
      </c>
      <c r="L68" s="63">
        <f t="shared" si="13"/>
        <v>0</v>
      </c>
      <c r="M68" s="63">
        <f t="shared" ca="1" si="14"/>
        <v>5.1712573270174936E-2</v>
      </c>
      <c r="N68" s="63">
        <f t="shared" ca="1" si="15"/>
        <v>0</v>
      </c>
      <c r="O68" s="17">
        <f t="shared" ca="1" si="16"/>
        <v>0</v>
      </c>
      <c r="P68" s="63">
        <f t="shared" ca="1" si="17"/>
        <v>0</v>
      </c>
      <c r="Q68" s="63">
        <f t="shared" ca="1" si="18"/>
        <v>0</v>
      </c>
      <c r="R68">
        <f t="shared" ca="1" si="19"/>
        <v>-5.1712573270174936E-2</v>
      </c>
    </row>
    <row r="69" spans="1:18">
      <c r="A69" s="73"/>
      <c r="B69" s="73"/>
      <c r="C69" s="73"/>
      <c r="D69" s="75">
        <f t="shared" si="5"/>
        <v>0</v>
      </c>
      <c r="E69" s="75">
        <f t="shared" si="6"/>
        <v>0</v>
      </c>
      <c r="F69" s="63">
        <f t="shared" si="7"/>
        <v>0</v>
      </c>
      <c r="G69" s="63">
        <f t="shared" si="8"/>
        <v>0</v>
      </c>
      <c r="H69" s="63">
        <f t="shared" si="9"/>
        <v>0</v>
      </c>
      <c r="I69" s="63">
        <f t="shared" si="10"/>
        <v>0</v>
      </c>
      <c r="J69" s="63">
        <f t="shared" si="11"/>
        <v>0</v>
      </c>
      <c r="K69" s="63">
        <f t="shared" si="12"/>
        <v>0</v>
      </c>
      <c r="L69" s="63">
        <f t="shared" si="13"/>
        <v>0</v>
      </c>
      <c r="M69" s="63">
        <f t="shared" ca="1" si="14"/>
        <v>5.1712573270174936E-2</v>
      </c>
      <c r="N69" s="63">
        <f t="shared" ca="1" si="15"/>
        <v>0</v>
      </c>
      <c r="O69" s="17">
        <f t="shared" ca="1" si="16"/>
        <v>0</v>
      </c>
      <c r="P69" s="63">
        <f t="shared" ca="1" si="17"/>
        <v>0</v>
      </c>
      <c r="Q69" s="63">
        <f t="shared" ca="1" si="18"/>
        <v>0</v>
      </c>
      <c r="R69">
        <f t="shared" ca="1" si="19"/>
        <v>-5.1712573270174936E-2</v>
      </c>
    </row>
    <row r="70" spans="1:18">
      <c r="A70" s="73"/>
      <c r="B70" s="73"/>
      <c r="C70" s="73"/>
      <c r="D70" s="75">
        <f t="shared" si="5"/>
        <v>0</v>
      </c>
      <c r="E70" s="75">
        <f t="shared" si="6"/>
        <v>0</v>
      </c>
      <c r="F70" s="63">
        <f t="shared" si="7"/>
        <v>0</v>
      </c>
      <c r="G70" s="63">
        <f t="shared" si="8"/>
        <v>0</v>
      </c>
      <c r="H70" s="63">
        <f t="shared" si="9"/>
        <v>0</v>
      </c>
      <c r="I70" s="63">
        <f t="shared" si="10"/>
        <v>0</v>
      </c>
      <c r="J70" s="63">
        <f t="shared" si="11"/>
        <v>0</v>
      </c>
      <c r="K70" s="63">
        <f t="shared" si="12"/>
        <v>0</v>
      </c>
      <c r="L70" s="63">
        <f t="shared" si="13"/>
        <v>0</v>
      </c>
      <c r="M70" s="63">
        <f t="shared" ca="1" si="14"/>
        <v>5.1712573270174936E-2</v>
      </c>
      <c r="N70" s="63">
        <f t="shared" ca="1" si="15"/>
        <v>0</v>
      </c>
      <c r="O70" s="17">
        <f t="shared" ca="1" si="16"/>
        <v>0</v>
      </c>
      <c r="P70" s="63">
        <f t="shared" ca="1" si="17"/>
        <v>0</v>
      </c>
      <c r="Q70" s="63">
        <f t="shared" ca="1" si="18"/>
        <v>0</v>
      </c>
      <c r="R70">
        <f t="shared" ca="1" si="19"/>
        <v>-5.1712573270174936E-2</v>
      </c>
    </row>
    <row r="71" spans="1:18">
      <c r="A71" s="73"/>
      <c r="B71" s="73"/>
      <c r="C71" s="73"/>
      <c r="D71" s="75">
        <f t="shared" si="5"/>
        <v>0</v>
      </c>
      <c r="E71" s="75">
        <f t="shared" si="6"/>
        <v>0</v>
      </c>
      <c r="F71" s="63">
        <f t="shared" si="7"/>
        <v>0</v>
      </c>
      <c r="G71" s="63">
        <f t="shared" si="8"/>
        <v>0</v>
      </c>
      <c r="H71" s="63">
        <f t="shared" si="9"/>
        <v>0</v>
      </c>
      <c r="I71" s="63">
        <f t="shared" si="10"/>
        <v>0</v>
      </c>
      <c r="J71" s="63">
        <f t="shared" si="11"/>
        <v>0</v>
      </c>
      <c r="K71" s="63">
        <f t="shared" si="12"/>
        <v>0</v>
      </c>
      <c r="L71" s="63">
        <f t="shared" si="13"/>
        <v>0</v>
      </c>
      <c r="M71" s="63">
        <f t="shared" ca="1" si="14"/>
        <v>5.1712573270174936E-2</v>
      </c>
      <c r="N71" s="63">
        <f t="shared" ca="1" si="15"/>
        <v>0</v>
      </c>
      <c r="O71" s="17">
        <f t="shared" ca="1" si="16"/>
        <v>0</v>
      </c>
      <c r="P71" s="63">
        <f t="shared" ca="1" si="17"/>
        <v>0</v>
      </c>
      <c r="Q71" s="63">
        <f t="shared" ca="1" si="18"/>
        <v>0</v>
      </c>
      <c r="R71">
        <f t="shared" ca="1" si="19"/>
        <v>-5.1712573270174936E-2</v>
      </c>
    </row>
    <row r="72" spans="1:18">
      <c r="A72" s="73"/>
      <c r="B72" s="73"/>
      <c r="C72" s="73"/>
      <c r="D72" s="75">
        <f t="shared" si="5"/>
        <v>0</v>
      </c>
      <c r="E72" s="75">
        <f t="shared" si="6"/>
        <v>0</v>
      </c>
      <c r="F72" s="63">
        <f t="shared" si="7"/>
        <v>0</v>
      </c>
      <c r="G72" s="63">
        <f t="shared" si="8"/>
        <v>0</v>
      </c>
      <c r="H72" s="63">
        <f t="shared" si="9"/>
        <v>0</v>
      </c>
      <c r="I72" s="63">
        <f t="shared" si="10"/>
        <v>0</v>
      </c>
      <c r="J72" s="63">
        <f t="shared" si="11"/>
        <v>0</v>
      </c>
      <c r="K72" s="63">
        <f t="shared" si="12"/>
        <v>0</v>
      </c>
      <c r="L72" s="63">
        <f t="shared" si="13"/>
        <v>0</v>
      </c>
      <c r="M72" s="63">
        <f t="shared" ca="1" si="14"/>
        <v>5.1712573270174936E-2</v>
      </c>
      <c r="N72" s="63">
        <f t="shared" ca="1" si="15"/>
        <v>0</v>
      </c>
      <c r="O72" s="17">
        <f t="shared" ca="1" si="16"/>
        <v>0</v>
      </c>
      <c r="P72" s="63">
        <f t="shared" ca="1" si="17"/>
        <v>0</v>
      </c>
      <c r="Q72" s="63">
        <f t="shared" ca="1" si="18"/>
        <v>0</v>
      </c>
      <c r="R72">
        <f t="shared" ca="1" si="19"/>
        <v>-5.1712573270174936E-2</v>
      </c>
    </row>
    <row r="73" spans="1:18">
      <c r="A73" s="73"/>
      <c r="B73" s="73"/>
      <c r="C73" s="73"/>
      <c r="D73" s="75">
        <f t="shared" si="5"/>
        <v>0</v>
      </c>
      <c r="E73" s="75">
        <f t="shared" si="6"/>
        <v>0</v>
      </c>
      <c r="F73" s="63">
        <f t="shared" si="7"/>
        <v>0</v>
      </c>
      <c r="G73" s="63">
        <f t="shared" si="8"/>
        <v>0</v>
      </c>
      <c r="H73" s="63">
        <f t="shared" si="9"/>
        <v>0</v>
      </c>
      <c r="I73" s="63">
        <f t="shared" si="10"/>
        <v>0</v>
      </c>
      <c r="J73" s="63">
        <f t="shared" si="11"/>
        <v>0</v>
      </c>
      <c r="K73" s="63">
        <f t="shared" si="12"/>
        <v>0</v>
      </c>
      <c r="L73" s="63">
        <f t="shared" si="13"/>
        <v>0</v>
      </c>
      <c r="M73" s="63">
        <f t="shared" ca="1" si="14"/>
        <v>5.1712573270174936E-2</v>
      </c>
      <c r="N73" s="63">
        <f t="shared" ca="1" si="15"/>
        <v>0</v>
      </c>
      <c r="O73" s="17">
        <f t="shared" ca="1" si="16"/>
        <v>0</v>
      </c>
      <c r="P73" s="63">
        <f t="shared" ca="1" si="17"/>
        <v>0</v>
      </c>
      <c r="Q73" s="63">
        <f t="shared" ca="1" si="18"/>
        <v>0</v>
      </c>
      <c r="R73">
        <f t="shared" ca="1" si="19"/>
        <v>-5.1712573270174936E-2</v>
      </c>
    </row>
    <row r="74" spans="1:18">
      <c r="A74" s="73"/>
      <c r="B74" s="73"/>
      <c r="C74" s="73"/>
      <c r="D74" s="75">
        <f t="shared" si="5"/>
        <v>0</v>
      </c>
      <c r="E74" s="75">
        <f t="shared" si="6"/>
        <v>0</v>
      </c>
      <c r="F74" s="63">
        <f t="shared" si="7"/>
        <v>0</v>
      </c>
      <c r="G74" s="63">
        <f t="shared" si="8"/>
        <v>0</v>
      </c>
      <c r="H74" s="63">
        <f t="shared" si="9"/>
        <v>0</v>
      </c>
      <c r="I74" s="63">
        <f t="shared" si="10"/>
        <v>0</v>
      </c>
      <c r="J74" s="63">
        <f t="shared" si="11"/>
        <v>0</v>
      </c>
      <c r="K74" s="63">
        <f t="shared" si="12"/>
        <v>0</v>
      </c>
      <c r="L74" s="63">
        <f t="shared" si="13"/>
        <v>0</v>
      </c>
      <c r="M74" s="63">
        <f t="shared" ca="1" si="14"/>
        <v>5.1712573270174936E-2</v>
      </c>
      <c r="N74" s="63">
        <f t="shared" ca="1" si="15"/>
        <v>0</v>
      </c>
      <c r="O74" s="17">
        <f t="shared" ca="1" si="16"/>
        <v>0</v>
      </c>
      <c r="P74" s="63">
        <f t="shared" ca="1" si="17"/>
        <v>0</v>
      </c>
      <c r="Q74" s="63">
        <f t="shared" ca="1" si="18"/>
        <v>0</v>
      </c>
      <c r="R74">
        <f t="shared" ca="1" si="19"/>
        <v>-5.1712573270174936E-2</v>
      </c>
    </row>
    <row r="75" spans="1:18">
      <c r="A75" s="73"/>
      <c r="B75" s="73"/>
      <c r="C75" s="73"/>
      <c r="D75" s="75">
        <f t="shared" si="5"/>
        <v>0</v>
      </c>
      <c r="E75" s="75">
        <f t="shared" si="6"/>
        <v>0</v>
      </c>
      <c r="F75" s="63">
        <f t="shared" si="7"/>
        <v>0</v>
      </c>
      <c r="G75" s="63">
        <f t="shared" si="8"/>
        <v>0</v>
      </c>
      <c r="H75" s="63">
        <f t="shared" si="9"/>
        <v>0</v>
      </c>
      <c r="I75" s="63">
        <f t="shared" si="10"/>
        <v>0</v>
      </c>
      <c r="J75" s="63">
        <f t="shared" si="11"/>
        <v>0</v>
      </c>
      <c r="K75" s="63">
        <f t="shared" si="12"/>
        <v>0</v>
      </c>
      <c r="L75" s="63">
        <f t="shared" si="13"/>
        <v>0</v>
      </c>
      <c r="M75" s="63">
        <f t="shared" ca="1" si="14"/>
        <v>5.1712573270174936E-2</v>
      </c>
      <c r="N75" s="63">
        <f t="shared" ca="1" si="15"/>
        <v>0</v>
      </c>
      <c r="O75" s="17">
        <f t="shared" ca="1" si="16"/>
        <v>0</v>
      </c>
      <c r="P75" s="63">
        <f t="shared" ca="1" si="17"/>
        <v>0</v>
      </c>
      <c r="Q75" s="63">
        <f t="shared" ca="1" si="18"/>
        <v>0</v>
      </c>
      <c r="R75">
        <f t="shared" ca="1" si="19"/>
        <v>-5.1712573270174936E-2</v>
      </c>
    </row>
    <row r="76" spans="1:18">
      <c r="A76" s="73"/>
      <c r="B76" s="73"/>
      <c r="C76" s="73"/>
      <c r="D76" s="75">
        <f t="shared" si="5"/>
        <v>0</v>
      </c>
      <c r="E76" s="75">
        <f t="shared" si="6"/>
        <v>0</v>
      </c>
      <c r="F76" s="63">
        <f t="shared" si="7"/>
        <v>0</v>
      </c>
      <c r="G76" s="63">
        <f t="shared" si="8"/>
        <v>0</v>
      </c>
      <c r="H76" s="63">
        <f t="shared" si="9"/>
        <v>0</v>
      </c>
      <c r="I76" s="63">
        <f t="shared" si="10"/>
        <v>0</v>
      </c>
      <c r="J76" s="63">
        <f t="shared" si="11"/>
        <v>0</v>
      </c>
      <c r="K76" s="63">
        <f t="shared" si="12"/>
        <v>0</v>
      </c>
      <c r="L76" s="63">
        <f t="shared" si="13"/>
        <v>0</v>
      </c>
      <c r="M76" s="63">
        <f t="shared" ca="1" si="14"/>
        <v>5.1712573270174936E-2</v>
      </c>
      <c r="N76" s="63">
        <f t="shared" ca="1" si="15"/>
        <v>0</v>
      </c>
      <c r="O76" s="17">
        <f t="shared" ca="1" si="16"/>
        <v>0</v>
      </c>
      <c r="P76" s="63">
        <f t="shared" ca="1" si="17"/>
        <v>0</v>
      </c>
      <c r="Q76" s="63">
        <f t="shared" ca="1" si="18"/>
        <v>0</v>
      </c>
      <c r="R76">
        <f t="shared" ca="1" si="19"/>
        <v>-5.1712573270174936E-2</v>
      </c>
    </row>
    <row r="77" spans="1:18">
      <c r="A77" s="73"/>
      <c r="B77" s="73"/>
      <c r="C77" s="73"/>
      <c r="D77" s="75">
        <f t="shared" si="5"/>
        <v>0</v>
      </c>
      <c r="E77" s="75">
        <f t="shared" si="6"/>
        <v>0</v>
      </c>
      <c r="F77" s="63">
        <f t="shared" si="7"/>
        <v>0</v>
      </c>
      <c r="G77" s="63">
        <f t="shared" si="8"/>
        <v>0</v>
      </c>
      <c r="H77" s="63">
        <f t="shared" si="9"/>
        <v>0</v>
      </c>
      <c r="I77" s="63">
        <f t="shared" si="10"/>
        <v>0</v>
      </c>
      <c r="J77" s="63">
        <f t="shared" si="11"/>
        <v>0</v>
      </c>
      <c r="K77" s="63">
        <f t="shared" si="12"/>
        <v>0</v>
      </c>
      <c r="L77" s="63">
        <f t="shared" si="13"/>
        <v>0</v>
      </c>
      <c r="M77" s="63">
        <f t="shared" ca="1" si="14"/>
        <v>5.1712573270174936E-2</v>
      </c>
      <c r="N77" s="63">
        <f t="shared" ca="1" si="15"/>
        <v>0</v>
      </c>
      <c r="O77" s="17">
        <f t="shared" ca="1" si="16"/>
        <v>0</v>
      </c>
      <c r="P77" s="63">
        <f t="shared" ca="1" si="17"/>
        <v>0</v>
      </c>
      <c r="Q77" s="63">
        <f t="shared" ca="1" si="18"/>
        <v>0</v>
      </c>
      <c r="R77">
        <f t="shared" ca="1" si="19"/>
        <v>-5.1712573270174936E-2</v>
      </c>
    </row>
    <row r="78" spans="1:18">
      <c r="A78" s="73"/>
      <c r="B78" s="73"/>
      <c r="C78" s="73"/>
      <c r="D78" s="75">
        <f t="shared" si="5"/>
        <v>0</v>
      </c>
      <c r="E78" s="75">
        <f t="shared" si="6"/>
        <v>0</v>
      </c>
      <c r="F78" s="63">
        <f t="shared" si="7"/>
        <v>0</v>
      </c>
      <c r="G78" s="63">
        <f t="shared" si="8"/>
        <v>0</v>
      </c>
      <c r="H78" s="63">
        <f t="shared" si="9"/>
        <v>0</v>
      </c>
      <c r="I78" s="63">
        <f t="shared" si="10"/>
        <v>0</v>
      </c>
      <c r="J78" s="63">
        <f t="shared" si="11"/>
        <v>0</v>
      </c>
      <c r="K78" s="63">
        <f t="shared" si="12"/>
        <v>0</v>
      </c>
      <c r="L78" s="63">
        <f t="shared" si="13"/>
        <v>0</v>
      </c>
      <c r="M78" s="63">
        <f t="shared" ca="1" si="14"/>
        <v>5.1712573270174936E-2</v>
      </c>
      <c r="N78" s="63">
        <f t="shared" ca="1" si="15"/>
        <v>0</v>
      </c>
      <c r="O78" s="17">
        <f t="shared" ca="1" si="16"/>
        <v>0</v>
      </c>
      <c r="P78" s="63">
        <f t="shared" ca="1" si="17"/>
        <v>0</v>
      </c>
      <c r="Q78" s="63">
        <f t="shared" ca="1" si="18"/>
        <v>0</v>
      </c>
      <c r="R78">
        <f t="shared" ca="1" si="19"/>
        <v>-5.1712573270174936E-2</v>
      </c>
    </row>
    <row r="79" spans="1:18">
      <c r="A79" s="73"/>
      <c r="B79" s="73"/>
      <c r="C79" s="73"/>
      <c r="D79" s="75">
        <f t="shared" si="5"/>
        <v>0</v>
      </c>
      <c r="E79" s="75">
        <f t="shared" si="6"/>
        <v>0</v>
      </c>
      <c r="F79" s="63">
        <f t="shared" si="7"/>
        <v>0</v>
      </c>
      <c r="G79" s="63">
        <f t="shared" si="8"/>
        <v>0</v>
      </c>
      <c r="H79" s="63">
        <f t="shared" si="9"/>
        <v>0</v>
      </c>
      <c r="I79" s="63">
        <f t="shared" si="10"/>
        <v>0</v>
      </c>
      <c r="J79" s="63">
        <f t="shared" si="11"/>
        <v>0</v>
      </c>
      <c r="K79" s="63">
        <f t="shared" si="12"/>
        <v>0</v>
      </c>
      <c r="L79" s="63">
        <f t="shared" si="13"/>
        <v>0</v>
      </c>
      <c r="M79" s="63">
        <f t="shared" ca="1" si="14"/>
        <v>5.1712573270174936E-2</v>
      </c>
      <c r="N79" s="63">
        <f t="shared" ca="1" si="15"/>
        <v>0</v>
      </c>
      <c r="O79" s="17">
        <f t="shared" ca="1" si="16"/>
        <v>0</v>
      </c>
      <c r="P79" s="63">
        <f t="shared" ca="1" si="17"/>
        <v>0</v>
      </c>
      <c r="Q79" s="63">
        <f t="shared" ca="1" si="18"/>
        <v>0</v>
      </c>
      <c r="R79">
        <f t="shared" ca="1" si="19"/>
        <v>-5.1712573270174936E-2</v>
      </c>
    </row>
    <row r="80" spans="1:18">
      <c r="A80" s="73"/>
      <c r="B80" s="73"/>
      <c r="C80" s="73"/>
      <c r="D80" s="75">
        <f t="shared" si="5"/>
        <v>0</v>
      </c>
      <c r="E80" s="75">
        <f t="shared" si="6"/>
        <v>0</v>
      </c>
      <c r="F80" s="63">
        <f t="shared" si="7"/>
        <v>0</v>
      </c>
      <c r="G80" s="63">
        <f t="shared" si="8"/>
        <v>0</v>
      </c>
      <c r="H80" s="63">
        <f t="shared" si="9"/>
        <v>0</v>
      </c>
      <c r="I80" s="63">
        <f t="shared" si="10"/>
        <v>0</v>
      </c>
      <c r="J80" s="63">
        <f t="shared" si="11"/>
        <v>0</v>
      </c>
      <c r="K80" s="63">
        <f t="shared" si="12"/>
        <v>0</v>
      </c>
      <c r="L80" s="63">
        <f t="shared" si="13"/>
        <v>0</v>
      </c>
      <c r="M80" s="63">
        <f t="shared" ca="1" si="14"/>
        <v>5.1712573270174936E-2</v>
      </c>
      <c r="N80" s="63">
        <f t="shared" ca="1" si="15"/>
        <v>0</v>
      </c>
      <c r="O80" s="17">
        <f t="shared" ca="1" si="16"/>
        <v>0</v>
      </c>
      <c r="P80" s="63">
        <f t="shared" ca="1" si="17"/>
        <v>0</v>
      </c>
      <c r="Q80" s="63">
        <f t="shared" ca="1" si="18"/>
        <v>0</v>
      </c>
      <c r="R80">
        <f t="shared" ca="1" si="19"/>
        <v>-5.1712573270174936E-2</v>
      </c>
    </row>
    <row r="81" spans="1:18">
      <c r="A81" s="73"/>
      <c r="B81" s="73"/>
      <c r="C81" s="73"/>
      <c r="D81" s="75">
        <f t="shared" si="5"/>
        <v>0</v>
      </c>
      <c r="E81" s="75">
        <f t="shared" si="6"/>
        <v>0</v>
      </c>
      <c r="F81" s="63">
        <f t="shared" si="7"/>
        <v>0</v>
      </c>
      <c r="G81" s="63">
        <f t="shared" si="8"/>
        <v>0</v>
      </c>
      <c r="H81" s="63">
        <f t="shared" si="9"/>
        <v>0</v>
      </c>
      <c r="I81" s="63">
        <f t="shared" si="10"/>
        <v>0</v>
      </c>
      <c r="J81" s="63">
        <f t="shared" si="11"/>
        <v>0</v>
      </c>
      <c r="K81" s="63">
        <f t="shared" si="12"/>
        <v>0</v>
      </c>
      <c r="L81" s="63">
        <f t="shared" si="13"/>
        <v>0</v>
      </c>
      <c r="M81" s="63">
        <f t="shared" ca="1" si="14"/>
        <v>5.1712573270174936E-2</v>
      </c>
      <c r="N81" s="63">
        <f t="shared" ca="1" si="15"/>
        <v>0</v>
      </c>
      <c r="O81" s="17">
        <f t="shared" ca="1" si="16"/>
        <v>0</v>
      </c>
      <c r="P81" s="63">
        <f t="shared" ca="1" si="17"/>
        <v>0</v>
      </c>
      <c r="Q81" s="63">
        <f t="shared" ca="1" si="18"/>
        <v>0</v>
      </c>
      <c r="R81">
        <f t="shared" ca="1" si="19"/>
        <v>-5.1712573270174936E-2</v>
      </c>
    </row>
    <row r="82" spans="1:18">
      <c r="A82" s="73"/>
      <c r="B82" s="73"/>
      <c r="C82" s="73"/>
      <c r="D82" s="75">
        <f t="shared" si="5"/>
        <v>0</v>
      </c>
      <c r="E82" s="75">
        <f t="shared" si="6"/>
        <v>0</v>
      </c>
      <c r="F82" s="63">
        <f t="shared" si="7"/>
        <v>0</v>
      </c>
      <c r="G82" s="63">
        <f t="shared" si="8"/>
        <v>0</v>
      </c>
      <c r="H82" s="63">
        <f t="shared" si="9"/>
        <v>0</v>
      </c>
      <c r="I82" s="63">
        <f t="shared" si="10"/>
        <v>0</v>
      </c>
      <c r="J82" s="63">
        <f t="shared" si="11"/>
        <v>0</v>
      </c>
      <c r="K82" s="63">
        <f t="shared" si="12"/>
        <v>0</v>
      </c>
      <c r="L82" s="63">
        <f t="shared" si="13"/>
        <v>0</v>
      </c>
      <c r="M82" s="63">
        <f t="shared" ca="1" si="14"/>
        <v>5.1712573270174936E-2</v>
      </c>
      <c r="N82" s="63">
        <f t="shared" ca="1" si="15"/>
        <v>0</v>
      </c>
      <c r="O82" s="17">
        <f t="shared" ca="1" si="16"/>
        <v>0</v>
      </c>
      <c r="P82" s="63">
        <f t="shared" ca="1" si="17"/>
        <v>0</v>
      </c>
      <c r="Q82" s="63">
        <f t="shared" ca="1" si="18"/>
        <v>0</v>
      </c>
      <c r="R82">
        <f t="shared" ca="1" si="19"/>
        <v>-5.1712573270174936E-2</v>
      </c>
    </row>
    <row r="83" spans="1:18">
      <c r="A83" s="73"/>
      <c r="B83" s="73"/>
      <c r="C83" s="73"/>
      <c r="D83" s="75">
        <f t="shared" si="5"/>
        <v>0</v>
      </c>
      <c r="E83" s="75">
        <f t="shared" si="6"/>
        <v>0</v>
      </c>
      <c r="F83" s="63">
        <f t="shared" si="7"/>
        <v>0</v>
      </c>
      <c r="G83" s="63">
        <f t="shared" si="8"/>
        <v>0</v>
      </c>
      <c r="H83" s="63">
        <f t="shared" si="9"/>
        <v>0</v>
      </c>
      <c r="I83" s="63">
        <f t="shared" si="10"/>
        <v>0</v>
      </c>
      <c r="J83" s="63">
        <f t="shared" si="11"/>
        <v>0</v>
      </c>
      <c r="K83" s="63">
        <f t="shared" si="12"/>
        <v>0</v>
      </c>
      <c r="L83" s="63">
        <f t="shared" si="13"/>
        <v>0</v>
      </c>
      <c r="M83" s="63">
        <f t="shared" ca="1" si="14"/>
        <v>5.1712573270174936E-2</v>
      </c>
      <c r="N83" s="63">
        <f t="shared" ca="1" si="15"/>
        <v>0</v>
      </c>
      <c r="O83" s="17">
        <f t="shared" ca="1" si="16"/>
        <v>0</v>
      </c>
      <c r="P83" s="63">
        <f t="shared" ca="1" si="17"/>
        <v>0</v>
      </c>
      <c r="Q83" s="63">
        <f t="shared" ca="1" si="18"/>
        <v>0</v>
      </c>
      <c r="R83">
        <f t="shared" ca="1" si="19"/>
        <v>-5.1712573270174936E-2</v>
      </c>
    </row>
    <row r="84" spans="1:18">
      <c r="A84" s="73"/>
      <c r="B84" s="73"/>
      <c r="C84" s="73"/>
      <c r="D84" s="75">
        <f t="shared" si="5"/>
        <v>0</v>
      </c>
      <c r="E84" s="75">
        <f t="shared" si="6"/>
        <v>0</v>
      </c>
      <c r="F84" s="63">
        <f t="shared" si="7"/>
        <v>0</v>
      </c>
      <c r="G84" s="63">
        <f t="shared" si="8"/>
        <v>0</v>
      </c>
      <c r="H84" s="63">
        <f t="shared" si="9"/>
        <v>0</v>
      </c>
      <c r="I84" s="63">
        <f t="shared" si="10"/>
        <v>0</v>
      </c>
      <c r="J84" s="63">
        <f t="shared" si="11"/>
        <v>0</v>
      </c>
      <c r="K84" s="63">
        <f t="shared" si="12"/>
        <v>0</v>
      </c>
      <c r="L84" s="63">
        <f t="shared" si="13"/>
        <v>0</v>
      </c>
      <c r="M84" s="63">
        <f t="shared" ca="1" si="14"/>
        <v>5.1712573270174936E-2</v>
      </c>
      <c r="N84" s="63">
        <f t="shared" ca="1" si="15"/>
        <v>0</v>
      </c>
      <c r="O84" s="17">
        <f t="shared" ca="1" si="16"/>
        <v>0</v>
      </c>
      <c r="P84" s="63">
        <f t="shared" ca="1" si="17"/>
        <v>0</v>
      </c>
      <c r="Q84" s="63">
        <f t="shared" ca="1" si="18"/>
        <v>0</v>
      </c>
      <c r="R84">
        <f t="shared" ca="1" si="19"/>
        <v>-5.1712573270174936E-2</v>
      </c>
    </row>
    <row r="85" spans="1:18">
      <c r="A85" s="73"/>
      <c r="B85" s="73"/>
      <c r="C85" s="73"/>
      <c r="D85" s="75">
        <f t="shared" ref="D85:D148" si="20">A85/A$18</f>
        <v>0</v>
      </c>
      <c r="E85" s="75">
        <f t="shared" ref="E85:E148" si="21">B85/B$18</f>
        <v>0</v>
      </c>
      <c r="F85" s="63">
        <f t="shared" ref="F85:F148" si="22">$C85*D85</f>
        <v>0</v>
      </c>
      <c r="G85" s="63">
        <f t="shared" ref="G85:G148" si="23">$C85*E85</f>
        <v>0</v>
      </c>
      <c r="H85" s="63">
        <f t="shared" ref="H85:H148" si="24">C85*D85*D85</f>
        <v>0</v>
      </c>
      <c r="I85" s="63">
        <f t="shared" ref="I85:I148" si="25">C85*D85*D85*D85</f>
        <v>0</v>
      </c>
      <c r="J85" s="63">
        <f t="shared" ref="J85:J148" si="26">C85*D85*D85*D85*D85</f>
        <v>0</v>
      </c>
      <c r="K85" s="63">
        <f t="shared" ref="K85:K148" si="27">C85*E85*D85</f>
        <v>0</v>
      </c>
      <c r="L85" s="63">
        <f t="shared" ref="L85:L148" si="28">C85*E85*D85*D85</f>
        <v>0</v>
      </c>
      <c r="M85" s="63">
        <f t="shared" ref="M85:M148" ca="1" si="29">+E$4+E$5*D85+E$6*D85^2</f>
        <v>5.1712573270174936E-2</v>
      </c>
      <c r="N85" s="63">
        <f t="shared" ref="N85:N148" ca="1" si="30">C85*(M85-E85)^2</f>
        <v>0</v>
      </c>
      <c r="O85" s="17">
        <f t="shared" ref="O85:O148" ca="1" si="31">(C85*O$1-O$2*F85+O$3*H85)^2</f>
        <v>0</v>
      </c>
      <c r="P85" s="63">
        <f t="shared" ref="P85:P148" ca="1" si="32">(-C85*O$2+O$4*F85-O$5*H85)^2</f>
        <v>0</v>
      </c>
      <c r="Q85" s="63">
        <f t="shared" ref="Q85:Q148" ca="1" si="33">+(C85*O$3-F85*O$5+H85*O$6)^2</f>
        <v>0</v>
      </c>
      <c r="R85">
        <f t="shared" ref="R85:R148" ca="1" si="34">+E85-M85</f>
        <v>-5.1712573270174936E-2</v>
      </c>
    </row>
    <row r="86" spans="1:18">
      <c r="A86" s="73"/>
      <c r="B86" s="73"/>
      <c r="C86" s="73"/>
      <c r="D86" s="75">
        <f t="shared" si="20"/>
        <v>0</v>
      </c>
      <c r="E86" s="75">
        <f t="shared" si="21"/>
        <v>0</v>
      </c>
      <c r="F86" s="63">
        <f t="shared" si="22"/>
        <v>0</v>
      </c>
      <c r="G86" s="63">
        <f t="shared" si="23"/>
        <v>0</v>
      </c>
      <c r="H86" s="63">
        <f t="shared" si="24"/>
        <v>0</v>
      </c>
      <c r="I86" s="63">
        <f t="shared" si="25"/>
        <v>0</v>
      </c>
      <c r="J86" s="63">
        <f t="shared" si="26"/>
        <v>0</v>
      </c>
      <c r="K86" s="63">
        <f t="shared" si="27"/>
        <v>0</v>
      </c>
      <c r="L86" s="63">
        <f t="shared" si="28"/>
        <v>0</v>
      </c>
      <c r="M86" s="63">
        <f t="shared" ca="1" si="29"/>
        <v>5.1712573270174936E-2</v>
      </c>
      <c r="N86" s="63">
        <f t="shared" ca="1" si="30"/>
        <v>0</v>
      </c>
      <c r="O86" s="17">
        <f t="shared" ca="1" si="31"/>
        <v>0</v>
      </c>
      <c r="P86" s="63">
        <f t="shared" ca="1" si="32"/>
        <v>0</v>
      </c>
      <c r="Q86" s="63">
        <f t="shared" ca="1" si="33"/>
        <v>0</v>
      </c>
      <c r="R86">
        <f t="shared" ca="1" si="34"/>
        <v>-5.1712573270174936E-2</v>
      </c>
    </row>
    <row r="87" spans="1:18">
      <c r="A87" s="73"/>
      <c r="B87" s="73"/>
      <c r="C87" s="73"/>
      <c r="D87" s="75">
        <f t="shared" si="20"/>
        <v>0</v>
      </c>
      <c r="E87" s="75">
        <f t="shared" si="21"/>
        <v>0</v>
      </c>
      <c r="F87" s="63">
        <f t="shared" si="22"/>
        <v>0</v>
      </c>
      <c r="G87" s="63">
        <f t="shared" si="23"/>
        <v>0</v>
      </c>
      <c r="H87" s="63">
        <f t="shared" si="24"/>
        <v>0</v>
      </c>
      <c r="I87" s="63">
        <f t="shared" si="25"/>
        <v>0</v>
      </c>
      <c r="J87" s="63">
        <f t="shared" si="26"/>
        <v>0</v>
      </c>
      <c r="K87" s="63">
        <f t="shared" si="27"/>
        <v>0</v>
      </c>
      <c r="L87" s="63">
        <f t="shared" si="28"/>
        <v>0</v>
      </c>
      <c r="M87" s="63">
        <f t="shared" ca="1" si="29"/>
        <v>5.1712573270174936E-2</v>
      </c>
      <c r="N87" s="63">
        <f t="shared" ca="1" si="30"/>
        <v>0</v>
      </c>
      <c r="O87" s="17">
        <f t="shared" ca="1" si="31"/>
        <v>0</v>
      </c>
      <c r="P87" s="63">
        <f t="shared" ca="1" si="32"/>
        <v>0</v>
      </c>
      <c r="Q87" s="63">
        <f t="shared" ca="1" si="33"/>
        <v>0</v>
      </c>
      <c r="R87">
        <f t="shared" ca="1" si="34"/>
        <v>-5.1712573270174936E-2</v>
      </c>
    </row>
    <row r="88" spans="1:18">
      <c r="A88" s="73"/>
      <c r="B88" s="73"/>
      <c r="C88" s="73"/>
      <c r="D88" s="75">
        <f t="shared" si="20"/>
        <v>0</v>
      </c>
      <c r="E88" s="75">
        <f t="shared" si="21"/>
        <v>0</v>
      </c>
      <c r="F88" s="63">
        <f t="shared" si="22"/>
        <v>0</v>
      </c>
      <c r="G88" s="63">
        <f t="shared" si="23"/>
        <v>0</v>
      </c>
      <c r="H88" s="63">
        <f t="shared" si="24"/>
        <v>0</v>
      </c>
      <c r="I88" s="63">
        <f t="shared" si="25"/>
        <v>0</v>
      </c>
      <c r="J88" s="63">
        <f t="shared" si="26"/>
        <v>0</v>
      </c>
      <c r="K88" s="63">
        <f t="shared" si="27"/>
        <v>0</v>
      </c>
      <c r="L88" s="63">
        <f t="shared" si="28"/>
        <v>0</v>
      </c>
      <c r="M88" s="63">
        <f t="shared" ca="1" si="29"/>
        <v>5.1712573270174936E-2</v>
      </c>
      <c r="N88" s="63">
        <f t="shared" ca="1" si="30"/>
        <v>0</v>
      </c>
      <c r="O88" s="17">
        <f t="shared" ca="1" si="31"/>
        <v>0</v>
      </c>
      <c r="P88" s="63">
        <f t="shared" ca="1" si="32"/>
        <v>0</v>
      </c>
      <c r="Q88" s="63">
        <f t="shared" ca="1" si="33"/>
        <v>0</v>
      </c>
      <c r="R88">
        <f t="shared" ca="1" si="34"/>
        <v>-5.1712573270174936E-2</v>
      </c>
    </row>
    <row r="89" spans="1:18">
      <c r="A89" s="73"/>
      <c r="B89" s="73"/>
      <c r="C89" s="73"/>
      <c r="D89" s="75">
        <f t="shared" si="20"/>
        <v>0</v>
      </c>
      <c r="E89" s="75">
        <f t="shared" si="21"/>
        <v>0</v>
      </c>
      <c r="F89" s="63">
        <f t="shared" si="22"/>
        <v>0</v>
      </c>
      <c r="G89" s="63">
        <f t="shared" si="23"/>
        <v>0</v>
      </c>
      <c r="H89" s="63">
        <f t="shared" si="24"/>
        <v>0</v>
      </c>
      <c r="I89" s="63">
        <f t="shared" si="25"/>
        <v>0</v>
      </c>
      <c r="J89" s="63">
        <f t="shared" si="26"/>
        <v>0</v>
      </c>
      <c r="K89" s="63">
        <f t="shared" si="27"/>
        <v>0</v>
      </c>
      <c r="L89" s="63">
        <f t="shared" si="28"/>
        <v>0</v>
      </c>
      <c r="M89" s="63">
        <f t="shared" ca="1" si="29"/>
        <v>5.1712573270174936E-2</v>
      </c>
      <c r="N89" s="63">
        <f t="shared" ca="1" si="30"/>
        <v>0</v>
      </c>
      <c r="O89" s="17">
        <f t="shared" ca="1" si="31"/>
        <v>0</v>
      </c>
      <c r="P89" s="63">
        <f t="shared" ca="1" si="32"/>
        <v>0</v>
      </c>
      <c r="Q89" s="63">
        <f t="shared" ca="1" si="33"/>
        <v>0</v>
      </c>
      <c r="R89">
        <f t="shared" ca="1" si="34"/>
        <v>-5.1712573270174936E-2</v>
      </c>
    </row>
    <row r="90" spans="1:18">
      <c r="A90" s="73"/>
      <c r="B90" s="73"/>
      <c r="C90" s="73"/>
      <c r="D90" s="75">
        <f t="shared" si="20"/>
        <v>0</v>
      </c>
      <c r="E90" s="75">
        <f t="shared" si="21"/>
        <v>0</v>
      </c>
      <c r="F90" s="63">
        <f t="shared" si="22"/>
        <v>0</v>
      </c>
      <c r="G90" s="63">
        <f t="shared" si="23"/>
        <v>0</v>
      </c>
      <c r="H90" s="63">
        <f t="shared" si="24"/>
        <v>0</v>
      </c>
      <c r="I90" s="63">
        <f t="shared" si="25"/>
        <v>0</v>
      </c>
      <c r="J90" s="63">
        <f t="shared" si="26"/>
        <v>0</v>
      </c>
      <c r="K90" s="63">
        <f t="shared" si="27"/>
        <v>0</v>
      </c>
      <c r="L90" s="63">
        <f t="shared" si="28"/>
        <v>0</v>
      </c>
      <c r="M90" s="63">
        <f t="shared" ca="1" si="29"/>
        <v>5.1712573270174936E-2</v>
      </c>
      <c r="N90" s="63">
        <f t="shared" ca="1" si="30"/>
        <v>0</v>
      </c>
      <c r="O90" s="17">
        <f t="shared" ca="1" si="31"/>
        <v>0</v>
      </c>
      <c r="P90" s="63">
        <f t="shared" ca="1" si="32"/>
        <v>0</v>
      </c>
      <c r="Q90" s="63">
        <f t="shared" ca="1" si="33"/>
        <v>0</v>
      </c>
      <c r="R90">
        <f t="shared" ca="1" si="34"/>
        <v>-5.1712573270174936E-2</v>
      </c>
    </row>
    <row r="91" spans="1:18">
      <c r="A91" s="73"/>
      <c r="B91" s="73"/>
      <c r="C91" s="73"/>
      <c r="D91" s="75">
        <f t="shared" si="20"/>
        <v>0</v>
      </c>
      <c r="E91" s="75">
        <f t="shared" si="21"/>
        <v>0</v>
      </c>
      <c r="F91" s="63">
        <f t="shared" si="22"/>
        <v>0</v>
      </c>
      <c r="G91" s="63">
        <f t="shared" si="23"/>
        <v>0</v>
      </c>
      <c r="H91" s="63">
        <f t="shared" si="24"/>
        <v>0</v>
      </c>
      <c r="I91" s="63">
        <f t="shared" si="25"/>
        <v>0</v>
      </c>
      <c r="J91" s="63">
        <f t="shared" si="26"/>
        <v>0</v>
      </c>
      <c r="K91" s="63">
        <f t="shared" si="27"/>
        <v>0</v>
      </c>
      <c r="L91" s="63">
        <f t="shared" si="28"/>
        <v>0</v>
      </c>
      <c r="M91" s="63">
        <f t="shared" ca="1" si="29"/>
        <v>5.1712573270174936E-2</v>
      </c>
      <c r="N91" s="63">
        <f t="shared" ca="1" si="30"/>
        <v>0</v>
      </c>
      <c r="O91" s="17">
        <f t="shared" ca="1" si="31"/>
        <v>0</v>
      </c>
      <c r="P91" s="63">
        <f t="shared" ca="1" si="32"/>
        <v>0</v>
      </c>
      <c r="Q91" s="63">
        <f t="shared" ca="1" si="33"/>
        <v>0</v>
      </c>
      <c r="R91">
        <f t="shared" ca="1" si="34"/>
        <v>-5.1712573270174936E-2</v>
      </c>
    </row>
    <row r="92" spans="1:18">
      <c r="A92" s="73"/>
      <c r="B92" s="73"/>
      <c r="C92" s="73"/>
      <c r="D92" s="75">
        <f t="shared" si="20"/>
        <v>0</v>
      </c>
      <c r="E92" s="75">
        <f t="shared" si="21"/>
        <v>0</v>
      </c>
      <c r="F92" s="63">
        <f t="shared" si="22"/>
        <v>0</v>
      </c>
      <c r="G92" s="63">
        <f t="shared" si="23"/>
        <v>0</v>
      </c>
      <c r="H92" s="63">
        <f t="shared" si="24"/>
        <v>0</v>
      </c>
      <c r="I92" s="63">
        <f t="shared" si="25"/>
        <v>0</v>
      </c>
      <c r="J92" s="63">
        <f t="shared" si="26"/>
        <v>0</v>
      </c>
      <c r="K92" s="63">
        <f t="shared" si="27"/>
        <v>0</v>
      </c>
      <c r="L92" s="63">
        <f t="shared" si="28"/>
        <v>0</v>
      </c>
      <c r="M92" s="63">
        <f t="shared" ca="1" si="29"/>
        <v>5.1712573270174936E-2</v>
      </c>
      <c r="N92" s="63">
        <f t="shared" ca="1" si="30"/>
        <v>0</v>
      </c>
      <c r="O92" s="17">
        <f t="shared" ca="1" si="31"/>
        <v>0</v>
      </c>
      <c r="P92" s="63">
        <f t="shared" ca="1" si="32"/>
        <v>0</v>
      </c>
      <c r="Q92" s="63">
        <f t="shared" ca="1" si="33"/>
        <v>0</v>
      </c>
      <c r="R92">
        <f t="shared" ca="1" si="34"/>
        <v>-5.1712573270174936E-2</v>
      </c>
    </row>
    <row r="93" spans="1:18">
      <c r="A93" s="73"/>
      <c r="B93" s="73"/>
      <c r="C93" s="73"/>
      <c r="D93" s="75">
        <f t="shared" si="20"/>
        <v>0</v>
      </c>
      <c r="E93" s="75">
        <f t="shared" si="21"/>
        <v>0</v>
      </c>
      <c r="F93" s="63">
        <f t="shared" si="22"/>
        <v>0</v>
      </c>
      <c r="G93" s="63">
        <f t="shared" si="23"/>
        <v>0</v>
      </c>
      <c r="H93" s="63">
        <f t="shared" si="24"/>
        <v>0</v>
      </c>
      <c r="I93" s="63">
        <f t="shared" si="25"/>
        <v>0</v>
      </c>
      <c r="J93" s="63">
        <f t="shared" si="26"/>
        <v>0</v>
      </c>
      <c r="K93" s="63">
        <f t="shared" si="27"/>
        <v>0</v>
      </c>
      <c r="L93" s="63">
        <f t="shared" si="28"/>
        <v>0</v>
      </c>
      <c r="M93" s="63">
        <f t="shared" ca="1" si="29"/>
        <v>5.1712573270174936E-2</v>
      </c>
      <c r="N93" s="63">
        <f t="shared" ca="1" si="30"/>
        <v>0</v>
      </c>
      <c r="O93" s="17">
        <f t="shared" ca="1" si="31"/>
        <v>0</v>
      </c>
      <c r="P93" s="63">
        <f t="shared" ca="1" si="32"/>
        <v>0</v>
      </c>
      <c r="Q93" s="63">
        <f t="shared" ca="1" si="33"/>
        <v>0</v>
      </c>
      <c r="R93">
        <f t="shared" ca="1" si="34"/>
        <v>-5.1712573270174936E-2</v>
      </c>
    </row>
    <row r="94" spans="1:18">
      <c r="A94" s="73"/>
      <c r="B94" s="73"/>
      <c r="C94" s="73"/>
      <c r="D94" s="75">
        <f t="shared" si="20"/>
        <v>0</v>
      </c>
      <c r="E94" s="75">
        <f t="shared" si="21"/>
        <v>0</v>
      </c>
      <c r="F94" s="63">
        <f t="shared" si="22"/>
        <v>0</v>
      </c>
      <c r="G94" s="63">
        <f t="shared" si="23"/>
        <v>0</v>
      </c>
      <c r="H94" s="63">
        <f t="shared" si="24"/>
        <v>0</v>
      </c>
      <c r="I94" s="63">
        <f t="shared" si="25"/>
        <v>0</v>
      </c>
      <c r="J94" s="63">
        <f t="shared" si="26"/>
        <v>0</v>
      </c>
      <c r="K94" s="63">
        <f t="shared" si="27"/>
        <v>0</v>
      </c>
      <c r="L94" s="63">
        <f t="shared" si="28"/>
        <v>0</v>
      </c>
      <c r="M94" s="63">
        <f t="shared" ca="1" si="29"/>
        <v>5.1712573270174936E-2</v>
      </c>
      <c r="N94" s="63">
        <f t="shared" ca="1" si="30"/>
        <v>0</v>
      </c>
      <c r="O94" s="17">
        <f t="shared" ca="1" si="31"/>
        <v>0</v>
      </c>
      <c r="P94" s="63">
        <f t="shared" ca="1" si="32"/>
        <v>0</v>
      </c>
      <c r="Q94" s="63">
        <f t="shared" ca="1" si="33"/>
        <v>0</v>
      </c>
      <c r="R94">
        <f t="shared" ca="1" si="34"/>
        <v>-5.1712573270174936E-2</v>
      </c>
    </row>
    <row r="95" spans="1:18">
      <c r="A95" s="73"/>
      <c r="B95" s="73"/>
      <c r="C95" s="73"/>
      <c r="D95" s="75">
        <f t="shared" si="20"/>
        <v>0</v>
      </c>
      <c r="E95" s="75">
        <f t="shared" si="21"/>
        <v>0</v>
      </c>
      <c r="F95" s="63">
        <f t="shared" si="22"/>
        <v>0</v>
      </c>
      <c r="G95" s="63">
        <f t="shared" si="23"/>
        <v>0</v>
      </c>
      <c r="H95" s="63">
        <f t="shared" si="24"/>
        <v>0</v>
      </c>
      <c r="I95" s="63">
        <f t="shared" si="25"/>
        <v>0</v>
      </c>
      <c r="J95" s="63">
        <f t="shared" si="26"/>
        <v>0</v>
      </c>
      <c r="K95" s="63">
        <f t="shared" si="27"/>
        <v>0</v>
      </c>
      <c r="L95" s="63">
        <f t="shared" si="28"/>
        <v>0</v>
      </c>
      <c r="M95" s="63">
        <f t="shared" ca="1" si="29"/>
        <v>5.1712573270174936E-2</v>
      </c>
      <c r="N95" s="63">
        <f t="shared" ca="1" si="30"/>
        <v>0</v>
      </c>
      <c r="O95" s="17">
        <f t="shared" ca="1" si="31"/>
        <v>0</v>
      </c>
      <c r="P95" s="63">
        <f t="shared" ca="1" si="32"/>
        <v>0</v>
      </c>
      <c r="Q95" s="63">
        <f t="shared" ca="1" si="33"/>
        <v>0</v>
      </c>
      <c r="R95">
        <f t="shared" ca="1" si="34"/>
        <v>-5.1712573270174936E-2</v>
      </c>
    </row>
    <row r="96" spans="1:18">
      <c r="A96" s="73"/>
      <c r="B96" s="73"/>
      <c r="C96" s="73"/>
      <c r="D96" s="75">
        <f t="shared" si="20"/>
        <v>0</v>
      </c>
      <c r="E96" s="75">
        <f t="shared" si="21"/>
        <v>0</v>
      </c>
      <c r="F96" s="63">
        <f t="shared" si="22"/>
        <v>0</v>
      </c>
      <c r="G96" s="63">
        <f t="shared" si="23"/>
        <v>0</v>
      </c>
      <c r="H96" s="63">
        <f t="shared" si="24"/>
        <v>0</v>
      </c>
      <c r="I96" s="63">
        <f t="shared" si="25"/>
        <v>0</v>
      </c>
      <c r="J96" s="63">
        <f t="shared" si="26"/>
        <v>0</v>
      </c>
      <c r="K96" s="63">
        <f t="shared" si="27"/>
        <v>0</v>
      </c>
      <c r="L96" s="63">
        <f t="shared" si="28"/>
        <v>0</v>
      </c>
      <c r="M96" s="63">
        <f t="shared" ca="1" si="29"/>
        <v>5.1712573270174936E-2</v>
      </c>
      <c r="N96" s="63">
        <f t="shared" ca="1" si="30"/>
        <v>0</v>
      </c>
      <c r="O96" s="17">
        <f t="shared" ca="1" si="31"/>
        <v>0</v>
      </c>
      <c r="P96" s="63">
        <f t="shared" ca="1" si="32"/>
        <v>0</v>
      </c>
      <c r="Q96" s="63">
        <f t="shared" ca="1" si="33"/>
        <v>0</v>
      </c>
      <c r="R96">
        <f t="shared" ca="1" si="34"/>
        <v>-5.1712573270174936E-2</v>
      </c>
    </row>
    <row r="97" spans="1:18">
      <c r="A97" s="73"/>
      <c r="B97" s="73"/>
      <c r="C97" s="73"/>
      <c r="D97" s="75">
        <f t="shared" si="20"/>
        <v>0</v>
      </c>
      <c r="E97" s="75">
        <f t="shared" si="21"/>
        <v>0</v>
      </c>
      <c r="F97" s="63">
        <f t="shared" si="22"/>
        <v>0</v>
      </c>
      <c r="G97" s="63">
        <f t="shared" si="23"/>
        <v>0</v>
      </c>
      <c r="H97" s="63">
        <f t="shared" si="24"/>
        <v>0</v>
      </c>
      <c r="I97" s="63">
        <f t="shared" si="25"/>
        <v>0</v>
      </c>
      <c r="J97" s="63">
        <f t="shared" si="26"/>
        <v>0</v>
      </c>
      <c r="K97" s="63">
        <f t="shared" si="27"/>
        <v>0</v>
      </c>
      <c r="L97" s="63">
        <f t="shared" si="28"/>
        <v>0</v>
      </c>
      <c r="M97" s="63">
        <f t="shared" ca="1" si="29"/>
        <v>5.1712573270174936E-2</v>
      </c>
      <c r="N97" s="63">
        <f t="shared" ca="1" si="30"/>
        <v>0</v>
      </c>
      <c r="O97" s="17">
        <f t="shared" ca="1" si="31"/>
        <v>0</v>
      </c>
      <c r="P97" s="63">
        <f t="shared" ca="1" si="32"/>
        <v>0</v>
      </c>
      <c r="Q97" s="63">
        <f t="shared" ca="1" si="33"/>
        <v>0</v>
      </c>
      <c r="R97">
        <f t="shared" ca="1" si="34"/>
        <v>-5.1712573270174936E-2</v>
      </c>
    </row>
    <row r="98" spans="1:18">
      <c r="A98" s="73"/>
      <c r="B98" s="73"/>
      <c r="C98" s="73"/>
      <c r="D98" s="75">
        <f t="shared" si="20"/>
        <v>0</v>
      </c>
      <c r="E98" s="75">
        <f t="shared" si="21"/>
        <v>0</v>
      </c>
      <c r="F98" s="63">
        <f t="shared" si="22"/>
        <v>0</v>
      </c>
      <c r="G98" s="63">
        <f t="shared" si="23"/>
        <v>0</v>
      </c>
      <c r="H98" s="63">
        <f t="shared" si="24"/>
        <v>0</v>
      </c>
      <c r="I98" s="63">
        <f t="shared" si="25"/>
        <v>0</v>
      </c>
      <c r="J98" s="63">
        <f t="shared" si="26"/>
        <v>0</v>
      </c>
      <c r="K98" s="63">
        <f t="shared" si="27"/>
        <v>0</v>
      </c>
      <c r="L98" s="63">
        <f t="shared" si="28"/>
        <v>0</v>
      </c>
      <c r="M98" s="63">
        <f t="shared" ca="1" si="29"/>
        <v>5.1712573270174936E-2</v>
      </c>
      <c r="N98" s="63">
        <f t="shared" ca="1" si="30"/>
        <v>0</v>
      </c>
      <c r="O98" s="17">
        <f t="shared" ca="1" si="31"/>
        <v>0</v>
      </c>
      <c r="P98" s="63">
        <f t="shared" ca="1" si="32"/>
        <v>0</v>
      </c>
      <c r="Q98" s="63">
        <f t="shared" ca="1" si="33"/>
        <v>0</v>
      </c>
      <c r="R98">
        <f t="shared" ca="1" si="34"/>
        <v>-5.1712573270174936E-2</v>
      </c>
    </row>
    <row r="99" spans="1:18">
      <c r="A99" s="73"/>
      <c r="B99" s="73"/>
      <c r="C99" s="73"/>
      <c r="D99" s="75">
        <f t="shared" si="20"/>
        <v>0</v>
      </c>
      <c r="E99" s="75">
        <f t="shared" si="21"/>
        <v>0</v>
      </c>
      <c r="F99" s="63">
        <f t="shared" si="22"/>
        <v>0</v>
      </c>
      <c r="G99" s="63">
        <f t="shared" si="23"/>
        <v>0</v>
      </c>
      <c r="H99" s="63">
        <f t="shared" si="24"/>
        <v>0</v>
      </c>
      <c r="I99" s="63">
        <f t="shared" si="25"/>
        <v>0</v>
      </c>
      <c r="J99" s="63">
        <f t="shared" si="26"/>
        <v>0</v>
      </c>
      <c r="K99" s="63">
        <f t="shared" si="27"/>
        <v>0</v>
      </c>
      <c r="L99" s="63">
        <f t="shared" si="28"/>
        <v>0</v>
      </c>
      <c r="M99" s="63">
        <f t="shared" ca="1" si="29"/>
        <v>5.1712573270174936E-2</v>
      </c>
      <c r="N99" s="63">
        <f t="shared" ca="1" si="30"/>
        <v>0</v>
      </c>
      <c r="O99" s="17">
        <f t="shared" ca="1" si="31"/>
        <v>0</v>
      </c>
      <c r="P99" s="63">
        <f t="shared" ca="1" si="32"/>
        <v>0</v>
      </c>
      <c r="Q99" s="63">
        <f t="shared" ca="1" si="33"/>
        <v>0</v>
      </c>
      <c r="R99">
        <f t="shared" ca="1" si="34"/>
        <v>-5.1712573270174936E-2</v>
      </c>
    </row>
    <row r="100" spans="1:18">
      <c r="A100" s="73"/>
      <c r="B100" s="73"/>
      <c r="C100" s="73"/>
      <c r="D100" s="75">
        <f t="shared" si="20"/>
        <v>0</v>
      </c>
      <c r="E100" s="75">
        <f t="shared" si="21"/>
        <v>0</v>
      </c>
      <c r="F100" s="63">
        <f t="shared" si="22"/>
        <v>0</v>
      </c>
      <c r="G100" s="63">
        <f t="shared" si="23"/>
        <v>0</v>
      </c>
      <c r="H100" s="63">
        <f t="shared" si="24"/>
        <v>0</v>
      </c>
      <c r="I100" s="63">
        <f t="shared" si="25"/>
        <v>0</v>
      </c>
      <c r="J100" s="63">
        <f t="shared" si="26"/>
        <v>0</v>
      </c>
      <c r="K100" s="63">
        <f t="shared" si="27"/>
        <v>0</v>
      </c>
      <c r="L100" s="63">
        <f t="shared" si="28"/>
        <v>0</v>
      </c>
      <c r="M100" s="63">
        <f t="shared" ca="1" si="29"/>
        <v>5.1712573270174936E-2</v>
      </c>
      <c r="N100" s="63">
        <f t="shared" ca="1" si="30"/>
        <v>0</v>
      </c>
      <c r="O100" s="17">
        <f t="shared" ca="1" si="31"/>
        <v>0</v>
      </c>
      <c r="P100" s="63">
        <f t="shared" ca="1" si="32"/>
        <v>0</v>
      </c>
      <c r="Q100" s="63">
        <f t="shared" ca="1" si="33"/>
        <v>0</v>
      </c>
      <c r="R100">
        <f t="shared" ca="1" si="34"/>
        <v>-5.1712573270174936E-2</v>
      </c>
    </row>
    <row r="101" spans="1:18">
      <c r="A101" s="73"/>
      <c r="B101" s="73"/>
      <c r="C101" s="73"/>
      <c r="D101" s="75">
        <f t="shared" si="20"/>
        <v>0</v>
      </c>
      <c r="E101" s="75">
        <f t="shared" si="21"/>
        <v>0</v>
      </c>
      <c r="F101" s="63">
        <f t="shared" si="22"/>
        <v>0</v>
      </c>
      <c r="G101" s="63">
        <f t="shared" si="23"/>
        <v>0</v>
      </c>
      <c r="H101" s="63">
        <f t="shared" si="24"/>
        <v>0</v>
      </c>
      <c r="I101" s="63">
        <f t="shared" si="25"/>
        <v>0</v>
      </c>
      <c r="J101" s="63">
        <f t="shared" si="26"/>
        <v>0</v>
      </c>
      <c r="K101" s="63">
        <f t="shared" si="27"/>
        <v>0</v>
      </c>
      <c r="L101" s="63">
        <f t="shared" si="28"/>
        <v>0</v>
      </c>
      <c r="M101" s="63">
        <f t="shared" ca="1" si="29"/>
        <v>5.1712573270174936E-2</v>
      </c>
      <c r="N101" s="63">
        <f t="shared" ca="1" si="30"/>
        <v>0</v>
      </c>
      <c r="O101" s="17">
        <f t="shared" ca="1" si="31"/>
        <v>0</v>
      </c>
      <c r="P101" s="63">
        <f t="shared" ca="1" si="32"/>
        <v>0</v>
      </c>
      <c r="Q101" s="63">
        <f t="shared" ca="1" si="33"/>
        <v>0</v>
      </c>
      <c r="R101">
        <f t="shared" ca="1" si="34"/>
        <v>-5.1712573270174936E-2</v>
      </c>
    </row>
    <row r="102" spans="1:18">
      <c r="A102" s="73"/>
      <c r="B102" s="73"/>
      <c r="C102" s="73"/>
      <c r="D102" s="75">
        <f t="shared" si="20"/>
        <v>0</v>
      </c>
      <c r="E102" s="75">
        <f t="shared" si="21"/>
        <v>0</v>
      </c>
      <c r="F102" s="63">
        <f t="shared" si="22"/>
        <v>0</v>
      </c>
      <c r="G102" s="63">
        <f t="shared" si="23"/>
        <v>0</v>
      </c>
      <c r="H102" s="63">
        <f t="shared" si="24"/>
        <v>0</v>
      </c>
      <c r="I102" s="63">
        <f t="shared" si="25"/>
        <v>0</v>
      </c>
      <c r="J102" s="63">
        <f t="shared" si="26"/>
        <v>0</v>
      </c>
      <c r="K102" s="63">
        <f t="shared" si="27"/>
        <v>0</v>
      </c>
      <c r="L102" s="63">
        <f t="shared" si="28"/>
        <v>0</v>
      </c>
      <c r="M102" s="63">
        <f t="shared" ca="1" si="29"/>
        <v>5.1712573270174936E-2</v>
      </c>
      <c r="N102" s="63">
        <f t="shared" ca="1" si="30"/>
        <v>0</v>
      </c>
      <c r="O102" s="17">
        <f t="shared" ca="1" si="31"/>
        <v>0</v>
      </c>
      <c r="P102" s="63">
        <f t="shared" ca="1" si="32"/>
        <v>0</v>
      </c>
      <c r="Q102" s="63">
        <f t="shared" ca="1" si="33"/>
        <v>0</v>
      </c>
      <c r="R102">
        <f t="shared" ca="1" si="34"/>
        <v>-5.1712573270174936E-2</v>
      </c>
    </row>
    <row r="103" spans="1:18">
      <c r="A103" s="73"/>
      <c r="B103" s="73"/>
      <c r="C103" s="73"/>
      <c r="D103" s="75">
        <f t="shared" si="20"/>
        <v>0</v>
      </c>
      <c r="E103" s="75">
        <f t="shared" si="21"/>
        <v>0</v>
      </c>
      <c r="F103" s="63">
        <f t="shared" si="22"/>
        <v>0</v>
      </c>
      <c r="G103" s="63">
        <f t="shared" si="23"/>
        <v>0</v>
      </c>
      <c r="H103" s="63">
        <f t="shared" si="24"/>
        <v>0</v>
      </c>
      <c r="I103" s="63">
        <f t="shared" si="25"/>
        <v>0</v>
      </c>
      <c r="J103" s="63">
        <f t="shared" si="26"/>
        <v>0</v>
      </c>
      <c r="K103" s="63">
        <f t="shared" si="27"/>
        <v>0</v>
      </c>
      <c r="L103" s="63">
        <f t="shared" si="28"/>
        <v>0</v>
      </c>
      <c r="M103" s="63">
        <f t="shared" ca="1" si="29"/>
        <v>5.1712573270174936E-2</v>
      </c>
      <c r="N103" s="63">
        <f t="shared" ca="1" si="30"/>
        <v>0</v>
      </c>
      <c r="O103" s="17">
        <f t="shared" ca="1" si="31"/>
        <v>0</v>
      </c>
      <c r="P103" s="63">
        <f t="shared" ca="1" si="32"/>
        <v>0</v>
      </c>
      <c r="Q103" s="63">
        <f t="shared" ca="1" si="33"/>
        <v>0</v>
      </c>
      <c r="R103">
        <f t="shared" ca="1" si="34"/>
        <v>-5.1712573270174936E-2</v>
      </c>
    </row>
    <row r="104" spans="1:18">
      <c r="A104" s="73"/>
      <c r="B104" s="73"/>
      <c r="C104" s="73"/>
      <c r="D104" s="75">
        <f t="shared" si="20"/>
        <v>0</v>
      </c>
      <c r="E104" s="75">
        <f t="shared" si="21"/>
        <v>0</v>
      </c>
      <c r="F104" s="63">
        <f t="shared" si="22"/>
        <v>0</v>
      </c>
      <c r="G104" s="63">
        <f t="shared" si="23"/>
        <v>0</v>
      </c>
      <c r="H104" s="63">
        <f t="shared" si="24"/>
        <v>0</v>
      </c>
      <c r="I104" s="63">
        <f t="shared" si="25"/>
        <v>0</v>
      </c>
      <c r="J104" s="63">
        <f t="shared" si="26"/>
        <v>0</v>
      </c>
      <c r="K104" s="63">
        <f t="shared" si="27"/>
        <v>0</v>
      </c>
      <c r="L104" s="63">
        <f t="shared" si="28"/>
        <v>0</v>
      </c>
      <c r="M104" s="63">
        <f t="shared" ca="1" si="29"/>
        <v>5.1712573270174936E-2</v>
      </c>
      <c r="N104" s="63">
        <f t="shared" ca="1" si="30"/>
        <v>0</v>
      </c>
      <c r="O104" s="17">
        <f t="shared" ca="1" si="31"/>
        <v>0</v>
      </c>
      <c r="P104" s="63">
        <f t="shared" ca="1" si="32"/>
        <v>0</v>
      </c>
      <c r="Q104" s="63">
        <f t="shared" ca="1" si="33"/>
        <v>0</v>
      </c>
      <c r="R104">
        <f t="shared" ca="1" si="34"/>
        <v>-5.1712573270174936E-2</v>
      </c>
    </row>
    <row r="105" spans="1:18">
      <c r="A105" s="73"/>
      <c r="B105" s="73"/>
      <c r="C105" s="73"/>
      <c r="D105" s="75">
        <f t="shared" si="20"/>
        <v>0</v>
      </c>
      <c r="E105" s="75">
        <f t="shared" si="21"/>
        <v>0</v>
      </c>
      <c r="F105" s="63">
        <f t="shared" si="22"/>
        <v>0</v>
      </c>
      <c r="G105" s="63">
        <f t="shared" si="23"/>
        <v>0</v>
      </c>
      <c r="H105" s="63">
        <f t="shared" si="24"/>
        <v>0</v>
      </c>
      <c r="I105" s="63">
        <f t="shared" si="25"/>
        <v>0</v>
      </c>
      <c r="J105" s="63">
        <f t="shared" si="26"/>
        <v>0</v>
      </c>
      <c r="K105" s="63">
        <f t="shared" si="27"/>
        <v>0</v>
      </c>
      <c r="L105" s="63">
        <f t="shared" si="28"/>
        <v>0</v>
      </c>
      <c r="M105" s="63">
        <f t="shared" ca="1" si="29"/>
        <v>5.1712573270174936E-2</v>
      </c>
      <c r="N105" s="63">
        <f t="shared" ca="1" si="30"/>
        <v>0</v>
      </c>
      <c r="O105" s="17">
        <f t="shared" ca="1" si="31"/>
        <v>0</v>
      </c>
      <c r="P105" s="63">
        <f t="shared" ca="1" si="32"/>
        <v>0</v>
      </c>
      <c r="Q105" s="63">
        <f t="shared" ca="1" si="33"/>
        <v>0</v>
      </c>
      <c r="R105">
        <f t="shared" ca="1" si="34"/>
        <v>-5.1712573270174936E-2</v>
      </c>
    </row>
    <row r="106" spans="1:18">
      <c r="A106" s="73"/>
      <c r="B106" s="73"/>
      <c r="C106" s="73"/>
      <c r="D106" s="75">
        <f t="shared" si="20"/>
        <v>0</v>
      </c>
      <c r="E106" s="75">
        <f t="shared" si="21"/>
        <v>0</v>
      </c>
      <c r="F106" s="63">
        <f t="shared" si="22"/>
        <v>0</v>
      </c>
      <c r="G106" s="63">
        <f t="shared" si="23"/>
        <v>0</v>
      </c>
      <c r="H106" s="63">
        <f t="shared" si="24"/>
        <v>0</v>
      </c>
      <c r="I106" s="63">
        <f t="shared" si="25"/>
        <v>0</v>
      </c>
      <c r="J106" s="63">
        <f t="shared" si="26"/>
        <v>0</v>
      </c>
      <c r="K106" s="63">
        <f t="shared" si="27"/>
        <v>0</v>
      </c>
      <c r="L106" s="63">
        <f t="shared" si="28"/>
        <v>0</v>
      </c>
      <c r="M106" s="63">
        <f t="shared" ca="1" si="29"/>
        <v>5.1712573270174936E-2</v>
      </c>
      <c r="N106" s="63">
        <f t="shared" ca="1" si="30"/>
        <v>0</v>
      </c>
      <c r="O106" s="17">
        <f t="shared" ca="1" si="31"/>
        <v>0</v>
      </c>
      <c r="P106" s="63">
        <f t="shared" ca="1" si="32"/>
        <v>0</v>
      </c>
      <c r="Q106" s="63">
        <f t="shared" ca="1" si="33"/>
        <v>0</v>
      </c>
      <c r="R106">
        <f t="shared" ca="1" si="34"/>
        <v>-5.1712573270174936E-2</v>
      </c>
    </row>
    <row r="107" spans="1:18">
      <c r="A107" s="73"/>
      <c r="B107" s="73"/>
      <c r="C107" s="73"/>
      <c r="D107" s="75">
        <f t="shared" si="20"/>
        <v>0</v>
      </c>
      <c r="E107" s="75">
        <f t="shared" si="21"/>
        <v>0</v>
      </c>
      <c r="F107" s="63">
        <f t="shared" si="22"/>
        <v>0</v>
      </c>
      <c r="G107" s="63">
        <f t="shared" si="23"/>
        <v>0</v>
      </c>
      <c r="H107" s="63">
        <f t="shared" si="24"/>
        <v>0</v>
      </c>
      <c r="I107" s="63">
        <f t="shared" si="25"/>
        <v>0</v>
      </c>
      <c r="J107" s="63">
        <f t="shared" si="26"/>
        <v>0</v>
      </c>
      <c r="K107" s="63">
        <f t="shared" si="27"/>
        <v>0</v>
      </c>
      <c r="L107" s="63">
        <f t="shared" si="28"/>
        <v>0</v>
      </c>
      <c r="M107" s="63">
        <f t="shared" ca="1" si="29"/>
        <v>5.1712573270174936E-2</v>
      </c>
      <c r="N107" s="63">
        <f t="shared" ca="1" si="30"/>
        <v>0</v>
      </c>
      <c r="O107" s="17">
        <f t="shared" ca="1" si="31"/>
        <v>0</v>
      </c>
      <c r="P107" s="63">
        <f t="shared" ca="1" si="32"/>
        <v>0</v>
      </c>
      <c r="Q107" s="63">
        <f t="shared" ca="1" si="33"/>
        <v>0</v>
      </c>
      <c r="R107">
        <f t="shared" ca="1" si="34"/>
        <v>-5.1712573270174936E-2</v>
      </c>
    </row>
    <row r="108" spans="1:18">
      <c r="A108" s="73"/>
      <c r="B108" s="73"/>
      <c r="C108" s="73"/>
      <c r="D108" s="75">
        <f t="shared" si="20"/>
        <v>0</v>
      </c>
      <c r="E108" s="75">
        <f t="shared" si="21"/>
        <v>0</v>
      </c>
      <c r="F108" s="63">
        <f t="shared" si="22"/>
        <v>0</v>
      </c>
      <c r="G108" s="63">
        <f t="shared" si="23"/>
        <v>0</v>
      </c>
      <c r="H108" s="63">
        <f t="shared" si="24"/>
        <v>0</v>
      </c>
      <c r="I108" s="63">
        <f t="shared" si="25"/>
        <v>0</v>
      </c>
      <c r="J108" s="63">
        <f t="shared" si="26"/>
        <v>0</v>
      </c>
      <c r="K108" s="63">
        <f t="shared" si="27"/>
        <v>0</v>
      </c>
      <c r="L108" s="63">
        <f t="shared" si="28"/>
        <v>0</v>
      </c>
      <c r="M108" s="63">
        <f t="shared" ca="1" si="29"/>
        <v>5.1712573270174936E-2</v>
      </c>
      <c r="N108" s="63">
        <f t="shared" ca="1" si="30"/>
        <v>0</v>
      </c>
      <c r="O108" s="17">
        <f t="shared" ca="1" si="31"/>
        <v>0</v>
      </c>
      <c r="P108" s="63">
        <f t="shared" ca="1" si="32"/>
        <v>0</v>
      </c>
      <c r="Q108" s="63">
        <f t="shared" ca="1" si="33"/>
        <v>0</v>
      </c>
      <c r="R108">
        <f t="shared" ca="1" si="34"/>
        <v>-5.1712573270174936E-2</v>
      </c>
    </row>
    <row r="109" spans="1:18">
      <c r="A109" s="73"/>
      <c r="B109" s="73"/>
      <c r="C109" s="73"/>
      <c r="D109" s="75">
        <f t="shared" si="20"/>
        <v>0</v>
      </c>
      <c r="E109" s="75">
        <f t="shared" si="21"/>
        <v>0</v>
      </c>
      <c r="F109" s="63">
        <f t="shared" si="22"/>
        <v>0</v>
      </c>
      <c r="G109" s="63">
        <f t="shared" si="23"/>
        <v>0</v>
      </c>
      <c r="H109" s="63">
        <f t="shared" si="24"/>
        <v>0</v>
      </c>
      <c r="I109" s="63">
        <f t="shared" si="25"/>
        <v>0</v>
      </c>
      <c r="J109" s="63">
        <f t="shared" si="26"/>
        <v>0</v>
      </c>
      <c r="K109" s="63">
        <f t="shared" si="27"/>
        <v>0</v>
      </c>
      <c r="L109" s="63">
        <f t="shared" si="28"/>
        <v>0</v>
      </c>
      <c r="M109" s="63">
        <f t="shared" ca="1" si="29"/>
        <v>5.1712573270174936E-2</v>
      </c>
      <c r="N109" s="63">
        <f t="shared" ca="1" si="30"/>
        <v>0</v>
      </c>
      <c r="O109" s="17">
        <f t="shared" ca="1" si="31"/>
        <v>0</v>
      </c>
      <c r="P109" s="63">
        <f t="shared" ca="1" si="32"/>
        <v>0</v>
      </c>
      <c r="Q109" s="63">
        <f t="shared" ca="1" si="33"/>
        <v>0</v>
      </c>
      <c r="R109">
        <f t="shared" ca="1" si="34"/>
        <v>-5.1712573270174936E-2</v>
      </c>
    </row>
    <row r="110" spans="1:18">
      <c r="A110" s="73"/>
      <c r="B110" s="73"/>
      <c r="C110" s="73"/>
      <c r="D110" s="75">
        <f t="shared" si="20"/>
        <v>0</v>
      </c>
      <c r="E110" s="75">
        <f t="shared" si="21"/>
        <v>0</v>
      </c>
      <c r="F110" s="63">
        <f t="shared" si="22"/>
        <v>0</v>
      </c>
      <c r="G110" s="63">
        <f t="shared" si="23"/>
        <v>0</v>
      </c>
      <c r="H110" s="63">
        <f t="shared" si="24"/>
        <v>0</v>
      </c>
      <c r="I110" s="63">
        <f t="shared" si="25"/>
        <v>0</v>
      </c>
      <c r="J110" s="63">
        <f t="shared" si="26"/>
        <v>0</v>
      </c>
      <c r="K110" s="63">
        <f t="shared" si="27"/>
        <v>0</v>
      </c>
      <c r="L110" s="63">
        <f t="shared" si="28"/>
        <v>0</v>
      </c>
      <c r="M110" s="63">
        <f t="shared" ca="1" si="29"/>
        <v>5.1712573270174936E-2</v>
      </c>
      <c r="N110" s="63">
        <f t="shared" ca="1" si="30"/>
        <v>0</v>
      </c>
      <c r="O110" s="17">
        <f t="shared" ca="1" si="31"/>
        <v>0</v>
      </c>
      <c r="P110" s="63">
        <f t="shared" ca="1" si="32"/>
        <v>0</v>
      </c>
      <c r="Q110" s="63">
        <f t="shared" ca="1" si="33"/>
        <v>0</v>
      </c>
      <c r="R110">
        <f t="shared" ca="1" si="34"/>
        <v>-5.1712573270174936E-2</v>
      </c>
    </row>
    <row r="111" spans="1:18">
      <c r="A111" s="73"/>
      <c r="B111" s="73"/>
      <c r="C111" s="73"/>
      <c r="D111" s="75">
        <f t="shared" si="20"/>
        <v>0</v>
      </c>
      <c r="E111" s="75">
        <f t="shared" si="21"/>
        <v>0</v>
      </c>
      <c r="F111" s="63">
        <f t="shared" si="22"/>
        <v>0</v>
      </c>
      <c r="G111" s="63">
        <f t="shared" si="23"/>
        <v>0</v>
      </c>
      <c r="H111" s="63">
        <f t="shared" si="24"/>
        <v>0</v>
      </c>
      <c r="I111" s="63">
        <f t="shared" si="25"/>
        <v>0</v>
      </c>
      <c r="J111" s="63">
        <f t="shared" si="26"/>
        <v>0</v>
      </c>
      <c r="K111" s="63">
        <f t="shared" si="27"/>
        <v>0</v>
      </c>
      <c r="L111" s="63">
        <f t="shared" si="28"/>
        <v>0</v>
      </c>
      <c r="M111" s="63">
        <f t="shared" ca="1" si="29"/>
        <v>5.1712573270174936E-2</v>
      </c>
      <c r="N111" s="63">
        <f t="shared" ca="1" si="30"/>
        <v>0</v>
      </c>
      <c r="O111" s="17">
        <f t="shared" ca="1" si="31"/>
        <v>0</v>
      </c>
      <c r="P111" s="63">
        <f t="shared" ca="1" si="32"/>
        <v>0</v>
      </c>
      <c r="Q111" s="63">
        <f t="shared" ca="1" si="33"/>
        <v>0</v>
      </c>
      <c r="R111">
        <f t="shared" ca="1" si="34"/>
        <v>-5.1712573270174936E-2</v>
      </c>
    </row>
    <row r="112" spans="1:18">
      <c r="A112" s="73"/>
      <c r="B112" s="73"/>
      <c r="C112" s="73"/>
      <c r="D112" s="75">
        <f t="shared" si="20"/>
        <v>0</v>
      </c>
      <c r="E112" s="75">
        <f t="shared" si="21"/>
        <v>0</v>
      </c>
      <c r="F112" s="63">
        <f t="shared" si="22"/>
        <v>0</v>
      </c>
      <c r="G112" s="63">
        <f t="shared" si="23"/>
        <v>0</v>
      </c>
      <c r="H112" s="63">
        <f t="shared" si="24"/>
        <v>0</v>
      </c>
      <c r="I112" s="63">
        <f t="shared" si="25"/>
        <v>0</v>
      </c>
      <c r="J112" s="63">
        <f t="shared" si="26"/>
        <v>0</v>
      </c>
      <c r="K112" s="63">
        <f t="shared" si="27"/>
        <v>0</v>
      </c>
      <c r="L112" s="63">
        <f t="shared" si="28"/>
        <v>0</v>
      </c>
      <c r="M112" s="63">
        <f t="shared" ca="1" si="29"/>
        <v>5.1712573270174936E-2</v>
      </c>
      <c r="N112" s="63">
        <f t="shared" ca="1" si="30"/>
        <v>0</v>
      </c>
      <c r="O112" s="17">
        <f t="shared" ca="1" si="31"/>
        <v>0</v>
      </c>
      <c r="P112" s="63">
        <f t="shared" ca="1" si="32"/>
        <v>0</v>
      </c>
      <c r="Q112" s="63">
        <f t="shared" ca="1" si="33"/>
        <v>0</v>
      </c>
      <c r="R112">
        <f t="shared" ca="1" si="34"/>
        <v>-5.1712573270174936E-2</v>
      </c>
    </row>
    <row r="113" spans="1:18">
      <c r="A113" s="73"/>
      <c r="B113" s="73"/>
      <c r="C113" s="73"/>
      <c r="D113" s="75">
        <f t="shared" si="20"/>
        <v>0</v>
      </c>
      <c r="E113" s="75">
        <f t="shared" si="21"/>
        <v>0</v>
      </c>
      <c r="F113" s="63">
        <f t="shared" si="22"/>
        <v>0</v>
      </c>
      <c r="G113" s="63">
        <f t="shared" si="23"/>
        <v>0</v>
      </c>
      <c r="H113" s="63">
        <f t="shared" si="24"/>
        <v>0</v>
      </c>
      <c r="I113" s="63">
        <f t="shared" si="25"/>
        <v>0</v>
      </c>
      <c r="J113" s="63">
        <f t="shared" si="26"/>
        <v>0</v>
      </c>
      <c r="K113" s="63">
        <f t="shared" si="27"/>
        <v>0</v>
      </c>
      <c r="L113" s="63">
        <f t="shared" si="28"/>
        <v>0</v>
      </c>
      <c r="M113" s="63">
        <f t="shared" ca="1" si="29"/>
        <v>5.1712573270174936E-2</v>
      </c>
      <c r="N113" s="63">
        <f t="shared" ca="1" si="30"/>
        <v>0</v>
      </c>
      <c r="O113" s="17">
        <f t="shared" ca="1" si="31"/>
        <v>0</v>
      </c>
      <c r="P113" s="63">
        <f t="shared" ca="1" si="32"/>
        <v>0</v>
      </c>
      <c r="Q113" s="63">
        <f t="shared" ca="1" si="33"/>
        <v>0</v>
      </c>
      <c r="R113">
        <f t="shared" ca="1" si="34"/>
        <v>-5.1712573270174936E-2</v>
      </c>
    </row>
    <row r="114" spans="1:18">
      <c r="A114" s="73"/>
      <c r="B114" s="73"/>
      <c r="C114" s="73"/>
      <c r="D114" s="75">
        <f t="shared" si="20"/>
        <v>0</v>
      </c>
      <c r="E114" s="75">
        <f t="shared" si="21"/>
        <v>0</v>
      </c>
      <c r="F114" s="63">
        <f t="shared" si="22"/>
        <v>0</v>
      </c>
      <c r="G114" s="63">
        <f t="shared" si="23"/>
        <v>0</v>
      </c>
      <c r="H114" s="63">
        <f t="shared" si="24"/>
        <v>0</v>
      </c>
      <c r="I114" s="63">
        <f t="shared" si="25"/>
        <v>0</v>
      </c>
      <c r="J114" s="63">
        <f t="shared" si="26"/>
        <v>0</v>
      </c>
      <c r="K114" s="63">
        <f t="shared" si="27"/>
        <v>0</v>
      </c>
      <c r="L114" s="63">
        <f t="shared" si="28"/>
        <v>0</v>
      </c>
      <c r="M114" s="63">
        <f t="shared" ca="1" si="29"/>
        <v>5.1712573270174936E-2</v>
      </c>
      <c r="N114" s="63">
        <f t="shared" ca="1" si="30"/>
        <v>0</v>
      </c>
      <c r="O114" s="17">
        <f t="shared" ca="1" si="31"/>
        <v>0</v>
      </c>
      <c r="P114" s="63">
        <f t="shared" ca="1" si="32"/>
        <v>0</v>
      </c>
      <c r="Q114" s="63">
        <f t="shared" ca="1" si="33"/>
        <v>0</v>
      </c>
      <c r="R114">
        <f t="shared" ca="1" si="34"/>
        <v>-5.1712573270174936E-2</v>
      </c>
    </row>
    <row r="115" spans="1:18">
      <c r="A115" s="73"/>
      <c r="B115" s="73"/>
      <c r="C115" s="73"/>
      <c r="D115" s="75">
        <f t="shared" si="20"/>
        <v>0</v>
      </c>
      <c r="E115" s="75">
        <f t="shared" si="21"/>
        <v>0</v>
      </c>
      <c r="F115" s="63">
        <f t="shared" si="22"/>
        <v>0</v>
      </c>
      <c r="G115" s="63">
        <f t="shared" si="23"/>
        <v>0</v>
      </c>
      <c r="H115" s="63">
        <f t="shared" si="24"/>
        <v>0</v>
      </c>
      <c r="I115" s="63">
        <f t="shared" si="25"/>
        <v>0</v>
      </c>
      <c r="J115" s="63">
        <f t="shared" si="26"/>
        <v>0</v>
      </c>
      <c r="K115" s="63">
        <f t="shared" si="27"/>
        <v>0</v>
      </c>
      <c r="L115" s="63">
        <f t="shared" si="28"/>
        <v>0</v>
      </c>
      <c r="M115" s="63">
        <f t="shared" ca="1" si="29"/>
        <v>5.1712573270174936E-2</v>
      </c>
      <c r="N115" s="63">
        <f t="shared" ca="1" si="30"/>
        <v>0</v>
      </c>
      <c r="O115" s="17">
        <f t="shared" ca="1" si="31"/>
        <v>0</v>
      </c>
      <c r="P115" s="63">
        <f t="shared" ca="1" si="32"/>
        <v>0</v>
      </c>
      <c r="Q115" s="63">
        <f t="shared" ca="1" si="33"/>
        <v>0</v>
      </c>
      <c r="R115">
        <f t="shared" ca="1" si="34"/>
        <v>-5.1712573270174936E-2</v>
      </c>
    </row>
    <row r="116" spans="1:18">
      <c r="A116" s="73"/>
      <c r="B116" s="73"/>
      <c r="C116" s="73"/>
      <c r="D116" s="75">
        <f t="shared" si="20"/>
        <v>0</v>
      </c>
      <c r="E116" s="75">
        <f t="shared" si="21"/>
        <v>0</v>
      </c>
      <c r="F116" s="63">
        <f t="shared" si="22"/>
        <v>0</v>
      </c>
      <c r="G116" s="63">
        <f t="shared" si="23"/>
        <v>0</v>
      </c>
      <c r="H116" s="63">
        <f t="shared" si="24"/>
        <v>0</v>
      </c>
      <c r="I116" s="63">
        <f t="shared" si="25"/>
        <v>0</v>
      </c>
      <c r="J116" s="63">
        <f t="shared" si="26"/>
        <v>0</v>
      </c>
      <c r="K116" s="63">
        <f t="shared" si="27"/>
        <v>0</v>
      </c>
      <c r="L116" s="63">
        <f t="shared" si="28"/>
        <v>0</v>
      </c>
      <c r="M116" s="63">
        <f t="shared" ca="1" si="29"/>
        <v>5.1712573270174936E-2</v>
      </c>
      <c r="N116" s="63">
        <f t="shared" ca="1" si="30"/>
        <v>0</v>
      </c>
      <c r="O116" s="17">
        <f t="shared" ca="1" si="31"/>
        <v>0</v>
      </c>
      <c r="P116" s="63">
        <f t="shared" ca="1" si="32"/>
        <v>0</v>
      </c>
      <c r="Q116" s="63">
        <f t="shared" ca="1" si="33"/>
        <v>0</v>
      </c>
      <c r="R116">
        <f t="shared" ca="1" si="34"/>
        <v>-5.1712573270174936E-2</v>
      </c>
    </row>
    <row r="117" spans="1:18">
      <c r="A117" s="73"/>
      <c r="B117" s="73"/>
      <c r="C117" s="73"/>
      <c r="D117" s="75">
        <f t="shared" si="20"/>
        <v>0</v>
      </c>
      <c r="E117" s="75">
        <f t="shared" si="21"/>
        <v>0</v>
      </c>
      <c r="F117" s="63">
        <f t="shared" si="22"/>
        <v>0</v>
      </c>
      <c r="G117" s="63">
        <f t="shared" si="23"/>
        <v>0</v>
      </c>
      <c r="H117" s="63">
        <f t="shared" si="24"/>
        <v>0</v>
      </c>
      <c r="I117" s="63">
        <f t="shared" si="25"/>
        <v>0</v>
      </c>
      <c r="J117" s="63">
        <f t="shared" si="26"/>
        <v>0</v>
      </c>
      <c r="K117" s="63">
        <f t="shared" si="27"/>
        <v>0</v>
      </c>
      <c r="L117" s="63">
        <f t="shared" si="28"/>
        <v>0</v>
      </c>
      <c r="M117" s="63">
        <f t="shared" ca="1" si="29"/>
        <v>5.1712573270174936E-2</v>
      </c>
      <c r="N117" s="63">
        <f t="shared" ca="1" si="30"/>
        <v>0</v>
      </c>
      <c r="O117" s="17">
        <f t="shared" ca="1" si="31"/>
        <v>0</v>
      </c>
      <c r="P117" s="63">
        <f t="shared" ca="1" si="32"/>
        <v>0</v>
      </c>
      <c r="Q117" s="63">
        <f t="shared" ca="1" si="33"/>
        <v>0</v>
      </c>
      <c r="R117">
        <f t="shared" ca="1" si="34"/>
        <v>-5.1712573270174936E-2</v>
      </c>
    </row>
    <row r="118" spans="1:18">
      <c r="A118" s="73"/>
      <c r="B118" s="73"/>
      <c r="C118" s="73"/>
      <c r="D118" s="75">
        <f t="shared" si="20"/>
        <v>0</v>
      </c>
      <c r="E118" s="75">
        <f t="shared" si="21"/>
        <v>0</v>
      </c>
      <c r="F118" s="63">
        <f t="shared" si="22"/>
        <v>0</v>
      </c>
      <c r="G118" s="63">
        <f t="shared" si="23"/>
        <v>0</v>
      </c>
      <c r="H118" s="63">
        <f t="shared" si="24"/>
        <v>0</v>
      </c>
      <c r="I118" s="63">
        <f t="shared" si="25"/>
        <v>0</v>
      </c>
      <c r="J118" s="63">
        <f t="shared" si="26"/>
        <v>0</v>
      </c>
      <c r="K118" s="63">
        <f t="shared" si="27"/>
        <v>0</v>
      </c>
      <c r="L118" s="63">
        <f t="shared" si="28"/>
        <v>0</v>
      </c>
      <c r="M118" s="63">
        <f t="shared" ca="1" si="29"/>
        <v>5.1712573270174936E-2</v>
      </c>
      <c r="N118" s="63">
        <f t="shared" ca="1" si="30"/>
        <v>0</v>
      </c>
      <c r="O118" s="17">
        <f t="shared" ca="1" si="31"/>
        <v>0</v>
      </c>
      <c r="P118" s="63">
        <f t="shared" ca="1" si="32"/>
        <v>0</v>
      </c>
      <c r="Q118" s="63">
        <f t="shared" ca="1" si="33"/>
        <v>0</v>
      </c>
      <c r="R118">
        <f t="shared" ca="1" si="34"/>
        <v>-5.1712573270174936E-2</v>
      </c>
    </row>
    <row r="119" spans="1:18">
      <c r="A119" s="73"/>
      <c r="B119" s="73"/>
      <c r="C119" s="73"/>
      <c r="D119" s="75">
        <f t="shared" si="20"/>
        <v>0</v>
      </c>
      <c r="E119" s="75">
        <f t="shared" si="21"/>
        <v>0</v>
      </c>
      <c r="F119" s="63">
        <f t="shared" si="22"/>
        <v>0</v>
      </c>
      <c r="G119" s="63">
        <f t="shared" si="23"/>
        <v>0</v>
      </c>
      <c r="H119" s="63">
        <f t="shared" si="24"/>
        <v>0</v>
      </c>
      <c r="I119" s="63">
        <f t="shared" si="25"/>
        <v>0</v>
      </c>
      <c r="J119" s="63">
        <f t="shared" si="26"/>
        <v>0</v>
      </c>
      <c r="K119" s="63">
        <f t="shared" si="27"/>
        <v>0</v>
      </c>
      <c r="L119" s="63">
        <f t="shared" si="28"/>
        <v>0</v>
      </c>
      <c r="M119" s="63">
        <f t="shared" ca="1" si="29"/>
        <v>5.1712573270174936E-2</v>
      </c>
      <c r="N119" s="63">
        <f t="shared" ca="1" si="30"/>
        <v>0</v>
      </c>
      <c r="O119" s="17">
        <f t="shared" ca="1" si="31"/>
        <v>0</v>
      </c>
      <c r="P119" s="63">
        <f t="shared" ca="1" si="32"/>
        <v>0</v>
      </c>
      <c r="Q119" s="63">
        <f t="shared" ca="1" si="33"/>
        <v>0</v>
      </c>
      <c r="R119">
        <f t="shared" ca="1" si="34"/>
        <v>-5.1712573270174936E-2</v>
      </c>
    </row>
    <row r="120" spans="1:18">
      <c r="A120" s="73"/>
      <c r="B120" s="73"/>
      <c r="C120" s="73"/>
      <c r="D120" s="75">
        <f t="shared" si="20"/>
        <v>0</v>
      </c>
      <c r="E120" s="75">
        <f t="shared" si="21"/>
        <v>0</v>
      </c>
      <c r="F120" s="63">
        <f t="shared" si="22"/>
        <v>0</v>
      </c>
      <c r="G120" s="63">
        <f t="shared" si="23"/>
        <v>0</v>
      </c>
      <c r="H120" s="63">
        <f t="shared" si="24"/>
        <v>0</v>
      </c>
      <c r="I120" s="63">
        <f t="shared" si="25"/>
        <v>0</v>
      </c>
      <c r="J120" s="63">
        <f t="shared" si="26"/>
        <v>0</v>
      </c>
      <c r="K120" s="63">
        <f t="shared" si="27"/>
        <v>0</v>
      </c>
      <c r="L120" s="63">
        <f t="shared" si="28"/>
        <v>0</v>
      </c>
      <c r="M120" s="63">
        <f t="shared" ca="1" si="29"/>
        <v>5.1712573270174936E-2</v>
      </c>
      <c r="N120" s="63">
        <f t="shared" ca="1" si="30"/>
        <v>0</v>
      </c>
      <c r="O120" s="17">
        <f t="shared" ca="1" si="31"/>
        <v>0</v>
      </c>
      <c r="P120" s="63">
        <f t="shared" ca="1" si="32"/>
        <v>0</v>
      </c>
      <c r="Q120" s="63">
        <f t="shared" ca="1" si="33"/>
        <v>0</v>
      </c>
      <c r="R120">
        <f t="shared" ca="1" si="34"/>
        <v>-5.1712573270174936E-2</v>
      </c>
    </row>
    <row r="121" spans="1:18">
      <c r="A121" s="73"/>
      <c r="B121" s="73"/>
      <c r="C121" s="73"/>
      <c r="D121" s="75">
        <f t="shared" si="20"/>
        <v>0</v>
      </c>
      <c r="E121" s="75">
        <f t="shared" si="21"/>
        <v>0</v>
      </c>
      <c r="F121" s="63">
        <f t="shared" si="22"/>
        <v>0</v>
      </c>
      <c r="G121" s="63">
        <f t="shared" si="23"/>
        <v>0</v>
      </c>
      <c r="H121" s="63">
        <f t="shared" si="24"/>
        <v>0</v>
      </c>
      <c r="I121" s="63">
        <f t="shared" si="25"/>
        <v>0</v>
      </c>
      <c r="J121" s="63">
        <f t="shared" si="26"/>
        <v>0</v>
      </c>
      <c r="K121" s="63">
        <f t="shared" si="27"/>
        <v>0</v>
      </c>
      <c r="L121" s="63">
        <f t="shared" si="28"/>
        <v>0</v>
      </c>
      <c r="M121" s="63">
        <f t="shared" ca="1" si="29"/>
        <v>5.1712573270174936E-2</v>
      </c>
      <c r="N121" s="63">
        <f t="shared" ca="1" si="30"/>
        <v>0</v>
      </c>
      <c r="O121" s="17">
        <f t="shared" ca="1" si="31"/>
        <v>0</v>
      </c>
      <c r="P121" s="63">
        <f t="shared" ca="1" si="32"/>
        <v>0</v>
      </c>
      <c r="Q121" s="63">
        <f t="shared" ca="1" si="33"/>
        <v>0</v>
      </c>
      <c r="R121">
        <f t="shared" ca="1" si="34"/>
        <v>-5.1712573270174936E-2</v>
      </c>
    </row>
    <row r="122" spans="1:18">
      <c r="A122" s="73"/>
      <c r="B122" s="73"/>
      <c r="C122" s="73"/>
      <c r="D122" s="75">
        <f t="shared" si="20"/>
        <v>0</v>
      </c>
      <c r="E122" s="75">
        <f t="shared" si="21"/>
        <v>0</v>
      </c>
      <c r="F122" s="63">
        <f t="shared" si="22"/>
        <v>0</v>
      </c>
      <c r="G122" s="63">
        <f t="shared" si="23"/>
        <v>0</v>
      </c>
      <c r="H122" s="63">
        <f t="shared" si="24"/>
        <v>0</v>
      </c>
      <c r="I122" s="63">
        <f t="shared" si="25"/>
        <v>0</v>
      </c>
      <c r="J122" s="63">
        <f t="shared" si="26"/>
        <v>0</v>
      </c>
      <c r="K122" s="63">
        <f t="shared" si="27"/>
        <v>0</v>
      </c>
      <c r="L122" s="63">
        <f t="shared" si="28"/>
        <v>0</v>
      </c>
      <c r="M122" s="63">
        <f t="shared" ca="1" si="29"/>
        <v>5.1712573270174936E-2</v>
      </c>
      <c r="N122" s="63">
        <f t="shared" ca="1" si="30"/>
        <v>0</v>
      </c>
      <c r="O122" s="17">
        <f t="shared" ca="1" si="31"/>
        <v>0</v>
      </c>
      <c r="P122" s="63">
        <f t="shared" ca="1" si="32"/>
        <v>0</v>
      </c>
      <c r="Q122" s="63">
        <f t="shared" ca="1" si="33"/>
        <v>0</v>
      </c>
      <c r="R122">
        <f t="shared" ca="1" si="34"/>
        <v>-5.1712573270174936E-2</v>
      </c>
    </row>
    <row r="123" spans="1:18">
      <c r="A123" s="73"/>
      <c r="B123" s="73"/>
      <c r="C123" s="73"/>
      <c r="D123" s="75">
        <f t="shared" si="20"/>
        <v>0</v>
      </c>
      <c r="E123" s="75">
        <f t="shared" si="21"/>
        <v>0</v>
      </c>
      <c r="F123" s="63">
        <f t="shared" si="22"/>
        <v>0</v>
      </c>
      <c r="G123" s="63">
        <f t="shared" si="23"/>
        <v>0</v>
      </c>
      <c r="H123" s="63">
        <f t="shared" si="24"/>
        <v>0</v>
      </c>
      <c r="I123" s="63">
        <f t="shared" si="25"/>
        <v>0</v>
      </c>
      <c r="J123" s="63">
        <f t="shared" si="26"/>
        <v>0</v>
      </c>
      <c r="K123" s="63">
        <f t="shared" si="27"/>
        <v>0</v>
      </c>
      <c r="L123" s="63">
        <f t="shared" si="28"/>
        <v>0</v>
      </c>
      <c r="M123" s="63">
        <f t="shared" ca="1" si="29"/>
        <v>5.1712573270174936E-2</v>
      </c>
      <c r="N123" s="63">
        <f t="shared" ca="1" si="30"/>
        <v>0</v>
      </c>
      <c r="O123" s="17">
        <f t="shared" ca="1" si="31"/>
        <v>0</v>
      </c>
      <c r="P123" s="63">
        <f t="shared" ca="1" si="32"/>
        <v>0</v>
      </c>
      <c r="Q123" s="63">
        <f t="shared" ca="1" si="33"/>
        <v>0</v>
      </c>
      <c r="R123">
        <f t="shared" ca="1" si="34"/>
        <v>-5.1712573270174936E-2</v>
      </c>
    </row>
    <row r="124" spans="1:18">
      <c r="A124" s="73"/>
      <c r="B124" s="73"/>
      <c r="C124" s="73"/>
      <c r="D124" s="75">
        <f t="shared" si="20"/>
        <v>0</v>
      </c>
      <c r="E124" s="75">
        <f t="shared" si="21"/>
        <v>0</v>
      </c>
      <c r="F124" s="63">
        <f t="shared" si="22"/>
        <v>0</v>
      </c>
      <c r="G124" s="63">
        <f t="shared" si="23"/>
        <v>0</v>
      </c>
      <c r="H124" s="63">
        <f t="shared" si="24"/>
        <v>0</v>
      </c>
      <c r="I124" s="63">
        <f t="shared" si="25"/>
        <v>0</v>
      </c>
      <c r="J124" s="63">
        <f t="shared" si="26"/>
        <v>0</v>
      </c>
      <c r="K124" s="63">
        <f t="shared" si="27"/>
        <v>0</v>
      </c>
      <c r="L124" s="63">
        <f t="shared" si="28"/>
        <v>0</v>
      </c>
      <c r="M124" s="63">
        <f t="shared" ca="1" si="29"/>
        <v>5.1712573270174936E-2</v>
      </c>
      <c r="N124" s="63">
        <f t="shared" ca="1" si="30"/>
        <v>0</v>
      </c>
      <c r="O124" s="17">
        <f t="shared" ca="1" si="31"/>
        <v>0</v>
      </c>
      <c r="P124" s="63">
        <f t="shared" ca="1" si="32"/>
        <v>0</v>
      </c>
      <c r="Q124" s="63">
        <f t="shared" ca="1" si="33"/>
        <v>0</v>
      </c>
      <c r="R124">
        <f t="shared" ca="1" si="34"/>
        <v>-5.1712573270174936E-2</v>
      </c>
    </row>
    <row r="125" spans="1:18">
      <c r="A125" s="73"/>
      <c r="B125" s="73"/>
      <c r="C125" s="73"/>
      <c r="D125" s="75">
        <f t="shared" si="20"/>
        <v>0</v>
      </c>
      <c r="E125" s="75">
        <f t="shared" si="21"/>
        <v>0</v>
      </c>
      <c r="F125" s="63">
        <f t="shared" si="22"/>
        <v>0</v>
      </c>
      <c r="G125" s="63">
        <f t="shared" si="23"/>
        <v>0</v>
      </c>
      <c r="H125" s="63">
        <f t="shared" si="24"/>
        <v>0</v>
      </c>
      <c r="I125" s="63">
        <f t="shared" si="25"/>
        <v>0</v>
      </c>
      <c r="J125" s="63">
        <f t="shared" si="26"/>
        <v>0</v>
      </c>
      <c r="K125" s="63">
        <f t="shared" si="27"/>
        <v>0</v>
      </c>
      <c r="L125" s="63">
        <f t="shared" si="28"/>
        <v>0</v>
      </c>
      <c r="M125" s="63">
        <f t="shared" ca="1" si="29"/>
        <v>5.1712573270174936E-2</v>
      </c>
      <c r="N125" s="63">
        <f t="shared" ca="1" si="30"/>
        <v>0</v>
      </c>
      <c r="O125" s="17">
        <f t="shared" ca="1" si="31"/>
        <v>0</v>
      </c>
      <c r="P125" s="63">
        <f t="shared" ca="1" si="32"/>
        <v>0</v>
      </c>
      <c r="Q125" s="63">
        <f t="shared" ca="1" si="33"/>
        <v>0</v>
      </c>
      <c r="R125">
        <f t="shared" ca="1" si="34"/>
        <v>-5.1712573270174936E-2</v>
      </c>
    </row>
    <row r="126" spans="1:18">
      <c r="A126" s="73"/>
      <c r="B126" s="73"/>
      <c r="C126" s="73"/>
      <c r="D126" s="75">
        <f t="shared" si="20"/>
        <v>0</v>
      </c>
      <c r="E126" s="75">
        <f t="shared" si="21"/>
        <v>0</v>
      </c>
      <c r="F126" s="63">
        <f t="shared" si="22"/>
        <v>0</v>
      </c>
      <c r="G126" s="63">
        <f t="shared" si="23"/>
        <v>0</v>
      </c>
      <c r="H126" s="63">
        <f t="shared" si="24"/>
        <v>0</v>
      </c>
      <c r="I126" s="63">
        <f t="shared" si="25"/>
        <v>0</v>
      </c>
      <c r="J126" s="63">
        <f t="shared" si="26"/>
        <v>0</v>
      </c>
      <c r="K126" s="63">
        <f t="shared" si="27"/>
        <v>0</v>
      </c>
      <c r="L126" s="63">
        <f t="shared" si="28"/>
        <v>0</v>
      </c>
      <c r="M126" s="63">
        <f t="shared" ca="1" si="29"/>
        <v>5.1712573270174936E-2</v>
      </c>
      <c r="N126" s="63">
        <f t="shared" ca="1" si="30"/>
        <v>0</v>
      </c>
      <c r="O126" s="17">
        <f t="shared" ca="1" si="31"/>
        <v>0</v>
      </c>
      <c r="P126" s="63">
        <f t="shared" ca="1" si="32"/>
        <v>0</v>
      </c>
      <c r="Q126" s="63">
        <f t="shared" ca="1" si="33"/>
        <v>0</v>
      </c>
      <c r="R126">
        <f t="shared" ca="1" si="34"/>
        <v>-5.1712573270174936E-2</v>
      </c>
    </row>
    <row r="127" spans="1:18">
      <c r="A127" s="73"/>
      <c r="B127" s="73"/>
      <c r="C127" s="73"/>
      <c r="D127" s="75">
        <f t="shared" si="20"/>
        <v>0</v>
      </c>
      <c r="E127" s="75">
        <f t="shared" si="21"/>
        <v>0</v>
      </c>
      <c r="F127" s="63">
        <f t="shared" si="22"/>
        <v>0</v>
      </c>
      <c r="G127" s="63">
        <f t="shared" si="23"/>
        <v>0</v>
      </c>
      <c r="H127" s="63">
        <f t="shared" si="24"/>
        <v>0</v>
      </c>
      <c r="I127" s="63">
        <f t="shared" si="25"/>
        <v>0</v>
      </c>
      <c r="J127" s="63">
        <f t="shared" si="26"/>
        <v>0</v>
      </c>
      <c r="K127" s="63">
        <f t="shared" si="27"/>
        <v>0</v>
      </c>
      <c r="L127" s="63">
        <f t="shared" si="28"/>
        <v>0</v>
      </c>
      <c r="M127" s="63">
        <f t="shared" ca="1" si="29"/>
        <v>5.1712573270174936E-2</v>
      </c>
      <c r="N127" s="63">
        <f t="shared" ca="1" si="30"/>
        <v>0</v>
      </c>
      <c r="O127" s="17">
        <f t="shared" ca="1" si="31"/>
        <v>0</v>
      </c>
      <c r="P127" s="63">
        <f t="shared" ca="1" si="32"/>
        <v>0</v>
      </c>
      <c r="Q127" s="63">
        <f t="shared" ca="1" si="33"/>
        <v>0</v>
      </c>
      <c r="R127">
        <f t="shared" ca="1" si="34"/>
        <v>-5.1712573270174936E-2</v>
      </c>
    </row>
    <row r="128" spans="1:18">
      <c r="A128" s="73"/>
      <c r="B128" s="73"/>
      <c r="C128" s="73"/>
      <c r="D128" s="75">
        <f t="shared" si="20"/>
        <v>0</v>
      </c>
      <c r="E128" s="75">
        <f t="shared" si="21"/>
        <v>0</v>
      </c>
      <c r="F128" s="63">
        <f t="shared" si="22"/>
        <v>0</v>
      </c>
      <c r="G128" s="63">
        <f t="shared" si="23"/>
        <v>0</v>
      </c>
      <c r="H128" s="63">
        <f t="shared" si="24"/>
        <v>0</v>
      </c>
      <c r="I128" s="63">
        <f t="shared" si="25"/>
        <v>0</v>
      </c>
      <c r="J128" s="63">
        <f t="shared" si="26"/>
        <v>0</v>
      </c>
      <c r="K128" s="63">
        <f t="shared" si="27"/>
        <v>0</v>
      </c>
      <c r="L128" s="63">
        <f t="shared" si="28"/>
        <v>0</v>
      </c>
      <c r="M128" s="63">
        <f t="shared" ca="1" si="29"/>
        <v>5.1712573270174936E-2</v>
      </c>
      <c r="N128" s="63">
        <f t="shared" ca="1" si="30"/>
        <v>0</v>
      </c>
      <c r="O128" s="17">
        <f t="shared" ca="1" si="31"/>
        <v>0</v>
      </c>
      <c r="P128" s="63">
        <f t="shared" ca="1" si="32"/>
        <v>0</v>
      </c>
      <c r="Q128" s="63">
        <f t="shared" ca="1" si="33"/>
        <v>0</v>
      </c>
      <c r="R128">
        <f t="shared" ca="1" si="34"/>
        <v>-5.1712573270174936E-2</v>
      </c>
    </row>
    <row r="129" spans="1:18">
      <c r="A129" s="73"/>
      <c r="B129" s="73"/>
      <c r="C129" s="73"/>
      <c r="D129" s="75">
        <f t="shared" si="20"/>
        <v>0</v>
      </c>
      <c r="E129" s="75">
        <f t="shared" si="21"/>
        <v>0</v>
      </c>
      <c r="F129" s="63">
        <f t="shared" si="22"/>
        <v>0</v>
      </c>
      <c r="G129" s="63">
        <f t="shared" si="23"/>
        <v>0</v>
      </c>
      <c r="H129" s="63">
        <f t="shared" si="24"/>
        <v>0</v>
      </c>
      <c r="I129" s="63">
        <f t="shared" si="25"/>
        <v>0</v>
      </c>
      <c r="J129" s="63">
        <f t="shared" si="26"/>
        <v>0</v>
      </c>
      <c r="K129" s="63">
        <f t="shared" si="27"/>
        <v>0</v>
      </c>
      <c r="L129" s="63">
        <f t="shared" si="28"/>
        <v>0</v>
      </c>
      <c r="M129" s="63">
        <f t="shared" ca="1" si="29"/>
        <v>5.1712573270174936E-2</v>
      </c>
      <c r="N129" s="63">
        <f t="shared" ca="1" si="30"/>
        <v>0</v>
      </c>
      <c r="O129" s="17">
        <f t="shared" ca="1" si="31"/>
        <v>0</v>
      </c>
      <c r="P129" s="63">
        <f t="shared" ca="1" si="32"/>
        <v>0</v>
      </c>
      <c r="Q129" s="63">
        <f t="shared" ca="1" si="33"/>
        <v>0</v>
      </c>
      <c r="R129">
        <f t="shared" ca="1" si="34"/>
        <v>-5.1712573270174936E-2</v>
      </c>
    </row>
    <row r="130" spans="1:18">
      <c r="A130" s="73"/>
      <c r="B130" s="73"/>
      <c r="C130" s="73"/>
      <c r="D130" s="75">
        <f t="shared" si="20"/>
        <v>0</v>
      </c>
      <c r="E130" s="75">
        <f t="shared" si="21"/>
        <v>0</v>
      </c>
      <c r="F130" s="63">
        <f t="shared" si="22"/>
        <v>0</v>
      </c>
      <c r="G130" s="63">
        <f t="shared" si="23"/>
        <v>0</v>
      </c>
      <c r="H130" s="63">
        <f t="shared" si="24"/>
        <v>0</v>
      </c>
      <c r="I130" s="63">
        <f t="shared" si="25"/>
        <v>0</v>
      </c>
      <c r="J130" s="63">
        <f t="shared" si="26"/>
        <v>0</v>
      </c>
      <c r="K130" s="63">
        <f t="shared" si="27"/>
        <v>0</v>
      </c>
      <c r="L130" s="63">
        <f t="shared" si="28"/>
        <v>0</v>
      </c>
      <c r="M130" s="63">
        <f t="shared" ca="1" si="29"/>
        <v>5.1712573270174936E-2</v>
      </c>
      <c r="N130" s="63">
        <f t="shared" ca="1" si="30"/>
        <v>0</v>
      </c>
      <c r="O130" s="17">
        <f t="shared" ca="1" si="31"/>
        <v>0</v>
      </c>
      <c r="P130" s="63">
        <f t="shared" ca="1" si="32"/>
        <v>0</v>
      </c>
      <c r="Q130" s="63">
        <f t="shared" ca="1" si="33"/>
        <v>0</v>
      </c>
      <c r="R130">
        <f t="shared" ca="1" si="34"/>
        <v>-5.1712573270174936E-2</v>
      </c>
    </row>
    <row r="131" spans="1:18">
      <c r="A131" s="73"/>
      <c r="B131" s="73"/>
      <c r="C131" s="73"/>
      <c r="D131" s="75">
        <f t="shared" si="20"/>
        <v>0</v>
      </c>
      <c r="E131" s="75">
        <f t="shared" si="21"/>
        <v>0</v>
      </c>
      <c r="F131" s="63">
        <f t="shared" si="22"/>
        <v>0</v>
      </c>
      <c r="G131" s="63">
        <f t="shared" si="23"/>
        <v>0</v>
      </c>
      <c r="H131" s="63">
        <f t="shared" si="24"/>
        <v>0</v>
      </c>
      <c r="I131" s="63">
        <f t="shared" si="25"/>
        <v>0</v>
      </c>
      <c r="J131" s="63">
        <f t="shared" si="26"/>
        <v>0</v>
      </c>
      <c r="K131" s="63">
        <f t="shared" si="27"/>
        <v>0</v>
      </c>
      <c r="L131" s="63">
        <f t="shared" si="28"/>
        <v>0</v>
      </c>
      <c r="M131" s="63">
        <f t="shared" ca="1" si="29"/>
        <v>5.1712573270174936E-2</v>
      </c>
      <c r="N131" s="63">
        <f t="shared" ca="1" si="30"/>
        <v>0</v>
      </c>
      <c r="O131" s="17">
        <f t="shared" ca="1" si="31"/>
        <v>0</v>
      </c>
      <c r="P131" s="63">
        <f t="shared" ca="1" si="32"/>
        <v>0</v>
      </c>
      <c r="Q131" s="63">
        <f t="shared" ca="1" si="33"/>
        <v>0</v>
      </c>
      <c r="R131">
        <f t="shared" ca="1" si="34"/>
        <v>-5.1712573270174936E-2</v>
      </c>
    </row>
    <row r="132" spans="1:18">
      <c r="A132" s="73"/>
      <c r="B132" s="73"/>
      <c r="C132" s="73"/>
      <c r="D132" s="75">
        <f t="shared" si="20"/>
        <v>0</v>
      </c>
      <c r="E132" s="75">
        <f t="shared" si="21"/>
        <v>0</v>
      </c>
      <c r="F132" s="63">
        <f t="shared" si="22"/>
        <v>0</v>
      </c>
      <c r="G132" s="63">
        <f t="shared" si="23"/>
        <v>0</v>
      </c>
      <c r="H132" s="63">
        <f t="shared" si="24"/>
        <v>0</v>
      </c>
      <c r="I132" s="63">
        <f t="shared" si="25"/>
        <v>0</v>
      </c>
      <c r="J132" s="63">
        <f t="shared" si="26"/>
        <v>0</v>
      </c>
      <c r="K132" s="63">
        <f t="shared" si="27"/>
        <v>0</v>
      </c>
      <c r="L132" s="63">
        <f t="shared" si="28"/>
        <v>0</v>
      </c>
      <c r="M132" s="63">
        <f t="shared" ca="1" si="29"/>
        <v>5.1712573270174936E-2</v>
      </c>
      <c r="N132" s="63">
        <f t="shared" ca="1" si="30"/>
        <v>0</v>
      </c>
      <c r="O132" s="17">
        <f t="shared" ca="1" si="31"/>
        <v>0</v>
      </c>
      <c r="P132" s="63">
        <f t="shared" ca="1" si="32"/>
        <v>0</v>
      </c>
      <c r="Q132" s="63">
        <f t="shared" ca="1" si="33"/>
        <v>0</v>
      </c>
      <c r="R132">
        <f t="shared" ca="1" si="34"/>
        <v>-5.1712573270174936E-2</v>
      </c>
    </row>
    <row r="133" spans="1:18">
      <c r="A133" s="73"/>
      <c r="B133" s="73"/>
      <c r="C133" s="73"/>
      <c r="D133" s="75">
        <f t="shared" si="20"/>
        <v>0</v>
      </c>
      <c r="E133" s="75">
        <f t="shared" si="21"/>
        <v>0</v>
      </c>
      <c r="F133" s="63">
        <f t="shared" si="22"/>
        <v>0</v>
      </c>
      <c r="G133" s="63">
        <f t="shared" si="23"/>
        <v>0</v>
      </c>
      <c r="H133" s="63">
        <f t="shared" si="24"/>
        <v>0</v>
      </c>
      <c r="I133" s="63">
        <f t="shared" si="25"/>
        <v>0</v>
      </c>
      <c r="J133" s="63">
        <f t="shared" si="26"/>
        <v>0</v>
      </c>
      <c r="K133" s="63">
        <f t="shared" si="27"/>
        <v>0</v>
      </c>
      <c r="L133" s="63">
        <f t="shared" si="28"/>
        <v>0</v>
      </c>
      <c r="M133" s="63">
        <f t="shared" ca="1" si="29"/>
        <v>5.1712573270174936E-2</v>
      </c>
      <c r="N133" s="63">
        <f t="shared" ca="1" si="30"/>
        <v>0</v>
      </c>
      <c r="O133" s="17">
        <f t="shared" ca="1" si="31"/>
        <v>0</v>
      </c>
      <c r="P133" s="63">
        <f t="shared" ca="1" si="32"/>
        <v>0</v>
      </c>
      <c r="Q133" s="63">
        <f t="shared" ca="1" si="33"/>
        <v>0</v>
      </c>
      <c r="R133">
        <f t="shared" ca="1" si="34"/>
        <v>-5.1712573270174936E-2</v>
      </c>
    </row>
    <row r="134" spans="1:18">
      <c r="A134" s="73"/>
      <c r="B134" s="73"/>
      <c r="C134" s="73"/>
      <c r="D134" s="75">
        <f t="shared" si="20"/>
        <v>0</v>
      </c>
      <c r="E134" s="75">
        <f t="shared" si="21"/>
        <v>0</v>
      </c>
      <c r="F134" s="63">
        <f t="shared" si="22"/>
        <v>0</v>
      </c>
      <c r="G134" s="63">
        <f t="shared" si="23"/>
        <v>0</v>
      </c>
      <c r="H134" s="63">
        <f t="shared" si="24"/>
        <v>0</v>
      </c>
      <c r="I134" s="63">
        <f t="shared" si="25"/>
        <v>0</v>
      </c>
      <c r="J134" s="63">
        <f t="shared" si="26"/>
        <v>0</v>
      </c>
      <c r="K134" s="63">
        <f t="shared" si="27"/>
        <v>0</v>
      </c>
      <c r="L134" s="63">
        <f t="shared" si="28"/>
        <v>0</v>
      </c>
      <c r="M134" s="63">
        <f t="shared" ca="1" si="29"/>
        <v>5.1712573270174936E-2</v>
      </c>
      <c r="N134" s="63">
        <f t="shared" ca="1" si="30"/>
        <v>0</v>
      </c>
      <c r="O134" s="17">
        <f t="shared" ca="1" si="31"/>
        <v>0</v>
      </c>
      <c r="P134" s="63">
        <f t="shared" ca="1" si="32"/>
        <v>0</v>
      </c>
      <c r="Q134" s="63">
        <f t="shared" ca="1" si="33"/>
        <v>0</v>
      </c>
      <c r="R134">
        <f t="shared" ca="1" si="34"/>
        <v>-5.1712573270174936E-2</v>
      </c>
    </row>
    <row r="135" spans="1:18">
      <c r="A135" s="73"/>
      <c r="B135" s="73"/>
      <c r="C135" s="73"/>
      <c r="D135" s="75">
        <f t="shared" si="20"/>
        <v>0</v>
      </c>
      <c r="E135" s="75">
        <f t="shared" si="21"/>
        <v>0</v>
      </c>
      <c r="F135" s="63">
        <f t="shared" si="22"/>
        <v>0</v>
      </c>
      <c r="G135" s="63">
        <f t="shared" si="23"/>
        <v>0</v>
      </c>
      <c r="H135" s="63">
        <f t="shared" si="24"/>
        <v>0</v>
      </c>
      <c r="I135" s="63">
        <f t="shared" si="25"/>
        <v>0</v>
      </c>
      <c r="J135" s="63">
        <f t="shared" si="26"/>
        <v>0</v>
      </c>
      <c r="K135" s="63">
        <f t="shared" si="27"/>
        <v>0</v>
      </c>
      <c r="L135" s="63">
        <f t="shared" si="28"/>
        <v>0</v>
      </c>
      <c r="M135" s="63">
        <f t="shared" ca="1" si="29"/>
        <v>5.1712573270174936E-2</v>
      </c>
      <c r="N135" s="63">
        <f t="shared" ca="1" si="30"/>
        <v>0</v>
      </c>
      <c r="O135" s="17">
        <f t="shared" ca="1" si="31"/>
        <v>0</v>
      </c>
      <c r="P135" s="63">
        <f t="shared" ca="1" si="32"/>
        <v>0</v>
      </c>
      <c r="Q135" s="63">
        <f t="shared" ca="1" si="33"/>
        <v>0</v>
      </c>
      <c r="R135">
        <f t="shared" ca="1" si="34"/>
        <v>-5.1712573270174936E-2</v>
      </c>
    </row>
    <row r="136" spans="1:18">
      <c r="A136" s="73"/>
      <c r="B136" s="73"/>
      <c r="C136" s="73"/>
      <c r="D136" s="75">
        <f t="shared" si="20"/>
        <v>0</v>
      </c>
      <c r="E136" s="75">
        <f t="shared" si="21"/>
        <v>0</v>
      </c>
      <c r="F136" s="63">
        <f t="shared" si="22"/>
        <v>0</v>
      </c>
      <c r="G136" s="63">
        <f t="shared" si="23"/>
        <v>0</v>
      </c>
      <c r="H136" s="63">
        <f t="shared" si="24"/>
        <v>0</v>
      </c>
      <c r="I136" s="63">
        <f t="shared" si="25"/>
        <v>0</v>
      </c>
      <c r="J136" s="63">
        <f t="shared" si="26"/>
        <v>0</v>
      </c>
      <c r="K136" s="63">
        <f t="shared" si="27"/>
        <v>0</v>
      </c>
      <c r="L136" s="63">
        <f t="shared" si="28"/>
        <v>0</v>
      </c>
      <c r="M136" s="63">
        <f t="shared" ca="1" si="29"/>
        <v>5.1712573270174936E-2</v>
      </c>
      <c r="N136" s="63">
        <f t="shared" ca="1" si="30"/>
        <v>0</v>
      </c>
      <c r="O136" s="17">
        <f t="shared" ca="1" si="31"/>
        <v>0</v>
      </c>
      <c r="P136" s="63">
        <f t="shared" ca="1" si="32"/>
        <v>0</v>
      </c>
      <c r="Q136" s="63">
        <f t="shared" ca="1" si="33"/>
        <v>0</v>
      </c>
      <c r="R136">
        <f t="shared" ca="1" si="34"/>
        <v>-5.1712573270174936E-2</v>
      </c>
    </row>
    <row r="137" spans="1:18">
      <c r="A137" s="73"/>
      <c r="B137" s="73"/>
      <c r="C137" s="73"/>
      <c r="D137" s="75">
        <f t="shared" si="20"/>
        <v>0</v>
      </c>
      <c r="E137" s="75">
        <f t="shared" si="21"/>
        <v>0</v>
      </c>
      <c r="F137" s="63">
        <f t="shared" si="22"/>
        <v>0</v>
      </c>
      <c r="G137" s="63">
        <f t="shared" si="23"/>
        <v>0</v>
      </c>
      <c r="H137" s="63">
        <f t="shared" si="24"/>
        <v>0</v>
      </c>
      <c r="I137" s="63">
        <f t="shared" si="25"/>
        <v>0</v>
      </c>
      <c r="J137" s="63">
        <f t="shared" si="26"/>
        <v>0</v>
      </c>
      <c r="K137" s="63">
        <f t="shared" si="27"/>
        <v>0</v>
      </c>
      <c r="L137" s="63">
        <f t="shared" si="28"/>
        <v>0</v>
      </c>
      <c r="M137" s="63">
        <f t="shared" ca="1" si="29"/>
        <v>5.1712573270174936E-2</v>
      </c>
      <c r="N137" s="63">
        <f t="shared" ca="1" si="30"/>
        <v>0</v>
      </c>
      <c r="O137" s="17">
        <f t="shared" ca="1" si="31"/>
        <v>0</v>
      </c>
      <c r="P137" s="63">
        <f t="shared" ca="1" si="32"/>
        <v>0</v>
      </c>
      <c r="Q137" s="63">
        <f t="shared" ca="1" si="33"/>
        <v>0</v>
      </c>
      <c r="R137">
        <f t="shared" ca="1" si="34"/>
        <v>-5.1712573270174936E-2</v>
      </c>
    </row>
    <row r="138" spans="1:18">
      <c r="A138" s="73"/>
      <c r="B138" s="73"/>
      <c r="C138" s="73"/>
      <c r="D138" s="75">
        <f t="shared" si="20"/>
        <v>0</v>
      </c>
      <c r="E138" s="75">
        <f t="shared" si="21"/>
        <v>0</v>
      </c>
      <c r="F138" s="63">
        <f t="shared" si="22"/>
        <v>0</v>
      </c>
      <c r="G138" s="63">
        <f t="shared" si="23"/>
        <v>0</v>
      </c>
      <c r="H138" s="63">
        <f t="shared" si="24"/>
        <v>0</v>
      </c>
      <c r="I138" s="63">
        <f t="shared" si="25"/>
        <v>0</v>
      </c>
      <c r="J138" s="63">
        <f t="shared" si="26"/>
        <v>0</v>
      </c>
      <c r="K138" s="63">
        <f t="shared" si="27"/>
        <v>0</v>
      </c>
      <c r="L138" s="63">
        <f t="shared" si="28"/>
        <v>0</v>
      </c>
      <c r="M138" s="63">
        <f t="shared" ca="1" si="29"/>
        <v>5.1712573270174936E-2</v>
      </c>
      <c r="N138" s="63">
        <f t="shared" ca="1" si="30"/>
        <v>0</v>
      </c>
      <c r="O138" s="17">
        <f t="shared" ca="1" si="31"/>
        <v>0</v>
      </c>
      <c r="P138" s="63">
        <f t="shared" ca="1" si="32"/>
        <v>0</v>
      </c>
      <c r="Q138" s="63">
        <f t="shared" ca="1" si="33"/>
        <v>0</v>
      </c>
      <c r="R138">
        <f t="shared" ca="1" si="34"/>
        <v>-5.1712573270174936E-2</v>
      </c>
    </row>
    <row r="139" spans="1:18">
      <c r="A139" s="73"/>
      <c r="B139" s="73"/>
      <c r="C139" s="73"/>
      <c r="D139" s="75">
        <f t="shared" si="20"/>
        <v>0</v>
      </c>
      <c r="E139" s="75">
        <f t="shared" si="21"/>
        <v>0</v>
      </c>
      <c r="F139" s="63">
        <f t="shared" si="22"/>
        <v>0</v>
      </c>
      <c r="G139" s="63">
        <f t="shared" si="23"/>
        <v>0</v>
      </c>
      <c r="H139" s="63">
        <f t="shared" si="24"/>
        <v>0</v>
      </c>
      <c r="I139" s="63">
        <f t="shared" si="25"/>
        <v>0</v>
      </c>
      <c r="J139" s="63">
        <f t="shared" si="26"/>
        <v>0</v>
      </c>
      <c r="K139" s="63">
        <f t="shared" si="27"/>
        <v>0</v>
      </c>
      <c r="L139" s="63">
        <f t="shared" si="28"/>
        <v>0</v>
      </c>
      <c r="M139" s="63">
        <f t="shared" ca="1" si="29"/>
        <v>5.1712573270174936E-2</v>
      </c>
      <c r="N139" s="63">
        <f t="shared" ca="1" si="30"/>
        <v>0</v>
      </c>
      <c r="O139" s="17">
        <f t="shared" ca="1" si="31"/>
        <v>0</v>
      </c>
      <c r="P139" s="63">
        <f t="shared" ca="1" si="32"/>
        <v>0</v>
      </c>
      <c r="Q139" s="63">
        <f t="shared" ca="1" si="33"/>
        <v>0</v>
      </c>
      <c r="R139">
        <f t="shared" ca="1" si="34"/>
        <v>-5.1712573270174936E-2</v>
      </c>
    </row>
    <row r="140" spans="1:18">
      <c r="A140" s="73"/>
      <c r="B140" s="73"/>
      <c r="C140" s="73"/>
      <c r="D140" s="75">
        <f t="shared" si="20"/>
        <v>0</v>
      </c>
      <c r="E140" s="75">
        <f t="shared" si="21"/>
        <v>0</v>
      </c>
      <c r="F140" s="63">
        <f t="shared" si="22"/>
        <v>0</v>
      </c>
      <c r="G140" s="63">
        <f t="shared" si="23"/>
        <v>0</v>
      </c>
      <c r="H140" s="63">
        <f t="shared" si="24"/>
        <v>0</v>
      </c>
      <c r="I140" s="63">
        <f t="shared" si="25"/>
        <v>0</v>
      </c>
      <c r="J140" s="63">
        <f t="shared" si="26"/>
        <v>0</v>
      </c>
      <c r="K140" s="63">
        <f t="shared" si="27"/>
        <v>0</v>
      </c>
      <c r="L140" s="63">
        <f t="shared" si="28"/>
        <v>0</v>
      </c>
      <c r="M140" s="63">
        <f t="shared" ca="1" si="29"/>
        <v>5.1712573270174936E-2</v>
      </c>
      <c r="N140" s="63">
        <f t="shared" ca="1" si="30"/>
        <v>0</v>
      </c>
      <c r="O140" s="17">
        <f t="shared" ca="1" si="31"/>
        <v>0</v>
      </c>
      <c r="P140" s="63">
        <f t="shared" ca="1" si="32"/>
        <v>0</v>
      </c>
      <c r="Q140" s="63">
        <f t="shared" ca="1" si="33"/>
        <v>0</v>
      </c>
      <c r="R140">
        <f t="shared" ca="1" si="34"/>
        <v>-5.1712573270174936E-2</v>
      </c>
    </row>
    <row r="141" spans="1:18">
      <c r="A141" s="73"/>
      <c r="B141" s="73"/>
      <c r="C141" s="73"/>
      <c r="D141" s="75">
        <f t="shared" si="20"/>
        <v>0</v>
      </c>
      <c r="E141" s="75">
        <f t="shared" si="21"/>
        <v>0</v>
      </c>
      <c r="F141" s="63">
        <f t="shared" si="22"/>
        <v>0</v>
      </c>
      <c r="G141" s="63">
        <f t="shared" si="23"/>
        <v>0</v>
      </c>
      <c r="H141" s="63">
        <f t="shared" si="24"/>
        <v>0</v>
      </c>
      <c r="I141" s="63">
        <f t="shared" si="25"/>
        <v>0</v>
      </c>
      <c r="J141" s="63">
        <f t="shared" si="26"/>
        <v>0</v>
      </c>
      <c r="K141" s="63">
        <f t="shared" si="27"/>
        <v>0</v>
      </c>
      <c r="L141" s="63">
        <f t="shared" si="28"/>
        <v>0</v>
      </c>
      <c r="M141" s="63">
        <f t="shared" ca="1" si="29"/>
        <v>5.1712573270174936E-2</v>
      </c>
      <c r="N141" s="63">
        <f t="shared" ca="1" si="30"/>
        <v>0</v>
      </c>
      <c r="O141" s="17">
        <f t="shared" ca="1" si="31"/>
        <v>0</v>
      </c>
      <c r="P141" s="63">
        <f t="shared" ca="1" si="32"/>
        <v>0</v>
      </c>
      <c r="Q141" s="63">
        <f t="shared" ca="1" si="33"/>
        <v>0</v>
      </c>
      <c r="R141">
        <f t="shared" ca="1" si="34"/>
        <v>-5.1712573270174936E-2</v>
      </c>
    </row>
    <row r="142" spans="1:18">
      <c r="A142" s="73"/>
      <c r="B142" s="73"/>
      <c r="C142" s="73"/>
      <c r="D142" s="75">
        <f t="shared" si="20"/>
        <v>0</v>
      </c>
      <c r="E142" s="75">
        <f t="shared" si="21"/>
        <v>0</v>
      </c>
      <c r="F142" s="63">
        <f t="shared" si="22"/>
        <v>0</v>
      </c>
      <c r="G142" s="63">
        <f t="shared" si="23"/>
        <v>0</v>
      </c>
      <c r="H142" s="63">
        <f t="shared" si="24"/>
        <v>0</v>
      </c>
      <c r="I142" s="63">
        <f t="shared" si="25"/>
        <v>0</v>
      </c>
      <c r="J142" s="63">
        <f t="shared" si="26"/>
        <v>0</v>
      </c>
      <c r="K142" s="63">
        <f t="shared" si="27"/>
        <v>0</v>
      </c>
      <c r="L142" s="63">
        <f t="shared" si="28"/>
        <v>0</v>
      </c>
      <c r="M142" s="63">
        <f t="shared" ca="1" si="29"/>
        <v>5.1712573270174936E-2</v>
      </c>
      <c r="N142" s="63">
        <f t="shared" ca="1" si="30"/>
        <v>0</v>
      </c>
      <c r="O142" s="17">
        <f t="shared" ca="1" si="31"/>
        <v>0</v>
      </c>
      <c r="P142" s="63">
        <f t="shared" ca="1" si="32"/>
        <v>0</v>
      </c>
      <c r="Q142" s="63">
        <f t="shared" ca="1" si="33"/>
        <v>0</v>
      </c>
      <c r="R142">
        <f t="shared" ca="1" si="34"/>
        <v>-5.1712573270174936E-2</v>
      </c>
    </row>
    <row r="143" spans="1:18">
      <c r="A143" s="73"/>
      <c r="B143" s="73"/>
      <c r="C143" s="73"/>
      <c r="D143" s="75">
        <f t="shared" si="20"/>
        <v>0</v>
      </c>
      <c r="E143" s="75">
        <f t="shared" si="21"/>
        <v>0</v>
      </c>
      <c r="F143" s="63">
        <f t="shared" si="22"/>
        <v>0</v>
      </c>
      <c r="G143" s="63">
        <f t="shared" si="23"/>
        <v>0</v>
      </c>
      <c r="H143" s="63">
        <f t="shared" si="24"/>
        <v>0</v>
      </c>
      <c r="I143" s="63">
        <f t="shared" si="25"/>
        <v>0</v>
      </c>
      <c r="J143" s="63">
        <f t="shared" si="26"/>
        <v>0</v>
      </c>
      <c r="K143" s="63">
        <f t="shared" si="27"/>
        <v>0</v>
      </c>
      <c r="L143" s="63">
        <f t="shared" si="28"/>
        <v>0</v>
      </c>
      <c r="M143" s="63">
        <f t="shared" ca="1" si="29"/>
        <v>5.1712573270174936E-2</v>
      </c>
      <c r="N143" s="63">
        <f t="shared" ca="1" si="30"/>
        <v>0</v>
      </c>
      <c r="O143" s="17">
        <f t="shared" ca="1" si="31"/>
        <v>0</v>
      </c>
      <c r="P143" s="63">
        <f t="shared" ca="1" si="32"/>
        <v>0</v>
      </c>
      <c r="Q143" s="63">
        <f t="shared" ca="1" si="33"/>
        <v>0</v>
      </c>
      <c r="R143">
        <f t="shared" ca="1" si="34"/>
        <v>-5.1712573270174936E-2</v>
      </c>
    </row>
    <row r="144" spans="1:18">
      <c r="A144" s="73"/>
      <c r="B144" s="73"/>
      <c r="C144" s="73"/>
      <c r="D144" s="75">
        <f t="shared" si="20"/>
        <v>0</v>
      </c>
      <c r="E144" s="75">
        <f t="shared" si="21"/>
        <v>0</v>
      </c>
      <c r="F144" s="63">
        <f t="shared" si="22"/>
        <v>0</v>
      </c>
      <c r="G144" s="63">
        <f t="shared" si="23"/>
        <v>0</v>
      </c>
      <c r="H144" s="63">
        <f t="shared" si="24"/>
        <v>0</v>
      </c>
      <c r="I144" s="63">
        <f t="shared" si="25"/>
        <v>0</v>
      </c>
      <c r="J144" s="63">
        <f t="shared" si="26"/>
        <v>0</v>
      </c>
      <c r="K144" s="63">
        <f t="shared" si="27"/>
        <v>0</v>
      </c>
      <c r="L144" s="63">
        <f t="shared" si="28"/>
        <v>0</v>
      </c>
      <c r="M144" s="63">
        <f t="shared" ca="1" si="29"/>
        <v>5.1712573270174936E-2</v>
      </c>
      <c r="N144" s="63">
        <f t="shared" ca="1" si="30"/>
        <v>0</v>
      </c>
      <c r="O144" s="17">
        <f t="shared" ca="1" si="31"/>
        <v>0</v>
      </c>
      <c r="P144" s="63">
        <f t="shared" ca="1" si="32"/>
        <v>0</v>
      </c>
      <c r="Q144" s="63">
        <f t="shared" ca="1" si="33"/>
        <v>0</v>
      </c>
      <c r="R144">
        <f t="shared" ca="1" si="34"/>
        <v>-5.1712573270174936E-2</v>
      </c>
    </row>
    <row r="145" spans="1:18">
      <c r="A145" s="73"/>
      <c r="B145" s="73"/>
      <c r="C145" s="73"/>
      <c r="D145" s="75">
        <f t="shared" si="20"/>
        <v>0</v>
      </c>
      <c r="E145" s="75">
        <f t="shared" si="21"/>
        <v>0</v>
      </c>
      <c r="F145" s="63">
        <f t="shared" si="22"/>
        <v>0</v>
      </c>
      <c r="G145" s="63">
        <f t="shared" si="23"/>
        <v>0</v>
      </c>
      <c r="H145" s="63">
        <f t="shared" si="24"/>
        <v>0</v>
      </c>
      <c r="I145" s="63">
        <f t="shared" si="25"/>
        <v>0</v>
      </c>
      <c r="J145" s="63">
        <f t="shared" si="26"/>
        <v>0</v>
      </c>
      <c r="K145" s="63">
        <f t="shared" si="27"/>
        <v>0</v>
      </c>
      <c r="L145" s="63">
        <f t="shared" si="28"/>
        <v>0</v>
      </c>
      <c r="M145" s="63">
        <f t="shared" ca="1" si="29"/>
        <v>5.1712573270174936E-2</v>
      </c>
      <c r="N145" s="63">
        <f t="shared" ca="1" si="30"/>
        <v>0</v>
      </c>
      <c r="O145" s="17">
        <f t="shared" ca="1" si="31"/>
        <v>0</v>
      </c>
      <c r="P145" s="63">
        <f t="shared" ca="1" si="32"/>
        <v>0</v>
      </c>
      <c r="Q145" s="63">
        <f t="shared" ca="1" si="33"/>
        <v>0</v>
      </c>
      <c r="R145">
        <f t="shared" ca="1" si="34"/>
        <v>-5.1712573270174936E-2</v>
      </c>
    </row>
    <row r="146" spans="1:18">
      <c r="A146" s="73"/>
      <c r="B146" s="73"/>
      <c r="C146" s="73"/>
      <c r="D146" s="75">
        <f t="shared" si="20"/>
        <v>0</v>
      </c>
      <c r="E146" s="75">
        <f t="shared" si="21"/>
        <v>0</v>
      </c>
      <c r="F146" s="63">
        <f t="shared" si="22"/>
        <v>0</v>
      </c>
      <c r="G146" s="63">
        <f t="shared" si="23"/>
        <v>0</v>
      </c>
      <c r="H146" s="63">
        <f t="shared" si="24"/>
        <v>0</v>
      </c>
      <c r="I146" s="63">
        <f t="shared" si="25"/>
        <v>0</v>
      </c>
      <c r="J146" s="63">
        <f t="shared" si="26"/>
        <v>0</v>
      </c>
      <c r="K146" s="63">
        <f t="shared" si="27"/>
        <v>0</v>
      </c>
      <c r="L146" s="63">
        <f t="shared" si="28"/>
        <v>0</v>
      </c>
      <c r="M146" s="63">
        <f t="shared" ca="1" si="29"/>
        <v>5.1712573270174936E-2</v>
      </c>
      <c r="N146" s="63">
        <f t="shared" ca="1" si="30"/>
        <v>0</v>
      </c>
      <c r="O146" s="17">
        <f t="shared" ca="1" si="31"/>
        <v>0</v>
      </c>
      <c r="P146" s="63">
        <f t="shared" ca="1" si="32"/>
        <v>0</v>
      </c>
      <c r="Q146" s="63">
        <f t="shared" ca="1" si="33"/>
        <v>0</v>
      </c>
      <c r="R146">
        <f t="shared" ca="1" si="34"/>
        <v>-5.1712573270174936E-2</v>
      </c>
    </row>
    <row r="147" spans="1:18">
      <c r="A147" s="73"/>
      <c r="B147" s="73"/>
      <c r="C147" s="73"/>
      <c r="D147" s="75">
        <f t="shared" si="20"/>
        <v>0</v>
      </c>
      <c r="E147" s="75">
        <f t="shared" si="21"/>
        <v>0</v>
      </c>
      <c r="F147" s="63">
        <f t="shared" si="22"/>
        <v>0</v>
      </c>
      <c r="G147" s="63">
        <f t="shared" si="23"/>
        <v>0</v>
      </c>
      <c r="H147" s="63">
        <f t="shared" si="24"/>
        <v>0</v>
      </c>
      <c r="I147" s="63">
        <f t="shared" si="25"/>
        <v>0</v>
      </c>
      <c r="J147" s="63">
        <f t="shared" si="26"/>
        <v>0</v>
      </c>
      <c r="K147" s="63">
        <f t="shared" si="27"/>
        <v>0</v>
      </c>
      <c r="L147" s="63">
        <f t="shared" si="28"/>
        <v>0</v>
      </c>
      <c r="M147" s="63">
        <f t="shared" ca="1" si="29"/>
        <v>5.1712573270174936E-2</v>
      </c>
      <c r="N147" s="63">
        <f t="shared" ca="1" si="30"/>
        <v>0</v>
      </c>
      <c r="O147" s="17">
        <f t="shared" ca="1" si="31"/>
        <v>0</v>
      </c>
      <c r="P147" s="63">
        <f t="shared" ca="1" si="32"/>
        <v>0</v>
      </c>
      <c r="Q147" s="63">
        <f t="shared" ca="1" si="33"/>
        <v>0</v>
      </c>
      <c r="R147">
        <f t="shared" ca="1" si="34"/>
        <v>-5.1712573270174936E-2</v>
      </c>
    </row>
    <row r="148" spans="1:18">
      <c r="A148" s="73"/>
      <c r="B148" s="73"/>
      <c r="C148" s="73"/>
      <c r="D148" s="75">
        <f t="shared" si="20"/>
        <v>0</v>
      </c>
      <c r="E148" s="75">
        <f t="shared" si="21"/>
        <v>0</v>
      </c>
      <c r="F148" s="63">
        <f t="shared" si="22"/>
        <v>0</v>
      </c>
      <c r="G148" s="63">
        <f t="shared" si="23"/>
        <v>0</v>
      </c>
      <c r="H148" s="63">
        <f t="shared" si="24"/>
        <v>0</v>
      </c>
      <c r="I148" s="63">
        <f t="shared" si="25"/>
        <v>0</v>
      </c>
      <c r="J148" s="63">
        <f t="shared" si="26"/>
        <v>0</v>
      </c>
      <c r="K148" s="63">
        <f t="shared" si="27"/>
        <v>0</v>
      </c>
      <c r="L148" s="63">
        <f t="shared" si="28"/>
        <v>0</v>
      </c>
      <c r="M148" s="63">
        <f t="shared" ca="1" si="29"/>
        <v>5.1712573270174936E-2</v>
      </c>
      <c r="N148" s="63">
        <f t="shared" ca="1" si="30"/>
        <v>0</v>
      </c>
      <c r="O148" s="17">
        <f t="shared" ca="1" si="31"/>
        <v>0</v>
      </c>
      <c r="P148" s="63">
        <f t="shared" ca="1" si="32"/>
        <v>0</v>
      </c>
      <c r="Q148" s="63">
        <f t="shared" ca="1" si="33"/>
        <v>0</v>
      </c>
      <c r="R148">
        <f t="shared" ca="1" si="34"/>
        <v>-5.1712573270174936E-2</v>
      </c>
    </row>
    <row r="149" spans="1:18">
      <c r="A149" s="73"/>
      <c r="B149" s="73"/>
      <c r="C149" s="73"/>
      <c r="D149" s="75">
        <f t="shared" ref="D149:D212" si="35">A149/A$18</f>
        <v>0</v>
      </c>
      <c r="E149" s="75">
        <f t="shared" ref="E149:E212" si="36">B149/B$18</f>
        <v>0</v>
      </c>
      <c r="F149" s="63">
        <f t="shared" ref="F149:F212" si="37">$C149*D149</f>
        <v>0</v>
      </c>
      <c r="G149" s="63">
        <f t="shared" ref="G149:G212" si="38">$C149*E149</f>
        <v>0</v>
      </c>
      <c r="H149" s="63">
        <f t="shared" ref="H149:H212" si="39">C149*D149*D149</f>
        <v>0</v>
      </c>
      <c r="I149" s="63">
        <f t="shared" ref="I149:I212" si="40">C149*D149*D149*D149</f>
        <v>0</v>
      </c>
      <c r="J149" s="63">
        <f t="shared" ref="J149:J212" si="41">C149*D149*D149*D149*D149</f>
        <v>0</v>
      </c>
      <c r="K149" s="63">
        <f t="shared" ref="K149:K212" si="42">C149*E149*D149</f>
        <v>0</v>
      </c>
      <c r="L149" s="63">
        <f t="shared" ref="L149:L212" si="43">C149*E149*D149*D149</f>
        <v>0</v>
      </c>
      <c r="M149" s="63">
        <f t="shared" ref="M149:M212" ca="1" si="44">+E$4+E$5*D149+E$6*D149^2</f>
        <v>5.1712573270174936E-2</v>
      </c>
      <c r="N149" s="63">
        <f t="shared" ref="N149:N212" ca="1" si="45">C149*(M149-E149)^2</f>
        <v>0</v>
      </c>
      <c r="O149" s="17">
        <f t="shared" ref="O149:O212" ca="1" si="46">(C149*O$1-O$2*F149+O$3*H149)^2</f>
        <v>0</v>
      </c>
      <c r="P149" s="63">
        <f t="shared" ref="P149:P212" ca="1" si="47">(-C149*O$2+O$4*F149-O$5*H149)^2</f>
        <v>0</v>
      </c>
      <c r="Q149" s="63">
        <f t="shared" ref="Q149:Q212" ca="1" si="48">+(C149*O$3-F149*O$5+H149*O$6)^2</f>
        <v>0</v>
      </c>
      <c r="R149">
        <f t="shared" ref="R149:R212" ca="1" si="49">+E149-M149</f>
        <v>-5.1712573270174936E-2</v>
      </c>
    </row>
    <row r="150" spans="1:18">
      <c r="A150" s="73"/>
      <c r="B150" s="73"/>
      <c r="C150" s="73"/>
      <c r="D150" s="75">
        <f t="shared" si="35"/>
        <v>0</v>
      </c>
      <c r="E150" s="75">
        <f t="shared" si="36"/>
        <v>0</v>
      </c>
      <c r="F150" s="63">
        <f t="shared" si="37"/>
        <v>0</v>
      </c>
      <c r="G150" s="63">
        <f t="shared" si="38"/>
        <v>0</v>
      </c>
      <c r="H150" s="63">
        <f t="shared" si="39"/>
        <v>0</v>
      </c>
      <c r="I150" s="63">
        <f t="shared" si="40"/>
        <v>0</v>
      </c>
      <c r="J150" s="63">
        <f t="shared" si="41"/>
        <v>0</v>
      </c>
      <c r="K150" s="63">
        <f t="shared" si="42"/>
        <v>0</v>
      </c>
      <c r="L150" s="63">
        <f t="shared" si="43"/>
        <v>0</v>
      </c>
      <c r="M150" s="63">
        <f t="shared" ca="1" si="44"/>
        <v>5.1712573270174936E-2</v>
      </c>
      <c r="N150" s="63">
        <f t="shared" ca="1" si="45"/>
        <v>0</v>
      </c>
      <c r="O150" s="17">
        <f t="shared" ca="1" si="46"/>
        <v>0</v>
      </c>
      <c r="P150" s="63">
        <f t="shared" ca="1" si="47"/>
        <v>0</v>
      </c>
      <c r="Q150" s="63">
        <f t="shared" ca="1" si="48"/>
        <v>0</v>
      </c>
      <c r="R150">
        <f t="shared" ca="1" si="49"/>
        <v>-5.1712573270174936E-2</v>
      </c>
    </row>
    <row r="151" spans="1:18">
      <c r="A151" s="73"/>
      <c r="B151" s="73"/>
      <c r="C151" s="73"/>
      <c r="D151" s="75">
        <f t="shared" si="35"/>
        <v>0</v>
      </c>
      <c r="E151" s="75">
        <f t="shared" si="36"/>
        <v>0</v>
      </c>
      <c r="F151" s="63">
        <f t="shared" si="37"/>
        <v>0</v>
      </c>
      <c r="G151" s="63">
        <f t="shared" si="38"/>
        <v>0</v>
      </c>
      <c r="H151" s="63">
        <f t="shared" si="39"/>
        <v>0</v>
      </c>
      <c r="I151" s="63">
        <f t="shared" si="40"/>
        <v>0</v>
      </c>
      <c r="J151" s="63">
        <f t="shared" si="41"/>
        <v>0</v>
      </c>
      <c r="K151" s="63">
        <f t="shared" si="42"/>
        <v>0</v>
      </c>
      <c r="L151" s="63">
        <f t="shared" si="43"/>
        <v>0</v>
      </c>
      <c r="M151" s="63">
        <f t="shared" ca="1" si="44"/>
        <v>5.1712573270174936E-2</v>
      </c>
      <c r="N151" s="63">
        <f t="shared" ca="1" si="45"/>
        <v>0</v>
      </c>
      <c r="O151" s="17">
        <f t="shared" ca="1" si="46"/>
        <v>0</v>
      </c>
      <c r="P151" s="63">
        <f t="shared" ca="1" si="47"/>
        <v>0</v>
      </c>
      <c r="Q151" s="63">
        <f t="shared" ca="1" si="48"/>
        <v>0</v>
      </c>
      <c r="R151">
        <f t="shared" ca="1" si="49"/>
        <v>-5.1712573270174936E-2</v>
      </c>
    </row>
    <row r="152" spans="1:18">
      <c r="A152" s="73"/>
      <c r="B152" s="73"/>
      <c r="C152" s="73"/>
      <c r="D152" s="75">
        <f t="shared" si="35"/>
        <v>0</v>
      </c>
      <c r="E152" s="75">
        <f t="shared" si="36"/>
        <v>0</v>
      </c>
      <c r="F152" s="63">
        <f t="shared" si="37"/>
        <v>0</v>
      </c>
      <c r="G152" s="63">
        <f t="shared" si="38"/>
        <v>0</v>
      </c>
      <c r="H152" s="63">
        <f t="shared" si="39"/>
        <v>0</v>
      </c>
      <c r="I152" s="63">
        <f t="shared" si="40"/>
        <v>0</v>
      </c>
      <c r="J152" s="63">
        <f t="shared" si="41"/>
        <v>0</v>
      </c>
      <c r="K152" s="63">
        <f t="shared" si="42"/>
        <v>0</v>
      </c>
      <c r="L152" s="63">
        <f t="shared" si="43"/>
        <v>0</v>
      </c>
      <c r="M152" s="63">
        <f t="shared" ca="1" si="44"/>
        <v>5.1712573270174936E-2</v>
      </c>
      <c r="N152" s="63">
        <f t="shared" ca="1" si="45"/>
        <v>0</v>
      </c>
      <c r="O152" s="17">
        <f t="shared" ca="1" si="46"/>
        <v>0</v>
      </c>
      <c r="P152" s="63">
        <f t="shared" ca="1" si="47"/>
        <v>0</v>
      </c>
      <c r="Q152" s="63">
        <f t="shared" ca="1" si="48"/>
        <v>0</v>
      </c>
      <c r="R152">
        <f t="shared" ca="1" si="49"/>
        <v>-5.1712573270174936E-2</v>
      </c>
    </row>
    <row r="153" spans="1:18">
      <c r="A153" s="73"/>
      <c r="B153" s="73"/>
      <c r="C153" s="73"/>
      <c r="D153" s="75">
        <f t="shared" si="35"/>
        <v>0</v>
      </c>
      <c r="E153" s="75">
        <f t="shared" si="36"/>
        <v>0</v>
      </c>
      <c r="F153" s="63">
        <f t="shared" si="37"/>
        <v>0</v>
      </c>
      <c r="G153" s="63">
        <f t="shared" si="38"/>
        <v>0</v>
      </c>
      <c r="H153" s="63">
        <f t="shared" si="39"/>
        <v>0</v>
      </c>
      <c r="I153" s="63">
        <f t="shared" si="40"/>
        <v>0</v>
      </c>
      <c r="J153" s="63">
        <f t="shared" si="41"/>
        <v>0</v>
      </c>
      <c r="K153" s="63">
        <f t="shared" si="42"/>
        <v>0</v>
      </c>
      <c r="L153" s="63">
        <f t="shared" si="43"/>
        <v>0</v>
      </c>
      <c r="M153" s="63">
        <f t="shared" ca="1" si="44"/>
        <v>5.1712573270174936E-2</v>
      </c>
      <c r="N153" s="63">
        <f t="shared" ca="1" si="45"/>
        <v>0</v>
      </c>
      <c r="O153" s="17">
        <f t="shared" ca="1" si="46"/>
        <v>0</v>
      </c>
      <c r="P153" s="63">
        <f t="shared" ca="1" si="47"/>
        <v>0</v>
      </c>
      <c r="Q153" s="63">
        <f t="shared" ca="1" si="48"/>
        <v>0</v>
      </c>
      <c r="R153">
        <f t="shared" ca="1" si="49"/>
        <v>-5.1712573270174936E-2</v>
      </c>
    </row>
    <row r="154" spans="1:18">
      <c r="A154" s="73"/>
      <c r="B154" s="73"/>
      <c r="C154" s="73"/>
      <c r="D154" s="75">
        <f t="shared" si="35"/>
        <v>0</v>
      </c>
      <c r="E154" s="75">
        <f t="shared" si="36"/>
        <v>0</v>
      </c>
      <c r="F154" s="63">
        <f t="shared" si="37"/>
        <v>0</v>
      </c>
      <c r="G154" s="63">
        <f t="shared" si="38"/>
        <v>0</v>
      </c>
      <c r="H154" s="63">
        <f t="shared" si="39"/>
        <v>0</v>
      </c>
      <c r="I154" s="63">
        <f t="shared" si="40"/>
        <v>0</v>
      </c>
      <c r="J154" s="63">
        <f t="shared" si="41"/>
        <v>0</v>
      </c>
      <c r="K154" s="63">
        <f t="shared" si="42"/>
        <v>0</v>
      </c>
      <c r="L154" s="63">
        <f t="shared" si="43"/>
        <v>0</v>
      </c>
      <c r="M154" s="63">
        <f t="shared" ca="1" si="44"/>
        <v>5.1712573270174936E-2</v>
      </c>
      <c r="N154" s="63">
        <f t="shared" ca="1" si="45"/>
        <v>0</v>
      </c>
      <c r="O154" s="17">
        <f t="shared" ca="1" si="46"/>
        <v>0</v>
      </c>
      <c r="P154" s="63">
        <f t="shared" ca="1" si="47"/>
        <v>0</v>
      </c>
      <c r="Q154" s="63">
        <f t="shared" ca="1" si="48"/>
        <v>0</v>
      </c>
      <c r="R154">
        <f t="shared" ca="1" si="49"/>
        <v>-5.1712573270174936E-2</v>
      </c>
    </row>
    <row r="155" spans="1:18">
      <c r="A155" s="73"/>
      <c r="B155" s="73"/>
      <c r="C155" s="73"/>
      <c r="D155" s="75">
        <f t="shared" si="35"/>
        <v>0</v>
      </c>
      <c r="E155" s="75">
        <f t="shared" si="36"/>
        <v>0</v>
      </c>
      <c r="F155" s="63">
        <f t="shared" si="37"/>
        <v>0</v>
      </c>
      <c r="G155" s="63">
        <f t="shared" si="38"/>
        <v>0</v>
      </c>
      <c r="H155" s="63">
        <f t="shared" si="39"/>
        <v>0</v>
      </c>
      <c r="I155" s="63">
        <f t="shared" si="40"/>
        <v>0</v>
      </c>
      <c r="J155" s="63">
        <f t="shared" si="41"/>
        <v>0</v>
      </c>
      <c r="K155" s="63">
        <f t="shared" si="42"/>
        <v>0</v>
      </c>
      <c r="L155" s="63">
        <f t="shared" si="43"/>
        <v>0</v>
      </c>
      <c r="M155" s="63">
        <f t="shared" ca="1" si="44"/>
        <v>5.1712573270174936E-2</v>
      </c>
      <c r="N155" s="63">
        <f t="shared" ca="1" si="45"/>
        <v>0</v>
      </c>
      <c r="O155" s="17">
        <f t="shared" ca="1" si="46"/>
        <v>0</v>
      </c>
      <c r="P155" s="63">
        <f t="shared" ca="1" si="47"/>
        <v>0</v>
      </c>
      <c r="Q155" s="63">
        <f t="shared" ca="1" si="48"/>
        <v>0</v>
      </c>
      <c r="R155">
        <f t="shared" ca="1" si="49"/>
        <v>-5.1712573270174936E-2</v>
      </c>
    </row>
    <row r="156" spans="1:18">
      <c r="A156" s="73"/>
      <c r="B156" s="73"/>
      <c r="C156" s="73"/>
      <c r="D156" s="75">
        <f t="shared" si="35"/>
        <v>0</v>
      </c>
      <c r="E156" s="75">
        <f t="shared" si="36"/>
        <v>0</v>
      </c>
      <c r="F156" s="63">
        <f t="shared" si="37"/>
        <v>0</v>
      </c>
      <c r="G156" s="63">
        <f t="shared" si="38"/>
        <v>0</v>
      </c>
      <c r="H156" s="63">
        <f t="shared" si="39"/>
        <v>0</v>
      </c>
      <c r="I156" s="63">
        <f t="shared" si="40"/>
        <v>0</v>
      </c>
      <c r="J156" s="63">
        <f t="shared" si="41"/>
        <v>0</v>
      </c>
      <c r="K156" s="63">
        <f t="shared" si="42"/>
        <v>0</v>
      </c>
      <c r="L156" s="63">
        <f t="shared" si="43"/>
        <v>0</v>
      </c>
      <c r="M156" s="63">
        <f t="shared" ca="1" si="44"/>
        <v>5.1712573270174936E-2</v>
      </c>
      <c r="N156" s="63">
        <f t="shared" ca="1" si="45"/>
        <v>0</v>
      </c>
      <c r="O156" s="17">
        <f t="shared" ca="1" si="46"/>
        <v>0</v>
      </c>
      <c r="P156" s="63">
        <f t="shared" ca="1" si="47"/>
        <v>0</v>
      </c>
      <c r="Q156" s="63">
        <f t="shared" ca="1" si="48"/>
        <v>0</v>
      </c>
      <c r="R156">
        <f t="shared" ca="1" si="49"/>
        <v>-5.1712573270174936E-2</v>
      </c>
    </row>
    <row r="157" spans="1:18">
      <c r="A157" s="73"/>
      <c r="B157" s="73"/>
      <c r="C157" s="73"/>
      <c r="D157" s="75">
        <f t="shared" si="35"/>
        <v>0</v>
      </c>
      <c r="E157" s="75">
        <f t="shared" si="36"/>
        <v>0</v>
      </c>
      <c r="F157" s="63">
        <f t="shared" si="37"/>
        <v>0</v>
      </c>
      <c r="G157" s="63">
        <f t="shared" si="38"/>
        <v>0</v>
      </c>
      <c r="H157" s="63">
        <f t="shared" si="39"/>
        <v>0</v>
      </c>
      <c r="I157" s="63">
        <f t="shared" si="40"/>
        <v>0</v>
      </c>
      <c r="J157" s="63">
        <f t="shared" si="41"/>
        <v>0</v>
      </c>
      <c r="K157" s="63">
        <f t="shared" si="42"/>
        <v>0</v>
      </c>
      <c r="L157" s="63">
        <f t="shared" si="43"/>
        <v>0</v>
      </c>
      <c r="M157" s="63">
        <f t="shared" ca="1" si="44"/>
        <v>5.1712573270174936E-2</v>
      </c>
      <c r="N157" s="63">
        <f t="shared" ca="1" si="45"/>
        <v>0</v>
      </c>
      <c r="O157" s="17">
        <f t="shared" ca="1" si="46"/>
        <v>0</v>
      </c>
      <c r="P157" s="63">
        <f t="shared" ca="1" si="47"/>
        <v>0</v>
      </c>
      <c r="Q157" s="63">
        <f t="shared" ca="1" si="48"/>
        <v>0</v>
      </c>
      <c r="R157">
        <f t="shared" ca="1" si="49"/>
        <v>-5.1712573270174936E-2</v>
      </c>
    </row>
    <row r="158" spans="1:18">
      <c r="A158" s="73"/>
      <c r="B158" s="73"/>
      <c r="C158" s="73"/>
      <c r="D158" s="75">
        <f t="shared" si="35"/>
        <v>0</v>
      </c>
      <c r="E158" s="75">
        <f t="shared" si="36"/>
        <v>0</v>
      </c>
      <c r="F158" s="63">
        <f t="shared" si="37"/>
        <v>0</v>
      </c>
      <c r="G158" s="63">
        <f t="shared" si="38"/>
        <v>0</v>
      </c>
      <c r="H158" s="63">
        <f t="shared" si="39"/>
        <v>0</v>
      </c>
      <c r="I158" s="63">
        <f t="shared" si="40"/>
        <v>0</v>
      </c>
      <c r="J158" s="63">
        <f t="shared" si="41"/>
        <v>0</v>
      </c>
      <c r="K158" s="63">
        <f t="shared" si="42"/>
        <v>0</v>
      </c>
      <c r="L158" s="63">
        <f t="shared" si="43"/>
        <v>0</v>
      </c>
      <c r="M158" s="63">
        <f t="shared" ca="1" si="44"/>
        <v>5.1712573270174936E-2</v>
      </c>
      <c r="N158" s="63">
        <f t="shared" ca="1" si="45"/>
        <v>0</v>
      </c>
      <c r="O158" s="17">
        <f t="shared" ca="1" si="46"/>
        <v>0</v>
      </c>
      <c r="P158" s="63">
        <f t="shared" ca="1" si="47"/>
        <v>0</v>
      </c>
      <c r="Q158" s="63">
        <f t="shared" ca="1" si="48"/>
        <v>0</v>
      </c>
      <c r="R158">
        <f t="shared" ca="1" si="49"/>
        <v>-5.1712573270174936E-2</v>
      </c>
    </row>
    <row r="159" spans="1:18">
      <c r="A159" s="73"/>
      <c r="B159" s="73"/>
      <c r="C159" s="73"/>
      <c r="D159" s="75">
        <f t="shared" si="35"/>
        <v>0</v>
      </c>
      <c r="E159" s="75">
        <f t="shared" si="36"/>
        <v>0</v>
      </c>
      <c r="F159" s="63">
        <f t="shared" si="37"/>
        <v>0</v>
      </c>
      <c r="G159" s="63">
        <f t="shared" si="38"/>
        <v>0</v>
      </c>
      <c r="H159" s="63">
        <f t="shared" si="39"/>
        <v>0</v>
      </c>
      <c r="I159" s="63">
        <f t="shared" si="40"/>
        <v>0</v>
      </c>
      <c r="J159" s="63">
        <f t="shared" si="41"/>
        <v>0</v>
      </c>
      <c r="K159" s="63">
        <f t="shared" si="42"/>
        <v>0</v>
      </c>
      <c r="L159" s="63">
        <f t="shared" si="43"/>
        <v>0</v>
      </c>
      <c r="M159" s="63">
        <f t="shared" ca="1" si="44"/>
        <v>5.1712573270174936E-2</v>
      </c>
      <c r="N159" s="63">
        <f t="shared" ca="1" si="45"/>
        <v>0</v>
      </c>
      <c r="O159" s="17">
        <f t="shared" ca="1" si="46"/>
        <v>0</v>
      </c>
      <c r="P159" s="63">
        <f t="shared" ca="1" si="47"/>
        <v>0</v>
      </c>
      <c r="Q159" s="63">
        <f t="shared" ca="1" si="48"/>
        <v>0</v>
      </c>
      <c r="R159">
        <f t="shared" ca="1" si="49"/>
        <v>-5.1712573270174936E-2</v>
      </c>
    </row>
    <row r="160" spans="1:18">
      <c r="A160" s="73"/>
      <c r="B160" s="73"/>
      <c r="C160" s="73"/>
      <c r="D160" s="75">
        <f t="shared" si="35"/>
        <v>0</v>
      </c>
      <c r="E160" s="75">
        <f t="shared" si="36"/>
        <v>0</v>
      </c>
      <c r="F160" s="63">
        <f t="shared" si="37"/>
        <v>0</v>
      </c>
      <c r="G160" s="63">
        <f t="shared" si="38"/>
        <v>0</v>
      </c>
      <c r="H160" s="63">
        <f t="shared" si="39"/>
        <v>0</v>
      </c>
      <c r="I160" s="63">
        <f t="shared" si="40"/>
        <v>0</v>
      </c>
      <c r="J160" s="63">
        <f t="shared" si="41"/>
        <v>0</v>
      </c>
      <c r="K160" s="63">
        <f t="shared" si="42"/>
        <v>0</v>
      </c>
      <c r="L160" s="63">
        <f t="shared" si="43"/>
        <v>0</v>
      </c>
      <c r="M160" s="63">
        <f t="shared" ca="1" si="44"/>
        <v>5.1712573270174936E-2</v>
      </c>
      <c r="N160" s="63">
        <f t="shared" ca="1" si="45"/>
        <v>0</v>
      </c>
      <c r="O160" s="17">
        <f t="shared" ca="1" si="46"/>
        <v>0</v>
      </c>
      <c r="P160" s="63">
        <f t="shared" ca="1" si="47"/>
        <v>0</v>
      </c>
      <c r="Q160" s="63">
        <f t="shared" ca="1" si="48"/>
        <v>0</v>
      </c>
      <c r="R160">
        <f t="shared" ca="1" si="49"/>
        <v>-5.1712573270174936E-2</v>
      </c>
    </row>
    <row r="161" spans="1:18">
      <c r="A161" s="73"/>
      <c r="B161" s="73"/>
      <c r="C161" s="73"/>
      <c r="D161" s="75">
        <f t="shared" si="35"/>
        <v>0</v>
      </c>
      <c r="E161" s="75">
        <f t="shared" si="36"/>
        <v>0</v>
      </c>
      <c r="F161" s="63">
        <f t="shared" si="37"/>
        <v>0</v>
      </c>
      <c r="G161" s="63">
        <f t="shared" si="38"/>
        <v>0</v>
      </c>
      <c r="H161" s="63">
        <f t="shared" si="39"/>
        <v>0</v>
      </c>
      <c r="I161" s="63">
        <f t="shared" si="40"/>
        <v>0</v>
      </c>
      <c r="J161" s="63">
        <f t="shared" si="41"/>
        <v>0</v>
      </c>
      <c r="K161" s="63">
        <f t="shared" si="42"/>
        <v>0</v>
      </c>
      <c r="L161" s="63">
        <f t="shared" si="43"/>
        <v>0</v>
      </c>
      <c r="M161" s="63">
        <f t="shared" ca="1" si="44"/>
        <v>5.1712573270174936E-2</v>
      </c>
      <c r="N161" s="63">
        <f t="shared" ca="1" si="45"/>
        <v>0</v>
      </c>
      <c r="O161" s="17">
        <f t="shared" ca="1" si="46"/>
        <v>0</v>
      </c>
      <c r="P161" s="63">
        <f t="shared" ca="1" si="47"/>
        <v>0</v>
      </c>
      <c r="Q161" s="63">
        <f t="shared" ca="1" si="48"/>
        <v>0</v>
      </c>
      <c r="R161">
        <f t="shared" ca="1" si="49"/>
        <v>-5.1712573270174936E-2</v>
      </c>
    </row>
    <row r="162" spans="1:18">
      <c r="A162" s="73"/>
      <c r="B162" s="73"/>
      <c r="C162" s="73"/>
      <c r="D162" s="75">
        <f t="shared" si="35"/>
        <v>0</v>
      </c>
      <c r="E162" s="75">
        <f t="shared" si="36"/>
        <v>0</v>
      </c>
      <c r="F162" s="63">
        <f t="shared" si="37"/>
        <v>0</v>
      </c>
      <c r="G162" s="63">
        <f t="shared" si="38"/>
        <v>0</v>
      </c>
      <c r="H162" s="63">
        <f t="shared" si="39"/>
        <v>0</v>
      </c>
      <c r="I162" s="63">
        <f t="shared" si="40"/>
        <v>0</v>
      </c>
      <c r="J162" s="63">
        <f t="shared" si="41"/>
        <v>0</v>
      </c>
      <c r="K162" s="63">
        <f t="shared" si="42"/>
        <v>0</v>
      </c>
      <c r="L162" s="63">
        <f t="shared" si="43"/>
        <v>0</v>
      </c>
      <c r="M162" s="63">
        <f t="shared" ca="1" si="44"/>
        <v>5.1712573270174936E-2</v>
      </c>
      <c r="N162" s="63">
        <f t="shared" ca="1" si="45"/>
        <v>0</v>
      </c>
      <c r="O162" s="17">
        <f t="shared" ca="1" si="46"/>
        <v>0</v>
      </c>
      <c r="P162" s="63">
        <f t="shared" ca="1" si="47"/>
        <v>0</v>
      </c>
      <c r="Q162" s="63">
        <f t="shared" ca="1" si="48"/>
        <v>0</v>
      </c>
      <c r="R162">
        <f t="shared" ca="1" si="49"/>
        <v>-5.1712573270174936E-2</v>
      </c>
    </row>
    <row r="163" spans="1:18">
      <c r="A163" s="73"/>
      <c r="B163" s="73"/>
      <c r="C163" s="73"/>
      <c r="D163" s="75">
        <f t="shared" si="35"/>
        <v>0</v>
      </c>
      <c r="E163" s="75">
        <f t="shared" si="36"/>
        <v>0</v>
      </c>
      <c r="F163" s="63">
        <f t="shared" si="37"/>
        <v>0</v>
      </c>
      <c r="G163" s="63">
        <f t="shared" si="38"/>
        <v>0</v>
      </c>
      <c r="H163" s="63">
        <f t="shared" si="39"/>
        <v>0</v>
      </c>
      <c r="I163" s="63">
        <f t="shared" si="40"/>
        <v>0</v>
      </c>
      <c r="J163" s="63">
        <f t="shared" si="41"/>
        <v>0</v>
      </c>
      <c r="K163" s="63">
        <f t="shared" si="42"/>
        <v>0</v>
      </c>
      <c r="L163" s="63">
        <f t="shared" si="43"/>
        <v>0</v>
      </c>
      <c r="M163" s="63">
        <f t="shared" ca="1" si="44"/>
        <v>5.1712573270174936E-2</v>
      </c>
      <c r="N163" s="63">
        <f t="shared" ca="1" si="45"/>
        <v>0</v>
      </c>
      <c r="O163" s="17">
        <f t="shared" ca="1" si="46"/>
        <v>0</v>
      </c>
      <c r="P163" s="63">
        <f t="shared" ca="1" si="47"/>
        <v>0</v>
      </c>
      <c r="Q163" s="63">
        <f t="shared" ca="1" si="48"/>
        <v>0</v>
      </c>
      <c r="R163">
        <f t="shared" ca="1" si="49"/>
        <v>-5.1712573270174936E-2</v>
      </c>
    </row>
    <row r="164" spans="1:18">
      <c r="A164" s="73"/>
      <c r="B164" s="73"/>
      <c r="C164" s="73"/>
      <c r="D164" s="75">
        <f t="shared" si="35"/>
        <v>0</v>
      </c>
      <c r="E164" s="75">
        <f t="shared" si="36"/>
        <v>0</v>
      </c>
      <c r="F164" s="63">
        <f t="shared" si="37"/>
        <v>0</v>
      </c>
      <c r="G164" s="63">
        <f t="shared" si="38"/>
        <v>0</v>
      </c>
      <c r="H164" s="63">
        <f t="shared" si="39"/>
        <v>0</v>
      </c>
      <c r="I164" s="63">
        <f t="shared" si="40"/>
        <v>0</v>
      </c>
      <c r="J164" s="63">
        <f t="shared" si="41"/>
        <v>0</v>
      </c>
      <c r="K164" s="63">
        <f t="shared" si="42"/>
        <v>0</v>
      </c>
      <c r="L164" s="63">
        <f t="shared" si="43"/>
        <v>0</v>
      </c>
      <c r="M164" s="63">
        <f t="shared" ca="1" si="44"/>
        <v>5.1712573270174936E-2</v>
      </c>
      <c r="N164" s="63">
        <f t="shared" ca="1" si="45"/>
        <v>0</v>
      </c>
      <c r="O164" s="17">
        <f t="shared" ca="1" si="46"/>
        <v>0</v>
      </c>
      <c r="P164" s="63">
        <f t="shared" ca="1" si="47"/>
        <v>0</v>
      </c>
      <c r="Q164" s="63">
        <f t="shared" ca="1" si="48"/>
        <v>0</v>
      </c>
      <c r="R164">
        <f t="shared" ca="1" si="49"/>
        <v>-5.1712573270174936E-2</v>
      </c>
    </row>
    <row r="165" spans="1:18">
      <c r="A165" s="73"/>
      <c r="B165" s="73"/>
      <c r="C165" s="73"/>
      <c r="D165" s="75">
        <f t="shared" si="35"/>
        <v>0</v>
      </c>
      <c r="E165" s="75">
        <f t="shared" si="36"/>
        <v>0</v>
      </c>
      <c r="F165" s="63">
        <f t="shared" si="37"/>
        <v>0</v>
      </c>
      <c r="G165" s="63">
        <f t="shared" si="38"/>
        <v>0</v>
      </c>
      <c r="H165" s="63">
        <f t="shared" si="39"/>
        <v>0</v>
      </c>
      <c r="I165" s="63">
        <f t="shared" si="40"/>
        <v>0</v>
      </c>
      <c r="J165" s="63">
        <f t="shared" si="41"/>
        <v>0</v>
      </c>
      <c r="K165" s="63">
        <f t="shared" si="42"/>
        <v>0</v>
      </c>
      <c r="L165" s="63">
        <f t="shared" si="43"/>
        <v>0</v>
      </c>
      <c r="M165" s="63">
        <f t="shared" ca="1" si="44"/>
        <v>5.1712573270174936E-2</v>
      </c>
      <c r="N165" s="63">
        <f t="shared" ca="1" si="45"/>
        <v>0</v>
      </c>
      <c r="O165" s="17">
        <f t="shared" ca="1" si="46"/>
        <v>0</v>
      </c>
      <c r="P165" s="63">
        <f t="shared" ca="1" si="47"/>
        <v>0</v>
      </c>
      <c r="Q165" s="63">
        <f t="shared" ca="1" si="48"/>
        <v>0</v>
      </c>
      <c r="R165">
        <f t="shared" ca="1" si="49"/>
        <v>-5.1712573270174936E-2</v>
      </c>
    </row>
    <row r="166" spans="1:18">
      <c r="A166" s="73"/>
      <c r="B166" s="73"/>
      <c r="C166" s="73"/>
      <c r="D166" s="75">
        <f t="shared" si="35"/>
        <v>0</v>
      </c>
      <c r="E166" s="75">
        <f t="shared" si="36"/>
        <v>0</v>
      </c>
      <c r="F166" s="63">
        <f t="shared" si="37"/>
        <v>0</v>
      </c>
      <c r="G166" s="63">
        <f t="shared" si="38"/>
        <v>0</v>
      </c>
      <c r="H166" s="63">
        <f t="shared" si="39"/>
        <v>0</v>
      </c>
      <c r="I166" s="63">
        <f t="shared" si="40"/>
        <v>0</v>
      </c>
      <c r="J166" s="63">
        <f t="shared" si="41"/>
        <v>0</v>
      </c>
      <c r="K166" s="63">
        <f t="shared" si="42"/>
        <v>0</v>
      </c>
      <c r="L166" s="63">
        <f t="shared" si="43"/>
        <v>0</v>
      </c>
      <c r="M166" s="63">
        <f t="shared" ca="1" si="44"/>
        <v>5.1712573270174936E-2</v>
      </c>
      <c r="N166" s="63">
        <f t="shared" ca="1" si="45"/>
        <v>0</v>
      </c>
      <c r="O166" s="17">
        <f t="shared" ca="1" si="46"/>
        <v>0</v>
      </c>
      <c r="P166" s="63">
        <f t="shared" ca="1" si="47"/>
        <v>0</v>
      </c>
      <c r="Q166" s="63">
        <f t="shared" ca="1" si="48"/>
        <v>0</v>
      </c>
      <c r="R166">
        <f t="shared" ca="1" si="49"/>
        <v>-5.1712573270174936E-2</v>
      </c>
    </row>
    <row r="167" spans="1:18">
      <c r="A167" s="73"/>
      <c r="B167" s="73"/>
      <c r="C167" s="73"/>
      <c r="D167" s="75">
        <f t="shared" si="35"/>
        <v>0</v>
      </c>
      <c r="E167" s="75">
        <f t="shared" si="36"/>
        <v>0</v>
      </c>
      <c r="F167" s="63">
        <f t="shared" si="37"/>
        <v>0</v>
      </c>
      <c r="G167" s="63">
        <f t="shared" si="38"/>
        <v>0</v>
      </c>
      <c r="H167" s="63">
        <f t="shared" si="39"/>
        <v>0</v>
      </c>
      <c r="I167" s="63">
        <f t="shared" si="40"/>
        <v>0</v>
      </c>
      <c r="J167" s="63">
        <f t="shared" si="41"/>
        <v>0</v>
      </c>
      <c r="K167" s="63">
        <f t="shared" si="42"/>
        <v>0</v>
      </c>
      <c r="L167" s="63">
        <f t="shared" si="43"/>
        <v>0</v>
      </c>
      <c r="M167" s="63">
        <f t="shared" ca="1" si="44"/>
        <v>5.1712573270174936E-2</v>
      </c>
      <c r="N167" s="63">
        <f t="shared" ca="1" si="45"/>
        <v>0</v>
      </c>
      <c r="O167" s="17">
        <f t="shared" ca="1" si="46"/>
        <v>0</v>
      </c>
      <c r="P167" s="63">
        <f t="shared" ca="1" si="47"/>
        <v>0</v>
      </c>
      <c r="Q167" s="63">
        <f t="shared" ca="1" si="48"/>
        <v>0</v>
      </c>
      <c r="R167">
        <f t="shared" ca="1" si="49"/>
        <v>-5.1712573270174936E-2</v>
      </c>
    </row>
    <row r="168" spans="1:18">
      <c r="A168" s="73"/>
      <c r="B168" s="73"/>
      <c r="C168" s="73"/>
      <c r="D168" s="75">
        <f t="shared" si="35"/>
        <v>0</v>
      </c>
      <c r="E168" s="75">
        <f t="shared" si="36"/>
        <v>0</v>
      </c>
      <c r="F168" s="63">
        <f t="shared" si="37"/>
        <v>0</v>
      </c>
      <c r="G168" s="63">
        <f t="shared" si="38"/>
        <v>0</v>
      </c>
      <c r="H168" s="63">
        <f t="shared" si="39"/>
        <v>0</v>
      </c>
      <c r="I168" s="63">
        <f t="shared" si="40"/>
        <v>0</v>
      </c>
      <c r="J168" s="63">
        <f t="shared" si="41"/>
        <v>0</v>
      </c>
      <c r="K168" s="63">
        <f t="shared" si="42"/>
        <v>0</v>
      </c>
      <c r="L168" s="63">
        <f t="shared" si="43"/>
        <v>0</v>
      </c>
      <c r="M168" s="63">
        <f t="shared" ca="1" si="44"/>
        <v>5.1712573270174936E-2</v>
      </c>
      <c r="N168" s="63">
        <f t="shared" ca="1" si="45"/>
        <v>0</v>
      </c>
      <c r="O168" s="17">
        <f t="shared" ca="1" si="46"/>
        <v>0</v>
      </c>
      <c r="P168" s="63">
        <f t="shared" ca="1" si="47"/>
        <v>0</v>
      </c>
      <c r="Q168" s="63">
        <f t="shared" ca="1" si="48"/>
        <v>0</v>
      </c>
      <c r="R168">
        <f t="shared" ca="1" si="49"/>
        <v>-5.1712573270174936E-2</v>
      </c>
    </row>
    <row r="169" spans="1:18">
      <c r="A169" s="73"/>
      <c r="B169" s="73"/>
      <c r="C169" s="73"/>
      <c r="D169" s="75">
        <f t="shared" si="35"/>
        <v>0</v>
      </c>
      <c r="E169" s="75">
        <f t="shared" si="36"/>
        <v>0</v>
      </c>
      <c r="F169" s="63">
        <f t="shared" si="37"/>
        <v>0</v>
      </c>
      <c r="G169" s="63">
        <f t="shared" si="38"/>
        <v>0</v>
      </c>
      <c r="H169" s="63">
        <f t="shared" si="39"/>
        <v>0</v>
      </c>
      <c r="I169" s="63">
        <f t="shared" si="40"/>
        <v>0</v>
      </c>
      <c r="J169" s="63">
        <f t="shared" si="41"/>
        <v>0</v>
      </c>
      <c r="K169" s="63">
        <f t="shared" si="42"/>
        <v>0</v>
      </c>
      <c r="L169" s="63">
        <f t="shared" si="43"/>
        <v>0</v>
      </c>
      <c r="M169" s="63">
        <f t="shared" ca="1" si="44"/>
        <v>5.1712573270174936E-2</v>
      </c>
      <c r="N169" s="63">
        <f t="shared" ca="1" si="45"/>
        <v>0</v>
      </c>
      <c r="O169" s="17">
        <f t="shared" ca="1" si="46"/>
        <v>0</v>
      </c>
      <c r="P169" s="63">
        <f t="shared" ca="1" si="47"/>
        <v>0</v>
      </c>
      <c r="Q169" s="63">
        <f t="shared" ca="1" si="48"/>
        <v>0</v>
      </c>
      <c r="R169">
        <f t="shared" ca="1" si="49"/>
        <v>-5.1712573270174936E-2</v>
      </c>
    </row>
    <row r="170" spans="1:18">
      <c r="A170" s="73"/>
      <c r="B170" s="73"/>
      <c r="C170" s="73"/>
      <c r="D170" s="75">
        <f t="shared" si="35"/>
        <v>0</v>
      </c>
      <c r="E170" s="75">
        <f t="shared" si="36"/>
        <v>0</v>
      </c>
      <c r="F170" s="63">
        <f t="shared" si="37"/>
        <v>0</v>
      </c>
      <c r="G170" s="63">
        <f t="shared" si="38"/>
        <v>0</v>
      </c>
      <c r="H170" s="63">
        <f t="shared" si="39"/>
        <v>0</v>
      </c>
      <c r="I170" s="63">
        <f t="shared" si="40"/>
        <v>0</v>
      </c>
      <c r="J170" s="63">
        <f t="shared" si="41"/>
        <v>0</v>
      </c>
      <c r="K170" s="63">
        <f t="shared" si="42"/>
        <v>0</v>
      </c>
      <c r="L170" s="63">
        <f t="shared" si="43"/>
        <v>0</v>
      </c>
      <c r="M170" s="63">
        <f t="shared" ca="1" si="44"/>
        <v>5.1712573270174936E-2</v>
      </c>
      <c r="N170" s="63">
        <f t="shared" ca="1" si="45"/>
        <v>0</v>
      </c>
      <c r="O170" s="17">
        <f t="shared" ca="1" si="46"/>
        <v>0</v>
      </c>
      <c r="P170" s="63">
        <f t="shared" ca="1" si="47"/>
        <v>0</v>
      </c>
      <c r="Q170" s="63">
        <f t="shared" ca="1" si="48"/>
        <v>0</v>
      </c>
      <c r="R170">
        <f t="shared" ca="1" si="49"/>
        <v>-5.1712573270174936E-2</v>
      </c>
    </row>
    <row r="171" spans="1:18">
      <c r="A171" s="73"/>
      <c r="B171" s="73"/>
      <c r="C171" s="73"/>
      <c r="D171" s="75">
        <f t="shared" si="35"/>
        <v>0</v>
      </c>
      <c r="E171" s="75">
        <f t="shared" si="36"/>
        <v>0</v>
      </c>
      <c r="F171" s="63">
        <f t="shared" si="37"/>
        <v>0</v>
      </c>
      <c r="G171" s="63">
        <f t="shared" si="38"/>
        <v>0</v>
      </c>
      <c r="H171" s="63">
        <f t="shared" si="39"/>
        <v>0</v>
      </c>
      <c r="I171" s="63">
        <f t="shared" si="40"/>
        <v>0</v>
      </c>
      <c r="J171" s="63">
        <f t="shared" si="41"/>
        <v>0</v>
      </c>
      <c r="K171" s="63">
        <f t="shared" si="42"/>
        <v>0</v>
      </c>
      <c r="L171" s="63">
        <f t="shared" si="43"/>
        <v>0</v>
      </c>
      <c r="M171" s="63">
        <f t="shared" ca="1" si="44"/>
        <v>5.1712573270174936E-2</v>
      </c>
      <c r="N171" s="63">
        <f t="shared" ca="1" si="45"/>
        <v>0</v>
      </c>
      <c r="O171" s="17">
        <f t="shared" ca="1" si="46"/>
        <v>0</v>
      </c>
      <c r="P171" s="63">
        <f t="shared" ca="1" si="47"/>
        <v>0</v>
      </c>
      <c r="Q171" s="63">
        <f t="shared" ca="1" si="48"/>
        <v>0</v>
      </c>
      <c r="R171">
        <f t="shared" ca="1" si="49"/>
        <v>-5.1712573270174936E-2</v>
      </c>
    </row>
    <row r="172" spans="1:18">
      <c r="A172" s="73"/>
      <c r="B172" s="73"/>
      <c r="C172" s="73"/>
      <c r="D172" s="75">
        <f t="shared" si="35"/>
        <v>0</v>
      </c>
      <c r="E172" s="75">
        <f t="shared" si="36"/>
        <v>0</v>
      </c>
      <c r="F172" s="63">
        <f t="shared" si="37"/>
        <v>0</v>
      </c>
      <c r="G172" s="63">
        <f t="shared" si="38"/>
        <v>0</v>
      </c>
      <c r="H172" s="63">
        <f t="shared" si="39"/>
        <v>0</v>
      </c>
      <c r="I172" s="63">
        <f t="shared" si="40"/>
        <v>0</v>
      </c>
      <c r="J172" s="63">
        <f t="shared" si="41"/>
        <v>0</v>
      </c>
      <c r="K172" s="63">
        <f t="shared" si="42"/>
        <v>0</v>
      </c>
      <c r="L172" s="63">
        <f t="shared" si="43"/>
        <v>0</v>
      </c>
      <c r="M172" s="63">
        <f t="shared" ca="1" si="44"/>
        <v>5.1712573270174936E-2</v>
      </c>
      <c r="N172" s="63">
        <f t="shared" ca="1" si="45"/>
        <v>0</v>
      </c>
      <c r="O172" s="17">
        <f t="shared" ca="1" si="46"/>
        <v>0</v>
      </c>
      <c r="P172" s="63">
        <f t="shared" ca="1" si="47"/>
        <v>0</v>
      </c>
      <c r="Q172" s="63">
        <f t="shared" ca="1" si="48"/>
        <v>0</v>
      </c>
      <c r="R172">
        <f t="shared" ca="1" si="49"/>
        <v>-5.1712573270174936E-2</v>
      </c>
    </row>
    <row r="173" spans="1:18">
      <c r="A173" s="73"/>
      <c r="B173" s="73"/>
      <c r="C173" s="73"/>
      <c r="D173" s="75">
        <f t="shared" si="35"/>
        <v>0</v>
      </c>
      <c r="E173" s="75">
        <f t="shared" si="36"/>
        <v>0</v>
      </c>
      <c r="F173" s="63">
        <f t="shared" si="37"/>
        <v>0</v>
      </c>
      <c r="G173" s="63">
        <f t="shared" si="38"/>
        <v>0</v>
      </c>
      <c r="H173" s="63">
        <f t="shared" si="39"/>
        <v>0</v>
      </c>
      <c r="I173" s="63">
        <f t="shared" si="40"/>
        <v>0</v>
      </c>
      <c r="J173" s="63">
        <f t="shared" si="41"/>
        <v>0</v>
      </c>
      <c r="K173" s="63">
        <f t="shared" si="42"/>
        <v>0</v>
      </c>
      <c r="L173" s="63">
        <f t="shared" si="43"/>
        <v>0</v>
      </c>
      <c r="M173" s="63">
        <f t="shared" ca="1" si="44"/>
        <v>5.1712573270174936E-2</v>
      </c>
      <c r="N173" s="63">
        <f t="shared" ca="1" si="45"/>
        <v>0</v>
      </c>
      <c r="O173" s="17">
        <f t="shared" ca="1" si="46"/>
        <v>0</v>
      </c>
      <c r="P173" s="63">
        <f t="shared" ca="1" si="47"/>
        <v>0</v>
      </c>
      <c r="Q173" s="63">
        <f t="shared" ca="1" si="48"/>
        <v>0</v>
      </c>
      <c r="R173">
        <f t="shared" ca="1" si="49"/>
        <v>-5.1712573270174936E-2</v>
      </c>
    </row>
    <row r="174" spans="1:18">
      <c r="A174" s="73"/>
      <c r="B174" s="73"/>
      <c r="C174" s="73"/>
      <c r="D174" s="75">
        <f t="shared" si="35"/>
        <v>0</v>
      </c>
      <c r="E174" s="75">
        <f t="shared" si="36"/>
        <v>0</v>
      </c>
      <c r="F174" s="63">
        <f t="shared" si="37"/>
        <v>0</v>
      </c>
      <c r="G174" s="63">
        <f t="shared" si="38"/>
        <v>0</v>
      </c>
      <c r="H174" s="63">
        <f t="shared" si="39"/>
        <v>0</v>
      </c>
      <c r="I174" s="63">
        <f t="shared" si="40"/>
        <v>0</v>
      </c>
      <c r="J174" s="63">
        <f t="shared" si="41"/>
        <v>0</v>
      </c>
      <c r="K174" s="63">
        <f t="shared" si="42"/>
        <v>0</v>
      </c>
      <c r="L174" s="63">
        <f t="shared" si="43"/>
        <v>0</v>
      </c>
      <c r="M174" s="63">
        <f t="shared" ca="1" si="44"/>
        <v>5.1712573270174936E-2</v>
      </c>
      <c r="N174" s="63">
        <f t="shared" ca="1" si="45"/>
        <v>0</v>
      </c>
      <c r="O174" s="17">
        <f t="shared" ca="1" si="46"/>
        <v>0</v>
      </c>
      <c r="P174" s="63">
        <f t="shared" ca="1" si="47"/>
        <v>0</v>
      </c>
      <c r="Q174" s="63">
        <f t="shared" ca="1" si="48"/>
        <v>0</v>
      </c>
      <c r="R174">
        <f t="shared" ca="1" si="49"/>
        <v>-5.1712573270174936E-2</v>
      </c>
    </row>
    <row r="175" spans="1:18">
      <c r="A175" s="73"/>
      <c r="B175" s="73"/>
      <c r="C175" s="73"/>
      <c r="D175" s="75">
        <f t="shared" si="35"/>
        <v>0</v>
      </c>
      <c r="E175" s="75">
        <f t="shared" si="36"/>
        <v>0</v>
      </c>
      <c r="F175" s="63">
        <f t="shared" si="37"/>
        <v>0</v>
      </c>
      <c r="G175" s="63">
        <f t="shared" si="38"/>
        <v>0</v>
      </c>
      <c r="H175" s="63">
        <f t="shared" si="39"/>
        <v>0</v>
      </c>
      <c r="I175" s="63">
        <f t="shared" si="40"/>
        <v>0</v>
      </c>
      <c r="J175" s="63">
        <f t="shared" si="41"/>
        <v>0</v>
      </c>
      <c r="K175" s="63">
        <f t="shared" si="42"/>
        <v>0</v>
      </c>
      <c r="L175" s="63">
        <f t="shared" si="43"/>
        <v>0</v>
      </c>
      <c r="M175" s="63">
        <f t="shared" ca="1" si="44"/>
        <v>5.1712573270174936E-2</v>
      </c>
      <c r="N175" s="63">
        <f t="shared" ca="1" si="45"/>
        <v>0</v>
      </c>
      <c r="O175" s="17">
        <f t="shared" ca="1" si="46"/>
        <v>0</v>
      </c>
      <c r="P175" s="63">
        <f t="shared" ca="1" si="47"/>
        <v>0</v>
      </c>
      <c r="Q175" s="63">
        <f t="shared" ca="1" si="48"/>
        <v>0</v>
      </c>
      <c r="R175">
        <f t="shared" ca="1" si="49"/>
        <v>-5.1712573270174936E-2</v>
      </c>
    </row>
    <row r="176" spans="1:18">
      <c r="A176" s="73"/>
      <c r="B176" s="73"/>
      <c r="C176" s="73"/>
      <c r="D176" s="75">
        <f t="shared" si="35"/>
        <v>0</v>
      </c>
      <c r="E176" s="75">
        <f t="shared" si="36"/>
        <v>0</v>
      </c>
      <c r="F176" s="63">
        <f t="shared" si="37"/>
        <v>0</v>
      </c>
      <c r="G176" s="63">
        <f t="shared" si="38"/>
        <v>0</v>
      </c>
      <c r="H176" s="63">
        <f t="shared" si="39"/>
        <v>0</v>
      </c>
      <c r="I176" s="63">
        <f t="shared" si="40"/>
        <v>0</v>
      </c>
      <c r="J176" s="63">
        <f t="shared" si="41"/>
        <v>0</v>
      </c>
      <c r="K176" s="63">
        <f t="shared" si="42"/>
        <v>0</v>
      </c>
      <c r="L176" s="63">
        <f t="shared" si="43"/>
        <v>0</v>
      </c>
      <c r="M176" s="63">
        <f t="shared" ca="1" si="44"/>
        <v>5.1712573270174936E-2</v>
      </c>
      <c r="N176" s="63">
        <f t="shared" ca="1" si="45"/>
        <v>0</v>
      </c>
      <c r="O176" s="17">
        <f t="shared" ca="1" si="46"/>
        <v>0</v>
      </c>
      <c r="P176" s="63">
        <f t="shared" ca="1" si="47"/>
        <v>0</v>
      </c>
      <c r="Q176" s="63">
        <f t="shared" ca="1" si="48"/>
        <v>0</v>
      </c>
      <c r="R176">
        <f t="shared" ca="1" si="49"/>
        <v>-5.1712573270174936E-2</v>
      </c>
    </row>
    <row r="177" spans="1:18">
      <c r="A177" s="73"/>
      <c r="B177" s="73"/>
      <c r="C177" s="73"/>
      <c r="D177" s="75">
        <f t="shared" si="35"/>
        <v>0</v>
      </c>
      <c r="E177" s="75">
        <f t="shared" si="36"/>
        <v>0</v>
      </c>
      <c r="F177" s="63">
        <f t="shared" si="37"/>
        <v>0</v>
      </c>
      <c r="G177" s="63">
        <f t="shared" si="38"/>
        <v>0</v>
      </c>
      <c r="H177" s="63">
        <f t="shared" si="39"/>
        <v>0</v>
      </c>
      <c r="I177" s="63">
        <f t="shared" si="40"/>
        <v>0</v>
      </c>
      <c r="J177" s="63">
        <f t="shared" si="41"/>
        <v>0</v>
      </c>
      <c r="K177" s="63">
        <f t="shared" si="42"/>
        <v>0</v>
      </c>
      <c r="L177" s="63">
        <f t="shared" si="43"/>
        <v>0</v>
      </c>
      <c r="M177" s="63">
        <f t="shared" ca="1" si="44"/>
        <v>5.1712573270174936E-2</v>
      </c>
      <c r="N177" s="63">
        <f t="shared" ca="1" si="45"/>
        <v>0</v>
      </c>
      <c r="O177" s="17">
        <f t="shared" ca="1" si="46"/>
        <v>0</v>
      </c>
      <c r="P177" s="63">
        <f t="shared" ca="1" si="47"/>
        <v>0</v>
      </c>
      <c r="Q177" s="63">
        <f t="shared" ca="1" si="48"/>
        <v>0</v>
      </c>
      <c r="R177">
        <f t="shared" ca="1" si="49"/>
        <v>-5.1712573270174936E-2</v>
      </c>
    </row>
    <row r="178" spans="1:18">
      <c r="A178" s="73"/>
      <c r="B178" s="73"/>
      <c r="C178" s="73"/>
      <c r="D178" s="75">
        <f t="shared" si="35"/>
        <v>0</v>
      </c>
      <c r="E178" s="75">
        <f t="shared" si="36"/>
        <v>0</v>
      </c>
      <c r="F178" s="63">
        <f t="shared" si="37"/>
        <v>0</v>
      </c>
      <c r="G178" s="63">
        <f t="shared" si="38"/>
        <v>0</v>
      </c>
      <c r="H178" s="63">
        <f t="shared" si="39"/>
        <v>0</v>
      </c>
      <c r="I178" s="63">
        <f t="shared" si="40"/>
        <v>0</v>
      </c>
      <c r="J178" s="63">
        <f t="shared" si="41"/>
        <v>0</v>
      </c>
      <c r="K178" s="63">
        <f t="shared" si="42"/>
        <v>0</v>
      </c>
      <c r="L178" s="63">
        <f t="shared" si="43"/>
        <v>0</v>
      </c>
      <c r="M178" s="63">
        <f t="shared" ca="1" si="44"/>
        <v>5.1712573270174936E-2</v>
      </c>
      <c r="N178" s="63">
        <f t="shared" ca="1" si="45"/>
        <v>0</v>
      </c>
      <c r="O178" s="17">
        <f t="shared" ca="1" si="46"/>
        <v>0</v>
      </c>
      <c r="P178" s="63">
        <f t="shared" ca="1" si="47"/>
        <v>0</v>
      </c>
      <c r="Q178" s="63">
        <f t="shared" ca="1" si="48"/>
        <v>0</v>
      </c>
      <c r="R178">
        <f t="shared" ca="1" si="49"/>
        <v>-5.1712573270174936E-2</v>
      </c>
    </row>
    <row r="179" spans="1:18">
      <c r="A179" s="73"/>
      <c r="B179" s="73"/>
      <c r="C179" s="73"/>
      <c r="D179" s="75">
        <f t="shared" si="35"/>
        <v>0</v>
      </c>
      <c r="E179" s="75">
        <f t="shared" si="36"/>
        <v>0</v>
      </c>
      <c r="F179" s="63">
        <f t="shared" si="37"/>
        <v>0</v>
      </c>
      <c r="G179" s="63">
        <f t="shared" si="38"/>
        <v>0</v>
      </c>
      <c r="H179" s="63">
        <f t="shared" si="39"/>
        <v>0</v>
      </c>
      <c r="I179" s="63">
        <f t="shared" si="40"/>
        <v>0</v>
      </c>
      <c r="J179" s="63">
        <f t="shared" si="41"/>
        <v>0</v>
      </c>
      <c r="K179" s="63">
        <f t="shared" si="42"/>
        <v>0</v>
      </c>
      <c r="L179" s="63">
        <f t="shared" si="43"/>
        <v>0</v>
      </c>
      <c r="M179" s="63">
        <f t="shared" ca="1" si="44"/>
        <v>5.1712573270174936E-2</v>
      </c>
      <c r="N179" s="63">
        <f t="shared" ca="1" si="45"/>
        <v>0</v>
      </c>
      <c r="O179" s="17">
        <f t="shared" ca="1" si="46"/>
        <v>0</v>
      </c>
      <c r="P179" s="63">
        <f t="shared" ca="1" si="47"/>
        <v>0</v>
      </c>
      <c r="Q179" s="63">
        <f t="shared" ca="1" si="48"/>
        <v>0</v>
      </c>
      <c r="R179">
        <f t="shared" ca="1" si="49"/>
        <v>-5.1712573270174936E-2</v>
      </c>
    </row>
    <row r="180" spans="1:18">
      <c r="A180" s="73"/>
      <c r="B180" s="73"/>
      <c r="C180" s="73"/>
      <c r="D180" s="75">
        <f t="shared" si="35"/>
        <v>0</v>
      </c>
      <c r="E180" s="75">
        <f t="shared" si="36"/>
        <v>0</v>
      </c>
      <c r="F180" s="63">
        <f t="shared" si="37"/>
        <v>0</v>
      </c>
      <c r="G180" s="63">
        <f t="shared" si="38"/>
        <v>0</v>
      </c>
      <c r="H180" s="63">
        <f t="shared" si="39"/>
        <v>0</v>
      </c>
      <c r="I180" s="63">
        <f t="shared" si="40"/>
        <v>0</v>
      </c>
      <c r="J180" s="63">
        <f t="shared" si="41"/>
        <v>0</v>
      </c>
      <c r="K180" s="63">
        <f t="shared" si="42"/>
        <v>0</v>
      </c>
      <c r="L180" s="63">
        <f t="shared" si="43"/>
        <v>0</v>
      </c>
      <c r="M180" s="63">
        <f t="shared" ca="1" si="44"/>
        <v>5.1712573270174936E-2</v>
      </c>
      <c r="N180" s="63">
        <f t="shared" ca="1" si="45"/>
        <v>0</v>
      </c>
      <c r="O180" s="17">
        <f t="shared" ca="1" si="46"/>
        <v>0</v>
      </c>
      <c r="P180" s="63">
        <f t="shared" ca="1" si="47"/>
        <v>0</v>
      </c>
      <c r="Q180" s="63">
        <f t="shared" ca="1" si="48"/>
        <v>0</v>
      </c>
      <c r="R180">
        <f t="shared" ca="1" si="49"/>
        <v>-5.1712573270174936E-2</v>
      </c>
    </row>
    <row r="181" spans="1:18">
      <c r="A181" s="73"/>
      <c r="B181" s="73"/>
      <c r="C181" s="73"/>
      <c r="D181" s="75">
        <f t="shared" si="35"/>
        <v>0</v>
      </c>
      <c r="E181" s="75">
        <f t="shared" si="36"/>
        <v>0</v>
      </c>
      <c r="F181" s="63">
        <f t="shared" si="37"/>
        <v>0</v>
      </c>
      <c r="G181" s="63">
        <f t="shared" si="38"/>
        <v>0</v>
      </c>
      <c r="H181" s="63">
        <f t="shared" si="39"/>
        <v>0</v>
      </c>
      <c r="I181" s="63">
        <f t="shared" si="40"/>
        <v>0</v>
      </c>
      <c r="J181" s="63">
        <f t="shared" si="41"/>
        <v>0</v>
      </c>
      <c r="K181" s="63">
        <f t="shared" si="42"/>
        <v>0</v>
      </c>
      <c r="L181" s="63">
        <f t="shared" si="43"/>
        <v>0</v>
      </c>
      <c r="M181" s="63">
        <f t="shared" ca="1" si="44"/>
        <v>5.1712573270174936E-2</v>
      </c>
      <c r="N181" s="63">
        <f t="shared" ca="1" si="45"/>
        <v>0</v>
      </c>
      <c r="O181" s="17">
        <f t="shared" ca="1" si="46"/>
        <v>0</v>
      </c>
      <c r="P181" s="63">
        <f t="shared" ca="1" si="47"/>
        <v>0</v>
      </c>
      <c r="Q181" s="63">
        <f t="shared" ca="1" si="48"/>
        <v>0</v>
      </c>
      <c r="R181">
        <f t="shared" ca="1" si="49"/>
        <v>-5.1712573270174936E-2</v>
      </c>
    </row>
    <row r="182" spans="1:18">
      <c r="A182" s="73"/>
      <c r="B182" s="73"/>
      <c r="C182" s="73"/>
      <c r="D182" s="75">
        <f t="shared" si="35"/>
        <v>0</v>
      </c>
      <c r="E182" s="75">
        <f t="shared" si="36"/>
        <v>0</v>
      </c>
      <c r="F182" s="63">
        <f t="shared" si="37"/>
        <v>0</v>
      </c>
      <c r="G182" s="63">
        <f t="shared" si="38"/>
        <v>0</v>
      </c>
      <c r="H182" s="63">
        <f t="shared" si="39"/>
        <v>0</v>
      </c>
      <c r="I182" s="63">
        <f t="shared" si="40"/>
        <v>0</v>
      </c>
      <c r="J182" s="63">
        <f t="shared" si="41"/>
        <v>0</v>
      </c>
      <c r="K182" s="63">
        <f t="shared" si="42"/>
        <v>0</v>
      </c>
      <c r="L182" s="63">
        <f t="shared" si="43"/>
        <v>0</v>
      </c>
      <c r="M182" s="63">
        <f t="shared" ca="1" si="44"/>
        <v>5.1712573270174936E-2</v>
      </c>
      <c r="N182" s="63">
        <f t="shared" ca="1" si="45"/>
        <v>0</v>
      </c>
      <c r="O182" s="17">
        <f t="shared" ca="1" si="46"/>
        <v>0</v>
      </c>
      <c r="P182" s="63">
        <f t="shared" ca="1" si="47"/>
        <v>0</v>
      </c>
      <c r="Q182" s="63">
        <f t="shared" ca="1" si="48"/>
        <v>0</v>
      </c>
      <c r="R182">
        <f t="shared" ca="1" si="49"/>
        <v>-5.1712573270174936E-2</v>
      </c>
    </row>
    <row r="183" spans="1:18">
      <c r="A183" s="73"/>
      <c r="B183" s="73"/>
      <c r="C183" s="73"/>
      <c r="D183" s="75">
        <f t="shared" si="35"/>
        <v>0</v>
      </c>
      <c r="E183" s="75">
        <f t="shared" si="36"/>
        <v>0</v>
      </c>
      <c r="F183" s="63">
        <f t="shared" si="37"/>
        <v>0</v>
      </c>
      <c r="G183" s="63">
        <f t="shared" si="38"/>
        <v>0</v>
      </c>
      <c r="H183" s="63">
        <f t="shared" si="39"/>
        <v>0</v>
      </c>
      <c r="I183" s="63">
        <f t="shared" si="40"/>
        <v>0</v>
      </c>
      <c r="J183" s="63">
        <f t="shared" si="41"/>
        <v>0</v>
      </c>
      <c r="K183" s="63">
        <f t="shared" si="42"/>
        <v>0</v>
      </c>
      <c r="L183" s="63">
        <f t="shared" si="43"/>
        <v>0</v>
      </c>
      <c r="M183" s="63">
        <f t="shared" ca="1" si="44"/>
        <v>5.1712573270174936E-2</v>
      </c>
      <c r="N183" s="63">
        <f t="shared" ca="1" si="45"/>
        <v>0</v>
      </c>
      <c r="O183" s="17">
        <f t="shared" ca="1" si="46"/>
        <v>0</v>
      </c>
      <c r="P183" s="63">
        <f t="shared" ca="1" si="47"/>
        <v>0</v>
      </c>
      <c r="Q183" s="63">
        <f t="shared" ca="1" si="48"/>
        <v>0</v>
      </c>
      <c r="R183">
        <f t="shared" ca="1" si="49"/>
        <v>-5.1712573270174936E-2</v>
      </c>
    </row>
    <row r="184" spans="1:18">
      <c r="A184" s="73"/>
      <c r="B184" s="73"/>
      <c r="C184" s="73"/>
      <c r="D184" s="75">
        <f t="shared" si="35"/>
        <v>0</v>
      </c>
      <c r="E184" s="75">
        <f t="shared" si="36"/>
        <v>0</v>
      </c>
      <c r="F184" s="63">
        <f t="shared" si="37"/>
        <v>0</v>
      </c>
      <c r="G184" s="63">
        <f t="shared" si="38"/>
        <v>0</v>
      </c>
      <c r="H184" s="63">
        <f t="shared" si="39"/>
        <v>0</v>
      </c>
      <c r="I184" s="63">
        <f t="shared" si="40"/>
        <v>0</v>
      </c>
      <c r="J184" s="63">
        <f t="shared" si="41"/>
        <v>0</v>
      </c>
      <c r="K184" s="63">
        <f t="shared" si="42"/>
        <v>0</v>
      </c>
      <c r="L184" s="63">
        <f t="shared" si="43"/>
        <v>0</v>
      </c>
      <c r="M184" s="63">
        <f t="shared" ca="1" si="44"/>
        <v>5.1712573270174936E-2</v>
      </c>
      <c r="N184" s="63">
        <f t="shared" ca="1" si="45"/>
        <v>0</v>
      </c>
      <c r="O184" s="17">
        <f t="shared" ca="1" si="46"/>
        <v>0</v>
      </c>
      <c r="P184" s="63">
        <f t="shared" ca="1" si="47"/>
        <v>0</v>
      </c>
      <c r="Q184" s="63">
        <f t="shared" ca="1" si="48"/>
        <v>0</v>
      </c>
      <c r="R184">
        <f t="shared" ca="1" si="49"/>
        <v>-5.1712573270174936E-2</v>
      </c>
    </row>
    <row r="185" spans="1:18">
      <c r="A185" s="73"/>
      <c r="B185" s="73"/>
      <c r="C185" s="73"/>
      <c r="D185" s="75">
        <f t="shared" si="35"/>
        <v>0</v>
      </c>
      <c r="E185" s="75">
        <f t="shared" si="36"/>
        <v>0</v>
      </c>
      <c r="F185" s="63">
        <f t="shared" si="37"/>
        <v>0</v>
      </c>
      <c r="G185" s="63">
        <f t="shared" si="38"/>
        <v>0</v>
      </c>
      <c r="H185" s="63">
        <f t="shared" si="39"/>
        <v>0</v>
      </c>
      <c r="I185" s="63">
        <f t="shared" si="40"/>
        <v>0</v>
      </c>
      <c r="J185" s="63">
        <f t="shared" si="41"/>
        <v>0</v>
      </c>
      <c r="K185" s="63">
        <f t="shared" si="42"/>
        <v>0</v>
      </c>
      <c r="L185" s="63">
        <f t="shared" si="43"/>
        <v>0</v>
      </c>
      <c r="M185" s="63">
        <f t="shared" ca="1" si="44"/>
        <v>5.1712573270174936E-2</v>
      </c>
      <c r="N185" s="63">
        <f t="shared" ca="1" si="45"/>
        <v>0</v>
      </c>
      <c r="O185" s="17">
        <f t="shared" ca="1" si="46"/>
        <v>0</v>
      </c>
      <c r="P185" s="63">
        <f t="shared" ca="1" si="47"/>
        <v>0</v>
      </c>
      <c r="Q185" s="63">
        <f t="shared" ca="1" si="48"/>
        <v>0</v>
      </c>
      <c r="R185">
        <f t="shared" ca="1" si="49"/>
        <v>-5.1712573270174936E-2</v>
      </c>
    </row>
    <row r="186" spans="1:18">
      <c r="A186" s="73"/>
      <c r="B186" s="73"/>
      <c r="C186" s="73"/>
      <c r="D186" s="75">
        <f t="shared" si="35"/>
        <v>0</v>
      </c>
      <c r="E186" s="75">
        <f t="shared" si="36"/>
        <v>0</v>
      </c>
      <c r="F186" s="63">
        <f t="shared" si="37"/>
        <v>0</v>
      </c>
      <c r="G186" s="63">
        <f t="shared" si="38"/>
        <v>0</v>
      </c>
      <c r="H186" s="63">
        <f t="shared" si="39"/>
        <v>0</v>
      </c>
      <c r="I186" s="63">
        <f t="shared" si="40"/>
        <v>0</v>
      </c>
      <c r="J186" s="63">
        <f t="shared" si="41"/>
        <v>0</v>
      </c>
      <c r="K186" s="63">
        <f t="shared" si="42"/>
        <v>0</v>
      </c>
      <c r="L186" s="63">
        <f t="shared" si="43"/>
        <v>0</v>
      </c>
      <c r="M186" s="63">
        <f t="shared" ca="1" si="44"/>
        <v>5.1712573270174936E-2</v>
      </c>
      <c r="N186" s="63">
        <f t="shared" ca="1" si="45"/>
        <v>0</v>
      </c>
      <c r="O186" s="17">
        <f t="shared" ca="1" si="46"/>
        <v>0</v>
      </c>
      <c r="P186" s="63">
        <f t="shared" ca="1" si="47"/>
        <v>0</v>
      </c>
      <c r="Q186" s="63">
        <f t="shared" ca="1" si="48"/>
        <v>0</v>
      </c>
      <c r="R186">
        <f t="shared" ca="1" si="49"/>
        <v>-5.1712573270174936E-2</v>
      </c>
    </row>
    <row r="187" spans="1:18">
      <c r="A187" s="73"/>
      <c r="B187" s="73"/>
      <c r="C187" s="73"/>
      <c r="D187" s="75">
        <f t="shared" si="35"/>
        <v>0</v>
      </c>
      <c r="E187" s="75">
        <f t="shared" si="36"/>
        <v>0</v>
      </c>
      <c r="F187" s="63">
        <f t="shared" si="37"/>
        <v>0</v>
      </c>
      <c r="G187" s="63">
        <f t="shared" si="38"/>
        <v>0</v>
      </c>
      <c r="H187" s="63">
        <f t="shared" si="39"/>
        <v>0</v>
      </c>
      <c r="I187" s="63">
        <f t="shared" si="40"/>
        <v>0</v>
      </c>
      <c r="J187" s="63">
        <f t="shared" si="41"/>
        <v>0</v>
      </c>
      <c r="K187" s="63">
        <f t="shared" si="42"/>
        <v>0</v>
      </c>
      <c r="L187" s="63">
        <f t="shared" si="43"/>
        <v>0</v>
      </c>
      <c r="M187" s="63">
        <f t="shared" ca="1" si="44"/>
        <v>5.1712573270174936E-2</v>
      </c>
      <c r="N187" s="63">
        <f t="shared" ca="1" si="45"/>
        <v>0</v>
      </c>
      <c r="O187" s="17">
        <f t="shared" ca="1" si="46"/>
        <v>0</v>
      </c>
      <c r="P187" s="63">
        <f t="shared" ca="1" si="47"/>
        <v>0</v>
      </c>
      <c r="Q187" s="63">
        <f t="shared" ca="1" si="48"/>
        <v>0</v>
      </c>
      <c r="R187">
        <f t="shared" ca="1" si="49"/>
        <v>-5.1712573270174936E-2</v>
      </c>
    </row>
    <row r="188" spans="1:18">
      <c r="A188" s="73"/>
      <c r="B188" s="73"/>
      <c r="C188" s="73"/>
      <c r="D188" s="75">
        <f t="shared" si="35"/>
        <v>0</v>
      </c>
      <c r="E188" s="75">
        <f t="shared" si="36"/>
        <v>0</v>
      </c>
      <c r="F188" s="63">
        <f t="shared" si="37"/>
        <v>0</v>
      </c>
      <c r="G188" s="63">
        <f t="shared" si="38"/>
        <v>0</v>
      </c>
      <c r="H188" s="63">
        <f t="shared" si="39"/>
        <v>0</v>
      </c>
      <c r="I188" s="63">
        <f t="shared" si="40"/>
        <v>0</v>
      </c>
      <c r="J188" s="63">
        <f t="shared" si="41"/>
        <v>0</v>
      </c>
      <c r="K188" s="63">
        <f t="shared" si="42"/>
        <v>0</v>
      </c>
      <c r="L188" s="63">
        <f t="shared" si="43"/>
        <v>0</v>
      </c>
      <c r="M188" s="63">
        <f t="shared" ca="1" si="44"/>
        <v>5.1712573270174936E-2</v>
      </c>
      <c r="N188" s="63">
        <f t="shared" ca="1" si="45"/>
        <v>0</v>
      </c>
      <c r="O188" s="17">
        <f t="shared" ca="1" si="46"/>
        <v>0</v>
      </c>
      <c r="P188" s="63">
        <f t="shared" ca="1" si="47"/>
        <v>0</v>
      </c>
      <c r="Q188" s="63">
        <f t="shared" ca="1" si="48"/>
        <v>0</v>
      </c>
      <c r="R188">
        <f t="shared" ca="1" si="49"/>
        <v>-5.1712573270174936E-2</v>
      </c>
    </row>
    <row r="189" spans="1:18">
      <c r="A189" s="73"/>
      <c r="B189" s="73"/>
      <c r="C189" s="73"/>
      <c r="D189" s="75">
        <f t="shared" si="35"/>
        <v>0</v>
      </c>
      <c r="E189" s="75">
        <f t="shared" si="36"/>
        <v>0</v>
      </c>
      <c r="F189" s="63">
        <f t="shared" si="37"/>
        <v>0</v>
      </c>
      <c r="G189" s="63">
        <f t="shared" si="38"/>
        <v>0</v>
      </c>
      <c r="H189" s="63">
        <f t="shared" si="39"/>
        <v>0</v>
      </c>
      <c r="I189" s="63">
        <f t="shared" si="40"/>
        <v>0</v>
      </c>
      <c r="J189" s="63">
        <f t="shared" si="41"/>
        <v>0</v>
      </c>
      <c r="K189" s="63">
        <f t="shared" si="42"/>
        <v>0</v>
      </c>
      <c r="L189" s="63">
        <f t="shared" si="43"/>
        <v>0</v>
      </c>
      <c r="M189" s="63">
        <f t="shared" ca="1" si="44"/>
        <v>5.1712573270174936E-2</v>
      </c>
      <c r="N189" s="63">
        <f t="shared" ca="1" si="45"/>
        <v>0</v>
      </c>
      <c r="O189" s="17">
        <f t="shared" ca="1" si="46"/>
        <v>0</v>
      </c>
      <c r="P189" s="63">
        <f t="shared" ca="1" si="47"/>
        <v>0</v>
      </c>
      <c r="Q189" s="63">
        <f t="shared" ca="1" si="48"/>
        <v>0</v>
      </c>
      <c r="R189">
        <f t="shared" ca="1" si="49"/>
        <v>-5.1712573270174936E-2</v>
      </c>
    </row>
    <row r="190" spans="1:18">
      <c r="A190" s="73"/>
      <c r="B190" s="73"/>
      <c r="C190" s="73"/>
      <c r="D190" s="75">
        <f t="shared" si="35"/>
        <v>0</v>
      </c>
      <c r="E190" s="75">
        <f t="shared" si="36"/>
        <v>0</v>
      </c>
      <c r="F190" s="63">
        <f t="shared" si="37"/>
        <v>0</v>
      </c>
      <c r="G190" s="63">
        <f t="shared" si="38"/>
        <v>0</v>
      </c>
      <c r="H190" s="63">
        <f t="shared" si="39"/>
        <v>0</v>
      </c>
      <c r="I190" s="63">
        <f t="shared" si="40"/>
        <v>0</v>
      </c>
      <c r="J190" s="63">
        <f t="shared" si="41"/>
        <v>0</v>
      </c>
      <c r="K190" s="63">
        <f t="shared" si="42"/>
        <v>0</v>
      </c>
      <c r="L190" s="63">
        <f t="shared" si="43"/>
        <v>0</v>
      </c>
      <c r="M190" s="63">
        <f t="shared" ca="1" si="44"/>
        <v>5.1712573270174936E-2</v>
      </c>
      <c r="N190" s="63">
        <f t="shared" ca="1" si="45"/>
        <v>0</v>
      </c>
      <c r="O190" s="17">
        <f t="shared" ca="1" si="46"/>
        <v>0</v>
      </c>
      <c r="P190" s="63">
        <f t="shared" ca="1" si="47"/>
        <v>0</v>
      </c>
      <c r="Q190" s="63">
        <f t="shared" ca="1" si="48"/>
        <v>0</v>
      </c>
      <c r="R190">
        <f t="shared" ca="1" si="49"/>
        <v>-5.1712573270174936E-2</v>
      </c>
    </row>
    <row r="191" spans="1:18">
      <c r="A191" s="73"/>
      <c r="B191" s="73"/>
      <c r="C191" s="73"/>
      <c r="D191" s="75">
        <f t="shared" si="35"/>
        <v>0</v>
      </c>
      <c r="E191" s="75">
        <f t="shared" si="36"/>
        <v>0</v>
      </c>
      <c r="F191" s="63">
        <f t="shared" si="37"/>
        <v>0</v>
      </c>
      <c r="G191" s="63">
        <f t="shared" si="38"/>
        <v>0</v>
      </c>
      <c r="H191" s="63">
        <f t="shared" si="39"/>
        <v>0</v>
      </c>
      <c r="I191" s="63">
        <f t="shared" si="40"/>
        <v>0</v>
      </c>
      <c r="J191" s="63">
        <f t="shared" si="41"/>
        <v>0</v>
      </c>
      <c r="K191" s="63">
        <f t="shared" si="42"/>
        <v>0</v>
      </c>
      <c r="L191" s="63">
        <f t="shared" si="43"/>
        <v>0</v>
      </c>
      <c r="M191" s="63">
        <f t="shared" ca="1" si="44"/>
        <v>5.1712573270174936E-2</v>
      </c>
      <c r="N191" s="63">
        <f t="shared" ca="1" si="45"/>
        <v>0</v>
      </c>
      <c r="O191" s="17">
        <f t="shared" ca="1" si="46"/>
        <v>0</v>
      </c>
      <c r="P191" s="63">
        <f t="shared" ca="1" si="47"/>
        <v>0</v>
      </c>
      <c r="Q191" s="63">
        <f t="shared" ca="1" si="48"/>
        <v>0</v>
      </c>
      <c r="R191">
        <f t="shared" ca="1" si="49"/>
        <v>-5.1712573270174936E-2</v>
      </c>
    </row>
    <row r="192" spans="1:18">
      <c r="A192" s="73"/>
      <c r="B192" s="73"/>
      <c r="C192" s="73"/>
      <c r="D192" s="75">
        <f t="shared" si="35"/>
        <v>0</v>
      </c>
      <c r="E192" s="75">
        <f t="shared" si="36"/>
        <v>0</v>
      </c>
      <c r="F192" s="63">
        <f t="shared" si="37"/>
        <v>0</v>
      </c>
      <c r="G192" s="63">
        <f t="shared" si="38"/>
        <v>0</v>
      </c>
      <c r="H192" s="63">
        <f t="shared" si="39"/>
        <v>0</v>
      </c>
      <c r="I192" s="63">
        <f t="shared" si="40"/>
        <v>0</v>
      </c>
      <c r="J192" s="63">
        <f t="shared" si="41"/>
        <v>0</v>
      </c>
      <c r="K192" s="63">
        <f t="shared" si="42"/>
        <v>0</v>
      </c>
      <c r="L192" s="63">
        <f t="shared" si="43"/>
        <v>0</v>
      </c>
      <c r="M192" s="63">
        <f t="shared" ca="1" si="44"/>
        <v>5.1712573270174936E-2</v>
      </c>
      <c r="N192" s="63">
        <f t="shared" ca="1" si="45"/>
        <v>0</v>
      </c>
      <c r="O192" s="17">
        <f t="shared" ca="1" si="46"/>
        <v>0</v>
      </c>
      <c r="P192" s="63">
        <f t="shared" ca="1" si="47"/>
        <v>0</v>
      </c>
      <c r="Q192" s="63">
        <f t="shared" ca="1" si="48"/>
        <v>0</v>
      </c>
      <c r="R192">
        <f t="shared" ca="1" si="49"/>
        <v>-5.1712573270174936E-2</v>
      </c>
    </row>
    <row r="193" spans="1:18">
      <c r="A193" s="73"/>
      <c r="B193" s="73"/>
      <c r="C193" s="73"/>
      <c r="D193" s="75">
        <f t="shared" si="35"/>
        <v>0</v>
      </c>
      <c r="E193" s="75">
        <f t="shared" si="36"/>
        <v>0</v>
      </c>
      <c r="F193" s="63">
        <f t="shared" si="37"/>
        <v>0</v>
      </c>
      <c r="G193" s="63">
        <f t="shared" si="38"/>
        <v>0</v>
      </c>
      <c r="H193" s="63">
        <f t="shared" si="39"/>
        <v>0</v>
      </c>
      <c r="I193" s="63">
        <f t="shared" si="40"/>
        <v>0</v>
      </c>
      <c r="J193" s="63">
        <f t="shared" si="41"/>
        <v>0</v>
      </c>
      <c r="K193" s="63">
        <f t="shared" si="42"/>
        <v>0</v>
      </c>
      <c r="L193" s="63">
        <f t="shared" si="43"/>
        <v>0</v>
      </c>
      <c r="M193" s="63">
        <f t="shared" ca="1" si="44"/>
        <v>5.1712573270174936E-2</v>
      </c>
      <c r="N193" s="63">
        <f t="shared" ca="1" si="45"/>
        <v>0</v>
      </c>
      <c r="O193" s="17">
        <f t="shared" ca="1" si="46"/>
        <v>0</v>
      </c>
      <c r="P193" s="63">
        <f t="shared" ca="1" si="47"/>
        <v>0</v>
      </c>
      <c r="Q193" s="63">
        <f t="shared" ca="1" si="48"/>
        <v>0</v>
      </c>
      <c r="R193">
        <f t="shared" ca="1" si="49"/>
        <v>-5.1712573270174936E-2</v>
      </c>
    </row>
    <row r="194" spans="1:18">
      <c r="A194" s="73"/>
      <c r="B194" s="73"/>
      <c r="C194" s="73"/>
      <c r="D194" s="75">
        <f t="shared" si="35"/>
        <v>0</v>
      </c>
      <c r="E194" s="75">
        <f t="shared" si="36"/>
        <v>0</v>
      </c>
      <c r="F194" s="63">
        <f t="shared" si="37"/>
        <v>0</v>
      </c>
      <c r="G194" s="63">
        <f t="shared" si="38"/>
        <v>0</v>
      </c>
      <c r="H194" s="63">
        <f t="shared" si="39"/>
        <v>0</v>
      </c>
      <c r="I194" s="63">
        <f t="shared" si="40"/>
        <v>0</v>
      </c>
      <c r="J194" s="63">
        <f t="shared" si="41"/>
        <v>0</v>
      </c>
      <c r="K194" s="63">
        <f t="shared" si="42"/>
        <v>0</v>
      </c>
      <c r="L194" s="63">
        <f t="shared" si="43"/>
        <v>0</v>
      </c>
      <c r="M194" s="63">
        <f t="shared" ca="1" si="44"/>
        <v>5.1712573270174936E-2</v>
      </c>
      <c r="N194" s="63">
        <f t="shared" ca="1" si="45"/>
        <v>0</v>
      </c>
      <c r="O194" s="17">
        <f t="shared" ca="1" si="46"/>
        <v>0</v>
      </c>
      <c r="P194" s="63">
        <f t="shared" ca="1" si="47"/>
        <v>0</v>
      </c>
      <c r="Q194" s="63">
        <f t="shared" ca="1" si="48"/>
        <v>0</v>
      </c>
      <c r="R194">
        <f t="shared" ca="1" si="49"/>
        <v>-5.1712573270174936E-2</v>
      </c>
    </row>
    <row r="195" spans="1:18">
      <c r="A195" s="73"/>
      <c r="B195" s="73"/>
      <c r="C195" s="73"/>
      <c r="D195" s="75">
        <f t="shared" si="35"/>
        <v>0</v>
      </c>
      <c r="E195" s="75">
        <f t="shared" si="36"/>
        <v>0</v>
      </c>
      <c r="F195" s="63">
        <f t="shared" si="37"/>
        <v>0</v>
      </c>
      <c r="G195" s="63">
        <f t="shared" si="38"/>
        <v>0</v>
      </c>
      <c r="H195" s="63">
        <f t="shared" si="39"/>
        <v>0</v>
      </c>
      <c r="I195" s="63">
        <f t="shared" si="40"/>
        <v>0</v>
      </c>
      <c r="J195" s="63">
        <f t="shared" si="41"/>
        <v>0</v>
      </c>
      <c r="K195" s="63">
        <f t="shared" si="42"/>
        <v>0</v>
      </c>
      <c r="L195" s="63">
        <f t="shared" si="43"/>
        <v>0</v>
      </c>
      <c r="M195" s="63">
        <f t="shared" ca="1" si="44"/>
        <v>5.1712573270174936E-2</v>
      </c>
      <c r="N195" s="63">
        <f t="shared" ca="1" si="45"/>
        <v>0</v>
      </c>
      <c r="O195" s="17">
        <f t="shared" ca="1" si="46"/>
        <v>0</v>
      </c>
      <c r="P195" s="63">
        <f t="shared" ca="1" si="47"/>
        <v>0</v>
      </c>
      <c r="Q195" s="63">
        <f t="shared" ca="1" si="48"/>
        <v>0</v>
      </c>
      <c r="R195">
        <f t="shared" ca="1" si="49"/>
        <v>-5.1712573270174936E-2</v>
      </c>
    </row>
    <row r="196" spans="1:18">
      <c r="A196" s="73"/>
      <c r="B196" s="73"/>
      <c r="C196" s="73"/>
      <c r="D196" s="75">
        <f t="shared" si="35"/>
        <v>0</v>
      </c>
      <c r="E196" s="75">
        <f t="shared" si="36"/>
        <v>0</v>
      </c>
      <c r="F196" s="63">
        <f t="shared" si="37"/>
        <v>0</v>
      </c>
      <c r="G196" s="63">
        <f t="shared" si="38"/>
        <v>0</v>
      </c>
      <c r="H196" s="63">
        <f t="shared" si="39"/>
        <v>0</v>
      </c>
      <c r="I196" s="63">
        <f t="shared" si="40"/>
        <v>0</v>
      </c>
      <c r="J196" s="63">
        <f t="shared" si="41"/>
        <v>0</v>
      </c>
      <c r="K196" s="63">
        <f t="shared" si="42"/>
        <v>0</v>
      </c>
      <c r="L196" s="63">
        <f t="shared" si="43"/>
        <v>0</v>
      </c>
      <c r="M196" s="63">
        <f t="shared" ca="1" si="44"/>
        <v>5.1712573270174936E-2</v>
      </c>
      <c r="N196" s="63">
        <f t="shared" ca="1" si="45"/>
        <v>0</v>
      </c>
      <c r="O196" s="17">
        <f t="shared" ca="1" si="46"/>
        <v>0</v>
      </c>
      <c r="P196" s="63">
        <f t="shared" ca="1" si="47"/>
        <v>0</v>
      </c>
      <c r="Q196" s="63">
        <f t="shared" ca="1" si="48"/>
        <v>0</v>
      </c>
      <c r="R196">
        <f t="shared" ca="1" si="49"/>
        <v>-5.1712573270174936E-2</v>
      </c>
    </row>
    <row r="197" spans="1:18">
      <c r="A197" s="73"/>
      <c r="B197" s="73"/>
      <c r="C197" s="73"/>
      <c r="D197" s="75">
        <f t="shared" si="35"/>
        <v>0</v>
      </c>
      <c r="E197" s="75">
        <f t="shared" si="36"/>
        <v>0</v>
      </c>
      <c r="F197" s="63">
        <f t="shared" si="37"/>
        <v>0</v>
      </c>
      <c r="G197" s="63">
        <f t="shared" si="38"/>
        <v>0</v>
      </c>
      <c r="H197" s="63">
        <f t="shared" si="39"/>
        <v>0</v>
      </c>
      <c r="I197" s="63">
        <f t="shared" si="40"/>
        <v>0</v>
      </c>
      <c r="J197" s="63">
        <f t="shared" si="41"/>
        <v>0</v>
      </c>
      <c r="K197" s="63">
        <f t="shared" si="42"/>
        <v>0</v>
      </c>
      <c r="L197" s="63">
        <f t="shared" si="43"/>
        <v>0</v>
      </c>
      <c r="M197" s="63">
        <f t="shared" ca="1" si="44"/>
        <v>5.1712573270174936E-2</v>
      </c>
      <c r="N197" s="63">
        <f t="shared" ca="1" si="45"/>
        <v>0</v>
      </c>
      <c r="O197" s="17">
        <f t="shared" ca="1" si="46"/>
        <v>0</v>
      </c>
      <c r="P197" s="63">
        <f t="shared" ca="1" si="47"/>
        <v>0</v>
      </c>
      <c r="Q197" s="63">
        <f t="shared" ca="1" si="48"/>
        <v>0</v>
      </c>
      <c r="R197">
        <f t="shared" ca="1" si="49"/>
        <v>-5.1712573270174936E-2</v>
      </c>
    </row>
    <row r="198" spans="1:18">
      <c r="A198" s="73"/>
      <c r="B198" s="73"/>
      <c r="C198" s="73"/>
      <c r="D198" s="75">
        <f t="shared" si="35"/>
        <v>0</v>
      </c>
      <c r="E198" s="75">
        <f t="shared" si="36"/>
        <v>0</v>
      </c>
      <c r="F198" s="63">
        <f t="shared" si="37"/>
        <v>0</v>
      </c>
      <c r="G198" s="63">
        <f t="shared" si="38"/>
        <v>0</v>
      </c>
      <c r="H198" s="63">
        <f t="shared" si="39"/>
        <v>0</v>
      </c>
      <c r="I198" s="63">
        <f t="shared" si="40"/>
        <v>0</v>
      </c>
      <c r="J198" s="63">
        <f t="shared" si="41"/>
        <v>0</v>
      </c>
      <c r="K198" s="63">
        <f t="shared" si="42"/>
        <v>0</v>
      </c>
      <c r="L198" s="63">
        <f t="shared" si="43"/>
        <v>0</v>
      </c>
      <c r="M198" s="63">
        <f t="shared" ca="1" si="44"/>
        <v>5.1712573270174936E-2</v>
      </c>
      <c r="N198" s="63">
        <f t="shared" ca="1" si="45"/>
        <v>0</v>
      </c>
      <c r="O198" s="17">
        <f t="shared" ca="1" si="46"/>
        <v>0</v>
      </c>
      <c r="P198" s="63">
        <f t="shared" ca="1" si="47"/>
        <v>0</v>
      </c>
      <c r="Q198" s="63">
        <f t="shared" ca="1" si="48"/>
        <v>0</v>
      </c>
      <c r="R198">
        <f t="shared" ca="1" si="49"/>
        <v>-5.1712573270174936E-2</v>
      </c>
    </row>
    <row r="199" spans="1:18">
      <c r="A199" s="73"/>
      <c r="B199" s="73"/>
      <c r="C199" s="73"/>
      <c r="D199" s="75">
        <f t="shared" si="35"/>
        <v>0</v>
      </c>
      <c r="E199" s="75">
        <f t="shared" si="36"/>
        <v>0</v>
      </c>
      <c r="F199" s="63">
        <f t="shared" si="37"/>
        <v>0</v>
      </c>
      <c r="G199" s="63">
        <f t="shared" si="38"/>
        <v>0</v>
      </c>
      <c r="H199" s="63">
        <f t="shared" si="39"/>
        <v>0</v>
      </c>
      <c r="I199" s="63">
        <f t="shared" si="40"/>
        <v>0</v>
      </c>
      <c r="J199" s="63">
        <f t="shared" si="41"/>
        <v>0</v>
      </c>
      <c r="K199" s="63">
        <f t="shared" si="42"/>
        <v>0</v>
      </c>
      <c r="L199" s="63">
        <f t="shared" si="43"/>
        <v>0</v>
      </c>
      <c r="M199" s="63">
        <f t="shared" ca="1" si="44"/>
        <v>5.1712573270174936E-2</v>
      </c>
      <c r="N199" s="63">
        <f t="shared" ca="1" si="45"/>
        <v>0</v>
      </c>
      <c r="O199" s="17">
        <f t="shared" ca="1" si="46"/>
        <v>0</v>
      </c>
      <c r="P199" s="63">
        <f t="shared" ca="1" si="47"/>
        <v>0</v>
      </c>
      <c r="Q199" s="63">
        <f t="shared" ca="1" si="48"/>
        <v>0</v>
      </c>
      <c r="R199">
        <f t="shared" ca="1" si="49"/>
        <v>-5.1712573270174936E-2</v>
      </c>
    </row>
    <row r="200" spans="1:18">
      <c r="A200" s="73"/>
      <c r="B200" s="73"/>
      <c r="C200" s="73"/>
      <c r="D200" s="75">
        <f t="shared" si="35"/>
        <v>0</v>
      </c>
      <c r="E200" s="75">
        <f t="shared" si="36"/>
        <v>0</v>
      </c>
      <c r="F200" s="63">
        <f t="shared" si="37"/>
        <v>0</v>
      </c>
      <c r="G200" s="63">
        <f t="shared" si="38"/>
        <v>0</v>
      </c>
      <c r="H200" s="63">
        <f t="shared" si="39"/>
        <v>0</v>
      </c>
      <c r="I200" s="63">
        <f t="shared" si="40"/>
        <v>0</v>
      </c>
      <c r="J200" s="63">
        <f t="shared" si="41"/>
        <v>0</v>
      </c>
      <c r="K200" s="63">
        <f t="shared" si="42"/>
        <v>0</v>
      </c>
      <c r="L200" s="63">
        <f t="shared" si="43"/>
        <v>0</v>
      </c>
      <c r="M200" s="63">
        <f t="shared" ca="1" si="44"/>
        <v>5.1712573270174936E-2</v>
      </c>
      <c r="N200" s="63">
        <f t="shared" ca="1" si="45"/>
        <v>0</v>
      </c>
      <c r="O200" s="17">
        <f t="shared" ca="1" si="46"/>
        <v>0</v>
      </c>
      <c r="P200" s="63">
        <f t="shared" ca="1" si="47"/>
        <v>0</v>
      </c>
      <c r="Q200" s="63">
        <f t="shared" ca="1" si="48"/>
        <v>0</v>
      </c>
      <c r="R200">
        <f t="shared" ca="1" si="49"/>
        <v>-5.1712573270174936E-2</v>
      </c>
    </row>
    <row r="201" spans="1:18">
      <c r="A201" s="73"/>
      <c r="B201" s="73"/>
      <c r="C201" s="73"/>
      <c r="D201" s="75">
        <f t="shared" si="35"/>
        <v>0</v>
      </c>
      <c r="E201" s="75">
        <f t="shared" si="36"/>
        <v>0</v>
      </c>
      <c r="F201" s="63">
        <f t="shared" si="37"/>
        <v>0</v>
      </c>
      <c r="G201" s="63">
        <f t="shared" si="38"/>
        <v>0</v>
      </c>
      <c r="H201" s="63">
        <f t="shared" si="39"/>
        <v>0</v>
      </c>
      <c r="I201" s="63">
        <f t="shared" si="40"/>
        <v>0</v>
      </c>
      <c r="J201" s="63">
        <f t="shared" si="41"/>
        <v>0</v>
      </c>
      <c r="K201" s="63">
        <f t="shared" si="42"/>
        <v>0</v>
      </c>
      <c r="L201" s="63">
        <f t="shared" si="43"/>
        <v>0</v>
      </c>
      <c r="M201" s="63">
        <f t="shared" ca="1" si="44"/>
        <v>5.1712573270174936E-2</v>
      </c>
      <c r="N201" s="63">
        <f t="shared" ca="1" si="45"/>
        <v>0</v>
      </c>
      <c r="O201" s="17">
        <f t="shared" ca="1" si="46"/>
        <v>0</v>
      </c>
      <c r="P201" s="63">
        <f t="shared" ca="1" si="47"/>
        <v>0</v>
      </c>
      <c r="Q201" s="63">
        <f t="shared" ca="1" si="48"/>
        <v>0</v>
      </c>
      <c r="R201">
        <f t="shared" ca="1" si="49"/>
        <v>-5.1712573270174936E-2</v>
      </c>
    </row>
    <row r="202" spans="1:18">
      <c r="A202" s="73"/>
      <c r="B202" s="73"/>
      <c r="C202" s="73"/>
      <c r="D202" s="75">
        <f t="shared" si="35"/>
        <v>0</v>
      </c>
      <c r="E202" s="75">
        <f t="shared" si="36"/>
        <v>0</v>
      </c>
      <c r="F202" s="63">
        <f t="shared" si="37"/>
        <v>0</v>
      </c>
      <c r="G202" s="63">
        <f t="shared" si="38"/>
        <v>0</v>
      </c>
      <c r="H202" s="63">
        <f t="shared" si="39"/>
        <v>0</v>
      </c>
      <c r="I202" s="63">
        <f t="shared" si="40"/>
        <v>0</v>
      </c>
      <c r="J202" s="63">
        <f t="shared" si="41"/>
        <v>0</v>
      </c>
      <c r="K202" s="63">
        <f t="shared" si="42"/>
        <v>0</v>
      </c>
      <c r="L202" s="63">
        <f t="shared" si="43"/>
        <v>0</v>
      </c>
      <c r="M202" s="63">
        <f t="shared" ca="1" si="44"/>
        <v>5.1712573270174936E-2</v>
      </c>
      <c r="N202" s="63">
        <f t="shared" ca="1" si="45"/>
        <v>0</v>
      </c>
      <c r="O202" s="17">
        <f t="shared" ca="1" si="46"/>
        <v>0</v>
      </c>
      <c r="P202" s="63">
        <f t="shared" ca="1" si="47"/>
        <v>0</v>
      </c>
      <c r="Q202" s="63">
        <f t="shared" ca="1" si="48"/>
        <v>0</v>
      </c>
      <c r="R202">
        <f t="shared" ca="1" si="49"/>
        <v>-5.1712573270174936E-2</v>
      </c>
    </row>
    <row r="203" spans="1:18">
      <c r="A203" s="73"/>
      <c r="B203" s="73"/>
      <c r="C203" s="73"/>
      <c r="D203" s="75">
        <f t="shared" si="35"/>
        <v>0</v>
      </c>
      <c r="E203" s="75">
        <f t="shared" si="36"/>
        <v>0</v>
      </c>
      <c r="F203" s="63">
        <f t="shared" si="37"/>
        <v>0</v>
      </c>
      <c r="G203" s="63">
        <f t="shared" si="38"/>
        <v>0</v>
      </c>
      <c r="H203" s="63">
        <f t="shared" si="39"/>
        <v>0</v>
      </c>
      <c r="I203" s="63">
        <f t="shared" si="40"/>
        <v>0</v>
      </c>
      <c r="J203" s="63">
        <f t="shared" si="41"/>
        <v>0</v>
      </c>
      <c r="K203" s="63">
        <f t="shared" si="42"/>
        <v>0</v>
      </c>
      <c r="L203" s="63">
        <f t="shared" si="43"/>
        <v>0</v>
      </c>
      <c r="M203" s="63">
        <f t="shared" ca="1" si="44"/>
        <v>5.1712573270174936E-2</v>
      </c>
      <c r="N203" s="63">
        <f t="shared" ca="1" si="45"/>
        <v>0</v>
      </c>
      <c r="O203" s="17">
        <f t="shared" ca="1" si="46"/>
        <v>0</v>
      </c>
      <c r="P203" s="63">
        <f t="shared" ca="1" si="47"/>
        <v>0</v>
      </c>
      <c r="Q203" s="63">
        <f t="shared" ca="1" si="48"/>
        <v>0</v>
      </c>
      <c r="R203">
        <f t="shared" ca="1" si="49"/>
        <v>-5.1712573270174936E-2</v>
      </c>
    </row>
    <row r="204" spans="1:18">
      <c r="A204" s="73"/>
      <c r="B204" s="73"/>
      <c r="C204" s="73"/>
      <c r="D204" s="75">
        <f t="shared" si="35"/>
        <v>0</v>
      </c>
      <c r="E204" s="75">
        <f t="shared" si="36"/>
        <v>0</v>
      </c>
      <c r="F204" s="63">
        <f t="shared" si="37"/>
        <v>0</v>
      </c>
      <c r="G204" s="63">
        <f t="shared" si="38"/>
        <v>0</v>
      </c>
      <c r="H204" s="63">
        <f t="shared" si="39"/>
        <v>0</v>
      </c>
      <c r="I204" s="63">
        <f t="shared" si="40"/>
        <v>0</v>
      </c>
      <c r="J204" s="63">
        <f t="shared" si="41"/>
        <v>0</v>
      </c>
      <c r="K204" s="63">
        <f t="shared" si="42"/>
        <v>0</v>
      </c>
      <c r="L204" s="63">
        <f t="shared" si="43"/>
        <v>0</v>
      </c>
      <c r="M204" s="63">
        <f t="shared" ca="1" si="44"/>
        <v>5.1712573270174936E-2</v>
      </c>
      <c r="N204" s="63">
        <f t="shared" ca="1" si="45"/>
        <v>0</v>
      </c>
      <c r="O204" s="17">
        <f t="shared" ca="1" si="46"/>
        <v>0</v>
      </c>
      <c r="P204" s="63">
        <f t="shared" ca="1" si="47"/>
        <v>0</v>
      </c>
      <c r="Q204" s="63">
        <f t="shared" ca="1" si="48"/>
        <v>0</v>
      </c>
      <c r="R204">
        <f t="shared" ca="1" si="49"/>
        <v>-5.1712573270174936E-2</v>
      </c>
    </row>
    <row r="205" spans="1:18">
      <c r="A205" s="73"/>
      <c r="B205" s="73"/>
      <c r="C205" s="73"/>
      <c r="D205" s="75">
        <f t="shared" si="35"/>
        <v>0</v>
      </c>
      <c r="E205" s="75">
        <f t="shared" si="36"/>
        <v>0</v>
      </c>
      <c r="F205" s="63">
        <f t="shared" si="37"/>
        <v>0</v>
      </c>
      <c r="G205" s="63">
        <f t="shared" si="38"/>
        <v>0</v>
      </c>
      <c r="H205" s="63">
        <f t="shared" si="39"/>
        <v>0</v>
      </c>
      <c r="I205" s="63">
        <f t="shared" si="40"/>
        <v>0</v>
      </c>
      <c r="J205" s="63">
        <f t="shared" si="41"/>
        <v>0</v>
      </c>
      <c r="K205" s="63">
        <f t="shared" si="42"/>
        <v>0</v>
      </c>
      <c r="L205" s="63">
        <f t="shared" si="43"/>
        <v>0</v>
      </c>
      <c r="M205" s="63">
        <f t="shared" ca="1" si="44"/>
        <v>5.1712573270174936E-2</v>
      </c>
      <c r="N205" s="63">
        <f t="shared" ca="1" si="45"/>
        <v>0</v>
      </c>
      <c r="O205" s="17">
        <f t="shared" ca="1" si="46"/>
        <v>0</v>
      </c>
      <c r="P205" s="63">
        <f t="shared" ca="1" si="47"/>
        <v>0</v>
      </c>
      <c r="Q205" s="63">
        <f t="shared" ca="1" si="48"/>
        <v>0</v>
      </c>
      <c r="R205">
        <f t="shared" ca="1" si="49"/>
        <v>-5.1712573270174936E-2</v>
      </c>
    </row>
    <row r="206" spans="1:18">
      <c r="A206" s="73"/>
      <c r="B206" s="73"/>
      <c r="C206" s="73"/>
      <c r="D206" s="75">
        <f t="shared" si="35"/>
        <v>0</v>
      </c>
      <c r="E206" s="75">
        <f t="shared" si="36"/>
        <v>0</v>
      </c>
      <c r="F206" s="63">
        <f t="shared" si="37"/>
        <v>0</v>
      </c>
      <c r="G206" s="63">
        <f t="shared" si="38"/>
        <v>0</v>
      </c>
      <c r="H206" s="63">
        <f t="shared" si="39"/>
        <v>0</v>
      </c>
      <c r="I206" s="63">
        <f t="shared" si="40"/>
        <v>0</v>
      </c>
      <c r="J206" s="63">
        <f t="shared" si="41"/>
        <v>0</v>
      </c>
      <c r="K206" s="63">
        <f t="shared" si="42"/>
        <v>0</v>
      </c>
      <c r="L206" s="63">
        <f t="shared" si="43"/>
        <v>0</v>
      </c>
      <c r="M206" s="63">
        <f t="shared" ca="1" si="44"/>
        <v>5.1712573270174936E-2</v>
      </c>
      <c r="N206" s="63">
        <f t="shared" ca="1" si="45"/>
        <v>0</v>
      </c>
      <c r="O206" s="17">
        <f t="shared" ca="1" si="46"/>
        <v>0</v>
      </c>
      <c r="P206" s="63">
        <f t="shared" ca="1" si="47"/>
        <v>0</v>
      </c>
      <c r="Q206" s="63">
        <f t="shared" ca="1" si="48"/>
        <v>0</v>
      </c>
      <c r="R206">
        <f t="shared" ca="1" si="49"/>
        <v>-5.1712573270174936E-2</v>
      </c>
    </row>
    <row r="207" spans="1:18">
      <c r="A207" s="73"/>
      <c r="B207" s="73"/>
      <c r="C207" s="73"/>
      <c r="D207" s="75">
        <f t="shared" si="35"/>
        <v>0</v>
      </c>
      <c r="E207" s="75">
        <f t="shared" si="36"/>
        <v>0</v>
      </c>
      <c r="F207" s="63">
        <f t="shared" si="37"/>
        <v>0</v>
      </c>
      <c r="G207" s="63">
        <f t="shared" si="38"/>
        <v>0</v>
      </c>
      <c r="H207" s="63">
        <f t="shared" si="39"/>
        <v>0</v>
      </c>
      <c r="I207" s="63">
        <f t="shared" si="40"/>
        <v>0</v>
      </c>
      <c r="J207" s="63">
        <f t="shared" si="41"/>
        <v>0</v>
      </c>
      <c r="K207" s="63">
        <f t="shared" si="42"/>
        <v>0</v>
      </c>
      <c r="L207" s="63">
        <f t="shared" si="43"/>
        <v>0</v>
      </c>
      <c r="M207" s="63">
        <f t="shared" ca="1" si="44"/>
        <v>5.1712573270174936E-2</v>
      </c>
      <c r="N207" s="63">
        <f t="shared" ca="1" si="45"/>
        <v>0</v>
      </c>
      <c r="O207" s="17">
        <f t="shared" ca="1" si="46"/>
        <v>0</v>
      </c>
      <c r="P207" s="63">
        <f t="shared" ca="1" si="47"/>
        <v>0</v>
      </c>
      <c r="Q207" s="63">
        <f t="shared" ca="1" si="48"/>
        <v>0</v>
      </c>
      <c r="R207">
        <f t="shared" ca="1" si="49"/>
        <v>-5.1712573270174936E-2</v>
      </c>
    </row>
    <row r="208" spans="1:18">
      <c r="A208" s="73"/>
      <c r="B208" s="73"/>
      <c r="C208" s="73"/>
      <c r="D208" s="75">
        <f t="shared" si="35"/>
        <v>0</v>
      </c>
      <c r="E208" s="75">
        <f t="shared" si="36"/>
        <v>0</v>
      </c>
      <c r="F208" s="63">
        <f t="shared" si="37"/>
        <v>0</v>
      </c>
      <c r="G208" s="63">
        <f t="shared" si="38"/>
        <v>0</v>
      </c>
      <c r="H208" s="63">
        <f t="shared" si="39"/>
        <v>0</v>
      </c>
      <c r="I208" s="63">
        <f t="shared" si="40"/>
        <v>0</v>
      </c>
      <c r="J208" s="63">
        <f t="shared" si="41"/>
        <v>0</v>
      </c>
      <c r="K208" s="63">
        <f t="shared" si="42"/>
        <v>0</v>
      </c>
      <c r="L208" s="63">
        <f t="shared" si="43"/>
        <v>0</v>
      </c>
      <c r="M208" s="63">
        <f t="shared" ca="1" si="44"/>
        <v>5.1712573270174936E-2</v>
      </c>
      <c r="N208" s="63">
        <f t="shared" ca="1" si="45"/>
        <v>0</v>
      </c>
      <c r="O208" s="17">
        <f t="shared" ca="1" si="46"/>
        <v>0</v>
      </c>
      <c r="P208" s="63">
        <f t="shared" ca="1" si="47"/>
        <v>0</v>
      </c>
      <c r="Q208" s="63">
        <f t="shared" ca="1" si="48"/>
        <v>0</v>
      </c>
      <c r="R208">
        <f t="shared" ca="1" si="49"/>
        <v>-5.1712573270174936E-2</v>
      </c>
    </row>
    <row r="209" spans="1:18">
      <c r="A209" s="73"/>
      <c r="B209" s="73"/>
      <c r="C209" s="73"/>
      <c r="D209" s="75">
        <f t="shared" si="35"/>
        <v>0</v>
      </c>
      <c r="E209" s="75">
        <f t="shared" si="36"/>
        <v>0</v>
      </c>
      <c r="F209" s="63">
        <f t="shared" si="37"/>
        <v>0</v>
      </c>
      <c r="G209" s="63">
        <f t="shared" si="38"/>
        <v>0</v>
      </c>
      <c r="H209" s="63">
        <f t="shared" si="39"/>
        <v>0</v>
      </c>
      <c r="I209" s="63">
        <f t="shared" si="40"/>
        <v>0</v>
      </c>
      <c r="J209" s="63">
        <f t="shared" si="41"/>
        <v>0</v>
      </c>
      <c r="K209" s="63">
        <f t="shared" si="42"/>
        <v>0</v>
      </c>
      <c r="L209" s="63">
        <f t="shared" si="43"/>
        <v>0</v>
      </c>
      <c r="M209" s="63">
        <f t="shared" ca="1" si="44"/>
        <v>5.1712573270174936E-2</v>
      </c>
      <c r="N209" s="63">
        <f t="shared" ca="1" si="45"/>
        <v>0</v>
      </c>
      <c r="O209" s="17">
        <f t="shared" ca="1" si="46"/>
        <v>0</v>
      </c>
      <c r="P209" s="63">
        <f t="shared" ca="1" si="47"/>
        <v>0</v>
      </c>
      <c r="Q209" s="63">
        <f t="shared" ca="1" si="48"/>
        <v>0</v>
      </c>
      <c r="R209">
        <f t="shared" ca="1" si="49"/>
        <v>-5.1712573270174936E-2</v>
      </c>
    </row>
    <row r="210" spans="1:18">
      <c r="A210" s="73"/>
      <c r="B210" s="73"/>
      <c r="C210" s="73"/>
      <c r="D210" s="75">
        <f t="shared" si="35"/>
        <v>0</v>
      </c>
      <c r="E210" s="75">
        <f t="shared" si="36"/>
        <v>0</v>
      </c>
      <c r="F210" s="63">
        <f t="shared" si="37"/>
        <v>0</v>
      </c>
      <c r="G210" s="63">
        <f t="shared" si="38"/>
        <v>0</v>
      </c>
      <c r="H210" s="63">
        <f t="shared" si="39"/>
        <v>0</v>
      </c>
      <c r="I210" s="63">
        <f t="shared" si="40"/>
        <v>0</v>
      </c>
      <c r="J210" s="63">
        <f t="shared" si="41"/>
        <v>0</v>
      </c>
      <c r="K210" s="63">
        <f t="shared" si="42"/>
        <v>0</v>
      </c>
      <c r="L210" s="63">
        <f t="shared" si="43"/>
        <v>0</v>
      </c>
      <c r="M210" s="63">
        <f t="shared" ca="1" si="44"/>
        <v>5.1712573270174936E-2</v>
      </c>
      <c r="N210" s="63">
        <f t="shared" ca="1" si="45"/>
        <v>0</v>
      </c>
      <c r="O210" s="17">
        <f t="shared" ca="1" si="46"/>
        <v>0</v>
      </c>
      <c r="P210" s="63">
        <f t="shared" ca="1" si="47"/>
        <v>0</v>
      </c>
      <c r="Q210" s="63">
        <f t="shared" ca="1" si="48"/>
        <v>0</v>
      </c>
      <c r="R210">
        <f t="shared" ca="1" si="49"/>
        <v>-5.1712573270174936E-2</v>
      </c>
    </row>
    <row r="211" spans="1:18">
      <c r="A211" s="73"/>
      <c r="B211" s="73"/>
      <c r="C211" s="73"/>
      <c r="D211" s="75">
        <f t="shared" si="35"/>
        <v>0</v>
      </c>
      <c r="E211" s="75">
        <f t="shared" si="36"/>
        <v>0</v>
      </c>
      <c r="F211" s="63">
        <f t="shared" si="37"/>
        <v>0</v>
      </c>
      <c r="G211" s="63">
        <f t="shared" si="38"/>
        <v>0</v>
      </c>
      <c r="H211" s="63">
        <f t="shared" si="39"/>
        <v>0</v>
      </c>
      <c r="I211" s="63">
        <f t="shared" si="40"/>
        <v>0</v>
      </c>
      <c r="J211" s="63">
        <f t="shared" si="41"/>
        <v>0</v>
      </c>
      <c r="K211" s="63">
        <f t="shared" si="42"/>
        <v>0</v>
      </c>
      <c r="L211" s="63">
        <f t="shared" si="43"/>
        <v>0</v>
      </c>
      <c r="M211" s="63">
        <f t="shared" ca="1" si="44"/>
        <v>5.1712573270174936E-2</v>
      </c>
      <c r="N211" s="63">
        <f t="shared" ca="1" si="45"/>
        <v>0</v>
      </c>
      <c r="O211" s="17">
        <f t="shared" ca="1" si="46"/>
        <v>0</v>
      </c>
      <c r="P211" s="63">
        <f t="shared" ca="1" si="47"/>
        <v>0</v>
      </c>
      <c r="Q211" s="63">
        <f t="shared" ca="1" si="48"/>
        <v>0</v>
      </c>
      <c r="R211">
        <f t="shared" ca="1" si="49"/>
        <v>-5.1712573270174936E-2</v>
      </c>
    </row>
    <row r="212" spans="1:18">
      <c r="A212" s="73"/>
      <c r="B212" s="73"/>
      <c r="C212" s="73"/>
      <c r="D212" s="75">
        <f t="shared" si="35"/>
        <v>0</v>
      </c>
      <c r="E212" s="75">
        <f t="shared" si="36"/>
        <v>0</v>
      </c>
      <c r="F212" s="63">
        <f t="shared" si="37"/>
        <v>0</v>
      </c>
      <c r="G212" s="63">
        <f t="shared" si="38"/>
        <v>0</v>
      </c>
      <c r="H212" s="63">
        <f t="shared" si="39"/>
        <v>0</v>
      </c>
      <c r="I212" s="63">
        <f t="shared" si="40"/>
        <v>0</v>
      </c>
      <c r="J212" s="63">
        <f t="shared" si="41"/>
        <v>0</v>
      </c>
      <c r="K212" s="63">
        <f t="shared" si="42"/>
        <v>0</v>
      </c>
      <c r="L212" s="63">
        <f t="shared" si="43"/>
        <v>0</v>
      </c>
      <c r="M212" s="63">
        <f t="shared" ca="1" si="44"/>
        <v>5.1712573270174936E-2</v>
      </c>
      <c r="N212" s="63">
        <f t="shared" ca="1" si="45"/>
        <v>0</v>
      </c>
      <c r="O212" s="17">
        <f t="shared" ca="1" si="46"/>
        <v>0</v>
      </c>
      <c r="P212" s="63">
        <f t="shared" ca="1" si="47"/>
        <v>0</v>
      </c>
      <c r="Q212" s="63">
        <f t="shared" ca="1" si="48"/>
        <v>0</v>
      </c>
      <c r="R212">
        <f t="shared" ca="1" si="49"/>
        <v>-5.1712573270174936E-2</v>
      </c>
    </row>
    <row r="213" spans="1:18">
      <c r="A213" s="73"/>
      <c r="B213" s="73"/>
      <c r="C213" s="73"/>
      <c r="D213" s="75">
        <f t="shared" ref="D213:D276" si="50">A213/A$18</f>
        <v>0</v>
      </c>
      <c r="E213" s="75">
        <f t="shared" ref="E213:E276" si="51">B213/B$18</f>
        <v>0</v>
      </c>
      <c r="F213" s="63">
        <f t="shared" ref="F213:F276" si="52">$C213*D213</f>
        <v>0</v>
      </c>
      <c r="G213" s="63">
        <f t="shared" ref="G213:G276" si="53">$C213*E213</f>
        <v>0</v>
      </c>
      <c r="H213" s="63">
        <f t="shared" ref="H213:H276" si="54">C213*D213*D213</f>
        <v>0</v>
      </c>
      <c r="I213" s="63">
        <f t="shared" ref="I213:I276" si="55">C213*D213*D213*D213</f>
        <v>0</v>
      </c>
      <c r="J213" s="63">
        <f t="shared" ref="J213:J276" si="56">C213*D213*D213*D213*D213</f>
        <v>0</v>
      </c>
      <c r="K213" s="63">
        <f t="shared" ref="K213:K276" si="57">C213*E213*D213</f>
        <v>0</v>
      </c>
      <c r="L213" s="63">
        <f t="shared" ref="L213:L276" si="58">C213*E213*D213*D213</f>
        <v>0</v>
      </c>
      <c r="M213" s="63">
        <f t="shared" ref="M213:M276" ca="1" si="59">+E$4+E$5*D213+E$6*D213^2</f>
        <v>5.1712573270174936E-2</v>
      </c>
      <c r="N213" s="63">
        <f t="shared" ref="N213:N276" ca="1" si="60">C213*(M213-E213)^2</f>
        <v>0</v>
      </c>
      <c r="O213" s="17">
        <f t="shared" ref="O213:O276" ca="1" si="61">(C213*O$1-O$2*F213+O$3*H213)^2</f>
        <v>0</v>
      </c>
      <c r="P213" s="63">
        <f t="shared" ref="P213:P276" ca="1" si="62">(-C213*O$2+O$4*F213-O$5*H213)^2</f>
        <v>0</v>
      </c>
      <c r="Q213" s="63">
        <f t="shared" ref="Q213:Q276" ca="1" si="63">+(C213*O$3-F213*O$5+H213*O$6)^2</f>
        <v>0</v>
      </c>
      <c r="R213">
        <f t="shared" ref="R213:R276" ca="1" si="64">+E213-M213</f>
        <v>-5.1712573270174936E-2</v>
      </c>
    </row>
    <row r="214" spans="1:18">
      <c r="A214" s="73"/>
      <c r="B214" s="73"/>
      <c r="C214" s="73"/>
      <c r="D214" s="75">
        <f t="shared" si="50"/>
        <v>0</v>
      </c>
      <c r="E214" s="75">
        <f t="shared" si="51"/>
        <v>0</v>
      </c>
      <c r="F214" s="63">
        <f t="shared" si="52"/>
        <v>0</v>
      </c>
      <c r="G214" s="63">
        <f t="shared" si="53"/>
        <v>0</v>
      </c>
      <c r="H214" s="63">
        <f t="shared" si="54"/>
        <v>0</v>
      </c>
      <c r="I214" s="63">
        <f t="shared" si="55"/>
        <v>0</v>
      </c>
      <c r="J214" s="63">
        <f t="shared" si="56"/>
        <v>0</v>
      </c>
      <c r="K214" s="63">
        <f t="shared" si="57"/>
        <v>0</v>
      </c>
      <c r="L214" s="63">
        <f t="shared" si="58"/>
        <v>0</v>
      </c>
      <c r="M214" s="63">
        <f t="shared" ca="1" si="59"/>
        <v>5.1712573270174936E-2</v>
      </c>
      <c r="N214" s="63">
        <f t="shared" ca="1" si="60"/>
        <v>0</v>
      </c>
      <c r="O214" s="17">
        <f t="shared" ca="1" si="61"/>
        <v>0</v>
      </c>
      <c r="P214" s="63">
        <f t="shared" ca="1" si="62"/>
        <v>0</v>
      </c>
      <c r="Q214" s="63">
        <f t="shared" ca="1" si="63"/>
        <v>0</v>
      </c>
      <c r="R214">
        <f t="shared" ca="1" si="64"/>
        <v>-5.1712573270174936E-2</v>
      </c>
    </row>
    <row r="215" spans="1:18">
      <c r="A215" s="73"/>
      <c r="B215" s="73"/>
      <c r="C215" s="73"/>
      <c r="D215" s="75">
        <f t="shared" si="50"/>
        <v>0</v>
      </c>
      <c r="E215" s="75">
        <f t="shared" si="51"/>
        <v>0</v>
      </c>
      <c r="F215" s="63">
        <f t="shared" si="52"/>
        <v>0</v>
      </c>
      <c r="G215" s="63">
        <f t="shared" si="53"/>
        <v>0</v>
      </c>
      <c r="H215" s="63">
        <f t="shared" si="54"/>
        <v>0</v>
      </c>
      <c r="I215" s="63">
        <f t="shared" si="55"/>
        <v>0</v>
      </c>
      <c r="J215" s="63">
        <f t="shared" si="56"/>
        <v>0</v>
      </c>
      <c r="K215" s="63">
        <f t="shared" si="57"/>
        <v>0</v>
      </c>
      <c r="L215" s="63">
        <f t="shared" si="58"/>
        <v>0</v>
      </c>
      <c r="M215" s="63">
        <f t="shared" ca="1" si="59"/>
        <v>5.1712573270174936E-2</v>
      </c>
      <c r="N215" s="63">
        <f t="shared" ca="1" si="60"/>
        <v>0</v>
      </c>
      <c r="O215" s="17">
        <f t="shared" ca="1" si="61"/>
        <v>0</v>
      </c>
      <c r="P215" s="63">
        <f t="shared" ca="1" si="62"/>
        <v>0</v>
      </c>
      <c r="Q215" s="63">
        <f t="shared" ca="1" si="63"/>
        <v>0</v>
      </c>
      <c r="R215">
        <f t="shared" ca="1" si="64"/>
        <v>-5.1712573270174936E-2</v>
      </c>
    </row>
    <row r="216" spans="1:18">
      <c r="A216" s="73"/>
      <c r="B216" s="73"/>
      <c r="C216" s="73"/>
      <c r="D216" s="75">
        <f t="shared" si="50"/>
        <v>0</v>
      </c>
      <c r="E216" s="75">
        <f t="shared" si="51"/>
        <v>0</v>
      </c>
      <c r="F216" s="63">
        <f t="shared" si="52"/>
        <v>0</v>
      </c>
      <c r="G216" s="63">
        <f t="shared" si="53"/>
        <v>0</v>
      </c>
      <c r="H216" s="63">
        <f t="shared" si="54"/>
        <v>0</v>
      </c>
      <c r="I216" s="63">
        <f t="shared" si="55"/>
        <v>0</v>
      </c>
      <c r="J216" s="63">
        <f t="shared" si="56"/>
        <v>0</v>
      </c>
      <c r="K216" s="63">
        <f t="shared" si="57"/>
        <v>0</v>
      </c>
      <c r="L216" s="63">
        <f t="shared" si="58"/>
        <v>0</v>
      </c>
      <c r="M216" s="63">
        <f t="shared" ca="1" si="59"/>
        <v>5.1712573270174936E-2</v>
      </c>
      <c r="N216" s="63">
        <f t="shared" ca="1" si="60"/>
        <v>0</v>
      </c>
      <c r="O216" s="17">
        <f t="shared" ca="1" si="61"/>
        <v>0</v>
      </c>
      <c r="P216" s="63">
        <f t="shared" ca="1" si="62"/>
        <v>0</v>
      </c>
      <c r="Q216" s="63">
        <f t="shared" ca="1" si="63"/>
        <v>0</v>
      </c>
      <c r="R216">
        <f t="shared" ca="1" si="64"/>
        <v>-5.1712573270174936E-2</v>
      </c>
    </row>
    <row r="217" spans="1:18">
      <c r="A217" s="73"/>
      <c r="B217" s="73"/>
      <c r="C217" s="73"/>
      <c r="D217" s="75">
        <f t="shared" si="50"/>
        <v>0</v>
      </c>
      <c r="E217" s="75">
        <f t="shared" si="51"/>
        <v>0</v>
      </c>
      <c r="F217" s="63">
        <f t="shared" si="52"/>
        <v>0</v>
      </c>
      <c r="G217" s="63">
        <f t="shared" si="53"/>
        <v>0</v>
      </c>
      <c r="H217" s="63">
        <f t="shared" si="54"/>
        <v>0</v>
      </c>
      <c r="I217" s="63">
        <f t="shared" si="55"/>
        <v>0</v>
      </c>
      <c r="J217" s="63">
        <f t="shared" si="56"/>
        <v>0</v>
      </c>
      <c r="K217" s="63">
        <f t="shared" si="57"/>
        <v>0</v>
      </c>
      <c r="L217" s="63">
        <f t="shared" si="58"/>
        <v>0</v>
      </c>
      <c r="M217" s="63">
        <f t="shared" ca="1" si="59"/>
        <v>5.1712573270174936E-2</v>
      </c>
      <c r="N217" s="63">
        <f t="shared" ca="1" si="60"/>
        <v>0</v>
      </c>
      <c r="O217" s="17">
        <f t="shared" ca="1" si="61"/>
        <v>0</v>
      </c>
      <c r="P217" s="63">
        <f t="shared" ca="1" si="62"/>
        <v>0</v>
      </c>
      <c r="Q217" s="63">
        <f t="shared" ca="1" si="63"/>
        <v>0</v>
      </c>
      <c r="R217">
        <f t="shared" ca="1" si="64"/>
        <v>-5.1712573270174936E-2</v>
      </c>
    </row>
    <row r="218" spans="1:18">
      <c r="A218" s="73"/>
      <c r="B218" s="73"/>
      <c r="C218" s="73"/>
      <c r="D218" s="75">
        <f t="shared" si="50"/>
        <v>0</v>
      </c>
      <c r="E218" s="75">
        <f t="shared" si="51"/>
        <v>0</v>
      </c>
      <c r="F218" s="63">
        <f t="shared" si="52"/>
        <v>0</v>
      </c>
      <c r="G218" s="63">
        <f t="shared" si="53"/>
        <v>0</v>
      </c>
      <c r="H218" s="63">
        <f t="shared" si="54"/>
        <v>0</v>
      </c>
      <c r="I218" s="63">
        <f t="shared" si="55"/>
        <v>0</v>
      </c>
      <c r="J218" s="63">
        <f t="shared" si="56"/>
        <v>0</v>
      </c>
      <c r="K218" s="63">
        <f t="shared" si="57"/>
        <v>0</v>
      </c>
      <c r="L218" s="63">
        <f t="shared" si="58"/>
        <v>0</v>
      </c>
      <c r="M218" s="63">
        <f t="shared" ca="1" si="59"/>
        <v>5.1712573270174936E-2</v>
      </c>
      <c r="N218" s="63">
        <f t="shared" ca="1" si="60"/>
        <v>0</v>
      </c>
      <c r="O218" s="17">
        <f t="shared" ca="1" si="61"/>
        <v>0</v>
      </c>
      <c r="P218" s="63">
        <f t="shared" ca="1" si="62"/>
        <v>0</v>
      </c>
      <c r="Q218" s="63">
        <f t="shared" ca="1" si="63"/>
        <v>0</v>
      </c>
      <c r="R218">
        <f t="shared" ca="1" si="64"/>
        <v>-5.1712573270174936E-2</v>
      </c>
    </row>
    <row r="219" spans="1:18">
      <c r="A219" s="73"/>
      <c r="B219" s="73"/>
      <c r="C219" s="73"/>
      <c r="D219" s="75">
        <f t="shared" si="50"/>
        <v>0</v>
      </c>
      <c r="E219" s="75">
        <f t="shared" si="51"/>
        <v>0</v>
      </c>
      <c r="F219" s="63">
        <f t="shared" si="52"/>
        <v>0</v>
      </c>
      <c r="G219" s="63">
        <f t="shared" si="53"/>
        <v>0</v>
      </c>
      <c r="H219" s="63">
        <f t="shared" si="54"/>
        <v>0</v>
      </c>
      <c r="I219" s="63">
        <f t="shared" si="55"/>
        <v>0</v>
      </c>
      <c r="J219" s="63">
        <f t="shared" si="56"/>
        <v>0</v>
      </c>
      <c r="K219" s="63">
        <f t="shared" si="57"/>
        <v>0</v>
      </c>
      <c r="L219" s="63">
        <f t="shared" si="58"/>
        <v>0</v>
      </c>
      <c r="M219" s="63">
        <f t="shared" ca="1" si="59"/>
        <v>5.1712573270174936E-2</v>
      </c>
      <c r="N219" s="63">
        <f t="shared" ca="1" si="60"/>
        <v>0</v>
      </c>
      <c r="O219" s="17">
        <f t="shared" ca="1" si="61"/>
        <v>0</v>
      </c>
      <c r="P219" s="63">
        <f t="shared" ca="1" si="62"/>
        <v>0</v>
      </c>
      <c r="Q219" s="63">
        <f t="shared" ca="1" si="63"/>
        <v>0</v>
      </c>
      <c r="R219">
        <f t="shared" ca="1" si="64"/>
        <v>-5.1712573270174936E-2</v>
      </c>
    </row>
    <row r="220" spans="1:18">
      <c r="A220" s="73"/>
      <c r="B220" s="73"/>
      <c r="C220" s="73"/>
      <c r="D220" s="75">
        <f t="shared" si="50"/>
        <v>0</v>
      </c>
      <c r="E220" s="75">
        <f t="shared" si="51"/>
        <v>0</v>
      </c>
      <c r="F220" s="63">
        <f t="shared" si="52"/>
        <v>0</v>
      </c>
      <c r="G220" s="63">
        <f t="shared" si="53"/>
        <v>0</v>
      </c>
      <c r="H220" s="63">
        <f t="shared" si="54"/>
        <v>0</v>
      </c>
      <c r="I220" s="63">
        <f t="shared" si="55"/>
        <v>0</v>
      </c>
      <c r="J220" s="63">
        <f t="shared" si="56"/>
        <v>0</v>
      </c>
      <c r="K220" s="63">
        <f t="shared" si="57"/>
        <v>0</v>
      </c>
      <c r="L220" s="63">
        <f t="shared" si="58"/>
        <v>0</v>
      </c>
      <c r="M220" s="63">
        <f t="shared" ca="1" si="59"/>
        <v>5.1712573270174936E-2</v>
      </c>
      <c r="N220" s="63">
        <f t="shared" ca="1" si="60"/>
        <v>0</v>
      </c>
      <c r="O220" s="17">
        <f t="shared" ca="1" si="61"/>
        <v>0</v>
      </c>
      <c r="P220" s="63">
        <f t="shared" ca="1" si="62"/>
        <v>0</v>
      </c>
      <c r="Q220" s="63">
        <f t="shared" ca="1" si="63"/>
        <v>0</v>
      </c>
      <c r="R220">
        <f t="shared" ca="1" si="64"/>
        <v>-5.1712573270174936E-2</v>
      </c>
    </row>
    <row r="221" spans="1:18">
      <c r="A221" s="73"/>
      <c r="B221" s="73"/>
      <c r="C221" s="73"/>
      <c r="D221" s="75">
        <f t="shared" si="50"/>
        <v>0</v>
      </c>
      <c r="E221" s="75">
        <f t="shared" si="51"/>
        <v>0</v>
      </c>
      <c r="F221" s="63">
        <f t="shared" si="52"/>
        <v>0</v>
      </c>
      <c r="G221" s="63">
        <f t="shared" si="53"/>
        <v>0</v>
      </c>
      <c r="H221" s="63">
        <f t="shared" si="54"/>
        <v>0</v>
      </c>
      <c r="I221" s="63">
        <f t="shared" si="55"/>
        <v>0</v>
      </c>
      <c r="J221" s="63">
        <f t="shared" si="56"/>
        <v>0</v>
      </c>
      <c r="K221" s="63">
        <f t="shared" si="57"/>
        <v>0</v>
      </c>
      <c r="L221" s="63">
        <f t="shared" si="58"/>
        <v>0</v>
      </c>
      <c r="M221" s="63">
        <f t="shared" ca="1" si="59"/>
        <v>5.1712573270174936E-2</v>
      </c>
      <c r="N221" s="63">
        <f t="shared" ca="1" si="60"/>
        <v>0</v>
      </c>
      <c r="O221" s="17">
        <f t="shared" ca="1" si="61"/>
        <v>0</v>
      </c>
      <c r="P221" s="63">
        <f t="shared" ca="1" si="62"/>
        <v>0</v>
      </c>
      <c r="Q221" s="63">
        <f t="shared" ca="1" si="63"/>
        <v>0</v>
      </c>
      <c r="R221">
        <f t="shared" ca="1" si="64"/>
        <v>-5.1712573270174936E-2</v>
      </c>
    </row>
    <row r="222" spans="1:18">
      <c r="A222" s="73"/>
      <c r="B222" s="73"/>
      <c r="C222" s="73"/>
      <c r="D222" s="75">
        <f t="shared" si="50"/>
        <v>0</v>
      </c>
      <c r="E222" s="75">
        <f t="shared" si="51"/>
        <v>0</v>
      </c>
      <c r="F222" s="63">
        <f t="shared" si="52"/>
        <v>0</v>
      </c>
      <c r="G222" s="63">
        <f t="shared" si="53"/>
        <v>0</v>
      </c>
      <c r="H222" s="63">
        <f t="shared" si="54"/>
        <v>0</v>
      </c>
      <c r="I222" s="63">
        <f t="shared" si="55"/>
        <v>0</v>
      </c>
      <c r="J222" s="63">
        <f t="shared" si="56"/>
        <v>0</v>
      </c>
      <c r="K222" s="63">
        <f t="shared" si="57"/>
        <v>0</v>
      </c>
      <c r="L222" s="63">
        <f t="shared" si="58"/>
        <v>0</v>
      </c>
      <c r="M222" s="63">
        <f t="shared" ca="1" si="59"/>
        <v>5.1712573270174936E-2</v>
      </c>
      <c r="N222" s="63">
        <f t="shared" ca="1" si="60"/>
        <v>0</v>
      </c>
      <c r="O222" s="17">
        <f t="shared" ca="1" si="61"/>
        <v>0</v>
      </c>
      <c r="P222" s="63">
        <f t="shared" ca="1" si="62"/>
        <v>0</v>
      </c>
      <c r="Q222" s="63">
        <f t="shared" ca="1" si="63"/>
        <v>0</v>
      </c>
      <c r="R222">
        <f t="shared" ca="1" si="64"/>
        <v>-5.1712573270174936E-2</v>
      </c>
    </row>
    <row r="223" spans="1:18">
      <c r="A223" s="73"/>
      <c r="B223" s="73"/>
      <c r="C223" s="73"/>
      <c r="D223" s="75">
        <f t="shared" si="50"/>
        <v>0</v>
      </c>
      <c r="E223" s="75">
        <f t="shared" si="51"/>
        <v>0</v>
      </c>
      <c r="F223" s="63">
        <f t="shared" si="52"/>
        <v>0</v>
      </c>
      <c r="G223" s="63">
        <f t="shared" si="53"/>
        <v>0</v>
      </c>
      <c r="H223" s="63">
        <f t="shared" si="54"/>
        <v>0</v>
      </c>
      <c r="I223" s="63">
        <f t="shared" si="55"/>
        <v>0</v>
      </c>
      <c r="J223" s="63">
        <f t="shared" si="56"/>
        <v>0</v>
      </c>
      <c r="K223" s="63">
        <f t="shared" si="57"/>
        <v>0</v>
      </c>
      <c r="L223" s="63">
        <f t="shared" si="58"/>
        <v>0</v>
      </c>
      <c r="M223" s="63">
        <f t="shared" ca="1" si="59"/>
        <v>5.1712573270174936E-2</v>
      </c>
      <c r="N223" s="63">
        <f t="shared" ca="1" si="60"/>
        <v>0</v>
      </c>
      <c r="O223" s="17">
        <f t="shared" ca="1" si="61"/>
        <v>0</v>
      </c>
      <c r="P223" s="63">
        <f t="shared" ca="1" si="62"/>
        <v>0</v>
      </c>
      <c r="Q223" s="63">
        <f t="shared" ca="1" si="63"/>
        <v>0</v>
      </c>
      <c r="R223">
        <f t="shared" ca="1" si="64"/>
        <v>-5.1712573270174936E-2</v>
      </c>
    </row>
    <row r="224" spans="1:18">
      <c r="A224" s="73"/>
      <c r="B224" s="73"/>
      <c r="C224" s="73"/>
      <c r="D224" s="75">
        <f t="shared" si="50"/>
        <v>0</v>
      </c>
      <c r="E224" s="75">
        <f t="shared" si="51"/>
        <v>0</v>
      </c>
      <c r="F224" s="63">
        <f t="shared" si="52"/>
        <v>0</v>
      </c>
      <c r="G224" s="63">
        <f t="shared" si="53"/>
        <v>0</v>
      </c>
      <c r="H224" s="63">
        <f t="shared" si="54"/>
        <v>0</v>
      </c>
      <c r="I224" s="63">
        <f t="shared" si="55"/>
        <v>0</v>
      </c>
      <c r="J224" s="63">
        <f t="shared" si="56"/>
        <v>0</v>
      </c>
      <c r="K224" s="63">
        <f t="shared" si="57"/>
        <v>0</v>
      </c>
      <c r="L224" s="63">
        <f t="shared" si="58"/>
        <v>0</v>
      </c>
      <c r="M224" s="63">
        <f t="shared" ca="1" si="59"/>
        <v>5.1712573270174936E-2</v>
      </c>
      <c r="N224" s="63">
        <f t="shared" ca="1" si="60"/>
        <v>0</v>
      </c>
      <c r="O224" s="17">
        <f t="shared" ca="1" si="61"/>
        <v>0</v>
      </c>
      <c r="P224" s="63">
        <f t="shared" ca="1" si="62"/>
        <v>0</v>
      </c>
      <c r="Q224" s="63">
        <f t="shared" ca="1" si="63"/>
        <v>0</v>
      </c>
      <c r="R224">
        <f t="shared" ca="1" si="64"/>
        <v>-5.1712573270174936E-2</v>
      </c>
    </row>
    <row r="225" spans="1:18">
      <c r="A225" s="73"/>
      <c r="B225" s="73"/>
      <c r="C225" s="73"/>
      <c r="D225" s="75">
        <f t="shared" si="50"/>
        <v>0</v>
      </c>
      <c r="E225" s="75">
        <f t="shared" si="51"/>
        <v>0</v>
      </c>
      <c r="F225" s="63">
        <f t="shared" si="52"/>
        <v>0</v>
      </c>
      <c r="G225" s="63">
        <f t="shared" si="53"/>
        <v>0</v>
      </c>
      <c r="H225" s="63">
        <f t="shared" si="54"/>
        <v>0</v>
      </c>
      <c r="I225" s="63">
        <f t="shared" si="55"/>
        <v>0</v>
      </c>
      <c r="J225" s="63">
        <f t="shared" si="56"/>
        <v>0</v>
      </c>
      <c r="K225" s="63">
        <f t="shared" si="57"/>
        <v>0</v>
      </c>
      <c r="L225" s="63">
        <f t="shared" si="58"/>
        <v>0</v>
      </c>
      <c r="M225" s="63">
        <f t="shared" ca="1" si="59"/>
        <v>5.1712573270174936E-2</v>
      </c>
      <c r="N225" s="63">
        <f t="shared" ca="1" si="60"/>
        <v>0</v>
      </c>
      <c r="O225" s="17">
        <f t="shared" ca="1" si="61"/>
        <v>0</v>
      </c>
      <c r="P225" s="63">
        <f t="shared" ca="1" si="62"/>
        <v>0</v>
      </c>
      <c r="Q225" s="63">
        <f t="shared" ca="1" si="63"/>
        <v>0</v>
      </c>
      <c r="R225">
        <f t="shared" ca="1" si="64"/>
        <v>-5.1712573270174936E-2</v>
      </c>
    </row>
    <row r="226" spans="1:18">
      <c r="A226" s="73"/>
      <c r="B226" s="73"/>
      <c r="C226" s="73"/>
      <c r="D226" s="75">
        <f t="shared" si="50"/>
        <v>0</v>
      </c>
      <c r="E226" s="75">
        <f t="shared" si="51"/>
        <v>0</v>
      </c>
      <c r="F226" s="63">
        <f t="shared" si="52"/>
        <v>0</v>
      </c>
      <c r="G226" s="63">
        <f t="shared" si="53"/>
        <v>0</v>
      </c>
      <c r="H226" s="63">
        <f t="shared" si="54"/>
        <v>0</v>
      </c>
      <c r="I226" s="63">
        <f t="shared" si="55"/>
        <v>0</v>
      </c>
      <c r="J226" s="63">
        <f t="shared" si="56"/>
        <v>0</v>
      </c>
      <c r="K226" s="63">
        <f t="shared" si="57"/>
        <v>0</v>
      </c>
      <c r="L226" s="63">
        <f t="shared" si="58"/>
        <v>0</v>
      </c>
      <c r="M226" s="63">
        <f t="shared" ca="1" si="59"/>
        <v>5.1712573270174936E-2</v>
      </c>
      <c r="N226" s="63">
        <f t="shared" ca="1" si="60"/>
        <v>0</v>
      </c>
      <c r="O226" s="17">
        <f t="shared" ca="1" si="61"/>
        <v>0</v>
      </c>
      <c r="P226" s="63">
        <f t="shared" ca="1" si="62"/>
        <v>0</v>
      </c>
      <c r="Q226" s="63">
        <f t="shared" ca="1" si="63"/>
        <v>0</v>
      </c>
      <c r="R226">
        <f t="shared" ca="1" si="64"/>
        <v>-5.1712573270174936E-2</v>
      </c>
    </row>
    <row r="227" spans="1:18">
      <c r="A227" s="73"/>
      <c r="B227" s="73"/>
      <c r="C227" s="73"/>
      <c r="D227" s="75">
        <f t="shared" si="50"/>
        <v>0</v>
      </c>
      <c r="E227" s="75">
        <f t="shared" si="51"/>
        <v>0</v>
      </c>
      <c r="F227" s="63">
        <f t="shared" si="52"/>
        <v>0</v>
      </c>
      <c r="G227" s="63">
        <f t="shared" si="53"/>
        <v>0</v>
      </c>
      <c r="H227" s="63">
        <f t="shared" si="54"/>
        <v>0</v>
      </c>
      <c r="I227" s="63">
        <f t="shared" si="55"/>
        <v>0</v>
      </c>
      <c r="J227" s="63">
        <f t="shared" si="56"/>
        <v>0</v>
      </c>
      <c r="K227" s="63">
        <f t="shared" si="57"/>
        <v>0</v>
      </c>
      <c r="L227" s="63">
        <f t="shared" si="58"/>
        <v>0</v>
      </c>
      <c r="M227" s="63">
        <f t="shared" ca="1" si="59"/>
        <v>5.1712573270174936E-2</v>
      </c>
      <c r="N227" s="63">
        <f t="shared" ca="1" si="60"/>
        <v>0</v>
      </c>
      <c r="O227" s="17">
        <f t="shared" ca="1" si="61"/>
        <v>0</v>
      </c>
      <c r="P227" s="63">
        <f t="shared" ca="1" si="62"/>
        <v>0</v>
      </c>
      <c r="Q227" s="63">
        <f t="shared" ca="1" si="63"/>
        <v>0</v>
      </c>
      <c r="R227">
        <f t="shared" ca="1" si="64"/>
        <v>-5.1712573270174936E-2</v>
      </c>
    </row>
    <row r="228" spans="1:18">
      <c r="A228" s="73"/>
      <c r="B228" s="73"/>
      <c r="C228" s="73"/>
      <c r="D228" s="75">
        <f t="shared" si="50"/>
        <v>0</v>
      </c>
      <c r="E228" s="75">
        <f t="shared" si="51"/>
        <v>0</v>
      </c>
      <c r="F228" s="63">
        <f t="shared" si="52"/>
        <v>0</v>
      </c>
      <c r="G228" s="63">
        <f t="shared" si="53"/>
        <v>0</v>
      </c>
      <c r="H228" s="63">
        <f t="shared" si="54"/>
        <v>0</v>
      </c>
      <c r="I228" s="63">
        <f t="shared" si="55"/>
        <v>0</v>
      </c>
      <c r="J228" s="63">
        <f t="shared" si="56"/>
        <v>0</v>
      </c>
      <c r="K228" s="63">
        <f t="shared" si="57"/>
        <v>0</v>
      </c>
      <c r="L228" s="63">
        <f t="shared" si="58"/>
        <v>0</v>
      </c>
      <c r="M228" s="63">
        <f t="shared" ca="1" si="59"/>
        <v>5.1712573270174936E-2</v>
      </c>
      <c r="N228" s="63">
        <f t="shared" ca="1" si="60"/>
        <v>0</v>
      </c>
      <c r="O228" s="17">
        <f t="shared" ca="1" si="61"/>
        <v>0</v>
      </c>
      <c r="P228" s="63">
        <f t="shared" ca="1" si="62"/>
        <v>0</v>
      </c>
      <c r="Q228" s="63">
        <f t="shared" ca="1" si="63"/>
        <v>0</v>
      </c>
      <c r="R228">
        <f t="shared" ca="1" si="64"/>
        <v>-5.1712573270174936E-2</v>
      </c>
    </row>
    <row r="229" spans="1:18">
      <c r="A229" s="73"/>
      <c r="B229" s="73"/>
      <c r="C229" s="73"/>
      <c r="D229" s="75">
        <f t="shared" si="50"/>
        <v>0</v>
      </c>
      <c r="E229" s="75">
        <f t="shared" si="51"/>
        <v>0</v>
      </c>
      <c r="F229" s="63">
        <f t="shared" si="52"/>
        <v>0</v>
      </c>
      <c r="G229" s="63">
        <f t="shared" si="53"/>
        <v>0</v>
      </c>
      <c r="H229" s="63">
        <f t="shared" si="54"/>
        <v>0</v>
      </c>
      <c r="I229" s="63">
        <f t="shared" si="55"/>
        <v>0</v>
      </c>
      <c r="J229" s="63">
        <f t="shared" si="56"/>
        <v>0</v>
      </c>
      <c r="K229" s="63">
        <f t="shared" si="57"/>
        <v>0</v>
      </c>
      <c r="L229" s="63">
        <f t="shared" si="58"/>
        <v>0</v>
      </c>
      <c r="M229" s="63">
        <f t="shared" ca="1" si="59"/>
        <v>5.1712573270174936E-2</v>
      </c>
      <c r="N229" s="63">
        <f t="shared" ca="1" si="60"/>
        <v>0</v>
      </c>
      <c r="O229" s="17">
        <f t="shared" ca="1" si="61"/>
        <v>0</v>
      </c>
      <c r="P229" s="63">
        <f t="shared" ca="1" si="62"/>
        <v>0</v>
      </c>
      <c r="Q229" s="63">
        <f t="shared" ca="1" si="63"/>
        <v>0</v>
      </c>
      <c r="R229">
        <f t="shared" ca="1" si="64"/>
        <v>-5.1712573270174936E-2</v>
      </c>
    </row>
    <row r="230" spans="1:18">
      <c r="A230" s="73"/>
      <c r="B230" s="73"/>
      <c r="C230" s="73"/>
      <c r="D230" s="75">
        <f t="shared" si="50"/>
        <v>0</v>
      </c>
      <c r="E230" s="75">
        <f t="shared" si="51"/>
        <v>0</v>
      </c>
      <c r="F230" s="63">
        <f t="shared" si="52"/>
        <v>0</v>
      </c>
      <c r="G230" s="63">
        <f t="shared" si="53"/>
        <v>0</v>
      </c>
      <c r="H230" s="63">
        <f t="shared" si="54"/>
        <v>0</v>
      </c>
      <c r="I230" s="63">
        <f t="shared" si="55"/>
        <v>0</v>
      </c>
      <c r="J230" s="63">
        <f t="shared" si="56"/>
        <v>0</v>
      </c>
      <c r="K230" s="63">
        <f t="shared" si="57"/>
        <v>0</v>
      </c>
      <c r="L230" s="63">
        <f t="shared" si="58"/>
        <v>0</v>
      </c>
      <c r="M230" s="63">
        <f t="shared" ca="1" si="59"/>
        <v>5.1712573270174936E-2</v>
      </c>
      <c r="N230" s="63">
        <f t="shared" ca="1" si="60"/>
        <v>0</v>
      </c>
      <c r="O230" s="17">
        <f t="shared" ca="1" si="61"/>
        <v>0</v>
      </c>
      <c r="P230" s="63">
        <f t="shared" ca="1" si="62"/>
        <v>0</v>
      </c>
      <c r="Q230" s="63">
        <f t="shared" ca="1" si="63"/>
        <v>0</v>
      </c>
      <c r="R230">
        <f t="shared" ca="1" si="64"/>
        <v>-5.1712573270174936E-2</v>
      </c>
    </row>
    <row r="231" spans="1:18">
      <c r="A231" s="73"/>
      <c r="B231" s="73"/>
      <c r="C231" s="73"/>
      <c r="D231" s="75">
        <f t="shared" si="50"/>
        <v>0</v>
      </c>
      <c r="E231" s="75">
        <f t="shared" si="51"/>
        <v>0</v>
      </c>
      <c r="F231" s="63">
        <f t="shared" si="52"/>
        <v>0</v>
      </c>
      <c r="G231" s="63">
        <f t="shared" si="53"/>
        <v>0</v>
      </c>
      <c r="H231" s="63">
        <f t="shared" si="54"/>
        <v>0</v>
      </c>
      <c r="I231" s="63">
        <f t="shared" si="55"/>
        <v>0</v>
      </c>
      <c r="J231" s="63">
        <f t="shared" si="56"/>
        <v>0</v>
      </c>
      <c r="K231" s="63">
        <f t="shared" si="57"/>
        <v>0</v>
      </c>
      <c r="L231" s="63">
        <f t="shared" si="58"/>
        <v>0</v>
      </c>
      <c r="M231" s="63">
        <f t="shared" ca="1" si="59"/>
        <v>5.1712573270174936E-2</v>
      </c>
      <c r="N231" s="63">
        <f t="shared" ca="1" si="60"/>
        <v>0</v>
      </c>
      <c r="O231" s="17">
        <f t="shared" ca="1" si="61"/>
        <v>0</v>
      </c>
      <c r="P231" s="63">
        <f t="shared" ca="1" si="62"/>
        <v>0</v>
      </c>
      <c r="Q231" s="63">
        <f t="shared" ca="1" si="63"/>
        <v>0</v>
      </c>
      <c r="R231">
        <f t="shared" ca="1" si="64"/>
        <v>-5.1712573270174936E-2</v>
      </c>
    </row>
    <row r="232" spans="1:18">
      <c r="A232" s="73"/>
      <c r="B232" s="73"/>
      <c r="C232" s="73"/>
      <c r="D232" s="75">
        <f t="shared" si="50"/>
        <v>0</v>
      </c>
      <c r="E232" s="75">
        <f t="shared" si="51"/>
        <v>0</v>
      </c>
      <c r="F232" s="63">
        <f t="shared" si="52"/>
        <v>0</v>
      </c>
      <c r="G232" s="63">
        <f t="shared" si="53"/>
        <v>0</v>
      </c>
      <c r="H232" s="63">
        <f t="shared" si="54"/>
        <v>0</v>
      </c>
      <c r="I232" s="63">
        <f t="shared" si="55"/>
        <v>0</v>
      </c>
      <c r="J232" s="63">
        <f t="shared" si="56"/>
        <v>0</v>
      </c>
      <c r="K232" s="63">
        <f t="shared" si="57"/>
        <v>0</v>
      </c>
      <c r="L232" s="63">
        <f t="shared" si="58"/>
        <v>0</v>
      </c>
      <c r="M232" s="63">
        <f t="shared" ca="1" si="59"/>
        <v>5.1712573270174936E-2</v>
      </c>
      <c r="N232" s="63">
        <f t="shared" ca="1" si="60"/>
        <v>0</v>
      </c>
      <c r="O232" s="17">
        <f t="shared" ca="1" si="61"/>
        <v>0</v>
      </c>
      <c r="P232" s="63">
        <f t="shared" ca="1" si="62"/>
        <v>0</v>
      </c>
      <c r="Q232" s="63">
        <f t="shared" ca="1" si="63"/>
        <v>0</v>
      </c>
      <c r="R232">
        <f t="shared" ca="1" si="64"/>
        <v>-5.1712573270174936E-2</v>
      </c>
    </row>
    <row r="233" spans="1:18">
      <c r="A233" s="73"/>
      <c r="B233" s="73"/>
      <c r="C233" s="73"/>
      <c r="D233" s="75">
        <f t="shared" si="50"/>
        <v>0</v>
      </c>
      <c r="E233" s="75">
        <f t="shared" si="51"/>
        <v>0</v>
      </c>
      <c r="F233" s="63">
        <f t="shared" si="52"/>
        <v>0</v>
      </c>
      <c r="G233" s="63">
        <f t="shared" si="53"/>
        <v>0</v>
      </c>
      <c r="H233" s="63">
        <f t="shared" si="54"/>
        <v>0</v>
      </c>
      <c r="I233" s="63">
        <f t="shared" si="55"/>
        <v>0</v>
      </c>
      <c r="J233" s="63">
        <f t="shared" si="56"/>
        <v>0</v>
      </c>
      <c r="K233" s="63">
        <f t="shared" si="57"/>
        <v>0</v>
      </c>
      <c r="L233" s="63">
        <f t="shared" si="58"/>
        <v>0</v>
      </c>
      <c r="M233" s="63">
        <f t="shared" ca="1" si="59"/>
        <v>5.1712573270174936E-2</v>
      </c>
      <c r="N233" s="63">
        <f t="shared" ca="1" si="60"/>
        <v>0</v>
      </c>
      <c r="O233" s="17">
        <f t="shared" ca="1" si="61"/>
        <v>0</v>
      </c>
      <c r="P233" s="63">
        <f t="shared" ca="1" si="62"/>
        <v>0</v>
      </c>
      <c r="Q233" s="63">
        <f t="shared" ca="1" si="63"/>
        <v>0</v>
      </c>
      <c r="R233">
        <f t="shared" ca="1" si="64"/>
        <v>-5.1712573270174936E-2</v>
      </c>
    </row>
    <row r="234" spans="1:18">
      <c r="A234" s="73"/>
      <c r="B234" s="73"/>
      <c r="C234" s="73"/>
      <c r="D234" s="75">
        <f t="shared" si="50"/>
        <v>0</v>
      </c>
      <c r="E234" s="75">
        <f t="shared" si="51"/>
        <v>0</v>
      </c>
      <c r="F234" s="63">
        <f t="shared" si="52"/>
        <v>0</v>
      </c>
      <c r="G234" s="63">
        <f t="shared" si="53"/>
        <v>0</v>
      </c>
      <c r="H234" s="63">
        <f t="shared" si="54"/>
        <v>0</v>
      </c>
      <c r="I234" s="63">
        <f t="shared" si="55"/>
        <v>0</v>
      </c>
      <c r="J234" s="63">
        <f t="shared" si="56"/>
        <v>0</v>
      </c>
      <c r="K234" s="63">
        <f t="shared" si="57"/>
        <v>0</v>
      </c>
      <c r="L234" s="63">
        <f t="shared" si="58"/>
        <v>0</v>
      </c>
      <c r="M234" s="63">
        <f t="shared" ca="1" si="59"/>
        <v>5.1712573270174936E-2</v>
      </c>
      <c r="N234" s="63">
        <f t="shared" ca="1" si="60"/>
        <v>0</v>
      </c>
      <c r="O234" s="17">
        <f t="shared" ca="1" si="61"/>
        <v>0</v>
      </c>
      <c r="P234" s="63">
        <f t="shared" ca="1" si="62"/>
        <v>0</v>
      </c>
      <c r="Q234" s="63">
        <f t="shared" ca="1" si="63"/>
        <v>0</v>
      </c>
      <c r="R234">
        <f t="shared" ca="1" si="64"/>
        <v>-5.1712573270174936E-2</v>
      </c>
    </row>
    <row r="235" spans="1:18">
      <c r="A235" s="73"/>
      <c r="B235" s="73"/>
      <c r="C235" s="73"/>
      <c r="D235" s="75">
        <f t="shared" si="50"/>
        <v>0</v>
      </c>
      <c r="E235" s="75">
        <f t="shared" si="51"/>
        <v>0</v>
      </c>
      <c r="F235" s="63">
        <f t="shared" si="52"/>
        <v>0</v>
      </c>
      <c r="G235" s="63">
        <f t="shared" si="53"/>
        <v>0</v>
      </c>
      <c r="H235" s="63">
        <f t="shared" si="54"/>
        <v>0</v>
      </c>
      <c r="I235" s="63">
        <f t="shared" si="55"/>
        <v>0</v>
      </c>
      <c r="J235" s="63">
        <f t="shared" si="56"/>
        <v>0</v>
      </c>
      <c r="K235" s="63">
        <f t="shared" si="57"/>
        <v>0</v>
      </c>
      <c r="L235" s="63">
        <f t="shared" si="58"/>
        <v>0</v>
      </c>
      <c r="M235" s="63">
        <f t="shared" ca="1" si="59"/>
        <v>5.1712573270174936E-2</v>
      </c>
      <c r="N235" s="63">
        <f t="shared" ca="1" si="60"/>
        <v>0</v>
      </c>
      <c r="O235" s="17">
        <f t="shared" ca="1" si="61"/>
        <v>0</v>
      </c>
      <c r="P235" s="63">
        <f t="shared" ca="1" si="62"/>
        <v>0</v>
      </c>
      <c r="Q235" s="63">
        <f t="shared" ca="1" si="63"/>
        <v>0</v>
      </c>
      <c r="R235">
        <f t="shared" ca="1" si="64"/>
        <v>-5.1712573270174936E-2</v>
      </c>
    </row>
    <row r="236" spans="1:18">
      <c r="A236" s="73"/>
      <c r="B236" s="73"/>
      <c r="C236" s="73"/>
      <c r="D236" s="75">
        <f t="shared" si="50"/>
        <v>0</v>
      </c>
      <c r="E236" s="75">
        <f t="shared" si="51"/>
        <v>0</v>
      </c>
      <c r="F236" s="63">
        <f t="shared" si="52"/>
        <v>0</v>
      </c>
      <c r="G236" s="63">
        <f t="shared" si="53"/>
        <v>0</v>
      </c>
      <c r="H236" s="63">
        <f t="shared" si="54"/>
        <v>0</v>
      </c>
      <c r="I236" s="63">
        <f t="shared" si="55"/>
        <v>0</v>
      </c>
      <c r="J236" s="63">
        <f t="shared" si="56"/>
        <v>0</v>
      </c>
      <c r="K236" s="63">
        <f t="shared" si="57"/>
        <v>0</v>
      </c>
      <c r="L236" s="63">
        <f t="shared" si="58"/>
        <v>0</v>
      </c>
      <c r="M236" s="63">
        <f t="shared" ca="1" si="59"/>
        <v>5.1712573270174936E-2</v>
      </c>
      <c r="N236" s="63">
        <f t="shared" ca="1" si="60"/>
        <v>0</v>
      </c>
      <c r="O236" s="17">
        <f t="shared" ca="1" si="61"/>
        <v>0</v>
      </c>
      <c r="P236" s="63">
        <f t="shared" ca="1" si="62"/>
        <v>0</v>
      </c>
      <c r="Q236" s="63">
        <f t="shared" ca="1" si="63"/>
        <v>0</v>
      </c>
      <c r="R236">
        <f t="shared" ca="1" si="64"/>
        <v>-5.1712573270174936E-2</v>
      </c>
    </row>
    <row r="237" spans="1:18">
      <c r="A237" s="73"/>
      <c r="B237" s="73"/>
      <c r="C237" s="73"/>
      <c r="D237" s="75">
        <f t="shared" si="50"/>
        <v>0</v>
      </c>
      <c r="E237" s="75">
        <f t="shared" si="51"/>
        <v>0</v>
      </c>
      <c r="F237" s="63">
        <f t="shared" si="52"/>
        <v>0</v>
      </c>
      <c r="G237" s="63">
        <f t="shared" si="53"/>
        <v>0</v>
      </c>
      <c r="H237" s="63">
        <f t="shared" si="54"/>
        <v>0</v>
      </c>
      <c r="I237" s="63">
        <f t="shared" si="55"/>
        <v>0</v>
      </c>
      <c r="J237" s="63">
        <f t="shared" si="56"/>
        <v>0</v>
      </c>
      <c r="K237" s="63">
        <f t="shared" si="57"/>
        <v>0</v>
      </c>
      <c r="L237" s="63">
        <f t="shared" si="58"/>
        <v>0</v>
      </c>
      <c r="M237" s="63">
        <f t="shared" ca="1" si="59"/>
        <v>5.1712573270174936E-2</v>
      </c>
      <c r="N237" s="63">
        <f t="shared" ca="1" si="60"/>
        <v>0</v>
      </c>
      <c r="O237" s="17">
        <f t="shared" ca="1" si="61"/>
        <v>0</v>
      </c>
      <c r="P237" s="63">
        <f t="shared" ca="1" si="62"/>
        <v>0</v>
      </c>
      <c r="Q237" s="63">
        <f t="shared" ca="1" si="63"/>
        <v>0</v>
      </c>
      <c r="R237">
        <f t="shared" ca="1" si="64"/>
        <v>-5.1712573270174936E-2</v>
      </c>
    </row>
    <row r="238" spans="1:18">
      <c r="A238" s="73"/>
      <c r="B238" s="73"/>
      <c r="C238" s="73"/>
      <c r="D238" s="75">
        <f t="shared" si="50"/>
        <v>0</v>
      </c>
      <c r="E238" s="75">
        <f t="shared" si="51"/>
        <v>0</v>
      </c>
      <c r="F238" s="63">
        <f t="shared" si="52"/>
        <v>0</v>
      </c>
      <c r="G238" s="63">
        <f t="shared" si="53"/>
        <v>0</v>
      </c>
      <c r="H238" s="63">
        <f t="shared" si="54"/>
        <v>0</v>
      </c>
      <c r="I238" s="63">
        <f t="shared" si="55"/>
        <v>0</v>
      </c>
      <c r="J238" s="63">
        <f t="shared" si="56"/>
        <v>0</v>
      </c>
      <c r="K238" s="63">
        <f t="shared" si="57"/>
        <v>0</v>
      </c>
      <c r="L238" s="63">
        <f t="shared" si="58"/>
        <v>0</v>
      </c>
      <c r="M238" s="63">
        <f t="shared" ca="1" si="59"/>
        <v>5.1712573270174936E-2</v>
      </c>
      <c r="N238" s="63">
        <f t="shared" ca="1" si="60"/>
        <v>0</v>
      </c>
      <c r="O238" s="17">
        <f t="shared" ca="1" si="61"/>
        <v>0</v>
      </c>
      <c r="P238" s="63">
        <f t="shared" ca="1" si="62"/>
        <v>0</v>
      </c>
      <c r="Q238" s="63">
        <f t="shared" ca="1" si="63"/>
        <v>0</v>
      </c>
      <c r="R238">
        <f t="shared" ca="1" si="64"/>
        <v>-5.1712573270174936E-2</v>
      </c>
    </row>
    <row r="239" spans="1:18">
      <c r="A239" s="73"/>
      <c r="B239" s="73"/>
      <c r="C239" s="73"/>
      <c r="D239" s="75">
        <f t="shared" si="50"/>
        <v>0</v>
      </c>
      <c r="E239" s="75">
        <f t="shared" si="51"/>
        <v>0</v>
      </c>
      <c r="F239" s="63">
        <f t="shared" si="52"/>
        <v>0</v>
      </c>
      <c r="G239" s="63">
        <f t="shared" si="53"/>
        <v>0</v>
      </c>
      <c r="H239" s="63">
        <f t="shared" si="54"/>
        <v>0</v>
      </c>
      <c r="I239" s="63">
        <f t="shared" si="55"/>
        <v>0</v>
      </c>
      <c r="J239" s="63">
        <f t="shared" si="56"/>
        <v>0</v>
      </c>
      <c r="K239" s="63">
        <f t="shared" si="57"/>
        <v>0</v>
      </c>
      <c r="L239" s="63">
        <f t="shared" si="58"/>
        <v>0</v>
      </c>
      <c r="M239" s="63">
        <f t="shared" ca="1" si="59"/>
        <v>5.1712573270174936E-2</v>
      </c>
      <c r="N239" s="63">
        <f t="shared" ca="1" si="60"/>
        <v>0</v>
      </c>
      <c r="O239" s="17">
        <f t="shared" ca="1" si="61"/>
        <v>0</v>
      </c>
      <c r="P239" s="63">
        <f t="shared" ca="1" si="62"/>
        <v>0</v>
      </c>
      <c r="Q239" s="63">
        <f t="shared" ca="1" si="63"/>
        <v>0</v>
      </c>
      <c r="R239">
        <f t="shared" ca="1" si="64"/>
        <v>-5.1712573270174936E-2</v>
      </c>
    </row>
    <row r="240" spans="1:18">
      <c r="A240" s="73"/>
      <c r="B240" s="73"/>
      <c r="C240" s="73"/>
      <c r="D240" s="75">
        <f t="shared" si="50"/>
        <v>0</v>
      </c>
      <c r="E240" s="75">
        <f t="shared" si="51"/>
        <v>0</v>
      </c>
      <c r="F240" s="63">
        <f t="shared" si="52"/>
        <v>0</v>
      </c>
      <c r="G240" s="63">
        <f t="shared" si="53"/>
        <v>0</v>
      </c>
      <c r="H240" s="63">
        <f t="shared" si="54"/>
        <v>0</v>
      </c>
      <c r="I240" s="63">
        <f t="shared" si="55"/>
        <v>0</v>
      </c>
      <c r="J240" s="63">
        <f t="shared" si="56"/>
        <v>0</v>
      </c>
      <c r="K240" s="63">
        <f t="shared" si="57"/>
        <v>0</v>
      </c>
      <c r="L240" s="63">
        <f t="shared" si="58"/>
        <v>0</v>
      </c>
      <c r="M240" s="63">
        <f t="shared" ca="1" si="59"/>
        <v>5.1712573270174936E-2</v>
      </c>
      <c r="N240" s="63">
        <f t="shared" ca="1" si="60"/>
        <v>0</v>
      </c>
      <c r="O240" s="17">
        <f t="shared" ca="1" si="61"/>
        <v>0</v>
      </c>
      <c r="P240" s="63">
        <f t="shared" ca="1" si="62"/>
        <v>0</v>
      </c>
      <c r="Q240" s="63">
        <f t="shared" ca="1" si="63"/>
        <v>0</v>
      </c>
      <c r="R240">
        <f t="shared" ca="1" si="64"/>
        <v>-5.1712573270174936E-2</v>
      </c>
    </row>
    <row r="241" spans="1:18">
      <c r="A241" s="73"/>
      <c r="B241" s="73"/>
      <c r="C241" s="73"/>
      <c r="D241" s="75">
        <f t="shared" si="50"/>
        <v>0</v>
      </c>
      <c r="E241" s="75">
        <f t="shared" si="51"/>
        <v>0</v>
      </c>
      <c r="F241" s="63">
        <f t="shared" si="52"/>
        <v>0</v>
      </c>
      <c r="G241" s="63">
        <f t="shared" si="53"/>
        <v>0</v>
      </c>
      <c r="H241" s="63">
        <f t="shared" si="54"/>
        <v>0</v>
      </c>
      <c r="I241" s="63">
        <f t="shared" si="55"/>
        <v>0</v>
      </c>
      <c r="J241" s="63">
        <f t="shared" si="56"/>
        <v>0</v>
      </c>
      <c r="K241" s="63">
        <f t="shared" si="57"/>
        <v>0</v>
      </c>
      <c r="L241" s="63">
        <f t="shared" si="58"/>
        <v>0</v>
      </c>
      <c r="M241" s="63">
        <f t="shared" ca="1" si="59"/>
        <v>5.1712573270174936E-2</v>
      </c>
      <c r="N241" s="63">
        <f t="shared" ca="1" si="60"/>
        <v>0</v>
      </c>
      <c r="O241" s="17">
        <f t="shared" ca="1" si="61"/>
        <v>0</v>
      </c>
      <c r="P241" s="63">
        <f t="shared" ca="1" si="62"/>
        <v>0</v>
      </c>
      <c r="Q241" s="63">
        <f t="shared" ca="1" si="63"/>
        <v>0</v>
      </c>
      <c r="R241">
        <f t="shared" ca="1" si="64"/>
        <v>-5.1712573270174936E-2</v>
      </c>
    </row>
    <row r="242" spans="1:18">
      <c r="A242" s="73"/>
      <c r="B242" s="73"/>
      <c r="C242" s="73"/>
      <c r="D242" s="75">
        <f t="shared" si="50"/>
        <v>0</v>
      </c>
      <c r="E242" s="75">
        <f t="shared" si="51"/>
        <v>0</v>
      </c>
      <c r="F242" s="63">
        <f t="shared" si="52"/>
        <v>0</v>
      </c>
      <c r="G242" s="63">
        <f t="shared" si="53"/>
        <v>0</v>
      </c>
      <c r="H242" s="63">
        <f t="shared" si="54"/>
        <v>0</v>
      </c>
      <c r="I242" s="63">
        <f t="shared" si="55"/>
        <v>0</v>
      </c>
      <c r="J242" s="63">
        <f t="shared" si="56"/>
        <v>0</v>
      </c>
      <c r="K242" s="63">
        <f t="shared" si="57"/>
        <v>0</v>
      </c>
      <c r="L242" s="63">
        <f t="shared" si="58"/>
        <v>0</v>
      </c>
      <c r="M242" s="63">
        <f t="shared" ca="1" si="59"/>
        <v>5.1712573270174936E-2</v>
      </c>
      <c r="N242" s="63">
        <f t="shared" ca="1" si="60"/>
        <v>0</v>
      </c>
      <c r="O242" s="17">
        <f t="shared" ca="1" si="61"/>
        <v>0</v>
      </c>
      <c r="P242" s="63">
        <f t="shared" ca="1" si="62"/>
        <v>0</v>
      </c>
      <c r="Q242" s="63">
        <f t="shared" ca="1" si="63"/>
        <v>0</v>
      </c>
      <c r="R242">
        <f t="shared" ca="1" si="64"/>
        <v>-5.1712573270174936E-2</v>
      </c>
    </row>
    <row r="243" spans="1:18">
      <c r="A243" s="73"/>
      <c r="B243" s="73"/>
      <c r="C243" s="73"/>
      <c r="D243" s="75">
        <f t="shared" si="50"/>
        <v>0</v>
      </c>
      <c r="E243" s="75">
        <f t="shared" si="51"/>
        <v>0</v>
      </c>
      <c r="F243" s="63">
        <f t="shared" si="52"/>
        <v>0</v>
      </c>
      <c r="G243" s="63">
        <f t="shared" si="53"/>
        <v>0</v>
      </c>
      <c r="H243" s="63">
        <f t="shared" si="54"/>
        <v>0</v>
      </c>
      <c r="I243" s="63">
        <f t="shared" si="55"/>
        <v>0</v>
      </c>
      <c r="J243" s="63">
        <f t="shared" si="56"/>
        <v>0</v>
      </c>
      <c r="K243" s="63">
        <f t="shared" si="57"/>
        <v>0</v>
      </c>
      <c r="L243" s="63">
        <f t="shared" si="58"/>
        <v>0</v>
      </c>
      <c r="M243" s="63">
        <f t="shared" ca="1" si="59"/>
        <v>5.1712573270174936E-2</v>
      </c>
      <c r="N243" s="63">
        <f t="shared" ca="1" si="60"/>
        <v>0</v>
      </c>
      <c r="O243" s="17">
        <f t="shared" ca="1" si="61"/>
        <v>0</v>
      </c>
      <c r="P243" s="63">
        <f t="shared" ca="1" si="62"/>
        <v>0</v>
      </c>
      <c r="Q243" s="63">
        <f t="shared" ca="1" si="63"/>
        <v>0</v>
      </c>
      <c r="R243">
        <f t="shared" ca="1" si="64"/>
        <v>-5.1712573270174936E-2</v>
      </c>
    </row>
    <row r="244" spans="1:18">
      <c r="A244" s="73"/>
      <c r="B244" s="73"/>
      <c r="C244" s="73"/>
      <c r="D244" s="75">
        <f t="shared" si="50"/>
        <v>0</v>
      </c>
      <c r="E244" s="75">
        <f t="shared" si="51"/>
        <v>0</v>
      </c>
      <c r="F244" s="63">
        <f t="shared" si="52"/>
        <v>0</v>
      </c>
      <c r="G244" s="63">
        <f t="shared" si="53"/>
        <v>0</v>
      </c>
      <c r="H244" s="63">
        <f t="shared" si="54"/>
        <v>0</v>
      </c>
      <c r="I244" s="63">
        <f t="shared" si="55"/>
        <v>0</v>
      </c>
      <c r="J244" s="63">
        <f t="shared" si="56"/>
        <v>0</v>
      </c>
      <c r="K244" s="63">
        <f t="shared" si="57"/>
        <v>0</v>
      </c>
      <c r="L244" s="63">
        <f t="shared" si="58"/>
        <v>0</v>
      </c>
      <c r="M244" s="63">
        <f t="shared" ca="1" si="59"/>
        <v>5.1712573270174936E-2</v>
      </c>
      <c r="N244" s="63">
        <f t="shared" ca="1" si="60"/>
        <v>0</v>
      </c>
      <c r="O244" s="17">
        <f t="shared" ca="1" si="61"/>
        <v>0</v>
      </c>
      <c r="P244" s="63">
        <f t="shared" ca="1" si="62"/>
        <v>0</v>
      </c>
      <c r="Q244" s="63">
        <f t="shared" ca="1" si="63"/>
        <v>0</v>
      </c>
      <c r="R244">
        <f t="shared" ca="1" si="64"/>
        <v>-5.1712573270174936E-2</v>
      </c>
    </row>
    <row r="245" spans="1:18">
      <c r="A245" s="73"/>
      <c r="B245" s="73"/>
      <c r="C245" s="73"/>
      <c r="D245" s="75">
        <f t="shared" si="50"/>
        <v>0</v>
      </c>
      <c r="E245" s="75">
        <f t="shared" si="51"/>
        <v>0</v>
      </c>
      <c r="F245" s="63">
        <f t="shared" si="52"/>
        <v>0</v>
      </c>
      <c r="G245" s="63">
        <f t="shared" si="53"/>
        <v>0</v>
      </c>
      <c r="H245" s="63">
        <f t="shared" si="54"/>
        <v>0</v>
      </c>
      <c r="I245" s="63">
        <f t="shared" si="55"/>
        <v>0</v>
      </c>
      <c r="J245" s="63">
        <f t="shared" si="56"/>
        <v>0</v>
      </c>
      <c r="K245" s="63">
        <f t="shared" si="57"/>
        <v>0</v>
      </c>
      <c r="L245" s="63">
        <f t="shared" si="58"/>
        <v>0</v>
      </c>
      <c r="M245" s="63">
        <f t="shared" ca="1" si="59"/>
        <v>5.1712573270174936E-2</v>
      </c>
      <c r="N245" s="63">
        <f t="shared" ca="1" si="60"/>
        <v>0</v>
      </c>
      <c r="O245" s="17">
        <f t="shared" ca="1" si="61"/>
        <v>0</v>
      </c>
      <c r="P245" s="63">
        <f t="shared" ca="1" si="62"/>
        <v>0</v>
      </c>
      <c r="Q245" s="63">
        <f t="shared" ca="1" si="63"/>
        <v>0</v>
      </c>
      <c r="R245">
        <f t="shared" ca="1" si="64"/>
        <v>-5.1712573270174936E-2</v>
      </c>
    </row>
    <row r="246" spans="1:18">
      <c r="A246" s="73"/>
      <c r="B246" s="73"/>
      <c r="C246" s="73"/>
      <c r="D246" s="75">
        <f t="shared" si="50"/>
        <v>0</v>
      </c>
      <c r="E246" s="75">
        <f t="shared" si="51"/>
        <v>0</v>
      </c>
      <c r="F246" s="63">
        <f t="shared" si="52"/>
        <v>0</v>
      </c>
      <c r="G246" s="63">
        <f t="shared" si="53"/>
        <v>0</v>
      </c>
      <c r="H246" s="63">
        <f t="shared" si="54"/>
        <v>0</v>
      </c>
      <c r="I246" s="63">
        <f t="shared" si="55"/>
        <v>0</v>
      </c>
      <c r="J246" s="63">
        <f t="shared" si="56"/>
        <v>0</v>
      </c>
      <c r="K246" s="63">
        <f t="shared" si="57"/>
        <v>0</v>
      </c>
      <c r="L246" s="63">
        <f t="shared" si="58"/>
        <v>0</v>
      </c>
      <c r="M246" s="63">
        <f t="shared" ca="1" si="59"/>
        <v>5.1712573270174936E-2</v>
      </c>
      <c r="N246" s="63">
        <f t="shared" ca="1" si="60"/>
        <v>0</v>
      </c>
      <c r="O246" s="17">
        <f t="shared" ca="1" si="61"/>
        <v>0</v>
      </c>
      <c r="P246" s="63">
        <f t="shared" ca="1" si="62"/>
        <v>0</v>
      </c>
      <c r="Q246" s="63">
        <f t="shared" ca="1" si="63"/>
        <v>0</v>
      </c>
      <c r="R246">
        <f t="shared" ca="1" si="64"/>
        <v>-5.1712573270174936E-2</v>
      </c>
    </row>
    <row r="247" spans="1:18">
      <c r="A247" s="73"/>
      <c r="B247" s="73"/>
      <c r="C247" s="73"/>
      <c r="D247" s="75">
        <f t="shared" si="50"/>
        <v>0</v>
      </c>
      <c r="E247" s="75">
        <f t="shared" si="51"/>
        <v>0</v>
      </c>
      <c r="F247" s="63">
        <f t="shared" si="52"/>
        <v>0</v>
      </c>
      <c r="G247" s="63">
        <f t="shared" si="53"/>
        <v>0</v>
      </c>
      <c r="H247" s="63">
        <f t="shared" si="54"/>
        <v>0</v>
      </c>
      <c r="I247" s="63">
        <f t="shared" si="55"/>
        <v>0</v>
      </c>
      <c r="J247" s="63">
        <f t="shared" si="56"/>
        <v>0</v>
      </c>
      <c r="K247" s="63">
        <f t="shared" si="57"/>
        <v>0</v>
      </c>
      <c r="L247" s="63">
        <f t="shared" si="58"/>
        <v>0</v>
      </c>
      <c r="M247" s="63">
        <f t="shared" ca="1" si="59"/>
        <v>5.1712573270174936E-2</v>
      </c>
      <c r="N247" s="63">
        <f t="shared" ca="1" si="60"/>
        <v>0</v>
      </c>
      <c r="O247" s="17">
        <f t="shared" ca="1" si="61"/>
        <v>0</v>
      </c>
      <c r="P247" s="63">
        <f t="shared" ca="1" si="62"/>
        <v>0</v>
      </c>
      <c r="Q247" s="63">
        <f t="shared" ca="1" si="63"/>
        <v>0</v>
      </c>
      <c r="R247">
        <f t="shared" ca="1" si="64"/>
        <v>-5.1712573270174936E-2</v>
      </c>
    </row>
    <row r="248" spans="1:18">
      <c r="A248" s="73"/>
      <c r="B248" s="73"/>
      <c r="C248" s="73"/>
      <c r="D248" s="75">
        <f t="shared" si="50"/>
        <v>0</v>
      </c>
      <c r="E248" s="75">
        <f t="shared" si="51"/>
        <v>0</v>
      </c>
      <c r="F248" s="63">
        <f t="shared" si="52"/>
        <v>0</v>
      </c>
      <c r="G248" s="63">
        <f t="shared" si="53"/>
        <v>0</v>
      </c>
      <c r="H248" s="63">
        <f t="shared" si="54"/>
        <v>0</v>
      </c>
      <c r="I248" s="63">
        <f t="shared" si="55"/>
        <v>0</v>
      </c>
      <c r="J248" s="63">
        <f t="shared" si="56"/>
        <v>0</v>
      </c>
      <c r="K248" s="63">
        <f t="shared" si="57"/>
        <v>0</v>
      </c>
      <c r="L248" s="63">
        <f t="shared" si="58"/>
        <v>0</v>
      </c>
      <c r="M248" s="63">
        <f t="shared" ca="1" si="59"/>
        <v>5.1712573270174936E-2</v>
      </c>
      <c r="N248" s="63">
        <f t="shared" ca="1" si="60"/>
        <v>0</v>
      </c>
      <c r="O248" s="17">
        <f t="shared" ca="1" si="61"/>
        <v>0</v>
      </c>
      <c r="P248" s="63">
        <f t="shared" ca="1" si="62"/>
        <v>0</v>
      </c>
      <c r="Q248" s="63">
        <f t="shared" ca="1" si="63"/>
        <v>0</v>
      </c>
      <c r="R248">
        <f t="shared" ca="1" si="64"/>
        <v>-5.1712573270174936E-2</v>
      </c>
    </row>
    <row r="249" spans="1:18">
      <c r="A249" s="73"/>
      <c r="B249" s="73"/>
      <c r="C249" s="73"/>
      <c r="D249" s="75">
        <f t="shared" si="50"/>
        <v>0</v>
      </c>
      <c r="E249" s="75">
        <f t="shared" si="51"/>
        <v>0</v>
      </c>
      <c r="F249" s="63">
        <f t="shared" si="52"/>
        <v>0</v>
      </c>
      <c r="G249" s="63">
        <f t="shared" si="53"/>
        <v>0</v>
      </c>
      <c r="H249" s="63">
        <f t="shared" si="54"/>
        <v>0</v>
      </c>
      <c r="I249" s="63">
        <f t="shared" si="55"/>
        <v>0</v>
      </c>
      <c r="J249" s="63">
        <f t="shared" si="56"/>
        <v>0</v>
      </c>
      <c r="K249" s="63">
        <f t="shared" si="57"/>
        <v>0</v>
      </c>
      <c r="L249" s="63">
        <f t="shared" si="58"/>
        <v>0</v>
      </c>
      <c r="M249" s="63">
        <f t="shared" ca="1" si="59"/>
        <v>5.1712573270174936E-2</v>
      </c>
      <c r="N249" s="63">
        <f t="shared" ca="1" si="60"/>
        <v>0</v>
      </c>
      <c r="O249" s="17">
        <f t="shared" ca="1" si="61"/>
        <v>0</v>
      </c>
      <c r="P249" s="63">
        <f t="shared" ca="1" si="62"/>
        <v>0</v>
      </c>
      <c r="Q249" s="63">
        <f t="shared" ca="1" si="63"/>
        <v>0</v>
      </c>
      <c r="R249">
        <f t="shared" ca="1" si="64"/>
        <v>-5.1712573270174936E-2</v>
      </c>
    </row>
    <row r="250" spans="1:18">
      <c r="A250" s="73"/>
      <c r="B250" s="73"/>
      <c r="C250" s="73"/>
      <c r="D250" s="75">
        <f t="shared" si="50"/>
        <v>0</v>
      </c>
      <c r="E250" s="75">
        <f t="shared" si="51"/>
        <v>0</v>
      </c>
      <c r="F250" s="63">
        <f t="shared" si="52"/>
        <v>0</v>
      </c>
      <c r="G250" s="63">
        <f t="shared" si="53"/>
        <v>0</v>
      </c>
      <c r="H250" s="63">
        <f t="shared" si="54"/>
        <v>0</v>
      </c>
      <c r="I250" s="63">
        <f t="shared" si="55"/>
        <v>0</v>
      </c>
      <c r="J250" s="63">
        <f t="shared" si="56"/>
        <v>0</v>
      </c>
      <c r="K250" s="63">
        <f t="shared" si="57"/>
        <v>0</v>
      </c>
      <c r="L250" s="63">
        <f t="shared" si="58"/>
        <v>0</v>
      </c>
      <c r="M250" s="63">
        <f t="shared" ca="1" si="59"/>
        <v>5.1712573270174936E-2</v>
      </c>
      <c r="N250" s="63">
        <f t="shared" ca="1" si="60"/>
        <v>0</v>
      </c>
      <c r="O250" s="17">
        <f t="shared" ca="1" si="61"/>
        <v>0</v>
      </c>
      <c r="P250" s="63">
        <f t="shared" ca="1" si="62"/>
        <v>0</v>
      </c>
      <c r="Q250" s="63">
        <f t="shared" ca="1" si="63"/>
        <v>0</v>
      </c>
      <c r="R250">
        <f t="shared" ca="1" si="64"/>
        <v>-5.1712573270174936E-2</v>
      </c>
    </row>
    <row r="251" spans="1:18">
      <c r="A251" s="73"/>
      <c r="B251" s="73"/>
      <c r="C251" s="73"/>
      <c r="D251" s="75">
        <f t="shared" si="50"/>
        <v>0</v>
      </c>
      <c r="E251" s="75">
        <f t="shared" si="51"/>
        <v>0</v>
      </c>
      <c r="F251" s="63">
        <f t="shared" si="52"/>
        <v>0</v>
      </c>
      <c r="G251" s="63">
        <f t="shared" si="53"/>
        <v>0</v>
      </c>
      <c r="H251" s="63">
        <f t="shared" si="54"/>
        <v>0</v>
      </c>
      <c r="I251" s="63">
        <f t="shared" si="55"/>
        <v>0</v>
      </c>
      <c r="J251" s="63">
        <f t="shared" si="56"/>
        <v>0</v>
      </c>
      <c r="K251" s="63">
        <f t="shared" si="57"/>
        <v>0</v>
      </c>
      <c r="L251" s="63">
        <f t="shared" si="58"/>
        <v>0</v>
      </c>
      <c r="M251" s="63">
        <f t="shared" ca="1" si="59"/>
        <v>5.1712573270174936E-2</v>
      </c>
      <c r="N251" s="63">
        <f t="shared" ca="1" si="60"/>
        <v>0</v>
      </c>
      <c r="O251" s="17">
        <f t="shared" ca="1" si="61"/>
        <v>0</v>
      </c>
      <c r="P251" s="63">
        <f t="shared" ca="1" si="62"/>
        <v>0</v>
      </c>
      <c r="Q251" s="63">
        <f t="shared" ca="1" si="63"/>
        <v>0</v>
      </c>
      <c r="R251">
        <f t="shared" ca="1" si="64"/>
        <v>-5.1712573270174936E-2</v>
      </c>
    </row>
    <row r="252" spans="1:18">
      <c r="A252" s="73"/>
      <c r="B252" s="73"/>
      <c r="C252" s="73"/>
      <c r="D252" s="75">
        <f t="shared" si="50"/>
        <v>0</v>
      </c>
      <c r="E252" s="75">
        <f t="shared" si="51"/>
        <v>0</v>
      </c>
      <c r="F252" s="63">
        <f t="shared" si="52"/>
        <v>0</v>
      </c>
      <c r="G252" s="63">
        <f t="shared" si="53"/>
        <v>0</v>
      </c>
      <c r="H252" s="63">
        <f t="shared" si="54"/>
        <v>0</v>
      </c>
      <c r="I252" s="63">
        <f t="shared" si="55"/>
        <v>0</v>
      </c>
      <c r="J252" s="63">
        <f t="shared" si="56"/>
        <v>0</v>
      </c>
      <c r="K252" s="63">
        <f t="shared" si="57"/>
        <v>0</v>
      </c>
      <c r="L252" s="63">
        <f t="shared" si="58"/>
        <v>0</v>
      </c>
      <c r="M252" s="63">
        <f t="shared" ca="1" si="59"/>
        <v>5.1712573270174936E-2</v>
      </c>
      <c r="N252" s="63">
        <f t="shared" ca="1" si="60"/>
        <v>0</v>
      </c>
      <c r="O252" s="17">
        <f t="shared" ca="1" si="61"/>
        <v>0</v>
      </c>
      <c r="P252" s="63">
        <f t="shared" ca="1" si="62"/>
        <v>0</v>
      </c>
      <c r="Q252" s="63">
        <f t="shared" ca="1" si="63"/>
        <v>0</v>
      </c>
      <c r="R252">
        <f t="shared" ca="1" si="64"/>
        <v>-5.1712573270174936E-2</v>
      </c>
    </row>
    <row r="253" spans="1:18">
      <c r="A253" s="73"/>
      <c r="B253" s="73"/>
      <c r="C253" s="73"/>
      <c r="D253" s="75">
        <f t="shared" si="50"/>
        <v>0</v>
      </c>
      <c r="E253" s="75">
        <f t="shared" si="51"/>
        <v>0</v>
      </c>
      <c r="F253" s="63">
        <f t="shared" si="52"/>
        <v>0</v>
      </c>
      <c r="G253" s="63">
        <f t="shared" si="53"/>
        <v>0</v>
      </c>
      <c r="H253" s="63">
        <f t="shared" si="54"/>
        <v>0</v>
      </c>
      <c r="I253" s="63">
        <f t="shared" si="55"/>
        <v>0</v>
      </c>
      <c r="J253" s="63">
        <f t="shared" si="56"/>
        <v>0</v>
      </c>
      <c r="K253" s="63">
        <f t="shared" si="57"/>
        <v>0</v>
      </c>
      <c r="L253" s="63">
        <f t="shared" si="58"/>
        <v>0</v>
      </c>
      <c r="M253" s="63">
        <f t="shared" ca="1" si="59"/>
        <v>5.1712573270174936E-2</v>
      </c>
      <c r="N253" s="63">
        <f t="shared" ca="1" si="60"/>
        <v>0</v>
      </c>
      <c r="O253" s="17">
        <f t="shared" ca="1" si="61"/>
        <v>0</v>
      </c>
      <c r="P253" s="63">
        <f t="shared" ca="1" si="62"/>
        <v>0</v>
      </c>
      <c r="Q253" s="63">
        <f t="shared" ca="1" si="63"/>
        <v>0</v>
      </c>
      <c r="R253">
        <f t="shared" ca="1" si="64"/>
        <v>-5.1712573270174936E-2</v>
      </c>
    </row>
    <row r="254" spans="1:18">
      <c r="A254" s="73"/>
      <c r="B254" s="73"/>
      <c r="C254" s="73"/>
      <c r="D254" s="75">
        <f t="shared" si="50"/>
        <v>0</v>
      </c>
      <c r="E254" s="75">
        <f t="shared" si="51"/>
        <v>0</v>
      </c>
      <c r="F254" s="63">
        <f t="shared" si="52"/>
        <v>0</v>
      </c>
      <c r="G254" s="63">
        <f t="shared" si="53"/>
        <v>0</v>
      </c>
      <c r="H254" s="63">
        <f t="shared" si="54"/>
        <v>0</v>
      </c>
      <c r="I254" s="63">
        <f t="shared" si="55"/>
        <v>0</v>
      </c>
      <c r="J254" s="63">
        <f t="shared" si="56"/>
        <v>0</v>
      </c>
      <c r="K254" s="63">
        <f t="shared" si="57"/>
        <v>0</v>
      </c>
      <c r="L254" s="63">
        <f t="shared" si="58"/>
        <v>0</v>
      </c>
      <c r="M254" s="63">
        <f t="shared" ca="1" si="59"/>
        <v>5.1712573270174936E-2</v>
      </c>
      <c r="N254" s="63">
        <f t="shared" ca="1" si="60"/>
        <v>0</v>
      </c>
      <c r="O254" s="17">
        <f t="shared" ca="1" si="61"/>
        <v>0</v>
      </c>
      <c r="P254" s="63">
        <f t="shared" ca="1" si="62"/>
        <v>0</v>
      </c>
      <c r="Q254" s="63">
        <f t="shared" ca="1" si="63"/>
        <v>0</v>
      </c>
      <c r="R254">
        <f t="shared" ca="1" si="64"/>
        <v>-5.1712573270174936E-2</v>
      </c>
    </row>
    <row r="255" spans="1:18">
      <c r="A255" s="73"/>
      <c r="B255" s="73"/>
      <c r="C255" s="73"/>
      <c r="D255" s="75">
        <f t="shared" si="50"/>
        <v>0</v>
      </c>
      <c r="E255" s="75">
        <f t="shared" si="51"/>
        <v>0</v>
      </c>
      <c r="F255" s="63">
        <f t="shared" si="52"/>
        <v>0</v>
      </c>
      <c r="G255" s="63">
        <f t="shared" si="53"/>
        <v>0</v>
      </c>
      <c r="H255" s="63">
        <f t="shared" si="54"/>
        <v>0</v>
      </c>
      <c r="I255" s="63">
        <f t="shared" si="55"/>
        <v>0</v>
      </c>
      <c r="J255" s="63">
        <f t="shared" si="56"/>
        <v>0</v>
      </c>
      <c r="K255" s="63">
        <f t="shared" si="57"/>
        <v>0</v>
      </c>
      <c r="L255" s="63">
        <f t="shared" si="58"/>
        <v>0</v>
      </c>
      <c r="M255" s="63">
        <f t="shared" ca="1" si="59"/>
        <v>5.1712573270174936E-2</v>
      </c>
      <c r="N255" s="63">
        <f t="shared" ca="1" si="60"/>
        <v>0</v>
      </c>
      <c r="O255" s="17">
        <f t="shared" ca="1" si="61"/>
        <v>0</v>
      </c>
      <c r="P255" s="63">
        <f t="shared" ca="1" si="62"/>
        <v>0</v>
      </c>
      <c r="Q255" s="63">
        <f t="shared" ca="1" si="63"/>
        <v>0</v>
      </c>
      <c r="R255">
        <f t="shared" ca="1" si="64"/>
        <v>-5.1712573270174936E-2</v>
      </c>
    </row>
    <row r="256" spans="1:18">
      <c r="A256" s="73"/>
      <c r="B256" s="73"/>
      <c r="C256" s="73"/>
      <c r="D256" s="75">
        <f t="shared" si="50"/>
        <v>0</v>
      </c>
      <c r="E256" s="75">
        <f t="shared" si="51"/>
        <v>0</v>
      </c>
      <c r="F256" s="63">
        <f t="shared" si="52"/>
        <v>0</v>
      </c>
      <c r="G256" s="63">
        <f t="shared" si="53"/>
        <v>0</v>
      </c>
      <c r="H256" s="63">
        <f t="shared" si="54"/>
        <v>0</v>
      </c>
      <c r="I256" s="63">
        <f t="shared" si="55"/>
        <v>0</v>
      </c>
      <c r="J256" s="63">
        <f t="shared" si="56"/>
        <v>0</v>
      </c>
      <c r="K256" s="63">
        <f t="shared" si="57"/>
        <v>0</v>
      </c>
      <c r="L256" s="63">
        <f t="shared" si="58"/>
        <v>0</v>
      </c>
      <c r="M256" s="63">
        <f t="shared" ca="1" si="59"/>
        <v>5.1712573270174936E-2</v>
      </c>
      <c r="N256" s="63">
        <f t="shared" ca="1" si="60"/>
        <v>0</v>
      </c>
      <c r="O256" s="17">
        <f t="shared" ca="1" si="61"/>
        <v>0</v>
      </c>
      <c r="P256" s="63">
        <f t="shared" ca="1" si="62"/>
        <v>0</v>
      </c>
      <c r="Q256" s="63">
        <f t="shared" ca="1" si="63"/>
        <v>0</v>
      </c>
      <c r="R256">
        <f t="shared" ca="1" si="64"/>
        <v>-5.1712573270174936E-2</v>
      </c>
    </row>
    <row r="257" spans="1:18">
      <c r="A257" s="73"/>
      <c r="B257" s="73"/>
      <c r="C257" s="73"/>
      <c r="D257" s="75">
        <f t="shared" si="50"/>
        <v>0</v>
      </c>
      <c r="E257" s="75">
        <f t="shared" si="51"/>
        <v>0</v>
      </c>
      <c r="F257" s="63">
        <f t="shared" si="52"/>
        <v>0</v>
      </c>
      <c r="G257" s="63">
        <f t="shared" si="53"/>
        <v>0</v>
      </c>
      <c r="H257" s="63">
        <f t="shared" si="54"/>
        <v>0</v>
      </c>
      <c r="I257" s="63">
        <f t="shared" si="55"/>
        <v>0</v>
      </c>
      <c r="J257" s="63">
        <f t="shared" si="56"/>
        <v>0</v>
      </c>
      <c r="K257" s="63">
        <f t="shared" si="57"/>
        <v>0</v>
      </c>
      <c r="L257" s="63">
        <f t="shared" si="58"/>
        <v>0</v>
      </c>
      <c r="M257" s="63">
        <f t="shared" ca="1" si="59"/>
        <v>5.1712573270174936E-2</v>
      </c>
      <c r="N257" s="63">
        <f t="shared" ca="1" si="60"/>
        <v>0</v>
      </c>
      <c r="O257" s="17">
        <f t="shared" ca="1" si="61"/>
        <v>0</v>
      </c>
      <c r="P257" s="63">
        <f t="shared" ca="1" si="62"/>
        <v>0</v>
      </c>
      <c r="Q257" s="63">
        <f t="shared" ca="1" si="63"/>
        <v>0</v>
      </c>
      <c r="R257">
        <f t="shared" ca="1" si="64"/>
        <v>-5.1712573270174936E-2</v>
      </c>
    </row>
    <row r="258" spans="1:18">
      <c r="A258" s="73"/>
      <c r="B258" s="73"/>
      <c r="C258" s="73"/>
      <c r="D258" s="75">
        <f t="shared" si="50"/>
        <v>0</v>
      </c>
      <c r="E258" s="75">
        <f t="shared" si="51"/>
        <v>0</v>
      </c>
      <c r="F258" s="63">
        <f t="shared" si="52"/>
        <v>0</v>
      </c>
      <c r="G258" s="63">
        <f t="shared" si="53"/>
        <v>0</v>
      </c>
      <c r="H258" s="63">
        <f t="shared" si="54"/>
        <v>0</v>
      </c>
      <c r="I258" s="63">
        <f t="shared" si="55"/>
        <v>0</v>
      </c>
      <c r="J258" s="63">
        <f t="shared" si="56"/>
        <v>0</v>
      </c>
      <c r="K258" s="63">
        <f t="shared" si="57"/>
        <v>0</v>
      </c>
      <c r="L258" s="63">
        <f t="shared" si="58"/>
        <v>0</v>
      </c>
      <c r="M258" s="63">
        <f t="shared" ca="1" si="59"/>
        <v>5.1712573270174936E-2</v>
      </c>
      <c r="N258" s="63">
        <f t="shared" ca="1" si="60"/>
        <v>0</v>
      </c>
      <c r="O258" s="17">
        <f t="shared" ca="1" si="61"/>
        <v>0</v>
      </c>
      <c r="P258" s="63">
        <f t="shared" ca="1" si="62"/>
        <v>0</v>
      </c>
      <c r="Q258" s="63">
        <f t="shared" ca="1" si="63"/>
        <v>0</v>
      </c>
      <c r="R258">
        <f t="shared" ca="1" si="64"/>
        <v>-5.1712573270174936E-2</v>
      </c>
    </row>
    <row r="259" spans="1:18">
      <c r="A259" s="73"/>
      <c r="B259" s="73"/>
      <c r="C259" s="73"/>
      <c r="D259" s="75">
        <f t="shared" si="50"/>
        <v>0</v>
      </c>
      <c r="E259" s="75">
        <f t="shared" si="51"/>
        <v>0</v>
      </c>
      <c r="F259" s="63">
        <f t="shared" si="52"/>
        <v>0</v>
      </c>
      <c r="G259" s="63">
        <f t="shared" si="53"/>
        <v>0</v>
      </c>
      <c r="H259" s="63">
        <f t="shared" si="54"/>
        <v>0</v>
      </c>
      <c r="I259" s="63">
        <f t="shared" si="55"/>
        <v>0</v>
      </c>
      <c r="J259" s="63">
        <f t="shared" si="56"/>
        <v>0</v>
      </c>
      <c r="K259" s="63">
        <f t="shared" si="57"/>
        <v>0</v>
      </c>
      <c r="L259" s="63">
        <f t="shared" si="58"/>
        <v>0</v>
      </c>
      <c r="M259" s="63">
        <f t="shared" ca="1" si="59"/>
        <v>5.1712573270174936E-2</v>
      </c>
      <c r="N259" s="63">
        <f t="shared" ca="1" si="60"/>
        <v>0</v>
      </c>
      <c r="O259" s="17">
        <f t="shared" ca="1" si="61"/>
        <v>0</v>
      </c>
      <c r="P259" s="63">
        <f t="shared" ca="1" si="62"/>
        <v>0</v>
      </c>
      <c r="Q259" s="63">
        <f t="shared" ca="1" si="63"/>
        <v>0</v>
      </c>
      <c r="R259">
        <f t="shared" ca="1" si="64"/>
        <v>-5.1712573270174936E-2</v>
      </c>
    </row>
    <row r="260" spans="1:18">
      <c r="A260" s="73"/>
      <c r="B260" s="73"/>
      <c r="C260" s="73"/>
      <c r="D260" s="75">
        <f t="shared" si="50"/>
        <v>0</v>
      </c>
      <c r="E260" s="75">
        <f t="shared" si="51"/>
        <v>0</v>
      </c>
      <c r="F260" s="63">
        <f t="shared" si="52"/>
        <v>0</v>
      </c>
      <c r="G260" s="63">
        <f t="shared" si="53"/>
        <v>0</v>
      </c>
      <c r="H260" s="63">
        <f t="shared" si="54"/>
        <v>0</v>
      </c>
      <c r="I260" s="63">
        <f t="shared" si="55"/>
        <v>0</v>
      </c>
      <c r="J260" s="63">
        <f t="shared" si="56"/>
        <v>0</v>
      </c>
      <c r="K260" s="63">
        <f t="shared" si="57"/>
        <v>0</v>
      </c>
      <c r="L260" s="63">
        <f t="shared" si="58"/>
        <v>0</v>
      </c>
      <c r="M260" s="63">
        <f t="shared" ca="1" si="59"/>
        <v>5.1712573270174936E-2</v>
      </c>
      <c r="N260" s="63">
        <f t="shared" ca="1" si="60"/>
        <v>0</v>
      </c>
      <c r="O260" s="17">
        <f t="shared" ca="1" si="61"/>
        <v>0</v>
      </c>
      <c r="P260" s="63">
        <f t="shared" ca="1" si="62"/>
        <v>0</v>
      </c>
      <c r="Q260" s="63">
        <f t="shared" ca="1" si="63"/>
        <v>0</v>
      </c>
      <c r="R260">
        <f t="shared" ca="1" si="64"/>
        <v>-5.1712573270174936E-2</v>
      </c>
    </row>
    <row r="261" spans="1:18">
      <c r="A261" s="73"/>
      <c r="B261" s="73"/>
      <c r="C261" s="73"/>
      <c r="D261" s="75">
        <f t="shared" si="50"/>
        <v>0</v>
      </c>
      <c r="E261" s="75">
        <f t="shared" si="51"/>
        <v>0</v>
      </c>
      <c r="F261" s="63">
        <f t="shared" si="52"/>
        <v>0</v>
      </c>
      <c r="G261" s="63">
        <f t="shared" si="53"/>
        <v>0</v>
      </c>
      <c r="H261" s="63">
        <f t="shared" si="54"/>
        <v>0</v>
      </c>
      <c r="I261" s="63">
        <f t="shared" si="55"/>
        <v>0</v>
      </c>
      <c r="J261" s="63">
        <f t="shared" si="56"/>
        <v>0</v>
      </c>
      <c r="K261" s="63">
        <f t="shared" si="57"/>
        <v>0</v>
      </c>
      <c r="L261" s="63">
        <f t="shared" si="58"/>
        <v>0</v>
      </c>
      <c r="M261" s="63">
        <f t="shared" ca="1" si="59"/>
        <v>5.1712573270174936E-2</v>
      </c>
      <c r="N261" s="63">
        <f t="shared" ca="1" si="60"/>
        <v>0</v>
      </c>
      <c r="O261" s="17">
        <f t="shared" ca="1" si="61"/>
        <v>0</v>
      </c>
      <c r="P261" s="63">
        <f t="shared" ca="1" si="62"/>
        <v>0</v>
      </c>
      <c r="Q261" s="63">
        <f t="shared" ca="1" si="63"/>
        <v>0</v>
      </c>
      <c r="R261">
        <f t="shared" ca="1" si="64"/>
        <v>-5.1712573270174936E-2</v>
      </c>
    </row>
    <row r="262" spans="1:18">
      <c r="A262" s="73"/>
      <c r="B262" s="73"/>
      <c r="C262" s="73"/>
      <c r="D262" s="75">
        <f t="shared" si="50"/>
        <v>0</v>
      </c>
      <c r="E262" s="75">
        <f t="shared" si="51"/>
        <v>0</v>
      </c>
      <c r="F262" s="63">
        <f t="shared" si="52"/>
        <v>0</v>
      </c>
      <c r="G262" s="63">
        <f t="shared" si="53"/>
        <v>0</v>
      </c>
      <c r="H262" s="63">
        <f t="shared" si="54"/>
        <v>0</v>
      </c>
      <c r="I262" s="63">
        <f t="shared" si="55"/>
        <v>0</v>
      </c>
      <c r="J262" s="63">
        <f t="shared" si="56"/>
        <v>0</v>
      </c>
      <c r="K262" s="63">
        <f t="shared" si="57"/>
        <v>0</v>
      </c>
      <c r="L262" s="63">
        <f t="shared" si="58"/>
        <v>0</v>
      </c>
      <c r="M262" s="63">
        <f t="shared" ca="1" si="59"/>
        <v>5.1712573270174936E-2</v>
      </c>
      <c r="N262" s="63">
        <f t="shared" ca="1" si="60"/>
        <v>0</v>
      </c>
      <c r="O262" s="17">
        <f t="shared" ca="1" si="61"/>
        <v>0</v>
      </c>
      <c r="P262" s="63">
        <f t="shared" ca="1" si="62"/>
        <v>0</v>
      </c>
      <c r="Q262" s="63">
        <f t="shared" ca="1" si="63"/>
        <v>0</v>
      </c>
      <c r="R262">
        <f t="shared" ca="1" si="64"/>
        <v>-5.1712573270174936E-2</v>
      </c>
    </row>
    <row r="263" spans="1:18">
      <c r="A263" s="73"/>
      <c r="B263" s="73"/>
      <c r="C263" s="73"/>
      <c r="D263" s="75">
        <f t="shared" si="50"/>
        <v>0</v>
      </c>
      <c r="E263" s="75">
        <f t="shared" si="51"/>
        <v>0</v>
      </c>
      <c r="F263" s="63">
        <f t="shared" si="52"/>
        <v>0</v>
      </c>
      <c r="G263" s="63">
        <f t="shared" si="53"/>
        <v>0</v>
      </c>
      <c r="H263" s="63">
        <f t="shared" si="54"/>
        <v>0</v>
      </c>
      <c r="I263" s="63">
        <f t="shared" si="55"/>
        <v>0</v>
      </c>
      <c r="J263" s="63">
        <f t="shared" si="56"/>
        <v>0</v>
      </c>
      <c r="K263" s="63">
        <f t="shared" si="57"/>
        <v>0</v>
      </c>
      <c r="L263" s="63">
        <f t="shared" si="58"/>
        <v>0</v>
      </c>
      <c r="M263" s="63">
        <f t="shared" ca="1" si="59"/>
        <v>5.1712573270174936E-2</v>
      </c>
      <c r="N263" s="63">
        <f t="shared" ca="1" si="60"/>
        <v>0</v>
      </c>
      <c r="O263" s="17">
        <f t="shared" ca="1" si="61"/>
        <v>0</v>
      </c>
      <c r="P263" s="63">
        <f t="shared" ca="1" si="62"/>
        <v>0</v>
      </c>
      <c r="Q263" s="63">
        <f t="shared" ca="1" si="63"/>
        <v>0</v>
      </c>
      <c r="R263">
        <f t="shared" ca="1" si="64"/>
        <v>-5.1712573270174936E-2</v>
      </c>
    </row>
    <row r="264" spans="1:18">
      <c r="A264" s="73"/>
      <c r="B264" s="73"/>
      <c r="C264" s="73"/>
      <c r="D264" s="75">
        <f t="shared" si="50"/>
        <v>0</v>
      </c>
      <c r="E264" s="75">
        <f t="shared" si="51"/>
        <v>0</v>
      </c>
      <c r="F264" s="63">
        <f t="shared" si="52"/>
        <v>0</v>
      </c>
      <c r="G264" s="63">
        <f t="shared" si="53"/>
        <v>0</v>
      </c>
      <c r="H264" s="63">
        <f t="shared" si="54"/>
        <v>0</v>
      </c>
      <c r="I264" s="63">
        <f t="shared" si="55"/>
        <v>0</v>
      </c>
      <c r="J264" s="63">
        <f t="shared" si="56"/>
        <v>0</v>
      </c>
      <c r="K264" s="63">
        <f t="shared" si="57"/>
        <v>0</v>
      </c>
      <c r="L264" s="63">
        <f t="shared" si="58"/>
        <v>0</v>
      </c>
      <c r="M264" s="63">
        <f t="shared" ca="1" si="59"/>
        <v>5.1712573270174936E-2</v>
      </c>
      <c r="N264" s="63">
        <f t="shared" ca="1" si="60"/>
        <v>0</v>
      </c>
      <c r="O264" s="17">
        <f t="shared" ca="1" si="61"/>
        <v>0</v>
      </c>
      <c r="P264" s="63">
        <f t="shared" ca="1" si="62"/>
        <v>0</v>
      </c>
      <c r="Q264" s="63">
        <f t="shared" ca="1" si="63"/>
        <v>0</v>
      </c>
      <c r="R264">
        <f t="shared" ca="1" si="64"/>
        <v>-5.1712573270174936E-2</v>
      </c>
    </row>
    <row r="265" spans="1:18">
      <c r="A265" s="73"/>
      <c r="B265" s="73"/>
      <c r="C265" s="73"/>
      <c r="D265" s="75">
        <f t="shared" si="50"/>
        <v>0</v>
      </c>
      <c r="E265" s="75">
        <f t="shared" si="51"/>
        <v>0</v>
      </c>
      <c r="F265" s="63">
        <f t="shared" si="52"/>
        <v>0</v>
      </c>
      <c r="G265" s="63">
        <f t="shared" si="53"/>
        <v>0</v>
      </c>
      <c r="H265" s="63">
        <f t="shared" si="54"/>
        <v>0</v>
      </c>
      <c r="I265" s="63">
        <f t="shared" si="55"/>
        <v>0</v>
      </c>
      <c r="J265" s="63">
        <f t="shared" si="56"/>
        <v>0</v>
      </c>
      <c r="K265" s="63">
        <f t="shared" si="57"/>
        <v>0</v>
      </c>
      <c r="L265" s="63">
        <f t="shared" si="58"/>
        <v>0</v>
      </c>
      <c r="M265" s="63">
        <f t="shared" ca="1" si="59"/>
        <v>5.1712573270174936E-2</v>
      </c>
      <c r="N265" s="63">
        <f t="shared" ca="1" si="60"/>
        <v>0</v>
      </c>
      <c r="O265" s="17">
        <f t="shared" ca="1" si="61"/>
        <v>0</v>
      </c>
      <c r="P265" s="63">
        <f t="shared" ca="1" si="62"/>
        <v>0</v>
      </c>
      <c r="Q265" s="63">
        <f t="shared" ca="1" si="63"/>
        <v>0</v>
      </c>
      <c r="R265">
        <f t="shared" ca="1" si="64"/>
        <v>-5.1712573270174936E-2</v>
      </c>
    </row>
    <row r="266" spans="1:18">
      <c r="A266" s="73"/>
      <c r="B266" s="73"/>
      <c r="C266" s="73"/>
      <c r="D266" s="75">
        <f t="shared" si="50"/>
        <v>0</v>
      </c>
      <c r="E266" s="75">
        <f t="shared" si="51"/>
        <v>0</v>
      </c>
      <c r="F266" s="63">
        <f t="shared" si="52"/>
        <v>0</v>
      </c>
      <c r="G266" s="63">
        <f t="shared" si="53"/>
        <v>0</v>
      </c>
      <c r="H266" s="63">
        <f t="shared" si="54"/>
        <v>0</v>
      </c>
      <c r="I266" s="63">
        <f t="shared" si="55"/>
        <v>0</v>
      </c>
      <c r="J266" s="63">
        <f t="shared" si="56"/>
        <v>0</v>
      </c>
      <c r="K266" s="63">
        <f t="shared" si="57"/>
        <v>0</v>
      </c>
      <c r="L266" s="63">
        <f t="shared" si="58"/>
        <v>0</v>
      </c>
      <c r="M266" s="63">
        <f t="shared" ca="1" si="59"/>
        <v>5.1712573270174936E-2</v>
      </c>
      <c r="N266" s="63">
        <f t="shared" ca="1" si="60"/>
        <v>0</v>
      </c>
      <c r="O266" s="17">
        <f t="shared" ca="1" si="61"/>
        <v>0</v>
      </c>
      <c r="P266" s="63">
        <f t="shared" ca="1" si="62"/>
        <v>0</v>
      </c>
      <c r="Q266" s="63">
        <f t="shared" ca="1" si="63"/>
        <v>0</v>
      </c>
      <c r="R266">
        <f t="shared" ca="1" si="64"/>
        <v>-5.1712573270174936E-2</v>
      </c>
    </row>
    <row r="267" spans="1:18">
      <c r="A267" s="73"/>
      <c r="B267" s="73"/>
      <c r="C267" s="73"/>
      <c r="D267" s="75">
        <f t="shared" si="50"/>
        <v>0</v>
      </c>
      <c r="E267" s="75">
        <f t="shared" si="51"/>
        <v>0</v>
      </c>
      <c r="F267" s="63">
        <f t="shared" si="52"/>
        <v>0</v>
      </c>
      <c r="G267" s="63">
        <f t="shared" si="53"/>
        <v>0</v>
      </c>
      <c r="H267" s="63">
        <f t="shared" si="54"/>
        <v>0</v>
      </c>
      <c r="I267" s="63">
        <f t="shared" si="55"/>
        <v>0</v>
      </c>
      <c r="J267" s="63">
        <f t="shared" si="56"/>
        <v>0</v>
      </c>
      <c r="K267" s="63">
        <f t="shared" si="57"/>
        <v>0</v>
      </c>
      <c r="L267" s="63">
        <f t="shared" si="58"/>
        <v>0</v>
      </c>
      <c r="M267" s="63">
        <f t="shared" ca="1" si="59"/>
        <v>5.1712573270174936E-2</v>
      </c>
      <c r="N267" s="63">
        <f t="shared" ca="1" si="60"/>
        <v>0</v>
      </c>
      <c r="O267" s="17">
        <f t="shared" ca="1" si="61"/>
        <v>0</v>
      </c>
      <c r="P267" s="63">
        <f t="shared" ca="1" si="62"/>
        <v>0</v>
      </c>
      <c r="Q267" s="63">
        <f t="shared" ca="1" si="63"/>
        <v>0</v>
      </c>
      <c r="R267">
        <f t="shared" ca="1" si="64"/>
        <v>-5.1712573270174936E-2</v>
      </c>
    </row>
    <row r="268" spans="1:18">
      <c r="A268" s="73"/>
      <c r="B268" s="73"/>
      <c r="C268" s="73"/>
      <c r="D268" s="75">
        <f t="shared" si="50"/>
        <v>0</v>
      </c>
      <c r="E268" s="75">
        <f t="shared" si="51"/>
        <v>0</v>
      </c>
      <c r="F268" s="63">
        <f t="shared" si="52"/>
        <v>0</v>
      </c>
      <c r="G268" s="63">
        <f t="shared" si="53"/>
        <v>0</v>
      </c>
      <c r="H268" s="63">
        <f t="shared" si="54"/>
        <v>0</v>
      </c>
      <c r="I268" s="63">
        <f t="shared" si="55"/>
        <v>0</v>
      </c>
      <c r="J268" s="63">
        <f t="shared" si="56"/>
        <v>0</v>
      </c>
      <c r="K268" s="63">
        <f t="shared" si="57"/>
        <v>0</v>
      </c>
      <c r="L268" s="63">
        <f t="shared" si="58"/>
        <v>0</v>
      </c>
      <c r="M268" s="63">
        <f t="shared" ca="1" si="59"/>
        <v>5.1712573270174936E-2</v>
      </c>
      <c r="N268" s="63">
        <f t="shared" ca="1" si="60"/>
        <v>0</v>
      </c>
      <c r="O268" s="17">
        <f t="shared" ca="1" si="61"/>
        <v>0</v>
      </c>
      <c r="P268" s="63">
        <f t="shared" ca="1" si="62"/>
        <v>0</v>
      </c>
      <c r="Q268" s="63">
        <f t="shared" ca="1" si="63"/>
        <v>0</v>
      </c>
      <c r="R268">
        <f t="shared" ca="1" si="64"/>
        <v>-5.1712573270174936E-2</v>
      </c>
    </row>
    <row r="269" spans="1:18">
      <c r="A269" s="73"/>
      <c r="B269" s="73"/>
      <c r="C269" s="73"/>
      <c r="D269" s="75">
        <f t="shared" si="50"/>
        <v>0</v>
      </c>
      <c r="E269" s="75">
        <f t="shared" si="51"/>
        <v>0</v>
      </c>
      <c r="F269" s="63">
        <f t="shared" si="52"/>
        <v>0</v>
      </c>
      <c r="G269" s="63">
        <f t="shared" si="53"/>
        <v>0</v>
      </c>
      <c r="H269" s="63">
        <f t="shared" si="54"/>
        <v>0</v>
      </c>
      <c r="I269" s="63">
        <f t="shared" si="55"/>
        <v>0</v>
      </c>
      <c r="J269" s="63">
        <f t="shared" si="56"/>
        <v>0</v>
      </c>
      <c r="K269" s="63">
        <f t="shared" si="57"/>
        <v>0</v>
      </c>
      <c r="L269" s="63">
        <f t="shared" si="58"/>
        <v>0</v>
      </c>
      <c r="M269" s="63">
        <f t="shared" ca="1" si="59"/>
        <v>5.1712573270174936E-2</v>
      </c>
      <c r="N269" s="63">
        <f t="shared" ca="1" si="60"/>
        <v>0</v>
      </c>
      <c r="O269" s="17">
        <f t="shared" ca="1" si="61"/>
        <v>0</v>
      </c>
      <c r="P269" s="63">
        <f t="shared" ca="1" si="62"/>
        <v>0</v>
      </c>
      <c r="Q269" s="63">
        <f t="shared" ca="1" si="63"/>
        <v>0</v>
      </c>
      <c r="R269">
        <f t="shared" ca="1" si="64"/>
        <v>-5.1712573270174936E-2</v>
      </c>
    </row>
    <row r="270" spans="1:18">
      <c r="A270" s="73"/>
      <c r="B270" s="73"/>
      <c r="C270" s="73"/>
      <c r="D270" s="75">
        <f t="shared" si="50"/>
        <v>0</v>
      </c>
      <c r="E270" s="75">
        <f t="shared" si="51"/>
        <v>0</v>
      </c>
      <c r="F270" s="63">
        <f t="shared" si="52"/>
        <v>0</v>
      </c>
      <c r="G270" s="63">
        <f t="shared" si="53"/>
        <v>0</v>
      </c>
      <c r="H270" s="63">
        <f t="shared" si="54"/>
        <v>0</v>
      </c>
      <c r="I270" s="63">
        <f t="shared" si="55"/>
        <v>0</v>
      </c>
      <c r="J270" s="63">
        <f t="shared" si="56"/>
        <v>0</v>
      </c>
      <c r="K270" s="63">
        <f t="shared" si="57"/>
        <v>0</v>
      </c>
      <c r="L270" s="63">
        <f t="shared" si="58"/>
        <v>0</v>
      </c>
      <c r="M270" s="63">
        <f t="shared" ca="1" si="59"/>
        <v>5.1712573270174936E-2</v>
      </c>
      <c r="N270" s="63">
        <f t="shared" ca="1" si="60"/>
        <v>0</v>
      </c>
      <c r="O270" s="17">
        <f t="shared" ca="1" si="61"/>
        <v>0</v>
      </c>
      <c r="P270" s="63">
        <f t="shared" ca="1" si="62"/>
        <v>0</v>
      </c>
      <c r="Q270" s="63">
        <f t="shared" ca="1" si="63"/>
        <v>0</v>
      </c>
      <c r="R270">
        <f t="shared" ca="1" si="64"/>
        <v>-5.1712573270174936E-2</v>
      </c>
    </row>
    <row r="271" spans="1:18">
      <c r="A271" s="73"/>
      <c r="B271" s="73"/>
      <c r="C271" s="73"/>
      <c r="D271" s="75">
        <f t="shared" si="50"/>
        <v>0</v>
      </c>
      <c r="E271" s="75">
        <f t="shared" si="51"/>
        <v>0</v>
      </c>
      <c r="F271" s="63">
        <f t="shared" si="52"/>
        <v>0</v>
      </c>
      <c r="G271" s="63">
        <f t="shared" si="53"/>
        <v>0</v>
      </c>
      <c r="H271" s="63">
        <f t="shared" si="54"/>
        <v>0</v>
      </c>
      <c r="I271" s="63">
        <f t="shared" si="55"/>
        <v>0</v>
      </c>
      <c r="J271" s="63">
        <f t="shared" si="56"/>
        <v>0</v>
      </c>
      <c r="K271" s="63">
        <f t="shared" si="57"/>
        <v>0</v>
      </c>
      <c r="L271" s="63">
        <f t="shared" si="58"/>
        <v>0</v>
      </c>
      <c r="M271" s="63">
        <f t="shared" ca="1" si="59"/>
        <v>5.1712573270174936E-2</v>
      </c>
      <c r="N271" s="63">
        <f t="shared" ca="1" si="60"/>
        <v>0</v>
      </c>
      <c r="O271" s="17">
        <f t="shared" ca="1" si="61"/>
        <v>0</v>
      </c>
      <c r="P271" s="63">
        <f t="shared" ca="1" si="62"/>
        <v>0</v>
      </c>
      <c r="Q271" s="63">
        <f t="shared" ca="1" si="63"/>
        <v>0</v>
      </c>
      <c r="R271">
        <f t="shared" ca="1" si="64"/>
        <v>-5.1712573270174936E-2</v>
      </c>
    </row>
    <row r="272" spans="1:18">
      <c r="A272" s="73"/>
      <c r="B272" s="73"/>
      <c r="C272" s="73"/>
      <c r="D272" s="75">
        <f t="shared" si="50"/>
        <v>0</v>
      </c>
      <c r="E272" s="75">
        <f t="shared" si="51"/>
        <v>0</v>
      </c>
      <c r="F272" s="63">
        <f t="shared" si="52"/>
        <v>0</v>
      </c>
      <c r="G272" s="63">
        <f t="shared" si="53"/>
        <v>0</v>
      </c>
      <c r="H272" s="63">
        <f t="shared" si="54"/>
        <v>0</v>
      </c>
      <c r="I272" s="63">
        <f t="shared" si="55"/>
        <v>0</v>
      </c>
      <c r="J272" s="63">
        <f t="shared" si="56"/>
        <v>0</v>
      </c>
      <c r="K272" s="63">
        <f t="shared" si="57"/>
        <v>0</v>
      </c>
      <c r="L272" s="63">
        <f t="shared" si="58"/>
        <v>0</v>
      </c>
      <c r="M272" s="63">
        <f t="shared" ca="1" si="59"/>
        <v>5.1712573270174936E-2</v>
      </c>
      <c r="N272" s="63">
        <f t="shared" ca="1" si="60"/>
        <v>0</v>
      </c>
      <c r="O272" s="17">
        <f t="shared" ca="1" si="61"/>
        <v>0</v>
      </c>
      <c r="P272" s="63">
        <f t="shared" ca="1" si="62"/>
        <v>0</v>
      </c>
      <c r="Q272" s="63">
        <f t="shared" ca="1" si="63"/>
        <v>0</v>
      </c>
      <c r="R272">
        <f t="shared" ca="1" si="64"/>
        <v>-5.1712573270174936E-2</v>
      </c>
    </row>
    <row r="273" spans="1:18">
      <c r="A273" s="73"/>
      <c r="B273" s="73"/>
      <c r="C273" s="73"/>
      <c r="D273" s="75">
        <f t="shared" si="50"/>
        <v>0</v>
      </c>
      <c r="E273" s="75">
        <f t="shared" si="51"/>
        <v>0</v>
      </c>
      <c r="F273" s="63">
        <f t="shared" si="52"/>
        <v>0</v>
      </c>
      <c r="G273" s="63">
        <f t="shared" si="53"/>
        <v>0</v>
      </c>
      <c r="H273" s="63">
        <f t="shared" si="54"/>
        <v>0</v>
      </c>
      <c r="I273" s="63">
        <f t="shared" si="55"/>
        <v>0</v>
      </c>
      <c r="J273" s="63">
        <f t="shared" si="56"/>
        <v>0</v>
      </c>
      <c r="K273" s="63">
        <f t="shared" si="57"/>
        <v>0</v>
      </c>
      <c r="L273" s="63">
        <f t="shared" si="58"/>
        <v>0</v>
      </c>
      <c r="M273" s="63">
        <f t="shared" ca="1" si="59"/>
        <v>5.1712573270174936E-2</v>
      </c>
      <c r="N273" s="63">
        <f t="shared" ca="1" si="60"/>
        <v>0</v>
      </c>
      <c r="O273" s="17">
        <f t="shared" ca="1" si="61"/>
        <v>0</v>
      </c>
      <c r="P273" s="63">
        <f t="shared" ca="1" si="62"/>
        <v>0</v>
      </c>
      <c r="Q273" s="63">
        <f t="shared" ca="1" si="63"/>
        <v>0</v>
      </c>
      <c r="R273">
        <f t="shared" ca="1" si="64"/>
        <v>-5.1712573270174936E-2</v>
      </c>
    </row>
    <row r="274" spans="1:18">
      <c r="A274" s="73"/>
      <c r="B274" s="73"/>
      <c r="C274" s="73"/>
      <c r="D274" s="75">
        <f t="shared" si="50"/>
        <v>0</v>
      </c>
      <c r="E274" s="75">
        <f t="shared" si="51"/>
        <v>0</v>
      </c>
      <c r="F274" s="63">
        <f t="shared" si="52"/>
        <v>0</v>
      </c>
      <c r="G274" s="63">
        <f t="shared" si="53"/>
        <v>0</v>
      </c>
      <c r="H274" s="63">
        <f t="shared" si="54"/>
        <v>0</v>
      </c>
      <c r="I274" s="63">
        <f t="shared" si="55"/>
        <v>0</v>
      </c>
      <c r="J274" s="63">
        <f t="shared" si="56"/>
        <v>0</v>
      </c>
      <c r="K274" s="63">
        <f t="shared" si="57"/>
        <v>0</v>
      </c>
      <c r="L274" s="63">
        <f t="shared" si="58"/>
        <v>0</v>
      </c>
      <c r="M274" s="63">
        <f t="shared" ca="1" si="59"/>
        <v>5.1712573270174936E-2</v>
      </c>
      <c r="N274" s="63">
        <f t="shared" ca="1" si="60"/>
        <v>0</v>
      </c>
      <c r="O274" s="17">
        <f t="shared" ca="1" si="61"/>
        <v>0</v>
      </c>
      <c r="P274" s="63">
        <f t="shared" ca="1" si="62"/>
        <v>0</v>
      </c>
      <c r="Q274" s="63">
        <f t="shared" ca="1" si="63"/>
        <v>0</v>
      </c>
      <c r="R274">
        <f t="shared" ca="1" si="64"/>
        <v>-5.1712573270174936E-2</v>
      </c>
    </row>
    <row r="275" spans="1:18">
      <c r="A275" s="73"/>
      <c r="B275" s="73"/>
      <c r="C275" s="73"/>
      <c r="D275" s="75">
        <f t="shared" si="50"/>
        <v>0</v>
      </c>
      <c r="E275" s="75">
        <f t="shared" si="51"/>
        <v>0</v>
      </c>
      <c r="F275" s="63">
        <f t="shared" si="52"/>
        <v>0</v>
      </c>
      <c r="G275" s="63">
        <f t="shared" si="53"/>
        <v>0</v>
      </c>
      <c r="H275" s="63">
        <f t="shared" si="54"/>
        <v>0</v>
      </c>
      <c r="I275" s="63">
        <f t="shared" si="55"/>
        <v>0</v>
      </c>
      <c r="J275" s="63">
        <f t="shared" si="56"/>
        <v>0</v>
      </c>
      <c r="K275" s="63">
        <f t="shared" si="57"/>
        <v>0</v>
      </c>
      <c r="L275" s="63">
        <f t="shared" si="58"/>
        <v>0</v>
      </c>
      <c r="M275" s="63">
        <f t="shared" ca="1" si="59"/>
        <v>5.1712573270174936E-2</v>
      </c>
      <c r="N275" s="63">
        <f t="shared" ca="1" si="60"/>
        <v>0</v>
      </c>
      <c r="O275" s="17">
        <f t="shared" ca="1" si="61"/>
        <v>0</v>
      </c>
      <c r="P275" s="63">
        <f t="shared" ca="1" si="62"/>
        <v>0</v>
      </c>
      <c r="Q275" s="63">
        <f t="shared" ca="1" si="63"/>
        <v>0</v>
      </c>
      <c r="R275">
        <f t="shared" ca="1" si="64"/>
        <v>-5.1712573270174936E-2</v>
      </c>
    </row>
    <row r="276" spans="1:18">
      <c r="A276" s="73"/>
      <c r="B276" s="73"/>
      <c r="C276" s="73"/>
      <c r="D276" s="75">
        <f t="shared" si="50"/>
        <v>0</v>
      </c>
      <c r="E276" s="75">
        <f t="shared" si="51"/>
        <v>0</v>
      </c>
      <c r="F276" s="63">
        <f t="shared" si="52"/>
        <v>0</v>
      </c>
      <c r="G276" s="63">
        <f t="shared" si="53"/>
        <v>0</v>
      </c>
      <c r="H276" s="63">
        <f t="shared" si="54"/>
        <v>0</v>
      </c>
      <c r="I276" s="63">
        <f t="shared" si="55"/>
        <v>0</v>
      </c>
      <c r="J276" s="63">
        <f t="shared" si="56"/>
        <v>0</v>
      </c>
      <c r="K276" s="63">
        <f t="shared" si="57"/>
        <v>0</v>
      </c>
      <c r="L276" s="63">
        <f t="shared" si="58"/>
        <v>0</v>
      </c>
      <c r="M276" s="63">
        <f t="shared" ca="1" si="59"/>
        <v>5.1712573270174936E-2</v>
      </c>
      <c r="N276" s="63">
        <f t="shared" ca="1" si="60"/>
        <v>0</v>
      </c>
      <c r="O276" s="17">
        <f t="shared" ca="1" si="61"/>
        <v>0</v>
      </c>
      <c r="P276" s="63">
        <f t="shared" ca="1" si="62"/>
        <v>0</v>
      </c>
      <c r="Q276" s="63">
        <f t="shared" ca="1" si="63"/>
        <v>0</v>
      </c>
      <c r="R276">
        <f t="shared" ca="1" si="64"/>
        <v>-5.1712573270174936E-2</v>
      </c>
    </row>
    <row r="277" spans="1:18">
      <c r="A277" s="73"/>
      <c r="B277" s="73"/>
      <c r="C277" s="73"/>
      <c r="D277" s="75">
        <f t="shared" ref="D277:D335" si="65">A277/A$18</f>
        <v>0</v>
      </c>
      <c r="E277" s="75">
        <f t="shared" ref="E277:E335" si="66">B277/B$18</f>
        <v>0</v>
      </c>
      <c r="F277" s="63">
        <f t="shared" ref="F277:F335" si="67">$C277*D277</f>
        <v>0</v>
      </c>
      <c r="G277" s="63">
        <f t="shared" ref="G277:G335" si="68">$C277*E277</f>
        <v>0</v>
      </c>
      <c r="H277" s="63">
        <f t="shared" ref="H277:H335" si="69">C277*D277*D277</f>
        <v>0</v>
      </c>
      <c r="I277" s="63">
        <f t="shared" ref="I277:I335" si="70">C277*D277*D277*D277</f>
        <v>0</v>
      </c>
      <c r="J277" s="63">
        <f t="shared" ref="J277:J335" si="71">C277*D277*D277*D277*D277</f>
        <v>0</v>
      </c>
      <c r="K277" s="63">
        <f t="shared" ref="K277:K335" si="72">C277*E277*D277</f>
        <v>0</v>
      </c>
      <c r="L277" s="63">
        <f t="shared" ref="L277:L335" si="73">C277*E277*D277*D277</f>
        <v>0</v>
      </c>
      <c r="M277" s="63">
        <f t="shared" ref="M277:M335" ca="1" si="74">+E$4+E$5*D277+E$6*D277^2</f>
        <v>5.1712573270174936E-2</v>
      </c>
      <c r="N277" s="63">
        <f t="shared" ref="N277:N335" ca="1" si="75">C277*(M277-E277)^2</f>
        <v>0</v>
      </c>
      <c r="O277" s="17">
        <f t="shared" ref="O277:O335" ca="1" si="76">(C277*O$1-O$2*F277+O$3*H277)^2</f>
        <v>0</v>
      </c>
      <c r="P277" s="63">
        <f t="shared" ref="P277:P335" ca="1" si="77">(-C277*O$2+O$4*F277-O$5*H277)^2</f>
        <v>0</v>
      </c>
      <c r="Q277" s="63">
        <f t="shared" ref="Q277:Q335" ca="1" si="78">+(C277*O$3-F277*O$5+H277*O$6)^2</f>
        <v>0</v>
      </c>
      <c r="R277">
        <f t="shared" ref="R277:R335" ca="1" si="79">+E277-M277</f>
        <v>-5.1712573270174936E-2</v>
      </c>
    </row>
    <row r="278" spans="1:18">
      <c r="A278" s="73"/>
      <c r="B278" s="73"/>
      <c r="C278" s="73"/>
      <c r="D278" s="75">
        <f t="shared" si="65"/>
        <v>0</v>
      </c>
      <c r="E278" s="75">
        <f t="shared" si="66"/>
        <v>0</v>
      </c>
      <c r="F278" s="63">
        <f t="shared" si="67"/>
        <v>0</v>
      </c>
      <c r="G278" s="63">
        <f t="shared" si="68"/>
        <v>0</v>
      </c>
      <c r="H278" s="63">
        <f t="shared" si="69"/>
        <v>0</v>
      </c>
      <c r="I278" s="63">
        <f t="shared" si="70"/>
        <v>0</v>
      </c>
      <c r="J278" s="63">
        <f t="shared" si="71"/>
        <v>0</v>
      </c>
      <c r="K278" s="63">
        <f t="shared" si="72"/>
        <v>0</v>
      </c>
      <c r="L278" s="63">
        <f t="shared" si="73"/>
        <v>0</v>
      </c>
      <c r="M278" s="63">
        <f t="shared" ca="1" si="74"/>
        <v>5.1712573270174936E-2</v>
      </c>
      <c r="N278" s="63">
        <f t="shared" ca="1" si="75"/>
        <v>0</v>
      </c>
      <c r="O278" s="17">
        <f t="shared" ca="1" si="76"/>
        <v>0</v>
      </c>
      <c r="P278" s="63">
        <f t="shared" ca="1" si="77"/>
        <v>0</v>
      </c>
      <c r="Q278" s="63">
        <f t="shared" ca="1" si="78"/>
        <v>0</v>
      </c>
      <c r="R278">
        <f t="shared" ca="1" si="79"/>
        <v>-5.1712573270174936E-2</v>
      </c>
    </row>
    <row r="279" spans="1:18">
      <c r="A279" s="73"/>
      <c r="B279" s="73"/>
      <c r="C279" s="73"/>
      <c r="D279" s="75">
        <f t="shared" si="65"/>
        <v>0</v>
      </c>
      <c r="E279" s="75">
        <f t="shared" si="66"/>
        <v>0</v>
      </c>
      <c r="F279" s="63">
        <f t="shared" si="67"/>
        <v>0</v>
      </c>
      <c r="G279" s="63">
        <f t="shared" si="68"/>
        <v>0</v>
      </c>
      <c r="H279" s="63">
        <f t="shared" si="69"/>
        <v>0</v>
      </c>
      <c r="I279" s="63">
        <f t="shared" si="70"/>
        <v>0</v>
      </c>
      <c r="J279" s="63">
        <f t="shared" si="71"/>
        <v>0</v>
      </c>
      <c r="K279" s="63">
        <f t="shared" si="72"/>
        <v>0</v>
      </c>
      <c r="L279" s="63">
        <f t="shared" si="73"/>
        <v>0</v>
      </c>
      <c r="M279" s="63">
        <f t="shared" ca="1" si="74"/>
        <v>5.1712573270174936E-2</v>
      </c>
      <c r="N279" s="63">
        <f t="shared" ca="1" si="75"/>
        <v>0</v>
      </c>
      <c r="O279" s="17">
        <f t="shared" ca="1" si="76"/>
        <v>0</v>
      </c>
      <c r="P279" s="63">
        <f t="shared" ca="1" si="77"/>
        <v>0</v>
      </c>
      <c r="Q279" s="63">
        <f t="shared" ca="1" si="78"/>
        <v>0</v>
      </c>
      <c r="R279">
        <f t="shared" ca="1" si="79"/>
        <v>-5.1712573270174936E-2</v>
      </c>
    </row>
    <row r="280" spans="1:18">
      <c r="A280" s="73"/>
      <c r="B280" s="73"/>
      <c r="C280" s="73"/>
      <c r="D280" s="75">
        <f t="shared" si="65"/>
        <v>0</v>
      </c>
      <c r="E280" s="75">
        <f t="shared" si="66"/>
        <v>0</v>
      </c>
      <c r="F280" s="63">
        <f t="shared" si="67"/>
        <v>0</v>
      </c>
      <c r="G280" s="63">
        <f t="shared" si="68"/>
        <v>0</v>
      </c>
      <c r="H280" s="63">
        <f t="shared" si="69"/>
        <v>0</v>
      </c>
      <c r="I280" s="63">
        <f t="shared" si="70"/>
        <v>0</v>
      </c>
      <c r="J280" s="63">
        <f t="shared" si="71"/>
        <v>0</v>
      </c>
      <c r="K280" s="63">
        <f t="shared" si="72"/>
        <v>0</v>
      </c>
      <c r="L280" s="63">
        <f t="shared" si="73"/>
        <v>0</v>
      </c>
      <c r="M280" s="63">
        <f t="shared" ca="1" si="74"/>
        <v>5.1712573270174936E-2</v>
      </c>
      <c r="N280" s="63">
        <f t="shared" ca="1" si="75"/>
        <v>0</v>
      </c>
      <c r="O280" s="17">
        <f t="shared" ca="1" si="76"/>
        <v>0</v>
      </c>
      <c r="P280" s="63">
        <f t="shared" ca="1" si="77"/>
        <v>0</v>
      </c>
      <c r="Q280" s="63">
        <f t="shared" ca="1" si="78"/>
        <v>0</v>
      </c>
      <c r="R280">
        <f t="shared" ca="1" si="79"/>
        <v>-5.1712573270174936E-2</v>
      </c>
    </row>
    <row r="281" spans="1:18">
      <c r="A281" s="73"/>
      <c r="B281" s="73"/>
      <c r="C281" s="73"/>
      <c r="D281" s="75">
        <f t="shared" si="65"/>
        <v>0</v>
      </c>
      <c r="E281" s="75">
        <f t="shared" si="66"/>
        <v>0</v>
      </c>
      <c r="F281" s="63">
        <f t="shared" si="67"/>
        <v>0</v>
      </c>
      <c r="G281" s="63">
        <f t="shared" si="68"/>
        <v>0</v>
      </c>
      <c r="H281" s="63">
        <f t="shared" si="69"/>
        <v>0</v>
      </c>
      <c r="I281" s="63">
        <f t="shared" si="70"/>
        <v>0</v>
      </c>
      <c r="J281" s="63">
        <f t="shared" si="71"/>
        <v>0</v>
      </c>
      <c r="K281" s="63">
        <f t="shared" si="72"/>
        <v>0</v>
      </c>
      <c r="L281" s="63">
        <f t="shared" si="73"/>
        <v>0</v>
      </c>
      <c r="M281" s="63">
        <f t="shared" ca="1" si="74"/>
        <v>5.1712573270174936E-2</v>
      </c>
      <c r="N281" s="63">
        <f t="shared" ca="1" si="75"/>
        <v>0</v>
      </c>
      <c r="O281" s="17">
        <f t="shared" ca="1" si="76"/>
        <v>0</v>
      </c>
      <c r="P281" s="63">
        <f t="shared" ca="1" si="77"/>
        <v>0</v>
      </c>
      <c r="Q281" s="63">
        <f t="shared" ca="1" si="78"/>
        <v>0</v>
      </c>
      <c r="R281">
        <f t="shared" ca="1" si="79"/>
        <v>-5.1712573270174936E-2</v>
      </c>
    </row>
    <row r="282" spans="1:18">
      <c r="A282" s="73"/>
      <c r="B282" s="73"/>
      <c r="C282" s="73"/>
      <c r="D282" s="75">
        <f t="shared" si="65"/>
        <v>0</v>
      </c>
      <c r="E282" s="75">
        <f t="shared" si="66"/>
        <v>0</v>
      </c>
      <c r="F282" s="63">
        <f t="shared" si="67"/>
        <v>0</v>
      </c>
      <c r="G282" s="63">
        <f t="shared" si="68"/>
        <v>0</v>
      </c>
      <c r="H282" s="63">
        <f t="shared" si="69"/>
        <v>0</v>
      </c>
      <c r="I282" s="63">
        <f t="shared" si="70"/>
        <v>0</v>
      </c>
      <c r="J282" s="63">
        <f t="shared" si="71"/>
        <v>0</v>
      </c>
      <c r="K282" s="63">
        <f t="shared" si="72"/>
        <v>0</v>
      </c>
      <c r="L282" s="63">
        <f t="shared" si="73"/>
        <v>0</v>
      </c>
      <c r="M282" s="63">
        <f t="shared" ca="1" si="74"/>
        <v>5.1712573270174936E-2</v>
      </c>
      <c r="N282" s="63">
        <f t="shared" ca="1" si="75"/>
        <v>0</v>
      </c>
      <c r="O282" s="17">
        <f t="shared" ca="1" si="76"/>
        <v>0</v>
      </c>
      <c r="P282" s="63">
        <f t="shared" ca="1" si="77"/>
        <v>0</v>
      </c>
      <c r="Q282" s="63">
        <f t="shared" ca="1" si="78"/>
        <v>0</v>
      </c>
      <c r="R282">
        <f t="shared" ca="1" si="79"/>
        <v>-5.1712573270174936E-2</v>
      </c>
    </row>
    <row r="283" spans="1:18">
      <c r="A283" s="73"/>
      <c r="B283" s="73"/>
      <c r="C283" s="73"/>
      <c r="D283" s="75">
        <f t="shared" si="65"/>
        <v>0</v>
      </c>
      <c r="E283" s="75">
        <f t="shared" si="66"/>
        <v>0</v>
      </c>
      <c r="F283" s="63">
        <f t="shared" si="67"/>
        <v>0</v>
      </c>
      <c r="G283" s="63">
        <f t="shared" si="68"/>
        <v>0</v>
      </c>
      <c r="H283" s="63">
        <f t="shared" si="69"/>
        <v>0</v>
      </c>
      <c r="I283" s="63">
        <f t="shared" si="70"/>
        <v>0</v>
      </c>
      <c r="J283" s="63">
        <f t="shared" si="71"/>
        <v>0</v>
      </c>
      <c r="K283" s="63">
        <f t="shared" si="72"/>
        <v>0</v>
      </c>
      <c r="L283" s="63">
        <f t="shared" si="73"/>
        <v>0</v>
      </c>
      <c r="M283" s="63">
        <f t="shared" ca="1" si="74"/>
        <v>5.1712573270174936E-2</v>
      </c>
      <c r="N283" s="63">
        <f t="shared" ca="1" si="75"/>
        <v>0</v>
      </c>
      <c r="O283" s="17">
        <f t="shared" ca="1" si="76"/>
        <v>0</v>
      </c>
      <c r="P283" s="63">
        <f t="shared" ca="1" si="77"/>
        <v>0</v>
      </c>
      <c r="Q283" s="63">
        <f t="shared" ca="1" si="78"/>
        <v>0</v>
      </c>
      <c r="R283">
        <f t="shared" ca="1" si="79"/>
        <v>-5.1712573270174936E-2</v>
      </c>
    </row>
    <row r="284" spans="1:18">
      <c r="A284" s="73"/>
      <c r="B284" s="73"/>
      <c r="C284" s="73"/>
      <c r="D284" s="75">
        <f t="shared" si="65"/>
        <v>0</v>
      </c>
      <c r="E284" s="75">
        <f t="shared" si="66"/>
        <v>0</v>
      </c>
      <c r="F284" s="63">
        <f t="shared" si="67"/>
        <v>0</v>
      </c>
      <c r="G284" s="63">
        <f t="shared" si="68"/>
        <v>0</v>
      </c>
      <c r="H284" s="63">
        <f t="shared" si="69"/>
        <v>0</v>
      </c>
      <c r="I284" s="63">
        <f t="shared" si="70"/>
        <v>0</v>
      </c>
      <c r="J284" s="63">
        <f t="shared" si="71"/>
        <v>0</v>
      </c>
      <c r="K284" s="63">
        <f t="shared" si="72"/>
        <v>0</v>
      </c>
      <c r="L284" s="63">
        <f t="shared" si="73"/>
        <v>0</v>
      </c>
      <c r="M284" s="63">
        <f t="shared" ca="1" si="74"/>
        <v>5.1712573270174936E-2</v>
      </c>
      <c r="N284" s="63">
        <f t="shared" ca="1" si="75"/>
        <v>0</v>
      </c>
      <c r="O284" s="17">
        <f t="shared" ca="1" si="76"/>
        <v>0</v>
      </c>
      <c r="P284" s="63">
        <f t="shared" ca="1" si="77"/>
        <v>0</v>
      </c>
      <c r="Q284" s="63">
        <f t="shared" ca="1" si="78"/>
        <v>0</v>
      </c>
      <c r="R284">
        <f t="shared" ca="1" si="79"/>
        <v>-5.1712573270174936E-2</v>
      </c>
    </row>
    <row r="285" spans="1:18">
      <c r="A285" s="73"/>
      <c r="B285" s="73"/>
      <c r="C285" s="73"/>
      <c r="D285" s="75">
        <f t="shared" si="65"/>
        <v>0</v>
      </c>
      <c r="E285" s="75">
        <f t="shared" si="66"/>
        <v>0</v>
      </c>
      <c r="F285" s="63">
        <f t="shared" si="67"/>
        <v>0</v>
      </c>
      <c r="G285" s="63">
        <f t="shared" si="68"/>
        <v>0</v>
      </c>
      <c r="H285" s="63">
        <f t="shared" si="69"/>
        <v>0</v>
      </c>
      <c r="I285" s="63">
        <f t="shared" si="70"/>
        <v>0</v>
      </c>
      <c r="J285" s="63">
        <f t="shared" si="71"/>
        <v>0</v>
      </c>
      <c r="K285" s="63">
        <f t="shared" si="72"/>
        <v>0</v>
      </c>
      <c r="L285" s="63">
        <f t="shared" si="73"/>
        <v>0</v>
      </c>
      <c r="M285" s="63">
        <f t="shared" ca="1" si="74"/>
        <v>5.1712573270174936E-2</v>
      </c>
      <c r="N285" s="63">
        <f t="shared" ca="1" si="75"/>
        <v>0</v>
      </c>
      <c r="O285" s="17">
        <f t="shared" ca="1" si="76"/>
        <v>0</v>
      </c>
      <c r="P285" s="63">
        <f t="shared" ca="1" si="77"/>
        <v>0</v>
      </c>
      <c r="Q285" s="63">
        <f t="shared" ca="1" si="78"/>
        <v>0</v>
      </c>
      <c r="R285">
        <f t="shared" ca="1" si="79"/>
        <v>-5.1712573270174936E-2</v>
      </c>
    </row>
    <row r="286" spans="1:18">
      <c r="A286" s="73"/>
      <c r="B286" s="73"/>
      <c r="C286" s="73"/>
      <c r="D286" s="75">
        <f t="shared" si="65"/>
        <v>0</v>
      </c>
      <c r="E286" s="75">
        <f t="shared" si="66"/>
        <v>0</v>
      </c>
      <c r="F286" s="63">
        <f t="shared" si="67"/>
        <v>0</v>
      </c>
      <c r="G286" s="63">
        <f t="shared" si="68"/>
        <v>0</v>
      </c>
      <c r="H286" s="63">
        <f t="shared" si="69"/>
        <v>0</v>
      </c>
      <c r="I286" s="63">
        <f t="shared" si="70"/>
        <v>0</v>
      </c>
      <c r="J286" s="63">
        <f t="shared" si="71"/>
        <v>0</v>
      </c>
      <c r="K286" s="63">
        <f t="shared" si="72"/>
        <v>0</v>
      </c>
      <c r="L286" s="63">
        <f t="shared" si="73"/>
        <v>0</v>
      </c>
      <c r="M286" s="63">
        <f t="shared" ca="1" si="74"/>
        <v>5.1712573270174936E-2</v>
      </c>
      <c r="N286" s="63">
        <f t="shared" ca="1" si="75"/>
        <v>0</v>
      </c>
      <c r="O286" s="17">
        <f t="shared" ca="1" si="76"/>
        <v>0</v>
      </c>
      <c r="P286" s="63">
        <f t="shared" ca="1" si="77"/>
        <v>0</v>
      </c>
      <c r="Q286" s="63">
        <f t="shared" ca="1" si="78"/>
        <v>0</v>
      </c>
      <c r="R286">
        <f t="shared" ca="1" si="79"/>
        <v>-5.1712573270174936E-2</v>
      </c>
    </row>
    <row r="287" spans="1:18">
      <c r="A287" s="73"/>
      <c r="B287" s="73"/>
      <c r="C287" s="73"/>
      <c r="D287" s="75">
        <f t="shared" si="65"/>
        <v>0</v>
      </c>
      <c r="E287" s="75">
        <f t="shared" si="66"/>
        <v>0</v>
      </c>
      <c r="F287" s="63">
        <f t="shared" si="67"/>
        <v>0</v>
      </c>
      <c r="G287" s="63">
        <f t="shared" si="68"/>
        <v>0</v>
      </c>
      <c r="H287" s="63">
        <f t="shared" si="69"/>
        <v>0</v>
      </c>
      <c r="I287" s="63">
        <f t="shared" si="70"/>
        <v>0</v>
      </c>
      <c r="J287" s="63">
        <f t="shared" si="71"/>
        <v>0</v>
      </c>
      <c r="K287" s="63">
        <f t="shared" si="72"/>
        <v>0</v>
      </c>
      <c r="L287" s="63">
        <f t="shared" si="73"/>
        <v>0</v>
      </c>
      <c r="M287" s="63">
        <f t="shared" ca="1" si="74"/>
        <v>5.1712573270174936E-2</v>
      </c>
      <c r="N287" s="63">
        <f t="shared" ca="1" si="75"/>
        <v>0</v>
      </c>
      <c r="O287" s="17">
        <f t="shared" ca="1" si="76"/>
        <v>0</v>
      </c>
      <c r="P287" s="63">
        <f t="shared" ca="1" si="77"/>
        <v>0</v>
      </c>
      <c r="Q287" s="63">
        <f t="shared" ca="1" si="78"/>
        <v>0</v>
      </c>
      <c r="R287">
        <f t="shared" ca="1" si="79"/>
        <v>-5.1712573270174936E-2</v>
      </c>
    </row>
    <row r="288" spans="1:18">
      <c r="A288" s="73"/>
      <c r="B288" s="73"/>
      <c r="C288" s="73"/>
      <c r="D288" s="75">
        <f t="shared" si="65"/>
        <v>0</v>
      </c>
      <c r="E288" s="75">
        <f t="shared" si="66"/>
        <v>0</v>
      </c>
      <c r="F288" s="63">
        <f t="shared" si="67"/>
        <v>0</v>
      </c>
      <c r="G288" s="63">
        <f t="shared" si="68"/>
        <v>0</v>
      </c>
      <c r="H288" s="63">
        <f t="shared" si="69"/>
        <v>0</v>
      </c>
      <c r="I288" s="63">
        <f t="shared" si="70"/>
        <v>0</v>
      </c>
      <c r="J288" s="63">
        <f t="shared" si="71"/>
        <v>0</v>
      </c>
      <c r="K288" s="63">
        <f t="shared" si="72"/>
        <v>0</v>
      </c>
      <c r="L288" s="63">
        <f t="shared" si="73"/>
        <v>0</v>
      </c>
      <c r="M288" s="63">
        <f t="shared" ca="1" si="74"/>
        <v>5.1712573270174936E-2</v>
      </c>
      <c r="N288" s="63">
        <f t="shared" ca="1" si="75"/>
        <v>0</v>
      </c>
      <c r="O288" s="17">
        <f t="shared" ca="1" si="76"/>
        <v>0</v>
      </c>
      <c r="P288" s="63">
        <f t="shared" ca="1" si="77"/>
        <v>0</v>
      </c>
      <c r="Q288" s="63">
        <f t="shared" ca="1" si="78"/>
        <v>0</v>
      </c>
      <c r="R288">
        <f t="shared" ca="1" si="79"/>
        <v>-5.1712573270174936E-2</v>
      </c>
    </row>
    <row r="289" spans="1:18">
      <c r="A289" s="73"/>
      <c r="B289" s="73"/>
      <c r="C289" s="73"/>
      <c r="D289" s="75">
        <f t="shared" si="65"/>
        <v>0</v>
      </c>
      <c r="E289" s="75">
        <f t="shared" si="66"/>
        <v>0</v>
      </c>
      <c r="F289" s="63">
        <f t="shared" si="67"/>
        <v>0</v>
      </c>
      <c r="G289" s="63">
        <f t="shared" si="68"/>
        <v>0</v>
      </c>
      <c r="H289" s="63">
        <f t="shared" si="69"/>
        <v>0</v>
      </c>
      <c r="I289" s="63">
        <f t="shared" si="70"/>
        <v>0</v>
      </c>
      <c r="J289" s="63">
        <f t="shared" si="71"/>
        <v>0</v>
      </c>
      <c r="K289" s="63">
        <f t="shared" si="72"/>
        <v>0</v>
      </c>
      <c r="L289" s="63">
        <f t="shared" si="73"/>
        <v>0</v>
      </c>
      <c r="M289" s="63">
        <f t="shared" ca="1" si="74"/>
        <v>5.1712573270174936E-2</v>
      </c>
      <c r="N289" s="63">
        <f t="shared" ca="1" si="75"/>
        <v>0</v>
      </c>
      <c r="O289" s="17">
        <f t="shared" ca="1" si="76"/>
        <v>0</v>
      </c>
      <c r="P289" s="63">
        <f t="shared" ca="1" si="77"/>
        <v>0</v>
      </c>
      <c r="Q289" s="63">
        <f t="shared" ca="1" si="78"/>
        <v>0</v>
      </c>
      <c r="R289">
        <f t="shared" ca="1" si="79"/>
        <v>-5.1712573270174936E-2</v>
      </c>
    </row>
    <row r="290" spans="1:18">
      <c r="A290" s="73"/>
      <c r="B290" s="73"/>
      <c r="C290" s="73"/>
      <c r="D290" s="75">
        <f t="shared" si="65"/>
        <v>0</v>
      </c>
      <c r="E290" s="75">
        <f t="shared" si="66"/>
        <v>0</v>
      </c>
      <c r="F290" s="63">
        <f t="shared" si="67"/>
        <v>0</v>
      </c>
      <c r="G290" s="63">
        <f t="shared" si="68"/>
        <v>0</v>
      </c>
      <c r="H290" s="63">
        <f t="shared" si="69"/>
        <v>0</v>
      </c>
      <c r="I290" s="63">
        <f t="shared" si="70"/>
        <v>0</v>
      </c>
      <c r="J290" s="63">
        <f t="shared" si="71"/>
        <v>0</v>
      </c>
      <c r="K290" s="63">
        <f t="shared" si="72"/>
        <v>0</v>
      </c>
      <c r="L290" s="63">
        <f t="shared" si="73"/>
        <v>0</v>
      </c>
      <c r="M290" s="63">
        <f t="shared" ca="1" si="74"/>
        <v>5.1712573270174936E-2</v>
      </c>
      <c r="N290" s="63">
        <f t="shared" ca="1" si="75"/>
        <v>0</v>
      </c>
      <c r="O290" s="17">
        <f t="shared" ca="1" si="76"/>
        <v>0</v>
      </c>
      <c r="P290" s="63">
        <f t="shared" ca="1" si="77"/>
        <v>0</v>
      </c>
      <c r="Q290" s="63">
        <f t="shared" ca="1" si="78"/>
        <v>0</v>
      </c>
      <c r="R290">
        <f t="shared" ca="1" si="79"/>
        <v>-5.1712573270174936E-2</v>
      </c>
    </row>
    <row r="291" spans="1:18">
      <c r="A291" s="73"/>
      <c r="B291" s="73"/>
      <c r="C291" s="73"/>
      <c r="D291" s="75">
        <f t="shared" si="65"/>
        <v>0</v>
      </c>
      <c r="E291" s="75">
        <f t="shared" si="66"/>
        <v>0</v>
      </c>
      <c r="F291" s="63">
        <f t="shared" si="67"/>
        <v>0</v>
      </c>
      <c r="G291" s="63">
        <f t="shared" si="68"/>
        <v>0</v>
      </c>
      <c r="H291" s="63">
        <f t="shared" si="69"/>
        <v>0</v>
      </c>
      <c r="I291" s="63">
        <f t="shared" si="70"/>
        <v>0</v>
      </c>
      <c r="J291" s="63">
        <f t="shared" si="71"/>
        <v>0</v>
      </c>
      <c r="K291" s="63">
        <f t="shared" si="72"/>
        <v>0</v>
      </c>
      <c r="L291" s="63">
        <f t="shared" si="73"/>
        <v>0</v>
      </c>
      <c r="M291" s="63">
        <f t="shared" ca="1" si="74"/>
        <v>5.1712573270174936E-2</v>
      </c>
      <c r="N291" s="63">
        <f t="shared" ca="1" si="75"/>
        <v>0</v>
      </c>
      <c r="O291" s="17">
        <f t="shared" ca="1" si="76"/>
        <v>0</v>
      </c>
      <c r="P291" s="63">
        <f t="shared" ca="1" si="77"/>
        <v>0</v>
      </c>
      <c r="Q291" s="63">
        <f t="shared" ca="1" si="78"/>
        <v>0</v>
      </c>
      <c r="R291">
        <f t="shared" ca="1" si="79"/>
        <v>-5.1712573270174936E-2</v>
      </c>
    </row>
    <row r="292" spans="1:18">
      <c r="A292" s="73"/>
      <c r="B292" s="73"/>
      <c r="C292" s="73"/>
      <c r="D292" s="75">
        <f t="shared" si="65"/>
        <v>0</v>
      </c>
      <c r="E292" s="75">
        <f t="shared" si="66"/>
        <v>0</v>
      </c>
      <c r="F292" s="63">
        <f t="shared" si="67"/>
        <v>0</v>
      </c>
      <c r="G292" s="63">
        <f t="shared" si="68"/>
        <v>0</v>
      </c>
      <c r="H292" s="63">
        <f t="shared" si="69"/>
        <v>0</v>
      </c>
      <c r="I292" s="63">
        <f t="shared" si="70"/>
        <v>0</v>
      </c>
      <c r="J292" s="63">
        <f t="shared" si="71"/>
        <v>0</v>
      </c>
      <c r="K292" s="63">
        <f t="shared" si="72"/>
        <v>0</v>
      </c>
      <c r="L292" s="63">
        <f t="shared" si="73"/>
        <v>0</v>
      </c>
      <c r="M292" s="63">
        <f t="shared" ca="1" si="74"/>
        <v>5.1712573270174936E-2</v>
      </c>
      <c r="N292" s="63">
        <f t="shared" ca="1" si="75"/>
        <v>0</v>
      </c>
      <c r="O292" s="17">
        <f t="shared" ca="1" si="76"/>
        <v>0</v>
      </c>
      <c r="P292" s="63">
        <f t="shared" ca="1" si="77"/>
        <v>0</v>
      </c>
      <c r="Q292" s="63">
        <f t="shared" ca="1" si="78"/>
        <v>0</v>
      </c>
      <c r="R292">
        <f t="shared" ca="1" si="79"/>
        <v>-5.1712573270174936E-2</v>
      </c>
    </row>
    <row r="293" spans="1:18">
      <c r="A293" s="73"/>
      <c r="B293" s="73"/>
      <c r="C293" s="73"/>
      <c r="D293" s="75">
        <f t="shared" si="65"/>
        <v>0</v>
      </c>
      <c r="E293" s="75">
        <f t="shared" si="66"/>
        <v>0</v>
      </c>
      <c r="F293" s="63">
        <f t="shared" si="67"/>
        <v>0</v>
      </c>
      <c r="G293" s="63">
        <f t="shared" si="68"/>
        <v>0</v>
      </c>
      <c r="H293" s="63">
        <f t="shared" si="69"/>
        <v>0</v>
      </c>
      <c r="I293" s="63">
        <f t="shared" si="70"/>
        <v>0</v>
      </c>
      <c r="J293" s="63">
        <f t="shared" si="71"/>
        <v>0</v>
      </c>
      <c r="K293" s="63">
        <f t="shared" si="72"/>
        <v>0</v>
      </c>
      <c r="L293" s="63">
        <f t="shared" si="73"/>
        <v>0</v>
      </c>
      <c r="M293" s="63">
        <f t="shared" ca="1" si="74"/>
        <v>5.1712573270174936E-2</v>
      </c>
      <c r="N293" s="63">
        <f t="shared" ca="1" si="75"/>
        <v>0</v>
      </c>
      <c r="O293" s="17">
        <f t="shared" ca="1" si="76"/>
        <v>0</v>
      </c>
      <c r="P293" s="63">
        <f t="shared" ca="1" si="77"/>
        <v>0</v>
      </c>
      <c r="Q293" s="63">
        <f t="shared" ca="1" si="78"/>
        <v>0</v>
      </c>
      <c r="R293">
        <f t="shared" ca="1" si="79"/>
        <v>-5.1712573270174936E-2</v>
      </c>
    </row>
    <row r="294" spans="1:18">
      <c r="A294" s="73"/>
      <c r="B294" s="73"/>
      <c r="C294" s="73"/>
      <c r="D294" s="75">
        <f t="shared" si="65"/>
        <v>0</v>
      </c>
      <c r="E294" s="75">
        <f t="shared" si="66"/>
        <v>0</v>
      </c>
      <c r="F294" s="63">
        <f t="shared" si="67"/>
        <v>0</v>
      </c>
      <c r="G294" s="63">
        <f t="shared" si="68"/>
        <v>0</v>
      </c>
      <c r="H294" s="63">
        <f t="shared" si="69"/>
        <v>0</v>
      </c>
      <c r="I294" s="63">
        <f t="shared" si="70"/>
        <v>0</v>
      </c>
      <c r="J294" s="63">
        <f t="shared" si="71"/>
        <v>0</v>
      </c>
      <c r="K294" s="63">
        <f t="shared" si="72"/>
        <v>0</v>
      </c>
      <c r="L294" s="63">
        <f t="shared" si="73"/>
        <v>0</v>
      </c>
      <c r="M294" s="63">
        <f t="shared" ca="1" si="74"/>
        <v>5.1712573270174936E-2</v>
      </c>
      <c r="N294" s="63">
        <f t="shared" ca="1" si="75"/>
        <v>0</v>
      </c>
      <c r="O294" s="17">
        <f t="shared" ca="1" si="76"/>
        <v>0</v>
      </c>
      <c r="P294" s="63">
        <f t="shared" ca="1" si="77"/>
        <v>0</v>
      </c>
      <c r="Q294" s="63">
        <f t="shared" ca="1" si="78"/>
        <v>0</v>
      </c>
      <c r="R294">
        <f t="shared" ca="1" si="79"/>
        <v>-5.1712573270174936E-2</v>
      </c>
    </row>
    <row r="295" spans="1:18">
      <c r="A295" s="73"/>
      <c r="B295" s="73"/>
      <c r="C295" s="73"/>
      <c r="D295" s="75">
        <f t="shared" si="65"/>
        <v>0</v>
      </c>
      <c r="E295" s="75">
        <f t="shared" si="66"/>
        <v>0</v>
      </c>
      <c r="F295" s="63">
        <f t="shared" si="67"/>
        <v>0</v>
      </c>
      <c r="G295" s="63">
        <f t="shared" si="68"/>
        <v>0</v>
      </c>
      <c r="H295" s="63">
        <f t="shared" si="69"/>
        <v>0</v>
      </c>
      <c r="I295" s="63">
        <f t="shared" si="70"/>
        <v>0</v>
      </c>
      <c r="J295" s="63">
        <f t="shared" si="71"/>
        <v>0</v>
      </c>
      <c r="K295" s="63">
        <f t="shared" si="72"/>
        <v>0</v>
      </c>
      <c r="L295" s="63">
        <f t="shared" si="73"/>
        <v>0</v>
      </c>
      <c r="M295" s="63">
        <f t="shared" ca="1" si="74"/>
        <v>5.1712573270174936E-2</v>
      </c>
      <c r="N295" s="63">
        <f t="shared" ca="1" si="75"/>
        <v>0</v>
      </c>
      <c r="O295" s="17">
        <f t="shared" ca="1" si="76"/>
        <v>0</v>
      </c>
      <c r="P295" s="63">
        <f t="shared" ca="1" si="77"/>
        <v>0</v>
      </c>
      <c r="Q295" s="63">
        <f t="shared" ca="1" si="78"/>
        <v>0</v>
      </c>
      <c r="R295">
        <f t="shared" ca="1" si="79"/>
        <v>-5.1712573270174936E-2</v>
      </c>
    </row>
    <row r="296" spans="1:18">
      <c r="A296" s="73"/>
      <c r="B296" s="73"/>
      <c r="C296" s="73"/>
      <c r="D296" s="75">
        <f t="shared" si="65"/>
        <v>0</v>
      </c>
      <c r="E296" s="75">
        <f t="shared" si="66"/>
        <v>0</v>
      </c>
      <c r="F296" s="63">
        <f t="shared" si="67"/>
        <v>0</v>
      </c>
      <c r="G296" s="63">
        <f t="shared" si="68"/>
        <v>0</v>
      </c>
      <c r="H296" s="63">
        <f t="shared" si="69"/>
        <v>0</v>
      </c>
      <c r="I296" s="63">
        <f t="shared" si="70"/>
        <v>0</v>
      </c>
      <c r="J296" s="63">
        <f t="shared" si="71"/>
        <v>0</v>
      </c>
      <c r="K296" s="63">
        <f t="shared" si="72"/>
        <v>0</v>
      </c>
      <c r="L296" s="63">
        <f t="shared" si="73"/>
        <v>0</v>
      </c>
      <c r="M296" s="63">
        <f t="shared" ca="1" si="74"/>
        <v>5.1712573270174936E-2</v>
      </c>
      <c r="N296" s="63">
        <f t="shared" ca="1" si="75"/>
        <v>0</v>
      </c>
      <c r="O296" s="17">
        <f t="shared" ca="1" si="76"/>
        <v>0</v>
      </c>
      <c r="P296" s="63">
        <f t="shared" ca="1" si="77"/>
        <v>0</v>
      </c>
      <c r="Q296" s="63">
        <f t="shared" ca="1" si="78"/>
        <v>0</v>
      </c>
      <c r="R296">
        <f t="shared" ca="1" si="79"/>
        <v>-5.1712573270174936E-2</v>
      </c>
    </row>
    <row r="297" spans="1:18">
      <c r="A297" s="73"/>
      <c r="B297" s="73"/>
      <c r="C297" s="73"/>
      <c r="D297" s="75">
        <f t="shared" si="65"/>
        <v>0</v>
      </c>
      <c r="E297" s="75">
        <f t="shared" si="66"/>
        <v>0</v>
      </c>
      <c r="F297" s="63">
        <f t="shared" si="67"/>
        <v>0</v>
      </c>
      <c r="G297" s="63">
        <f t="shared" si="68"/>
        <v>0</v>
      </c>
      <c r="H297" s="63">
        <f t="shared" si="69"/>
        <v>0</v>
      </c>
      <c r="I297" s="63">
        <f t="shared" si="70"/>
        <v>0</v>
      </c>
      <c r="J297" s="63">
        <f t="shared" si="71"/>
        <v>0</v>
      </c>
      <c r="K297" s="63">
        <f t="shared" si="72"/>
        <v>0</v>
      </c>
      <c r="L297" s="63">
        <f t="shared" si="73"/>
        <v>0</v>
      </c>
      <c r="M297" s="63">
        <f t="shared" ca="1" si="74"/>
        <v>5.1712573270174936E-2</v>
      </c>
      <c r="N297" s="63">
        <f t="shared" ca="1" si="75"/>
        <v>0</v>
      </c>
      <c r="O297" s="17">
        <f t="shared" ca="1" si="76"/>
        <v>0</v>
      </c>
      <c r="P297" s="63">
        <f t="shared" ca="1" si="77"/>
        <v>0</v>
      </c>
      <c r="Q297" s="63">
        <f t="shared" ca="1" si="78"/>
        <v>0</v>
      </c>
      <c r="R297">
        <f t="shared" ca="1" si="79"/>
        <v>-5.1712573270174936E-2</v>
      </c>
    </row>
    <row r="298" spans="1:18">
      <c r="A298" s="73"/>
      <c r="B298" s="73"/>
      <c r="C298" s="73"/>
      <c r="D298" s="75">
        <f t="shared" si="65"/>
        <v>0</v>
      </c>
      <c r="E298" s="75">
        <f t="shared" si="66"/>
        <v>0</v>
      </c>
      <c r="F298" s="63">
        <f t="shared" si="67"/>
        <v>0</v>
      </c>
      <c r="G298" s="63">
        <f t="shared" si="68"/>
        <v>0</v>
      </c>
      <c r="H298" s="63">
        <f t="shared" si="69"/>
        <v>0</v>
      </c>
      <c r="I298" s="63">
        <f t="shared" si="70"/>
        <v>0</v>
      </c>
      <c r="J298" s="63">
        <f t="shared" si="71"/>
        <v>0</v>
      </c>
      <c r="K298" s="63">
        <f t="shared" si="72"/>
        <v>0</v>
      </c>
      <c r="L298" s="63">
        <f t="shared" si="73"/>
        <v>0</v>
      </c>
      <c r="M298" s="63">
        <f t="shared" ca="1" si="74"/>
        <v>5.1712573270174936E-2</v>
      </c>
      <c r="N298" s="63">
        <f t="shared" ca="1" si="75"/>
        <v>0</v>
      </c>
      <c r="O298" s="17">
        <f t="shared" ca="1" si="76"/>
        <v>0</v>
      </c>
      <c r="P298" s="63">
        <f t="shared" ca="1" si="77"/>
        <v>0</v>
      </c>
      <c r="Q298" s="63">
        <f t="shared" ca="1" si="78"/>
        <v>0</v>
      </c>
      <c r="R298">
        <f t="shared" ca="1" si="79"/>
        <v>-5.1712573270174936E-2</v>
      </c>
    </row>
    <row r="299" spans="1:18">
      <c r="A299" s="73"/>
      <c r="B299" s="73"/>
      <c r="C299" s="73"/>
      <c r="D299" s="75">
        <f t="shared" si="65"/>
        <v>0</v>
      </c>
      <c r="E299" s="75">
        <f t="shared" si="66"/>
        <v>0</v>
      </c>
      <c r="F299" s="63">
        <f t="shared" si="67"/>
        <v>0</v>
      </c>
      <c r="G299" s="63">
        <f t="shared" si="68"/>
        <v>0</v>
      </c>
      <c r="H299" s="63">
        <f t="shared" si="69"/>
        <v>0</v>
      </c>
      <c r="I299" s="63">
        <f t="shared" si="70"/>
        <v>0</v>
      </c>
      <c r="J299" s="63">
        <f t="shared" si="71"/>
        <v>0</v>
      </c>
      <c r="K299" s="63">
        <f t="shared" si="72"/>
        <v>0</v>
      </c>
      <c r="L299" s="63">
        <f t="shared" si="73"/>
        <v>0</v>
      </c>
      <c r="M299" s="63">
        <f t="shared" ca="1" si="74"/>
        <v>5.1712573270174936E-2</v>
      </c>
      <c r="N299" s="63">
        <f t="shared" ca="1" si="75"/>
        <v>0</v>
      </c>
      <c r="O299" s="17">
        <f t="shared" ca="1" si="76"/>
        <v>0</v>
      </c>
      <c r="P299" s="63">
        <f t="shared" ca="1" si="77"/>
        <v>0</v>
      </c>
      <c r="Q299" s="63">
        <f t="shared" ca="1" si="78"/>
        <v>0</v>
      </c>
      <c r="R299">
        <f t="shared" ca="1" si="79"/>
        <v>-5.1712573270174936E-2</v>
      </c>
    </row>
    <row r="300" spans="1:18">
      <c r="A300" s="73"/>
      <c r="B300" s="73"/>
      <c r="C300" s="73"/>
      <c r="D300" s="75">
        <f t="shared" si="65"/>
        <v>0</v>
      </c>
      <c r="E300" s="75">
        <f t="shared" si="66"/>
        <v>0</v>
      </c>
      <c r="F300" s="63">
        <f t="shared" si="67"/>
        <v>0</v>
      </c>
      <c r="G300" s="63">
        <f t="shared" si="68"/>
        <v>0</v>
      </c>
      <c r="H300" s="63">
        <f t="shared" si="69"/>
        <v>0</v>
      </c>
      <c r="I300" s="63">
        <f t="shared" si="70"/>
        <v>0</v>
      </c>
      <c r="J300" s="63">
        <f t="shared" si="71"/>
        <v>0</v>
      </c>
      <c r="K300" s="63">
        <f t="shared" si="72"/>
        <v>0</v>
      </c>
      <c r="L300" s="63">
        <f t="shared" si="73"/>
        <v>0</v>
      </c>
      <c r="M300" s="63">
        <f t="shared" ca="1" si="74"/>
        <v>5.1712573270174936E-2</v>
      </c>
      <c r="N300" s="63">
        <f t="shared" ca="1" si="75"/>
        <v>0</v>
      </c>
      <c r="O300" s="17">
        <f t="shared" ca="1" si="76"/>
        <v>0</v>
      </c>
      <c r="P300" s="63">
        <f t="shared" ca="1" si="77"/>
        <v>0</v>
      </c>
      <c r="Q300" s="63">
        <f t="shared" ca="1" si="78"/>
        <v>0</v>
      </c>
      <c r="R300">
        <f t="shared" ca="1" si="79"/>
        <v>-5.1712573270174936E-2</v>
      </c>
    </row>
    <row r="301" spans="1:18">
      <c r="A301" s="73"/>
      <c r="B301" s="73"/>
      <c r="C301" s="73"/>
      <c r="D301" s="75">
        <f t="shared" si="65"/>
        <v>0</v>
      </c>
      <c r="E301" s="75">
        <f t="shared" si="66"/>
        <v>0</v>
      </c>
      <c r="F301" s="63">
        <f t="shared" si="67"/>
        <v>0</v>
      </c>
      <c r="G301" s="63">
        <f t="shared" si="68"/>
        <v>0</v>
      </c>
      <c r="H301" s="63">
        <f t="shared" si="69"/>
        <v>0</v>
      </c>
      <c r="I301" s="63">
        <f t="shared" si="70"/>
        <v>0</v>
      </c>
      <c r="J301" s="63">
        <f t="shared" si="71"/>
        <v>0</v>
      </c>
      <c r="K301" s="63">
        <f t="shared" si="72"/>
        <v>0</v>
      </c>
      <c r="L301" s="63">
        <f t="shared" si="73"/>
        <v>0</v>
      </c>
      <c r="M301" s="63">
        <f t="shared" ca="1" si="74"/>
        <v>5.1712573270174936E-2</v>
      </c>
      <c r="N301" s="63">
        <f t="shared" ca="1" si="75"/>
        <v>0</v>
      </c>
      <c r="O301" s="17">
        <f t="shared" ca="1" si="76"/>
        <v>0</v>
      </c>
      <c r="P301" s="63">
        <f t="shared" ca="1" si="77"/>
        <v>0</v>
      </c>
      <c r="Q301" s="63">
        <f t="shared" ca="1" si="78"/>
        <v>0</v>
      </c>
      <c r="R301">
        <f t="shared" ca="1" si="79"/>
        <v>-5.1712573270174936E-2</v>
      </c>
    </row>
    <row r="302" spans="1:18">
      <c r="A302" s="73"/>
      <c r="B302" s="73"/>
      <c r="C302" s="73"/>
      <c r="D302" s="75">
        <f t="shared" si="65"/>
        <v>0</v>
      </c>
      <c r="E302" s="75">
        <f t="shared" si="66"/>
        <v>0</v>
      </c>
      <c r="F302" s="63">
        <f t="shared" si="67"/>
        <v>0</v>
      </c>
      <c r="G302" s="63">
        <f t="shared" si="68"/>
        <v>0</v>
      </c>
      <c r="H302" s="63">
        <f t="shared" si="69"/>
        <v>0</v>
      </c>
      <c r="I302" s="63">
        <f t="shared" si="70"/>
        <v>0</v>
      </c>
      <c r="J302" s="63">
        <f t="shared" si="71"/>
        <v>0</v>
      </c>
      <c r="K302" s="63">
        <f t="shared" si="72"/>
        <v>0</v>
      </c>
      <c r="L302" s="63">
        <f t="shared" si="73"/>
        <v>0</v>
      </c>
      <c r="M302" s="63">
        <f t="shared" ca="1" si="74"/>
        <v>5.1712573270174936E-2</v>
      </c>
      <c r="N302" s="63">
        <f t="shared" ca="1" si="75"/>
        <v>0</v>
      </c>
      <c r="O302" s="17">
        <f t="shared" ca="1" si="76"/>
        <v>0</v>
      </c>
      <c r="P302" s="63">
        <f t="shared" ca="1" si="77"/>
        <v>0</v>
      </c>
      <c r="Q302" s="63">
        <f t="shared" ca="1" si="78"/>
        <v>0</v>
      </c>
      <c r="R302">
        <f t="shared" ca="1" si="79"/>
        <v>-5.1712573270174936E-2</v>
      </c>
    </row>
    <row r="303" spans="1:18">
      <c r="A303" s="73"/>
      <c r="B303" s="73"/>
      <c r="C303" s="73"/>
      <c r="D303" s="75">
        <f t="shared" si="65"/>
        <v>0</v>
      </c>
      <c r="E303" s="75">
        <f t="shared" si="66"/>
        <v>0</v>
      </c>
      <c r="F303" s="63">
        <f t="shared" si="67"/>
        <v>0</v>
      </c>
      <c r="G303" s="63">
        <f t="shared" si="68"/>
        <v>0</v>
      </c>
      <c r="H303" s="63">
        <f t="shared" si="69"/>
        <v>0</v>
      </c>
      <c r="I303" s="63">
        <f t="shared" si="70"/>
        <v>0</v>
      </c>
      <c r="J303" s="63">
        <f t="shared" si="71"/>
        <v>0</v>
      </c>
      <c r="K303" s="63">
        <f t="shared" si="72"/>
        <v>0</v>
      </c>
      <c r="L303" s="63">
        <f t="shared" si="73"/>
        <v>0</v>
      </c>
      <c r="M303" s="63">
        <f t="shared" ca="1" si="74"/>
        <v>5.1712573270174936E-2</v>
      </c>
      <c r="N303" s="63">
        <f t="shared" ca="1" si="75"/>
        <v>0</v>
      </c>
      <c r="O303" s="17">
        <f t="shared" ca="1" si="76"/>
        <v>0</v>
      </c>
      <c r="P303" s="63">
        <f t="shared" ca="1" si="77"/>
        <v>0</v>
      </c>
      <c r="Q303" s="63">
        <f t="shared" ca="1" si="78"/>
        <v>0</v>
      </c>
      <c r="R303">
        <f t="shared" ca="1" si="79"/>
        <v>-5.1712573270174936E-2</v>
      </c>
    </row>
    <row r="304" spans="1:18">
      <c r="A304" s="73"/>
      <c r="B304" s="73"/>
      <c r="C304" s="73"/>
      <c r="D304" s="75">
        <f t="shared" si="65"/>
        <v>0</v>
      </c>
      <c r="E304" s="75">
        <f t="shared" si="66"/>
        <v>0</v>
      </c>
      <c r="F304" s="63">
        <f t="shared" si="67"/>
        <v>0</v>
      </c>
      <c r="G304" s="63">
        <f t="shared" si="68"/>
        <v>0</v>
      </c>
      <c r="H304" s="63">
        <f t="shared" si="69"/>
        <v>0</v>
      </c>
      <c r="I304" s="63">
        <f t="shared" si="70"/>
        <v>0</v>
      </c>
      <c r="J304" s="63">
        <f t="shared" si="71"/>
        <v>0</v>
      </c>
      <c r="K304" s="63">
        <f t="shared" si="72"/>
        <v>0</v>
      </c>
      <c r="L304" s="63">
        <f t="shared" si="73"/>
        <v>0</v>
      </c>
      <c r="M304" s="63">
        <f t="shared" ca="1" si="74"/>
        <v>5.1712573270174936E-2</v>
      </c>
      <c r="N304" s="63">
        <f t="shared" ca="1" si="75"/>
        <v>0</v>
      </c>
      <c r="O304" s="17">
        <f t="shared" ca="1" si="76"/>
        <v>0</v>
      </c>
      <c r="P304" s="63">
        <f t="shared" ca="1" si="77"/>
        <v>0</v>
      </c>
      <c r="Q304" s="63">
        <f t="shared" ca="1" si="78"/>
        <v>0</v>
      </c>
      <c r="R304">
        <f t="shared" ca="1" si="79"/>
        <v>-5.1712573270174936E-2</v>
      </c>
    </row>
    <row r="305" spans="1:18">
      <c r="A305" s="73"/>
      <c r="B305" s="73"/>
      <c r="C305" s="73"/>
      <c r="D305" s="75">
        <f t="shared" si="65"/>
        <v>0</v>
      </c>
      <c r="E305" s="75">
        <f t="shared" si="66"/>
        <v>0</v>
      </c>
      <c r="F305" s="63">
        <f t="shared" si="67"/>
        <v>0</v>
      </c>
      <c r="G305" s="63">
        <f t="shared" si="68"/>
        <v>0</v>
      </c>
      <c r="H305" s="63">
        <f t="shared" si="69"/>
        <v>0</v>
      </c>
      <c r="I305" s="63">
        <f t="shared" si="70"/>
        <v>0</v>
      </c>
      <c r="J305" s="63">
        <f t="shared" si="71"/>
        <v>0</v>
      </c>
      <c r="K305" s="63">
        <f t="shared" si="72"/>
        <v>0</v>
      </c>
      <c r="L305" s="63">
        <f t="shared" si="73"/>
        <v>0</v>
      </c>
      <c r="M305" s="63">
        <f t="shared" ca="1" si="74"/>
        <v>5.1712573270174936E-2</v>
      </c>
      <c r="N305" s="63">
        <f t="shared" ca="1" si="75"/>
        <v>0</v>
      </c>
      <c r="O305" s="17">
        <f t="shared" ca="1" si="76"/>
        <v>0</v>
      </c>
      <c r="P305" s="63">
        <f t="shared" ca="1" si="77"/>
        <v>0</v>
      </c>
      <c r="Q305" s="63">
        <f t="shared" ca="1" si="78"/>
        <v>0</v>
      </c>
      <c r="R305">
        <f t="shared" ca="1" si="79"/>
        <v>-5.1712573270174936E-2</v>
      </c>
    </row>
    <row r="306" spans="1:18">
      <c r="A306" s="73"/>
      <c r="B306" s="73"/>
      <c r="C306" s="73"/>
      <c r="D306" s="75">
        <f t="shared" si="65"/>
        <v>0</v>
      </c>
      <c r="E306" s="75">
        <f t="shared" si="66"/>
        <v>0</v>
      </c>
      <c r="F306" s="63">
        <f t="shared" si="67"/>
        <v>0</v>
      </c>
      <c r="G306" s="63">
        <f t="shared" si="68"/>
        <v>0</v>
      </c>
      <c r="H306" s="63">
        <f t="shared" si="69"/>
        <v>0</v>
      </c>
      <c r="I306" s="63">
        <f t="shared" si="70"/>
        <v>0</v>
      </c>
      <c r="J306" s="63">
        <f t="shared" si="71"/>
        <v>0</v>
      </c>
      <c r="K306" s="63">
        <f t="shared" si="72"/>
        <v>0</v>
      </c>
      <c r="L306" s="63">
        <f t="shared" si="73"/>
        <v>0</v>
      </c>
      <c r="M306" s="63">
        <f t="shared" ca="1" si="74"/>
        <v>5.1712573270174936E-2</v>
      </c>
      <c r="N306" s="63">
        <f t="shared" ca="1" si="75"/>
        <v>0</v>
      </c>
      <c r="O306" s="17">
        <f t="shared" ca="1" si="76"/>
        <v>0</v>
      </c>
      <c r="P306" s="63">
        <f t="shared" ca="1" si="77"/>
        <v>0</v>
      </c>
      <c r="Q306" s="63">
        <f t="shared" ca="1" si="78"/>
        <v>0</v>
      </c>
      <c r="R306">
        <f t="shared" ca="1" si="79"/>
        <v>-5.1712573270174936E-2</v>
      </c>
    </row>
    <row r="307" spans="1:18">
      <c r="A307" s="73"/>
      <c r="B307" s="73"/>
      <c r="C307" s="73"/>
      <c r="D307" s="75">
        <f t="shared" si="65"/>
        <v>0</v>
      </c>
      <c r="E307" s="75">
        <f t="shared" si="66"/>
        <v>0</v>
      </c>
      <c r="F307" s="63">
        <f t="shared" si="67"/>
        <v>0</v>
      </c>
      <c r="G307" s="63">
        <f t="shared" si="68"/>
        <v>0</v>
      </c>
      <c r="H307" s="63">
        <f t="shared" si="69"/>
        <v>0</v>
      </c>
      <c r="I307" s="63">
        <f t="shared" si="70"/>
        <v>0</v>
      </c>
      <c r="J307" s="63">
        <f t="shared" si="71"/>
        <v>0</v>
      </c>
      <c r="K307" s="63">
        <f t="shared" si="72"/>
        <v>0</v>
      </c>
      <c r="L307" s="63">
        <f t="shared" si="73"/>
        <v>0</v>
      </c>
      <c r="M307" s="63">
        <f t="shared" ca="1" si="74"/>
        <v>5.1712573270174936E-2</v>
      </c>
      <c r="N307" s="63">
        <f t="shared" ca="1" si="75"/>
        <v>0</v>
      </c>
      <c r="O307" s="17">
        <f t="shared" ca="1" si="76"/>
        <v>0</v>
      </c>
      <c r="P307" s="63">
        <f t="shared" ca="1" si="77"/>
        <v>0</v>
      </c>
      <c r="Q307" s="63">
        <f t="shared" ca="1" si="78"/>
        <v>0</v>
      </c>
      <c r="R307">
        <f t="shared" ca="1" si="79"/>
        <v>-5.1712573270174936E-2</v>
      </c>
    </row>
    <row r="308" spans="1:18">
      <c r="A308" s="73"/>
      <c r="B308" s="73"/>
      <c r="C308" s="73"/>
      <c r="D308" s="75">
        <f t="shared" si="65"/>
        <v>0</v>
      </c>
      <c r="E308" s="75">
        <f t="shared" si="66"/>
        <v>0</v>
      </c>
      <c r="F308" s="63">
        <f t="shared" si="67"/>
        <v>0</v>
      </c>
      <c r="G308" s="63">
        <f t="shared" si="68"/>
        <v>0</v>
      </c>
      <c r="H308" s="63">
        <f t="shared" si="69"/>
        <v>0</v>
      </c>
      <c r="I308" s="63">
        <f t="shared" si="70"/>
        <v>0</v>
      </c>
      <c r="J308" s="63">
        <f t="shared" si="71"/>
        <v>0</v>
      </c>
      <c r="K308" s="63">
        <f t="shared" si="72"/>
        <v>0</v>
      </c>
      <c r="L308" s="63">
        <f t="shared" si="73"/>
        <v>0</v>
      </c>
      <c r="M308" s="63">
        <f t="shared" ca="1" si="74"/>
        <v>5.1712573270174936E-2</v>
      </c>
      <c r="N308" s="63">
        <f t="shared" ca="1" si="75"/>
        <v>0</v>
      </c>
      <c r="O308" s="17">
        <f t="shared" ca="1" si="76"/>
        <v>0</v>
      </c>
      <c r="P308" s="63">
        <f t="shared" ca="1" si="77"/>
        <v>0</v>
      </c>
      <c r="Q308" s="63">
        <f t="shared" ca="1" si="78"/>
        <v>0</v>
      </c>
      <c r="R308">
        <f t="shared" ca="1" si="79"/>
        <v>-5.1712573270174936E-2</v>
      </c>
    </row>
    <row r="309" spans="1:18">
      <c r="A309" s="73"/>
      <c r="B309" s="73"/>
      <c r="C309" s="73"/>
      <c r="D309" s="75">
        <f t="shared" si="65"/>
        <v>0</v>
      </c>
      <c r="E309" s="75">
        <f t="shared" si="66"/>
        <v>0</v>
      </c>
      <c r="F309" s="63">
        <f t="shared" si="67"/>
        <v>0</v>
      </c>
      <c r="G309" s="63">
        <f t="shared" si="68"/>
        <v>0</v>
      </c>
      <c r="H309" s="63">
        <f t="shared" si="69"/>
        <v>0</v>
      </c>
      <c r="I309" s="63">
        <f t="shared" si="70"/>
        <v>0</v>
      </c>
      <c r="J309" s="63">
        <f t="shared" si="71"/>
        <v>0</v>
      </c>
      <c r="K309" s="63">
        <f t="shared" si="72"/>
        <v>0</v>
      </c>
      <c r="L309" s="63">
        <f t="shared" si="73"/>
        <v>0</v>
      </c>
      <c r="M309" s="63">
        <f t="shared" ca="1" si="74"/>
        <v>5.1712573270174936E-2</v>
      </c>
      <c r="N309" s="63">
        <f t="shared" ca="1" si="75"/>
        <v>0</v>
      </c>
      <c r="O309" s="17">
        <f t="shared" ca="1" si="76"/>
        <v>0</v>
      </c>
      <c r="P309" s="63">
        <f t="shared" ca="1" si="77"/>
        <v>0</v>
      </c>
      <c r="Q309" s="63">
        <f t="shared" ca="1" si="78"/>
        <v>0</v>
      </c>
      <c r="R309">
        <f t="shared" ca="1" si="79"/>
        <v>-5.1712573270174936E-2</v>
      </c>
    </row>
    <row r="310" spans="1:18">
      <c r="A310" s="73"/>
      <c r="B310" s="73"/>
      <c r="C310" s="73"/>
      <c r="D310" s="75">
        <f t="shared" si="65"/>
        <v>0</v>
      </c>
      <c r="E310" s="75">
        <f t="shared" si="66"/>
        <v>0</v>
      </c>
      <c r="F310" s="63">
        <f t="shared" si="67"/>
        <v>0</v>
      </c>
      <c r="G310" s="63">
        <f t="shared" si="68"/>
        <v>0</v>
      </c>
      <c r="H310" s="63">
        <f t="shared" si="69"/>
        <v>0</v>
      </c>
      <c r="I310" s="63">
        <f t="shared" si="70"/>
        <v>0</v>
      </c>
      <c r="J310" s="63">
        <f t="shared" si="71"/>
        <v>0</v>
      </c>
      <c r="K310" s="63">
        <f t="shared" si="72"/>
        <v>0</v>
      </c>
      <c r="L310" s="63">
        <f t="shared" si="73"/>
        <v>0</v>
      </c>
      <c r="M310" s="63">
        <f t="shared" ca="1" si="74"/>
        <v>5.1712573270174936E-2</v>
      </c>
      <c r="N310" s="63">
        <f t="shared" ca="1" si="75"/>
        <v>0</v>
      </c>
      <c r="O310" s="17">
        <f t="shared" ca="1" si="76"/>
        <v>0</v>
      </c>
      <c r="P310" s="63">
        <f t="shared" ca="1" si="77"/>
        <v>0</v>
      </c>
      <c r="Q310" s="63">
        <f t="shared" ca="1" si="78"/>
        <v>0</v>
      </c>
      <c r="R310">
        <f t="shared" ca="1" si="79"/>
        <v>-5.1712573270174936E-2</v>
      </c>
    </row>
    <row r="311" spans="1:18">
      <c r="A311" s="73"/>
      <c r="B311" s="73"/>
      <c r="C311" s="73"/>
      <c r="D311" s="75">
        <f t="shared" si="65"/>
        <v>0</v>
      </c>
      <c r="E311" s="75">
        <f t="shared" si="66"/>
        <v>0</v>
      </c>
      <c r="F311" s="63">
        <f t="shared" si="67"/>
        <v>0</v>
      </c>
      <c r="G311" s="63">
        <f t="shared" si="68"/>
        <v>0</v>
      </c>
      <c r="H311" s="63">
        <f t="shared" si="69"/>
        <v>0</v>
      </c>
      <c r="I311" s="63">
        <f t="shared" si="70"/>
        <v>0</v>
      </c>
      <c r="J311" s="63">
        <f t="shared" si="71"/>
        <v>0</v>
      </c>
      <c r="K311" s="63">
        <f t="shared" si="72"/>
        <v>0</v>
      </c>
      <c r="L311" s="63">
        <f t="shared" si="73"/>
        <v>0</v>
      </c>
      <c r="M311" s="63">
        <f t="shared" ca="1" si="74"/>
        <v>5.1712573270174936E-2</v>
      </c>
      <c r="N311" s="63">
        <f t="shared" ca="1" si="75"/>
        <v>0</v>
      </c>
      <c r="O311" s="17">
        <f t="shared" ca="1" si="76"/>
        <v>0</v>
      </c>
      <c r="P311" s="63">
        <f t="shared" ca="1" si="77"/>
        <v>0</v>
      </c>
      <c r="Q311" s="63">
        <f t="shared" ca="1" si="78"/>
        <v>0</v>
      </c>
      <c r="R311">
        <f t="shared" ca="1" si="79"/>
        <v>-5.1712573270174936E-2</v>
      </c>
    </row>
    <row r="312" spans="1:18">
      <c r="A312" s="73"/>
      <c r="B312" s="73"/>
      <c r="C312" s="73"/>
      <c r="D312" s="75">
        <f t="shared" si="65"/>
        <v>0</v>
      </c>
      <c r="E312" s="75">
        <f t="shared" si="66"/>
        <v>0</v>
      </c>
      <c r="F312" s="63">
        <f t="shared" si="67"/>
        <v>0</v>
      </c>
      <c r="G312" s="63">
        <f t="shared" si="68"/>
        <v>0</v>
      </c>
      <c r="H312" s="63">
        <f t="shared" si="69"/>
        <v>0</v>
      </c>
      <c r="I312" s="63">
        <f t="shared" si="70"/>
        <v>0</v>
      </c>
      <c r="J312" s="63">
        <f t="shared" si="71"/>
        <v>0</v>
      </c>
      <c r="K312" s="63">
        <f t="shared" si="72"/>
        <v>0</v>
      </c>
      <c r="L312" s="63">
        <f t="shared" si="73"/>
        <v>0</v>
      </c>
      <c r="M312" s="63">
        <f t="shared" ca="1" si="74"/>
        <v>5.1712573270174936E-2</v>
      </c>
      <c r="N312" s="63">
        <f t="shared" ca="1" si="75"/>
        <v>0</v>
      </c>
      <c r="O312" s="17">
        <f t="shared" ca="1" si="76"/>
        <v>0</v>
      </c>
      <c r="P312" s="63">
        <f t="shared" ca="1" si="77"/>
        <v>0</v>
      </c>
      <c r="Q312" s="63">
        <f t="shared" ca="1" si="78"/>
        <v>0</v>
      </c>
      <c r="R312">
        <f t="shared" ca="1" si="79"/>
        <v>-5.1712573270174936E-2</v>
      </c>
    </row>
    <row r="313" spans="1:18">
      <c r="A313" s="73"/>
      <c r="B313" s="73"/>
      <c r="C313" s="73"/>
      <c r="D313" s="75">
        <f t="shared" si="65"/>
        <v>0</v>
      </c>
      <c r="E313" s="75">
        <f t="shared" si="66"/>
        <v>0</v>
      </c>
      <c r="F313" s="63">
        <f t="shared" si="67"/>
        <v>0</v>
      </c>
      <c r="G313" s="63">
        <f t="shared" si="68"/>
        <v>0</v>
      </c>
      <c r="H313" s="63">
        <f t="shared" si="69"/>
        <v>0</v>
      </c>
      <c r="I313" s="63">
        <f t="shared" si="70"/>
        <v>0</v>
      </c>
      <c r="J313" s="63">
        <f t="shared" si="71"/>
        <v>0</v>
      </c>
      <c r="K313" s="63">
        <f t="shared" si="72"/>
        <v>0</v>
      </c>
      <c r="L313" s="63">
        <f t="shared" si="73"/>
        <v>0</v>
      </c>
      <c r="M313" s="63">
        <f t="shared" ca="1" si="74"/>
        <v>5.1712573270174936E-2</v>
      </c>
      <c r="N313" s="63">
        <f t="shared" ca="1" si="75"/>
        <v>0</v>
      </c>
      <c r="O313" s="17">
        <f t="shared" ca="1" si="76"/>
        <v>0</v>
      </c>
      <c r="P313" s="63">
        <f t="shared" ca="1" si="77"/>
        <v>0</v>
      </c>
      <c r="Q313" s="63">
        <f t="shared" ca="1" si="78"/>
        <v>0</v>
      </c>
      <c r="R313">
        <f t="shared" ca="1" si="79"/>
        <v>-5.1712573270174936E-2</v>
      </c>
    </row>
    <row r="314" spans="1:18">
      <c r="A314" s="73"/>
      <c r="B314" s="73"/>
      <c r="C314" s="73"/>
      <c r="D314" s="75">
        <f t="shared" si="65"/>
        <v>0</v>
      </c>
      <c r="E314" s="75">
        <f t="shared" si="66"/>
        <v>0</v>
      </c>
      <c r="F314" s="63">
        <f t="shared" si="67"/>
        <v>0</v>
      </c>
      <c r="G314" s="63">
        <f t="shared" si="68"/>
        <v>0</v>
      </c>
      <c r="H314" s="63">
        <f t="shared" si="69"/>
        <v>0</v>
      </c>
      <c r="I314" s="63">
        <f t="shared" si="70"/>
        <v>0</v>
      </c>
      <c r="J314" s="63">
        <f t="shared" si="71"/>
        <v>0</v>
      </c>
      <c r="K314" s="63">
        <f t="shared" si="72"/>
        <v>0</v>
      </c>
      <c r="L314" s="63">
        <f t="shared" si="73"/>
        <v>0</v>
      </c>
      <c r="M314" s="63">
        <f t="shared" ca="1" si="74"/>
        <v>5.1712573270174936E-2</v>
      </c>
      <c r="N314" s="63">
        <f t="shared" ca="1" si="75"/>
        <v>0</v>
      </c>
      <c r="O314" s="17">
        <f t="shared" ca="1" si="76"/>
        <v>0</v>
      </c>
      <c r="P314" s="63">
        <f t="shared" ca="1" si="77"/>
        <v>0</v>
      </c>
      <c r="Q314" s="63">
        <f t="shared" ca="1" si="78"/>
        <v>0</v>
      </c>
      <c r="R314">
        <f t="shared" ca="1" si="79"/>
        <v>-5.1712573270174936E-2</v>
      </c>
    </row>
    <row r="315" spans="1:18">
      <c r="A315" s="73"/>
      <c r="B315" s="73"/>
      <c r="C315" s="73"/>
      <c r="D315" s="75">
        <f t="shared" si="65"/>
        <v>0</v>
      </c>
      <c r="E315" s="75">
        <f t="shared" si="66"/>
        <v>0</v>
      </c>
      <c r="F315" s="63">
        <f t="shared" si="67"/>
        <v>0</v>
      </c>
      <c r="G315" s="63">
        <f t="shared" si="68"/>
        <v>0</v>
      </c>
      <c r="H315" s="63">
        <f t="shared" si="69"/>
        <v>0</v>
      </c>
      <c r="I315" s="63">
        <f t="shared" si="70"/>
        <v>0</v>
      </c>
      <c r="J315" s="63">
        <f t="shared" si="71"/>
        <v>0</v>
      </c>
      <c r="K315" s="63">
        <f t="shared" si="72"/>
        <v>0</v>
      </c>
      <c r="L315" s="63">
        <f t="shared" si="73"/>
        <v>0</v>
      </c>
      <c r="M315" s="63">
        <f t="shared" ca="1" si="74"/>
        <v>5.1712573270174936E-2</v>
      </c>
      <c r="N315" s="63">
        <f t="shared" ca="1" si="75"/>
        <v>0</v>
      </c>
      <c r="O315" s="17">
        <f t="shared" ca="1" si="76"/>
        <v>0</v>
      </c>
      <c r="P315" s="63">
        <f t="shared" ca="1" si="77"/>
        <v>0</v>
      </c>
      <c r="Q315" s="63">
        <f t="shared" ca="1" si="78"/>
        <v>0</v>
      </c>
      <c r="R315">
        <f t="shared" ca="1" si="79"/>
        <v>-5.1712573270174936E-2</v>
      </c>
    </row>
    <row r="316" spans="1:18">
      <c r="A316" s="73"/>
      <c r="B316" s="73"/>
      <c r="C316" s="73"/>
      <c r="D316" s="75">
        <f t="shared" si="65"/>
        <v>0</v>
      </c>
      <c r="E316" s="75">
        <f t="shared" si="66"/>
        <v>0</v>
      </c>
      <c r="F316" s="63">
        <f t="shared" si="67"/>
        <v>0</v>
      </c>
      <c r="G316" s="63">
        <f t="shared" si="68"/>
        <v>0</v>
      </c>
      <c r="H316" s="63">
        <f t="shared" si="69"/>
        <v>0</v>
      </c>
      <c r="I316" s="63">
        <f t="shared" si="70"/>
        <v>0</v>
      </c>
      <c r="J316" s="63">
        <f t="shared" si="71"/>
        <v>0</v>
      </c>
      <c r="K316" s="63">
        <f t="shared" si="72"/>
        <v>0</v>
      </c>
      <c r="L316" s="63">
        <f t="shared" si="73"/>
        <v>0</v>
      </c>
      <c r="M316" s="63">
        <f t="shared" ca="1" si="74"/>
        <v>5.1712573270174936E-2</v>
      </c>
      <c r="N316" s="63">
        <f t="shared" ca="1" si="75"/>
        <v>0</v>
      </c>
      <c r="O316" s="17">
        <f t="shared" ca="1" si="76"/>
        <v>0</v>
      </c>
      <c r="P316" s="63">
        <f t="shared" ca="1" si="77"/>
        <v>0</v>
      </c>
      <c r="Q316" s="63">
        <f t="shared" ca="1" si="78"/>
        <v>0</v>
      </c>
      <c r="R316">
        <f t="shared" ca="1" si="79"/>
        <v>-5.1712573270174936E-2</v>
      </c>
    </row>
    <row r="317" spans="1:18">
      <c r="A317" s="73"/>
      <c r="B317" s="73"/>
      <c r="C317" s="73"/>
      <c r="D317" s="75">
        <f t="shared" si="65"/>
        <v>0</v>
      </c>
      <c r="E317" s="75">
        <f t="shared" si="66"/>
        <v>0</v>
      </c>
      <c r="F317" s="63">
        <f t="shared" si="67"/>
        <v>0</v>
      </c>
      <c r="G317" s="63">
        <f t="shared" si="68"/>
        <v>0</v>
      </c>
      <c r="H317" s="63">
        <f t="shared" si="69"/>
        <v>0</v>
      </c>
      <c r="I317" s="63">
        <f t="shared" si="70"/>
        <v>0</v>
      </c>
      <c r="J317" s="63">
        <f t="shared" si="71"/>
        <v>0</v>
      </c>
      <c r="K317" s="63">
        <f t="shared" si="72"/>
        <v>0</v>
      </c>
      <c r="L317" s="63">
        <f t="shared" si="73"/>
        <v>0</v>
      </c>
      <c r="M317" s="63">
        <f t="shared" ca="1" si="74"/>
        <v>5.1712573270174936E-2</v>
      </c>
      <c r="N317" s="63">
        <f t="shared" ca="1" si="75"/>
        <v>0</v>
      </c>
      <c r="O317" s="17">
        <f t="shared" ca="1" si="76"/>
        <v>0</v>
      </c>
      <c r="P317" s="63">
        <f t="shared" ca="1" si="77"/>
        <v>0</v>
      </c>
      <c r="Q317" s="63">
        <f t="shared" ca="1" si="78"/>
        <v>0</v>
      </c>
      <c r="R317">
        <f t="shared" ca="1" si="79"/>
        <v>-5.1712573270174936E-2</v>
      </c>
    </row>
    <row r="318" spans="1:18">
      <c r="A318" s="73"/>
      <c r="B318" s="73"/>
      <c r="C318" s="73"/>
      <c r="D318" s="75">
        <f t="shared" si="65"/>
        <v>0</v>
      </c>
      <c r="E318" s="75">
        <f t="shared" si="66"/>
        <v>0</v>
      </c>
      <c r="F318" s="63">
        <f t="shared" si="67"/>
        <v>0</v>
      </c>
      <c r="G318" s="63">
        <f t="shared" si="68"/>
        <v>0</v>
      </c>
      <c r="H318" s="63">
        <f t="shared" si="69"/>
        <v>0</v>
      </c>
      <c r="I318" s="63">
        <f t="shared" si="70"/>
        <v>0</v>
      </c>
      <c r="J318" s="63">
        <f t="shared" si="71"/>
        <v>0</v>
      </c>
      <c r="K318" s="63">
        <f t="shared" si="72"/>
        <v>0</v>
      </c>
      <c r="L318" s="63">
        <f t="shared" si="73"/>
        <v>0</v>
      </c>
      <c r="M318" s="63">
        <f t="shared" ca="1" si="74"/>
        <v>5.1712573270174936E-2</v>
      </c>
      <c r="N318" s="63">
        <f t="shared" ca="1" si="75"/>
        <v>0</v>
      </c>
      <c r="O318" s="17">
        <f t="shared" ca="1" si="76"/>
        <v>0</v>
      </c>
      <c r="P318" s="63">
        <f t="shared" ca="1" si="77"/>
        <v>0</v>
      </c>
      <c r="Q318" s="63">
        <f t="shared" ca="1" si="78"/>
        <v>0</v>
      </c>
      <c r="R318">
        <f t="shared" ca="1" si="79"/>
        <v>-5.1712573270174936E-2</v>
      </c>
    </row>
    <row r="319" spans="1:18">
      <c r="A319" s="73"/>
      <c r="B319" s="73"/>
      <c r="C319" s="73"/>
      <c r="D319" s="75">
        <f t="shared" si="65"/>
        <v>0</v>
      </c>
      <c r="E319" s="75">
        <f t="shared" si="66"/>
        <v>0</v>
      </c>
      <c r="F319" s="63">
        <f t="shared" si="67"/>
        <v>0</v>
      </c>
      <c r="G319" s="63">
        <f t="shared" si="68"/>
        <v>0</v>
      </c>
      <c r="H319" s="63">
        <f t="shared" si="69"/>
        <v>0</v>
      </c>
      <c r="I319" s="63">
        <f t="shared" si="70"/>
        <v>0</v>
      </c>
      <c r="J319" s="63">
        <f t="shared" si="71"/>
        <v>0</v>
      </c>
      <c r="K319" s="63">
        <f t="shared" si="72"/>
        <v>0</v>
      </c>
      <c r="L319" s="63">
        <f t="shared" si="73"/>
        <v>0</v>
      </c>
      <c r="M319" s="63">
        <f t="shared" ca="1" si="74"/>
        <v>5.1712573270174936E-2</v>
      </c>
      <c r="N319" s="63">
        <f t="shared" ca="1" si="75"/>
        <v>0</v>
      </c>
      <c r="O319" s="17">
        <f t="shared" ca="1" si="76"/>
        <v>0</v>
      </c>
      <c r="P319" s="63">
        <f t="shared" ca="1" si="77"/>
        <v>0</v>
      </c>
      <c r="Q319" s="63">
        <f t="shared" ca="1" si="78"/>
        <v>0</v>
      </c>
      <c r="R319">
        <f t="shared" ca="1" si="79"/>
        <v>-5.1712573270174936E-2</v>
      </c>
    </row>
    <row r="320" spans="1:18">
      <c r="A320" s="73"/>
      <c r="B320" s="73"/>
      <c r="C320" s="73"/>
      <c r="D320" s="75">
        <f t="shared" si="65"/>
        <v>0</v>
      </c>
      <c r="E320" s="75">
        <f t="shared" si="66"/>
        <v>0</v>
      </c>
      <c r="F320" s="63">
        <f t="shared" si="67"/>
        <v>0</v>
      </c>
      <c r="G320" s="63">
        <f t="shared" si="68"/>
        <v>0</v>
      </c>
      <c r="H320" s="63">
        <f t="shared" si="69"/>
        <v>0</v>
      </c>
      <c r="I320" s="63">
        <f t="shared" si="70"/>
        <v>0</v>
      </c>
      <c r="J320" s="63">
        <f t="shared" si="71"/>
        <v>0</v>
      </c>
      <c r="K320" s="63">
        <f t="shared" si="72"/>
        <v>0</v>
      </c>
      <c r="L320" s="63">
        <f t="shared" si="73"/>
        <v>0</v>
      </c>
      <c r="M320" s="63">
        <f t="shared" ca="1" si="74"/>
        <v>5.1712573270174936E-2</v>
      </c>
      <c r="N320" s="63">
        <f t="shared" ca="1" si="75"/>
        <v>0</v>
      </c>
      <c r="O320" s="17">
        <f t="shared" ca="1" si="76"/>
        <v>0</v>
      </c>
      <c r="P320" s="63">
        <f t="shared" ca="1" si="77"/>
        <v>0</v>
      </c>
      <c r="Q320" s="63">
        <f t="shared" ca="1" si="78"/>
        <v>0</v>
      </c>
      <c r="R320">
        <f t="shared" ca="1" si="79"/>
        <v>-5.1712573270174936E-2</v>
      </c>
    </row>
    <row r="321" spans="1:18">
      <c r="A321" s="73"/>
      <c r="B321" s="73"/>
      <c r="C321" s="73"/>
      <c r="D321" s="75">
        <f t="shared" si="65"/>
        <v>0</v>
      </c>
      <c r="E321" s="75">
        <f t="shared" si="66"/>
        <v>0</v>
      </c>
      <c r="F321" s="63">
        <f t="shared" si="67"/>
        <v>0</v>
      </c>
      <c r="G321" s="63">
        <f t="shared" si="68"/>
        <v>0</v>
      </c>
      <c r="H321" s="63">
        <f t="shared" si="69"/>
        <v>0</v>
      </c>
      <c r="I321" s="63">
        <f t="shared" si="70"/>
        <v>0</v>
      </c>
      <c r="J321" s="63">
        <f t="shared" si="71"/>
        <v>0</v>
      </c>
      <c r="K321" s="63">
        <f t="shared" si="72"/>
        <v>0</v>
      </c>
      <c r="L321" s="63">
        <f t="shared" si="73"/>
        <v>0</v>
      </c>
      <c r="M321" s="63">
        <f t="shared" ca="1" si="74"/>
        <v>5.1712573270174936E-2</v>
      </c>
      <c r="N321" s="63">
        <f t="shared" ca="1" si="75"/>
        <v>0</v>
      </c>
      <c r="O321" s="17">
        <f t="shared" ca="1" si="76"/>
        <v>0</v>
      </c>
      <c r="P321" s="63">
        <f t="shared" ca="1" si="77"/>
        <v>0</v>
      </c>
      <c r="Q321" s="63">
        <f t="shared" ca="1" si="78"/>
        <v>0</v>
      </c>
      <c r="R321">
        <f t="shared" ca="1" si="79"/>
        <v>-5.1712573270174936E-2</v>
      </c>
    </row>
    <row r="322" spans="1:18">
      <c r="A322" s="73"/>
      <c r="B322" s="73"/>
      <c r="C322" s="73"/>
      <c r="D322" s="75">
        <f t="shared" si="65"/>
        <v>0</v>
      </c>
      <c r="E322" s="75">
        <f t="shared" si="66"/>
        <v>0</v>
      </c>
      <c r="F322" s="63">
        <f t="shared" si="67"/>
        <v>0</v>
      </c>
      <c r="G322" s="63">
        <f t="shared" si="68"/>
        <v>0</v>
      </c>
      <c r="H322" s="63">
        <f t="shared" si="69"/>
        <v>0</v>
      </c>
      <c r="I322" s="63">
        <f t="shared" si="70"/>
        <v>0</v>
      </c>
      <c r="J322" s="63">
        <f t="shared" si="71"/>
        <v>0</v>
      </c>
      <c r="K322" s="63">
        <f t="shared" si="72"/>
        <v>0</v>
      </c>
      <c r="L322" s="63">
        <f t="shared" si="73"/>
        <v>0</v>
      </c>
      <c r="M322" s="63">
        <f t="shared" ca="1" si="74"/>
        <v>5.1712573270174936E-2</v>
      </c>
      <c r="N322" s="63">
        <f t="shared" ca="1" si="75"/>
        <v>0</v>
      </c>
      <c r="O322" s="17">
        <f t="shared" ca="1" si="76"/>
        <v>0</v>
      </c>
      <c r="P322" s="63">
        <f t="shared" ca="1" si="77"/>
        <v>0</v>
      </c>
      <c r="Q322" s="63">
        <f t="shared" ca="1" si="78"/>
        <v>0</v>
      </c>
      <c r="R322">
        <f t="shared" ca="1" si="79"/>
        <v>-5.1712573270174936E-2</v>
      </c>
    </row>
    <row r="323" spans="1:18">
      <c r="A323" s="73"/>
      <c r="B323" s="73"/>
      <c r="C323" s="73"/>
      <c r="D323" s="75">
        <f t="shared" si="65"/>
        <v>0</v>
      </c>
      <c r="E323" s="75">
        <f t="shared" si="66"/>
        <v>0</v>
      </c>
      <c r="F323" s="63">
        <f t="shared" si="67"/>
        <v>0</v>
      </c>
      <c r="G323" s="63">
        <f t="shared" si="68"/>
        <v>0</v>
      </c>
      <c r="H323" s="63">
        <f t="shared" si="69"/>
        <v>0</v>
      </c>
      <c r="I323" s="63">
        <f t="shared" si="70"/>
        <v>0</v>
      </c>
      <c r="J323" s="63">
        <f t="shared" si="71"/>
        <v>0</v>
      </c>
      <c r="K323" s="63">
        <f t="shared" si="72"/>
        <v>0</v>
      </c>
      <c r="L323" s="63">
        <f t="shared" si="73"/>
        <v>0</v>
      </c>
      <c r="M323" s="63">
        <f t="shared" ca="1" si="74"/>
        <v>5.1712573270174936E-2</v>
      </c>
      <c r="N323" s="63">
        <f t="shared" ca="1" si="75"/>
        <v>0</v>
      </c>
      <c r="O323" s="17">
        <f t="shared" ca="1" si="76"/>
        <v>0</v>
      </c>
      <c r="P323" s="63">
        <f t="shared" ca="1" si="77"/>
        <v>0</v>
      </c>
      <c r="Q323" s="63">
        <f t="shared" ca="1" si="78"/>
        <v>0</v>
      </c>
      <c r="R323">
        <f t="shared" ca="1" si="79"/>
        <v>-5.1712573270174936E-2</v>
      </c>
    </row>
    <row r="324" spans="1:18">
      <c r="A324" s="73"/>
      <c r="B324" s="73"/>
      <c r="C324" s="73"/>
      <c r="D324" s="75">
        <f t="shared" si="65"/>
        <v>0</v>
      </c>
      <c r="E324" s="75">
        <f t="shared" si="66"/>
        <v>0</v>
      </c>
      <c r="F324" s="63">
        <f t="shared" si="67"/>
        <v>0</v>
      </c>
      <c r="G324" s="63">
        <f t="shared" si="68"/>
        <v>0</v>
      </c>
      <c r="H324" s="63">
        <f t="shared" si="69"/>
        <v>0</v>
      </c>
      <c r="I324" s="63">
        <f t="shared" si="70"/>
        <v>0</v>
      </c>
      <c r="J324" s="63">
        <f t="shared" si="71"/>
        <v>0</v>
      </c>
      <c r="K324" s="63">
        <f t="shared" si="72"/>
        <v>0</v>
      </c>
      <c r="L324" s="63">
        <f t="shared" si="73"/>
        <v>0</v>
      </c>
      <c r="M324" s="63">
        <f t="shared" ca="1" si="74"/>
        <v>5.1712573270174936E-2</v>
      </c>
      <c r="N324" s="63">
        <f t="shared" ca="1" si="75"/>
        <v>0</v>
      </c>
      <c r="O324" s="17">
        <f t="shared" ca="1" si="76"/>
        <v>0</v>
      </c>
      <c r="P324" s="63">
        <f t="shared" ca="1" si="77"/>
        <v>0</v>
      </c>
      <c r="Q324" s="63">
        <f t="shared" ca="1" si="78"/>
        <v>0</v>
      </c>
      <c r="R324">
        <f t="shared" ca="1" si="79"/>
        <v>-5.1712573270174936E-2</v>
      </c>
    </row>
    <row r="325" spans="1:18">
      <c r="A325" s="73"/>
      <c r="B325" s="73"/>
      <c r="C325" s="73"/>
      <c r="D325" s="75">
        <f t="shared" si="65"/>
        <v>0</v>
      </c>
      <c r="E325" s="75">
        <f t="shared" si="66"/>
        <v>0</v>
      </c>
      <c r="F325" s="63">
        <f t="shared" si="67"/>
        <v>0</v>
      </c>
      <c r="G325" s="63">
        <f t="shared" si="68"/>
        <v>0</v>
      </c>
      <c r="H325" s="63">
        <f t="shared" si="69"/>
        <v>0</v>
      </c>
      <c r="I325" s="63">
        <f t="shared" si="70"/>
        <v>0</v>
      </c>
      <c r="J325" s="63">
        <f t="shared" si="71"/>
        <v>0</v>
      </c>
      <c r="K325" s="63">
        <f t="shared" si="72"/>
        <v>0</v>
      </c>
      <c r="L325" s="63">
        <f t="shared" si="73"/>
        <v>0</v>
      </c>
      <c r="M325" s="63">
        <f t="shared" ca="1" si="74"/>
        <v>5.1712573270174936E-2</v>
      </c>
      <c r="N325" s="63">
        <f t="shared" ca="1" si="75"/>
        <v>0</v>
      </c>
      <c r="O325" s="17">
        <f t="shared" ca="1" si="76"/>
        <v>0</v>
      </c>
      <c r="P325" s="63">
        <f t="shared" ca="1" si="77"/>
        <v>0</v>
      </c>
      <c r="Q325" s="63">
        <f t="shared" ca="1" si="78"/>
        <v>0</v>
      </c>
      <c r="R325">
        <f t="shared" ca="1" si="79"/>
        <v>-5.1712573270174936E-2</v>
      </c>
    </row>
    <row r="326" spans="1:18">
      <c r="A326" s="73"/>
      <c r="B326" s="73"/>
      <c r="C326" s="73"/>
      <c r="D326" s="75">
        <f t="shared" si="65"/>
        <v>0</v>
      </c>
      <c r="E326" s="75">
        <f t="shared" si="66"/>
        <v>0</v>
      </c>
      <c r="F326" s="63">
        <f t="shared" si="67"/>
        <v>0</v>
      </c>
      <c r="G326" s="63">
        <f t="shared" si="68"/>
        <v>0</v>
      </c>
      <c r="H326" s="63">
        <f t="shared" si="69"/>
        <v>0</v>
      </c>
      <c r="I326" s="63">
        <f t="shared" si="70"/>
        <v>0</v>
      </c>
      <c r="J326" s="63">
        <f t="shared" si="71"/>
        <v>0</v>
      </c>
      <c r="K326" s="63">
        <f t="shared" si="72"/>
        <v>0</v>
      </c>
      <c r="L326" s="63">
        <f t="shared" si="73"/>
        <v>0</v>
      </c>
      <c r="M326" s="63">
        <f t="shared" ca="1" si="74"/>
        <v>5.1712573270174936E-2</v>
      </c>
      <c r="N326" s="63">
        <f t="shared" ca="1" si="75"/>
        <v>0</v>
      </c>
      <c r="O326" s="17">
        <f t="shared" ca="1" si="76"/>
        <v>0</v>
      </c>
      <c r="P326" s="63">
        <f t="shared" ca="1" si="77"/>
        <v>0</v>
      </c>
      <c r="Q326" s="63">
        <f t="shared" ca="1" si="78"/>
        <v>0</v>
      </c>
      <c r="R326">
        <f t="shared" ca="1" si="79"/>
        <v>-5.1712573270174936E-2</v>
      </c>
    </row>
    <row r="327" spans="1:18">
      <c r="A327" s="73"/>
      <c r="B327" s="73"/>
      <c r="C327" s="73"/>
      <c r="D327" s="75">
        <f t="shared" si="65"/>
        <v>0</v>
      </c>
      <c r="E327" s="75">
        <f t="shared" si="66"/>
        <v>0</v>
      </c>
      <c r="F327" s="63">
        <f t="shared" si="67"/>
        <v>0</v>
      </c>
      <c r="G327" s="63">
        <f t="shared" si="68"/>
        <v>0</v>
      </c>
      <c r="H327" s="63">
        <f t="shared" si="69"/>
        <v>0</v>
      </c>
      <c r="I327" s="63">
        <f t="shared" si="70"/>
        <v>0</v>
      </c>
      <c r="J327" s="63">
        <f t="shared" si="71"/>
        <v>0</v>
      </c>
      <c r="K327" s="63">
        <f t="shared" si="72"/>
        <v>0</v>
      </c>
      <c r="L327" s="63">
        <f t="shared" si="73"/>
        <v>0</v>
      </c>
      <c r="M327" s="63">
        <f t="shared" ca="1" si="74"/>
        <v>5.1712573270174936E-2</v>
      </c>
      <c r="N327" s="63">
        <f t="shared" ca="1" si="75"/>
        <v>0</v>
      </c>
      <c r="O327" s="17">
        <f t="shared" ca="1" si="76"/>
        <v>0</v>
      </c>
      <c r="P327" s="63">
        <f t="shared" ca="1" si="77"/>
        <v>0</v>
      </c>
      <c r="Q327" s="63">
        <f t="shared" ca="1" si="78"/>
        <v>0</v>
      </c>
      <c r="R327">
        <f t="shared" ca="1" si="79"/>
        <v>-5.1712573270174936E-2</v>
      </c>
    </row>
    <row r="328" spans="1:18">
      <c r="A328" s="73"/>
      <c r="B328" s="73"/>
      <c r="C328" s="73"/>
      <c r="D328" s="75">
        <f t="shared" si="65"/>
        <v>0</v>
      </c>
      <c r="E328" s="75">
        <f t="shared" si="66"/>
        <v>0</v>
      </c>
      <c r="F328" s="63">
        <f t="shared" si="67"/>
        <v>0</v>
      </c>
      <c r="G328" s="63">
        <f t="shared" si="68"/>
        <v>0</v>
      </c>
      <c r="H328" s="63">
        <f t="shared" si="69"/>
        <v>0</v>
      </c>
      <c r="I328" s="63">
        <f t="shared" si="70"/>
        <v>0</v>
      </c>
      <c r="J328" s="63">
        <f t="shared" si="71"/>
        <v>0</v>
      </c>
      <c r="K328" s="63">
        <f t="shared" si="72"/>
        <v>0</v>
      </c>
      <c r="L328" s="63">
        <f t="shared" si="73"/>
        <v>0</v>
      </c>
      <c r="M328" s="63">
        <f t="shared" ca="1" si="74"/>
        <v>5.1712573270174936E-2</v>
      </c>
      <c r="N328" s="63">
        <f t="shared" ca="1" si="75"/>
        <v>0</v>
      </c>
      <c r="O328" s="17">
        <f t="shared" ca="1" si="76"/>
        <v>0</v>
      </c>
      <c r="P328" s="63">
        <f t="shared" ca="1" si="77"/>
        <v>0</v>
      </c>
      <c r="Q328" s="63">
        <f t="shared" ca="1" si="78"/>
        <v>0</v>
      </c>
      <c r="R328">
        <f t="shared" ca="1" si="79"/>
        <v>-5.1712573270174936E-2</v>
      </c>
    </row>
    <row r="329" spans="1:18">
      <c r="A329" s="73"/>
      <c r="B329" s="73"/>
      <c r="C329" s="73"/>
      <c r="D329" s="75">
        <f t="shared" si="65"/>
        <v>0</v>
      </c>
      <c r="E329" s="75">
        <f t="shared" si="66"/>
        <v>0</v>
      </c>
      <c r="F329" s="63">
        <f t="shared" si="67"/>
        <v>0</v>
      </c>
      <c r="G329" s="63">
        <f t="shared" si="68"/>
        <v>0</v>
      </c>
      <c r="H329" s="63">
        <f t="shared" si="69"/>
        <v>0</v>
      </c>
      <c r="I329" s="63">
        <f t="shared" si="70"/>
        <v>0</v>
      </c>
      <c r="J329" s="63">
        <f t="shared" si="71"/>
        <v>0</v>
      </c>
      <c r="K329" s="63">
        <f t="shared" si="72"/>
        <v>0</v>
      </c>
      <c r="L329" s="63">
        <f t="shared" si="73"/>
        <v>0</v>
      </c>
      <c r="M329" s="63">
        <f t="shared" ca="1" si="74"/>
        <v>5.1712573270174936E-2</v>
      </c>
      <c r="N329" s="63">
        <f t="shared" ca="1" si="75"/>
        <v>0</v>
      </c>
      <c r="O329" s="17">
        <f t="shared" ca="1" si="76"/>
        <v>0</v>
      </c>
      <c r="P329" s="63">
        <f t="shared" ca="1" si="77"/>
        <v>0</v>
      </c>
      <c r="Q329" s="63">
        <f t="shared" ca="1" si="78"/>
        <v>0</v>
      </c>
      <c r="R329">
        <f t="shared" ca="1" si="79"/>
        <v>-5.1712573270174936E-2</v>
      </c>
    </row>
    <row r="330" spans="1:18">
      <c r="A330" s="73"/>
      <c r="B330" s="73"/>
      <c r="C330" s="73"/>
      <c r="D330" s="75">
        <f t="shared" si="65"/>
        <v>0</v>
      </c>
      <c r="E330" s="75">
        <f t="shared" si="66"/>
        <v>0</v>
      </c>
      <c r="F330" s="63">
        <f t="shared" si="67"/>
        <v>0</v>
      </c>
      <c r="G330" s="63">
        <f t="shared" si="68"/>
        <v>0</v>
      </c>
      <c r="H330" s="63">
        <f t="shared" si="69"/>
        <v>0</v>
      </c>
      <c r="I330" s="63">
        <f t="shared" si="70"/>
        <v>0</v>
      </c>
      <c r="J330" s="63">
        <f t="shared" si="71"/>
        <v>0</v>
      </c>
      <c r="K330" s="63">
        <f t="shared" si="72"/>
        <v>0</v>
      </c>
      <c r="L330" s="63">
        <f t="shared" si="73"/>
        <v>0</v>
      </c>
      <c r="M330" s="63">
        <f t="shared" ca="1" si="74"/>
        <v>5.1712573270174936E-2</v>
      </c>
      <c r="N330" s="63">
        <f t="shared" ca="1" si="75"/>
        <v>0</v>
      </c>
      <c r="O330" s="17">
        <f t="shared" ca="1" si="76"/>
        <v>0</v>
      </c>
      <c r="P330" s="63">
        <f t="shared" ca="1" si="77"/>
        <v>0</v>
      </c>
      <c r="Q330" s="63">
        <f t="shared" ca="1" si="78"/>
        <v>0</v>
      </c>
      <c r="R330">
        <f t="shared" ca="1" si="79"/>
        <v>-5.1712573270174936E-2</v>
      </c>
    </row>
    <row r="331" spans="1:18">
      <c r="A331" s="73"/>
      <c r="B331" s="73"/>
      <c r="C331" s="73"/>
      <c r="D331" s="75">
        <f t="shared" si="65"/>
        <v>0</v>
      </c>
      <c r="E331" s="75">
        <f t="shared" si="66"/>
        <v>0</v>
      </c>
      <c r="F331" s="63">
        <f t="shared" si="67"/>
        <v>0</v>
      </c>
      <c r="G331" s="63">
        <f t="shared" si="68"/>
        <v>0</v>
      </c>
      <c r="H331" s="63">
        <f t="shared" si="69"/>
        <v>0</v>
      </c>
      <c r="I331" s="63">
        <f t="shared" si="70"/>
        <v>0</v>
      </c>
      <c r="J331" s="63">
        <f t="shared" si="71"/>
        <v>0</v>
      </c>
      <c r="K331" s="63">
        <f t="shared" si="72"/>
        <v>0</v>
      </c>
      <c r="L331" s="63">
        <f t="shared" si="73"/>
        <v>0</v>
      </c>
      <c r="M331" s="63">
        <f t="shared" ca="1" si="74"/>
        <v>5.1712573270174936E-2</v>
      </c>
      <c r="N331" s="63">
        <f t="shared" ca="1" si="75"/>
        <v>0</v>
      </c>
      <c r="O331" s="17">
        <f t="shared" ca="1" si="76"/>
        <v>0</v>
      </c>
      <c r="P331" s="63">
        <f t="shared" ca="1" si="77"/>
        <v>0</v>
      </c>
      <c r="Q331" s="63">
        <f t="shared" ca="1" si="78"/>
        <v>0</v>
      </c>
      <c r="R331">
        <f t="shared" ca="1" si="79"/>
        <v>-5.1712573270174936E-2</v>
      </c>
    </row>
    <row r="332" spans="1:18">
      <c r="A332" s="73"/>
      <c r="B332" s="73"/>
      <c r="C332" s="73"/>
      <c r="D332" s="75">
        <f t="shared" si="65"/>
        <v>0</v>
      </c>
      <c r="E332" s="75">
        <f t="shared" si="66"/>
        <v>0</v>
      </c>
      <c r="F332" s="63">
        <f t="shared" si="67"/>
        <v>0</v>
      </c>
      <c r="G332" s="63">
        <f t="shared" si="68"/>
        <v>0</v>
      </c>
      <c r="H332" s="63">
        <f t="shared" si="69"/>
        <v>0</v>
      </c>
      <c r="I332" s="63">
        <f t="shared" si="70"/>
        <v>0</v>
      </c>
      <c r="J332" s="63">
        <f t="shared" si="71"/>
        <v>0</v>
      </c>
      <c r="K332" s="63">
        <f t="shared" si="72"/>
        <v>0</v>
      </c>
      <c r="L332" s="63">
        <f t="shared" si="73"/>
        <v>0</v>
      </c>
      <c r="M332" s="63">
        <f t="shared" ca="1" si="74"/>
        <v>5.1712573270174936E-2</v>
      </c>
      <c r="N332" s="63">
        <f t="shared" ca="1" si="75"/>
        <v>0</v>
      </c>
      <c r="O332" s="17">
        <f t="shared" ca="1" si="76"/>
        <v>0</v>
      </c>
      <c r="P332" s="63">
        <f t="shared" ca="1" si="77"/>
        <v>0</v>
      </c>
      <c r="Q332" s="63">
        <f t="shared" ca="1" si="78"/>
        <v>0</v>
      </c>
      <c r="R332">
        <f t="shared" ca="1" si="79"/>
        <v>-5.1712573270174936E-2</v>
      </c>
    </row>
    <row r="333" spans="1:18">
      <c r="A333" s="73"/>
      <c r="B333" s="73"/>
      <c r="C333" s="73"/>
      <c r="D333" s="75">
        <f t="shared" si="65"/>
        <v>0</v>
      </c>
      <c r="E333" s="75">
        <f t="shared" si="66"/>
        <v>0</v>
      </c>
      <c r="F333" s="63">
        <f t="shared" si="67"/>
        <v>0</v>
      </c>
      <c r="G333" s="63">
        <f t="shared" si="68"/>
        <v>0</v>
      </c>
      <c r="H333" s="63">
        <f t="shared" si="69"/>
        <v>0</v>
      </c>
      <c r="I333" s="63">
        <f t="shared" si="70"/>
        <v>0</v>
      </c>
      <c r="J333" s="63">
        <f t="shared" si="71"/>
        <v>0</v>
      </c>
      <c r="K333" s="63">
        <f t="shared" si="72"/>
        <v>0</v>
      </c>
      <c r="L333" s="63">
        <f t="shared" si="73"/>
        <v>0</v>
      </c>
      <c r="M333" s="63">
        <f t="shared" ca="1" si="74"/>
        <v>5.1712573270174936E-2</v>
      </c>
      <c r="N333" s="63">
        <f t="shared" ca="1" si="75"/>
        <v>0</v>
      </c>
      <c r="O333" s="17">
        <f t="shared" ca="1" si="76"/>
        <v>0</v>
      </c>
      <c r="P333" s="63">
        <f t="shared" ca="1" si="77"/>
        <v>0</v>
      </c>
      <c r="Q333" s="63">
        <f t="shared" ca="1" si="78"/>
        <v>0</v>
      </c>
      <c r="R333">
        <f t="shared" ca="1" si="79"/>
        <v>-5.1712573270174936E-2</v>
      </c>
    </row>
    <row r="334" spans="1:18">
      <c r="A334" s="73"/>
      <c r="B334" s="73"/>
      <c r="C334" s="73"/>
      <c r="D334" s="75">
        <f t="shared" si="65"/>
        <v>0</v>
      </c>
      <c r="E334" s="75">
        <f t="shared" si="66"/>
        <v>0</v>
      </c>
      <c r="F334" s="63">
        <f t="shared" si="67"/>
        <v>0</v>
      </c>
      <c r="G334" s="63">
        <f t="shared" si="68"/>
        <v>0</v>
      </c>
      <c r="H334" s="63">
        <f t="shared" si="69"/>
        <v>0</v>
      </c>
      <c r="I334" s="63">
        <f t="shared" si="70"/>
        <v>0</v>
      </c>
      <c r="J334" s="63">
        <f t="shared" si="71"/>
        <v>0</v>
      </c>
      <c r="K334" s="63">
        <f t="shared" si="72"/>
        <v>0</v>
      </c>
      <c r="L334" s="63">
        <f t="shared" si="73"/>
        <v>0</v>
      </c>
      <c r="M334" s="63">
        <f t="shared" ca="1" si="74"/>
        <v>5.1712573270174936E-2</v>
      </c>
      <c r="N334" s="63">
        <f t="shared" ca="1" si="75"/>
        <v>0</v>
      </c>
      <c r="O334" s="17">
        <f t="shared" ca="1" si="76"/>
        <v>0</v>
      </c>
      <c r="P334" s="63">
        <f t="shared" ca="1" si="77"/>
        <v>0</v>
      </c>
      <c r="Q334" s="63">
        <f t="shared" ca="1" si="78"/>
        <v>0</v>
      </c>
      <c r="R334">
        <f t="shared" ca="1" si="79"/>
        <v>-5.1712573270174936E-2</v>
      </c>
    </row>
    <row r="335" spans="1:18">
      <c r="A335" s="73"/>
      <c r="B335" s="73"/>
      <c r="C335" s="73"/>
      <c r="D335" s="75">
        <f t="shared" si="65"/>
        <v>0</v>
      </c>
      <c r="E335" s="75">
        <f t="shared" si="66"/>
        <v>0</v>
      </c>
      <c r="F335" s="63">
        <f t="shared" si="67"/>
        <v>0</v>
      </c>
      <c r="G335" s="63">
        <f t="shared" si="68"/>
        <v>0</v>
      </c>
      <c r="H335" s="63">
        <f t="shared" si="69"/>
        <v>0</v>
      </c>
      <c r="I335" s="63">
        <f t="shared" si="70"/>
        <v>0</v>
      </c>
      <c r="J335" s="63">
        <f t="shared" si="71"/>
        <v>0</v>
      </c>
      <c r="K335" s="63">
        <f t="shared" si="72"/>
        <v>0</v>
      </c>
      <c r="L335" s="63">
        <f t="shared" si="73"/>
        <v>0</v>
      </c>
      <c r="M335" s="63">
        <f t="shared" ca="1" si="74"/>
        <v>5.1712573270174936E-2</v>
      </c>
      <c r="N335" s="63">
        <f t="shared" ca="1" si="75"/>
        <v>0</v>
      </c>
      <c r="O335" s="17">
        <f t="shared" ca="1" si="76"/>
        <v>0</v>
      </c>
      <c r="P335" s="63">
        <f t="shared" ca="1" si="77"/>
        <v>0</v>
      </c>
      <c r="Q335" s="63">
        <f t="shared" ca="1" si="78"/>
        <v>0</v>
      </c>
      <c r="R335">
        <f t="shared" ca="1" si="79"/>
        <v>-5.1712573270174936E-2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T259"/>
  <sheetViews>
    <sheetView topLeftCell="A10" workbookViewId="0">
      <selection activeCell="N21" sqref="N21"/>
    </sheetView>
  </sheetViews>
  <sheetFormatPr defaultColWidth="10.28515625" defaultRowHeight="12.75"/>
  <cols>
    <col min="1" max="1" width="15" style="1" customWidth="1"/>
    <col min="2" max="2" width="5.140625" style="1" customWidth="1"/>
    <col min="3" max="3" width="11.85546875" style="1" customWidth="1"/>
    <col min="4" max="4" width="9.42578125" style="1" customWidth="1"/>
    <col min="5" max="5" width="10.28515625" style="1"/>
    <col min="6" max="6" width="11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25" ht="20.25">
      <c r="A1" s="2" t="s">
        <v>0</v>
      </c>
      <c r="X1" s="9" t="s">
        <v>29</v>
      </c>
      <c r="Y1" s="22" t="s">
        <v>39</v>
      </c>
    </row>
    <row r="2" spans="1:25">
      <c r="A2" s="1" t="s">
        <v>1</v>
      </c>
      <c r="B2" s="3" t="s">
        <v>2</v>
      </c>
      <c r="X2" s="1">
        <v>-10000</v>
      </c>
      <c r="Y2" s="1">
        <f>+D$11+D$12*X2+D$13*X2^2</f>
        <v>3.255800564319275E-2</v>
      </c>
    </row>
    <row r="3" spans="1:25">
      <c r="A3" s="4" t="s">
        <v>449</v>
      </c>
      <c r="X3" s="1">
        <v>-8000</v>
      </c>
      <c r="Y3" s="1">
        <f t="shared" ref="Y3:Y27" si="0">+D$11+D$12*X3+D$13*X3^2</f>
        <v>2.3510895681801473E-2</v>
      </c>
    </row>
    <row r="4" spans="1:25">
      <c r="A4" s="5" t="s">
        <v>4</v>
      </c>
      <c r="C4" s="6">
        <v>41835.861700000001</v>
      </c>
      <c r="D4" s="7">
        <v>0.40964569000000001</v>
      </c>
      <c r="X4" s="1">
        <v>-6000</v>
      </c>
      <c r="Y4" s="1">
        <f t="shared" si="0"/>
        <v>1.5731640116057804E-2</v>
      </c>
    </row>
    <row r="5" spans="1:25">
      <c r="X5" s="1">
        <v>-4000</v>
      </c>
      <c r="Y5" s="1">
        <f t="shared" si="0"/>
        <v>9.2202389459617451E-3</v>
      </c>
    </row>
    <row r="6" spans="1:25">
      <c r="A6" s="5" t="s">
        <v>5</v>
      </c>
      <c r="X6" s="1">
        <v>-2000</v>
      </c>
      <c r="Y6" s="1">
        <f t="shared" si="0"/>
        <v>3.9766921715132979E-3</v>
      </c>
    </row>
    <row r="7" spans="1:25">
      <c r="A7" s="1" t="s">
        <v>6</v>
      </c>
      <c r="C7" s="1">
        <v>40047.347800000003</v>
      </c>
      <c r="D7" s="16" t="s">
        <v>450</v>
      </c>
      <c r="X7" s="1">
        <v>0</v>
      </c>
      <c r="Y7" s="1">
        <f t="shared" si="0"/>
        <v>9.9979271245997147E-7</v>
      </c>
    </row>
    <row r="8" spans="1:25">
      <c r="A8" s="1" t="s">
        <v>7</v>
      </c>
      <c r="C8" s="1">
        <v>0.40964600000000001</v>
      </c>
      <c r="D8" s="16" t="s">
        <v>450</v>
      </c>
      <c r="X8" s="1">
        <v>2000</v>
      </c>
      <c r="Y8" s="1">
        <f t="shared" si="0"/>
        <v>-2.7068381904407678E-3</v>
      </c>
    </row>
    <row r="9" spans="1:25">
      <c r="A9" s="8" t="s">
        <v>8</v>
      </c>
      <c r="B9" s="8"/>
      <c r="C9" s="8">
        <v>218</v>
      </c>
      <c r="D9" s="8" t="str">
        <f>"F"&amp;C9</f>
        <v>F218</v>
      </c>
      <c r="E9" s="8" t="str">
        <f>"G"&amp;C9</f>
        <v>G218</v>
      </c>
      <c r="X9" s="1">
        <v>4000</v>
      </c>
      <c r="Y9" s="1">
        <f t="shared" si="0"/>
        <v>-4.1468217779463854E-3</v>
      </c>
    </row>
    <row r="10" spans="1:25">
      <c r="C10" s="9" t="s">
        <v>9</v>
      </c>
      <c r="D10" s="9" t="s">
        <v>10</v>
      </c>
      <c r="X10" s="1">
        <v>6000</v>
      </c>
      <c r="Y10" s="1">
        <f t="shared" si="0"/>
        <v>-4.3189509698043924E-3</v>
      </c>
    </row>
    <row r="11" spans="1:25">
      <c r="A11" s="1" t="s">
        <v>11</v>
      </c>
      <c r="C11" s="10">
        <f ca="1">INTERCEPT(INDIRECT(E9):G972,INDIRECT(D9):$F972)</f>
        <v>-0.2078318974082099</v>
      </c>
      <c r="D11" s="11">
        <f>+E11*F11</f>
        <v>9.9979271245997147E-7</v>
      </c>
      <c r="E11" s="12">
        <v>0.99979271245997159</v>
      </c>
      <c r="F11" s="1">
        <v>9.9999999999999995E-7</v>
      </c>
      <c r="X11" s="1">
        <v>8000</v>
      </c>
      <c r="Y11" s="1">
        <f t="shared" si="0"/>
        <v>-3.2232257660147895E-3</v>
      </c>
    </row>
    <row r="12" spans="1:25">
      <c r="A12" s="1" t="s">
        <v>12</v>
      </c>
      <c r="C12" s="10">
        <f ca="1">SLOPE(INDIRECT(E9):G972,INDIRECT(D9):$F972)</f>
        <v>9.4534411914525113E-6</v>
      </c>
      <c r="D12" s="11">
        <f>+E12*F12</f>
        <v>-1.6708825904885164E-6</v>
      </c>
      <c r="E12" s="13">
        <v>-1.6708825904885165</v>
      </c>
      <c r="F12" s="1">
        <v>9.9999999999999995E-7</v>
      </c>
      <c r="X12" s="1">
        <v>10000</v>
      </c>
      <c r="Y12" s="1">
        <f t="shared" si="0"/>
        <v>-8.5964616657757675E-4</v>
      </c>
    </row>
    <row r="13" spans="1:25">
      <c r="A13" s="1" t="s">
        <v>13</v>
      </c>
      <c r="C13" s="11" t="s">
        <v>14</v>
      </c>
      <c r="D13" s="11">
        <f>+E13*F13</f>
        <v>1.5848179945595128E-10</v>
      </c>
      <c r="E13" s="14">
        <v>1.5848179945595127</v>
      </c>
      <c r="F13" s="1">
        <v>1E-10</v>
      </c>
      <c r="X13" s="1">
        <v>12000</v>
      </c>
      <c r="Y13" s="1">
        <f t="shared" si="0"/>
        <v>2.7717878285072467E-3</v>
      </c>
    </row>
    <row r="14" spans="1:25">
      <c r="A14" s="1" t="s">
        <v>15</v>
      </c>
      <c r="E14" s="1">
        <f>SUM(R21:R971)</f>
        <v>0.12250177102198143</v>
      </c>
      <c r="X14" s="1">
        <v>14000</v>
      </c>
      <c r="Y14" s="1">
        <f t="shared" si="0"/>
        <v>7.6710762192396774E-3</v>
      </c>
    </row>
    <row r="15" spans="1:25">
      <c r="A15" s="5" t="s">
        <v>16</v>
      </c>
      <c r="C15" s="15">
        <f ca="1">(C7+C11)+(C8+C12)*INT(MAX(F21:F3499))</f>
        <v>55033.155765888259</v>
      </c>
      <c r="D15" s="16">
        <f>+C7+INT(MAX(F21:F1554))*C8+D11+D12*INT(MAX(F21:F3989))+D13*INT(MAX(F21:F4016)^2)</f>
        <v>55033.168741685462</v>
      </c>
      <c r="X15" s="1">
        <v>16000</v>
      </c>
      <c r="Y15" s="1">
        <f t="shared" si="0"/>
        <v>1.3838219005619726E-2</v>
      </c>
    </row>
    <row r="16" spans="1:25">
      <c r="A16" s="5" t="s">
        <v>17</v>
      </c>
      <c r="C16" s="15">
        <f ca="1">+C8+C12</f>
        <v>0.40965545344119147</v>
      </c>
      <c r="D16" s="17">
        <f>+C8+D12+2*D13*MAX(F21:F114)</f>
        <v>0.40964690191094189</v>
      </c>
      <c r="X16" s="1">
        <v>18000</v>
      </c>
      <c r="Y16" s="1">
        <f t="shared" si="0"/>
        <v>2.1273216187647378E-2</v>
      </c>
    </row>
    <row r="17" spans="1:46">
      <c r="A17" s="10" t="s">
        <v>18</v>
      </c>
      <c r="C17" s="1">
        <f>COUNT(C21:C2157)</f>
        <v>239</v>
      </c>
      <c r="X17" s="1">
        <v>20000</v>
      </c>
      <c r="Y17" s="1">
        <f t="shared" si="0"/>
        <v>2.9976067765322641E-2</v>
      </c>
    </row>
    <row r="18" spans="1:46">
      <c r="A18" s="5" t="s">
        <v>19</v>
      </c>
      <c r="C18" s="18">
        <f ca="1">+C15</f>
        <v>55033.155765888259</v>
      </c>
      <c r="D18" s="19">
        <f ca="1">C16</f>
        <v>0.40965545344119147</v>
      </c>
      <c r="E18" s="10" t="s">
        <v>9</v>
      </c>
      <c r="H18" s="1">
        <f>COUNT(H21:H418)</f>
        <v>33</v>
      </c>
      <c r="X18" s="1">
        <v>22000</v>
      </c>
      <c r="Y18" s="1">
        <f t="shared" si="0"/>
        <v>3.9946773738645518E-2</v>
      </c>
    </row>
    <row r="19" spans="1:46">
      <c r="A19" s="5" t="s">
        <v>21</v>
      </c>
      <c r="C19" s="20">
        <f>+D15</f>
        <v>55033.168741685462</v>
      </c>
      <c r="D19" s="21">
        <f>+D16</f>
        <v>0.40964690191094189</v>
      </c>
      <c r="E19" s="8" t="s">
        <v>22</v>
      </c>
      <c r="X19" s="1">
        <v>24000</v>
      </c>
      <c r="Y19" s="1">
        <f t="shared" si="0"/>
        <v>5.1185334107615998E-2</v>
      </c>
    </row>
    <row r="20" spans="1:46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9" t="s">
        <v>30</v>
      </c>
      <c r="H20" s="22" t="s">
        <v>435</v>
      </c>
      <c r="I20" s="22" t="s">
        <v>436</v>
      </c>
      <c r="J20" s="22" t="s">
        <v>437</v>
      </c>
      <c r="K20" s="22" t="s">
        <v>438</v>
      </c>
      <c r="L20" s="22" t="s">
        <v>36</v>
      </c>
      <c r="M20" s="22" t="s">
        <v>439</v>
      </c>
      <c r="N20" s="22" t="s">
        <v>37</v>
      </c>
      <c r="O20" s="22" t="s">
        <v>38</v>
      </c>
      <c r="P20" s="22" t="s">
        <v>39</v>
      </c>
      <c r="Q20" s="9" t="s">
        <v>40</v>
      </c>
      <c r="X20" s="1">
        <v>26000</v>
      </c>
      <c r="Y20" s="1">
        <f t="shared" si="0"/>
        <v>6.3691748872234097E-2</v>
      </c>
    </row>
    <row r="21" spans="1:46">
      <c r="A21" s="158" t="s">
        <v>262</v>
      </c>
      <c r="B21" s="25"/>
      <c r="C21" s="26">
        <v>34179.453399999999</v>
      </c>
      <c r="D21" s="26"/>
      <c r="E21" s="1">
        <f t="shared" ref="E21:E84" si="1">+(C21-C$7)/C$8</f>
        <v>-14324.30537586112</v>
      </c>
      <c r="F21" s="1">
        <f t="shared" ref="F21:F84" si="2">ROUND(2*E21,0)/2</f>
        <v>-14324.5</v>
      </c>
      <c r="G21" s="1">
        <f t="shared" ref="G21:G84" si="3">+C21-(C$7+F21*C$8)</f>
        <v>7.972699999663746E-2</v>
      </c>
      <c r="N21" s="1">
        <f t="shared" ref="N21:N27" si="4">+G21</f>
        <v>7.972699999663746E-2</v>
      </c>
      <c r="P21" s="1">
        <f t="shared" ref="P21:P84" si="5">+D$11+D$12*F21+D$13*F21^2</f>
        <v>5.64546439564916E-2</v>
      </c>
      <c r="Q21" s="27">
        <f t="shared" ref="Q21:Q84" si="6">+C21-15018.5</f>
        <v>19160.953399999999</v>
      </c>
      <c r="X21" s="1">
        <v>28000</v>
      </c>
      <c r="Y21" s="1">
        <f t="shared" si="0"/>
        <v>7.7466018032499792E-2</v>
      </c>
      <c r="AS21" s="1">
        <v>-15080</v>
      </c>
      <c r="AT21" s="1">
        <v>6.2305199993716087E-2</v>
      </c>
    </row>
    <row r="22" spans="1:46">
      <c r="A22" s="158" t="s">
        <v>262</v>
      </c>
      <c r="B22" s="25"/>
      <c r="C22" s="26">
        <v>34181.500899999999</v>
      </c>
      <c r="D22" s="26"/>
      <c r="E22" s="1">
        <f t="shared" si="1"/>
        <v>-14319.307157887552</v>
      </c>
      <c r="F22" s="1">
        <f t="shared" si="2"/>
        <v>-14319.5</v>
      </c>
      <c r="G22" s="1">
        <f t="shared" si="3"/>
        <v>7.8996999996888917E-2</v>
      </c>
      <c r="N22" s="1">
        <f t="shared" si="4"/>
        <v>7.8996999996888917E-2</v>
      </c>
      <c r="P22" s="1">
        <f t="shared" si="5"/>
        <v>5.642359178022107E-2</v>
      </c>
      <c r="Q22" s="27">
        <f t="shared" si="6"/>
        <v>19163.000899999999</v>
      </c>
      <c r="X22" s="1">
        <v>30000</v>
      </c>
      <c r="Y22" s="1">
        <f t="shared" si="0"/>
        <v>9.2508141588413112E-2</v>
      </c>
      <c r="AS22" s="1">
        <v>-15046</v>
      </c>
      <c r="AT22" s="1">
        <v>5.0351739999314304E-2</v>
      </c>
    </row>
    <row r="23" spans="1:46">
      <c r="A23" s="158" t="s">
        <v>262</v>
      </c>
      <c r="B23" s="25"/>
      <c r="C23" s="26">
        <v>34226.357199999999</v>
      </c>
      <c r="D23" s="26"/>
      <c r="E23" s="1">
        <f t="shared" si="1"/>
        <v>-14209.80700409623</v>
      </c>
      <c r="F23" s="1">
        <f t="shared" si="2"/>
        <v>-14210</v>
      </c>
      <c r="G23" s="1">
        <f t="shared" si="3"/>
        <v>7.9059999996388797E-2</v>
      </c>
      <c r="N23" s="1">
        <f t="shared" si="4"/>
        <v>7.9059999996388797E-2</v>
      </c>
      <c r="P23" s="1">
        <f t="shared" si="5"/>
        <v>5.5745536125077731E-2</v>
      </c>
      <c r="Q23" s="27">
        <f t="shared" si="6"/>
        <v>19207.857199999999</v>
      </c>
      <c r="X23" s="1">
        <v>32000</v>
      </c>
      <c r="Y23" s="1">
        <f t="shared" si="0"/>
        <v>0.10881811953997406</v>
      </c>
      <c r="AS23" s="1">
        <v>-15004</v>
      </c>
      <c r="AT23" s="1">
        <v>5.9232760002487339E-2</v>
      </c>
    </row>
    <row r="24" spans="1:46">
      <c r="A24" s="158" t="s">
        <v>262</v>
      </c>
      <c r="B24" s="25"/>
      <c r="C24" s="26">
        <v>34237.417800000003</v>
      </c>
      <c r="D24" s="26"/>
      <c r="E24" s="1">
        <f t="shared" si="1"/>
        <v>-14182.806618397348</v>
      </c>
      <c r="F24" s="1">
        <f t="shared" si="2"/>
        <v>-14183</v>
      </c>
      <c r="G24" s="1">
        <f t="shared" si="3"/>
        <v>7.9217999998945743E-2</v>
      </c>
      <c r="N24" s="1">
        <f t="shared" si="4"/>
        <v>7.9217999998945743E-2</v>
      </c>
      <c r="P24" s="1">
        <f t="shared" si="5"/>
        <v>5.5578928404371813E-2</v>
      </c>
      <c r="Q24" s="27">
        <f t="shared" si="6"/>
        <v>19218.917800000003</v>
      </c>
      <c r="X24" s="1">
        <v>34000</v>
      </c>
      <c r="Y24" s="1">
        <f t="shared" si="0"/>
        <v>0.12639595188718258</v>
      </c>
      <c r="AS24" s="1">
        <v>-14269</v>
      </c>
      <c r="AT24" s="1">
        <v>3.965061000053538E-2</v>
      </c>
    </row>
    <row r="25" spans="1:46">
      <c r="A25" s="158" t="s">
        <v>263</v>
      </c>
      <c r="B25" s="25"/>
      <c r="C25" s="26">
        <v>34515.563900000001</v>
      </c>
      <c r="D25" s="26"/>
      <c r="E25" s="1">
        <f t="shared" si="1"/>
        <v>-13503.815245358192</v>
      </c>
      <c r="F25" s="1">
        <f t="shared" si="2"/>
        <v>-13504</v>
      </c>
      <c r="G25" s="1">
        <f t="shared" si="3"/>
        <v>7.568399999581743E-2</v>
      </c>
      <c r="N25" s="1">
        <f t="shared" si="4"/>
        <v>7.568399999581743E-2</v>
      </c>
      <c r="P25" s="1">
        <f t="shared" si="5"/>
        <v>5.1465024815566543E-2</v>
      </c>
      <c r="Q25" s="27">
        <f t="shared" si="6"/>
        <v>19497.063900000001</v>
      </c>
      <c r="X25" s="1">
        <v>36000</v>
      </c>
      <c r="Y25" s="1">
        <f t="shared" si="0"/>
        <v>0.14524163863003872</v>
      </c>
      <c r="AS25" s="1">
        <v>-14215</v>
      </c>
      <c r="AT25" s="1">
        <v>6.1783350000041537E-2</v>
      </c>
    </row>
    <row r="26" spans="1:46">
      <c r="A26" s="158" t="s">
        <v>263</v>
      </c>
      <c r="B26" s="25"/>
      <c r="C26" s="26">
        <v>34593.395600000003</v>
      </c>
      <c r="D26" s="26"/>
      <c r="E26" s="1">
        <f t="shared" si="1"/>
        <v>-13313.81778413557</v>
      </c>
      <c r="F26" s="1">
        <f t="shared" si="2"/>
        <v>-13314</v>
      </c>
      <c r="G26" s="1">
        <f t="shared" si="3"/>
        <v>7.4644000000262167E-2</v>
      </c>
      <c r="N26" s="1">
        <f t="shared" si="4"/>
        <v>7.4644000000262167E-2</v>
      </c>
      <c r="P26" s="1">
        <f t="shared" si="5"/>
        <v>5.0340025792789879E-2</v>
      </c>
      <c r="Q26" s="27">
        <f t="shared" si="6"/>
        <v>19574.895600000003</v>
      </c>
      <c r="X26" s="1">
        <v>38000</v>
      </c>
      <c r="Y26" s="1">
        <f t="shared" si="0"/>
        <v>0.16535517976854247</v>
      </c>
      <c r="AS26" s="1">
        <v>-6204</v>
      </c>
      <c r="AT26" s="1">
        <v>1.836075999744935E-2</v>
      </c>
    </row>
    <row r="27" spans="1:46">
      <c r="A27" s="158" t="s">
        <v>264</v>
      </c>
      <c r="B27" s="25"/>
      <c r="C27" s="26">
        <v>35245.749400000001</v>
      </c>
      <c r="D27" s="26"/>
      <c r="E27" s="1">
        <f t="shared" si="1"/>
        <v>-11721.335982775377</v>
      </c>
      <c r="F27" s="1">
        <f t="shared" si="2"/>
        <v>-11721.5</v>
      </c>
      <c r="G27" s="1">
        <f t="shared" si="3"/>
        <v>6.7188999993959442E-2</v>
      </c>
      <c r="N27" s="1">
        <f t="shared" si="4"/>
        <v>6.7188999993959442E-2</v>
      </c>
      <c r="P27" s="1">
        <f t="shared" si="5"/>
        <v>4.1360629056166859E-2</v>
      </c>
      <c r="Q27" s="27">
        <f t="shared" si="6"/>
        <v>20227.249400000001</v>
      </c>
      <c r="X27" s="1">
        <v>40000</v>
      </c>
      <c r="Y27" s="1">
        <f t="shared" si="0"/>
        <v>0.18673657530269383</v>
      </c>
      <c r="AS27" s="1">
        <v>-6143</v>
      </c>
      <c r="AT27" s="1">
        <v>1.3573669995821547E-2</v>
      </c>
    </row>
    <row r="28" spans="1:46">
      <c r="A28" s="24" t="s">
        <v>46</v>
      </c>
      <c r="B28" s="25"/>
      <c r="C28" s="26">
        <v>35658.466999999997</v>
      </c>
      <c r="D28" s="26"/>
      <c r="E28" s="1">
        <f t="shared" si="1"/>
        <v>-10713.8378014188</v>
      </c>
      <c r="F28" s="1">
        <f t="shared" si="2"/>
        <v>-10714</v>
      </c>
      <c r="G28" s="1">
        <f t="shared" si="3"/>
        <v>6.644399999640882E-2</v>
      </c>
      <c r="I28" s="1">
        <f t="shared" ref="I28:I59" si="7">G28</f>
        <v>6.644399999640882E-2</v>
      </c>
      <c r="P28" s="1">
        <f t="shared" si="5"/>
        <v>3.609492929646798E-2</v>
      </c>
      <c r="Q28" s="27">
        <f t="shared" si="6"/>
        <v>20639.966999999997</v>
      </c>
      <c r="R28" s="1">
        <f t="shared" ref="R28:R91" si="8">+(P28-G28)^2</f>
        <v>9.2106609235000764E-4</v>
      </c>
      <c r="W28" s="188"/>
      <c r="AS28" s="1">
        <v>-4366</v>
      </c>
      <c r="AT28" s="1">
        <v>9.3825399962952361E-3</v>
      </c>
    </row>
    <row r="29" spans="1:46">
      <c r="A29" s="24" t="s">
        <v>46</v>
      </c>
      <c r="B29" s="25"/>
      <c r="C29" s="26">
        <v>35672.383000000002</v>
      </c>
      <c r="D29" s="26"/>
      <c r="E29" s="1">
        <f t="shared" si="1"/>
        <v>-10679.867007123226</v>
      </c>
      <c r="F29" s="1">
        <f t="shared" si="2"/>
        <v>-10680</v>
      </c>
      <c r="G29" s="1">
        <f t="shared" si="3"/>
        <v>5.4479999998875428E-2</v>
      </c>
      <c r="I29" s="1">
        <f t="shared" si="7"/>
        <v>5.4479999998875428E-2</v>
      </c>
      <c r="P29" s="1">
        <f t="shared" si="5"/>
        <v>3.5922840261394307E-2</v>
      </c>
      <c r="Q29" s="27">
        <f t="shared" si="6"/>
        <v>20653.883000000002</v>
      </c>
      <c r="R29" s="1">
        <f t="shared" si="8"/>
        <v>3.443681775223904E-4</v>
      </c>
      <c r="W29" s="188"/>
      <c r="AS29" s="1">
        <v>-4361</v>
      </c>
      <c r="AT29" s="1">
        <v>8.8540900032967329E-3</v>
      </c>
    </row>
    <row r="30" spans="1:46">
      <c r="A30" s="24" t="s">
        <v>46</v>
      </c>
      <c r="B30" s="25"/>
      <c r="C30" s="26">
        <v>35689.597000000002</v>
      </c>
      <c r="D30" s="26"/>
      <c r="E30" s="1">
        <f t="shared" si="1"/>
        <v>-10637.84535916377</v>
      </c>
      <c r="F30" s="1">
        <f t="shared" si="2"/>
        <v>-10638</v>
      </c>
      <c r="G30" s="1">
        <f t="shared" si="3"/>
        <v>6.3347999996040016E-2</v>
      </c>
      <c r="I30" s="1">
        <f t="shared" si="7"/>
        <v>6.3347999996040016E-2</v>
      </c>
      <c r="P30" s="1">
        <f t="shared" si="5"/>
        <v>3.5710765562560115E-2</v>
      </c>
      <c r="Q30" s="27">
        <f t="shared" si="6"/>
        <v>20671.097000000002</v>
      </c>
      <c r="R30" s="1">
        <f t="shared" si="8"/>
        <v>7.6381672713112707E-4</v>
      </c>
      <c r="W30" s="188"/>
      <c r="AS30" s="1">
        <v>-3460</v>
      </c>
      <c r="AT30" s="1">
        <v>5.4873999979463406E-3</v>
      </c>
    </row>
    <row r="31" spans="1:46">
      <c r="A31" s="24" t="s">
        <v>46</v>
      </c>
      <c r="B31" s="25"/>
      <c r="C31" s="26">
        <v>35990.667000000001</v>
      </c>
      <c r="D31" s="26"/>
      <c r="E31" s="1">
        <f t="shared" si="1"/>
        <v>-9902.8937179906607</v>
      </c>
      <c r="F31" s="1">
        <f t="shared" si="2"/>
        <v>-9903</v>
      </c>
      <c r="G31" s="1">
        <f t="shared" si="3"/>
        <v>4.3537999998079613E-2</v>
      </c>
      <c r="I31" s="1">
        <f t="shared" si="7"/>
        <v>4.3537999998079613E-2</v>
      </c>
      <c r="P31" s="1">
        <f t="shared" si="5"/>
        <v>3.2089966496221901E-2</v>
      </c>
      <c r="Q31" s="27">
        <f t="shared" si="6"/>
        <v>20972.167000000001</v>
      </c>
      <c r="R31" s="1">
        <f t="shared" si="8"/>
        <v>1.3105747105965655E-4</v>
      </c>
      <c r="W31" s="188"/>
      <c r="AS31" s="1">
        <v>-2479</v>
      </c>
      <c r="AT31" s="1">
        <v>-1.0344900001655333E-3</v>
      </c>
    </row>
    <row r="32" spans="1:46">
      <c r="A32" s="24" t="s">
        <v>46</v>
      </c>
      <c r="B32" s="25"/>
      <c r="C32" s="26">
        <v>36012.81</v>
      </c>
      <c r="D32" s="26"/>
      <c r="E32" s="1">
        <f t="shared" si="1"/>
        <v>-9848.8397299131575</v>
      </c>
      <c r="F32" s="1">
        <f t="shared" si="2"/>
        <v>-9849</v>
      </c>
      <c r="G32" s="1">
        <f t="shared" si="3"/>
        <v>6.5653999990900047E-2</v>
      </c>
      <c r="I32" s="1">
        <f t="shared" si="7"/>
        <v>6.5653999990900047E-2</v>
      </c>
      <c r="P32" s="1">
        <f t="shared" si="5"/>
        <v>3.1830700881181409E-2</v>
      </c>
      <c r="Q32" s="27">
        <f t="shared" si="6"/>
        <v>20994.309999999998</v>
      </c>
      <c r="R32" s="1">
        <f t="shared" si="8"/>
        <v>1.1440155626654936E-3</v>
      </c>
      <c r="W32" s="188"/>
      <c r="AS32" s="1">
        <v>-2415.5</v>
      </c>
      <c r="AT32" s="1">
        <v>6.0641949967248365E-3</v>
      </c>
    </row>
    <row r="33" spans="1:46">
      <c r="A33" s="24" t="s">
        <v>47</v>
      </c>
      <c r="B33" s="25"/>
      <c r="C33" s="26">
        <v>39294.438199999997</v>
      </c>
      <c r="D33" s="26"/>
      <c r="E33" s="1">
        <f t="shared" si="1"/>
        <v>-1837.951792523316</v>
      </c>
      <c r="F33" s="1">
        <f t="shared" si="2"/>
        <v>-1838</v>
      </c>
      <c r="G33" s="1">
        <f t="shared" si="3"/>
        <v>1.9747999991523102E-2</v>
      </c>
      <c r="I33" s="1">
        <f t="shared" si="7"/>
        <v>1.9747999991523102E-2</v>
      </c>
      <c r="P33" s="1">
        <f t="shared" si="5"/>
        <v>3.6074721821516241E-3</v>
      </c>
      <c r="Q33" s="27">
        <f t="shared" si="6"/>
        <v>24275.938199999997</v>
      </c>
      <c r="R33" s="1">
        <f t="shared" si="8"/>
        <v>2.6051663796509403E-4</v>
      </c>
      <c r="W33" s="188"/>
      <c r="AS33" s="1">
        <v>-2398.5</v>
      </c>
      <c r="AT33" s="1">
        <v>1.4874650005367585E-3</v>
      </c>
    </row>
    <row r="34" spans="1:46">
      <c r="A34" s="24" t="s">
        <v>47</v>
      </c>
      <c r="B34" s="25"/>
      <c r="C34" s="26">
        <v>39319.421799999996</v>
      </c>
      <c r="D34" s="26"/>
      <c r="E34" s="1">
        <f t="shared" si="1"/>
        <v>-1776.9635246041869</v>
      </c>
      <c r="F34" s="1">
        <f t="shared" si="2"/>
        <v>-1777</v>
      </c>
      <c r="G34" s="1">
        <f t="shared" si="3"/>
        <v>1.4941999994334765E-2</v>
      </c>
      <c r="I34" s="1">
        <f t="shared" si="7"/>
        <v>1.4941999994334765E-2</v>
      </c>
      <c r="P34" s="1">
        <f t="shared" si="5"/>
        <v>3.4706007301247956E-3</v>
      </c>
      <c r="Q34" s="27">
        <f t="shared" si="6"/>
        <v>24300.921799999996</v>
      </c>
      <c r="R34" s="1">
        <f t="shared" si="8"/>
        <v>1.3159300107891704E-4</v>
      </c>
      <c r="W34" s="188"/>
      <c r="AS34" s="1">
        <v>-1748</v>
      </c>
      <c r="AT34" s="1">
        <v>7.6611999975284562E-4</v>
      </c>
    </row>
    <row r="35" spans="1:46">
      <c r="A35" s="24" t="s">
        <v>48</v>
      </c>
      <c r="B35" s="25"/>
      <c r="C35" s="26">
        <v>40047.358</v>
      </c>
      <c r="D35" s="26"/>
      <c r="E35" s="1">
        <f t="shared" si="1"/>
        <v>2.4899547406748369E-2</v>
      </c>
      <c r="F35" s="1">
        <f t="shared" si="2"/>
        <v>0</v>
      </c>
      <c r="G35" s="1">
        <f t="shared" si="3"/>
        <v>1.0199999996984843E-2</v>
      </c>
      <c r="I35" s="1">
        <f t="shared" si="7"/>
        <v>1.0199999996984843E-2</v>
      </c>
      <c r="P35" s="1">
        <f t="shared" si="5"/>
        <v>9.9979271245997147E-7</v>
      </c>
      <c r="Q35" s="27">
        <f t="shared" si="6"/>
        <v>25028.858</v>
      </c>
      <c r="R35" s="1">
        <f t="shared" si="8"/>
        <v>1.0401960516674812E-4</v>
      </c>
      <c r="W35" s="188"/>
      <c r="AS35" s="1">
        <v>-1707.5</v>
      </c>
      <c r="AT35" s="1">
        <v>-6.4843250074773096E-3</v>
      </c>
    </row>
    <row r="36" spans="1:46">
      <c r="A36" s="24" t="s">
        <v>48</v>
      </c>
      <c r="B36" s="25"/>
      <c r="C36" s="26">
        <v>40049.405700000003</v>
      </c>
      <c r="D36" s="26"/>
      <c r="E36" s="1">
        <f t="shared" si="1"/>
        <v>5.0236057474009028</v>
      </c>
      <c r="F36" s="1">
        <f t="shared" si="2"/>
        <v>5</v>
      </c>
      <c r="G36" s="1">
        <f t="shared" si="3"/>
        <v>9.6699999994598329E-3</v>
      </c>
      <c r="I36" s="1">
        <f t="shared" si="7"/>
        <v>9.6699999994598329E-3</v>
      </c>
      <c r="P36" s="1">
        <f t="shared" si="5"/>
        <v>-7.3506581949962128E-6</v>
      </c>
      <c r="Q36" s="27">
        <f t="shared" si="6"/>
        <v>25030.905700000003</v>
      </c>
      <c r="R36" s="1">
        <f t="shared" si="8"/>
        <v>9.3651115751212355E-5</v>
      </c>
      <c r="W36" s="188"/>
      <c r="AS36" s="1">
        <v>-1700</v>
      </c>
      <c r="AT36" s="1">
        <v>-7.626999999047257E-3</v>
      </c>
    </row>
    <row r="37" spans="1:46">
      <c r="A37" s="24" t="s">
        <v>48</v>
      </c>
      <c r="B37" s="25"/>
      <c r="C37" s="26">
        <v>40418.4931</v>
      </c>
      <c r="D37" s="26"/>
      <c r="E37" s="1">
        <f t="shared" si="1"/>
        <v>906.01470537975831</v>
      </c>
      <c r="F37" s="1">
        <f t="shared" si="2"/>
        <v>906</v>
      </c>
      <c r="G37" s="1">
        <f t="shared" si="3"/>
        <v>6.0239999947953038E-3</v>
      </c>
      <c r="I37" s="1">
        <f t="shared" si="7"/>
        <v>6.0239999947953038E-3</v>
      </c>
      <c r="P37" s="1">
        <f t="shared" si="5"/>
        <v>-1.3827322679319106E-3</v>
      </c>
      <c r="Q37" s="27">
        <f t="shared" si="6"/>
        <v>25399.9931</v>
      </c>
      <c r="R37" s="1">
        <f t="shared" si="8"/>
        <v>5.4859682811724199E-5</v>
      </c>
      <c r="W37" s="188"/>
      <c r="AS37" s="1">
        <v>-1684.5</v>
      </c>
      <c r="AT37" s="1">
        <v>3.4648049986572005E-3</v>
      </c>
    </row>
    <row r="38" spans="1:46">
      <c r="A38" s="29" t="s">
        <v>49</v>
      </c>
      <c r="B38" s="25" t="s">
        <v>50</v>
      </c>
      <c r="C38" s="26">
        <v>40820.349000000002</v>
      </c>
      <c r="D38" s="26"/>
      <c r="E38" s="1">
        <f t="shared" si="1"/>
        <v>1886.9980422120532</v>
      </c>
      <c r="F38" s="1">
        <f t="shared" si="2"/>
        <v>1887</v>
      </c>
      <c r="G38" s="1">
        <f t="shared" si="3"/>
        <v>-8.0200000229524449E-4</v>
      </c>
      <c r="I38" s="1">
        <f t="shared" si="7"/>
        <v>-8.0200000229524449E-4</v>
      </c>
      <c r="P38" s="1">
        <f t="shared" si="5"/>
        <v>-2.5876385769724019E-3</v>
      </c>
      <c r="Q38" s="27">
        <f t="shared" si="6"/>
        <v>25801.849000000002</v>
      </c>
      <c r="R38" s="1">
        <f t="shared" si="8"/>
        <v>3.1885051193750701E-6</v>
      </c>
      <c r="W38" s="188"/>
      <c r="AS38" s="1">
        <v>-870</v>
      </c>
      <c r="AT38" s="1">
        <v>2.5029999960679561E-4</v>
      </c>
    </row>
    <row r="39" spans="1:46">
      <c r="A39" s="29" t="s">
        <v>51</v>
      </c>
      <c r="B39" s="25"/>
      <c r="C39" s="26">
        <v>40846.368600000002</v>
      </c>
      <c r="D39" s="26"/>
      <c r="E39" s="1">
        <f t="shared" si="1"/>
        <v>1950.5153229861842</v>
      </c>
      <c r="F39" s="1">
        <f t="shared" si="2"/>
        <v>1950.5</v>
      </c>
      <c r="G39" s="1">
        <f t="shared" si="3"/>
        <v>6.2770000004093163E-3</v>
      </c>
      <c r="I39" s="1">
        <f t="shared" si="7"/>
        <v>6.2770000004093163E-3</v>
      </c>
      <c r="P39" s="1">
        <f t="shared" si="5"/>
        <v>-2.6551205784747477E-3</v>
      </c>
      <c r="Q39" s="27">
        <f t="shared" si="6"/>
        <v>25827.868600000002</v>
      </c>
      <c r="R39" s="1">
        <f t="shared" si="8"/>
        <v>7.9782778035724188E-5</v>
      </c>
      <c r="W39" s="188"/>
      <c r="AS39" s="1">
        <v>-870</v>
      </c>
      <c r="AT39" s="1">
        <v>4.5029999455437064E-4</v>
      </c>
    </row>
    <row r="40" spans="1:46">
      <c r="A40" s="29" t="s">
        <v>51</v>
      </c>
      <c r="B40" s="25"/>
      <c r="C40" s="26">
        <v>40853.328000000001</v>
      </c>
      <c r="D40" s="26"/>
      <c r="E40" s="1">
        <f t="shared" si="1"/>
        <v>1967.5041377189038</v>
      </c>
      <c r="F40" s="1">
        <f t="shared" si="2"/>
        <v>1967.5</v>
      </c>
      <c r="G40" s="1">
        <f t="shared" si="3"/>
        <v>1.6949999990174547E-3</v>
      </c>
      <c r="I40" s="1">
        <f t="shared" si="7"/>
        <v>1.6949999990174547E-3</v>
      </c>
      <c r="P40" s="1">
        <f t="shared" si="5"/>
        <v>-2.6729697437784892E-3</v>
      </c>
      <c r="Q40" s="27">
        <f t="shared" si="6"/>
        <v>25834.828000000001</v>
      </c>
      <c r="R40" s="1">
        <f t="shared" si="8"/>
        <v>1.9079159673980863E-5</v>
      </c>
      <c r="W40" s="188"/>
      <c r="AS40" s="1">
        <v>0</v>
      </c>
      <c r="AT40" s="1">
        <v>-1.0000000474974513E-4</v>
      </c>
    </row>
    <row r="41" spans="1:46">
      <c r="A41" s="29" t="s">
        <v>52</v>
      </c>
      <c r="B41" s="25" t="s">
        <v>50</v>
      </c>
      <c r="C41" s="26">
        <v>41119.801800000001</v>
      </c>
      <c r="D41" s="26"/>
      <c r="E41" s="1">
        <f t="shared" si="1"/>
        <v>2618.0018845539757</v>
      </c>
      <c r="F41" s="1">
        <f t="shared" si="2"/>
        <v>2618</v>
      </c>
      <c r="G41" s="1">
        <f t="shared" si="3"/>
        <v>7.7199999941512942E-4</v>
      </c>
      <c r="I41" s="1">
        <f t="shared" si="7"/>
        <v>7.7199999941512942E-4</v>
      </c>
      <c r="P41" s="1">
        <f t="shared" si="5"/>
        <v>-3.2871486203321447E-3</v>
      </c>
      <c r="Q41" s="27">
        <f t="shared" si="6"/>
        <v>26101.301800000001</v>
      </c>
      <c r="R41" s="1">
        <f t="shared" si="8"/>
        <v>1.6476687517196206E-5</v>
      </c>
      <c r="W41" s="188"/>
      <c r="AS41" s="1">
        <v>0</v>
      </c>
      <c r="AT41" s="1">
        <v>0</v>
      </c>
    </row>
    <row r="42" spans="1:46">
      <c r="A42" s="29" t="s">
        <v>53</v>
      </c>
      <c r="B42" s="25"/>
      <c r="C42" s="26">
        <v>41136.385199999997</v>
      </c>
      <c r="D42" s="26"/>
      <c r="E42" s="1">
        <f t="shared" si="1"/>
        <v>2658.4841546115276</v>
      </c>
      <c r="F42" s="1">
        <f t="shared" si="2"/>
        <v>2658.5</v>
      </c>
      <c r="G42" s="1">
        <f t="shared" si="3"/>
        <v>-6.4910000073723495E-3</v>
      </c>
      <c r="I42" s="1">
        <f t="shared" si="7"/>
        <v>-6.4910000073723495E-3</v>
      </c>
      <c r="P42" s="1">
        <f t="shared" si="5"/>
        <v>-3.3209520820463422E-3</v>
      </c>
      <c r="Q42" s="27">
        <f t="shared" si="6"/>
        <v>26117.885199999997</v>
      </c>
      <c r="R42" s="1">
        <f t="shared" si="8"/>
        <v>1.0049203848863723E-5</v>
      </c>
      <c r="W42" s="188"/>
      <c r="AS42" s="1">
        <v>19.5</v>
      </c>
      <c r="AT42" s="1">
        <v>9.0449975687079132E-6</v>
      </c>
    </row>
    <row r="43" spans="1:46">
      <c r="A43" s="29" t="s">
        <v>53</v>
      </c>
      <c r="B43" s="25"/>
      <c r="C43" s="26">
        <v>41139.456400000003</v>
      </c>
      <c r="D43" s="26"/>
      <c r="E43" s="1">
        <f t="shared" si="1"/>
        <v>2665.9813595152877</v>
      </c>
      <c r="F43" s="1">
        <f t="shared" si="2"/>
        <v>2666</v>
      </c>
      <c r="G43" s="1">
        <f t="shared" si="3"/>
        <v>-7.6360000020940788E-3</v>
      </c>
      <c r="I43" s="1">
        <f t="shared" si="7"/>
        <v>-7.6360000020940788E-3</v>
      </c>
      <c r="P43" s="1">
        <f t="shared" si="5"/>
        <v>-3.327154928915982E-3</v>
      </c>
      <c r="Q43" s="27">
        <f t="shared" si="6"/>
        <v>26120.956400000003</v>
      </c>
      <c r="R43" s="1">
        <f t="shared" si="8"/>
        <v>1.8566145864651159E-5</v>
      </c>
      <c r="AS43" s="1">
        <v>23.5</v>
      </c>
      <c r="AT43" s="1">
        <v>6.2628500018035993E-4</v>
      </c>
    </row>
    <row r="44" spans="1:46">
      <c r="A44" s="29" t="s">
        <v>52</v>
      </c>
      <c r="B44" s="25" t="s">
        <v>54</v>
      </c>
      <c r="C44" s="26">
        <v>41145.817000000003</v>
      </c>
      <c r="D44" s="26">
        <v>5.0000000000000001E-4</v>
      </c>
      <c r="E44" s="1">
        <f t="shared" si="1"/>
        <v>2681.5084243468741</v>
      </c>
      <c r="F44" s="1">
        <f t="shared" si="2"/>
        <v>2681.5</v>
      </c>
      <c r="G44" s="1">
        <f t="shared" si="3"/>
        <v>3.4509999968577176E-3</v>
      </c>
      <c r="I44" s="1">
        <f t="shared" si="7"/>
        <v>3.4509999968577176E-3</v>
      </c>
      <c r="P44" s="1">
        <f t="shared" si="5"/>
        <v>-3.3399176470183985E-3</v>
      </c>
      <c r="Q44" s="27">
        <f t="shared" si="6"/>
        <v>26127.317000000003</v>
      </c>
      <c r="R44" s="1">
        <f t="shared" si="8"/>
        <v>4.611656244590794E-5</v>
      </c>
      <c r="AS44" s="1">
        <v>38</v>
      </c>
      <c r="AT44" s="1">
        <v>6.3779996708035469E-5</v>
      </c>
    </row>
    <row r="45" spans="1:46">
      <c r="A45" s="29" t="s">
        <v>55</v>
      </c>
      <c r="B45" s="25"/>
      <c r="C45" s="26">
        <v>41479.470200000003</v>
      </c>
      <c r="D45" s="26"/>
      <c r="E45" s="1">
        <f t="shared" si="1"/>
        <v>3495.9999609418869</v>
      </c>
      <c r="F45" s="1">
        <f t="shared" si="2"/>
        <v>3496</v>
      </c>
      <c r="G45" s="1">
        <f t="shared" si="3"/>
        <v>-1.599999814061448E-5</v>
      </c>
      <c r="I45" s="1">
        <f t="shared" si="7"/>
        <v>-1.599999814061448E-5</v>
      </c>
      <c r="P45" s="1">
        <f t="shared" si="5"/>
        <v>-3.9034386549759658E-3</v>
      </c>
      <c r="Q45" s="27">
        <f t="shared" si="6"/>
        <v>26460.970200000003</v>
      </c>
      <c r="R45" s="1">
        <f t="shared" si="8"/>
        <v>1.5112179310657841E-5</v>
      </c>
      <c r="AS45" s="1">
        <v>102.5</v>
      </c>
      <c r="AT45" s="1">
        <v>4.1677500121295452E-4</v>
      </c>
    </row>
    <row r="46" spans="1:46">
      <c r="A46" s="29" t="s">
        <v>55</v>
      </c>
      <c r="B46" s="25"/>
      <c r="C46" s="26">
        <v>41479.470399999998</v>
      </c>
      <c r="D46" s="26"/>
      <c r="E46" s="1">
        <f t="shared" si="1"/>
        <v>3496.0004491682944</v>
      </c>
      <c r="F46" s="1">
        <f t="shared" si="2"/>
        <v>3496</v>
      </c>
      <c r="G46" s="1">
        <f t="shared" si="3"/>
        <v>1.8399999680696055E-4</v>
      </c>
      <c r="I46" s="1">
        <f t="shared" si="7"/>
        <v>1.8399999680696055E-4</v>
      </c>
      <c r="P46" s="1">
        <f t="shared" si="5"/>
        <v>-3.9034386549759658E-3</v>
      </c>
      <c r="Q46" s="27">
        <f t="shared" si="6"/>
        <v>26460.970399999998</v>
      </c>
      <c r="R46" s="1">
        <f t="shared" si="8"/>
        <v>1.670715473208903E-5</v>
      </c>
      <c r="AS46" s="1">
        <v>145.5</v>
      </c>
      <c r="AT46" s="1">
        <v>2.8521049971459433E-3</v>
      </c>
    </row>
    <row r="47" spans="1:46">
      <c r="A47" s="29" t="s">
        <v>52</v>
      </c>
      <c r="B47" s="25" t="s">
        <v>50</v>
      </c>
      <c r="C47" s="26">
        <v>41835.861599999997</v>
      </c>
      <c r="D47" s="26">
        <v>2.0000000000000001E-4</v>
      </c>
      <c r="E47" s="1">
        <f t="shared" si="1"/>
        <v>4365.998447439968</v>
      </c>
      <c r="F47" s="1">
        <f t="shared" si="2"/>
        <v>4366</v>
      </c>
      <c r="G47" s="1">
        <f t="shared" si="3"/>
        <v>-6.3600000430596992E-4</v>
      </c>
      <c r="I47" s="1">
        <f t="shared" si="7"/>
        <v>-6.3600000430596992E-4</v>
      </c>
      <c r="P47" s="1">
        <f t="shared" si="5"/>
        <v>-4.2731005093302361E-3</v>
      </c>
      <c r="Q47" s="27">
        <f t="shared" si="6"/>
        <v>26817.361599999997</v>
      </c>
      <c r="R47" s="1">
        <f t="shared" si="8"/>
        <v>1.3228500083647772E-5</v>
      </c>
      <c r="AS47" s="1">
        <v>873</v>
      </c>
      <c r="AT47" s="1">
        <v>4.1262999729951844E-4</v>
      </c>
    </row>
    <row r="48" spans="1:46">
      <c r="A48" s="30" t="s">
        <v>31</v>
      </c>
      <c r="C48" s="26">
        <v>41835.861700000001</v>
      </c>
      <c r="D48" s="26" t="s">
        <v>14</v>
      </c>
      <c r="E48" s="1">
        <f t="shared" si="1"/>
        <v>4365.9986915531899</v>
      </c>
      <c r="F48" s="1">
        <f t="shared" si="2"/>
        <v>4366</v>
      </c>
      <c r="G48" s="1">
        <f t="shared" si="3"/>
        <v>-5.3599999955622479E-4</v>
      </c>
      <c r="I48" s="1">
        <f t="shared" si="7"/>
        <v>-5.3599999955622479E-4</v>
      </c>
      <c r="P48" s="1">
        <f t="shared" si="5"/>
        <v>-4.2731005093302361E-3</v>
      </c>
      <c r="Q48" s="27">
        <f t="shared" si="6"/>
        <v>26817.361700000001</v>
      </c>
      <c r="R48" s="1">
        <f t="shared" si="8"/>
        <v>1.3965920220153176E-5</v>
      </c>
      <c r="AS48" s="1">
        <v>927.5</v>
      </c>
      <c r="AT48" s="1">
        <v>-2.7747499552788213E-4</v>
      </c>
    </row>
    <row r="49" spans="1:46">
      <c r="A49" s="29" t="s">
        <v>52</v>
      </c>
      <c r="B49" s="25" t="s">
        <v>54</v>
      </c>
      <c r="C49" s="26">
        <v>41843.849799999996</v>
      </c>
      <c r="D49" s="26">
        <v>2.0000000000000001E-4</v>
      </c>
      <c r="E49" s="1">
        <f t="shared" si="1"/>
        <v>4385.4986988765741</v>
      </c>
      <c r="F49" s="1">
        <f t="shared" si="2"/>
        <v>4385.5</v>
      </c>
      <c r="G49" s="1">
        <f t="shared" si="3"/>
        <v>-5.3300000581657514E-4</v>
      </c>
      <c r="I49" s="1">
        <f t="shared" si="7"/>
        <v>-5.3300000581657514E-4</v>
      </c>
      <c r="P49" s="1">
        <f t="shared" si="5"/>
        <v>-4.278637127219956E-3</v>
      </c>
      <c r="Q49" s="27">
        <f t="shared" si="6"/>
        <v>26825.349799999996</v>
      </c>
      <c r="R49" s="1">
        <f t="shared" si="8"/>
        <v>1.4029797445235006E-5</v>
      </c>
      <c r="AS49" s="1">
        <v>930</v>
      </c>
      <c r="AT49" s="1">
        <v>-1.9169999723089859E-4</v>
      </c>
    </row>
    <row r="50" spans="1:46">
      <c r="A50" s="29" t="s">
        <v>55</v>
      </c>
      <c r="B50" s="25" t="s">
        <v>54</v>
      </c>
      <c r="C50" s="26">
        <v>41845.489000000001</v>
      </c>
      <c r="D50" s="26"/>
      <c r="E50" s="1">
        <f t="shared" si="1"/>
        <v>4389.50020261396</v>
      </c>
      <c r="F50" s="1">
        <f t="shared" si="2"/>
        <v>4389.5</v>
      </c>
      <c r="G50" s="1">
        <f t="shared" si="3"/>
        <v>8.2999998994637281E-5</v>
      </c>
      <c r="I50" s="1">
        <f t="shared" si="7"/>
        <v>8.2999998994637281E-5</v>
      </c>
      <c r="P50" s="1">
        <f t="shared" si="5"/>
        <v>-4.2797579464210062E-3</v>
      </c>
      <c r="Q50" s="27">
        <f t="shared" si="6"/>
        <v>26826.989000000001</v>
      </c>
      <c r="R50" s="1">
        <f t="shared" si="8"/>
        <v>1.9033656890287325E-5</v>
      </c>
      <c r="AS50" s="1">
        <v>951</v>
      </c>
      <c r="AT50" s="1">
        <v>-1.7751189996488392E-2</v>
      </c>
    </row>
    <row r="51" spans="1:46">
      <c r="A51" s="29" t="s">
        <v>55</v>
      </c>
      <c r="B51" s="25"/>
      <c r="C51" s="26">
        <v>41851.4283</v>
      </c>
      <c r="D51" s="26"/>
      <c r="E51" s="1">
        <f t="shared" si="1"/>
        <v>4403.9988184920549</v>
      </c>
      <c r="F51" s="1">
        <f t="shared" si="2"/>
        <v>4404</v>
      </c>
      <c r="G51" s="1">
        <f t="shared" si="3"/>
        <v>-4.8400000378023833E-4</v>
      </c>
      <c r="I51" s="1">
        <f t="shared" si="7"/>
        <v>-4.8400000378023833E-4</v>
      </c>
      <c r="P51" s="1">
        <f t="shared" si="5"/>
        <v>-4.2837784032821093E-3</v>
      </c>
      <c r="Q51" s="27">
        <f t="shared" si="6"/>
        <v>26832.9283</v>
      </c>
      <c r="R51" s="1">
        <f t="shared" si="8"/>
        <v>1.4438315885321001E-5</v>
      </c>
      <c r="T51" s="1">
        <v>43662.476999999999</v>
      </c>
      <c r="U51" s="11" t="s">
        <v>50</v>
      </c>
      <c r="V51" s="1">
        <v>3.2000000000000002E-3</v>
      </c>
      <c r="W51" s="1" t="s">
        <v>440</v>
      </c>
      <c r="AS51" s="1">
        <v>963</v>
      </c>
      <c r="AT51" s="1">
        <v>-1.7599469996639527E-2</v>
      </c>
    </row>
    <row r="52" spans="1:46">
      <c r="A52" s="29" t="s">
        <v>52</v>
      </c>
      <c r="B52" s="25" t="s">
        <v>54</v>
      </c>
      <c r="C52" s="26">
        <v>41877.8508</v>
      </c>
      <c r="D52" s="26">
        <v>2.0000000000000001E-4</v>
      </c>
      <c r="E52" s="1">
        <f t="shared" si="1"/>
        <v>4468.4996313890451</v>
      </c>
      <c r="F52" s="1">
        <f t="shared" si="2"/>
        <v>4468.5</v>
      </c>
      <c r="G52" s="1">
        <f t="shared" si="3"/>
        <v>-1.5100000018719584E-4</v>
      </c>
      <c r="I52" s="1">
        <f t="shared" si="7"/>
        <v>-1.5100000018719584E-4</v>
      </c>
      <c r="P52" s="1">
        <f t="shared" si="5"/>
        <v>-4.3008549604827149E-3</v>
      </c>
      <c r="Q52" s="27">
        <f t="shared" si="6"/>
        <v>26859.3508</v>
      </c>
      <c r="R52" s="1">
        <f t="shared" si="8"/>
        <v>1.7221296191489324E-5</v>
      </c>
      <c r="T52" s="1">
        <v>44406.8073</v>
      </c>
      <c r="U52" s="11" t="s">
        <v>50</v>
      </c>
      <c r="V52" s="1">
        <v>6.7000000000000002E-3</v>
      </c>
      <c r="W52" s="1" t="s">
        <v>441</v>
      </c>
      <c r="AS52" s="1">
        <v>991</v>
      </c>
      <c r="AT52" s="1">
        <v>-4.7879000339889899E-4</v>
      </c>
    </row>
    <row r="53" spans="1:46">
      <c r="A53" s="29" t="s">
        <v>55</v>
      </c>
      <c r="B53" s="25"/>
      <c r="C53" s="26">
        <v>41895.468000000001</v>
      </c>
      <c r="D53" s="26"/>
      <c r="E53" s="1">
        <f t="shared" si="1"/>
        <v>4511.5055438109921</v>
      </c>
      <c r="F53" s="1">
        <f t="shared" si="2"/>
        <v>4511.5</v>
      </c>
      <c r="G53" s="1">
        <f t="shared" si="3"/>
        <v>2.2709999975631945E-3</v>
      </c>
      <c r="I53" s="1">
        <f t="shared" si="7"/>
        <v>2.2709999975631945E-3</v>
      </c>
      <c r="P53" s="1">
        <f t="shared" si="5"/>
        <v>-4.3115067498317996E-3</v>
      </c>
      <c r="Q53" s="27">
        <f t="shared" si="6"/>
        <v>26876.968000000001</v>
      </c>
      <c r="R53" s="1">
        <f t="shared" si="8"/>
        <v>4.3329395079500627E-5</v>
      </c>
      <c r="T53" s="1">
        <v>44448.792199999996</v>
      </c>
      <c r="U53" s="11" t="s">
        <v>54</v>
      </c>
      <c r="V53" s="1">
        <v>2.8999999999999998E-3</v>
      </c>
      <c r="W53" s="1" t="s">
        <v>441</v>
      </c>
      <c r="AS53" s="1">
        <v>1008</v>
      </c>
      <c r="AT53" s="1">
        <v>-1.5552000695606694E-4</v>
      </c>
    </row>
    <row r="54" spans="1:46">
      <c r="A54" s="29" t="s">
        <v>56</v>
      </c>
      <c r="B54" s="25"/>
      <c r="C54" s="26">
        <v>42193.482799999998</v>
      </c>
      <c r="D54" s="26"/>
      <c r="E54" s="1">
        <f t="shared" si="1"/>
        <v>5238.9990381939397</v>
      </c>
      <c r="F54" s="1">
        <f t="shared" si="2"/>
        <v>5239</v>
      </c>
      <c r="G54" s="1">
        <f t="shared" si="3"/>
        <v>-3.9400000241585076E-4</v>
      </c>
      <c r="I54" s="1">
        <f t="shared" si="7"/>
        <v>-3.9400000241585076E-4</v>
      </c>
      <c r="P54" s="1">
        <f t="shared" si="5"/>
        <v>-4.4028849728916485E-3</v>
      </c>
      <c r="Q54" s="27">
        <f t="shared" si="6"/>
        <v>27174.982799999998</v>
      </c>
      <c r="R54" s="1">
        <f t="shared" si="8"/>
        <v>1.6071158706506737E-5</v>
      </c>
      <c r="T54" s="1">
        <v>44750.490100000003</v>
      </c>
      <c r="U54" s="11" t="s">
        <v>50</v>
      </c>
      <c r="V54" s="1">
        <v>-3.5000000000000001E-3</v>
      </c>
      <c r="W54" s="1" t="s">
        <v>442</v>
      </c>
      <c r="AS54" s="1">
        <v>1014.5</v>
      </c>
      <c r="AT54" s="1">
        <v>-2.452505003020633E-3</v>
      </c>
    </row>
    <row r="55" spans="1:46">
      <c r="A55" s="29" t="s">
        <v>57</v>
      </c>
      <c r="B55" s="25" t="s">
        <v>54</v>
      </c>
      <c r="C55" s="26">
        <v>42215.807800000002</v>
      </c>
      <c r="D55" s="26">
        <v>2.0000000000000001E-4</v>
      </c>
      <c r="E55" s="1">
        <f t="shared" si="1"/>
        <v>5293.497312313556</v>
      </c>
      <c r="F55" s="1">
        <f t="shared" si="2"/>
        <v>5293.5</v>
      </c>
      <c r="G55" s="1">
        <f t="shared" si="3"/>
        <v>-1.1010000016540289E-3</v>
      </c>
      <c r="I55" s="1">
        <f t="shared" si="7"/>
        <v>-1.1010000016540289E-3</v>
      </c>
      <c r="P55" s="1">
        <f t="shared" si="5"/>
        <v>-4.4029761534473185E-3</v>
      </c>
      <c r="Q55" s="27">
        <f t="shared" si="6"/>
        <v>27197.307800000002</v>
      </c>
      <c r="R55" s="1">
        <f t="shared" si="8"/>
        <v>1.0903046507011621E-5</v>
      </c>
      <c r="T55" s="1">
        <v>44751.516199999998</v>
      </c>
      <c r="U55" s="11" t="s">
        <v>54</v>
      </c>
      <c r="V55" s="1">
        <v>-1.5E-3</v>
      </c>
      <c r="W55" s="1" t="s">
        <v>442</v>
      </c>
      <c r="AS55" s="1">
        <v>1049.5</v>
      </c>
      <c r="AT55" s="1">
        <v>-5.1654998969752342E-5</v>
      </c>
    </row>
    <row r="56" spans="1:46">
      <c r="A56" s="29" t="s">
        <v>57</v>
      </c>
      <c r="B56" s="25" t="s">
        <v>50</v>
      </c>
      <c r="C56" s="26">
        <v>42216.832000000002</v>
      </c>
      <c r="D56" s="26">
        <v>2.9999999999999997E-4</v>
      </c>
      <c r="E56" s="1">
        <f t="shared" si="1"/>
        <v>5295.9975198097845</v>
      </c>
      <c r="F56" s="1">
        <f t="shared" si="2"/>
        <v>5296</v>
      </c>
      <c r="G56" s="1">
        <f t="shared" si="3"/>
        <v>-1.0160000019823201E-3</v>
      </c>
      <c r="I56" s="1">
        <f t="shared" si="7"/>
        <v>-1.0160000019823201E-3</v>
      </c>
      <c r="P56" s="1">
        <f t="shared" si="5"/>
        <v>-4.4029577523851922E-3</v>
      </c>
      <c r="Q56" s="27">
        <f t="shared" si="6"/>
        <v>27198.332000000002</v>
      </c>
      <c r="R56" s="1">
        <f t="shared" si="8"/>
        <v>1.1471482803014084E-5</v>
      </c>
      <c r="T56" s="1">
        <v>44780.8122</v>
      </c>
      <c r="U56" s="11" t="s">
        <v>50</v>
      </c>
      <c r="V56" s="1">
        <v>4.7000000000000002E-3</v>
      </c>
      <c r="W56" s="1" t="s">
        <v>441</v>
      </c>
      <c r="AS56" s="1">
        <v>1056</v>
      </c>
      <c r="AT56" s="1">
        <v>-1.4864000695524737E-4</v>
      </c>
    </row>
    <row r="57" spans="1:46">
      <c r="A57" s="29" t="s">
        <v>58</v>
      </c>
      <c r="B57" s="25" t="s">
        <v>50</v>
      </c>
      <c r="C57" s="26">
        <v>42225.417000000001</v>
      </c>
      <c r="D57" s="26"/>
      <c r="E57" s="1">
        <f t="shared" si="1"/>
        <v>5316.9546388833242</v>
      </c>
      <c r="F57" s="1">
        <f t="shared" si="2"/>
        <v>5317</v>
      </c>
      <c r="G57" s="1">
        <f t="shared" si="3"/>
        <v>-1.8582000004244037E-2</v>
      </c>
      <c r="I57" s="1">
        <f t="shared" si="7"/>
        <v>-1.8582000004244037E-2</v>
      </c>
      <c r="P57" s="1">
        <f t="shared" si="5"/>
        <v>-4.4027249726953056E-3</v>
      </c>
      <c r="Q57" s="27">
        <f t="shared" si="6"/>
        <v>27206.917000000001</v>
      </c>
      <c r="R57" s="1">
        <f t="shared" si="8"/>
        <v>2.0105184042030125E-4</v>
      </c>
      <c r="T57" s="1">
        <v>44781.835699999996</v>
      </c>
      <c r="U57" s="11" t="s">
        <v>54</v>
      </c>
      <c r="V57" s="1">
        <v>4.1999999999999997E-3</v>
      </c>
      <c r="W57" s="1" t="s">
        <v>441</v>
      </c>
      <c r="AS57" s="1">
        <v>1056</v>
      </c>
      <c r="AT57" s="1">
        <v>4.5135999243939295E-4</v>
      </c>
    </row>
    <row r="58" spans="1:46">
      <c r="A58" s="29" t="s">
        <v>58</v>
      </c>
      <c r="B58" s="25" t="s">
        <v>50</v>
      </c>
      <c r="C58" s="26">
        <v>42230.332900000001</v>
      </c>
      <c r="D58" s="26"/>
      <c r="E58" s="1">
        <f t="shared" si="1"/>
        <v>5328.955000170874</v>
      </c>
      <c r="F58" s="1">
        <f t="shared" si="2"/>
        <v>5329</v>
      </c>
      <c r="G58" s="1">
        <f t="shared" si="3"/>
        <v>-1.8434000005072448E-2</v>
      </c>
      <c r="I58" s="1">
        <f t="shared" si="7"/>
        <v>-1.8434000005072448E-2</v>
      </c>
      <c r="P58" s="1">
        <f t="shared" si="5"/>
        <v>-4.4025291969370722E-3</v>
      </c>
      <c r="Q58" s="27">
        <f t="shared" si="6"/>
        <v>27211.832900000001</v>
      </c>
      <c r="R58" s="1">
        <f t="shared" si="8"/>
        <v>1.9688217303955521E-4</v>
      </c>
      <c r="T58" s="1">
        <v>44795.346100000002</v>
      </c>
      <c r="U58" s="11" t="s">
        <v>54</v>
      </c>
      <c r="V58" s="1">
        <v>-3.7000000000000002E-3</v>
      </c>
      <c r="W58" s="1" t="s">
        <v>443</v>
      </c>
      <c r="AC58" s="1">
        <v>11</v>
      </c>
      <c r="AE58" s="1" t="s">
        <v>60</v>
      </c>
      <c r="AG58" s="1" t="s">
        <v>61</v>
      </c>
      <c r="AS58" s="1">
        <v>1781</v>
      </c>
      <c r="AT58" s="1">
        <v>-8.6738899990450591E-3</v>
      </c>
    </row>
    <row r="59" spans="1:46">
      <c r="A59" s="29" t="s">
        <v>57</v>
      </c>
      <c r="B59" s="25" t="s">
        <v>50</v>
      </c>
      <c r="C59" s="26">
        <v>42241.820099999997</v>
      </c>
      <c r="D59" s="26">
        <v>2.9999999999999997E-4</v>
      </c>
      <c r="E59" s="1">
        <f t="shared" si="1"/>
        <v>5356.9967728233496</v>
      </c>
      <c r="F59" s="1">
        <f t="shared" si="2"/>
        <v>5357</v>
      </c>
      <c r="G59" s="1">
        <f t="shared" si="3"/>
        <v>-1.3220000037108548E-3</v>
      </c>
      <c r="I59" s="1">
        <f t="shared" si="7"/>
        <v>-1.3220000037108548E-3</v>
      </c>
      <c r="P59" s="1">
        <f t="shared" si="5"/>
        <v>-4.4018948872191332E-3</v>
      </c>
      <c r="Q59" s="27">
        <f t="shared" si="6"/>
        <v>27223.320099999997</v>
      </c>
      <c r="R59" s="1">
        <f t="shared" si="8"/>
        <v>9.4857524934604719E-6</v>
      </c>
      <c r="T59" s="1">
        <v>44796.3698</v>
      </c>
      <c r="U59" s="11" t="s">
        <v>50</v>
      </c>
      <c r="V59" s="1">
        <v>-4.1000000000000003E-3</v>
      </c>
      <c r="W59" s="1" t="s">
        <v>443</v>
      </c>
      <c r="AC59" s="1">
        <v>19</v>
      </c>
      <c r="AE59" s="1" t="s">
        <v>60</v>
      </c>
      <c r="AG59" s="1" t="s">
        <v>61</v>
      </c>
      <c r="AS59" s="1">
        <v>1786</v>
      </c>
      <c r="AT59" s="1">
        <v>-8.9023399996221997E-3</v>
      </c>
    </row>
    <row r="60" spans="1:46">
      <c r="A60" s="29" t="s">
        <v>57</v>
      </c>
      <c r="B60" s="25" t="s">
        <v>50</v>
      </c>
      <c r="C60" s="26">
        <v>42248.784399999997</v>
      </c>
      <c r="D60" s="26">
        <v>2.0000000000000001E-4</v>
      </c>
      <c r="E60" s="1">
        <f t="shared" si="1"/>
        <v>5373.9975491033565</v>
      </c>
      <c r="F60" s="1">
        <f t="shared" si="2"/>
        <v>5374</v>
      </c>
      <c r="G60" s="1">
        <f t="shared" si="3"/>
        <v>-1.0040000051958486E-3</v>
      </c>
      <c r="I60" s="1">
        <f t="shared" ref="I60:I91" si="9">G60</f>
        <v>-1.0040000051958486E-3</v>
      </c>
      <c r="P60" s="1">
        <f t="shared" si="5"/>
        <v>-4.4013885320280865E-3</v>
      </c>
      <c r="Q60" s="27">
        <f t="shared" si="6"/>
        <v>27230.284399999997</v>
      </c>
      <c r="R60" s="1">
        <f t="shared" si="8"/>
        <v>1.1542248802251324E-5</v>
      </c>
      <c r="T60" s="1">
        <v>44797.3946</v>
      </c>
      <c r="U60" s="11" t="s">
        <v>54</v>
      </c>
      <c r="V60" s="1">
        <v>-3.3999999999999998E-3</v>
      </c>
      <c r="W60" s="1" t="s">
        <v>443</v>
      </c>
      <c r="AS60" s="1">
        <v>1799</v>
      </c>
      <c r="AT60" s="1">
        <v>-1.1963100041612051E-3</v>
      </c>
    </row>
    <row r="61" spans="1:46">
      <c r="A61" s="29" t="s">
        <v>56</v>
      </c>
      <c r="B61" s="25" t="s">
        <v>54</v>
      </c>
      <c r="C61" s="26">
        <v>42251.444799999997</v>
      </c>
      <c r="D61" s="26"/>
      <c r="E61" s="1">
        <f t="shared" si="1"/>
        <v>5380.4919369406616</v>
      </c>
      <c r="F61" s="1">
        <f t="shared" si="2"/>
        <v>5380.5</v>
      </c>
      <c r="G61" s="1">
        <f t="shared" si="3"/>
        <v>-3.3030000049620867E-3</v>
      </c>
      <c r="I61" s="1">
        <f t="shared" si="9"/>
        <v>-3.3030000049620867E-3</v>
      </c>
      <c r="P61" s="1">
        <f t="shared" si="5"/>
        <v>-4.4011707175366432E-3</v>
      </c>
      <c r="Q61" s="27">
        <f t="shared" si="6"/>
        <v>27232.944799999997</v>
      </c>
      <c r="R61" s="1">
        <f t="shared" si="8"/>
        <v>1.2059789139565092E-6</v>
      </c>
      <c r="T61" s="1">
        <v>44798.419099999999</v>
      </c>
      <c r="U61" s="11" t="s">
        <v>50</v>
      </c>
      <c r="V61" s="1">
        <v>-3.0000000000000001E-3</v>
      </c>
      <c r="W61" s="1" t="s">
        <v>443</v>
      </c>
      <c r="AC61" s="1">
        <v>5</v>
      </c>
      <c r="AE61" s="1" t="s">
        <v>63</v>
      </c>
      <c r="AG61" s="1" t="s">
        <v>61</v>
      </c>
      <c r="AS61" s="1">
        <v>1820</v>
      </c>
      <c r="AT61" s="1">
        <v>-3.855800001474563E-3</v>
      </c>
    </row>
    <row r="62" spans="1:46">
      <c r="A62" s="29" t="s">
        <v>57</v>
      </c>
      <c r="B62" s="25" t="s">
        <v>54</v>
      </c>
      <c r="C62" s="26">
        <v>42265.784800000001</v>
      </c>
      <c r="D62" s="26">
        <v>2.9999999999999997E-4</v>
      </c>
      <c r="E62" s="1">
        <f t="shared" si="1"/>
        <v>5415.4977712463888</v>
      </c>
      <c r="F62" s="1">
        <f t="shared" si="2"/>
        <v>5415.5</v>
      </c>
      <c r="G62" s="1">
        <f t="shared" si="3"/>
        <v>-9.1300000349292532E-4</v>
      </c>
      <c r="I62" s="1">
        <f t="shared" si="9"/>
        <v>-9.1300000349292532E-4</v>
      </c>
      <c r="P62" s="1">
        <f t="shared" si="5"/>
        <v>-4.399767675461316E-3</v>
      </c>
      <c r="Q62" s="27">
        <f t="shared" si="6"/>
        <v>27247.284800000001</v>
      </c>
      <c r="R62" s="1">
        <f t="shared" si="8"/>
        <v>1.215754879828387E-5</v>
      </c>
      <c r="T62" s="1">
        <v>44799.443400000004</v>
      </c>
      <c r="U62" s="11" t="s">
        <v>54</v>
      </c>
      <c r="V62" s="1">
        <v>-2.8999999999999998E-3</v>
      </c>
      <c r="W62" s="1" t="s">
        <v>443</v>
      </c>
      <c r="AS62" s="1">
        <v>1821</v>
      </c>
      <c r="AT62" s="1">
        <v>-3.014899994013831E-4</v>
      </c>
    </row>
    <row r="63" spans="1:46">
      <c r="A63" s="29" t="s">
        <v>56</v>
      </c>
      <c r="B63" s="25"/>
      <c r="C63" s="26">
        <v>42268.447399999997</v>
      </c>
      <c r="D63" s="26"/>
      <c r="E63" s="1">
        <f t="shared" si="1"/>
        <v>5421.9975295743006</v>
      </c>
      <c r="F63" s="1">
        <f t="shared" si="2"/>
        <v>5422</v>
      </c>
      <c r="G63" s="1">
        <f t="shared" si="3"/>
        <v>-1.0120000079041347E-3</v>
      </c>
      <c r="I63" s="1">
        <f t="shared" si="9"/>
        <v>-1.0120000079041347E-3</v>
      </c>
      <c r="P63" s="1">
        <f t="shared" si="5"/>
        <v>-4.3994643600390668E-3</v>
      </c>
      <c r="Q63" s="27">
        <f t="shared" si="6"/>
        <v>27249.947399999997</v>
      </c>
      <c r="R63" s="1">
        <f t="shared" si="8"/>
        <v>1.1474914736984935E-5</v>
      </c>
      <c r="T63" s="1">
        <v>44825.251000000004</v>
      </c>
      <c r="U63" s="11" t="s">
        <v>54</v>
      </c>
      <c r="V63" s="1">
        <v>-3.0000000000000001E-3</v>
      </c>
      <c r="W63" s="1" t="s">
        <v>442</v>
      </c>
      <c r="AC63" s="1">
        <v>7</v>
      </c>
      <c r="AE63" s="1" t="s">
        <v>63</v>
      </c>
      <c r="AG63" s="1" t="s">
        <v>61</v>
      </c>
      <c r="AS63" s="1">
        <v>1847</v>
      </c>
      <c r="AT63" s="1">
        <v>1.8710569995164406E-2</v>
      </c>
    </row>
    <row r="64" spans="1:46">
      <c r="A64" s="29" t="s">
        <v>56</v>
      </c>
      <c r="B64" s="25"/>
      <c r="C64" s="26">
        <v>42268.447999999997</v>
      </c>
      <c r="D64" s="26"/>
      <c r="E64" s="1">
        <f t="shared" si="1"/>
        <v>5421.9989942535594</v>
      </c>
      <c r="F64" s="1">
        <f t="shared" si="2"/>
        <v>5422</v>
      </c>
      <c r="G64" s="1">
        <f t="shared" si="3"/>
        <v>-4.1200000850949436E-4</v>
      </c>
      <c r="I64" s="1">
        <f t="shared" si="9"/>
        <v>-4.1200000850949436E-4</v>
      </c>
      <c r="P64" s="1">
        <f t="shared" si="5"/>
        <v>-4.3994643600390668E-3</v>
      </c>
      <c r="Q64" s="27">
        <f t="shared" si="6"/>
        <v>27249.947999999997</v>
      </c>
      <c r="R64" s="1">
        <f t="shared" si="8"/>
        <v>1.5899871954719154E-5</v>
      </c>
      <c r="T64" s="1">
        <v>44826.2739</v>
      </c>
      <c r="U64" s="11" t="s">
        <v>50</v>
      </c>
      <c r="V64" s="1">
        <v>-4.1999999999999997E-3</v>
      </c>
      <c r="W64" s="1" t="s">
        <v>442</v>
      </c>
      <c r="AC64" s="1">
        <v>8</v>
      </c>
      <c r="AE64" s="1" t="s">
        <v>63</v>
      </c>
      <c r="AG64" s="1" t="s">
        <v>61</v>
      </c>
      <c r="AS64" s="1">
        <v>1849.5</v>
      </c>
      <c r="AT64" s="1">
        <v>3.5963449990958907E-3</v>
      </c>
    </row>
    <row r="65" spans="1:46">
      <c r="A65" s="30" t="s">
        <v>59</v>
      </c>
      <c r="B65" s="11"/>
      <c r="C65" s="26">
        <v>42565.432000000001</v>
      </c>
      <c r="D65" s="26"/>
      <c r="E65" s="1">
        <f t="shared" si="1"/>
        <v>6146.9761696684391</v>
      </c>
      <c r="F65" s="1">
        <f t="shared" si="2"/>
        <v>6147</v>
      </c>
      <c r="G65" s="1">
        <f t="shared" si="3"/>
        <v>-9.762000001501292E-3</v>
      </c>
      <c r="I65" s="1">
        <f t="shared" si="9"/>
        <v>-9.762000001501292E-3</v>
      </c>
      <c r="P65" s="1">
        <f t="shared" si="5"/>
        <v>-4.2815841831614632E-3</v>
      </c>
      <c r="Q65" s="27">
        <f t="shared" si="6"/>
        <v>27546.932000000001</v>
      </c>
      <c r="R65" s="1">
        <f t="shared" si="8"/>
        <v>3.0034957541909415E-5</v>
      </c>
      <c r="T65" s="1">
        <v>44827.299200000001</v>
      </c>
      <c r="U65" s="11" t="s">
        <v>54</v>
      </c>
      <c r="V65" s="1">
        <v>-3.0000000000000001E-3</v>
      </c>
      <c r="W65" s="1" t="s">
        <v>442</v>
      </c>
      <c r="AC65" s="1">
        <v>9</v>
      </c>
      <c r="AE65" s="1" t="s">
        <v>64</v>
      </c>
      <c r="AG65" s="1" t="s">
        <v>61</v>
      </c>
      <c r="AS65" s="1">
        <v>1854.5</v>
      </c>
      <c r="AT65" s="1">
        <v>-6.3210500229615718E-4</v>
      </c>
    </row>
    <row r="66" spans="1:46">
      <c r="A66" s="30" t="s">
        <v>59</v>
      </c>
      <c r="B66" s="11"/>
      <c r="C66" s="26">
        <v>42567.48</v>
      </c>
      <c r="D66" s="26"/>
      <c r="E66" s="1">
        <f t="shared" si="1"/>
        <v>6151.9756082080621</v>
      </c>
      <c r="F66" s="1">
        <f t="shared" si="2"/>
        <v>6152</v>
      </c>
      <c r="G66" s="1">
        <f t="shared" si="3"/>
        <v>-9.9919999993289821E-3</v>
      </c>
      <c r="I66" s="1">
        <f t="shared" si="9"/>
        <v>-9.9919999993289821E-3</v>
      </c>
      <c r="P66" s="1">
        <f t="shared" si="5"/>
        <v>-4.2801927578563614E-3</v>
      </c>
      <c r="Q66" s="27">
        <f t="shared" si="6"/>
        <v>27548.980000000003</v>
      </c>
      <c r="R66" s="1">
        <f t="shared" si="8"/>
        <v>3.262474196373907E-5</v>
      </c>
      <c r="T66" s="1">
        <v>2485144.5759000001</v>
      </c>
      <c r="U66" s="11" t="s">
        <v>50</v>
      </c>
      <c r="V66" s="1">
        <v>2.8999999999999998E-3</v>
      </c>
      <c r="W66" s="1" t="s">
        <v>444</v>
      </c>
      <c r="AC66" s="1">
        <v>11</v>
      </c>
      <c r="AE66" s="1" t="s">
        <v>60</v>
      </c>
      <c r="AG66" s="1" t="s">
        <v>61</v>
      </c>
      <c r="AS66" s="1">
        <v>1857</v>
      </c>
      <c r="AT66" s="1">
        <v>-1.6746330002206378E-2</v>
      </c>
    </row>
    <row r="67" spans="1:46">
      <c r="A67" s="29" t="s">
        <v>57</v>
      </c>
      <c r="B67" s="25" t="s">
        <v>50</v>
      </c>
      <c r="C67" s="26">
        <v>42572.813099999999</v>
      </c>
      <c r="D67" s="26">
        <v>4.0000000000000002E-4</v>
      </c>
      <c r="E67" s="1">
        <f t="shared" si="1"/>
        <v>6164.994409807483</v>
      </c>
      <c r="F67" s="1">
        <f t="shared" si="2"/>
        <v>6165</v>
      </c>
      <c r="G67" s="1">
        <f t="shared" si="3"/>
        <v>-2.2900000039953738E-3</v>
      </c>
      <c r="I67" s="1">
        <f t="shared" si="9"/>
        <v>-2.2900000039953738E-3</v>
      </c>
      <c r="P67" s="1">
        <f t="shared" si="5"/>
        <v>-4.2765379673220276E-3</v>
      </c>
      <c r="Q67" s="27">
        <f t="shared" si="6"/>
        <v>27554.313099999999</v>
      </c>
      <c r="R67" s="1">
        <f t="shared" si="8"/>
        <v>3.9463330797380097E-6</v>
      </c>
      <c r="T67" s="1">
        <v>45169.974900000001</v>
      </c>
      <c r="U67" s="11" t="s">
        <v>50</v>
      </c>
      <c r="V67" s="1">
        <v>3.8E-3</v>
      </c>
      <c r="W67" s="1" t="s">
        <v>445</v>
      </c>
      <c r="AC67" s="1">
        <v>8</v>
      </c>
      <c r="AE67" s="1" t="s">
        <v>66</v>
      </c>
      <c r="AG67" s="1" t="s">
        <v>61</v>
      </c>
      <c r="AS67" s="1">
        <v>1869</v>
      </c>
      <c r="AT67" s="1">
        <v>-3.4946100058732554E-3</v>
      </c>
    </row>
    <row r="68" spans="1:46">
      <c r="A68" s="30" t="s">
        <v>62</v>
      </c>
      <c r="B68" s="11"/>
      <c r="C68" s="26">
        <v>42581.413</v>
      </c>
      <c r="D68" s="26"/>
      <c r="E68" s="1">
        <f t="shared" si="1"/>
        <v>6185.9879017493085</v>
      </c>
      <c r="F68" s="1">
        <f t="shared" si="2"/>
        <v>6186</v>
      </c>
      <c r="G68" s="1">
        <f t="shared" si="3"/>
        <v>-4.9560000043129548E-3</v>
      </c>
      <c r="I68" s="1">
        <f t="shared" si="9"/>
        <v>-4.9560000043129548E-3</v>
      </c>
      <c r="P68" s="1">
        <f t="shared" si="5"/>
        <v>-4.2705209189155954E-3</v>
      </c>
      <c r="Q68" s="27">
        <f t="shared" si="6"/>
        <v>27562.913</v>
      </c>
      <c r="R68" s="1">
        <f t="shared" si="8"/>
        <v>4.698815765172004E-7</v>
      </c>
      <c r="T68" s="1">
        <v>45170.998800000001</v>
      </c>
      <c r="U68" s="11" t="s">
        <v>54</v>
      </c>
      <c r="V68" s="1">
        <v>3.5999999999999999E-3</v>
      </c>
      <c r="W68" s="1" t="s">
        <v>445</v>
      </c>
      <c r="AC68" s="1">
        <v>12</v>
      </c>
      <c r="AE68" s="1" t="s">
        <v>66</v>
      </c>
      <c r="AG68" s="1" t="s">
        <v>61</v>
      </c>
      <c r="AS68" s="1">
        <v>1886</v>
      </c>
      <c r="AT68" s="1">
        <v>6.5286600001854822E-3</v>
      </c>
    </row>
    <row r="69" spans="1:46">
      <c r="A69" s="29" t="s">
        <v>57</v>
      </c>
      <c r="B69" s="25" t="s">
        <v>50</v>
      </c>
      <c r="C69" s="26">
        <v>42581.826200000003</v>
      </c>
      <c r="D69" s="26">
        <v>2.0000000000000001E-4</v>
      </c>
      <c r="E69" s="1">
        <f t="shared" si="1"/>
        <v>6186.9965775327964</v>
      </c>
      <c r="F69" s="1">
        <f t="shared" si="2"/>
        <v>6187</v>
      </c>
      <c r="G69" s="1">
        <f t="shared" si="3"/>
        <v>-1.4020000016898848E-3</v>
      </c>
      <c r="I69" s="1">
        <f t="shared" si="9"/>
        <v>-1.4020000016898848E-3</v>
      </c>
      <c r="P69" s="1">
        <f t="shared" si="5"/>
        <v>-4.2702309062014158E-3</v>
      </c>
      <c r="Q69" s="27">
        <f t="shared" si="6"/>
        <v>27563.326200000003</v>
      </c>
      <c r="R69" s="1">
        <f t="shared" si="8"/>
        <v>8.2267485215950352E-6</v>
      </c>
      <c r="T69" s="1">
        <v>45172.635500000004</v>
      </c>
      <c r="U69" s="11" t="s">
        <v>54</v>
      </c>
      <c r="V69" s="1">
        <v>1.6999999999999999E-3</v>
      </c>
      <c r="W69" s="1" t="s">
        <v>444</v>
      </c>
      <c r="AC69" s="1">
        <v>13</v>
      </c>
      <c r="AE69" s="1" t="s">
        <v>66</v>
      </c>
      <c r="AG69" s="1" t="s">
        <v>61</v>
      </c>
      <c r="AS69" s="1">
        <v>1888.5</v>
      </c>
      <c r="AT69" s="1">
        <v>-3.5855649985023774E-3</v>
      </c>
    </row>
    <row r="70" spans="1:46">
      <c r="A70" s="30" t="s">
        <v>62</v>
      </c>
      <c r="B70" s="11"/>
      <c r="C70" s="26">
        <v>42592.495999999999</v>
      </c>
      <c r="D70" s="26"/>
      <c r="E70" s="1">
        <f t="shared" si="1"/>
        <v>6213.0429688072045</v>
      </c>
      <c r="F70" s="1">
        <f t="shared" si="2"/>
        <v>6213</v>
      </c>
      <c r="G70" s="1">
        <f t="shared" si="3"/>
        <v>1.7601999992621131E-2</v>
      </c>
      <c r="I70" s="1">
        <f t="shared" si="9"/>
        <v>1.7601999992621131E-2</v>
      </c>
      <c r="P70" s="1">
        <f t="shared" si="5"/>
        <v>-4.2625793214095178E-3</v>
      </c>
      <c r="Q70" s="27">
        <f t="shared" si="6"/>
        <v>27573.995999999999</v>
      </c>
      <c r="R70" s="1">
        <f t="shared" si="8"/>
        <v>4.7805982857953704E-4</v>
      </c>
      <c r="T70" s="1">
        <v>45175.708500000001</v>
      </c>
      <c r="U70" s="11" t="s">
        <v>50</v>
      </c>
      <c r="V70" s="1">
        <v>2.3999999999999998E-3</v>
      </c>
      <c r="W70" s="1" t="s">
        <v>444</v>
      </c>
      <c r="AC70" s="1">
        <v>15</v>
      </c>
      <c r="AE70" s="1" t="s">
        <v>66</v>
      </c>
      <c r="AG70" s="1" t="s">
        <v>61</v>
      </c>
      <c r="AS70" s="1">
        <v>1891</v>
      </c>
      <c r="AT70" s="1">
        <v>-6.997900054557249E-4</v>
      </c>
    </row>
    <row r="71" spans="1:46">
      <c r="A71" s="30" t="s">
        <v>62</v>
      </c>
      <c r="B71" s="11" t="s">
        <v>54</v>
      </c>
      <c r="C71" s="26">
        <v>42593.504999999997</v>
      </c>
      <c r="D71" s="26"/>
      <c r="E71" s="1">
        <f t="shared" si="1"/>
        <v>6215.5060710955167</v>
      </c>
      <c r="F71" s="1">
        <f t="shared" si="2"/>
        <v>6215.5</v>
      </c>
      <c r="G71" s="1">
        <f t="shared" si="3"/>
        <v>2.4869999979273416E-3</v>
      </c>
      <c r="I71" s="1">
        <f t="shared" si="9"/>
        <v>2.4869999979273416E-3</v>
      </c>
      <c r="P71" s="1">
        <f t="shared" si="5"/>
        <v>-4.2618323002743949E-3</v>
      </c>
      <c r="Q71" s="27">
        <f t="shared" si="6"/>
        <v>27575.004999999997</v>
      </c>
      <c r="R71" s="1">
        <f t="shared" si="8"/>
        <v>4.5546737389250931E-5</v>
      </c>
      <c r="T71" s="1">
        <v>45183.492599999998</v>
      </c>
      <c r="U71" s="11" t="s">
        <v>50</v>
      </c>
      <c r="V71" s="1">
        <v>3.2000000000000002E-3</v>
      </c>
      <c r="W71" s="1" t="s">
        <v>446</v>
      </c>
      <c r="AS71" s="1">
        <v>1901.5</v>
      </c>
      <c r="AT71" s="1">
        <v>1.4204649996827357E-3</v>
      </c>
    </row>
    <row r="72" spans="1:46">
      <c r="A72" s="30" t="s">
        <v>59</v>
      </c>
      <c r="B72" s="11" t="s">
        <v>54</v>
      </c>
      <c r="C72" s="26">
        <v>42595.548999999999</v>
      </c>
      <c r="D72" s="26"/>
      <c r="E72" s="1">
        <f t="shared" si="1"/>
        <v>6220.4957451067403</v>
      </c>
      <c r="F72" s="1">
        <f t="shared" si="2"/>
        <v>6220.5</v>
      </c>
      <c r="G72" s="1">
        <f t="shared" si="3"/>
        <v>-1.7430000007152557E-3</v>
      </c>
      <c r="I72" s="1">
        <f t="shared" si="9"/>
        <v>-1.7430000007152557E-3</v>
      </c>
      <c r="P72" s="1">
        <f t="shared" si="5"/>
        <v>-4.2603323149366656E-3</v>
      </c>
      <c r="Q72" s="27">
        <f t="shared" si="6"/>
        <v>27577.048999999999</v>
      </c>
      <c r="R72" s="1">
        <f t="shared" si="8"/>
        <v>6.3369619802233196E-6</v>
      </c>
      <c r="T72" s="1">
        <v>45196.600099999996</v>
      </c>
      <c r="U72" s="11" t="s">
        <v>50</v>
      </c>
      <c r="V72" s="1">
        <v>2E-3</v>
      </c>
      <c r="W72" s="1" t="s">
        <v>444</v>
      </c>
      <c r="AC72" s="1">
        <v>10</v>
      </c>
      <c r="AE72" s="1" t="s">
        <v>60</v>
      </c>
      <c r="AG72" s="1" t="s">
        <v>61</v>
      </c>
      <c r="AS72" s="1">
        <v>1915.5</v>
      </c>
      <c r="AT72" s="1">
        <v>-8.019195003726054E-3</v>
      </c>
    </row>
    <row r="73" spans="1:46">
      <c r="A73" s="30" t="s">
        <v>59</v>
      </c>
      <c r="B73" s="11"/>
      <c r="C73" s="26">
        <v>42596.557000000001</v>
      </c>
      <c r="D73" s="26"/>
      <c r="E73" s="1">
        <f t="shared" si="1"/>
        <v>6222.9564062629624</v>
      </c>
      <c r="F73" s="1">
        <f t="shared" si="2"/>
        <v>6223</v>
      </c>
      <c r="G73" s="1">
        <f t="shared" si="3"/>
        <v>-1.7857999999250751E-2</v>
      </c>
      <c r="I73" s="1">
        <f t="shared" si="9"/>
        <v>-1.7857999999250751E-2</v>
      </c>
      <c r="P73" s="1">
        <f t="shared" si="5"/>
        <v>-4.259579350734061E-3</v>
      </c>
      <c r="Q73" s="27">
        <f t="shared" si="6"/>
        <v>27578.057000000001</v>
      </c>
      <c r="R73" s="1">
        <f t="shared" si="8"/>
        <v>1.8491704413400506E-4</v>
      </c>
      <c r="T73" s="1">
        <v>45197.011700000003</v>
      </c>
      <c r="U73" s="11" t="s">
        <v>50</v>
      </c>
      <c r="V73" s="1">
        <v>4.0000000000000001E-3</v>
      </c>
      <c r="W73" s="1" t="s">
        <v>445</v>
      </c>
      <c r="AC73" s="1">
        <v>10</v>
      </c>
      <c r="AE73" s="1" t="s">
        <v>67</v>
      </c>
      <c r="AG73" s="1" t="s">
        <v>61</v>
      </c>
      <c r="AS73" s="1">
        <v>1915.5</v>
      </c>
      <c r="AT73" s="1">
        <v>-3.0191949990694411E-3</v>
      </c>
    </row>
    <row r="74" spans="1:46">
      <c r="A74" s="30" t="s">
        <v>65</v>
      </c>
      <c r="B74" s="11"/>
      <c r="C74" s="26">
        <v>42601.485999999997</v>
      </c>
      <c r="D74" s="26"/>
      <c r="E74" s="1">
        <f t="shared" si="1"/>
        <v>6234.9887463810064</v>
      </c>
      <c r="F74" s="1">
        <f t="shared" si="2"/>
        <v>6235</v>
      </c>
      <c r="G74" s="1">
        <f t="shared" si="3"/>
        <v>-4.6100000035949051E-3</v>
      </c>
      <c r="I74" s="1">
        <f t="shared" si="9"/>
        <v>-4.6100000035949051E-3</v>
      </c>
      <c r="P74" s="1">
        <f t="shared" si="5"/>
        <v>-4.2559375467284572E-3</v>
      </c>
      <c r="Q74" s="27">
        <f t="shared" si="6"/>
        <v>27582.985999999997</v>
      </c>
      <c r="R74" s="1">
        <f t="shared" si="8"/>
        <v>1.2536022336230529E-7</v>
      </c>
      <c r="T74" s="1">
        <v>45207.659800000001</v>
      </c>
      <c r="U74" s="11" t="s">
        <v>50</v>
      </c>
      <c r="V74" s="1">
        <v>1.2999999999999999E-3</v>
      </c>
      <c r="W74" s="1" t="s">
        <v>444</v>
      </c>
      <c r="AC74" s="1">
        <v>12</v>
      </c>
      <c r="AE74" s="1" t="s">
        <v>63</v>
      </c>
      <c r="AG74" s="1" t="s">
        <v>61</v>
      </c>
      <c r="AS74" s="1">
        <v>1932.5</v>
      </c>
      <c r="AT74" s="1">
        <v>4.0040750027401373E-3</v>
      </c>
    </row>
    <row r="75" spans="1:46">
      <c r="A75" s="30" t="s">
        <v>59</v>
      </c>
      <c r="B75" s="11"/>
      <c r="C75" s="26">
        <v>42608.46</v>
      </c>
      <c r="D75" s="26"/>
      <c r="E75" s="1">
        <f t="shared" si="1"/>
        <v>6252.013201642384</v>
      </c>
      <c r="F75" s="1">
        <f t="shared" si="2"/>
        <v>6252</v>
      </c>
      <c r="G75" s="1">
        <f t="shared" si="3"/>
        <v>5.407999997260049E-3</v>
      </c>
      <c r="I75" s="1">
        <f t="shared" si="9"/>
        <v>5.407999997260049E-3</v>
      </c>
      <c r="P75" s="1">
        <f t="shared" si="5"/>
        <v>-4.2507001928600522E-3</v>
      </c>
      <c r="Q75" s="27">
        <f t="shared" si="6"/>
        <v>27589.96</v>
      </c>
      <c r="R75" s="1">
        <f t="shared" si="8"/>
        <v>9.3290489362626074E-5</v>
      </c>
      <c r="T75" s="1">
        <v>45512.846299999997</v>
      </c>
      <c r="U75" s="11" t="s">
        <v>50</v>
      </c>
      <c r="V75" s="1">
        <v>1.5E-3</v>
      </c>
      <c r="W75" s="1" t="s">
        <v>441</v>
      </c>
      <c r="AC75" s="1">
        <v>13</v>
      </c>
      <c r="AE75" s="1" t="s">
        <v>63</v>
      </c>
      <c r="AG75" s="1" t="s">
        <v>61</v>
      </c>
      <c r="AS75" s="1">
        <v>1944.5</v>
      </c>
      <c r="AT75" s="1">
        <v>1.2255795001692604E-2</v>
      </c>
    </row>
    <row r="76" spans="1:46">
      <c r="A76" s="30" t="s">
        <v>59</v>
      </c>
      <c r="B76" s="11" t="s">
        <v>54</v>
      </c>
      <c r="C76" s="26">
        <v>42609.474000000002</v>
      </c>
      <c r="D76" s="26"/>
      <c r="E76" s="1">
        <f t="shared" si="1"/>
        <v>6254.488509591205</v>
      </c>
      <c r="F76" s="1">
        <f t="shared" si="2"/>
        <v>6254.5</v>
      </c>
      <c r="G76" s="1">
        <f t="shared" si="3"/>
        <v>-4.7070000000530854E-3</v>
      </c>
      <c r="I76" s="1">
        <f t="shared" si="9"/>
        <v>-4.7070000000530854E-3</v>
      </c>
      <c r="P76" s="1">
        <f t="shared" si="5"/>
        <v>-4.2499222677740336E-3</v>
      </c>
      <c r="Q76" s="27">
        <f t="shared" si="6"/>
        <v>27590.974000000002</v>
      </c>
      <c r="R76" s="1">
        <f t="shared" si="8"/>
        <v>2.0892005334536056E-7</v>
      </c>
      <c r="T76" s="1">
        <v>45513.87</v>
      </c>
      <c r="U76" s="11" t="s">
        <v>54</v>
      </c>
      <c r="V76" s="1">
        <v>1.1000000000000001E-3</v>
      </c>
      <c r="W76" s="1" t="s">
        <v>441</v>
      </c>
      <c r="AC76" s="1">
        <v>5</v>
      </c>
      <c r="AE76" s="1" t="s">
        <v>63</v>
      </c>
      <c r="AG76" s="1" t="s">
        <v>61</v>
      </c>
      <c r="AS76" s="1">
        <v>1961.5</v>
      </c>
      <c r="AT76" s="1">
        <v>-7.209350005723536E-4</v>
      </c>
    </row>
    <row r="77" spans="1:46">
      <c r="A77" s="30" t="s">
        <v>59</v>
      </c>
      <c r="B77" s="11"/>
      <c r="C77" s="26">
        <v>42610.500999999997</v>
      </c>
      <c r="D77" s="26"/>
      <c r="E77" s="1">
        <f t="shared" si="1"/>
        <v>6256.9955522572982</v>
      </c>
      <c r="F77" s="1">
        <f t="shared" si="2"/>
        <v>6257</v>
      </c>
      <c r="G77" s="1">
        <f t="shared" si="3"/>
        <v>-1.8220000056317076E-3</v>
      </c>
      <c r="I77" s="1">
        <f t="shared" si="9"/>
        <v>-1.8220000056317076E-3</v>
      </c>
      <c r="P77" s="1">
        <f t="shared" si="5"/>
        <v>-4.2491423616655213E-3</v>
      </c>
      <c r="Q77" s="27">
        <f t="shared" si="6"/>
        <v>27592.000999999997</v>
      </c>
      <c r="R77" s="1">
        <f t="shared" si="8"/>
        <v>5.8910200164533725E-6</v>
      </c>
      <c r="T77" s="1">
        <v>45554.630700000002</v>
      </c>
      <c r="U77" s="11" t="s">
        <v>447</v>
      </c>
      <c r="V77" s="1">
        <v>2E-3</v>
      </c>
      <c r="W77" s="1" t="s">
        <v>444</v>
      </c>
      <c r="AC77" s="1">
        <v>13</v>
      </c>
      <c r="AE77" s="1" t="s">
        <v>63</v>
      </c>
      <c r="AG77" s="1" t="s">
        <v>61</v>
      </c>
      <c r="AS77" s="1">
        <v>1988.5</v>
      </c>
      <c r="AT77" s="1">
        <v>-1.4154565003991593E-2</v>
      </c>
    </row>
    <row r="78" spans="1:46">
      <c r="A78" s="29" t="s">
        <v>57</v>
      </c>
      <c r="B78" s="25" t="s">
        <v>54</v>
      </c>
      <c r="C78" s="26">
        <v>42614.804400000001</v>
      </c>
      <c r="D78" s="26">
        <v>1.1999999999999999E-3</v>
      </c>
      <c r="E78" s="1">
        <f t="shared" si="1"/>
        <v>6267.500720133964</v>
      </c>
      <c r="F78" s="1">
        <f t="shared" si="2"/>
        <v>6267.5</v>
      </c>
      <c r="G78" s="1">
        <f t="shared" si="3"/>
        <v>2.9499999800464138E-4</v>
      </c>
      <c r="I78" s="1">
        <f t="shared" si="9"/>
        <v>2.9499999800464138E-4</v>
      </c>
      <c r="P78" s="1">
        <f t="shared" si="5"/>
        <v>-4.2458451232441474E-3</v>
      </c>
      <c r="Q78" s="27">
        <f t="shared" si="6"/>
        <v>27596.304400000001</v>
      </c>
      <c r="R78" s="1">
        <f t="shared" si="8"/>
        <v>2.0619274415168926E-5</v>
      </c>
      <c r="T78" s="1">
        <v>45925.769399999997</v>
      </c>
      <c r="U78" s="11" t="s">
        <v>50</v>
      </c>
      <c r="V78" s="1">
        <v>1.4E-3</v>
      </c>
      <c r="W78" s="1" t="s">
        <v>444</v>
      </c>
      <c r="AC78" s="1">
        <v>5</v>
      </c>
      <c r="AE78" s="1" t="s">
        <v>63</v>
      </c>
      <c r="AG78" s="1" t="s">
        <v>61</v>
      </c>
      <c r="AS78" s="1">
        <v>1991</v>
      </c>
      <c r="AT78" s="1">
        <v>6.7312099999981001E-3</v>
      </c>
    </row>
    <row r="79" spans="1:46">
      <c r="A79" s="30" t="s">
        <v>59</v>
      </c>
      <c r="B79" s="11" t="s">
        <v>54</v>
      </c>
      <c r="C79" s="26">
        <v>42620.53</v>
      </c>
      <c r="D79" s="26"/>
      <c r="E79" s="1">
        <f t="shared" si="1"/>
        <v>6281.4776660824118</v>
      </c>
      <c r="F79" s="1">
        <f t="shared" si="2"/>
        <v>6281.5</v>
      </c>
      <c r="G79" s="1">
        <f t="shared" si="3"/>
        <v>-9.1490000049816445E-3</v>
      </c>
      <c r="I79" s="1">
        <f t="shared" si="9"/>
        <v>-9.1490000049816445E-3</v>
      </c>
      <c r="P79" s="1">
        <f t="shared" si="5"/>
        <v>-4.2413944460917685E-3</v>
      </c>
      <c r="Q79" s="27">
        <f t="shared" si="6"/>
        <v>27602.03</v>
      </c>
      <c r="R79" s="1">
        <f t="shared" si="8"/>
        <v>2.4084592321646811E-5</v>
      </c>
      <c r="T79" s="1">
        <v>45928.637600000002</v>
      </c>
      <c r="U79" s="11" t="s">
        <v>50</v>
      </c>
      <c r="V79" s="1">
        <v>2.0999999999999999E-3</v>
      </c>
      <c r="W79" s="1" t="s">
        <v>444</v>
      </c>
      <c r="AC79" s="1">
        <v>6</v>
      </c>
      <c r="AE79" s="1" t="s">
        <v>63</v>
      </c>
      <c r="AG79" s="1" t="s">
        <v>61</v>
      </c>
      <c r="AS79" s="1">
        <v>2022.5</v>
      </c>
      <c r="AT79" s="1">
        <v>1.8919750000350177E-3</v>
      </c>
    </row>
    <row r="80" spans="1:46">
      <c r="A80" s="30" t="s">
        <v>59</v>
      </c>
      <c r="B80" s="11" t="s">
        <v>54</v>
      </c>
      <c r="C80" s="26">
        <v>42620.535000000003</v>
      </c>
      <c r="D80" s="26"/>
      <c r="E80" s="1">
        <f t="shared" si="1"/>
        <v>6281.4898717429205</v>
      </c>
      <c r="F80" s="1">
        <f t="shared" si="2"/>
        <v>6281.5</v>
      </c>
      <c r="G80" s="1">
        <f t="shared" si="3"/>
        <v>-4.1490000003250316E-3</v>
      </c>
      <c r="I80" s="1">
        <f t="shared" si="9"/>
        <v>-4.1490000003250316E-3</v>
      </c>
      <c r="P80" s="1">
        <f t="shared" si="5"/>
        <v>-4.2413944460917685E-3</v>
      </c>
      <c r="Q80" s="27">
        <f t="shared" si="6"/>
        <v>27602.035000000003</v>
      </c>
      <c r="R80" s="1">
        <f t="shared" si="8"/>
        <v>8.5367336085424812E-9</v>
      </c>
      <c r="T80" s="1">
        <v>45943.7952</v>
      </c>
      <c r="U80" s="11" t="s">
        <v>50</v>
      </c>
      <c r="V80" s="1">
        <v>2.8E-3</v>
      </c>
      <c r="W80" s="1" t="s">
        <v>444</v>
      </c>
      <c r="AC80" s="1">
        <v>8</v>
      </c>
      <c r="AE80" s="1" t="s">
        <v>63</v>
      </c>
      <c r="AG80" s="1" t="s">
        <v>61</v>
      </c>
      <c r="AS80" s="1">
        <v>2509</v>
      </c>
      <c r="AT80" s="1">
        <v>-1.7362100043101236E-3</v>
      </c>
    </row>
    <row r="81" spans="1:46">
      <c r="A81" s="30" t="s">
        <v>62</v>
      </c>
      <c r="B81" s="11" t="s">
        <v>54</v>
      </c>
      <c r="C81" s="26">
        <v>42627.506000000001</v>
      </c>
      <c r="D81" s="26"/>
      <c r="E81" s="1">
        <f t="shared" si="1"/>
        <v>6298.5070036079887</v>
      </c>
      <c r="F81" s="1">
        <f t="shared" si="2"/>
        <v>6298.5</v>
      </c>
      <c r="G81" s="1">
        <f t="shared" si="3"/>
        <v>2.8689999962807633E-3</v>
      </c>
      <c r="I81" s="1">
        <f t="shared" si="9"/>
        <v>2.8689999962807633E-3</v>
      </c>
      <c r="P81" s="1">
        <f t="shared" si="5"/>
        <v>-4.235906532498424E-3</v>
      </c>
      <c r="Q81" s="27">
        <f t="shared" si="6"/>
        <v>27609.006000000001</v>
      </c>
      <c r="R81" s="1">
        <f t="shared" si="8"/>
        <v>5.0479696782689119E-5</v>
      </c>
      <c r="AC81" s="1">
        <v>6</v>
      </c>
      <c r="AE81" s="1" t="s">
        <v>63</v>
      </c>
      <c r="AG81" s="1" t="s">
        <v>61</v>
      </c>
      <c r="AS81" s="1">
        <v>2526</v>
      </c>
      <c r="AT81" s="1">
        <v>5.2870599974994548E-3</v>
      </c>
    </row>
    <row r="82" spans="1:46">
      <c r="A82" s="30" t="s">
        <v>62</v>
      </c>
      <c r="B82" s="11" t="s">
        <v>54</v>
      </c>
      <c r="C82" s="26">
        <v>42632.43</v>
      </c>
      <c r="D82" s="26"/>
      <c r="E82" s="1">
        <f t="shared" si="1"/>
        <v>6310.5271380655422</v>
      </c>
      <c r="F82" s="1">
        <f t="shared" si="2"/>
        <v>6310.5</v>
      </c>
      <c r="G82" s="1">
        <f t="shared" si="3"/>
        <v>1.1116999994555954E-2</v>
      </c>
      <c r="I82" s="1">
        <f t="shared" si="9"/>
        <v>1.1116999994555954E-2</v>
      </c>
      <c r="P82" s="1">
        <f t="shared" si="5"/>
        <v>-4.2319775594722043E-3</v>
      </c>
      <c r="Q82" s="27">
        <f t="shared" si="6"/>
        <v>27613.93</v>
      </c>
      <c r="R82" s="1">
        <f t="shared" si="8"/>
        <v>2.3559111195406023E-4</v>
      </c>
      <c r="AC82" s="1">
        <v>9</v>
      </c>
      <c r="AE82" s="1" t="s">
        <v>63</v>
      </c>
      <c r="AG82" s="1" t="s">
        <v>61</v>
      </c>
      <c r="AS82" s="1">
        <v>2528.5</v>
      </c>
      <c r="AT82" s="1">
        <v>-6.8271650015958585E-3</v>
      </c>
    </row>
    <row r="83" spans="1:46">
      <c r="A83" s="30" t="s">
        <v>62</v>
      </c>
      <c r="B83" s="11" t="s">
        <v>54</v>
      </c>
      <c r="C83" s="26">
        <v>42639.381000000001</v>
      </c>
      <c r="D83" s="26"/>
      <c r="E83" s="1">
        <f t="shared" si="1"/>
        <v>6327.4954472886293</v>
      </c>
      <c r="F83" s="1">
        <f t="shared" si="2"/>
        <v>6327.5</v>
      </c>
      <c r="G83" s="1">
        <f t="shared" si="3"/>
        <v>-1.8650000056368299E-3</v>
      </c>
      <c r="I83" s="1">
        <f t="shared" si="9"/>
        <v>-1.8650000056368299E-3</v>
      </c>
      <c r="P83" s="1">
        <f t="shared" si="5"/>
        <v>-4.2263333828245955E-3</v>
      </c>
      <c r="Q83" s="27">
        <f t="shared" si="6"/>
        <v>27620.881000000001</v>
      </c>
      <c r="R83" s="1">
        <f t="shared" si="8"/>
        <v>5.5758953182209786E-6</v>
      </c>
      <c r="AC83" s="1">
        <v>20</v>
      </c>
      <c r="AE83" s="1" t="s">
        <v>70</v>
      </c>
      <c r="AG83" s="1" t="s">
        <v>61</v>
      </c>
      <c r="AS83" s="1">
        <v>2587</v>
      </c>
      <c r="AT83" s="1">
        <v>-2.2100030000729021E-2</v>
      </c>
    </row>
    <row r="84" spans="1:46">
      <c r="A84" s="30" t="s">
        <v>62</v>
      </c>
      <c r="B84" s="11" t="s">
        <v>54</v>
      </c>
      <c r="C84" s="26">
        <v>42650.428</v>
      </c>
      <c r="D84" s="26"/>
      <c r="E84" s="1">
        <f t="shared" si="1"/>
        <v>6354.4626335909461</v>
      </c>
      <c r="F84" s="1">
        <f t="shared" si="2"/>
        <v>6354.5</v>
      </c>
      <c r="G84" s="1">
        <f t="shared" si="3"/>
        <v>-1.5307000001484994E-2</v>
      </c>
      <c r="I84" s="1">
        <f t="shared" si="9"/>
        <v>-1.5307000001484994E-2</v>
      </c>
      <c r="P84" s="1">
        <f t="shared" si="5"/>
        <v>-4.2171808258888756E-3</v>
      </c>
      <c r="Q84" s="27">
        <f t="shared" si="6"/>
        <v>27631.928</v>
      </c>
      <c r="R84" s="1">
        <f t="shared" si="8"/>
        <v>1.2298408934741936E-4</v>
      </c>
      <c r="AC84" s="1">
        <v>25</v>
      </c>
      <c r="AE84" s="1" t="s">
        <v>70</v>
      </c>
      <c r="AG84" s="1" t="s">
        <v>61</v>
      </c>
      <c r="AS84" s="1">
        <v>2601.5</v>
      </c>
      <c r="AT84" s="1">
        <v>-2.196253500005696E-2</v>
      </c>
    </row>
    <row r="85" spans="1:46">
      <c r="A85" s="30" t="s">
        <v>62</v>
      </c>
      <c r="B85" s="11"/>
      <c r="C85" s="26">
        <v>42651.472999999998</v>
      </c>
      <c r="D85" s="26"/>
      <c r="E85" s="1">
        <f t="shared" ref="E85:E148" si="10">+(C85-C$7)/C$8</f>
        <v>6357.0136166348384</v>
      </c>
      <c r="F85" s="1">
        <f t="shared" ref="F85:F148" si="11">ROUND(2*E85,0)/2</f>
        <v>6357</v>
      </c>
      <c r="G85" s="1">
        <f t="shared" ref="G85:G148" si="12">+C85-(C$7+F85*C$8)</f>
        <v>5.5779999966034666E-3</v>
      </c>
      <c r="I85" s="1">
        <f t="shared" si="9"/>
        <v>5.5779999966034666E-3</v>
      </c>
      <c r="P85" s="1">
        <f t="shared" ref="P85:P148" si="13">+D$11+D$12*F85+D$13*F85^2</f>
        <v>-4.2163216788806369E-3</v>
      </c>
      <c r="Q85" s="27">
        <f t="shared" ref="Q85:Q148" si="14">+C85-15018.5</f>
        <v>27632.972999999998</v>
      </c>
      <c r="R85" s="1">
        <f t="shared" si="8"/>
        <v>9.5928737082857755E-5</v>
      </c>
      <c r="AC85" s="1">
        <v>25</v>
      </c>
      <c r="AE85" s="1" t="s">
        <v>70</v>
      </c>
      <c r="AG85" s="1" t="s">
        <v>61</v>
      </c>
      <c r="AS85" s="1">
        <v>2647.5</v>
      </c>
      <c r="AT85" s="1">
        <v>-2.8664274999755435E-2</v>
      </c>
    </row>
    <row r="86" spans="1:46">
      <c r="A86" s="30" t="s">
        <v>62</v>
      </c>
      <c r="B86" s="11" t="s">
        <v>54</v>
      </c>
      <c r="C86" s="26">
        <v>42664.372000000003</v>
      </c>
      <c r="D86" s="26"/>
      <c r="E86" s="1">
        <f t="shared" si="10"/>
        <v>6388.5017795853</v>
      </c>
      <c r="F86" s="1">
        <f t="shared" si="11"/>
        <v>6388.5</v>
      </c>
      <c r="G86" s="1">
        <f t="shared" si="12"/>
        <v>7.2899999941000715E-4</v>
      </c>
      <c r="I86" s="1">
        <f t="shared" si="9"/>
        <v>7.2899999941000715E-4</v>
      </c>
      <c r="P86" s="1">
        <f t="shared" si="13"/>
        <v>-4.2053266925696012E-3</v>
      </c>
      <c r="Q86" s="27">
        <f t="shared" si="14"/>
        <v>27645.872000000003</v>
      </c>
      <c r="R86" s="1">
        <f t="shared" si="8"/>
        <v>2.4347579903182426E-5</v>
      </c>
      <c r="AC86" s="1">
        <v>27</v>
      </c>
      <c r="AE86" s="1" t="s">
        <v>70</v>
      </c>
      <c r="AG86" s="1" t="s">
        <v>61</v>
      </c>
      <c r="AS86" s="1">
        <v>2672</v>
      </c>
      <c r="AT86" s="1">
        <v>-1.1983680000412278E-2</v>
      </c>
    </row>
    <row r="87" spans="1:46">
      <c r="A87" s="30" t="s">
        <v>68</v>
      </c>
      <c r="B87" s="11"/>
      <c r="C87" s="26">
        <v>42863.661</v>
      </c>
      <c r="D87" s="26"/>
      <c r="E87" s="1">
        <f t="shared" si="10"/>
        <v>6874.9925545470887</v>
      </c>
      <c r="F87" s="1">
        <f t="shared" si="11"/>
        <v>6875</v>
      </c>
      <c r="G87" s="1">
        <f t="shared" si="12"/>
        <v>-3.0500000066240318E-3</v>
      </c>
      <c r="I87" s="1">
        <f t="shared" si="9"/>
        <v>-3.0500000066240318E-3</v>
      </c>
      <c r="P87" s="1">
        <f t="shared" si="13"/>
        <v>-3.9955767144858939E-3</v>
      </c>
      <c r="Q87" s="27">
        <f t="shared" si="14"/>
        <v>27845.161</v>
      </c>
      <c r="R87" s="1">
        <f t="shared" si="8"/>
        <v>8.9411531045087722E-7</v>
      </c>
      <c r="AS87" s="1">
        <v>2692.5</v>
      </c>
      <c r="AT87" s="1">
        <v>1.2796750015695579E-3</v>
      </c>
    </row>
    <row r="88" spans="1:46">
      <c r="A88" s="30" t="s">
        <v>68</v>
      </c>
      <c r="B88" s="11"/>
      <c r="C88" s="26">
        <v>42870.631999999998</v>
      </c>
      <c r="D88" s="26"/>
      <c r="E88" s="1">
        <f t="shared" si="10"/>
        <v>6892.009686412157</v>
      </c>
      <c r="F88" s="1">
        <f t="shared" si="11"/>
        <v>6892</v>
      </c>
      <c r="G88" s="1">
        <f t="shared" si="12"/>
        <v>3.9679999972577207E-3</v>
      </c>
      <c r="I88" s="1">
        <f t="shared" si="9"/>
        <v>3.9679999972577207E-3</v>
      </c>
      <c r="P88" s="1">
        <f t="shared" si="13"/>
        <v>-3.9868907966613271E-3</v>
      </c>
      <c r="Q88" s="27">
        <f t="shared" si="14"/>
        <v>27852.131999999998</v>
      </c>
      <c r="R88" s="1">
        <f t="shared" si="8"/>
        <v>6.328028754317802E-5</v>
      </c>
      <c r="AC88" s="1">
        <v>12</v>
      </c>
      <c r="AE88" s="1" t="s">
        <v>63</v>
      </c>
      <c r="AG88" s="1" t="s">
        <v>61</v>
      </c>
      <c r="AS88" s="1">
        <v>2721</v>
      </c>
      <c r="AT88" s="1">
        <v>1.3775099941994995E-3</v>
      </c>
    </row>
    <row r="89" spans="1:46">
      <c r="A89" s="30" t="s">
        <v>68</v>
      </c>
      <c r="B89" s="11" t="s">
        <v>54</v>
      </c>
      <c r="C89" s="26">
        <v>42871.644</v>
      </c>
      <c r="D89" s="26"/>
      <c r="E89" s="1">
        <f t="shared" si="10"/>
        <v>6894.4801120967786</v>
      </c>
      <c r="F89" s="1">
        <f t="shared" si="11"/>
        <v>6894.5</v>
      </c>
      <c r="G89" s="1">
        <f t="shared" si="12"/>
        <v>-8.1470000004628673E-3</v>
      </c>
      <c r="I89" s="1">
        <f t="shared" si="9"/>
        <v>-8.1470000004628673E-3</v>
      </c>
      <c r="P89" s="1">
        <f t="shared" si="13"/>
        <v>-3.9856057298170494E-3</v>
      </c>
      <c r="Q89" s="27">
        <f t="shared" si="14"/>
        <v>27853.144</v>
      </c>
      <c r="R89" s="1">
        <f t="shared" si="8"/>
        <v>1.7317202275763841E-5</v>
      </c>
      <c r="AC89" s="1">
        <v>10</v>
      </c>
      <c r="AE89" s="1" t="s">
        <v>72</v>
      </c>
      <c r="AG89" s="1" t="s">
        <v>61</v>
      </c>
      <c r="AS89" s="1">
        <v>2777</v>
      </c>
      <c r="AT89" s="1">
        <v>-2.9781130004266743E-2</v>
      </c>
    </row>
    <row r="90" spans="1:46">
      <c r="A90" s="30" t="s">
        <v>69</v>
      </c>
      <c r="B90" s="11"/>
      <c r="C90" s="26">
        <v>42895.593000000001</v>
      </c>
      <c r="D90" s="26"/>
      <c r="E90" s="1">
        <f t="shared" si="10"/>
        <v>6952.9427847458473</v>
      </c>
      <c r="F90" s="1">
        <f t="shared" si="11"/>
        <v>6953</v>
      </c>
      <c r="G90" s="1">
        <f t="shared" si="12"/>
        <v>-2.3438000003807247E-2</v>
      </c>
      <c r="I90" s="1">
        <f t="shared" si="9"/>
        <v>-2.3438000003807247E-2</v>
      </c>
      <c r="P90" s="1">
        <f t="shared" si="13"/>
        <v>-3.9549696233596009E-3</v>
      </c>
      <c r="Q90" s="27">
        <f t="shared" si="14"/>
        <v>27877.093000000001</v>
      </c>
      <c r="R90" s="1">
        <f t="shared" si="8"/>
        <v>3.7958847280544588E-4</v>
      </c>
      <c r="AC90" s="1">
        <v>17</v>
      </c>
      <c r="AE90" s="1" t="s">
        <v>70</v>
      </c>
      <c r="AG90" s="1" t="s">
        <v>61</v>
      </c>
      <c r="AS90" s="1">
        <v>2779.5</v>
      </c>
      <c r="AT90" s="1">
        <v>-2.3895355006970931E-2</v>
      </c>
    </row>
    <row r="91" spans="1:46">
      <c r="A91" s="30" t="s">
        <v>69</v>
      </c>
      <c r="B91" s="11" t="s">
        <v>54</v>
      </c>
      <c r="C91" s="26">
        <v>42901.533000000003</v>
      </c>
      <c r="D91" s="26"/>
      <c r="E91" s="1">
        <f t="shared" si="10"/>
        <v>6967.4431094164229</v>
      </c>
      <c r="F91" s="1">
        <f t="shared" si="11"/>
        <v>6967.5</v>
      </c>
      <c r="G91" s="1">
        <f t="shared" si="12"/>
        <v>-2.3305000002437737E-2</v>
      </c>
      <c r="I91" s="1">
        <f t="shared" si="9"/>
        <v>-2.3305000002437737E-2</v>
      </c>
      <c r="P91" s="1">
        <f t="shared" si="13"/>
        <v>-3.9472083055264477E-3</v>
      </c>
      <c r="Q91" s="27">
        <f t="shared" si="14"/>
        <v>27883.033000000003</v>
      </c>
      <c r="R91" s="1">
        <f t="shared" si="8"/>
        <v>3.747240993810076E-4</v>
      </c>
      <c r="AC91" s="1">
        <v>20</v>
      </c>
      <c r="AE91" s="1" t="s">
        <v>70</v>
      </c>
      <c r="AG91" s="1" t="s">
        <v>61</v>
      </c>
      <c r="AS91" s="1">
        <v>2784.5</v>
      </c>
      <c r="AT91" s="1">
        <v>-2.7123804997245315E-2</v>
      </c>
    </row>
    <row r="92" spans="1:46">
      <c r="A92" s="30" t="s">
        <v>69</v>
      </c>
      <c r="B92" s="11" t="s">
        <v>54</v>
      </c>
      <c r="C92" s="26">
        <v>42920.37</v>
      </c>
      <c r="D92" s="26"/>
      <c r="E92" s="1">
        <f t="shared" si="10"/>
        <v>7013.4267147732417</v>
      </c>
      <c r="F92" s="1">
        <f t="shared" si="11"/>
        <v>7013.5</v>
      </c>
      <c r="G92" s="1">
        <f t="shared" si="12"/>
        <v>-3.002099999866914E-2</v>
      </c>
      <c r="I92" s="1">
        <f t="shared" ref="I92:I114" si="15">G92</f>
        <v>-3.002099999866914E-2</v>
      </c>
      <c r="P92" s="1">
        <f t="shared" si="13"/>
        <v>-3.9221451389320127E-3</v>
      </c>
      <c r="Q92" s="27">
        <f t="shared" si="14"/>
        <v>27901.870000000003</v>
      </c>
      <c r="R92" s="1">
        <f t="shared" ref="R92:R155" si="16">+(P92-G92)^2</f>
        <v>6.811502249896242E-4</v>
      </c>
      <c r="AC92" s="1">
        <v>32</v>
      </c>
      <c r="AE92" s="1" t="s">
        <v>70</v>
      </c>
      <c r="AG92" s="1" t="s">
        <v>61</v>
      </c>
      <c r="AS92" s="1">
        <v>2801.5</v>
      </c>
      <c r="AT92" s="1">
        <v>-2.2100535003119148E-2</v>
      </c>
    </row>
    <row r="93" spans="1:46">
      <c r="A93" s="30" t="s">
        <v>69</v>
      </c>
      <c r="B93" s="11"/>
      <c r="C93" s="26">
        <v>42930.423000000003</v>
      </c>
      <c r="D93" s="26"/>
      <c r="E93" s="1">
        <f t="shared" si="10"/>
        <v>7037.967415768735</v>
      </c>
      <c r="F93" s="1">
        <f t="shared" si="11"/>
        <v>7038</v>
      </c>
      <c r="G93" s="1">
        <f t="shared" si="12"/>
        <v>-1.3348000000405591E-2</v>
      </c>
      <c r="I93" s="1">
        <f t="shared" si="15"/>
        <v>-1.3348000000405591E-2</v>
      </c>
      <c r="P93" s="1">
        <f t="shared" si="13"/>
        <v>-3.9085225407751254E-3</v>
      </c>
      <c r="Q93" s="27">
        <f t="shared" si="14"/>
        <v>27911.923000000003</v>
      </c>
      <c r="R93" s="1">
        <f t="shared" si="16"/>
        <v>8.9103734710871627E-5</v>
      </c>
      <c r="AC93" s="1">
        <v>22</v>
      </c>
      <c r="AE93" s="1" t="s">
        <v>70</v>
      </c>
      <c r="AG93" s="1" t="s">
        <v>61</v>
      </c>
      <c r="AS93" s="1">
        <v>2804</v>
      </c>
      <c r="AT93" s="1">
        <v>-1.6214760005823337E-2</v>
      </c>
    </row>
    <row r="94" spans="1:46">
      <c r="A94" s="30" t="s">
        <v>69</v>
      </c>
      <c r="B94" s="11" t="s">
        <v>54</v>
      </c>
      <c r="C94" s="26">
        <v>42931.468000000001</v>
      </c>
      <c r="D94" s="26"/>
      <c r="E94" s="1">
        <f t="shared" si="10"/>
        <v>7040.5183988126273</v>
      </c>
      <c r="F94" s="1">
        <f t="shared" si="11"/>
        <v>7040.5</v>
      </c>
      <c r="G94" s="1">
        <f t="shared" si="12"/>
        <v>7.5369999976828694E-3</v>
      </c>
      <c r="I94" s="1">
        <f t="shared" si="15"/>
        <v>7.5369999976828694E-3</v>
      </c>
      <c r="P94" s="1">
        <f t="shared" si="13"/>
        <v>-3.9071217822172453E-3</v>
      </c>
      <c r="Q94" s="27">
        <f t="shared" si="14"/>
        <v>27912.968000000001</v>
      </c>
      <c r="R94" s="1">
        <f t="shared" si="16"/>
        <v>1.3096792331318416E-4</v>
      </c>
      <c r="AC94" s="1">
        <v>21</v>
      </c>
      <c r="AE94" s="1" t="s">
        <v>70</v>
      </c>
      <c r="AG94" s="1" t="s">
        <v>61</v>
      </c>
      <c r="AS94" s="1">
        <v>2813.5</v>
      </c>
      <c r="AT94" s="1">
        <v>-1.8848815001547337E-2</v>
      </c>
    </row>
    <row r="95" spans="1:46">
      <c r="A95" s="29" t="s">
        <v>57</v>
      </c>
      <c r="B95" s="25" t="s">
        <v>54</v>
      </c>
      <c r="C95" s="26">
        <v>42938.834000000003</v>
      </c>
      <c r="D95" s="26">
        <v>2.9999999999999997E-4</v>
      </c>
      <c r="E95" s="1">
        <f t="shared" si="10"/>
        <v>7058.4997778569768</v>
      </c>
      <c r="F95" s="1">
        <f t="shared" si="11"/>
        <v>7058.5</v>
      </c>
      <c r="G95" s="1">
        <f t="shared" si="12"/>
        <v>-9.1000001702923328E-5</v>
      </c>
      <c r="I95" s="1">
        <f t="shared" si="15"/>
        <v>-9.1000001702923328E-5</v>
      </c>
      <c r="P95" s="1">
        <f t="shared" si="13"/>
        <v>-3.8969778408165078E-3</v>
      </c>
      <c r="Q95" s="27">
        <f t="shared" si="14"/>
        <v>27920.334000000003</v>
      </c>
      <c r="R95" s="1">
        <f t="shared" si="16"/>
        <v>1.4485467311823709E-5</v>
      </c>
      <c r="AC95" s="1">
        <v>23</v>
      </c>
      <c r="AE95" s="1" t="s">
        <v>63</v>
      </c>
      <c r="AG95" s="1" t="s">
        <v>61</v>
      </c>
      <c r="AS95" s="1">
        <v>2823.5</v>
      </c>
      <c r="AT95" s="1">
        <v>4.6942849949118681E-3</v>
      </c>
    </row>
    <row r="96" spans="1:46">
      <c r="A96" s="30" t="s">
        <v>69</v>
      </c>
      <c r="B96" s="11"/>
      <c r="C96" s="26">
        <v>42948.455999999998</v>
      </c>
      <c r="D96" s="26"/>
      <c r="E96" s="1">
        <f t="shared" si="10"/>
        <v>7081.9883509176098</v>
      </c>
      <c r="F96" s="1">
        <f t="shared" si="11"/>
        <v>7082</v>
      </c>
      <c r="G96" s="1">
        <f t="shared" si="12"/>
        <v>-4.7720000075059943E-3</v>
      </c>
      <c r="I96" s="1">
        <f t="shared" si="15"/>
        <v>-4.7720000075059943E-3</v>
      </c>
      <c r="P96" s="1">
        <f t="shared" si="13"/>
        <v>-3.883579802390626E-3</v>
      </c>
      <c r="Q96" s="27">
        <f t="shared" si="14"/>
        <v>27929.955999999998</v>
      </c>
      <c r="R96" s="1">
        <f t="shared" si="16"/>
        <v>7.8929046085723305E-7</v>
      </c>
      <c r="AS96" s="1">
        <v>3529</v>
      </c>
      <c r="AT96" s="1">
        <v>2.3599900014232844E-3</v>
      </c>
    </row>
    <row r="97" spans="1:46">
      <c r="A97" s="30" t="s">
        <v>69</v>
      </c>
      <c r="B97" s="11"/>
      <c r="C97" s="26">
        <v>42950.508999999998</v>
      </c>
      <c r="D97" s="26"/>
      <c r="E97" s="1">
        <f t="shared" si="10"/>
        <v>7086.9999951177233</v>
      </c>
      <c r="F97" s="1">
        <f t="shared" si="11"/>
        <v>7087</v>
      </c>
      <c r="G97" s="1">
        <f t="shared" si="12"/>
        <v>-2.0000079530291259E-6</v>
      </c>
      <c r="I97" s="1">
        <f t="shared" si="15"/>
        <v>-2.0000079530291259E-6</v>
      </c>
      <c r="P97" s="1">
        <f t="shared" si="13"/>
        <v>-3.8807065722606133E-3</v>
      </c>
      <c r="Q97" s="27">
        <f t="shared" si="14"/>
        <v>27932.008999999998</v>
      </c>
      <c r="R97" s="1">
        <f t="shared" si="16"/>
        <v>1.5044364612002744E-5</v>
      </c>
      <c r="AB97" s="1" t="s">
        <v>76</v>
      </c>
      <c r="AC97" s="1">
        <v>12</v>
      </c>
      <c r="AE97" s="1" t="s">
        <v>77</v>
      </c>
      <c r="AG97" s="1" t="s">
        <v>61</v>
      </c>
      <c r="AS97" s="1">
        <v>3751</v>
      </c>
      <c r="AT97" s="1">
        <v>-3.683189999719616E-3</v>
      </c>
    </row>
    <row r="98" spans="1:46">
      <c r="A98" s="30" t="s">
        <v>71</v>
      </c>
      <c r="B98" s="11" t="s">
        <v>54</v>
      </c>
      <c r="C98" s="26">
        <v>42965.436000000002</v>
      </c>
      <c r="D98" s="26"/>
      <c r="E98" s="1">
        <f t="shared" si="10"/>
        <v>7123.4387739658105</v>
      </c>
      <c r="F98" s="1">
        <f t="shared" si="11"/>
        <v>7123.5</v>
      </c>
      <c r="G98" s="1">
        <f t="shared" si="12"/>
        <v>-2.5080999999772757E-2</v>
      </c>
      <c r="I98" s="1">
        <f t="shared" si="15"/>
        <v>-2.5080999999772757E-2</v>
      </c>
      <c r="P98" s="1">
        <f t="shared" si="13"/>
        <v>-3.8594919320057829E-3</v>
      </c>
      <c r="Q98" s="27">
        <f t="shared" si="14"/>
        <v>27946.936000000002</v>
      </c>
      <c r="R98" s="1">
        <f t="shared" si="16"/>
        <v>4.5035240467029868E-4</v>
      </c>
      <c r="AS98" s="1">
        <v>4459</v>
      </c>
      <c r="AT98" s="1">
        <v>5.1682899938896298E-3</v>
      </c>
    </row>
    <row r="99" spans="1:46">
      <c r="A99" s="30" t="s">
        <v>71</v>
      </c>
      <c r="B99" s="11"/>
      <c r="C99" s="26">
        <v>42973.417999999998</v>
      </c>
      <c r="D99" s="26"/>
      <c r="E99" s="1">
        <f t="shared" si="10"/>
        <v>7142.9238903833912</v>
      </c>
      <c r="F99" s="1">
        <f t="shared" si="11"/>
        <v>7143</v>
      </c>
      <c r="G99" s="1">
        <f t="shared" si="12"/>
        <v>-3.1178000004729256E-2</v>
      </c>
      <c r="I99" s="1">
        <f t="shared" si="15"/>
        <v>-3.1178000004729256E-2</v>
      </c>
      <c r="P99" s="1">
        <f t="shared" si="13"/>
        <v>-3.8479850209775113E-3</v>
      </c>
      <c r="Q99" s="27">
        <f t="shared" si="14"/>
        <v>27954.917999999998</v>
      </c>
      <c r="R99" s="1">
        <f t="shared" si="16"/>
        <v>7.46929719012095E-4</v>
      </c>
      <c r="AB99" s="1" t="s">
        <v>81</v>
      </c>
      <c r="AG99" s="1" t="s">
        <v>82</v>
      </c>
      <c r="AS99" s="1">
        <v>4482</v>
      </c>
      <c r="AT99" s="1">
        <v>2.7174199931323528E-3</v>
      </c>
    </row>
    <row r="100" spans="1:46">
      <c r="A100" s="30" t="s">
        <v>71</v>
      </c>
      <c r="B100" s="11"/>
      <c r="C100" s="26">
        <v>42973.425999999999</v>
      </c>
      <c r="D100" s="26"/>
      <c r="E100" s="1">
        <f t="shared" si="10"/>
        <v>7142.9434194401902</v>
      </c>
      <c r="F100" s="1">
        <f t="shared" si="11"/>
        <v>7143</v>
      </c>
      <c r="G100" s="1">
        <f t="shared" si="12"/>
        <v>-2.3178000003099442E-2</v>
      </c>
      <c r="I100" s="1">
        <f t="shared" si="15"/>
        <v>-2.3178000003099442E-2</v>
      </c>
      <c r="P100" s="1">
        <f t="shared" si="13"/>
        <v>-3.8479850209775113E-3</v>
      </c>
      <c r="Q100" s="27">
        <f t="shared" si="14"/>
        <v>27954.925999999999</v>
      </c>
      <c r="R100" s="1">
        <f t="shared" si="16"/>
        <v>3.7364947920905833E-4</v>
      </c>
      <c r="AS100" s="1">
        <v>4495.5</v>
      </c>
      <c r="AT100" s="1">
        <v>3.3006049998220988E-3</v>
      </c>
    </row>
    <row r="101" spans="1:46">
      <c r="A101" s="30" t="s">
        <v>71</v>
      </c>
      <c r="B101" s="11" t="s">
        <v>54</v>
      </c>
      <c r="C101" s="26">
        <v>42974.447999999997</v>
      </c>
      <c r="D101" s="26"/>
      <c r="E101" s="1">
        <f t="shared" si="10"/>
        <v>7145.4382564457928</v>
      </c>
      <c r="F101" s="1">
        <f t="shared" si="11"/>
        <v>7145.5</v>
      </c>
      <c r="G101" s="1">
        <f t="shared" si="12"/>
        <v>-2.5293000006058719E-2</v>
      </c>
      <c r="I101" s="1">
        <f t="shared" si="15"/>
        <v>-2.5293000006058719E-2</v>
      </c>
      <c r="P101" s="1">
        <f t="shared" si="13"/>
        <v>-3.8465010594749167E-3</v>
      </c>
      <c r="Q101" s="27">
        <f t="shared" si="14"/>
        <v>27955.947999999997</v>
      </c>
      <c r="R101" s="1">
        <f t="shared" si="16"/>
        <v>4.5995231706582012E-4</v>
      </c>
      <c r="AS101" s="1">
        <v>6276</v>
      </c>
      <c r="AT101" s="1">
        <v>9.2495599965332076E-3</v>
      </c>
    </row>
    <row r="102" spans="1:46">
      <c r="A102" s="30" t="s">
        <v>71</v>
      </c>
      <c r="B102" s="11" t="s">
        <v>54</v>
      </c>
      <c r="C102" s="26">
        <v>42976.493000000002</v>
      </c>
      <c r="D102" s="26"/>
      <c r="E102" s="1">
        <f t="shared" si="10"/>
        <v>7150.4303715891256</v>
      </c>
      <c r="F102" s="1">
        <f t="shared" si="11"/>
        <v>7150.5</v>
      </c>
      <c r="G102" s="1">
        <f t="shared" si="12"/>
        <v>-2.8523000000859611E-2</v>
      </c>
      <c r="I102" s="1">
        <f t="shared" si="15"/>
        <v>-2.8523000000859611E-2</v>
      </c>
      <c r="P102" s="1">
        <f t="shared" si="13"/>
        <v>-3.8435271934022484E-3</v>
      </c>
      <c r="Q102" s="27">
        <f t="shared" si="14"/>
        <v>27957.993000000002</v>
      </c>
      <c r="R102" s="1">
        <f t="shared" si="16"/>
        <v>6.0907637805402738E-4</v>
      </c>
      <c r="AS102" s="1">
        <v>6378.5</v>
      </c>
      <c r="AT102" s="1">
        <v>5.4663349947077222E-3</v>
      </c>
    </row>
    <row r="103" spans="1:46">
      <c r="A103" s="30" t="s">
        <v>71</v>
      </c>
      <c r="B103" s="11"/>
      <c r="C103" s="26">
        <v>42982.427000000003</v>
      </c>
      <c r="D103" s="26"/>
      <c r="E103" s="1">
        <f t="shared" si="10"/>
        <v>7164.9160494671014</v>
      </c>
      <c r="F103" s="1">
        <f t="shared" si="11"/>
        <v>7165</v>
      </c>
      <c r="G103" s="1">
        <f t="shared" si="12"/>
        <v>-3.4390000000712462E-2</v>
      </c>
      <c r="I103" s="1">
        <f t="shared" si="15"/>
        <v>-3.4390000000712462E-2</v>
      </c>
      <c r="P103" s="1">
        <f t="shared" si="13"/>
        <v>-3.8348581710627126E-3</v>
      </c>
      <c r="Q103" s="27">
        <f t="shared" si="14"/>
        <v>27963.927000000003</v>
      </c>
      <c r="R103" s="1">
        <f t="shared" si="16"/>
        <v>9.3361669223001177E-4</v>
      </c>
      <c r="AB103" s="1" t="s">
        <v>76</v>
      </c>
      <c r="AG103" s="1" t="s">
        <v>82</v>
      </c>
      <c r="AS103" s="1">
        <v>6565.5</v>
      </c>
      <c r="AT103" s="1">
        <v>-3.9477694997913204E-2</v>
      </c>
    </row>
    <row r="104" spans="1:46">
      <c r="A104" s="30" t="s">
        <v>71</v>
      </c>
      <c r="B104" s="11" t="s">
        <v>54</v>
      </c>
      <c r="C104" s="26">
        <v>42983.462</v>
      </c>
      <c r="D104" s="26"/>
      <c r="E104" s="1">
        <f t="shared" si="10"/>
        <v>7167.4426211899936</v>
      </c>
      <c r="F104" s="1">
        <f t="shared" si="11"/>
        <v>7167.5</v>
      </c>
      <c r="G104" s="1">
        <f t="shared" si="12"/>
        <v>-2.3505000004661269E-2</v>
      </c>
      <c r="I104" s="1">
        <f t="shared" si="15"/>
        <v>-2.3505000004661269E-2</v>
      </c>
      <c r="P104" s="1">
        <f t="shared" si="13"/>
        <v>-3.833356776562177E-3</v>
      </c>
      <c r="Q104" s="27">
        <f t="shared" si="14"/>
        <v>27964.962</v>
      </c>
      <c r="R104" s="1">
        <f t="shared" si="16"/>
        <v>3.8697354729361682E-4</v>
      </c>
      <c r="AB104" s="1" t="s">
        <v>81</v>
      </c>
      <c r="AG104" s="1" t="s">
        <v>82</v>
      </c>
      <c r="AS104" s="1">
        <v>7115</v>
      </c>
      <c r="AT104" s="1">
        <v>-6.8435000139288604E-4</v>
      </c>
    </row>
    <row r="105" spans="1:46">
      <c r="A105" s="30" t="s">
        <v>73</v>
      </c>
      <c r="B105" s="11" t="s">
        <v>54</v>
      </c>
      <c r="C105" s="26">
        <v>42983.482000000004</v>
      </c>
      <c r="D105" s="26"/>
      <c r="E105" s="1">
        <f t="shared" si="10"/>
        <v>7167.491443831992</v>
      </c>
      <c r="F105" s="1">
        <f t="shared" si="11"/>
        <v>7167.5</v>
      </c>
      <c r="G105" s="1">
        <f t="shared" si="12"/>
        <v>-3.5050000005867332E-3</v>
      </c>
      <c r="I105" s="1">
        <f t="shared" si="15"/>
        <v>-3.5050000005867332E-3</v>
      </c>
      <c r="P105" s="1">
        <f t="shared" si="13"/>
        <v>-3.833356776562177E-3</v>
      </c>
      <c r="Q105" s="27">
        <f t="shared" si="14"/>
        <v>27964.982000000004</v>
      </c>
      <c r="R105" s="1">
        <f t="shared" si="16"/>
        <v>1.0781817232898776E-7</v>
      </c>
      <c r="AB105" s="1" t="s">
        <v>81</v>
      </c>
      <c r="AG105" s="1" t="s">
        <v>82</v>
      </c>
      <c r="AS105" s="1">
        <v>7117.5</v>
      </c>
      <c r="AT105" s="1">
        <v>1.3014249998377636E-3</v>
      </c>
    </row>
    <row r="106" spans="1:46">
      <c r="A106" s="30" t="s">
        <v>71</v>
      </c>
      <c r="B106" s="11"/>
      <c r="C106" s="26">
        <v>42984.491999999998</v>
      </c>
      <c r="D106" s="26"/>
      <c r="E106" s="1">
        <f t="shared" si="10"/>
        <v>7169.9569872523962</v>
      </c>
      <c r="F106" s="1">
        <f t="shared" si="11"/>
        <v>7170</v>
      </c>
      <c r="G106" s="1">
        <f t="shared" si="12"/>
        <v>-1.7620000005990732E-2</v>
      </c>
      <c r="I106" s="1">
        <f t="shared" si="15"/>
        <v>-1.7620000005990732E-2</v>
      </c>
      <c r="P106" s="1">
        <f t="shared" si="13"/>
        <v>-3.8318534010391495E-3</v>
      </c>
      <c r="Q106" s="27">
        <f t="shared" si="14"/>
        <v>27965.991999999998</v>
      </c>
      <c r="R106" s="1">
        <f t="shared" si="16"/>
        <v>1.9011298679963786E-4</v>
      </c>
      <c r="AB106" s="1" t="s">
        <v>76</v>
      </c>
      <c r="AG106" s="1" t="s">
        <v>82</v>
      </c>
      <c r="AS106" s="1">
        <v>7134.5</v>
      </c>
      <c r="AT106" s="1">
        <v>9.1246949959895574E-3</v>
      </c>
    </row>
    <row r="107" spans="1:46">
      <c r="A107" s="29" t="s">
        <v>57</v>
      </c>
      <c r="B107" s="25" t="s">
        <v>50</v>
      </c>
      <c r="C107" s="26">
        <v>42987.786099999998</v>
      </c>
      <c r="D107" s="26">
        <v>2.9999999999999997E-4</v>
      </c>
      <c r="E107" s="1">
        <f t="shared" si="10"/>
        <v>7177.9983205011013</v>
      </c>
      <c r="F107" s="1">
        <f t="shared" si="11"/>
        <v>7178</v>
      </c>
      <c r="G107" s="1">
        <f t="shared" si="12"/>
        <v>-6.88000007357914E-4</v>
      </c>
      <c r="I107" s="1">
        <f t="shared" si="15"/>
        <v>-6.88000007357914E-4</v>
      </c>
      <c r="P107" s="1">
        <f t="shared" si="13"/>
        <v>-3.8270292868943061E-3</v>
      </c>
      <c r="Q107" s="27">
        <f t="shared" si="14"/>
        <v>27969.286099999998</v>
      </c>
      <c r="R107" s="1">
        <f t="shared" si="16"/>
        <v>9.8535048177867604E-6</v>
      </c>
    </row>
    <row r="108" spans="1:46">
      <c r="A108" s="30" t="s">
        <v>71</v>
      </c>
      <c r="B108" s="11" t="s">
        <v>54</v>
      </c>
      <c r="C108" s="26">
        <v>42988.381000000001</v>
      </c>
      <c r="D108" s="26"/>
      <c r="E108" s="1">
        <f t="shared" si="10"/>
        <v>7179.4505499870575</v>
      </c>
      <c r="F108" s="1">
        <f t="shared" si="11"/>
        <v>7179.5</v>
      </c>
      <c r="G108" s="1">
        <f t="shared" si="12"/>
        <v>-2.0257000003766734E-2</v>
      </c>
      <c r="I108" s="1">
        <f t="shared" si="15"/>
        <v>-2.0257000003766734E-2</v>
      </c>
      <c r="P108" s="1">
        <f t="shared" si="13"/>
        <v>-3.8261225071265052E-3</v>
      </c>
      <c r="Q108" s="27">
        <f t="shared" si="14"/>
        <v>27969.881000000001</v>
      </c>
      <c r="R108" s="1">
        <f t="shared" si="16"/>
        <v>2.6997373530959827E-4</v>
      </c>
    </row>
    <row r="109" spans="1:46">
      <c r="A109" s="30" t="s">
        <v>71</v>
      </c>
      <c r="B109" s="11"/>
      <c r="C109" s="26">
        <v>42989.406000000003</v>
      </c>
      <c r="D109" s="26"/>
      <c r="E109" s="1">
        <f t="shared" si="10"/>
        <v>7181.9527103889686</v>
      </c>
      <c r="F109" s="1">
        <f t="shared" si="11"/>
        <v>7182</v>
      </c>
      <c r="G109" s="1">
        <f t="shared" si="12"/>
        <v>-1.9372000002476852E-2</v>
      </c>
      <c r="I109" s="1">
        <f t="shared" si="15"/>
        <v>-1.9372000002476852E-2</v>
      </c>
      <c r="P109" s="1">
        <f t="shared" si="13"/>
        <v>-3.8246096226955111E-3</v>
      </c>
      <c r="Q109" s="27">
        <f t="shared" si="14"/>
        <v>27970.906000000003</v>
      </c>
      <c r="R109" s="1">
        <f t="shared" si="16"/>
        <v>2.4172134762131739E-4</v>
      </c>
    </row>
    <row r="110" spans="1:46">
      <c r="A110" s="30" t="s">
        <v>73</v>
      </c>
      <c r="B110" s="11" t="s">
        <v>54</v>
      </c>
      <c r="C110" s="26">
        <v>42992.500999999997</v>
      </c>
      <c r="D110" s="26"/>
      <c r="E110" s="1">
        <f t="shared" si="10"/>
        <v>7189.508014236666</v>
      </c>
      <c r="F110" s="1">
        <f t="shared" si="11"/>
        <v>7189.5</v>
      </c>
      <c r="G110" s="1">
        <f t="shared" si="12"/>
        <v>3.2829999909154139E-3</v>
      </c>
      <c r="I110" s="1">
        <f t="shared" si="15"/>
        <v>3.2829999909154139E-3</v>
      </c>
      <c r="P110" s="1">
        <f t="shared" si="13"/>
        <v>-3.8200590832675636E-3</v>
      </c>
      <c r="Q110" s="27">
        <f t="shared" si="14"/>
        <v>27974.000999999997</v>
      </c>
      <c r="R110" s="1">
        <f t="shared" si="16"/>
        <v>5.045344821133314E-5</v>
      </c>
    </row>
    <row r="111" spans="1:46">
      <c r="A111" s="30" t="s">
        <v>73</v>
      </c>
      <c r="B111" s="11"/>
      <c r="C111" s="26">
        <v>42996.364000000001</v>
      </c>
      <c r="D111" s="26"/>
      <c r="E111" s="1">
        <f t="shared" si="10"/>
        <v>7198.9381075367464</v>
      </c>
      <c r="F111" s="1">
        <f t="shared" si="11"/>
        <v>7199</v>
      </c>
      <c r="G111" s="1">
        <f t="shared" si="12"/>
        <v>-2.5354000004881527E-2</v>
      </c>
      <c r="I111" s="1">
        <f t="shared" si="15"/>
        <v>-2.5354000004881527E-2</v>
      </c>
      <c r="P111" s="1">
        <f t="shared" si="13"/>
        <v>-3.8142694718482223E-3</v>
      </c>
      <c r="Q111" s="27">
        <f t="shared" si="14"/>
        <v>27977.864000000001</v>
      </c>
      <c r="R111" s="1">
        <f t="shared" si="16"/>
        <v>4.6395999143568724E-4</v>
      </c>
      <c r="AS111" s="1">
        <v>7229.5</v>
      </c>
      <c r="AT111" s="1">
        <v>-6.1585500225191936E-4</v>
      </c>
    </row>
    <row r="112" spans="1:46">
      <c r="A112" s="29" t="s">
        <v>74</v>
      </c>
      <c r="B112" s="25"/>
      <c r="C112" s="26">
        <v>43281.503700000001</v>
      </c>
      <c r="D112" s="26"/>
      <c r="E112" s="1">
        <f t="shared" si="10"/>
        <v>7895.0017820264275</v>
      </c>
      <c r="F112" s="1">
        <f t="shared" si="11"/>
        <v>7895</v>
      </c>
      <c r="G112" s="1">
        <f t="shared" si="12"/>
        <v>7.299999997485429E-4</v>
      </c>
      <c r="I112" s="1">
        <f t="shared" si="15"/>
        <v>7.299999997485429E-4</v>
      </c>
      <c r="P112" s="1">
        <f t="shared" si="13"/>
        <v>-3.3122852552604914E-3</v>
      </c>
      <c r="Q112" s="27">
        <f t="shared" si="14"/>
        <v>28263.003700000001</v>
      </c>
      <c r="R112" s="1">
        <f t="shared" si="16"/>
        <v>1.6340070082863455E-5</v>
      </c>
      <c r="AS112" s="1">
        <v>7232</v>
      </c>
      <c r="AT112" s="1">
        <v>-2.3008000425761566E-4</v>
      </c>
    </row>
    <row r="113" spans="1:46">
      <c r="A113" s="30" t="s">
        <v>75</v>
      </c>
      <c r="B113" s="11" t="s">
        <v>54</v>
      </c>
      <c r="C113" s="26">
        <v>43348.480000000003</v>
      </c>
      <c r="D113" s="26"/>
      <c r="E113" s="1">
        <f t="shared" si="10"/>
        <v>8058.4997778569787</v>
      </c>
      <c r="F113" s="1">
        <f t="shared" si="11"/>
        <v>8058.5</v>
      </c>
      <c r="G113" s="1">
        <f t="shared" si="12"/>
        <v>-9.1000001702923328E-5</v>
      </c>
      <c r="I113" s="1">
        <f t="shared" si="15"/>
        <v>-9.1000001702923328E-5</v>
      </c>
      <c r="P113" s="1">
        <f t="shared" si="13"/>
        <v>-3.1720910689294109E-3</v>
      </c>
      <c r="Q113" s="27">
        <f t="shared" si="14"/>
        <v>28329.980000000003</v>
      </c>
      <c r="R113" s="1">
        <f t="shared" si="16"/>
        <v>9.4931221645428559E-6</v>
      </c>
      <c r="AS113" s="1">
        <v>7234.5</v>
      </c>
      <c r="AT113" s="1">
        <v>-4.4304993934929371E-5</v>
      </c>
    </row>
    <row r="114" spans="1:46">
      <c r="A114" s="30" t="s">
        <v>78</v>
      </c>
      <c r="B114" s="11"/>
      <c r="C114" s="26">
        <v>43372.438999999998</v>
      </c>
      <c r="D114" s="26"/>
      <c r="E114" s="1">
        <f t="shared" si="10"/>
        <v>8116.9868618270293</v>
      </c>
      <c r="F114" s="1">
        <f t="shared" si="11"/>
        <v>8117</v>
      </c>
      <c r="G114" s="1">
        <f t="shared" si="12"/>
        <v>-5.3820000030100346E-3</v>
      </c>
      <c r="I114" s="1">
        <f t="shared" si="15"/>
        <v>-5.3820000030100346E-3</v>
      </c>
      <c r="P114" s="1">
        <f t="shared" si="13"/>
        <v>-3.1198716431676526E-3</v>
      </c>
      <c r="Q114" s="27">
        <f t="shared" si="14"/>
        <v>28353.938999999998</v>
      </c>
      <c r="R114" s="1">
        <f t="shared" si="16"/>
        <v>5.1172247164031853E-6</v>
      </c>
    </row>
    <row r="115" spans="1:46">
      <c r="A115" s="29" t="s">
        <v>79</v>
      </c>
      <c r="B115" s="25"/>
      <c r="C115" s="26">
        <v>43662.476999999999</v>
      </c>
      <c r="D115" s="26"/>
      <c r="E115" s="1">
        <f t="shared" si="10"/>
        <v>8825.0079336793133</v>
      </c>
      <c r="F115" s="1">
        <f t="shared" si="11"/>
        <v>8825</v>
      </c>
      <c r="G115" s="1">
        <f t="shared" si="12"/>
        <v>3.2499999942956492E-3</v>
      </c>
      <c r="H115" s="1">
        <f>G115</f>
        <v>3.2499999942956492E-3</v>
      </c>
      <c r="P115" s="1">
        <f t="shared" si="13"/>
        <v>-2.4018774755945518E-3</v>
      </c>
      <c r="Q115" s="27">
        <f t="shared" si="14"/>
        <v>28643.976999999999</v>
      </c>
      <c r="R115" s="1">
        <f t="shared" si="16"/>
        <v>3.1943718934652461E-5</v>
      </c>
      <c r="AB115" s="1" t="s">
        <v>81</v>
      </c>
      <c r="AC115" s="1">
        <v>14</v>
      </c>
      <c r="AE115" s="1" t="s">
        <v>72</v>
      </c>
      <c r="AG115" s="1" t="s">
        <v>61</v>
      </c>
      <c r="AS115" s="1">
        <v>7273.5</v>
      </c>
      <c r="AT115" s="1">
        <v>6.2737850021221675E-3</v>
      </c>
    </row>
    <row r="116" spans="1:46">
      <c r="A116" s="30" t="s">
        <v>80</v>
      </c>
      <c r="B116" s="11"/>
      <c r="C116" s="26">
        <v>43671.896399999998</v>
      </c>
      <c r="D116" s="26"/>
      <c r="E116" s="1">
        <f t="shared" si="10"/>
        <v>8848.0019333766086</v>
      </c>
      <c r="F116" s="1">
        <f t="shared" si="11"/>
        <v>8848</v>
      </c>
      <c r="G116" s="1">
        <f t="shared" si="12"/>
        <v>7.9199999163392931E-4</v>
      </c>
      <c r="I116" s="1">
        <f>G116</f>
        <v>7.9199999163392931E-4</v>
      </c>
      <c r="P116" s="1">
        <f t="shared" si="13"/>
        <v>-2.3758882518147319E-3</v>
      </c>
      <c r="Q116" s="27">
        <f t="shared" si="14"/>
        <v>28653.396399999998</v>
      </c>
      <c r="R116" s="1">
        <f t="shared" si="16"/>
        <v>1.0035515922980244E-5</v>
      </c>
      <c r="AB116" s="1" t="s">
        <v>81</v>
      </c>
      <c r="AC116" s="1">
        <v>12</v>
      </c>
      <c r="AE116" s="1" t="s">
        <v>72</v>
      </c>
      <c r="AG116" s="1" t="s">
        <v>61</v>
      </c>
      <c r="AS116" s="1">
        <v>7276</v>
      </c>
      <c r="AT116" s="1">
        <v>5.8595599984982982E-3</v>
      </c>
    </row>
    <row r="117" spans="1:46">
      <c r="A117" s="29" t="s">
        <v>83</v>
      </c>
      <c r="B117" s="25"/>
      <c r="C117" s="26">
        <v>43676.402600000001</v>
      </c>
      <c r="D117" s="26">
        <v>2.9999999999999997E-4</v>
      </c>
      <c r="E117" s="1">
        <f t="shared" si="10"/>
        <v>8859.002162843035</v>
      </c>
      <c r="F117" s="1">
        <f t="shared" si="11"/>
        <v>8859</v>
      </c>
      <c r="G117" s="1">
        <f t="shared" si="12"/>
        <v>8.8599999435245991E-4</v>
      </c>
      <c r="I117" s="1">
        <f>G117</f>
        <v>8.8599999435245991E-4</v>
      </c>
      <c r="P117" s="1">
        <f t="shared" si="13"/>
        <v>-2.3633993508574737E-3</v>
      </c>
      <c r="Q117" s="27">
        <f t="shared" si="14"/>
        <v>28657.902600000001</v>
      </c>
      <c r="R117" s="1">
        <f t="shared" si="16"/>
        <v>1.0558596104650744E-5</v>
      </c>
      <c r="AB117" s="1" t="s">
        <v>81</v>
      </c>
      <c r="AG117" s="1" t="s">
        <v>82</v>
      </c>
      <c r="AS117" s="1">
        <v>7297.5</v>
      </c>
      <c r="AT117" s="1">
        <v>-1.2277500354684889E-4</v>
      </c>
    </row>
    <row r="118" spans="1:46">
      <c r="A118" s="29" t="s">
        <v>83</v>
      </c>
      <c r="B118" s="25" t="s">
        <v>54</v>
      </c>
      <c r="C118" s="26">
        <v>43677.427199999998</v>
      </c>
      <c r="D118" s="26">
        <v>4.0000000000000002E-4</v>
      </c>
      <c r="E118" s="1">
        <f t="shared" si="10"/>
        <v>8861.5033467920966</v>
      </c>
      <c r="F118" s="1">
        <f t="shared" si="11"/>
        <v>8861.5</v>
      </c>
      <c r="G118" s="1">
        <f t="shared" si="12"/>
        <v>1.370999998471234E-3</v>
      </c>
      <c r="I118" s="1">
        <f>G118</f>
        <v>1.370999998471234E-3</v>
      </c>
      <c r="P118" s="1">
        <f t="shared" si="13"/>
        <v>-2.3605556155155468E-3</v>
      </c>
      <c r="Q118" s="27">
        <f t="shared" si="14"/>
        <v>28658.927199999998</v>
      </c>
      <c r="R118" s="1">
        <f t="shared" si="16"/>
        <v>1.3924507300276261E-5</v>
      </c>
    </row>
    <row r="119" spans="1:46">
      <c r="A119" s="30" t="s">
        <v>84</v>
      </c>
      <c r="B119" s="11"/>
      <c r="C119" s="26">
        <v>44166.347999999998</v>
      </c>
      <c r="D119" s="26"/>
      <c r="E119" s="1">
        <f t="shared" si="10"/>
        <v>10055.023605747389</v>
      </c>
      <c r="F119" s="1">
        <f t="shared" si="11"/>
        <v>10055</v>
      </c>
      <c r="G119" s="1">
        <f t="shared" si="12"/>
        <v>9.6699999921838753E-3</v>
      </c>
      <c r="I119" s="1">
        <f>G119</f>
        <v>9.6699999921838753E-3</v>
      </c>
      <c r="P119" s="1">
        <f t="shared" si="13"/>
        <v>-7.7673532220954439E-4</v>
      </c>
      <c r="Q119" s="27">
        <f t="shared" si="14"/>
        <v>29147.847999999998</v>
      </c>
      <c r="R119" s="1">
        <f t="shared" si="16"/>
        <v>1.0913427872899459E-4</v>
      </c>
      <c r="AB119" s="1" t="s">
        <v>81</v>
      </c>
      <c r="AG119" s="1" t="s">
        <v>82</v>
      </c>
      <c r="AS119" s="1">
        <v>7300</v>
      </c>
      <c r="AT119" s="1">
        <v>-1.3370000015129335E-3</v>
      </c>
    </row>
    <row r="120" spans="1:46">
      <c r="A120" s="29" t="s">
        <v>85</v>
      </c>
      <c r="B120" s="25"/>
      <c r="C120" s="26">
        <v>44406.8073</v>
      </c>
      <c r="D120" s="26">
        <v>6.9999999999999999E-4</v>
      </c>
      <c r="E120" s="1">
        <f t="shared" si="10"/>
        <v>10642.016521582042</v>
      </c>
      <c r="F120" s="1">
        <f t="shared" si="11"/>
        <v>10642</v>
      </c>
      <c r="G120" s="1">
        <f t="shared" si="12"/>
        <v>6.7679999992833473E-3</v>
      </c>
      <c r="H120" s="1">
        <f>G120</f>
        <v>6.7679999992833473E-3</v>
      </c>
      <c r="P120" s="1">
        <f t="shared" si="13"/>
        <v>1.6787400773417283E-4</v>
      </c>
      <c r="Q120" s="27">
        <f t="shared" si="14"/>
        <v>29388.3073</v>
      </c>
      <c r="R120" s="1">
        <f t="shared" si="16"/>
        <v>4.3561663104322975E-5</v>
      </c>
    </row>
    <row r="121" spans="1:46">
      <c r="A121" s="29" t="s">
        <v>85</v>
      </c>
      <c r="B121" s="25" t="s">
        <v>54</v>
      </c>
      <c r="C121" s="26">
        <v>44448.792199999996</v>
      </c>
      <c r="D121" s="26">
        <v>1.2999999999999999E-3</v>
      </c>
      <c r="E121" s="1">
        <f t="shared" si="10"/>
        <v>10744.507208663072</v>
      </c>
      <c r="F121" s="1">
        <f t="shared" si="11"/>
        <v>10744.5</v>
      </c>
      <c r="G121" s="1">
        <f t="shared" si="12"/>
        <v>2.9529999956139363E-3</v>
      </c>
      <c r="H121" s="1">
        <f>G121</f>
        <v>2.9529999956139363E-3</v>
      </c>
      <c r="P121" s="1">
        <f t="shared" si="13"/>
        <v>3.440190701257291E-4</v>
      </c>
      <c r="Q121" s="27">
        <f t="shared" si="14"/>
        <v>29430.292199999996</v>
      </c>
      <c r="R121" s="1">
        <f t="shared" si="16"/>
        <v>6.8067814695613027E-6</v>
      </c>
      <c r="AB121" s="1" t="s">
        <v>92</v>
      </c>
      <c r="AG121" s="1" t="s">
        <v>82</v>
      </c>
      <c r="AS121" s="1">
        <v>7302.5</v>
      </c>
      <c r="AT121" s="1">
        <v>-1.5122500190045685E-4</v>
      </c>
    </row>
    <row r="122" spans="1:46">
      <c r="A122" s="30" t="s">
        <v>84</v>
      </c>
      <c r="B122" s="11" t="s">
        <v>54</v>
      </c>
      <c r="C122" s="26">
        <v>44525.351000000002</v>
      </c>
      <c r="D122" s="26"/>
      <c r="E122" s="1">
        <f t="shared" si="10"/>
        <v>10931.397352836349</v>
      </c>
      <c r="F122" s="1">
        <f t="shared" si="11"/>
        <v>10931.5</v>
      </c>
      <c r="G122" s="1">
        <f t="shared" si="12"/>
        <v>-4.2049000003316905E-2</v>
      </c>
      <c r="I122" s="1">
        <f>G122</f>
        <v>-4.2049000003316905E-2</v>
      </c>
      <c r="P122" s="1">
        <f t="shared" si="13"/>
        <v>6.7395605340072468E-4</v>
      </c>
      <c r="Q122" s="27">
        <f t="shared" si="14"/>
        <v>29506.851000000002</v>
      </c>
      <c r="R122" s="1">
        <f t="shared" si="16"/>
        <v>1.8252509742242256E-3</v>
      </c>
    </row>
    <row r="123" spans="1:46">
      <c r="A123" s="30" t="s">
        <v>84</v>
      </c>
      <c r="B123" s="11"/>
      <c r="C123" s="26">
        <v>44531.337</v>
      </c>
      <c r="D123" s="26"/>
      <c r="E123" s="1">
        <f t="shared" si="10"/>
        <v>10946.009969583485</v>
      </c>
      <c r="F123" s="1">
        <f t="shared" si="11"/>
        <v>10946</v>
      </c>
      <c r="G123" s="1">
        <f t="shared" si="12"/>
        <v>4.0840000001480803E-3</v>
      </c>
      <c r="I123" s="1">
        <f>G123</f>
        <v>4.0840000001480803E-3</v>
      </c>
      <c r="P123" s="1">
        <f t="shared" si="13"/>
        <v>7.0000244656880789E-4</v>
      </c>
      <c r="Q123" s="27">
        <f t="shared" si="14"/>
        <v>29512.837</v>
      </c>
      <c r="R123" s="1">
        <f t="shared" si="16"/>
        <v>1.1451439442630501E-5</v>
      </c>
      <c r="AB123" s="1" t="s">
        <v>93</v>
      </c>
      <c r="AG123" s="1" t="s">
        <v>82</v>
      </c>
      <c r="AS123" s="1">
        <v>7302.5</v>
      </c>
      <c r="AT123" s="1">
        <v>1.1487749943626113E-3</v>
      </c>
    </row>
    <row r="124" spans="1:46">
      <c r="A124" s="30" t="s">
        <v>86</v>
      </c>
      <c r="B124" s="11"/>
      <c r="C124" s="26">
        <v>44750.490100000003</v>
      </c>
      <c r="D124" s="26"/>
      <c r="E124" s="1">
        <f t="shared" si="10"/>
        <v>11480.991636681427</v>
      </c>
      <c r="F124" s="1">
        <f t="shared" si="11"/>
        <v>11481</v>
      </c>
      <c r="G124" s="1">
        <f t="shared" si="12"/>
        <v>-3.426000002946239E-3</v>
      </c>
      <c r="H124" s="1">
        <f>G124</f>
        <v>-3.426000002946239E-3</v>
      </c>
      <c r="P124" s="1">
        <f t="shared" si="13"/>
        <v>1.7076154149307139E-3</v>
      </c>
      <c r="Q124" s="27">
        <f t="shared" si="14"/>
        <v>29731.990100000003</v>
      </c>
      <c r="R124" s="1">
        <f t="shared" si="16"/>
        <v>2.6354007258663961E-5</v>
      </c>
      <c r="AB124" s="1" t="s">
        <v>95</v>
      </c>
      <c r="AG124" s="1" t="s">
        <v>82</v>
      </c>
      <c r="AS124" s="1">
        <v>8062</v>
      </c>
      <c r="AT124" s="1">
        <v>6.7472200025804341E-3</v>
      </c>
    </row>
    <row r="125" spans="1:46">
      <c r="A125" s="30" t="s">
        <v>86</v>
      </c>
      <c r="B125" s="11" t="s">
        <v>54</v>
      </c>
      <c r="C125" s="26">
        <v>44751.516199999998</v>
      </c>
      <c r="D125" s="26"/>
      <c r="E125" s="1">
        <f t="shared" si="10"/>
        <v>11483.496482328632</v>
      </c>
      <c r="F125" s="1">
        <f t="shared" si="11"/>
        <v>11483.5</v>
      </c>
      <c r="G125" s="1">
        <f t="shared" si="12"/>
        <v>-1.4410000076168217E-3</v>
      </c>
      <c r="H125" s="1">
        <f>G125</f>
        <v>-1.4410000076168217E-3</v>
      </c>
      <c r="P125" s="1">
        <f t="shared" si="13"/>
        <v>1.7125368466635073E-3</v>
      </c>
      <c r="Q125" s="27">
        <f t="shared" si="14"/>
        <v>29733.016199999998</v>
      </c>
      <c r="R125" s="1">
        <f t="shared" si="16"/>
        <v>9.9447946913042733E-6</v>
      </c>
      <c r="AB125" s="1" t="s">
        <v>95</v>
      </c>
      <c r="AG125" s="1" t="s">
        <v>82</v>
      </c>
      <c r="AS125" s="1">
        <v>8069.5</v>
      </c>
      <c r="AT125" s="1">
        <v>4.4045449976692908E-3</v>
      </c>
    </row>
    <row r="126" spans="1:46">
      <c r="A126" s="30" t="s">
        <v>87</v>
      </c>
      <c r="B126" s="11" t="s">
        <v>54</v>
      </c>
      <c r="C126" s="26">
        <v>44758.487999999998</v>
      </c>
      <c r="D126" s="26"/>
      <c r="E126" s="1">
        <f t="shared" si="10"/>
        <v>11500.515567099384</v>
      </c>
      <c r="F126" s="1">
        <f t="shared" si="11"/>
        <v>11500.5</v>
      </c>
      <c r="G126" s="1">
        <f t="shared" si="12"/>
        <v>6.3769999978831038E-3</v>
      </c>
      <c r="I126" s="1">
        <f>G126</f>
        <v>6.3769999978831038E-3</v>
      </c>
      <c r="P126" s="1">
        <f t="shared" si="13"/>
        <v>1.746055119163023E-3</v>
      </c>
      <c r="Q126" s="27">
        <f t="shared" si="14"/>
        <v>29739.987999999998</v>
      </c>
      <c r="R126" s="1">
        <f t="shared" si="16"/>
        <v>2.1445650469743744E-5</v>
      </c>
      <c r="AB126" s="1" t="s">
        <v>81</v>
      </c>
      <c r="AG126" s="1" t="s">
        <v>82</v>
      </c>
      <c r="AS126" s="1">
        <v>8077</v>
      </c>
      <c r="AT126" s="1">
        <v>5.9618700033752248E-3</v>
      </c>
    </row>
    <row r="127" spans="1:46">
      <c r="A127" s="29" t="s">
        <v>85</v>
      </c>
      <c r="B127" s="25"/>
      <c r="C127" s="26">
        <v>44780.812100000003</v>
      </c>
      <c r="D127" s="26">
        <v>5.0000000000000001E-4</v>
      </c>
      <c r="E127" s="1">
        <f t="shared" si="10"/>
        <v>11555.011644200113</v>
      </c>
      <c r="F127" s="1">
        <f t="shared" si="11"/>
        <v>11555</v>
      </c>
      <c r="G127" s="1">
        <f t="shared" si="12"/>
        <v>4.7699999995529652E-3</v>
      </c>
      <c r="I127" s="1">
        <f>G127</f>
        <v>4.7699999995529652E-3</v>
      </c>
      <c r="P127" s="1">
        <f t="shared" si="13"/>
        <v>1.8541283214223402E-3</v>
      </c>
      <c r="Q127" s="27">
        <f t="shared" si="14"/>
        <v>29762.312100000003</v>
      </c>
      <c r="R127" s="1">
        <f t="shared" si="16"/>
        <v>8.5023076433243075E-6</v>
      </c>
      <c r="AB127" s="1" t="s">
        <v>81</v>
      </c>
      <c r="AG127" s="1" t="s">
        <v>82</v>
      </c>
      <c r="AS127" s="1">
        <v>8139</v>
      </c>
      <c r="AT127" s="1">
        <v>6.9290899991756305E-3</v>
      </c>
    </row>
    <row r="128" spans="1:46" ht="12.75" customHeight="1">
      <c r="A128" s="170" t="s">
        <v>448</v>
      </c>
      <c r="B128" s="11" t="s">
        <v>50</v>
      </c>
      <c r="C128" s="26">
        <v>44780.8122</v>
      </c>
      <c r="D128" s="188"/>
      <c r="E128" s="1">
        <f t="shared" si="10"/>
        <v>11555.011888313316</v>
      </c>
      <c r="F128" s="1">
        <f t="shared" si="11"/>
        <v>11555</v>
      </c>
      <c r="G128" s="1">
        <f t="shared" si="12"/>
        <v>4.8699999970267527E-3</v>
      </c>
      <c r="H128" s="1">
        <f t="shared" ref="H128:H134" si="17">G128</f>
        <v>4.8699999970267527E-3</v>
      </c>
      <c r="P128" s="1">
        <f t="shared" si="13"/>
        <v>1.8541283214223402E-3</v>
      </c>
      <c r="Q128" s="27">
        <f t="shared" si="14"/>
        <v>29762.3122</v>
      </c>
      <c r="R128" s="1">
        <f t="shared" si="16"/>
        <v>9.0954819637129666E-6</v>
      </c>
    </row>
    <row r="129" spans="1:46">
      <c r="A129" s="29" t="s">
        <v>85</v>
      </c>
      <c r="B129" s="25" t="s">
        <v>54</v>
      </c>
      <c r="C129" s="26">
        <v>44781.835699999996</v>
      </c>
      <c r="D129" s="26">
        <v>5.0000000000000001E-4</v>
      </c>
      <c r="E129" s="1">
        <f t="shared" si="10"/>
        <v>11557.510387017066</v>
      </c>
      <c r="F129" s="1">
        <f t="shared" si="11"/>
        <v>11557.5</v>
      </c>
      <c r="G129" s="1">
        <f t="shared" si="12"/>
        <v>4.254999992554076E-3</v>
      </c>
      <c r="H129" s="1">
        <f t="shared" si="17"/>
        <v>4.254999992554076E-3</v>
      </c>
      <c r="P129" s="1">
        <f t="shared" si="13"/>
        <v>1.8591083914209355E-3</v>
      </c>
      <c r="Q129" s="27">
        <f t="shared" si="14"/>
        <v>29763.335699999996</v>
      </c>
      <c r="R129" s="1">
        <f t="shared" si="16"/>
        <v>5.7402965643803235E-6</v>
      </c>
      <c r="AB129" s="1" t="s">
        <v>81</v>
      </c>
      <c r="AG129" s="1" t="s">
        <v>82</v>
      </c>
      <c r="AS129" s="1">
        <v>8141.5</v>
      </c>
      <c r="AT129" s="1">
        <v>6.7148649977752939E-3</v>
      </c>
    </row>
    <row r="130" spans="1:46" ht="12.75" customHeight="1">
      <c r="A130" s="29" t="s">
        <v>88</v>
      </c>
      <c r="B130" s="25" t="s">
        <v>54</v>
      </c>
      <c r="C130" s="26">
        <v>44795.346100000002</v>
      </c>
      <c r="D130" s="26"/>
      <c r="E130" s="1">
        <f t="shared" si="10"/>
        <v>11590.491058133117</v>
      </c>
      <c r="F130" s="1">
        <f t="shared" si="11"/>
        <v>11590.5</v>
      </c>
      <c r="G130" s="1">
        <f t="shared" si="12"/>
        <v>-3.6630000031436794E-3</v>
      </c>
      <c r="H130" s="1">
        <f t="shared" si="17"/>
        <v>-3.6630000031436794E-3</v>
      </c>
      <c r="P130" s="1">
        <f t="shared" si="13"/>
        <v>1.9250309768304233E-3</v>
      </c>
      <c r="Q130" s="27">
        <f t="shared" si="14"/>
        <v>29776.846100000002</v>
      </c>
      <c r="R130" s="1">
        <f t="shared" si="16"/>
        <v>3.1226090233150327E-5</v>
      </c>
    </row>
    <row r="131" spans="1:46">
      <c r="A131" s="29" t="s">
        <v>88</v>
      </c>
      <c r="B131" s="25" t="s">
        <v>50</v>
      </c>
      <c r="C131" s="26">
        <v>44796.3698</v>
      </c>
      <c r="D131" s="26"/>
      <c r="E131" s="1">
        <f t="shared" si="10"/>
        <v>11592.990045063292</v>
      </c>
      <c r="F131" s="1">
        <f t="shared" si="11"/>
        <v>11593</v>
      </c>
      <c r="G131" s="1">
        <f t="shared" si="12"/>
        <v>-4.0780000053928234E-3</v>
      </c>
      <c r="H131" s="1">
        <f t="shared" si="17"/>
        <v>-4.0780000053928234E-3</v>
      </c>
      <c r="P131" s="1">
        <f t="shared" si="13"/>
        <v>1.9300391773484186E-3</v>
      </c>
      <c r="Q131" s="27">
        <f t="shared" si="14"/>
        <v>29777.8698</v>
      </c>
      <c r="R131" s="1">
        <f t="shared" si="16"/>
        <v>3.6096534821354055E-5</v>
      </c>
      <c r="AB131" s="1" t="s">
        <v>81</v>
      </c>
      <c r="AG131" s="1" t="s">
        <v>82</v>
      </c>
      <c r="AS131" s="1">
        <v>8145.5</v>
      </c>
      <c r="AT131" s="1">
        <v>4.8321049980586395E-3</v>
      </c>
    </row>
    <row r="132" spans="1:46" ht="12.75" customHeight="1">
      <c r="A132" s="29" t="s">
        <v>88</v>
      </c>
      <c r="B132" s="25" t="s">
        <v>54</v>
      </c>
      <c r="C132" s="26">
        <v>44797.3946</v>
      </c>
      <c r="D132" s="26"/>
      <c r="E132" s="1">
        <f t="shared" si="10"/>
        <v>11595.491717238778</v>
      </c>
      <c r="F132" s="1">
        <f t="shared" si="11"/>
        <v>11595.5</v>
      </c>
      <c r="G132" s="1">
        <f t="shared" si="12"/>
        <v>-3.3930000063264742E-3</v>
      </c>
      <c r="H132" s="1">
        <f t="shared" si="17"/>
        <v>-3.3930000063264742E-3</v>
      </c>
      <c r="P132" s="1">
        <f t="shared" si="13"/>
        <v>1.9350493588889059E-3</v>
      </c>
      <c r="Q132" s="27">
        <f t="shared" si="14"/>
        <v>29778.8946</v>
      </c>
      <c r="R132" s="1">
        <f t="shared" si="16"/>
        <v>2.8388110038172015E-5</v>
      </c>
    </row>
    <row r="133" spans="1:46">
      <c r="A133" s="29" t="s">
        <v>88</v>
      </c>
      <c r="B133" s="25" t="s">
        <v>50</v>
      </c>
      <c r="C133" s="26">
        <v>44798.419099999999</v>
      </c>
      <c r="D133" s="26"/>
      <c r="E133" s="1">
        <f t="shared" si="10"/>
        <v>11597.992657074636</v>
      </c>
      <c r="F133" s="1">
        <f t="shared" si="11"/>
        <v>11598</v>
      </c>
      <c r="G133" s="1">
        <f t="shared" si="12"/>
        <v>-3.0080000069574453E-3</v>
      </c>
      <c r="H133" s="1">
        <f t="shared" si="17"/>
        <v>-3.0080000069574453E-3</v>
      </c>
      <c r="P133" s="1">
        <f t="shared" si="13"/>
        <v>1.940061521451892E-3</v>
      </c>
      <c r="Q133" s="27">
        <f t="shared" si="14"/>
        <v>29779.919099999999</v>
      </c>
      <c r="R133" s="1">
        <f t="shared" si="16"/>
        <v>2.4483312888924547E-5</v>
      </c>
      <c r="AB133" s="1" t="s">
        <v>81</v>
      </c>
      <c r="AG133" s="1" t="s">
        <v>82</v>
      </c>
      <c r="AS133" s="1">
        <v>8153</v>
      </c>
      <c r="AT133" s="1">
        <v>5.4894299973966554E-3</v>
      </c>
    </row>
    <row r="134" spans="1:46" ht="12.75" customHeight="1">
      <c r="A134" s="29" t="s">
        <v>88</v>
      </c>
      <c r="B134" s="25" t="s">
        <v>54</v>
      </c>
      <c r="C134" s="26">
        <v>44799.443400000004</v>
      </c>
      <c r="D134" s="26"/>
      <c r="E134" s="1">
        <f t="shared" si="10"/>
        <v>11600.493108684084</v>
      </c>
      <c r="F134" s="1">
        <f t="shared" si="11"/>
        <v>11600.5</v>
      </c>
      <c r="G134" s="1">
        <f t="shared" si="12"/>
        <v>-2.8230000025359914E-3</v>
      </c>
      <c r="H134" s="1">
        <f t="shared" si="17"/>
        <v>-2.8230000025359914E-3</v>
      </c>
      <c r="P134" s="1">
        <f t="shared" si="13"/>
        <v>1.9450756650373664E-3</v>
      </c>
      <c r="Q134" s="27">
        <f t="shared" si="14"/>
        <v>29780.943400000004</v>
      </c>
      <c r="R134" s="1">
        <f t="shared" si="16"/>
        <v>2.2734545571705122E-5</v>
      </c>
    </row>
    <row r="135" spans="1:46">
      <c r="A135" s="30" t="s">
        <v>89</v>
      </c>
      <c r="B135" s="11"/>
      <c r="C135" s="26">
        <v>44801.703399999999</v>
      </c>
      <c r="D135" s="26"/>
      <c r="E135" s="1">
        <f t="shared" si="10"/>
        <v>11606.010067228766</v>
      </c>
      <c r="F135" s="1">
        <f t="shared" si="11"/>
        <v>11606</v>
      </c>
      <c r="G135" s="1">
        <f t="shared" si="12"/>
        <v>4.1239999991375953E-3</v>
      </c>
      <c r="I135" s="1">
        <f>G135</f>
        <v>4.1239999991375953E-3</v>
      </c>
      <c r="P135" s="1">
        <f t="shared" si="13"/>
        <v>1.9561137541245915E-3</v>
      </c>
      <c r="Q135" s="27">
        <f t="shared" si="14"/>
        <v>29783.203399999999</v>
      </c>
      <c r="R135" s="1">
        <f t="shared" si="16"/>
        <v>4.6997307713165811E-6</v>
      </c>
      <c r="AS135" s="1">
        <v>8172</v>
      </c>
      <c r="AT135" s="1">
        <v>6.3213199973688461E-3</v>
      </c>
    </row>
    <row r="136" spans="1:46" ht="12.75" customHeight="1">
      <c r="A136" s="30" t="s">
        <v>90</v>
      </c>
      <c r="B136" s="11" t="s">
        <v>54</v>
      </c>
      <c r="C136" s="26">
        <v>44815.425900000002</v>
      </c>
      <c r="D136" s="26"/>
      <c r="E136" s="1">
        <f t="shared" si="10"/>
        <v>11639.508502463099</v>
      </c>
      <c r="F136" s="1">
        <f t="shared" si="11"/>
        <v>11639.5</v>
      </c>
      <c r="G136" s="1">
        <f t="shared" si="12"/>
        <v>3.4830000004149042E-3</v>
      </c>
      <c r="I136" s="1">
        <f>G136</f>
        <v>3.4830000004149042E-3</v>
      </c>
      <c r="P136" s="1">
        <f t="shared" si="13"/>
        <v>2.0235528077632119E-3</v>
      </c>
      <c r="Q136" s="27">
        <f t="shared" si="14"/>
        <v>29796.925900000002</v>
      </c>
      <c r="R136" s="1">
        <f t="shared" si="16"/>
        <v>2.1299861081389061E-6</v>
      </c>
    </row>
    <row r="137" spans="1:46" ht="12.75" customHeight="1">
      <c r="A137" s="30" t="s">
        <v>90</v>
      </c>
      <c r="B137" s="11"/>
      <c r="C137" s="26">
        <v>44816.4496</v>
      </c>
      <c r="D137" s="26"/>
      <c r="E137" s="1">
        <f t="shared" si="10"/>
        <v>11642.007489393272</v>
      </c>
      <c r="F137" s="1">
        <f t="shared" si="11"/>
        <v>11642</v>
      </c>
      <c r="G137" s="1">
        <f t="shared" si="12"/>
        <v>3.0679999981657602E-3</v>
      </c>
      <c r="I137" s="1">
        <f>G137</f>
        <v>3.0679999981657602E-3</v>
      </c>
      <c r="P137" s="1">
        <f t="shared" si="13"/>
        <v>2.0285998363220731E-3</v>
      </c>
      <c r="Q137" s="27">
        <f t="shared" si="14"/>
        <v>29797.9496</v>
      </c>
      <c r="R137" s="1">
        <f t="shared" si="16"/>
        <v>1.0803526964406829E-6</v>
      </c>
    </row>
    <row r="138" spans="1:46">
      <c r="A138" s="30" t="s">
        <v>86</v>
      </c>
      <c r="B138" s="11" t="s">
        <v>54</v>
      </c>
      <c r="C138" s="26">
        <v>44825.250999999997</v>
      </c>
      <c r="D138" s="26"/>
      <c r="E138" s="1">
        <f t="shared" si="10"/>
        <v>11663.492869453121</v>
      </c>
      <c r="F138" s="1">
        <f t="shared" si="11"/>
        <v>11663.5</v>
      </c>
      <c r="G138" s="1">
        <f t="shared" si="12"/>
        <v>-2.921000006608665E-3</v>
      </c>
      <c r="I138" s="1">
        <f>G138</f>
        <v>-2.921000006608665E-3</v>
      </c>
      <c r="P138" s="1">
        <f t="shared" si="13"/>
        <v>2.0720860585368185E-3</v>
      </c>
      <c r="Q138" s="27">
        <f t="shared" si="14"/>
        <v>29806.750999999997</v>
      </c>
      <c r="R138" s="1">
        <f t="shared" si="16"/>
        <v>2.4930908453950009E-5</v>
      </c>
      <c r="AB138" s="1" t="s">
        <v>81</v>
      </c>
      <c r="AG138" s="1" t="s">
        <v>82</v>
      </c>
      <c r="AS138" s="1">
        <v>8204</v>
      </c>
      <c r="AT138" s="1">
        <v>5.1592400050139986E-3</v>
      </c>
    </row>
    <row r="139" spans="1:46">
      <c r="A139" s="170" t="s">
        <v>448</v>
      </c>
      <c r="B139" s="11" t="s">
        <v>54</v>
      </c>
      <c r="C139" s="26">
        <v>44825.251000000004</v>
      </c>
      <c r="D139" s="188"/>
      <c r="E139" s="1">
        <f t="shared" si="10"/>
        <v>11663.492869453139</v>
      </c>
      <c r="F139" s="1">
        <f t="shared" si="11"/>
        <v>11663.5</v>
      </c>
      <c r="G139" s="1">
        <f t="shared" si="12"/>
        <v>-2.9209999993327074E-3</v>
      </c>
      <c r="H139" s="1">
        <f>G139</f>
        <v>-2.9209999993327074E-3</v>
      </c>
      <c r="P139" s="1">
        <f t="shared" si="13"/>
        <v>2.0720860585368185E-3</v>
      </c>
      <c r="Q139" s="27">
        <f t="shared" si="14"/>
        <v>29806.751000000004</v>
      </c>
      <c r="R139" s="1">
        <f t="shared" si="16"/>
        <v>2.4930908381291042E-5</v>
      </c>
      <c r="AB139" s="1" t="s">
        <v>81</v>
      </c>
      <c r="AG139" s="1" t="s">
        <v>82</v>
      </c>
      <c r="AS139" s="1">
        <v>8205</v>
      </c>
      <c r="AT139" s="1">
        <v>7.1135500038508326E-3</v>
      </c>
    </row>
    <row r="140" spans="1:46" ht="12.75" customHeight="1">
      <c r="A140" s="30" t="s">
        <v>86</v>
      </c>
      <c r="B140" s="11"/>
      <c r="C140" s="26">
        <v>44826.2739</v>
      </c>
      <c r="D140" s="26"/>
      <c r="E140" s="1">
        <f t="shared" si="10"/>
        <v>11665.98990347763</v>
      </c>
      <c r="F140" s="1">
        <f t="shared" si="11"/>
        <v>11666</v>
      </c>
      <c r="G140" s="1">
        <f t="shared" si="12"/>
        <v>-4.1360000032000244E-3</v>
      </c>
      <c r="H140" s="1">
        <f>G140</f>
        <v>-4.1360000032000244E-3</v>
      </c>
      <c r="P140" s="1">
        <f t="shared" si="13"/>
        <v>2.0771521049116129E-3</v>
      </c>
      <c r="Q140" s="27">
        <f t="shared" si="14"/>
        <v>29807.7739</v>
      </c>
      <c r="R140" s="1">
        <f t="shared" si="16"/>
        <v>3.8603259118532081E-5</v>
      </c>
    </row>
    <row r="141" spans="1:46">
      <c r="A141" s="30" t="s">
        <v>91</v>
      </c>
      <c r="B141" s="11" t="s">
        <v>54</v>
      </c>
      <c r="C141" s="26">
        <v>44827.299200000001</v>
      </c>
      <c r="D141" s="26"/>
      <c r="E141" s="1">
        <f t="shared" si="10"/>
        <v>11668.49279621917</v>
      </c>
      <c r="F141" s="1">
        <f t="shared" si="11"/>
        <v>11668.5</v>
      </c>
      <c r="G141" s="1">
        <f t="shared" si="12"/>
        <v>-2.9510000022128224E-3</v>
      </c>
      <c r="H141" s="1">
        <f>G141</f>
        <v>-2.9510000022128224E-3</v>
      </c>
      <c r="P141" s="1">
        <f t="shared" si="13"/>
        <v>2.0822201323089026E-3</v>
      </c>
      <c r="Q141" s="27">
        <f t="shared" si="14"/>
        <v>29808.799200000001</v>
      </c>
      <c r="R141" s="1">
        <f t="shared" si="16"/>
        <v>2.533330492255489E-5</v>
      </c>
      <c r="AB141" s="1" t="s">
        <v>81</v>
      </c>
      <c r="AG141" s="1" t="s">
        <v>82</v>
      </c>
      <c r="AS141" s="1">
        <v>8231</v>
      </c>
      <c r="AT141" s="1">
        <v>4.4256100009079091E-3</v>
      </c>
    </row>
    <row r="142" spans="1:46" ht="12.75" customHeight="1">
      <c r="A142" s="30" t="s">
        <v>91</v>
      </c>
      <c r="B142" s="11" t="s">
        <v>54</v>
      </c>
      <c r="C142" s="26">
        <v>44827.300499999998</v>
      </c>
      <c r="D142" s="26"/>
      <c r="E142" s="1">
        <f t="shared" si="10"/>
        <v>11668.49596969089</v>
      </c>
      <c r="F142" s="1">
        <f t="shared" si="11"/>
        <v>11668.5</v>
      </c>
      <c r="G142" s="1">
        <f t="shared" si="12"/>
        <v>-1.6510000059497543E-3</v>
      </c>
      <c r="I142" s="1">
        <f>G142</f>
        <v>-1.6510000059497543E-3</v>
      </c>
      <c r="P142" s="1">
        <f t="shared" si="13"/>
        <v>2.0822201323089026E-3</v>
      </c>
      <c r="Q142" s="27">
        <f t="shared" si="14"/>
        <v>29808.800499999998</v>
      </c>
      <c r="R142" s="1">
        <f t="shared" si="16"/>
        <v>1.3936932600699986E-5</v>
      </c>
    </row>
    <row r="143" spans="1:46">
      <c r="A143" s="30" t="s">
        <v>94</v>
      </c>
      <c r="B143" s="11"/>
      <c r="C143" s="26">
        <v>45138.432000000001</v>
      </c>
      <c r="D143" s="26"/>
      <c r="E143" s="1">
        <f t="shared" si="10"/>
        <v>12428.009061482348</v>
      </c>
      <c r="F143" s="1">
        <f t="shared" si="11"/>
        <v>12428</v>
      </c>
      <c r="G143" s="1">
        <f t="shared" si="12"/>
        <v>3.7119999979040585E-3</v>
      </c>
      <c r="I143" s="1">
        <f>G143</f>
        <v>3.7119999979040585E-3</v>
      </c>
      <c r="P143" s="1">
        <f t="shared" si="13"/>
        <v>3.7136064537412333E-3</v>
      </c>
      <c r="Q143" s="27">
        <f t="shared" si="14"/>
        <v>30119.932000000001</v>
      </c>
      <c r="R143" s="1">
        <f t="shared" si="16"/>
        <v>2.580700356792925E-12</v>
      </c>
      <c r="AS143" s="1">
        <v>8976</v>
      </c>
      <c r="AT143" s="1">
        <v>4.8865599965211004E-3</v>
      </c>
    </row>
    <row r="144" spans="1:46" ht="12.75" customHeight="1">
      <c r="A144" s="30" t="s">
        <v>94</v>
      </c>
      <c r="B144" s="11" t="s">
        <v>54</v>
      </c>
      <c r="C144" s="26">
        <v>45141.502</v>
      </c>
      <c r="D144" s="26"/>
      <c r="E144" s="1">
        <f t="shared" si="10"/>
        <v>12435.503337027572</v>
      </c>
      <c r="F144" s="1">
        <f t="shared" si="11"/>
        <v>12435.5</v>
      </c>
      <c r="G144" s="1">
        <f t="shared" si="12"/>
        <v>1.366999997117091E-3</v>
      </c>
      <c r="I144" s="1">
        <f>G144</f>
        <v>1.366999997117091E-3</v>
      </c>
      <c r="P144" s="1">
        <f t="shared" si="13"/>
        <v>3.7306279259683647E-3</v>
      </c>
      <c r="Q144" s="27">
        <f t="shared" si="14"/>
        <v>30123.002</v>
      </c>
      <c r="R144" s="1">
        <f t="shared" si="16"/>
        <v>5.5867369860457622E-6</v>
      </c>
    </row>
    <row r="145" spans="1:46">
      <c r="A145" s="30" t="s">
        <v>96</v>
      </c>
      <c r="B145" s="11"/>
      <c r="C145" s="26">
        <v>45144.575900000003</v>
      </c>
      <c r="D145" s="26"/>
      <c r="E145" s="1">
        <f t="shared" si="10"/>
        <v>12443.007132987996</v>
      </c>
      <c r="F145" s="1">
        <f t="shared" si="11"/>
        <v>12443</v>
      </c>
      <c r="G145" s="1">
        <f t="shared" si="12"/>
        <v>2.9219999996712431E-3</v>
      </c>
      <c r="I145" s="1">
        <f>G145</f>
        <v>2.9219999996712431E-3</v>
      </c>
      <c r="P145" s="1">
        <f t="shared" si="13"/>
        <v>3.747667227397937E-3</v>
      </c>
      <c r="Q145" s="27">
        <f t="shared" si="14"/>
        <v>30126.075900000003</v>
      </c>
      <c r="R145" s="1">
        <f t="shared" si="16"/>
        <v>6.8172637094188403E-7</v>
      </c>
      <c r="AS145" s="1">
        <v>8978.5</v>
      </c>
      <c r="AT145" s="1">
        <v>4.4723350001731887E-3</v>
      </c>
    </row>
    <row r="146" spans="1:46" ht="12.75" customHeight="1">
      <c r="A146" s="30" t="s">
        <v>86</v>
      </c>
      <c r="B146" s="11"/>
      <c r="C146" s="26">
        <v>45169.974900000001</v>
      </c>
      <c r="D146" s="26"/>
      <c r="E146" s="1">
        <f t="shared" si="10"/>
        <v>12505.009447181219</v>
      </c>
      <c r="F146" s="1">
        <f t="shared" si="11"/>
        <v>12505</v>
      </c>
      <c r="G146" s="1">
        <f t="shared" si="12"/>
        <v>3.8700000004610047E-3</v>
      </c>
      <c r="H146" s="1">
        <f>G146</f>
        <v>3.8700000004610047E-3</v>
      </c>
      <c r="P146" s="1">
        <f t="shared" si="13"/>
        <v>3.8892083506229282E-3</v>
      </c>
      <c r="Q146" s="27">
        <f t="shared" si="14"/>
        <v>30151.474900000001</v>
      </c>
      <c r="R146" s="1">
        <f t="shared" si="16"/>
        <v>3.6896071594306605E-10</v>
      </c>
    </row>
    <row r="147" spans="1:46">
      <c r="A147" s="30" t="s">
        <v>86</v>
      </c>
      <c r="B147" s="11" t="s">
        <v>54</v>
      </c>
      <c r="C147" s="26">
        <v>45170.998800000001</v>
      </c>
      <c r="D147" s="26"/>
      <c r="E147" s="1">
        <f t="shared" si="10"/>
        <v>12507.508922337818</v>
      </c>
      <c r="F147" s="1">
        <f t="shared" si="11"/>
        <v>12507.5</v>
      </c>
      <c r="G147" s="1">
        <f t="shared" si="12"/>
        <v>3.6550000004353933E-3</v>
      </c>
      <c r="H147" s="1">
        <f>G147</f>
        <v>3.6550000004353933E-3</v>
      </c>
      <c r="P147" s="1">
        <f t="shared" si="13"/>
        <v>3.8949412091689381E-3</v>
      </c>
      <c r="Q147" s="27">
        <f t="shared" si="14"/>
        <v>30152.498800000001</v>
      </c>
      <c r="R147" s="1">
        <f t="shared" si="16"/>
        <v>5.7571783648514512E-8</v>
      </c>
      <c r="AB147" s="1" t="s">
        <v>81</v>
      </c>
      <c r="AG147" s="1" t="s">
        <v>82</v>
      </c>
      <c r="AS147" s="1">
        <v>8990</v>
      </c>
      <c r="AT147" s="1">
        <v>-3.6753100001078565E-2</v>
      </c>
    </row>
    <row r="148" spans="1:46">
      <c r="A148" s="30" t="s">
        <v>96</v>
      </c>
      <c r="B148" s="11" t="s">
        <v>54</v>
      </c>
      <c r="C148" s="26">
        <v>45172.635499999997</v>
      </c>
      <c r="D148" s="26"/>
      <c r="E148" s="1">
        <f t="shared" si="10"/>
        <v>12511.504323244932</v>
      </c>
      <c r="F148" s="1">
        <f t="shared" si="11"/>
        <v>12511.5</v>
      </c>
      <c r="G148" s="1">
        <f t="shared" si="12"/>
        <v>1.7709999956423417E-3</v>
      </c>
      <c r="I148" s="1">
        <f>G148</f>
        <v>1.7709999956423417E-3</v>
      </c>
      <c r="P148" s="1">
        <f t="shared" si="13"/>
        <v>3.9041179033693363E-3</v>
      </c>
      <c r="Q148" s="27">
        <f t="shared" si="14"/>
        <v>30154.135499999997</v>
      </c>
      <c r="R148" s="1">
        <f t="shared" si="16"/>
        <v>4.5501920082655913E-6</v>
      </c>
      <c r="AB148" s="1" t="s">
        <v>76</v>
      </c>
      <c r="AG148" s="1" t="s">
        <v>82</v>
      </c>
      <c r="AS148" s="1">
        <v>9058</v>
      </c>
      <c r="AT148" s="1">
        <v>7.6399800018407404E-3</v>
      </c>
    </row>
    <row r="149" spans="1:46">
      <c r="A149" s="170" t="s">
        <v>448</v>
      </c>
      <c r="B149" s="11" t="s">
        <v>54</v>
      </c>
      <c r="C149" s="26">
        <v>45172.635500000004</v>
      </c>
      <c r="D149" s="26"/>
      <c r="E149" s="1">
        <f t="shared" ref="E149:E212" si="18">+(C149-C$7)/C$8</f>
        <v>12511.50432324495</v>
      </c>
      <c r="F149" s="1">
        <f t="shared" ref="F149:F212" si="19">ROUND(2*E149,0)/2</f>
        <v>12511.5</v>
      </c>
      <c r="G149" s="1">
        <f t="shared" ref="G149:G212" si="20">+C149-(C$7+F149*C$8)</f>
        <v>1.7710000029182993E-3</v>
      </c>
      <c r="H149" s="1">
        <f>G149</f>
        <v>1.7710000029182993E-3</v>
      </c>
      <c r="P149" s="1">
        <f t="shared" ref="P149:P212" si="21">+D$11+D$12*F149+D$13*F149^2</f>
        <v>3.9041179033693363E-3</v>
      </c>
      <c r="Q149" s="27">
        <f t="shared" ref="Q149:Q212" si="22">+C149-15018.5</f>
        <v>30154.135500000004</v>
      </c>
      <c r="R149" s="1">
        <f t="shared" si="16"/>
        <v>4.55019197722464E-6</v>
      </c>
      <c r="AB149" s="1" t="s">
        <v>81</v>
      </c>
      <c r="AG149" s="1" t="s">
        <v>82</v>
      </c>
      <c r="AS149" s="1">
        <v>9078</v>
      </c>
      <c r="AT149" s="1">
        <v>5.4261800032691099E-3</v>
      </c>
    </row>
    <row r="150" spans="1:46" ht="12.75" customHeight="1">
      <c r="A150" s="30" t="s">
        <v>96</v>
      </c>
      <c r="B150" s="11"/>
      <c r="C150" s="26">
        <v>45175.708500000001</v>
      </c>
      <c r="D150" s="26"/>
      <c r="E150" s="1">
        <f t="shared" si="18"/>
        <v>12519.005922186467</v>
      </c>
      <c r="F150" s="1">
        <f t="shared" si="19"/>
        <v>12519</v>
      </c>
      <c r="G150" s="1">
        <f t="shared" si="20"/>
        <v>2.4259999991045333E-3</v>
      </c>
      <c r="H150" s="1">
        <f>G150</f>
        <v>2.4259999991045333E-3</v>
      </c>
      <c r="P150" s="1">
        <f t="shared" si="21"/>
        <v>3.9213378740502909E-3</v>
      </c>
      <c r="Q150" s="27">
        <f t="shared" si="22"/>
        <v>30157.208500000001</v>
      </c>
      <c r="R150" s="1">
        <f t="shared" si="16"/>
        <v>2.236035360247294E-6</v>
      </c>
    </row>
    <row r="151" spans="1:46">
      <c r="A151" s="29" t="s">
        <v>97</v>
      </c>
      <c r="B151" s="25"/>
      <c r="C151" s="26">
        <v>45183.492599999998</v>
      </c>
      <c r="D151" s="26"/>
      <c r="E151" s="1">
        <f t="shared" si="18"/>
        <v>12538.007938561574</v>
      </c>
      <c r="F151" s="1">
        <f t="shared" si="19"/>
        <v>12538</v>
      </c>
      <c r="G151" s="1">
        <f t="shared" si="20"/>
        <v>3.2519999949727207E-3</v>
      </c>
      <c r="H151" s="1">
        <f>G151</f>
        <v>3.2519999949727207E-3</v>
      </c>
      <c r="P151" s="1">
        <f t="shared" si="21"/>
        <v>3.9650415953613946E-3</v>
      </c>
      <c r="Q151" s="27">
        <f t="shared" si="22"/>
        <v>30164.992599999998</v>
      </c>
      <c r="R151" s="1">
        <f t="shared" si="16"/>
        <v>5.0842832388484123E-7</v>
      </c>
      <c r="AB151" s="1" t="s">
        <v>76</v>
      </c>
      <c r="AG151" s="1" t="s">
        <v>82</v>
      </c>
      <c r="AS151" s="1">
        <v>9810</v>
      </c>
      <c r="AT151" s="1">
        <v>-4.9188999983016402E-3</v>
      </c>
    </row>
    <row r="152" spans="1:46">
      <c r="A152" s="170" t="s">
        <v>448</v>
      </c>
      <c r="B152" s="11" t="s">
        <v>50</v>
      </c>
      <c r="C152" s="26">
        <v>45196.600099999996</v>
      </c>
      <c r="D152" s="26"/>
      <c r="E152" s="1">
        <f t="shared" si="18"/>
        <v>12570.00507755475</v>
      </c>
      <c r="F152" s="1">
        <f t="shared" si="19"/>
        <v>12570</v>
      </c>
      <c r="G152" s="1">
        <f t="shared" si="20"/>
        <v>2.079999991110526E-3</v>
      </c>
      <c r="H152" s="1">
        <f>G152</f>
        <v>2.079999991110526E-3</v>
      </c>
      <c r="P152" s="1">
        <f t="shared" si="21"/>
        <v>4.0389065051294436E-3</v>
      </c>
      <c r="Q152" s="27">
        <f t="shared" si="22"/>
        <v>30178.100099999996</v>
      </c>
      <c r="R152" s="1">
        <f t="shared" si="16"/>
        <v>3.8373147306657479E-6</v>
      </c>
      <c r="AB152" s="1" t="s">
        <v>81</v>
      </c>
      <c r="AC152" s="1">
        <v>15</v>
      </c>
      <c r="AE152" s="1" t="s">
        <v>72</v>
      </c>
      <c r="AG152" s="1" t="s">
        <v>61</v>
      </c>
      <c r="AS152" s="1">
        <v>9832</v>
      </c>
      <c r="AT152" s="1">
        <v>1.87591999565484E-3</v>
      </c>
    </row>
    <row r="153" spans="1:46">
      <c r="A153" s="30" t="s">
        <v>96</v>
      </c>
      <c r="B153" s="11"/>
      <c r="C153" s="26">
        <v>45196.600100000003</v>
      </c>
      <c r="D153" s="26"/>
      <c r="E153" s="1">
        <f t="shared" si="18"/>
        <v>12570.005077554766</v>
      </c>
      <c r="F153" s="1">
        <f t="shared" si="19"/>
        <v>12570</v>
      </c>
      <c r="G153" s="1">
        <f t="shared" si="20"/>
        <v>2.0799999983864836E-3</v>
      </c>
      <c r="I153" s="1">
        <f>G153</f>
        <v>2.0799999983864836E-3</v>
      </c>
      <c r="P153" s="1">
        <f t="shared" si="21"/>
        <v>4.0389065051294436E-3</v>
      </c>
      <c r="Q153" s="27">
        <f t="shared" si="22"/>
        <v>30178.100100000003</v>
      </c>
      <c r="R153" s="1">
        <f t="shared" si="16"/>
        <v>3.8373147021599061E-6</v>
      </c>
      <c r="AB153" s="1" t="s">
        <v>76</v>
      </c>
      <c r="AG153" s="1" t="s">
        <v>82</v>
      </c>
      <c r="AS153" s="1">
        <v>9949</v>
      </c>
      <c r="AT153" s="1">
        <v>2.1330189993022941E-2</v>
      </c>
    </row>
    <row r="154" spans="1:46">
      <c r="A154" s="30" t="s">
        <v>86</v>
      </c>
      <c r="B154" s="11"/>
      <c r="C154" s="26">
        <v>45197.011700000003</v>
      </c>
      <c r="D154" s="26"/>
      <c r="E154" s="1">
        <f t="shared" si="18"/>
        <v>12571.009847526888</v>
      </c>
      <c r="F154" s="1">
        <f t="shared" si="19"/>
        <v>12571</v>
      </c>
      <c r="G154" s="1">
        <f t="shared" si="20"/>
        <v>4.0339999977732077E-3</v>
      </c>
      <c r="H154" s="1">
        <f>G154</f>
        <v>4.0339999977732077E-3</v>
      </c>
      <c r="P154" s="1">
        <f t="shared" si="21"/>
        <v>4.0412200134590757E-3</v>
      </c>
      <c r="Q154" s="27">
        <f t="shared" si="22"/>
        <v>30178.511700000003</v>
      </c>
      <c r="R154" s="1">
        <f t="shared" si="16"/>
        <v>5.2128626504180329E-11</v>
      </c>
      <c r="AB154" s="1" t="s">
        <v>81</v>
      </c>
      <c r="AG154" s="1" t="s">
        <v>82</v>
      </c>
      <c r="AS154" s="1">
        <v>9984</v>
      </c>
      <c r="AT154" s="1">
        <v>5.1310399940120988E-3</v>
      </c>
    </row>
    <row r="155" spans="1:46" ht="12.75" customHeight="1">
      <c r="A155" s="30" t="s">
        <v>96</v>
      </c>
      <c r="B155" s="11"/>
      <c r="C155" s="26">
        <v>45207.659800000001</v>
      </c>
      <c r="D155" s="26"/>
      <c r="E155" s="1">
        <f t="shared" si="18"/>
        <v>12597.003266234744</v>
      </c>
      <c r="F155" s="1">
        <f t="shared" si="19"/>
        <v>12597</v>
      </c>
      <c r="G155" s="1">
        <f t="shared" si="20"/>
        <v>1.3379999945755117E-3</v>
      </c>
      <c r="H155" s="1">
        <f>G155</f>
        <v>1.3379999945755117E-3</v>
      </c>
      <c r="P155" s="1">
        <f t="shared" si="21"/>
        <v>4.1014824842527664E-3</v>
      </c>
      <c r="Q155" s="27">
        <f t="shared" si="22"/>
        <v>30189.159800000001</v>
      </c>
      <c r="R155" s="1">
        <f t="shared" si="16"/>
        <v>7.6368354707527976E-6</v>
      </c>
    </row>
    <row r="156" spans="1:46">
      <c r="A156" s="29" t="s">
        <v>85</v>
      </c>
      <c r="B156" s="25"/>
      <c r="C156" s="26">
        <v>45512.846299999997</v>
      </c>
      <c r="D156" s="26">
        <v>5.9999999999999995E-4</v>
      </c>
      <c r="E156" s="1">
        <f t="shared" si="18"/>
        <v>13342.003827695118</v>
      </c>
      <c r="F156" s="1">
        <f t="shared" si="19"/>
        <v>13342</v>
      </c>
      <c r="G156" s="1">
        <f t="shared" si="20"/>
        <v>1.5679999924032018E-3</v>
      </c>
      <c r="H156" s="1">
        <f>G156</f>
        <v>1.5679999924032018E-3</v>
      </c>
      <c r="P156" s="1">
        <f t="shared" si="21"/>
        <v>5.9192652044243246E-3</v>
      </c>
      <c r="Q156" s="27">
        <f t="shared" si="22"/>
        <v>30494.346299999997</v>
      </c>
      <c r="R156" s="1">
        <f t="shared" ref="R156:R219" si="23">+(P156-G156)^2</f>
        <v>1.8933508945345228E-5</v>
      </c>
      <c r="AB156" s="1" t="s">
        <v>81</v>
      </c>
      <c r="AG156" s="1" t="s">
        <v>82</v>
      </c>
      <c r="AS156" s="1">
        <v>9991</v>
      </c>
      <c r="AT156" s="1">
        <v>5.8112100014113821E-3</v>
      </c>
    </row>
    <row r="157" spans="1:46" ht="12.75" customHeight="1">
      <c r="A157" s="29" t="s">
        <v>85</v>
      </c>
      <c r="B157" s="25" t="s">
        <v>54</v>
      </c>
      <c r="C157" s="26">
        <v>45513.87</v>
      </c>
      <c r="D157" s="26">
        <v>6.9999999999999999E-4</v>
      </c>
      <c r="E157" s="1">
        <f t="shared" si="18"/>
        <v>13344.502814625308</v>
      </c>
      <c r="F157" s="1">
        <f t="shared" si="19"/>
        <v>13344.5</v>
      </c>
      <c r="G157" s="1">
        <f t="shared" si="20"/>
        <v>1.1529999974300154E-3</v>
      </c>
      <c r="H157" s="1">
        <f>G157</f>
        <v>1.1529999974300154E-3</v>
      </c>
      <c r="P157" s="1">
        <f t="shared" si="21"/>
        <v>5.9256613093010557E-3</v>
      </c>
      <c r="Q157" s="27">
        <f t="shared" si="22"/>
        <v>30495.370000000003</v>
      </c>
      <c r="R157" s="1">
        <f t="shared" si="23"/>
        <v>2.27782959978306E-5</v>
      </c>
    </row>
    <row r="158" spans="1:46">
      <c r="A158" s="30" t="s">
        <v>98</v>
      </c>
      <c r="B158" s="11"/>
      <c r="C158" s="26">
        <v>45518.539700000001</v>
      </c>
      <c r="D158" s="26"/>
      <c r="E158" s="1">
        <f t="shared" si="18"/>
        <v>13355.902169189978</v>
      </c>
      <c r="F158" s="1">
        <f t="shared" si="19"/>
        <v>13356</v>
      </c>
      <c r="G158" s="1">
        <f t="shared" si="20"/>
        <v>-4.007600000477396E-2</v>
      </c>
      <c r="I158" s="1">
        <f>G158</f>
        <v>-4.007600000477396E-2</v>
      </c>
      <c r="P158" s="1">
        <f t="shared" si="21"/>
        <v>5.9551089073037362E-3</v>
      </c>
      <c r="Q158" s="27">
        <f t="shared" si="22"/>
        <v>30500.039700000001</v>
      </c>
      <c r="R158" s="1">
        <f t="shared" si="23"/>
        <v>2.1188629876755585E-3</v>
      </c>
      <c r="AB158" s="1" t="s">
        <v>76</v>
      </c>
      <c r="AC158" s="1">
        <v>14</v>
      </c>
      <c r="AE158" s="1" t="s">
        <v>63</v>
      </c>
      <c r="AG158" s="1" t="s">
        <v>61</v>
      </c>
      <c r="AS158" s="1">
        <v>10022</v>
      </c>
      <c r="AT158" s="1">
        <v>1.6194820003875066E-2</v>
      </c>
    </row>
    <row r="159" spans="1:46">
      <c r="A159" s="30" t="s">
        <v>94</v>
      </c>
      <c r="B159" s="11"/>
      <c r="C159" s="26">
        <v>45546.44</v>
      </c>
      <c r="D159" s="26"/>
      <c r="E159" s="1">
        <f t="shared" si="18"/>
        <v>13424.010487103496</v>
      </c>
      <c r="F159" s="1">
        <f t="shared" si="19"/>
        <v>13424</v>
      </c>
      <c r="G159" s="1">
        <f t="shared" si="20"/>
        <v>4.2959999991580844E-3</v>
      </c>
      <c r="I159" s="1">
        <f>G159</f>
        <v>4.2959999991580844E-3</v>
      </c>
      <c r="P159" s="1">
        <f t="shared" si="21"/>
        <v>6.1300905872317818E-3</v>
      </c>
      <c r="Q159" s="27">
        <f t="shared" si="22"/>
        <v>30527.940000000002</v>
      </c>
      <c r="R159" s="1">
        <f t="shared" si="23"/>
        <v>3.3638882852605213E-6</v>
      </c>
      <c r="AB159" s="1" t="s">
        <v>81</v>
      </c>
      <c r="AG159" s="1" t="s">
        <v>82</v>
      </c>
      <c r="AS159" s="1">
        <v>10028</v>
      </c>
      <c r="AT159" s="1">
        <v>6.5206799990846775E-3</v>
      </c>
    </row>
    <row r="160" spans="1:46" ht="12.75" customHeight="1">
      <c r="A160" s="30" t="s">
        <v>96</v>
      </c>
      <c r="B160" s="11"/>
      <c r="C160" s="26">
        <v>45554.630700000002</v>
      </c>
      <c r="D160" s="26"/>
      <c r="E160" s="1">
        <f t="shared" si="18"/>
        <v>13444.005067790235</v>
      </c>
      <c r="F160" s="1">
        <f t="shared" si="19"/>
        <v>13444</v>
      </c>
      <c r="G160" s="1">
        <f t="shared" si="20"/>
        <v>2.0759999970323406E-3</v>
      </c>
      <c r="H160" s="1">
        <f>G160</f>
        <v>2.0759999970323406E-3</v>
      </c>
      <c r="P160" s="1">
        <f t="shared" si="21"/>
        <v>6.1818347151776608E-3</v>
      </c>
      <c r="Q160" s="27">
        <f t="shared" si="22"/>
        <v>30536.130700000002</v>
      </c>
      <c r="R160" s="1">
        <f t="shared" si="23"/>
        <v>1.685787873272746E-5</v>
      </c>
    </row>
    <row r="161" spans="1:46">
      <c r="A161" s="30" t="s">
        <v>99</v>
      </c>
      <c r="B161" s="11"/>
      <c r="C161" s="26">
        <v>45854.481</v>
      </c>
      <c r="D161" s="26"/>
      <c r="E161" s="1">
        <f t="shared" si="18"/>
        <v>14175.979260141674</v>
      </c>
      <c r="F161" s="1">
        <f t="shared" si="19"/>
        <v>14176</v>
      </c>
      <c r="G161" s="1">
        <f t="shared" si="20"/>
        <v>-8.4960000021965243E-3</v>
      </c>
      <c r="I161" s="1">
        <f>G161</f>
        <v>-8.4960000021965243E-3</v>
      </c>
      <c r="P161" s="1">
        <f t="shared" si="21"/>
        <v>8.1629083232525775E-3</v>
      </c>
      <c r="Q161" s="27">
        <f t="shared" si="22"/>
        <v>30835.981</v>
      </c>
      <c r="R161" s="1">
        <f t="shared" si="23"/>
        <v>2.7751922659571739E-4</v>
      </c>
      <c r="AB161" s="1" t="s">
        <v>76</v>
      </c>
      <c r="AC161" s="1">
        <v>11</v>
      </c>
      <c r="AE161" s="1" t="s">
        <v>63</v>
      </c>
      <c r="AG161" s="1" t="s">
        <v>61</v>
      </c>
      <c r="AS161" s="1">
        <v>10029.5</v>
      </c>
      <c r="AT161" s="1">
        <v>2.2852144997159485E-2</v>
      </c>
    </row>
    <row r="162" spans="1:46">
      <c r="A162" s="30" t="s">
        <v>100</v>
      </c>
      <c r="B162" s="11"/>
      <c r="C162" s="26">
        <v>45863.5</v>
      </c>
      <c r="D162" s="26"/>
      <c r="E162" s="1">
        <f t="shared" si="18"/>
        <v>14197.995830546366</v>
      </c>
      <c r="F162" s="1">
        <f t="shared" si="19"/>
        <v>14198</v>
      </c>
      <c r="G162" s="1">
        <f t="shared" si="20"/>
        <v>-1.7080000034184195E-3</v>
      </c>
      <c r="I162" s="1">
        <f>G162</f>
        <v>-1.7080000034184195E-3</v>
      </c>
      <c r="P162" s="1">
        <f t="shared" si="21"/>
        <v>8.2250776829726167E-3</v>
      </c>
      <c r="Q162" s="27">
        <f t="shared" si="22"/>
        <v>30845</v>
      </c>
      <c r="R162" s="1">
        <f t="shared" si="23"/>
        <v>9.8666032323879501E-5</v>
      </c>
      <c r="AB162" s="1" t="s">
        <v>76</v>
      </c>
      <c r="AC162" s="1">
        <v>10</v>
      </c>
      <c r="AE162" s="1" t="s">
        <v>105</v>
      </c>
      <c r="AG162" s="1" t="s">
        <v>61</v>
      </c>
      <c r="AS162" s="1">
        <v>10740</v>
      </c>
      <c r="AT162" s="1">
        <v>-6.4106000063475221E-3</v>
      </c>
    </row>
    <row r="163" spans="1:46">
      <c r="A163" s="30" t="s">
        <v>101</v>
      </c>
      <c r="B163" s="11"/>
      <c r="C163" s="26">
        <v>45911.447999999997</v>
      </c>
      <c r="D163" s="26" t="s">
        <v>102</v>
      </c>
      <c r="E163" s="1">
        <f t="shared" si="18"/>
        <v>14315.043232449465</v>
      </c>
      <c r="F163" s="1">
        <f t="shared" si="19"/>
        <v>14315</v>
      </c>
      <c r="G163" s="1">
        <f t="shared" si="20"/>
        <v>1.7709999992803205E-2</v>
      </c>
      <c r="I163" s="1">
        <f>G163</f>
        <v>1.7709999992803205E-2</v>
      </c>
      <c r="P163" s="1">
        <f t="shared" si="21"/>
        <v>8.5582830309883021E-3</v>
      </c>
      <c r="Q163" s="27">
        <f t="shared" si="22"/>
        <v>30892.947999999997</v>
      </c>
      <c r="R163" s="1">
        <f t="shared" si="23"/>
        <v>8.3753923349170597E-5</v>
      </c>
      <c r="AB163" s="1" t="s">
        <v>76</v>
      </c>
      <c r="AC163" s="1">
        <v>12</v>
      </c>
      <c r="AE163" s="1" t="s">
        <v>105</v>
      </c>
      <c r="AG163" s="1" t="s">
        <v>61</v>
      </c>
      <c r="AS163" s="1">
        <v>10801</v>
      </c>
      <c r="AT163" s="1">
        <v>-9.7976899996865541E-3</v>
      </c>
    </row>
    <row r="164" spans="1:46">
      <c r="A164" s="30" t="s">
        <v>96</v>
      </c>
      <c r="B164" s="11"/>
      <c r="C164" s="26">
        <v>45925.769399999997</v>
      </c>
      <c r="D164" s="26"/>
      <c r="E164" s="1">
        <f t="shared" si="18"/>
        <v>14350.003661698134</v>
      </c>
      <c r="F164" s="1">
        <f t="shared" si="19"/>
        <v>14350</v>
      </c>
      <c r="G164" s="1">
        <f t="shared" si="20"/>
        <v>1.4999999912106432E-3</v>
      </c>
      <c r="H164" s="1">
        <f>G164</f>
        <v>1.4999999912106432E-3</v>
      </c>
      <c r="P164" s="1">
        <f t="shared" si="21"/>
        <v>8.658802967670378E-3</v>
      </c>
      <c r="Q164" s="27">
        <f t="shared" si="22"/>
        <v>30907.269399999997</v>
      </c>
      <c r="R164" s="1">
        <f t="shared" si="23"/>
        <v>5.1248460055768757E-5</v>
      </c>
      <c r="AB164" s="1" t="s">
        <v>76</v>
      </c>
      <c r="AC164" s="1">
        <v>24</v>
      </c>
      <c r="AE164" s="1" t="s">
        <v>63</v>
      </c>
      <c r="AG164" s="1" t="s">
        <v>61</v>
      </c>
      <c r="AS164" s="1">
        <v>10801</v>
      </c>
      <c r="AT164" s="1">
        <v>4.0202310003223829E-2</v>
      </c>
    </row>
    <row r="165" spans="1:46">
      <c r="A165" s="30" t="s">
        <v>96</v>
      </c>
      <c r="B165" s="11"/>
      <c r="C165" s="26">
        <v>45928.637600000002</v>
      </c>
      <c r="D165" s="26"/>
      <c r="E165" s="1">
        <f t="shared" si="18"/>
        <v>14357.00531678571</v>
      </c>
      <c r="F165" s="1">
        <f t="shared" si="19"/>
        <v>14357</v>
      </c>
      <c r="G165" s="1">
        <f t="shared" si="20"/>
        <v>2.1779999951831996E-3</v>
      </c>
      <c r="H165" s="1">
        <f>G165</f>
        <v>2.1779999951831996E-3</v>
      </c>
      <c r="P165" s="1">
        <f t="shared" si="21"/>
        <v>8.6789535486558322E-3</v>
      </c>
      <c r="Q165" s="27">
        <f t="shared" si="22"/>
        <v>30910.137600000002</v>
      </c>
      <c r="R165" s="1">
        <f t="shared" si="23"/>
        <v>4.2262397104408448E-5</v>
      </c>
      <c r="AB165" s="1" t="s">
        <v>76</v>
      </c>
      <c r="AG165" s="1" t="s">
        <v>82</v>
      </c>
      <c r="AS165" s="1">
        <v>10828</v>
      </c>
      <c r="AT165" s="1">
        <v>-2.4231319999671541E-2</v>
      </c>
    </row>
    <row r="166" spans="1:46">
      <c r="A166" s="30" t="s">
        <v>103</v>
      </c>
      <c r="B166" s="11"/>
      <c r="C166" s="26">
        <v>45941.347000000002</v>
      </c>
      <c r="D166" s="26"/>
      <c r="E166" s="1">
        <f t="shared" si="18"/>
        <v>14388.030641090108</v>
      </c>
      <c r="F166" s="1">
        <f t="shared" si="19"/>
        <v>14388</v>
      </c>
      <c r="G166" s="1">
        <f t="shared" si="20"/>
        <v>1.2552000000141561E-2</v>
      </c>
      <c r="I166" s="1">
        <f>G166</f>
        <v>1.2552000000141561E-2</v>
      </c>
      <c r="P166" s="1">
        <f t="shared" si="21"/>
        <v>8.7683785274368896E-3</v>
      </c>
      <c r="Q166" s="27">
        <f t="shared" si="22"/>
        <v>30922.847000000002</v>
      </c>
      <c r="R166" s="1">
        <f t="shared" si="23"/>
        <v>1.4315791448711867E-5</v>
      </c>
      <c r="AB166" s="1" t="s">
        <v>76</v>
      </c>
      <c r="AG166" s="1" t="s">
        <v>82</v>
      </c>
      <c r="AS166" s="1">
        <v>10828</v>
      </c>
      <c r="AT166" s="1">
        <v>-2.4231319999671541E-2</v>
      </c>
    </row>
    <row r="167" spans="1:46">
      <c r="A167" s="30" t="s">
        <v>96</v>
      </c>
      <c r="B167" s="11"/>
      <c r="C167" s="26">
        <v>45943.7952</v>
      </c>
      <c r="D167" s="26"/>
      <c r="E167" s="1">
        <f t="shared" si="18"/>
        <v>14394.007020695912</v>
      </c>
      <c r="F167" s="1">
        <f t="shared" si="19"/>
        <v>14394</v>
      </c>
      <c r="G167" s="1">
        <f t="shared" si="20"/>
        <v>2.8759999986505136E-3</v>
      </c>
      <c r="H167" s="1">
        <f>G167</f>
        <v>2.8759999986505136E-3</v>
      </c>
      <c r="P167" s="1">
        <f t="shared" si="21"/>
        <v>8.7857217708056032E-3</v>
      </c>
      <c r="Q167" s="27">
        <f t="shared" si="22"/>
        <v>30925.2952</v>
      </c>
      <c r="R167" s="1">
        <f t="shared" si="23"/>
        <v>3.492481142428389E-5</v>
      </c>
      <c r="AB167" s="1" t="s">
        <v>76</v>
      </c>
      <c r="AG167" s="1" t="s">
        <v>82</v>
      </c>
      <c r="AS167" s="1">
        <v>10942.5</v>
      </c>
      <c r="AT167" s="1">
        <v>1.8337174995394889E-2</v>
      </c>
    </row>
    <row r="168" spans="1:46">
      <c r="A168" s="30" t="s">
        <v>103</v>
      </c>
      <c r="B168" s="11" t="s">
        <v>54</v>
      </c>
      <c r="C168" s="26">
        <v>45944.425999999999</v>
      </c>
      <c r="D168" s="26"/>
      <c r="E168" s="1">
        <f t="shared" si="18"/>
        <v>14395.546886824224</v>
      </c>
      <c r="F168" s="1">
        <f t="shared" si="19"/>
        <v>14395.5</v>
      </c>
      <c r="G168" s="1">
        <f t="shared" si="20"/>
        <v>1.9206999997550156E-2</v>
      </c>
      <c r="I168" s="1">
        <f t="shared" ref="I168:I184" si="24">G168</f>
        <v>1.9206999997550156E-2</v>
      </c>
      <c r="P168" s="1">
        <f t="shared" si="21"/>
        <v>8.7900593645680279E-3</v>
      </c>
      <c r="Q168" s="27">
        <f t="shared" si="22"/>
        <v>30925.925999999999</v>
      </c>
      <c r="R168" s="1">
        <f t="shared" si="23"/>
        <v>1.085126521510741E-4</v>
      </c>
      <c r="AB168" s="1" t="s">
        <v>76</v>
      </c>
      <c r="AC168" s="1">
        <v>6</v>
      </c>
      <c r="AE168" s="1" t="s">
        <v>109</v>
      </c>
      <c r="AG168" s="1" t="s">
        <v>61</v>
      </c>
      <c r="AS168" s="1">
        <v>11594</v>
      </c>
      <c r="AT168" s="1">
        <v>2.1170140003960114E-2</v>
      </c>
    </row>
    <row r="169" spans="1:46">
      <c r="A169" s="30" t="s">
        <v>104</v>
      </c>
      <c r="B169" s="11"/>
      <c r="C169" s="26">
        <v>46235.45</v>
      </c>
      <c r="D169" s="26"/>
      <c r="E169" s="1">
        <f t="shared" si="18"/>
        <v>15105.974914926532</v>
      </c>
      <c r="F169" s="1">
        <f t="shared" si="19"/>
        <v>15106</v>
      </c>
      <c r="G169" s="1">
        <f t="shared" si="20"/>
        <v>-1.0276000008161645E-2</v>
      </c>
      <c r="I169" s="1">
        <f t="shared" si="24"/>
        <v>-1.0276000008161645E-2</v>
      </c>
      <c r="P169" s="1">
        <f t="shared" si="21"/>
        <v>1.0924805082150577E-2</v>
      </c>
      <c r="Q169" s="27">
        <f t="shared" si="22"/>
        <v>31216.949999999997</v>
      </c>
      <c r="R169" s="1">
        <f t="shared" si="23"/>
        <v>4.4947413647740864E-4</v>
      </c>
      <c r="AB169" s="1" t="s">
        <v>76</v>
      </c>
      <c r="AC169" s="1">
        <v>8</v>
      </c>
      <c r="AE169" s="1" t="s">
        <v>109</v>
      </c>
      <c r="AG169" s="1" t="s">
        <v>61</v>
      </c>
      <c r="AS169" s="1">
        <v>11599</v>
      </c>
      <c r="AT169" s="1">
        <v>-7.0583100023213774E-3</v>
      </c>
    </row>
    <row r="170" spans="1:46">
      <c r="A170" s="30" t="s">
        <v>104</v>
      </c>
      <c r="B170" s="11"/>
      <c r="C170" s="26">
        <v>46260.434999999998</v>
      </c>
      <c r="D170" s="26"/>
      <c r="E170" s="1">
        <f t="shared" si="18"/>
        <v>15166.966600430602</v>
      </c>
      <c r="F170" s="1">
        <f t="shared" si="19"/>
        <v>15167</v>
      </c>
      <c r="G170" s="1">
        <f t="shared" si="20"/>
        <v>-1.3682000004337169E-2</v>
      </c>
      <c r="I170" s="1">
        <f t="shared" si="24"/>
        <v>-1.3682000004337169E-2</v>
      </c>
      <c r="P170" s="1">
        <f t="shared" si="21"/>
        <v>1.1115542134541509E-2</v>
      </c>
      <c r="Q170" s="27">
        <f t="shared" si="22"/>
        <v>31241.934999999998</v>
      </c>
      <c r="R170" s="1">
        <f t="shared" si="23"/>
        <v>6.1491809612946376E-4</v>
      </c>
      <c r="AB170" s="1" t="s">
        <v>76</v>
      </c>
      <c r="AC170" s="1">
        <v>11</v>
      </c>
      <c r="AE170" s="1" t="s">
        <v>105</v>
      </c>
      <c r="AG170" s="1" t="s">
        <v>61</v>
      </c>
      <c r="AS170" s="1">
        <v>11609</v>
      </c>
      <c r="AT170" s="1">
        <v>4.4847899989690632E-3</v>
      </c>
    </row>
    <row r="171" spans="1:46">
      <c r="A171" s="30" t="s">
        <v>106</v>
      </c>
      <c r="B171" s="11"/>
      <c r="C171" s="26">
        <v>46260.485000000001</v>
      </c>
      <c r="D171" s="26"/>
      <c r="E171" s="1">
        <f t="shared" si="18"/>
        <v>15167.08865703558</v>
      </c>
      <c r="F171" s="1">
        <f t="shared" si="19"/>
        <v>15167</v>
      </c>
      <c r="G171" s="1">
        <f t="shared" si="20"/>
        <v>3.6317999998573214E-2</v>
      </c>
      <c r="I171" s="1">
        <f t="shared" si="24"/>
        <v>3.6317999998573214E-2</v>
      </c>
      <c r="P171" s="1">
        <f t="shared" si="21"/>
        <v>1.1115542134541509E-2</v>
      </c>
      <c r="Q171" s="27">
        <f t="shared" si="22"/>
        <v>31241.985000000001</v>
      </c>
      <c r="R171" s="1">
        <f t="shared" si="23"/>
        <v>6.3516388238829351E-4</v>
      </c>
      <c r="AB171" s="1" t="s">
        <v>76</v>
      </c>
      <c r="AG171" s="1" t="s">
        <v>82</v>
      </c>
      <c r="AS171" s="1">
        <v>11614</v>
      </c>
      <c r="AT171" s="1">
        <v>2.2563399979844689E-3</v>
      </c>
    </row>
    <row r="172" spans="1:46">
      <c r="A172" s="30" t="s">
        <v>99</v>
      </c>
      <c r="B172" s="11"/>
      <c r="C172" s="26">
        <v>46271.481</v>
      </c>
      <c r="D172" s="26"/>
      <c r="E172" s="1">
        <f t="shared" si="18"/>
        <v>15193.931345600828</v>
      </c>
      <c r="F172" s="1">
        <f t="shared" si="19"/>
        <v>15194</v>
      </c>
      <c r="G172" s="1">
        <f t="shared" si="20"/>
        <v>-2.8124000004027039E-2</v>
      </c>
      <c r="I172" s="1">
        <f t="shared" si="24"/>
        <v>-2.8124000004027039E-2</v>
      </c>
      <c r="P172" s="1">
        <f t="shared" si="21"/>
        <v>1.1200343284256939E-2</v>
      </c>
      <c r="Q172" s="27">
        <f t="shared" si="22"/>
        <v>31252.981</v>
      </c>
      <c r="R172" s="1">
        <f t="shared" si="23"/>
        <v>1.5464039750548051E-3</v>
      </c>
      <c r="AB172" s="1" t="s">
        <v>76</v>
      </c>
      <c r="AC172" s="1">
        <v>8</v>
      </c>
      <c r="AE172" s="1" t="s">
        <v>109</v>
      </c>
      <c r="AG172" s="1" t="s">
        <v>61</v>
      </c>
      <c r="AS172" s="1">
        <v>11638</v>
      </c>
      <c r="AT172" s="1">
        <v>2.0759779996296857E-2</v>
      </c>
    </row>
    <row r="173" spans="1:46">
      <c r="A173" s="30" t="s">
        <v>99</v>
      </c>
      <c r="B173" s="11"/>
      <c r="C173" s="26">
        <v>46271.481</v>
      </c>
      <c r="D173" s="26"/>
      <c r="E173" s="1">
        <f t="shared" si="18"/>
        <v>15193.931345600828</v>
      </c>
      <c r="F173" s="1">
        <f t="shared" si="19"/>
        <v>15194</v>
      </c>
      <c r="G173" s="1">
        <f t="shared" si="20"/>
        <v>-2.8124000004027039E-2</v>
      </c>
      <c r="I173" s="1">
        <f t="shared" si="24"/>
        <v>-2.8124000004027039E-2</v>
      </c>
      <c r="P173" s="1">
        <f t="shared" si="21"/>
        <v>1.1200343284256939E-2</v>
      </c>
      <c r="Q173" s="27">
        <f t="shared" si="22"/>
        <v>31252.981</v>
      </c>
      <c r="R173" s="1">
        <f t="shared" si="23"/>
        <v>1.5464039750548051E-3</v>
      </c>
      <c r="AB173" s="1" t="s">
        <v>76</v>
      </c>
      <c r="AC173" s="1">
        <v>8</v>
      </c>
      <c r="AE173" s="1" t="s">
        <v>109</v>
      </c>
      <c r="AG173" s="1" t="s">
        <v>61</v>
      </c>
      <c r="AS173" s="1">
        <v>11655</v>
      </c>
      <c r="AT173" s="1">
        <v>4.8783049998746719E-2</v>
      </c>
    </row>
    <row r="174" spans="1:46">
      <c r="A174" s="30" t="s">
        <v>107</v>
      </c>
      <c r="B174" s="11" t="s">
        <v>54</v>
      </c>
      <c r="C174" s="26">
        <v>46318.428</v>
      </c>
      <c r="D174" s="26"/>
      <c r="E174" s="1">
        <f t="shared" si="18"/>
        <v>15308.535174272412</v>
      </c>
      <c r="F174" s="1">
        <f t="shared" si="19"/>
        <v>15308.5</v>
      </c>
      <c r="G174" s="1">
        <f t="shared" si="20"/>
        <v>1.4408999995794147E-2</v>
      </c>
      <c r="I174" s="1">
        <f t="shared" si="24"/>
        <v>1.4408999995794147E-2</v>
      </c>
      <c r="P174" s="1">
        <f t="shared" si="21"/>
        <v>1.1562530657211141E-2</v>
      </c>
      <c r="Q174" s="27">
        <f t="shared" si="22"/>
        <v>31299.928</v>
      </c>
      <c r="R174" s="1">
        <f t="shared" si="23"/>
        <v>8.1023876954931761E-6</v>
      </c>
      <c r="AB174" s="1" t="s">
        <v>76</v>
      </c>
      <c r="AC174" s="1">
        <v>5</v>
      </c>
      <c r="AE174" s="1" t="s">
        <v>109</v>
      </c>
      <c r="AG174" s="1" t="s">
        <v>61</v>
      </c>
      <c r="AS174" s="1">
        <v>11660</v>
      </c>
      <c r="AT174" s="1">
        <v>2.7554599997529294E-2</v>
      </c>
    </row>
    <row r="175" spans="1:46">
      <c r="A175" s="30" t="s">
        <v>108</v>
      </c>
      <c r="B175" s="11"/>
      <c r="C175" s="26">
        <v>46585.315000000002</v>
      </c>
      <c r="D175" s="26"/>
      <c r="E175" s="1">
        <f t="shared" si="18"/>
        <v>15960.041596890971</v>
      </c>
      <c r="F175" s="1">
        <f t="shared" si="19"/>
        <v>15960</v>
      </c>
      <c r="G175" s="1">
        <f t="shared" si="20"/>
        <v>1.7039999998814892E-2</v>
      </c>
      <c r="I175" s="1">
        <f t="shared" si="24"/>
        <v>1.7039999998814892E-2</v>
      </c>
      <c r="P175" s="1">
        <f t="shared" si="21"/>
        <v>1.3702451176814776E-2</v>
      </c>
      <c r="Q175" s="27">
        <f t="shared" si="22"/>
        <v>31566.815000000002</v>
      </c>
      <c r="R175" s="1">
        <f t="shared" si="23"/>
        <v>1.1139232139234365E-5</v>
      </c>
      <c r="AB175" s="1" t="s">
        <v>76</v>
      </c>
      <c r="AG175" s="1" t="s">
        <v>82</v>
      </c>
      <c r="AS175" s="1">
        <v>11887</v>
      </c>
      <c r="AT175" s="1">
        <v>7.9829699971014634E-3</v>
      </c>
    </row>
    <row r="176" spans="1:46">
      <c r="A176" s="30" t="s">
        <v>108</v>
      </c>
      <c r="B176" s="11"/>
      <c r="C176" s="26">
        <v>46587.334999999999</v>
      </c>
      <c r="D176" s="26"/>
      <c r="E176" s="1">
        <f t="shared" si="18"/>
        <v>15964.972683731798</v>
      </c>
      <c r="F176" s="1">
        <f t="shared" si="19"/>
        <v>15965</v>
      </c>
      <c r="G176" s="1">
        <f t="shared" si="20"/>
        <v>-1.1190000004717149E-2</v>
      </c>
      <c r="I176" s="1">
        <f t="shared" si="24"/>
        <v>-1.1190000004717149E-2</v>
      </c>
      <c r="P176" s="1">
        <f t="shared" si="21"/>
        <v>1.3719394421100487E-2</v>
      </c>
      <c r="Q176" s="27">
        <f t="shared" si="22"/>
        <v>31568.834999999999</v>
      </c>
      <c r="R176" s="1">
        <f t="shared" si="23"/>
        <v>6.2047793066095469E-4</v>
      </c>
      <c r="AB176" s="1" t="s">
        <v>76</v>
      </c>
      <c r="AG176" s="1" t="s">
        <v>82</v>
      </c>
      <c r="AS176" s="1">
        <v>11887</v>
      </c>
      <c r="AT176" s="1">
        <v>1.4982969994889572E-2</v>
      </c>
    </row>
    <row r="177" spans="1:46">
      <c r="A177" s="30" t="s">
        <v>110</v>
      </c>
      <c r="B177" s="11"/>
      <c r="C177" s="26">
        <v>46591.442999999999</v>
      </c>
      <c r="D177" s="26"/>
      <c r="E177" s="1">
        <f t="shared" si="18"/>
        <v>15975.000854396225</v>
      </c>
      <c r="F177" s="1">
        <f t="shared" si="19"/>
        <v>15975</v>
      </c>
      <c r="G177" s="1">
        <f t="shared" si="20"/>
        <v>3.4999999479623511E-4</v>
      </c>
      <c r="I177" s="1">
        <f t="shared" si="24"/>
        <v>3.4999999479623511E-4</v>
      </c>
      <c r="P177" s="1">
        <f t="shared" si="21"/>
        <v>1.3753304681941837E-2</v>
      </c>
      <c r="Q177" s="27">
        <f t="shared" si="22"/>
        <v>31572.942999999999</v>
      </c>
      <c r="R177" s="1">
        <f t="shared" si="23"/>
        <v>1.7964857653645928E-4</v>
      </c>
      <c r="AB177" s="1" t="s">
        <v>81</v>
      </c>
      <c r="AC177" s="1">
        <v>5</v>
      </c>
      <c r="AE177" s="1" t="s">
        <v>72</v>
      </c>
      <c r="AG177" s="1" t="s">
        <v>61</v>
      </c>
      <c r="AS177" s="1">
        <v>12578</v>
      </c>
      <c r="AT177" s="1">
        <v>1.1811179996584542E-2</v>
      </c>
    </row>
    <row r="178" spans="1:46">
      <c r="A178" s="30" t="s">
        <v>111</v>
      </c>
      <c r="B178" s="11"/>
      <c r="C178" s="26">
        <v>46593.489000000001</v>
      </c>
      <c r="D178" s="26"/>
      <c r="E178" s="1">
        <f t="shared" si="18"/>
        <v>15979.995410671649</v>
      </c>
      <c r="F178" s="1">
        <f t="shared" si="19"/>
        <v>15980</v>
      </c>
      <c r="G178" s="1">
        <f t="shared" si="20"/>
        <v>-1.8800000034389086E-3</v>
      </c>
      <c r="I178" s="1">
        <f t="shared" si="24"/>
        <v>-1.8800000034389086E-3</v>
      </c>
      <c r="P178" s="1">
        <f t="shared" si="21"/>
        <v>1.3770271698497465E-2</v>
      </c>
      <c r="Q178" s="27">
        <f t="shared" si="22"/>
        <v>31574.989000000001</v>
      </c>
      <c r="R178" s="1">
        <f t="shared" si="23"/>
        <v>2.4493100434443046E-4</v>
      </c>
      <c r="AB178" s="1" t="s">
        <v>81</v>
      </c>
      <c r="AG178" s="1" t="s">
        <v>82</v>
      </c>
      <c r="AS178" s="1">
        <v>13335</v>
      </c>
      <c r="AT178" s="1">
        <v>6.2384999910136685E-4</v>
      </c>
    </row>
    <row r="179" spans="1:46">
      <c r="A179" s="30" t="s">
        <v>108</v>
      </c>
      <c r="B179" s="11"/>
      <c r="C179" s="26">
        <v>46603.339</v>
      </c>
      <c r="D179" s="26"/>
      <c r="E179" s="1">
        <f t="shared" si="18"/>
        <v>16004.040561850956</v>
      </c>
      <c r="F179" s="1">
        <f t="shared" si="19"/>
        <v>16004</v>
      </c>
      <c r="G179" s="1">
        <f t="shared" si="20"/>
        <v>1.6615999993518926E-2</v>
      </c>
      <c r="I179" s="1">
        <f t="shared" si="24"/>
        <v>1.6615999993518926E-2</v>
      </c>
      <c r="P179" s="1">
        <f t="shared" si="21"/>
        <v>1.3851823681296924E-2</v>
      </c>
      <c r="Q179" s="27">
        <f t="shared" si="22"/>
        <v>31584.839</v>
      </c>
      <c r="R179" s="1">
        <f t="shared" si="23"/>
        <v>7.6406706850492251E-6</v>
      </c>
      <c r="AB179" s="1" t="s">
        <v>81</v>
      </c>
      <c r="AG179" s="1" t="s">
        <v>82</v>
      </c>
      <c r="AS179" s="1">
        <v>13337.5</v>
      </c>
      <c r="AT179" s="1">
        <v>2.709624997805804E-3</v>
      </c>
    </row>
    <row r="180" spans="1:46">
      <c r="A180" s="30" t="s">
        <v>110</v>
      </c>
      <c r="B180" s="11"/>
      <c r="C180" s="26">
        <v>46610.330999999998</v>
      </c>
      <c r="D180" s="26"/>
      <c r="E180" s="1">
        <f t="shared" si="18"/>
        <v>16021.108957490113</v>
      </c>
      <c r="F180" s="1">
        <f t="shared" si="19"/>
        <v>16021</v>
      </c>
      <c r="G180" s="1">
        <f t="shared" si="20"/>
        <v>4.4633999998040963E-2</v>
      </c>
      <c r="I180" s="1">
        <f t="shared" si="24"/>
        <v>4.4633999998040963E-2</v>
      </c>
      <c r="P180" s="1">
        <f t="shared" si="21"/>
        <v>1.3909700130927422E-2</v>
      </c>
      <c r="Q180" s="27">
        <f t="shared" si="22"/>
        <v>31591.830999999998</v>
      </c>
      <c r="R180" s="1">
        <f t="shared" si="23"/>
        <v>9.4398260232431315E-4</v>
      </c>
      <c r="AB180" s="1" t="s">
        <v>81</v>
      </c>
      <c r="AG180" s="1" t="s">
        <v>82</v>
      </c>
      <c r="AS180" s="1">
        <v>13340</v>
      </c>
      <c r="AT180" s="1">
        <v>3.0953999958001077E-3</v>
      </c>
    </row>
    <row r="181" spans="1:46">
      <c r="A181" s="30" t="s">
        <v>110</v>
      </c>
      <c r="B181" s="11"/>
      <c r="C181" s="26">
        <v>46612.358</v>
      </c>
      <c r="D181" s="26"/>
      <c r="E181" s="1">
        <f t="shared" si="18"/>
        <v>16026.057132255648</v>
      </c>
      <c r="F181" s="1">
        <f t="shared" si="19"/>
        <v>16026</v>
      </c>
      <c r="G181" s="1">
        <f t="shared" si="20"/>
        <v>2.3403999999572989E-2</v>
      </c>
      <c r="I181" s="1">
        <f t="shared" si="24"/>
        <v>2.3403999999572989E-2</v>
      </c>
      <c r="P181" s="1">
        <f t="shared" si="21"/>
        <v>1.3926740049110806E-2</v>
      </c>
      <c r="Q181" s="27">
        <f t="shared" si="22"/>
        <v>31593.858</v>
      </c>
      <c r="R181" s="1">
        <f t="shared" si="23"/>
        <v>8.9818456168634455E-5</v>
      </c>
      <c r="AB181" s="1" t="s">
        <v>81</v>
      </c>
      <c r="AG181" s="1" t="s">
        <v>82</v>
      </c>
      <c r="AS181" s="1">
        <v>13342.5</v>
      </c>
      <c r="AT181" s="1">
        <v>1.3811750031891279E-3</v>
      </c>
    </row>
    <row r="182" spans="1:46">
      <c r="A182" s="30" t="s">
        <v>112</v>
      </c>
      <c r="B182" s="11"/>
      <c r="C182" s="26">
        <v>46705.328000000001</v>
      </c>
      <c r="D182" s="26"/>
      <c r="E182" s="1">
        <f t="shared" si="18"/>
        <v>16253.009183538954</v>
      </c>
      <c r="F182" s="1">
        <f t="shared" si="19"/>
        <v>16253</v>
      </c>
      <c r="G182" s="1">
        <f t="shared" si="20"/>
        <v>3.7620000002789311E-3</v>
      </c>
      <c r="I182" s="1">
        <f t="shared" si="24"/>
        <v>3.7620000002789311E-3</v>
      </c>
      <c r="P182" s="1">
        <f t="shared" si="21"/>
        <v>1.470869862012289E-2</v>
      </c>
      <c r="Q182" s="27">
        <f t="shared" si="22"/>
        <v>31686.828000000001</v>
      </c>
      <c r="R182" s="1">
        <f t="shared" si="23"/>
        <v>1.1983021067369363E-4</v>
      </c>
      <c r="AB182" s="1" t="s">
        <v>76</v>
      </c>
      <c r="AC182" s="1">
        <v>20</v>
      </c>
      <c r="AE182" s="1" t="s">
        <v>116</v>
      </c>
      <c r="AG182" s="1" t="s">
        <v>61</v>
      </c>
      <c r="AS182" s="1">
        <v>13552</v>
      </c>
      <c r="AT182" s="1">
        <v>2.0909119994030334E-2</v>
      </c>
    </row>
    <row r="183" spans="1:46">
      <c r="A183" s="30" t="s">
        <v>112</v>
      </c>
      <c r="B183" s="11"/>
      <c r="C183" s="26">
        <v>46705.334999999999</v>
      </c>
      <c r="D183" s="26"/>
      <c r="E183" s="1">
        <f t="shared" si="18"/>
        <v>16253.026271463643</v>
      </c>
      <c r="F183" s="1">
        <f t="shared" si="19"/>
        <v>16253</v>
      </c>
      <c r="G183" s="1">
        <f t="shared" si="20"/>
        <v>1.076199999806704E-2</v>
      </c>
      <c r="I183" s="1">
        <f t="shared" si="24"/>
        <v>1.076199999806704E-2</v>
      </c>
      <c r="P183" s="1">
        <f t="shared" si="21"/>
        <v>1.470869862012289E-2</v>
      </c>
      <c r="Q183" s="27">
        <f t="shared" si="22"/>
        <v>31686.834999999999</v>
      </c>
      <c r="R183" s="1">
        <f t="shared" si="23"/>
        <v>1.5576430013337544E-5</v>
      </c>
      <c r="AB183" s="1" t="s">
        <v>76</v>
      </c>
      <c r="AC183" s="1">
        <v>14</v>
      </c>
      <c r="AE183" s="1" t="s">
        <v>116</v>
      </c>
      <c r="AG183" s="1" t="s">
        <v>61</v>
      </c>
      <c r="AS183" s="1">
        <v>13554.5</v>
      </c>
      <c r="AT183" s="1">
        <v>9.7948949987767264E-3</v>
      </c>
    </row>
    <row r="184" spans="1:46">
      <c r="A184" s="30" t="s">
        <v>113</v>
      </c>
      <c r="B184" s="11"/>
      <c r="C184" s="26">
        <v>46988.396999999997</v>
      </c>
      <c r="D184" s="26"/>
      <c r="E184" s="1">
        <f t="shared" si="18"/>
        <v>16944.018005790349</v>
      </c>
      <c r="F184" s="1">
        <f t="shared" si="19"/>
        <v>16944</v>
      </c>
      <c r="G184" s="1">
        <f t="shared" si="20"/>
        <v>7.375999994110316E-3</v>
      </c>
      <c r="I184" s="1">
        <f t="shared" si="24"/>
        <v>7.375999994110316E-3</v>
      </c>
      <c r="P184" s="1">
        <f t="shared" si="21"/>
        <v>1.718955287500392E-2</v>
      </c>
      <c r="Q184" s="27">
        <f t="shared" si="22"/>
        <v>31969.896999999997</v>
      </c>
      <c r="R184" s="1">
        <f t="shared" si="23"/>
        <v>9.6305820146095155E-5</v>
      </c>
      <c r="AB184" s="1" t="s">
        <v>76</v>
      </c>
      <c r="AG184" s="1" t="s">
        <v>82</v>
      </c>
      <c r="AS184" s="1">
        <v>14304</v>
      </c>
      <c r="AT184" s="1">
        <v>-1.6497600008733571E-3</v>
      </c>
    </row>
    <row r="185" spans="1:46">
      <c r="A185" s="30" t="s">
        <v>114</v>
      </c>
      <c r="B185" s="11"/>
      <c r="C185" s="26">
        <v>47298.4876</v>
      </c>
      <c r="D185" s="26"/>
      <c r="E185" s="1">
        <f t="shared" si="18"/>
        <v>17700.990123179519</v>
      </c>
      <c r="F185" s="1">
        <f t="shared" si="19"/>
        <v>17701</v>
      </c>
      <c r="G185" s="1">
        <f t="shared" si="20"/>
        <v>-4.0460000018356368E-3</v>
      </c>
      <c r="H185" s="1">
        <f>G185</f>
        <v>-4.0460000018356368E-3</v>
      </c>
      <c r="P185" s="1">
        <f t="shared" si="21"/>
        <v>2.0081080424212742E-2</v>
      </c>
      <c r="Q185" s="27">
        <f t="shared" si="22"/>
        <v>32279.9876</v>
      </c>
      <c r="R185" s="1">
        <f t="shared" si="23"/>
        <v>5.821160098850068E-4</v>
      </c>
      <c r="AB185" s="1" t="s">
        <v>76</v>
      </c>
      <c r="AG185" s="1" t="s">
        <v>82</v>
      </c>
      <c r="AS185" s="1">
        <v>14387</v>
      </c>
      <c r="AT185" s="1">
        <v>1.7579699997440912E-3</v>
      </c>
    </row>
    <row r="186" spans="1:46">
      <c r="A186" s="30" t="s">
        <v>114</v>
      </c>
      <c r="B186" s="11" t="s">
        <v>54</v>
      </c>
      <c r="C186" s="26">
        <v>47299.513800000001</v>
      </c>
      <c r="D186" s="26"/>
      <c r="E186" s="1">
        <f t="shared" si="18"/>
        <v>17703.495212939946</v>
      </c>
      <c r="F186" s="1">
        <f t="shared" si="19"/>
        <v>17703.5</v>
      </c>
      <c r="G186" s="1">
        <f t="shared" si="20"/>
        <v>-1.9610000017564744E-3</v>
      </c>
      <c r="H186" s="1">
        <f>G186</f>
        <v>-1.9610000017564744E-3</v>
      </c>
      <c r="P186" s="1">
        <f t="shared" si="21"/>
        <v>2.0090930639908619E-2</v>
      </c>
      <c r="Q186" s="27">
        <f t="shared" si="22"/>
        <v>32281.013800000001</v>
      </c>
      <c r="R186" s="1">
        <f t="shared" si="23"/>
        <v>4.8628764502480783E-4</v>
      </c>
      <c r="AB186" s="1" t="s">
        <v>76</v>
      </c>
      <c r="AG186" s="1" t="s">
        <v>82</v>
      </c>
      <c r="AS186" s="1">
        <v>14426</v>
      </c>
      <c r="AT186" s="1">
        <v>5.5760599934728816E-3</v>
      </c>
    </row>
    <row r="187" spans="1:46">
      <c r="A187" s="30" t="s">
        <v>114</v>
      </c>
      <c r="B187" s="11"/>
      <c r="C187" s="26">
        <v>47300.5383</v>
      </c>
      <c r="D187" s="26"/>
      <c r="E187" s="1">
        <f t="shared" si="18"/>
        <v>17705.996152775802</v>
      </c>
      <c r="F187" s="1">
        <f t="shared" si="19"/>
        <v>17706</v>
      </c>
      <c r="G187" s="1">
        <f t="shared" si="20"/>
        <v>-1.5760000023874454E-3</v>
      </c>
      <c r="H187" s="1">
        <f>G187</f>
        <v>-1.5760000023874454E-3</v>
      </c>
      <c r="P187" s="1">
        <f t="shared" si="21"/>
        <v>2.0100782836626984E-2</v>
      </c>
      <c r="Q187" s="27">
        <f t="shared" si="22"/>
        <v>32282.0383</v>
      </c>
      <c r="R187" s="1">
        <f t="shared" si="23"/>
        <v>4.6988291424979048E-4</v>
      </c>
      <c r="AB187" s="1" t="s">
        <v>76</v>
      </c>
      <c r="AG187" s="1" t="s">
        <v>82</v>
      </c>
      <c r="AS187" s="1">
        <v>15134</v>
      </c>
      <c r="AT187" s="1">
        <v>-5.7246000505983829E-4</v>
      </c>
    </row>
    <row r="188" spans="1:46">
      <c r="A188" s="30" t="s">
        <v>114</v>
      </c>
      <c r="B188" s="11" t="s">
        <v>54</v>
      </c>
      <c r="C188" s="26">
        <v>47301.560700000002</v>
      </c>
      <c r="D188" s="26"/>
      <c r="E188" s="1">
        <f t="shared" si="18"/>
        <v>17708.491966234258</v>
      </c>
      <c r="F188" s="1">
        <f t="shared" si="19"/>
        <v>17708.5</v>
      </c>
      <c r="G188" s="1">
        <f t="shared" si="20"/>
        <v>-3.2910000008996576E-3</v>
      </c>
      <c r="H188" s="1">
        <f>G188</f>
        <v>-3.2910000008996576E-3</v>
      </c>
      <c r="P188" s="1">
        <f t="shared" si="21"/>
        <v>2.0110637014367851E-2</v>
      </c>
      <c r="Q188" s="27">
        <f t="shared" si="22"/>
        <v>32283.060700000002</v>
      </c>
      <c r="R188" s="1">
        <f t="shared" si="23"/>
        <v>5.4763661499433844E-4</v>
      </c>
      <c r="AB188" s="1" t="s">
        <v>76</v>
      </c>
      <c r="AC188" s="1">
        <v>14</v>
      </c>
      <c r="AE188" s="1" t="s">
        <v>120</v>
      </c>
      <c r="AG188" s="1" t="s">
        <v>61</v>
      </c>
      <c r="AS188" s="1">
        <v>15210</v>
      </c>
      <c r="AT188" s="1">
        <v>2.3550999976578169E-3</v>
      </c>
    </row>
    <row r="189" spans="1:46">
      <c r="A189" s="30" t="s">
        <v>115</v>
      </c>
      <c r="B189" s="11"/>
      <c r="C189" s="26">
        <v>47387.400999999998</v>
      </c>
      <c r="D189" s="26"/>
      <c r="E189" s="1">
        <f t="shared" si="18"/>
        <v>17918.039477988299</v>
      </c>
      <c r="F189" s="1">
        <f t="shared" si="19"/>
        <v>17918</v>
      </c>
      <c r="G189" s="1">
        <f t="shared" si="20"/>
        <v>1.617199999600416E-2</v>
      </c>
      <c r="I189" s="1">
        <f t="shared" ref="I189:I220" si="25">G189</f>
        <v>1.617199999600416E-2</v>
      </c>
      <c r="P189" s="1">
        <f t="shared" si="21"/>
        <v>2.0943455919693012E-2</v>
      </c>
      <c r="Q189" s="27">
        <f t="shared" si="22"/>
        <v>32368.900999999998</v>
      </c>
      <c r="R189" s="1">
        <f t="shared" si="23"/>
        <v>2.2766791631705435E-5</v>
      </c>
      <c r="AB189" s="1" t="s">
        <v>76</v>
      </c>
      <c r="AG189" s="1" t="s">
        <v>82</v>
      </c>
      <c r="AS189" s="1">
        <v>15261</v>
      </c>
      <c r="AT189" s="1">
        <v>-2.5750900022103451E-3</v>
      </c>
    </row>
    <row r="190" spans="1:46">
      <c r="A190" s="30" t="s">
        <v>115</v>
      </c>
      <c r="B190" s="11" t="s">
        <v>54</v>
      </c>
      <c r="C190" s="26">
        <v>47388.413999999997</v>
      </c>
      <c r="D190" s="26"/>
      <c r="E190" s="1">
        <f t="shared" si="18"/>
        <v>17920.512344805011</v>
      </c>
      <c r="F190" s="1">
        <f t="shared" si="19"/>
        <v>17920.5</v>
      </c>
      <c r="G190" s="1">
        <f t="shared" si="20"/>
        <v>5.0569999948493205E-3</v>
      </c>
      <c r="I190" s="1">
        <f t="shared" si="25"/>
        <v>5.0569999948493205E-3</v>
      </c>
      <c r="P190" s="1">
        <f t="shared" si="21"/>
        <v>2.095347808814129E-2</v>
      </c>
      <c r="Q190" s="27">
        <f t="shared" si="22"/>
        <v>32369.913999999997</v>
      </c>
      <c r="R190" s="1">
        <f t="shared" si="23"/>
        <v>2.5269801577051151E-4</v>
      </c>
      <c r="AB190" s="1" t="s">
        <v>76</v>
      </c>
      <c r="AG190" s="1" t="s">
        <v>82</v>
      </c>
      <c r="AS190" s="1">
        <v>15300</v>
      </c>
      <c r="AT190" s="1">
        <v>1.2429999987944029E-3</v>
      </c>
    </row>
    <row r="191" spans="1:46">
      <c r="A191" s="30" t="s">
        <v>117</v>
      </c>
      <c r="B191" s="11"/>
      <c r="C191" s="26">
        <v>47695.432000000001</v>
      </c>
      <c r="D191" s="26"/>
      <c r="E191" s="1">
        <f t="shared" si="18"/>
        <v>18669.983839705495</v>
      </c>
      <c r="F191" s="1">
        <f t="shared" si="19"/>
        <v>18670</v>
      </c>
      <c r="G191" s="1">
        <f t="shared" si="20"/>
        <v>-6.6200000001117587E-3</v>
      </c>
      <c r="I191" s="1">
        <f t="shared" si="25"/>
        <v>-6.6200000001117587E-3</v>
      </c>
      <c r="P191" s="1">
        <f t="shared" si="21"/>
        <v>2.4047448334673392E-2</v>
      </c>
      <c r="Q191" s="27">
        <f t="shared" si="22"/>
        <v>32676.932000000001</v>
      </c>
      <c r="R191" s="1">
        <f t="shared" si="23"/>
        <v>9.4049238736671652E-4</v>
      </c>
      <c r="AB191" s="1" t="s">
        <v>76</v>
      </c>
      <c r="AC191" s="1">
        <v>60</v>
      </c>
      <c r="AE191" s="1" t="s">
        <v>105</v>
      </c>
      <c r="AG191" s="1" t="s">
        <v>61</v>
      </c>
      <c r="AS191" s="1">
        <v>15417</v>
      </c>
      <c r="AT191" s="1">
        <v>1.2697269994532689E-2</v>
      </c>
    </row>
    <row r="192" spans="1:46">
      <c r="A192" s="30" t="s">
        <v>117</v>
      </c>
      <c r="B192" s="11"/>
      <c r="C192" s="26">
        <v>47729.436000000002</v>
      </c>
      <c r="D192" s="26"/>
      <c r="E192" s="1">
        <f t="shared" si="18"/>
        <v>18752.992095614256</v>
      </c>
      <c r="F192" s="1">
        <f t="shared" si="19"/>
        <v>18753</v>
      </c>
      <c r="G192" s="1">
        <f t="shared" si="20"/>
        <v>-3.2380000047851354E-3</v>
      </c>
      <c r="I192" s="1">
        <f t="shared" si="25"/>
        <v>-3.2380000047851354E-3</v>
      </c>
      <c r="P192" s="1">
        <f t="shared" si="21"/>
        <v>2.4401026823289172E-2</v>
      </c>
      <c r="Q192" s="27">
        <f t="shared" si="22"/>
        <v>32710.936000000002</v>
      </c>
      <c r="R192" s="1">
        <f t="shared" si="23"/>
        <v>7.639158040030113E-4</v>
      </c>
      <c r="AB192" s="1" t="s">
        <v>76</v>
      </c>
      <c r="AC192" s="1">
        <v>11</v>
      </c>
      <c r="AE192" s="1" t="s">
        <v>120</v>
      </c>
      <c r="AG192" s="1" t="s">
        <v>61</v>
      </c>
      <c r="AS192" s="1">
        <v>16115.5</v>
      </c>
      <c r="AT192" s="1">
        <v>-2.981719500530744E-2</v>
      </c>
    </row>
    <row r="193" spans="1:46">
      <c r="A193" s="30" t="s">
        <v>117</v>
      </c>
      <c r="B193" s="11"/>
      <c r="C193" s="26">
        <v>47745.415999999997</v>
      </c>
      <c r="D193" s="26"/>
      <c r="E193" s="1">
        <f t="shared" si="18"/>
        <v>18792.001386563017</v>
      </c>
      <c r="F193" s="1">
        <f t="shared" si="19"/>
        <v>18792</v>
      </c>
      <c r="G193" s="1">
        <f t="shared" si="20"/>
        <v>5.6799999583745375E-4</v>
      </c>
      <c r="I193" s="1">
        <f t="shared" si="25"/>
        <v>5.6799999583745375E-4</v>
      </c>
      <c r="P193" s="1">
        <f t="shared" si="21"/>
        <v>2.4567920169522493E-2</v>
      </c>
      <c r="Q193" s="27">
        <f t="shared" si="22"/>
        <v>32726.915999999997</v>
      </c>
      <c r="R193" s="1">
        <f t="shared" si="23"/>
        <v>5.7599616834325411E-4</v>
      </c>
      <c r="AB193" s="1" t="s">
        <v>76</v>
      </c>
      <c r="AC193" s="1">
        <v>13</v>
      </c>
      <c r="AE193" s="1" t="s">
        <v>123</v>
      </c>
      <c r="AG193" s="1" t="s">
        <v>61</v>
      </c>
      <c r="AS193" s="1">
        <v>16115.5</v>
      </c>
      <c r="AT193" s="1">
        <v>-1.2817195005482063E-2</v>
      </c>
    </row>
    <row r="194" spans="1:46">
      <c r="A194" s="30" t="s">
        <v>118</v>
      </c>
      <c r="B194" s="11"/>
      <c r="C194" s="26">
        <v>48035.438999999998</v>
      </c>
      <c r="D194" s="26"/>
      <c r="E194" s="1">
        <f t="shared" si="18"/>
        <v>19499.985841433812</v>
      </c>
      <c r="F194" s="1">
        <f t="shared" si="19"/>
        <v>19500</v>
      </c>
      <c r="G194" s="1">
        <f t="shared" si="20"/>
        <v>-5.8000000062747858E-3</v>
      </c>
      <c r="I194" s="1">
        <f t="shared" si="25"/>
        <v>-5.8000000062747858E-3</v>
      </c>
      <c r="P194" s="1">
        <f t="shared" si="21"/>
        <v>2.7681493521311863E-2</v>
      </c>
      <c r="Q194" s="27">
        <f t="shared" si="22"/>
        <v>33016.938999999998</v>
      </c>
      <c r="R194" s="1">
        <f t="shared" si="23"/>
        <v>1.1210104088378266E-3</v>
      </c>
      <c r="AS194" s="1">
        <v>16130</v>
      </c>
      <c r="AT194" s="1">
        <v>1.4920300003723241E-2</v>
      </c>
    </row>
    <row r="195" spans="1:46">
      <c r="A195" s="30" t="s">
        <v>119</v>
      </c>
      <c r="B195" s="11"/>
      <c r="C195" s="26">
        <v>48066.574999999997</v>
      </c>
      <c r="D195" s="26"/>
      <c r="E195" s="1">
        <f t="shared" si="18"/>
        <v>19575.992930481425</v>
      </c>
      <c r="F195" s="1">
        <f t="shared" si="19"/>
        <v>19576</v>
      </c>
      <c r="G195" s="1">
        <f t="shared" si="20"/>
        <v>-2.8960000054212287E-3</v>
      </c>
      <c r="I195" s="1">
        <f t="shared" si="25"/>
        <v>-2.8960000054212287E-3</v>
      </c>
      <c r="P195" s="1">
        <f t="shared" si="21"/>
        <v>2.8025161888895832E-2</v>
      </c>
      <c r="Q195" s="27">
        <f t="shared" si="22"/>
        <v>33048.074999999997</v>
      </c>
      <c r="R195" s="1">
        <f t="shared" si="23"/>
        <v>9.5611825289456547E-4</v>
      </c>
      <c r="AS195" s="1">
        <v>16130</v>
      </c>
      <c r="AT195" s="1">
        <v>1.5620300000591669E-2</v>
      </c>
    </row>
    <row r="196" spans="1:46">
      <c r="A196" s="30" t="s">
        <v>118</v>
      </c>
      <c r="B196" s="11"/>
      <c r="C196" s="26">
        <v>48087.462</v>
      </c>
      <c r="D196" s="26"/>
      <c r="E196" s="1">
        <f t="shared" si="18"/>
        <v>19626.980856642065</v>
      </c>
      <c r="F196" s="1">
        <f t="shared" si="19"/>
        <v>19627</v>
      </c>
      <c r="G196" s="1">
        <f t="shared" si="20"/>
        <v>-7.842000006348826E-3</v>
      </c>
      <c r="I196" s="1">
        <f t="shared" si="25"/>
        <v>-7.842000006348826E-3</v>
      </c>
      <c r="P196" s="1">
        <f t="shared" si="21"/>
        <v>2.8256807937968573E-2</v>
      </c>
      <c r="Q196" s="27">
        <f t="shared" si="22"/>
        <v>33068.962</v>
      </c>
      <c r="R196" s="1">
        <f t="shared" si="23"/>
        <v>1.3031239350007129E-3</v>
      </c>
      <c r="AB196" s="1" t="s">
        <v>76</v>
      </c>
      <c r="AC196" s="1">
        <v>9</v>
      </c>
      <c r="AE196" s="1" t="s">
        <v>120</v>
      </c>
      <c r="AG196" s="1" t="s">
        <v>61</v>
      </c>
      <c r="AS196" s="1">
        <v>16154.5</v>
      </c>
      <c r="AT196" s="1">
        <v>1.0000895003031474E-2</v>
      </c>
    </row>
    <row r="197" spans="1:46">
      <c r="A197" s="30" t="s">
        <v>118</v>
      </c>
      <c r="B197" s="11"/>
      <c r="C197" s="26">
        <v>48103.442000000003</v>
      </c>
      <c r="D197" s="26"/>
      <c r="E197" s="1">
        <f t="shared" si="18"/>
        <v>19665.990147590845</v>
      </c>
      <c r="F197" s="1">
        <f t="shared" si="19"/>
        <v>19666</v>
      </c>
      <c r="G197" s="1">
        <f t="shared" si="20"/>
        <v>-4.0359999984502792E-3</v>
      </c>
      <c r="I197" s="1">
        <f t="shared" si="25"/>
        <v>-4.0359999984502792E-3</v>
      </c>
      <c r="P197" s="1">
        <f t="shared" si="21"/>
        <v>2.8434505305434406E-2</v>
      </c>
      <c r="Q197" s="27">
        <f t="shared" si="22"/>
        <v>33084.942000000003</v>
      </c>
      <c r="R197" s="1">
        <f t="shared" si="23"/>
        <v>1.0543337146896035E-3</v>
      </c>
      <c r="AB197" s="1" t="s">
        <v>92</v>
      </c>
      <c r="AG197" s="1" t="s">
        <v>82</v>
      </c>
      <c r="AS197" s="1">
        <v>16203</v>
      </c>
      <c r="AT197" s="1">
        <v>2.1184930003073532E-2</v>
      </c>
    </row>
    <row r="198" spans="1:46">
      <c r="A198" s="30" t="s">
        <v>121</v>
      </c>
      <c r="B198" s="11"/>
      <c r="C198" s="26">
        <v>48151.381999999998</v>
      </c>
      <c r="D198" s="26"/>
      <c r="E198" s="1">
        <f t="shared" si="18"/>
        <v>19783.018020437143</v>
      </c>
      <c r="F198" s="1">
        <f t="shared" si="19"/>
        <v>19783</v>
      </c>
      <c r="G198" s="1">
        <f t="shared" si="20"/>
        <v>7.3819999961415306E-3</v>
      </c>
      <c r="I198" s="1">
        <f t="shared" si="25"/>
        <v>7.3819999961415306E-3</v>
      </c>
      <c r="P198" s="1">
        <f t="shared" si="21"/>
        <v>2.8970490017635575E-2</v>
      </c>
      <c r="Q198" s="27">
        <f t="shared" si="22"/>
        <v>33132.881999999998</v>
      </c>
      <c r="R198" s="1">
        <f t="shared" si="23"/>
        <v>4.6606290140814794E-4</v>
      </c>
      <c r="AB198" s="1" t="s">
        <v>93</v>
      </c>
      <c r="AG198" s="1" t="s">
        <v>82</v>
      </c>
      <c r="AS198" s="1">
        <v>16203</v>
      </c>
      <c r="AT198" s="1">
        <v>2.3484930003178306E-2</v>
      </c>
    </row>
    <row r="199" spans="1:46">
      <c r="A199" s="30" t="s">
        <v>122</v>
      </c>
      <c r="B199" s="11" t="s">
        <v>54</v>
      </c>
      <c r="C199" s="26">
        <v>48437.476999999999</v>
      </c>
      <c r="D199" s="26"/>
      <c r="E199" s="1">
        <f t="shared" si="18"/>
        <v>20481.413708421405</v>
      </c>
      <c r="F199" s="1">
        <f t="shared" si="19"/>
        <v>20481.5</v>
      </c>
      <c r="G199" s="1">
        <f t="shared" si="20"/>
        <v>-3.5349000005226117E-2</v>
      </c>
      <c r="I199" s="1">
        <f t="shared" si="25"/>
        <v>-3.5349000005226117E-2</v>
      </c>
      <c r="P199" s="1">
        <f t="shared" si="21"/>
        <v>3.2260640032493952E-2</v>
      </c>
      <c r="Q199" s="27">
        <f t="shared" si="22"/>
        <v>33418.976999999999</v>
      </c>
      <c r="R199" s="1">
        <f t="shared" si="23"/>
        <v>4.5710634260300812E-3</v>
      </c>
      <c r="AB199" s="1" t="s">
        <v>81</v>
      </c>
      <c r="AC199" s="1">
        <v>24</v>
      </c>
      <c r="AE199" s="1" t="s">
        <v>126</v>
      </c>
      <c r="AG199" s="1" t="s">
        <v>61</v>
      </c>
      <c r="AS199" s="1">
        <v>16205.5</v>
      </c>
      <c r="AT199" s="1">
        <v>2.0470704999752343E-2</v>
      </c>
    </row>
    <row r="200" spans="1:46">
      <c r="A200" s="30" t="s">
        <v>122</v>
      </c>
      <c r="B200" s="11" t="s">
        <v>54</v>
      </c>
      <c r="C200" s="26">
        <v>48437.493999999999</v>
      </c>
      <c r="D200" s="26"/>
      <c r="E200" s="1">
        <f t="shared" si="18"/>
        <v>20481.455207667095</v>
      </c>
      <c r="F200" s="1">
        <f t="shared" si="19"/>
        <v>20481.5</v>
      </c>
      <c r="G200" s="1">
        <f t="shared" si="20"/>
        <v>-1.834900000540074E-2</v>
      </c>
      <c r="I200" s="1">
        <f t="shared" si="25"/>
        <v>-1.834900000540074E-2</v>
      </c>
      <c r="P200" s="1">
        <f t="shared" si="21"/>
        <v>3.2260640032493952E-2</v>
      </c>
      <c r="Q200" s="27">
        <f t="shared" si="22"/>
        <v>33418.993999999999</v>
      </c>
      <c r="R200" s="1">
        <f t="shared" si="23"/>
        <v>2.5613356647652733E-3</v>
      </c>
      <c r="AB200" s="1" t="s">
        <v>76</v>
      </c>
      <c r="AG200" s="1" t="s">
        <v>82</v>
      </c>
      <c r="AS200" s="1">
        <v>16208</v>
      </c>
      <c r="AT200" s="1">
        <v>1.3956479997432325E-2</v>
      </c>
    </row>
    <row r="201" spans="1:46">
      <c r="A201" s="31" t="s">
        <v>124</v>
      </c>
      <c r="B201" s="25"/>
      <c r="C201" s="26">
        <v>48443.461600000002</v>
      </c>
      <c r="D201" s="26">
        <v>5.9999999999999995E-4</v>
      </c>
      <c r="E201" s="1">
        <f t="shared" si="18"/>
        <v>20496.022907583618</v>
      </c>
      <c r="F201" s="1">
        <f t="shared" si="19"/>
        <v>20496</v>
      </c>
      <c r="G201" s="1">
        <f t="shared" si="20"/>
        <v>9.3839999972260557E-3</v>
      </c>
      <c r="I201" s="1">
        <f t="shared" si="25"/>
        <v>9.3839999972260557E-3</v>
      </c>
      <c r="P201" s="1">
        <f t="shared" si="21"/>
        <v>3.2330577960021367E-2</v>
      </c>
      <c r="Q201" s="27">
        <f t="shared" si="22"/>
        <v>33424.961600000002</v>
      </c>
      <c r="R201" s="1">
        <f t="shared" si="23"/>
        <v>5.2654544020264344E-4</v>
      </c>
      <c r="AB201" s="1" t="s">
        <v>81</v>
      </c>
      <c r="AC201" s="1">
        <v>32</v>
      </c>
      <c r="AE201" s="1" t="s">
        <v>126</v>
      </c>
      <c r="AG201" s="1" t="s">
        <v>61</v>
      </c>
      <c r="AS201" s="1">
        <v>16266.5</v>
      </c>
      <c r="AT201" s="1">
        <v>2.1583614994597156E-2</v>
      </c>
    </row>
    <row r="202" spans="1:46">
      <c r="A202" s="31" t="s">
        <v>124</v>
      </c>
      <c r="B202" s="25"/>
      <c r="C202" s="26">
        <v>48443.462299999999</v>
      </c>
      <c r="D202" s="26">
        <v>6.9999999999999999E-4</v>
      </c>
      <c r="E202" s="1">
        <f t="shared" si="18"/>
        <v>20496.024616376082</v>
      </c>
      <c r="F202" s="1">
        <f t="shared" si="19"/>
        <v>20496</v>
      </c>
      <c r="G202" s="1">
        <f t="shared" si="20"/>
        <v>1.0083999994094484E-2</v>
      </c>
      <c r="I202" s="1">
        <f t="shared" si="25"/>
        <v>1.0083999994094484E-2</v>
      </c>
      <c r="P202" s="1">
        <f t="shared" si="21"/>
        <v>3.2330577960021367E-2</v>
      </c>
      <c r="Q202" s="27">
        <f t="shared" si="22"/>
        <v>33424.962299999999</v>
      </c>
      <c r="R202" s="1">
        <f t="shared" si="23"/>
        <v>4.9491023119406356E-4</v>
      </c>
      <c r="AB202" s="1" t="s">
        <v>76</v>
      </c>
      <c r="AC202" s="1">
        <v>15</v>
      </c>
      <c r="AE202" s="1" t="s">
        <v>120</v>
      </c>
      <c r="AG202" s="1" t="s">
        <v>61</v>
      </c>
      <c r="AS202" s="1">
        <v>16269</v>
      </c>
      <c r="AT202" s="1">
        <v>1.7569389994605444E-2</v>
      </c>
    </row>
    <row r="203" spans="1:46">
      <c r="A203" s="30" t="s">
        <v>122</v>
      </c>
      <c r="B203" s="11" t="s">
        <v>54</v>
      </c>
      <c r="C203" s="26">
        <v>48453.493000000002</v>
      </c>
      <c r="D203" s="26">
        <v>3.0000000000000001E-3</v>
      </c>
      <c r="E203" s="1">
        <f t="shared" si="18"/>
        <v>20520.510880125763</v>
      </c>
      <c r="F203" s="1">
        <f t="shared" si="19"/>
        <v>20520.5</v>
      </c>
      <c r="G203" s="1">
        <f t="shared" si="20"/>
        <v>4.4570000027306378E-3</v>
      </c>
      <c r="I203" s="1">
        <f t="shared" si="25"/>
        <v>4.4570000027306378E-3</v>
      </c>
      <c r="P203" s="1">
        <f t="shared" si="21"/>
        <v>3.2448900370375337E-2</v>
      </c>
      <c r="Q203" s="27">
        <f t="shared" si="22"/>
        <v>33434.993000000002</v>
      </c>
      <c r="R203" s="1">
        <f t="shared" si="23"/>
        <v>7.835464861921475E-4</v>
      </c>
      <c r="AB203" s="1" t="s">
        <v>76</v>
      </c>
      <c r="AC203" s="1">
        <v>16</v>
      </c>
      <c r="AE203" s="1" t="s">
        <v>120</v>
      </c>
      <c r="AG203" s="1" t="s">
        <v>61</v>
      </c>
      <c r="AS203" s="1">
        <v>16286</v>
      </c>
      <c r="AT203" s="1">
        <v>9.5926599969970994E-3</v>
      </c>
    </row>
    <row r="204" spans="1:46">
      <c r="A204" s="30" t="s">
        <v>125</v>
      </c>
      <c r="B204" s="11"/>
      <c r="C204" s="26">
        <v>48473.372000000003</v>
      </c>
      <c r="D204" s="26"/>
      <c r="E204" s="1">
        <f t="shared" si="18"/>
        <v>20569.038145130184</v>
      </c>
      <c r="F204" s="1">
        <f t="shared" si="19"/>
        <v>20569</v>
      </c>
      <c r="G204" s="1">
        <f t="shared" si="20"/>
        <v>1.5626000000338536E-2</v>
      </c>
      <c r="I204" s="1">
        <f t="shared" si="25"/>
        <v>1.5626000000338536E-2</v>
      </c>
      <c r="P204" s="1">
        <f t="shared" si="21"/>
        <v>3.2683691552825786E-2</v>
      </c>
      <c r="Q204" s="27">
        <f t="shared" si="22"/>
        <v>33454.872000000003</v>
      </c>
      <c r="R204" s="1">
        <f t="shared" si="23"/>
        <v>2.909648410997949E-4</v>
      </c>
      <c r="AB204" s="1" t="s">
        <v>76</v>
      </c>
      <c r="AC204" s="1">
        <v>14</v>
      </c>
      <c r="AE204" s="1" t="s">
        <v>120</v>
      </c>
      <c r="AG204" s="1" t="s">
        <v>61</v>
      </c>
      <c r="AS204" s="1">
        <v>16288.5</v>
      </c>
      <c r="AT204" s="1">
        <v>1.0478434996912256E-2</v>
      </c>
    </row>
    <row r="205" spans="1:46">
      <c r="A205" s="30" t="s">
        <v>125</v>
      </c>
      <c r="B205" s="11"/>
      <c r="C205" s="26">
        <v>48473.374300000003</v>
      </c>
      <c r="D205" s="26"/>
      <c r="E205" s="1">
        <f t="shared" si="18"/>
        <v>20569.043759734013</v>
      </c>
      <c r="F205" s="1">
        <f t="shared" si="19"/>
        <v>20569</v>
      </c>
      <c r="G205" s="1">
        <f t="shared" si="20"/>
        <v>1.792600000044331E-2</v>
      </c>
      <c r="I205" s="1">
        <f t="shared" si="25"/>
        <v>1.792600000044331E-2</v>
      </c>
      <c r="P205" s="1">
        <f t="shared" si="21"/>
        <v>3.2683691552825786E-2</v>
      </c>
      <c r="Q205" s="27">
        <f t="shared" si="22"/>
        <v>33454.874300000003</v>
      </c>
      <c r="R205" s="1">
        <f t="shared" si="23"/>
        <v>2.1778945995526111E-4</v>
      </c>
      <c r="AB205" s="1" t="s">
        <v>76</v>
      </c>
      <c r="AC205" s="1">
        <v>10</v>
      </c>
      <c r="AE205" s="1" t="s">
        <v>120</v>
      </c>
      <c r="AG205" s="1" t="s">
        <v>61</v>
      </c>
      <c r="AS205" s="1">
        <v>16291</v>
      </c>
      <c r="AT205" s="1">
        <v>3.0364209997060243E-2</v>
      </c>
    </row>
    <row r="206" spans="1:46">
      <c r="A206" s="30" t="s">
        <v>122</v>
      </c>
      <c r="B206" s="11" t="s">
        <v>54</v>
      </c>
      <c r="C206" s="26">
        <v>48474.395400000001</v>
      </c>
      <c r="D206" s="26">
        <v>1.1000000000000001E-3</v>
      </c>
      <c r="E206" s="1">
        <f t="shared" si="18"/>
        <v>20571.536399720728</v>
      </c>
      <c r="F206" s="1">
        <f t="shared" si="19"/>
        <v>20571.5</v>
      </c>
      <c r="G206" s="1">
        <f t="shared" si="20"/>
        <v>1.4910999998392072E-2</v>
      </c>
      <c r="I206" s="1">
        <f t="shared" si="25"/>
        <v>1.4910999998392072E-2</v>
      </c>
      <c r="P206" s="1">
        <f t="shared" si="21"/>
        <v>3.2695814397525863E-2</v>
      </c>
      <c r="Q206" s="27">
        <f t="shared" si="22"/>
        <v>33455.895400000001</v>
      </c>
      <c r="R206" s="1">
        <f t="shared" si="23"/>
        <v>3.1629962321163662E-4</v>
      </c>
      <c r="AB206" s="1" t="s">
        <v>76</v>
      </c>
      <c r="AC206" s="1">
        <v>14</v>
      </c>
      <c r="AE206" s="1" t="s">
        <v>120</v>
      </c>
      <c r="AG206" s="1" t="s">
        <v>61</v>
      </c>
      <c r="AS206" s="1">
        <v>16293.5</v>
      </c>
      <c r="AT206" s="1">
        <v>4.2249984995578416E-2</v>
      </c>
    </row>
    <row r="207" spans="1:46">
      <c r="A207" s="30" t="s">
        <v>127</v>
      </c>
      <c r="B207" s="11"/>
      <c r="C207" s="26">
        <v>48475.413</v>
      </c>
      <c r="D207" s="26"/>
      <c r="E207" s="1">
        <f t="shared" si="18"/>
        <v>20574.020495745099</v>
      </c>
      <c r="F207" s="1">
        <f t="shared" si="19"/>
        <v>20574</v>
      </c>
      <c r="G207" s="1">
        <f t="shared" si="20"/>
        <v>8.3959999974467792E-3</v>
      </c>
      <c r="I207" s="1">
        <f t="shared" si="25"/>
        <v>8.3959999974467792E-3</v>
      </c>
      <c r="P207" s="1">
        <f t="shared" si="21"/>
        <v>3.2707939223248418E-2</v>
      </c>
      <c r="Q207" s="27">
        <f t="shared" si="22"/>
        <v>33456.913</v>
      </c>
      <c r="R207" s="1">
        <f t="shared" si="23"/>
        <v>5.9107038891907237E-4</v>
      </c>
      <c r="AB207" s="1" t="s">
        <v>76</v>
      </c>
      <c r="AC207" s="1">
        <v>16</v>
      </c>
      <c r="AE207" s="1" t="s">
        <v>131</v>
      </c>
      <c r="AG207" s="1" t="s">
        <v>61</v>
      </c>
      <c r="AS207" s="1">
        <v>16921</v>
      </c>
      <c r="AT207" s="1">
        <v>3.3579510003619362E-2</v>
      </c>
    </row>
    <row r="208" spans="1:46">
      <c r="A208" s="30" t="s">
        <v>128</v>
      </c>
      <c r="B208" s="11" t="s">
        <v>54</v>
      </c>
      <c r="C208" s="26">
        <v>48499.384899999997</v>
      </c>
      <c r="D208" s="26"/>
      <c r="E208" s="1">
        <f t="shared" si="18"/>
        <v>20632.539070319235</v>
      </c>
      <c r="F208" s="1">
        <f t="shared" si="19"/>
        <v>20632.5</v>
      </c>
      <c r="G208" s="1">
        <f t="shared" si="20"/>
        <v>1.6004999990400393E-2</v>
      </c>
      <c r="I208" s="1">
        <f t="shared" si="25"/>
        <v>1.6004999990400393E-2</v>
      </c>
      <c r="P208" s="1">
        <f t="shared" si="21"/>
        <v>3.299222568745782E-2</v>
      </c>
      <c r="Q208" s="27">
        <f t="shared" si="22"/>
        <v>33480.884899999997</v>
      </c>
      <c r="R208" s="1">
        <f t="shared" si="23"/>
        <v>2.8856583688276818E-4</v>
      </c>
      <c r="AB208" s="1" t="s">
        <v>81</v>
      </c>
      <c r="AC208" s="1">
        <v>22</v>
      </c>
      <c r="AE208" s="1" t="s">
        <v>126</v>
      </c>
      <c r="AG208" s="1" t="s">
        <v>61</v>
      </c>
      <c r="AS208" s="1">
        <v>16923.5</v>
      </c>
      <c r="AT208" s="1">
        <v>3.4265285001310986E-2</v>
      </c>
    </row>
    <row r="209" spans="1:46">
      <c r="A209" s="30" t="s">
        <v>129</v>
      </c>
      <c r="B209" s="11"/>
      <c r="C209" s="26">
        <v>48500.404999999999</v>
      </c>
      <c r="D209" s="26">
        <v>7.0000000000000001E-3</v>
      </c>
      <c r="E209" s="1">
        <f t="shared" si="18"/>
        <v>20635.029269173861</v>
      </c>
      <c r="F209" s="1">
        <f t="shared" si="19"/>
        <v>20635</v>
      </c>
      <c r="G209" s="1">
        <f t="shared" si="20"/>
        <v>1.1989999999059364E-2</v>
      </c>
      <c r="I209" s="1">
        <f t="shared" si="25"/>
        <v>1.1989999999059364E-2</v>
      </c>
      <c r="P209" s="1">
        <f t="shared" si="21"/>
        <v>3.3004398850129228E-2</v>
      </c>
      <c r="Q209" s="27">
        <f t="shared" si="22"/>
        <v>33481.904999999999</v>
      </c>
      <c r="R209" s="1">
        <f t="shared" si="23"/>
        <v>4.4160495907184642E-4</v>
      </c>
      <c r="AB209" s="1" t="s">
        <v>76</v>
      </c>
      <c r="AC209" s="1">
        <v>10</v>
      </c>
      <c r="AE209" s="1" t="s">
        <v>131</v>
      </c>
      <c r="AG209" s="1" t="s">
        <v>61</v>
      </c>
      <c r="AS209" s="1">
        <v>17004</v>
      </c>
      <c r="AT209" s="1">
        <v>2.9987239999172743E-2</v>
      </c>
    </row>
    <row r="210" spans="1:46">
      <c r="A210" s="30" t="s">
        <v>129</v>
      </c>
      <c r="B210" s="11"/>
      <c r="C210" s="26">
        <v>48507.360999999997</v>
      </c>
      <c r="D210" s="26">
        <v>8.0000000000000002E-3</v>
      </c>
      <c r="E210" s="1">
        <f t="shared" si="18"/>
        <v>20652.009784057438</v>
      </c>
      <c r="F210" s="1">
        <f t="shared" si="19"/>
        <v>20652</v>
      </c>
      <c r="G210" s="1">
        <f t="shared" si="20"/>
        <v>4.0079999962472357E-3</v>
      </c>
      <c r="I210" s="1">
        <f t="shared" si="25"/>
        <v>4.0079999962472357E-3</v>
      </c>
      <c r="P210" s="1">
        <f t="shared" si="21"/>
        <v>3.3087228893011265E-2</v>
      </c>
      <c r="Q210" s="27">
        <f t="shared" si="22"/>
        <v>33488.860999999997</v>
      </c>
      <c r="R210" s="1">
        <f t="shared" si="23"/>
        <v>8.4560155323039614E-4</v>
      </c>
      <c r="AB210" s="1" t="s">
        <v>76</v>
      </c>
      <c r="AC210" s="1">
        <v>17</v>
      </c>
      <c r="AE210" s="1" t="s">
        <v>134</v>
      </c>
      <c r="AG210" s="1" t="s">
        <v>61</v>
      </c>
      <c r="AS210" s="1">
        <v>17897.5</v>
      </c>
      <c r="AT210" s="1">
        <v>1.5563224995275959E-2</v>
      </c>
    </row>
    <row r="211" spans="1:46">
      <c r="A211" s="30" t="s">
        <v>129</v>
      </c>
      <c r="B211" s="11" t="s">
        <v>54</v>
      </c>
      <c r="C211" s="26">
        <v>48508.385999999999</v>
      </c>
      <c r="D211" s="26"/>
      <c r="E211" s="1">
        <f t="shared" si="18"/>
        <v>20654.511944459351</v>
      </c>
      <c r="F211" s="1">
        <f t="shared" si="19"/>
        <v>20654.5</v>
      </c>
      <c r="G211" s="1">
        <f t="shared" si="20"/>
        <v>4.8929999975371175E-3</v>
      </c>
      <c r="I211" s="1">
        <f t="shared" si="25"/>
        <v>4.8929999975371175E-3</v>
      </c>
      <c r="P211" s="1">
        <f t="shared" si="21"/>
        <v>3.3099417507658109E-2</v>
      </c>
      <c r="Q211" s="27">
        <f t="shared" si="22"/>
        <v>33489.885999999999</v>
      </c>
      <c r="R211" s="1">
        <f t="shared" si="23"/>
        <v>7.9560198875526012E-4</v>
      </c>
      <c r="AB211" s="1" t="s">
        <v>76</v>
      </c>
      <c r="AC211" s="1">
        <v>20</v>
      </c>
      <c r="AE211" s="1" t="s">
        <v>134</v>
      </c>
      <c r="AG211" s="1" t="s">
        <v>61</v>
      </c>
      <c r="AS211" s="1">
        <v>17909.5</v>
      </c>
      <c r="AT211" s="1">
        <v>2.1814944993820973E-2</v>
      </c>
    </row>
    <row r="212" spans="1:46">
      <c r="A212" s="30" t="s">
        <v>129</v>
      </c>
      <c r="B212" s="11"/>
      <c r="C212" s="26">
        <v>48509.43</v>
      </c>
      <c r="D212" s="26">
        <v>2E-3</v>
      </c>
      <c r="E212" s="1">
        <f t="shared" si="18"/>
        <v>20657.060486371152</v>
      </c>
      <c r="F212" s="1">
        <f t="shared" si="19"/>
        <v>20657</v>
      </c>
      <c r="G212" s="1">
        <f t="shared" si="20"/>
        <v>2.477799999905983E-2</v>
      </c>
      <c r="I212" s="1">
        <f t="shared" si="25"/>
        <v>2.477799999905983E-2</v>
      </c>
      <c r="P212" s="1">
        <f t="shared" si="21"/>
        <v>3.3111608103327451E-2</v>
      </c>
      <c r="Q212" s="27">
        <f t="shared" si="22"/>
        <v>33490.93</v>
      </c>
      <c r="R212" s="1">
        <f t="shared" si="23"/>
        <v>6.9449024035514985E-5</v>
      </c>
      <c r="AB212" s="1" t="s">
        <v>76</v>
      </c>
      <c r="AC212" s="1">
        <v>17</v>
      </c>
      <c r="AE212" s="1" t="s">
        <v>134</v>
      </c>
      <c r="AG212" s="1" t="s">
        <v>61</v>
      </c>
      <c r="AS212" s="1">
        <v>17914.5</v>
      </c>
      <c r="AT212" s="1">
        <v>1.8586495003546588E-2</v>
      </c>
    </row>
    <row r="213" spans="1:46">
      <c r="A213" s="30" t="s">
        <v>129</v>
      </c>
      <c r="B213" s="11" t="s">
        <v>54</v>
      </c>
      <c r="C213" s="26">
        <v>48510.466</v>
      </c>
      <c r="D213" s="26"/>
      <c r="E213" s="1">
        <f t="shared" ref="E213:E259" si="26">+(C213-C$7)/C$8</f>
        <v>20659.589499226153</v>
      </c>
      <c r="F213" s="1">
        <f t="shared" ref="F213:F249" si="27">ROUND(2*E213,0)/2</f>
        <v>20659.5</v>
      </c>
      <c r="G213" s="1">
        <f t="shared" ref="G213:G259" si="28">+C213-(C$7+F213*C$8)</f>
        <v>3.6662999998952728E-2</v>
      </c>
      <c r="I213" s="1">
        <f t="shared" si="25"/>
        <v>3.6662999998952728E-2</v>
      </c>
      <c r="P213" s="1">
        <f t="shared" ref="P213:P259" si="29">+D$11+D$12*F213+D$13*F213^2</f>
        <v>3.3123800680019286E-2</v>
      </c>
      <c r="Q213" s="27">
        <f t="shared" ref="Q213:Q259" si="30">+C213-15018.5</f>
        <v>33491.966</v>
      </c>
      <c r="R213" s="1">
        <f t="shared" si="23"/>
        <v>1.2525931819138939E-5</v>
      </c>
      <c r="AC213" s="1">
        <v>28</v>
      </c>
      <c r="AE213" s="1" t="s">
        <v>135</v>
      </c>
      <c r="AG213" s="1" t="s">
        <v>61</v>
      </c>
      <c r="AS213" s="1">
        <v>17917</v>
      </c>
      <c r="AT213" s="1">
        <v>1.6472269999212585E-2</v>
      </c>
    </row>
    <row r="214" spans="1:46">
      <c r="A214" s="30" t="s">
        <v>130</v>
      </c>
      <c r="B214" s="11"/>
      <c r="C214" s="26">
        <v>48767.51</v>
      </c>
      <c r="D214" s="26">
        <v>2E-3</v>
      </c>
      <c r="E214" s="1">
        <f t="shared" si="26"/>
        <v>21287.067858590097</v>
      </c>
      <c r="F214" s="1">
        <f t="shared" si="27"/>
        <v>21287</v>
      </c>
      <c r="G214" s="1">
        <f t="shared" si="28"/>
        <v>2.7798000002803747E-2</v>
      </c>
      <c r="I214" s="1">
        <f t="shared" si="25"/>
        <v>2.7798000002803747E-2</v>
      </c>
      <c r="P214" s="1">
        <f t="shared" si="29"/>
        <v>3.6246789247039342E-2</v>
      </c>
      <c r="Q214" s="27">
        <f t="shared" si="30"/>
        <v>33749.01</v>
      </c>
      <c r="R214" s="1">
        <f t="shared" si="23"/>
        <v>7.138203969351108E-5</v>
      </c>
      <c r="AB214" s="1" t="s">
        <v>76</v>
      </c>
      <c r="AG214" s="1" t="s">
        <v>82</v>
      </c>
      <c r="AS214" s="1">
        <v>17917</v>
      </c>
      <c r="AT214" s="1">
        <v>2.44722700008424E-2</v>
      </c>
    </row>
    <row r="215" spans="1:46">
      <c r="A215" s="30" t="s">
        <v>132</v>
      </c>
      <c r="B215" s="11" t="s">
        <v>54</v>
      </c>
      <c r="C215" s="26">
        <v>48768.534800000001</v>
      </c>
      <c r="D215" s="26">
        <v>5.0000000000000001E-4</v>
      </c>
      <c r="E215" s="1">
        <f t="shared" si="26"/>
        <v>21289.569530765584</v>
      </c>
      <c r="F215" s="1">
        <f t="shared" si="27"/>
        <v>21289.5</v>
      </c>
      <c r="G215" s="1">
        <f t="shared" si="28"/>
        <v>2.8482999994594138E-2</v>
      </c>
      <c r="I215" s="1">
        <f t="shared" si="25"/>
        <v>2.8482999994594138E-2</v>
      </c>
      <c r="P215" s="1">
        <f t="shared" si="29"/>
        <v>3.625948104139947E-2</v>
      </c>
      <c r="Q215" s="27">
        <f t="shared" si="30"/>
        <v>33750.034800000001</v>
      </c>
      <c r="R215" s="1">
        <f t="shared" si="23"/>
        <v>6.0473657471322558E-5</v>
      </c>
      <c r="AB215" s="1" t="s">
        <v>76</v>
      </c>
      <c r="AG215" s="1" t="s">
        <v>82</v>
      </c>
      <c r="AS215" s="1">
        <v>17978</v>
      </c>
      <c r="AT215" s="1">
        <v>1.3085179998597596E-2</v>
      </c>
    </row>
    <row r="216" spans="1:46">
      <c r="A216" s="30" t="s">
        <v>130</v>
      </c>
      <c r="B216" s="11"/>
      <c r="C216" s="26">
        <v>48801.506999999998</v>
      </c>
      <c r="D216" s="26">
        <v>3.0000000000000001E-3</v>
      </c>
      <c r="E216" s="1">
        <f t="shared" si="26"/>
        <v>21370.059026574152</v>
      </c>
      <c r="F216" s="1">
        <f t="shared" si="27"/>
        <v>21370</v>
      </c>
      <c r="G216" s="1">
        <f t="shared" si="28"/>
        <v>2.4179999993066303E-2</v>
      </c>
      <c r="I216" s="1">
        <f t="shared" si="25"/>
        <v>2.4179999993066303E-2</v>
      </c>
      <c r="P216" s="1">
        <f t="shared" si="29"/>
        <v>3.6669215715938369E-2</v>
      </c>
      <c r="Q216" s="27">
        <f t="shared" si="30"/>
        <v>33783.006999999998</v>
      </c>
      <c r="R216" s="1">
        <f t="shared" si="23"/>
        <v>1.5598050937243481E-4</v>
      </c>
      <c r="AS216" s="1">
        <v>17995</v>
      </c>
      <c r="AT216" s="1">
        <v>1.1108449994935654E-2</v>
      </c>
    </row>
    <row r="217" spans="1:46">
      <c r="A217" s="30" t="s">
        <v>133</v>
      </c>
      <c r="B217" s="11" t="s">
        <v>54</v>
      </c>
      <c r="C217" s="26">
        <v>49167.510999999999</v>
      </c>
      <c r="D217" s="26">
        <v>6.0000000000000001E-3</v>
      </c>
      <c r="E217" s="1">
        <f t="shared" si="26"/>
        <v>22263.523139491157</v>
      </c>
      <c r="F217" s="1">
        <f t="shared" si="27"/>
        <v>22263.5</v>
      </c>
      <c r="G217" s="1">
        <f t="shared" si="28"/>
        <v>9.4789999930071644E-3</v>
      </c>
      <c r="I217" s="1">
        <f t="shared" si="25"/>
        <v>9.4789999930071644E-3</v>
      </c>
      <c r="P217" s="1">
        <f t="shared" si="29"/>
        <v>4.1354937906864363E-2</v>
      </c>
      <c r="Q217" s="27">
        <f t="shared" si="30"/>
        <v>34149.010999999999</v>
      </c>
      <c r="R217" s="1">
        <f t="shared" si="23"/>
        <v>1.0160754178880787E-3</v>
      </c>
      <c r="AB217" s="1" t="s">
        <v>76</v>
      </c>
      <c r="AG217" s="1" t="s">
        <v>82</v>
      </c>
      <c r="AS217" s="1">
        <v>18012</v>
      </c>
      <c r="AT217" s="1">
        <v>2.5131720001809299E-2</v>
      </c>
    </row>
    <row r="218" spans="1:46">
      <c r="A218" s="30" t="s">
        <v>133</v>
      </c>
      <c r="B218" s="11" t="s">
        <v>54</v>
      </c>
      <c r="C218" s="26">
        <v>49172.432999999997</v>
      </c>
      <c r="D218" s="26">
        <v>4.0000000000000001E-3</v>
      </c>
      <c r="E218" s="1">
        <f t="shared" si="26"/>
        <v>22275.538391684513</v>
      </c>
      <c r="F218" s="1">
        <f t="shared" si="27"/>
        <v>22275.5</v>
      </c>
      <c r="G218" s="1">
        <f t="shared" si="28"/>
        <v>1.5726999998150859E-2</v>
      </c>
      <c r="I218" s="1">
        <f t="shared" si="25"/>
        <v>1.5726999998150859E-2</v>
      </c>
      <c r="P218" s="1">
        <f t="shared" si="29"/>
        <v>4.1419590766170133E-2</v>
      </c>
      <c r="Q218" s="27">
        <f t="shared" si="30"/>
        <v>34153.932999999997</v>
      </c>
      <c r="R218" s="1">
        <f t="shared" si="23"/>
        <v>6.6010922037290924E-4</v>
      </c>
      <c r="AS218" s="1">
        <v>18817.5</v>
      </c>
      <c r="AT218" s="1">
        <v>1.5528424999502022E-2</v>
      </c>
    </row>
    <row r="219" spans="1:46">
      <c r="A219" s="30" t="s">
        <v>133</v>
      </c>
      <c r="B219" s="11" t="s">
        <v>54</v>
      </c>
      <c r="C219" s="26">
        <v>49174.478000000003</v>
      </c>
      <c r="D219" s="26">
        <v>3.0000000000000001E-3</v>
      </c>
      <c r="E219" s="1">
        <f t="shared" si="26"/>
        <v>22280.530506827847</v>
      </c>
      <c r="F219" s="1">
        <f t="shared" si="27"/>
        <v>22280.5</v>
      </c>
      <c r="G219" s="1">
        <f t="shared" si="28"/>
        <v>1.2497000003349967E-2</v>
      </c>
      <c r="I219" s="1">
        <f t="shared" si="25"/>
        <v>1.2497000003349967E-2</v>
      </c>
      <c r="P219" s="1">
        <f t="shared" si="29"/>
        <v>4.1446542928500481E-2</v>
      </c>
      <c r="Q219" s="27">
        <f t="shared" si="30"/>
        <v>34155.978000000003</v>
      </c>
      <c r="R219" s="1">
        <f t="shared" si="23"/>
        <v>8.3807603557513213E-4</v>
      </c>
      <c r="AB219" s="1" t="s">
        <v>76</v>
      </c>
      <c r="AG219" s="1" t="s">
        <v>82</v>
      </c>
      <c r="AS219" s="1">
        <v>18825</v>
      </c>
      <c r="AT219" s="1">
        <v>1.3185750001866836E-2</v>
      </c>
    </row>
    <row r="220" spans="1:46">
      <c r="A220" s="30" t="s">
        <v>133</v>
      </c>
      <c r="B220" s="11"/>
      <c r="C220" s="26">
        <v>49175.5</v>
      </c>
      <c r="D220" s="26">
        <v>4.0000000000000001E-3</v>
      </c>
      <c r="E220" s="1">
        <f t="shared" si="26"/>
        <v>22283.025343833448</v>
      </c>
      <c r="F220" s="1">
        <f t="shared" si="27"/>
        <v>22283</v>
      </c>
      <c r="G220" s="1">
        <f t="shared" si="28"/>
        <v>1.0381999993114732E-2</v>
      </c>
      <c r="I220" s="1">
        <f t="shared" si="25"/>
        <v>1.0381999993114732E-2</v>
      </c>
      <c r="P220" s="1">
        <f t="shared" si="29"/>
        <v>4.1460021981199392E-2</v>
      </c>
      <c r="Q220" s="27">
        <f t="shared" si="30"/>
        <v>34157</v>
      </c>
      <c r="R220" s="1">
        <f t="shared" ref="R220:R259" si="31">+(P220-G220)^2</f>
        <v>9.6584345069187355E-4</v>
      </c>
      <c r="AS220" s="1">
        <v>18883.5</v>
      </c>
      <c r="AT220" s="1">
        <v>2.7912885001569521E-2</v>
      </c>
    </row>
    <row r="221" spans="1:46">
      <c r="A221" s="30" t="s">
        <v>136</v>
      </c>
      <c r="B221" s="32"/>
      <c r="C221" s="33">
        <v>49175.508000000002</v>
      </c>
      <c r="D221" s="33"/>
      <c r="E221" s="1">
        <f t="shared" si="26"/>
        <v>22283.044872890248</v>
      </c>
      <c r="F221" s="1">
        <f t="shared" si="27"/>
        <v>22283</v>
      </c>
      <c r="G221" s="1">
        <f t="shared" si="28"/>
        <v>1.8381999994744547E-2</v>
      </c>
      <c r="I221" s="1">
        <f t="shared" ref="I221:I252" si="32">G221</f>
        <v>1.8381999994744547E-2</v>
      </c>
      <c r="P221" s="1">
        <f t="shared" si="29"/>
        <v>4.1460021981199392E-2</v>
      </c>
      <c r="Q221" s="27">
        <f t="shared" si="30"/>
        <v>34157.008000000002</v>
      </c>
      <c r="R221" s="1">
        <f t="shared" si="31"/>
        <v>5.3259509880729326E-4</v>
      </c>
      <c r="AB221" s="1" t="s">
        <v>76</v>
      </c>
      <c r="AC221" s="1">
        <v>9</v>
      </c>
      <c r="AE221" s="1" t="s">
        <v>72</v>
      </c>
      <c r="AG221" s="1" t="s">
        <v>61</v>
      </c>
      <c r="AS221" s="1">
        <v>19677</v>
      </c>
      <c r="AT221" s="1">
        <v>2.8057869996700902E-2</v>
      </c>
    </row>
    <row r="222" spans="1:46">
      <c r="A222" s="30" t="s">
        <v>127</v>
      </c>
      <c r="B222" s="32"/>
      <c r="C222" s="33">
        <v>49200.485000000001</v>
      </c>
      <c r="D222" s="33"/>
      <c r="E222" s="1">
        <f t="shared" si="26"/>
        <v>22344.017029337519</v>
      </c>
      <c r="F222" s="1">
        <f t="shared" si="27"/>
        <v>22344</v>
      </c>
      <c r="G222" s="1">
        <f t="shared" si="28"/>
        <v>6.9759999969392084E-3</v>
      </c>
      <c r="I222" s="1">
        <f t="shared" si="32"/>
        <v>6.9759999969392084E-3</v>
      </c>
      <c r="P222" s="1">
        <f t="shared" si="29"/>
        <v>4.178952474630316E-2</v>
      </c>
      <c r="Q222" s="27">
        <f t="shared" si="30"/>
        <v>34181.985000000001</v>
      </c>
      <c r="R222" s="1">
        <f t="shared" si="31"/>
        <v>1.2119815054745765E-3</v>
      </c>
      <c r="AB222" s="1" t="s">
        <v>76</v>
      </c>
      <c r="AG222" s="1" t="s">
        <v>82</v>
      </c>
      <c r="AS222" s="1">
        <v>19830.5</v>
      </c>
      <c r="AT222" s="1">
        <v>1.244445500196889E-2</v>
      </c>
    </row>
    <row r="223" spans="1:46">
      <c r="A223" s="33" t="s">
        <v>137</v>
      </c>
      <c r="B223" s="32"/>
      <c r="C223" s="33">
        <v>49200.489000000001</v>
      </c>
      <c r="D223" s="33" t="s">
        <v>138</v>
      </c>
      <c r="E223" s="1">
        <f t="shared" si="26"/>
        <v>22344.02679386592</v>
      </c>
      <c r="F223" s="1">
        <f t="shared" si="27"/>
        <v>22344</v>
      </c>
      <c r="G223" s="1">
        <f t="shared" si="28"/>
        <v>1.0975999997754116E-2</v>
      </c>
      <c r="I223" s="1">
        <f t="shared" si="32"/>
        <v>1.0975999997754116E-2</v>
      </c>
      <c r="L223" s="16"/>
      <c r="O223" s="1">
        <f t="shared" ref="O223:O259" ca="1" si="33">+C$11+C$12*$F223</f>
        <v>3.3957925736050054E-3</v>
      </c>
      <c r="P223" s="1">
        <f t="shared" si="29"/>
        <v>4.178952474630316E-2</v>
      </c>
      <c r="Q223" s="27">
        <f t="shared" si="30"/>
        <v>34181.989000000001</v>
      </c>
      <c r="R223" s="1">
        <f t="shared" si="31"/>
        <v>9.4947330742944447E-4</v>
      </c>
      <c r="AB223" s="1" t="s">
        <v>76</v>
      </c>
      <c r="AC223" s="1">
        <v>11</v>
      </c>
      <c r="AE223" s="1" t="s">
        <v>131</v>
      </c>
      <c r="AG223" s="1" t="s">
        <v>61</v>
      </c>
      <c r="AS223" s="1">
        <v>20546</v>
      </c>
      <c r="AT223" s="1">
        <v>4.1653259992017411E-2</v>
      </c>
    </row>
    <row r="224" spans="1:46">
      <c r="A224" s="30" t="s">
        <v>127</v>
      </c>
      <c r="B224" s="32"/>
      <c r="C224" s="33">
        <v>49207.447</v>
      </c>
      <c r="D224" s="33"/>
      <c r="E224" s="1">
        <f t="shared" si="26"/>
        <v>22361.012191013695</v>
      </c>
      <c r="F224" s="1">
        <f t="shared" si="27"/>
        <v>22361</v>
      </c>
      <c r="G224" s="1">
        <f t="shared" si="28"/>
        <v>4.9939999953494407E-3</v>
      </c>
      <c r="I224" s="1">
        <f t="shared" si="32"/>
        <v>4.9939999953494407E-3</v>
      </c>
      <c r="O224" s="1">
        <f t="shared" ca="1" si="33"/>
        <v>3.5565010738597136E-3</v>
      </c>
      <c r="P224" s="1">
        <f t="shared" si="29"/>
        <v>4.1881563532624393E-2</v>
      </c>
      <c r="Q224" s="27">
        <f t="shared" si="30"/>
        <v>34188.947</v>
      </c>
      <c r="R224" s="1">
        <f t="shared" si="31"/>
        <v>1.3606923437164966E-3</v>
      </c>
      <c r="AB224" s="1" t="s">
        <v>76</v>
      </c>
      <c r="AG224" s="1" t="s">
        <v>82</v>
      </c>
      <c r="AS224" s="1">
        <v>20631.5</v>
      </c>
      <c r="AT224" s="1">
        <v>3.8246764997893479E-2</v>
      </c>
    </row>
    <row r="225" spans="1:46">
      <c r="A225" s="33" t="s">
        <v>137</v>
      </c>
      <c r="B225" s="32"/>
      <c r="C225" s="33">
        <v>49207.451000000001</v>
      </c>
      <c r="D225" s="33" t="s">
        <v>138</v>
      </c>
      <c r="E225" s="1">
        <f t="shared" si="26"/>
        <v>22361.021955542095</v>
      </c>
      <c r="F225" s="1">
        <f t="shared" si="27"/>
        <v>22361</v>
      </c>
      <c r="G225" s="1">
        <f t="shared" si="28"/>
        <v>8.993999996164348E-3</v>
      </c>
      <c r="I225" s="1">
        <f t="shared" si="32"/>
        <v>8.993999996164348E-3</v>
      </c>
      <c r="L225" s="16"/>
      <c r="O225" s="1">
        <f t="shared" ca="1" si="33"/>
        <v>3.5565010738597136E-3</v>
      </c>
      <c r="P225" s="1">
        <f t="shared" si="29"/>
        <v>4.1881563532624393E-2</v>
      </c>
      <c r="Q225" s="27">
        <f t="shared" si="30"/>
        <v>34188.951000000001</v>
      </c>
      <c r="R225" s="1">
        <f t="shared" si="31"/>
        <v>1.0815918353646963E-3</v>
      </c>
      <c r="AB225" s="1" t="s">
        <v>76</v>
      </c>
      <c r="AC225" s="1">
        <v>18</v>
      </c>
      <c r="AE225" s="1" t="s">
        <v>144</v>
      </c>
      <c r="AG225" s="1" t="s">
        <v>61</v>
      </c>
      <c r="AS225" s="1">
        <v>20746</v>
      </c>
      <c r="AT225" s="1">
        <v>3.9115260005928576E-2</v>
      </c>
    </row>
    <row r="226" spans="1:46">
      <c r="A226" s="30" t="s">
        <v>127</v>
      </c>
      <c r="B226" s="32"/>
      <c r="C226" s="33">
        <v>49214.425000000003</v>
      </c>
      <c r="D226" s="33"/>
      <c r="E226" s="1">
        <f t="shared" si="26"/>
        <v>22378.046410803472</v>
      </c>
      <c r="F226" s="1">
        <f t="shared" si="27"/>
        <v>22378</v>
      </c>
      <c r="G226" s="1">
        <f t="shared" si="28"/>
        <v>1.9011999997019302E-2</v>
      </c>
      <c r="I226" s="1">
        <f t="shared" si="32"/>
        <v>1.9011999997019302E-2</v>
      </c>
      <c r="O226" s="1">
        <f t="shared" ca="1" si="33"/>
        <v>3.717209574114394E-3</v>
      </c>
      <c r="P226" s="1">
        <f t="shared" si="29"/>
        <v>4.1973693921425699E-2</v>
      </c>
      <c r="Q226" s="27">
        <f t="shared" si="30"/>
        <v>34195.925000000003</v>
      </c>
      <c r="R226" s="1">
        <f t="shared" si="31"/>
        <v>5.2723938787812164E-4</v>
      </c>
      <c r="AB226" s="1" t="s">
        <v>146</v>
      </c>
      <c r="AG226" s="1" t="s">
        <v>82</v>
      </c>
      <c r="AS226" s="1">
        <v>21493</v>
      </c>
      <c r="AT226" s="1">
        <v>4.8684829998819623E-2</v>
      </c>
    </row>
    <row r="227" spans="1:46">
      <c r="A227" s="33" t="s">
        <v>137</v>
      </c>
      <c r="B227" s="32"/>
      <c r="C227" s="33">
        <v>49214.428</v>
      </c>
      <c r="D227" s="33" t="s">
        <v>138</v>
      </c>
      <c r="E227" s="1">
        <f t="shared" si="26"/>
        <v>22378.053734199762</v>
      </c>
      <c r="F227" s="1">
        <f t="shared" si="27"/>
        <v>22378</v>
      </c>
      <c r="G227" s="1">
        <f t="shared" si="28"/>
        <v>2.2011999993992504E-2</v>
      </c>
      <c r="I227" s="1">
        <f t="shared" si="32"/>
        <v>2.2011999993992504E-2</v>
      </c>
      <c r="L227" s="16"/>
      <c r="O227" s="1">
        <f t="shared" ca="1" si="33"/>
        <v>3.717209574114394E-3</v>
      </c>
      <c r="P227" s="1">
        <f t="shared" si="29"/>
        <v>4.1973693921425699E-2</v>
      </c>
      <c r="Q227" s="27">
        <f t="shared" si="30"/>
        <v>34195.928</v>
      </c>
      <c r="R227" s="1">
        <f t="shared" si="31"/>
        <v>3.9846922445252328E-4</v>
      </c>
      <c r="AB227" s="1" t="s">
        <v>76</v>
      </c>
      <c r="AG227" s="1" t="s">
        <v>82</v>
      </c>
      <c r="AS227" s="1">
        <v>21493</v>
      </c>
      <c r="AT227" s="1">
        <v>4.8684829998819623E-2</v>
      </c>
    </row>
    <row r="228" spans="1:46">
      <c r="A228" s="30" t="s">
        <v>139</v>
      </c>
      <c r="B228" s="32" t="s">
        <v>54</v>
      </c>
      <c r="C228" s="33">
        <v>49544.385000000002</v>
      </c>
      <c r="D228" s="33">
        <v>6.0000000000000001E-3</v>
      </c>
      <c r="E228" s="1">
        <f t="shared" si="26"/>
        <v>23183.522358328893</v>
      </c>
      <c r="F228" s="1">
        <f t="shared" si="27"/>
        <v>23183.5</v>
      </c>
      <c r="G228" s="1">
        <f t="shared" si="28"/>
        <v>9.1590000010910444E-3</v>
      </c>
      <c r="I228" s="1">
        <f t="shared" si="32"/>
        <v>9.1590000010910444E-3</v>
      </c>
      <c r="O228" s="1">
        <f t="shared" ca="1" si="33"/>
        <v>1.1331956453829395E-2</v>
      </c>
      <c r="P228" s="1">
        <f t="shared" si="29"/>
        <v>4.6444046476299579E-2</v>
      </c>
      <c r="Q228" s="27">
        <f t="shared" si="30"/>
        <v>34525.885000000002</v>
      </c>
      <c r="R228" s="1">
        <f t="shared" si="31"/>
        <v>1.3901746906584604E-3</v>
      </c>
      <c r="AS228" s="1">
        <v>21522.5</v>
      </c>
      <c r="AT228" s="1">
        <v>4.1436974999669474E-2</v>
      </c>
    </row>
    <row r="229" spans="1:46">
      <c r="A229" s="30" t="s">
        <v>140</v>
      </c>
      <c r="B229" s="32"/>
      <c r="C229" s="33">
        <v>49547.455000000002</v>
      </c>
      <c r="D229" s="33"/>
      <c r="E229" s="1">
        <f t="shared" si="26"/>
        <v>23191.016633874122</v>
      </c>
      <c r="F229" s="1">
        <f t="shared" si="27"/>
        <v>23191</v>
      </c>
      <c r="G229" s="1">
        <f t="shared" si="28"/>
        <v>6.8140000003040768E-3</v>
      </c>
      <c r="I229" s="1">
        <f t="shared" si="32"/>
        <v>6.8140000003040768E-3</v>
      </c>
      <c r="O229" s="1">
        <f t="shared" ca="1" si="33"/>
        <v>1.1402857262765298E-2</v>
      </c>
      <c r="P229" s="1">
        <f t="shared" si="29"/>
        <v>4.6486636213437432E-2</v>
      </c>
      <c r="Q229" s="27">
        <f t="shared" si="30"/>
        <v>34528.955000000002</v>
      </c>
      <c r="R229" s="1">
        <f t="shared" si="31"/>
        <v>1.57391806409962E-3</v>
      </c>
      <c r="AB229" s="1" t="s">
        <v>146</v>
      </c>
      <c r="AE229" s="1" t="s">
        <v>149</v>
      </c>
      <c r="AG229" s="1" t="s">
        <v>82</v>
      </c>
      <c r="AS229" s="1">
        <v>21527.5</v>
      </c>
      <c r="AT229" s="1">
        <v>4.1308525003842078E-2</v>
      </c>
    </row>
    <row r="230" spans="1:46">
      <c r="A230" s="30" t="s">
        <v>141</v>
      </c>
      <c r="B230" s="32" t="s">
        <v>54</v>
      </c>
      <c r="C230" s="33">
        <v>49571.434000000001</v>
      </c>
      <c r="D230" s="33">
        <v>4.0000000000000001E-3</v>
      </c>
      <c r="E230" s="1">
        <f t="shared" si="26"/>
        <v>23249.552540486169</v>
      </c>
      <c r="F230" s="1">
        <f t="shared" si="27"/>
        <v>23249.5</v>
      </c>
      <c r="G230" s="1">
        <f t="shared" si="28"/>
        <v>2.1522999995795544E-2</v>
      </c>
      <c r="I230" s="1">
        <f t="shared" si="32"/>
        <v>2.1522999995795544E-2</v>
      </c>
      <c r="O230" s="1">
        <f t="shared" ca="1" si="33"/>
        <v>1.195588357246527E-2</v>
      </c>
      <c r="P230" s="1">
        <f t="shared" si="29"/>
        <v>4.681944806134046E-2</v>
      </c>
      <c r="Q230" s="27">
        <f t="shared" si="30"/>
        <v>34552.934000000001</v>
      </c>
      <c r="R230" s="1">
        <f t="shared" si="31"/>
        <v>6.3991028473281116E-4</v>
      </c>
      <c r="AS230" s="1">
        <v>25992</v>
      </c>
      <c r="AT230" s="1">
        <v>8.2525520003400743E-2</v>
      </c>
    </row>
    <row r="231" spans="1:46">
      <c r="A231" s="30" t="s">
        <v>142</v>
      </c>
      <c r="B231" s="32"/>
      <c r="C231" s="33">
        <v>49896.487999999998</v>
      </c>
      <c r="D231" s="33"/>
      <c r="E231" s="1">
        <f t="shared" si="26"/>
        <v>24043.052293931818</v>
      </c>
      <c r="F231" s="1">
        <f t="shared" si="27"/>
        <v>24043</v>
      </c>
      <c r="G231" s="1">
        <f t="shared" si="28"/>
        <v>2.1421999990707263E-2</v>
      </c>
      <c r="I231" s="1">
        <f t="shared" si="32"/>
        <v>2.1421999990707263E-2</v>
      </c>
      <c r="O231" s="1">
        <f t="shared" ca="1" si="33"/>
        <v>1.9457189157882832E-2</v>
      </c>
      <c r="P231" s="1">
        <f t="shared" si="29"/>
        <v>5.1440885623149274E-2</v>
      </c>
      <c r="Q231" s="27">
        <f t="shared" si="30"/>
        <v>34877.987999999998</v>
      </c>
      <c r="R231" s="1">
        <f t="shared" si="31"/>
        <v>9.011334946136334E-4</v>
      </c>
      <c r="AS231" s="1">
        <v>26897.5</v>
      </c>
      <c r="AT231" s="1">
        <v>8.3353224996244535E-2</v>
      </c>
    </row>
    <row r="232" spans="1:46">
      <c r="A232" s="30" t="s">
        <v>143</v>
      </c>
      <c r="B232" s="32" t="s">
        <v>54</v>
      </c>
      <c r="C232" s="33">
        <v>49959.353000000003</v>
      </c>
      <c r="D232" s="33">
        <v>2.1000000000000001E-2</v>
      </c>
      <c r="E232" s="1">
        <f t="shared" si="26"/>
        <v>24196.514063362025</v>
      </c>
      <c r="F232" s="1">
        <f t="shared" si="27"/>
        <v>24196.5</v>
      </c>
      <c r="G232" s="1">
        <f t="shared" si="28"/>
        <v>5.761000000347849E-3</v>
      </c>
      <c r="I232" s="1">
        <f t="shared" si="32"/>
        <v>5.761000000347849E-3</v>
      </c>
      <c r="O232" s="1">
        <f t="shared" ca="1" si="33"/>
        <v>2.0908292380770799E-2</v>
      </c>
      <c r="P232" s="1">
        <f t="shared" si="29"/>
        <v>5.2357925349914583E-2</v>
      </c>
      <c r="Q232" s="27">
        <f t="shared" si="30"/>
        <v>34940.853000000003</v>
      </c>
      <c r="R232" s="1">
        <f t="shared" si="31"/>
        <v>2.171273452033095E-3</v>
      </c>
      <c r="AS232" s="1">
        <v>30376</v>
      </c>
      <c r="AT232" s="1">
        <v>0.12732056000095326</v>
      </c>
    </row>
    <row r="233" spans="1:46">
      <c r="A233" s="30" t="s">
        <v>145</v>
      </c>
      <c r="B233" s="32"/>
      <c r="C233" s="33">
        <v>50252.483699999997</v>
      </c>
      <c r="D233" s="33"/>
      <c r="E233" s="1">
        <f t="shared" si="26"/>
        <v>24912.084824458176</v>
      </c>
      <c r="F233" s="1">
        <f t="shared" si="27"/>
        <v>24912</v>
      </c>
      <c r="G233" s="1">
        <f t="shared" si="28"/>
        <v>3.4747999990941025E-2</v>
      </c>
      <c r="I233" s="1">
        <f t="shared" si="32"/>
        <v>3.4747999990941025E-2</v>
      </c>
      <c r="O233" s="1">
        <f t="shared" ca="1" si="33"/>
        <v>2.7672229553255073E-2</v>
      </c>
      <c r="P233" s="1">
        <f t="shared" si="29"/>
        <v>5.673100472388088E-2</v>
      </c>
      <c r="Q233" s="27">
        <f t="shared" si="30"/>
        <v>35233.983699999997</v>
      </c>
      <c r="R233" s="1">
        <f t="shared" si="31"/>
        <v>4.8325249708845605E-4</v>
      </c>
      <c r="AS233" s="1">
        <v>30403</v>
      </c>
      <c r="AT233" s="1">
        <v>0.12668693000159692</v>
      </c>
    </row>
    <row r="234" spans="1:46">
      <c r="A234" s="30" t="s">
        <v>142</v>
      </c>
      <c r="B234" s="32" t="s">
        <v>54</v>
      </c>
      <c r="C234" s="33">
        <v>50287.504999999997</v>
      </c>
      <c r="D234" s="33"/>
      <c r="E234" s="1">
        <f t="shared" si="26"/>
        <v>24997.57644405168</v>
      </c>
      <c r="F234" s="1">
        <f t="shared" si="27"/>
        <v>24997.5</v>
      </c>
      <c r="G234" s="1">
        <f t="shared" si="28"/>
        <v>3.1314999992900994E-2</v>
      </c>
      <c r="I234" s="1">
        <f t="shared" si="32"/>
        <v>3.1314999992900994E-2</v>
      </c>
      <c r="O234" s="1">
        <f t="shared" ca="1" si="33"/>
        <v>2.8480498775124263E-2</v>
      </c>
      <c r="P234" s="1">
        <f t="shared" si="29"/>
        <v>5.726442766252457E-2</v>
      </c>
      <c r="Q234" s="27">
        <f t="shared" si="30"/>
        <v>35269.004999999997</v>
      </c>
      <c r="R234" s="1">
        <f t="shared" si="31"/>
        <v>6.7337279638102568E-4</v>
      </c>
      <c r="AS234" s="1">
        <v>30439.5</v>
      </c>
      <c r="AT234" s="1">
        <v>0.12771924499975285</v>
      </c>
    </row>
    <row r="235" spans="1:46">
      <c r="A235" s="30" t="s">
        <v>147</v>
      </c>
      <c r="B235" s="32" t="s">
        <v>50</v>
      </c>
      <c r="C235" s="33">
        <v>50334.410300000003</v>
      </c>
      <c r="D235" s="33">
        <v>2.0000000000000001E-4</v>
      </c>
      <c r="E235" s="1">
        <f t="shared" si="26"/>
        <v>25112.078477514733</v>
      </c>
      <c r="F235" s="1">
        <f t="shared" si="27"/>
        <v>25112</v>
      </c>
      <c r="G235" s="1">
        <f t="shared" si="28"/>
        <v>3.2147999998414889E-2</v>
      </c>
      <c r="I235" s="1">
        <f t="shared" si="32"/>
        <v>3.2147999998414889E-2</v>
      </c>
      <c r="O235" s="1">
        <f t="shared" ca="1" si="33"/>
        <v>2.9562917791545573E-2</v>
      </c>
      <c r="P235" s="1">
        <f t="shared" si="29"/>
        <v>5.7982406912980081E-2</v>
      </c>
      <c r="Q235" s="27">
        <f t="shared" si="30"/>
        <v>35315.910300000003</v>
      </c>
      <c r="R235" s="1">
        <f t="shared" si="31"/>
        <v>6.6741658062733375E-4</v>
      </c>
      <c r="AS235" s="1">
        <v>30552</v>
      </c>
      <c r="AT235" s="1">
        <v>0.10907912000402575</v>
      </c>
    </row>
    <row r="236" spans="1:46">
      <c r="A236" s="30" t="s">
        <v>148</v>
      </c>
      <c r="B236" s="32"/>
      <c r="C236" s="33">
        <v>50640.425199999998</v>
      </c>
      <c r="D236" s="33">
        <v>4.0000000000000002E-4</v>
      </c>
      <c r="E236" s="1">
        <f t="shared" si="26"/>
        <v>25859.101272806263</v>
      </c>
      <c r="F236" s="1">
        <f t="shared" si="27"/>
        <v>25859</v>
      </c>
      <c r="G236" s="1">
        <f t="shared" si="28"/>
        <v>4.1485999994620215E-2</v>
      </c>
      <c r="I236" s="1">
        <f t="shared" si="32"/>
        <v>4.1485999994620215E-2</v>
      </c>
      <c r="O236" s="1">
        <f t="shared" ca="1" si="33"/>
        <v>3.6624638361560602E-2</v>
      </c>
      <c r="P236" s="1">
        <f t="shared" si="29"/>
        <v>6.2768505540536923E-2</v>
      </c>
      <c r="Q236" s="27">
        <f t="shared" si="30"/>
        <v>35621.925199999998</v>
      </c>
      <c r="R236" s="1">
        <f t="shared" si="31"/>
        <v>4.5294504231197544E-4</v>
      </c>
      <c r="AS236" s="1">
        <v>31259.5</v>
      </c>
      <c r="AT236" s="1">
        <v>0.13805344499996863</v>
      </c>
    </row>
    <row r="237" spans="1:46">
      <c r="A237" s="30" t="s">
        <v>150</v>
      </c>
      <c r="B237" s="32" t="s">
        <v>50</v>
      </c>
      <c r="C237" s="33">
        <v>50640.425199999998</v>
      </c>
      <c r="D237" s="33">
        <v>4.0000000000000002E-4</v>
      </c>
      <c r="E237" s="1">
        <f t="shared" si="26"/>
        <v>25859.101272806263</v>
      </c>
      <c r="F237" s="1">
        <f t="shared" si="27"/>
        <v>25859</v>
      </c>
      <c r="G237" s="1">
        <f t="shared" si="28"/>
        <v>4.1485999994620215E-2</v>
      </c>
      <c r="I237" s="1">
        <f t="shared" si="32"/>
        <v>4.1485999994620215E-2</v>
      </c>
      <c r="O237" s="1">
        <f t="shared" ca="1" si="33"/>
        <v>3.6624638361560602E-2</v>
      </c>
      <c r="P237" s="1">
        <f t="shared" si="29"/>
        <v>6.2768505540536923E-2</v>
      </c>
      <c r="Q237" s="27">
        <f t="shared" si="30"/>
        <v>35621.925199999998</v>
      </c>
      <c r="R237" s="1">
        <f t="shared" si="31"/>
        <v>4.5294504231197544E-4</v>
      </c>
      <c r="AS237" s="1">
        <v>31262</v>
      </c>
      <c r="AT237" s="1">
        <v>0.13803922000079183</v>
      </c>
    </row>
    <row r="238" spans="1:46">
      <c r="A238" s="30" t="s">
        <v>147</v>
      </c>
      <c r="B238" s="34" t="s">
        <v>54</v>
      </c>
      <c r="C238" s="33">
        <v>50652.502500000002</v>
      </c>
      <c r="D238" s="33">
        <v>1E-4</v>
      </c>
      <c r="E238" s="1">
        <f t="shared" si="26"/>
        <v>25888.583557510628</v>
      </c>
      <c r="F238" s="1">
        <f t="shared" si="27"/>
        <v>25888.5</v>
      </c>
      <c r="G238" s="1">
        <f t="shared" si="28"/>
        <v>3.4228999997139908E-2</v>
      </c>
      <c r="I238" s="1">
        <f t="shared" si="32"/>
        <v>3.4228999997139908E-2</v>
      </c>
      <c r="O238" s="1">
        <f t="shared" ca="1" si="33"/>
        <v>3.6903514876708426E-2</v>
      </c>
      <c r="P238" s="1">
        <f t="shared" si="29"/>
        <v>6.2961145093179238E-2</v>
      </c>
      <c r="Q238" s="27">
        <f t="shared" si="30"/>
        <v>35634.002500000002</v>
      </c>
      <c r="R238" s="1">
        <f t="shared" si="31"/>
        <v>8.2553616181985686E-4</v>
      </c>
      <c r="AS238" s="1">
        <v>31272</v>
      </c>
      <c r="AT238" s="1">
        <v>0.13738231999741402</v>
      </c>
    </row>
    <row r="239" spans="1:46">
      <c r="A239" s="30" t="s">
        <v>147</v>
      </c>
      <c r="B239" s="34" t="s">
        <v>54</v>
      </c>
      <c r="C239" s="33">
        <v>50654.550600000002</v>
      </c>
      <c r="D239" s="33">
        <v>1E-4</v>
      </c>
      <c r="E239" s="1">
        <f t="shared" si="26"/>
        <v>25893.583240163454</v>
      </c>
      <c r="F239" s="1">
        <f t="shared" si="27"/>
        <v>25893.5</v>
      </c>
      <c r="G239" s="1">
        <f t="shared" si="28"/>
        <v>3.4098999996786006E-2</v>
      </c>
      <c r="I239" s="1">
        <f t="shared" si="32"/>
        <v>3.4098999996786006E-2</v>
      </c>
      <c r="O239" s="1">
        <f t="shared" ca="1" si="33"/>
        <v>3.6950782082665695E-2</v>
      </c>
      <c r="P239" s="1">
        <f t="shared" si="29"/>
        <v>6.2993823202923946E-2</v>
      </c>
      <c r="Q239" s="27">
        <f t="shared" si="30"/>
        <v>35636.050600000002</v>
      </c>
      <c r="R239" s="1">
        <f t="shared" si="31"/>
        <v>8.3491080811396758E-4</v>
      </c>
      <c r="AS239" s="1">
        <v>31408.5</v>
      </c>
      <c r="AT239" s="1">
        <v>0.13814563499909127</v>
      </c>
    </row>
    <row r="240" spans="1:46">
      <c r="A240" s="33" t="s">
        <v>151</v>
      </c>
      <c r="B240" s="32" t="s">
        <v>50</v>
      </c>
      <c r="C240" s="33">
        <v>52086.454400000002</v>
      </c>
      <c r="D240" s="33" t="s">
        <v>138</v>
      </c>
      <c r="E240" s="1">
        <f t="shared" si="26"/>
        <v>29389.049569628409</v>
      </c>
      <c r="F240" s="1">
        <f t="shared" si="27"/>
        <v>29389</v>
      </c>
      <c r="G240" s="1">
        <f t="shared" si="28"/>
        <v>2.0305999998527113E-2</v>
      </c>
      <c r="I240" s="1">
        <f t="shared" si="32"/>
        <v>2.0305999998527113E-2</v>
      </c>
      <c r="L240" s="16"/>
      <c r="O240" s="1">
        <f t="shared" ca="1" si="33"/>
        <v>6.9995285767387949E-2</v>
      </c>
      <c r="P240" s="1">
        <f t="shared" si="29"/>
        <v>8.7778272667001112E-2</v>
      </c>
      <c r="Q240" s="27">
        <f t="shared" si="30"/>
        <v>37067.954400000002</v>
      </c>
      <c r="R240" s="1">
        <f t="shared" si="31"/>
        <v>4.5525075790489034E-3</v>
      </c>
      <c r="AS240" s="1">
        <v>32214</v>
      </c>
      <c r="AT240" s="1">
        <v>0.14954233999742428</v>
      </c>
    </row>
    <row r="241" spans="1:46">
      <c r="A241" s="33" t="s">
        <v>151</v>
      </c>
      <c r="B241" s="32" t="s">
        <v>50</v>
      </c>
      <c r="C241" s="33">
        <v>52118.422200000001</v>
      </c>
      <c r="D241" s="33" t="s">
        <v>138</v>
      </c>
      <c r="E241" s="1">
        <f t="shared" si="26"/>
        <v>29467.087192356321</v>
      </c>
      <c r="F241" s="1">
        <f t="shared" si="27"/>
        <v>29467</v>
      </c>
      <c r="G241" s="1">
        <f t="shared" si="28"/>
        <v>3.5717999999178573E-2</v>
      </c>
      <c r="I241" s="1">
        <f t="shared" si="32"/>
        <v>3.5717999999178573E-2</v>
      </c>
      <c r="L241" s="16"/>
      <c r="O241" s="1">
        <f t="shared" ca="1" si="33"/>
        <v>7.0732654180321264E-2</v>
      </c>
      <c r="P241" s="1">
        <f t="shared" si="29"/>
        <v>8.8375496998467806E-2</v>
      </c>
      <c r="Q241" s="27">
        <f t="shared" si="30"/>
        <v>37099.922200000001</v>
      </c>
      <c r="R241" s="1">
        <f t="shared" si="31"/>
        <v>2.7728119902301544E-3</v>
      </c>
      <c r="AS241" s="1">
        <v>32216.5</v>
      </c>
      <c r="AT241" s="1">
        <v>0.14972811499319505</v>
      </c>
    </row>
    <row r="242" spans="1:46">
      <c r="A242" s="33" t="s">
        <v>151</v>
      </c>
      <c r="B242" s="32" t="s">
        <v>50</v>
      </c>
      <c r="C242" s="33">
        <v>52134.390090000001</v>
      </c>
      <c r="D242" s="33" t="s">
        <v>138</v>
      </c>
      <c r="E242" s="1">
        <f t="shared" si="26"/>
        <v>29506.066921195368</v>
      </c>
      <c r="F242" s="1">
        <f t="shared" si="27"/>
        <v>29506</v>
      </c>
      <c r="G242" s="1">
        <f t="shared" si="28"/>
        <v>2.7413999996497296E-2</v>
      </c>
      <c r="I242" s="1">
        <f t="shared" si="32"/>
        <v>2.7413999996497296E-2</v>
      </c>
      <c r="L242" s="16"/>
      <c r="O242" s="1">
        <f t="shared" ca="1" si="33"/>
        <v>7.1101338386787893E-2</v>
      </c>
      <c r="P242" s="1">
        <f t="shared" si="29"/>
        <v>8.8674832316652075E-2</v>
      </c>
      <c r="Q242" s="27">
        <f t="shared" si="30"/>
        <v>37115.890090000001</v>
      </c>
      <c r="R242" s="1">
        <f t="shared" si="31"/>
        <v>3.7528895765581204E-3</v>
      </c>
    </row>
    <row r="243" spans="1:46">
      <c r="A243" s="33" t="s">
        <v>151</v>
      </c>
      <c r="B243" s="32" t="s">
        <v>50</v>
      </c>
      <c r="C243" s="33">
        <v>52136.434399999998</v>
      </c>
      <c r="D243" s="33" t="s">
        <v>138</v>
      </c>
      <c r="E243" s="1">
        <f t="shared" si="26"/>
        <v>29511.05735195753</v>
      </c>
      <c r="F243" s="1">
        <f t="shared" si="27"/>
        <v>29511</v>
      </c>
      <c r="G243" s="1">
        <f t="shared" si="28"/>
        <v>2.3493999993661419E-2</v>
      </c>
      <c r="I243" s="1">
        <f t="shared" si="32"/>
        <v>2.3493999993661419E-2</v>
      </c>
      <c r="L243" s="16"/>
      <c r="O243" s="1">
        <f t="shared" ca="1" si="33"/>
        <v>7.1148605592745162E-2</v>
      </c>
      <c r="P243" s="1">
        <f t="shared" si="29"/>
        <v>8.871324350549209E-2</v>
      </c>
      <c r="Q243" s="27">
        <f t="shared" si="30"/>
        <v>37117.934399999998</v>
      </c>
      <c r="R243" s="1">
        <f t="shared" si="31"/>
        <v>4.2535497242554669E-3</v>
      </c>
    </row>
    <row r="244" spans="1:46">
      <c r="A244" s="33" t="s">
        <v>152</v>
      </c>
      <c r="B244" s="32" t="s">
        <v>50</v>
      </c>
      <c r="C244" s="33">
        <v>52483.455000000002</v>
      </c>
      <c r="D244" s="33">
        <v>8.0000000000000002E-3</v>
      </c>
      <c r="E244" s="1">
        <f t="shared" si="26"/>
        <v>30358.180477778369</v>
      </c>
      <c r="F244" s="1">
        <f t="shared" si="27"/>
        <v>30358</v>
      </c>
      <c r="G244" s="1">
        <f t="shared" si="28"/>
        <v>7.393199999933131E-2</v>
      </c>
      <c r="I244" s="1">
        <f t="shared" si="32"/>
        <v>7.393199999933131E-2</v>
      </c>
      <c r="O244" s="1">
        <f t="shared" ca="1" si="33"/>
        <v>7.9155670281905455E-2</v>
      </c>
      <c r="P244" s="1">
        <f t="shared" si="29"/>
        <v>9.5334466334677542E-2</v>
      </c>
      <c r="Q244" s="27">
        <f t="shared" si="30"/>
        <v>37464.955000000002</v>
      </c>
      <c r="R244" s="1">
        <f t="shared" si="31"/>
        <v>4.5806556523562877E-4</v>
      </c>
    </row>
    <row r="245" spans="1:46">
      <c r="A245" s="33" t="s">
        <v>151</v>
      </c>
      <c r="B245" s="32" t="s">
        <v>50</v>
      </c>
      <c r="C245" s="33">
        <v>52490.430200000003</v>
      </c>
      <c r="D245" s="33" t="s">
        <v>138</v>
      </c>
      <c r="E245" s="1">
        <f t="shared" si="26"/>
        <v>30375.207862398263</v>
      </c>
      <c r="F245" s="1">
        <f t="shared" si="27"/>
        <v>30375</v>
      </c>
      <c r="G245" s="1">
        <f t="shared" si="28"/>
        <v>8.5149999998975545E-2</v>
      </c>
      <c r="I245" s="1">
        <f t="shared" si="32"/>
        <v>8.5149999998975545E-2</v>
      </c>
      <c r="L245" s="16"/>
      <c r="O245" s="1">
        <f t="shared" ca="1" si="33"/>
        <v>7.9316378782160135E-2</v>
      </c>
      <c r="P245" s="1">
        <f t="shared" si="29"/>
        <v>9.5469687607787318E-2</v>
      </c>
      <c r="Q245" s="27">
        <f t="shared" si="30"/>
        <v>37471.930200000003</v>
      </c>
      <c r="R245" s="1">
        <f t="shared" si="31"/>
        <v>1.0649595234346325E-4</v>
      </c>
    </row>
    <row r="246" spans="1:46">
      <c r="A246" s="33" t="s">
        <v>151</v>
      </c>
      <c r="B246" s="32" t="s">
        <v>50</v>
      </c>
      <c r="C246" s="33">
        <v>52492.464099999997</v>
      </c>
      <c r="D246" s="33" t="s">
        <v>138</v>
      </c>
      <c r="E246" s="1">
        <f t="shared" si="26"/>
        <v>30380.172880975268</v>
      </c>
      <c r="F246" s="1">
        <f t="shared" si="27"/>
        <v>30380</v>
      </c>
      <c r="G246" s="1">
        <f t="shared" si="28"/>
        <v>7.0819999993545935E-2</v>
      </c>
      <c r="I246" s="1">
        <f t="shared" si="32"/>
        <v>7.0819999993545935E-2</v>
      </c>
      <c r="L246" s="16"/>
      <c r="O246" s="1">
        <f t="shared" ca="1" si="33"/>
        <v>7.9363645988117404E-2</v>
      </c>
      <c r="P246" s="1">
        <f t="shared" si="29"/>
        <v>9.5509476003464627E-2</v>
      </c>
      <c r="Q246" s="27">
        <f t="shared" si="30"/>
        <v>37473.964099999997</v>
      </c>
      <c r="R246" s="1">
        <f t="shared" si="31"/>
        <v>6.0957022564435068E-4</v>
      </c>
    </row>
    <row r="247" spans="1:46">
      <c r="A247" s="33" t="s">
        <v>151</v>
      </c>
      <c r="B247" s="32" t="s">
        <v>50</v>
      </c>
      <c r="C247" s="33">
        <v>52823.42095</v>
      </c>
      <c r="D247" s="33" t="s">
        <v>138</v>
      </c>
      <c r="E247" s="1">
        <f t="shared" si="26"/>
        <v>31188.082271034007</v>
      </c>
      <c r="F247" s="1">
        <f t="shared" si="27"/>
        <v>31188</v>
      </c>
      <c r="G247" s="1">
        <f t="shared" si="28"/>
        <v>3.3702000000630505E-2</v>
      </c>
      <c r="I247" s="1">
        <f t="shared" si="32"/>
        <v>3.3702000000630505E-2</v>
      </c>
      <c r="L247" s="16"/>
      <c r="O247" s="1">
        <f t="shared" ca="1" si="33"/>
        <v>8.7002026470811011E-2</v>
      </c>
      <c r="P247" s="1">
        <f t="shared" si="29"/>
        <v>0.10204338807290433</v>
      </c>
      <c r="Q247" s="27">
        <f t="shared" si="30"/>
        <v>37804.92095</v>
      </c>
      <c r="R247" s="1">
        <f t="shared" si="31"/>
        <v>4.6705453236451314E-3</v>
      </c>
    </row>
    <row r="248" spans="1:46">
      <c r="A248" s="29" t="s">
        <v>153</v>
      </c>
      <c r="B248" s="35" t="s">
        <v>54</v>
      </c>
      <c r="C248" s="33">
        <v>52854.39</v>
      </c>
      <c r="D248" s="33">
        <v>5.0000000000000001E-3</v>
      </c>
      <c r="E248" s="1">
        <f t="shared" si="26"/>
        <v>31263.681813077623</v>
      </c>
      <c r="F248" s="1">
        <f t="shared" si="27"/>
        <v>31263.5</v>
      </c>
      <c r="G248" s="1">
        <f t="shared" si="28"/>
        <v>7.4478999995335471E-2</v>
      </c>
      <c r="I248" s="1">
        <f t="shared" si="32"/>
        <v>7.4478999995335471E-2</v>
      </c>
      <c r="O248" s="1">
        <f t="shared" ca="1" si="33"/>
        <v>8.7715761280765692E-2</v>
      </c>
      <c r="P248" s="1">
        <f t="shared" si="29"/>
        <v>0.10266449210777606</v>
      </c>
      <c r="Q248" s="27">
        <f t="shared" si="30"/>
        <v>37835.89</v>
      </c>
      <c r="R248" s="1">
        <f t="shared" si="31"/>
        <v>7.944219656204508E-4</v>
      </c>
    </row>
    <row r="249" spans="1:46">
      <c r="A249" s="33" t="s">
        <v>151</v>
      </c>
      <c r="B249" s="32" t="s">
        <v>50</v>
      </c>
      <c r="C249" s="33">
        <v>53569.43722</v>
      </c>
      <c r="D249" s="33" t="s">
        <v>138</v>
      </c>
      <c r="E249" s="1">
        <f t="shared" si="26"/>
        <v>33009.206534422396</v>
      </c>
      <c r="F249" s="1">
        <f t="shared" si="27"/>
        <v>33009</v>
      </c>
      <c r="G249" s="1">
        <f t="shared" si="28"/>
        <v>8.4605999996711034E-2</v>
      </c>
      <c r="I249" s="1">
        <f t="shared" si="32"/>
        <v>8.4605999996711034E-2</v>
      </c>
      <c r="L249" s="16"/>
      <c r="O249" s="1">
        <f t="shared" ca="1" si="33"/>
        <v>0.10421674288044602</v>
      </c>
      <c r="P249" s="1">
        <f t="shared" si="29"/>
        <v>0.11752766699671055</v>
      </c>
      <c r="Q249" s="27">
        <f t="shared" si="30"/>
        <v>38550.93722</v>
      </c>
      <c r="R249" s="1">
        <f t="shared" si="31"/>
        <v>1.0838361580588571E-3</v>
      </c>
    </row>
    <row r="250" spans="1:46">
      <c r="A250" s="33" t="s">
        <v>154</v>
      </c>
      <c r="B250" s="34" t="s">
        <v>50</v>
      </c>
      <c r="C250" s="36">
        <v>54279.386500000001</v>
      </c>
      <c r="D250" s="36">
        <v>2.9999999999999997E-4</v>
      </c>
      <c r="E250" s="1">
        <f t="shared" si="26"/>
        <v>34742.286510792241</v>
      </c>
      <c r="F250" s="37">
        <f t="shared" ref="F250:F259" si="34">ROUND(2*E250,0)/2-0.5</f>
        <v>34742</v>
      </c>
      <c r="G250" s="1">
        <f t="shared" si="28"/>
        <v>0.11736799999926006</v>
      </c>
      <c r="I250" s="1">
        <f t="shared" si="32"/>
        <v>0.11736799999926006</v>
      </c>
      <c r="O250" s="1">
        <f t="shared" ca="1" si="33"/>
        <v>0.12059955646523324</v>
      </c>
      <c r="P250" s="1">
        <f t="shared" si="29"/>
        <v>0.13323976905182525</v>
      </c>
      <c r="Q250" s="27">
        <f t="shared" si="30"/>
        <v>39260.886500000001</v>
      </c>
      <c r="R250" s="1">
        <f t="shared" si="31"/>
        <v>2.5191305285796587E-4</v>
      </c>
    </row>
    <row r="251" spans="1:46">
      <c r="A251" s="33" t="s">
        <v>154</v>
      </c>
      <c r="B251" s="34" t="s">
        <v>50</v>
      </c>
      <c r="C251" s="36">
        <v>54290.446300000003</v>
      </c>
      <c r="D251" s="36">
        <v>4.0000000000000002E-4</v>
      </c>
      <c r="E251" s="1">
        <f t="shared" si="26"/>
        <v>34769.284943585437</v>
      </c>
      <c r="F251" s="37">
        <f t="shared" si="34"/>
        <v>34769</v>
      </c>
      <c r="G251" s="1">
        <f t="shared" si="28"/>
        <v>0.11672600000019884</v>
      </c>
      <c r="I251" s="1">
        <f t="shared" si="32"/>
        <v>0.11672600000019884</v>
      </c>
      <c r="O251" s="1">
        <f t="shared" ca="1" si="33"/>
        <v>0.12085479937740246</v>
      </c>
      <c r="P251" s="1">
        <f t="shared" si="29"/>
        <v>0.13349209338765558</v>
      </c>
      <c r="Q251" s="27">
        <f t="shared" si="30"/>
        <v>39271.946300000003</v>
      </c>
      <c r="R251" s="1">
        <f t="shared" si="31"/>
        <v>2.8110188747692075E-4</v>
      </c>
    </row>
    <row r="252" spans="1:46">
      <c r="A252" s="33" t="s">
        <v>154</v>
      </c>
      <c r="B252" s="34" t="s">
        <v>54</v>
      </c>
      <c r="C252" s="36">
        <v>54305.399400000002</v>
      </c>
      <c r="D252" s="36">
        <v>2.9999999999999997E-4</v>
      </c>
      <c r="E252" s="1">
        <f t="shared" si="26"/>
        <v>34805.787435981307</v>
      </c>
      <c r="F252" s="37">
        <f t="shared" si="34"/>
        <v>34805.5</v>
      </c>
      <c r="G252" s="1">
        <f t="shared" si="28"/>
        <v>0.11774699999659788</v>
      </c>
      <c r="I252" s="1">
        <f t="shared" si="32"/>
        <v>0.11774699999659788</v>
      </c>
      <c r="O252" s="1">
        <f t="shared" ca="1" si="33"/>
        <v>0.12119984998089051</v>
      </c>
      <c r="P252" s="1">
        <f t="shared" si="29"/>
        <v>0.13383356582950581</v>
      </c>
      <c r="Q252" s="27">
        <f t="shared" si="30"/>
        <v>39286.899400000002</v>
      </c>
      <c r="R252" s="1">
        <f t="shared" si="31"/>
        <v>2.5877760029648095E-4</v>
      </c>
    </row>
    <row r="253" spans="1:46">
      <c r="A253" s="33" t="s">
        <v>154</v>
      </c>
      <c r="B253" s="34" t="s">
        <v>50</v>
      </c>
      <c r="C253" s="36">
        <v>54351.465900000003</v>
      </c>
      <c r="D253" s="36">
        <v>5.0000000000000001E-4</v>
      </c>
      <c r="E253" s="1">
        <f t="shared" si="26"/>
        <v>34918.241847839352</v>
      </c>
      <c r="F253" s="37">
        <f t="shared" si="34"/>
        <v>34917.5</v>
      </c>
      <c r="G253" s="1">
        <f t="shared" si="28"/>
        <v>0.30389499999728287</v>
      </c>
      <c r="I253" s="1">
        <f t="shared" ref="I253:I259" si="35">G253</f>
        <v>0.30389499999728287</v>
      </c>
      <c r="O253" s="1">
        <f t="shared" ca="1" si="33"/>
        <v>0.12225863539433318</v>
      </c>
      <c r="P253" s="1">
        <f t="shared" si="29"/>
        <v>0.13488400754775942</v>
      </c>
      <c r="Q253" s="27">
        <f t="shared" si="30"/>
        <v>39332.965900000003</v>
      </c>
      <c r="R253" s="1">
        <f t="shared" si="31"/>
        <v>2.856471556877287E-2</v>
      </c>
    </row>
    <row r="254" spans="1:46">
      <c r="A254" s="33" t="s">
        <v>155</v>
      </c>
      <c r="B254" s="32" t="s">
        <v>54</v>
      </c>
      <c r="C254" s="33">
        <v>54641.319199999998</v>
      </c>
      <c r="D254" s="33">
        <v>5.0000000000000001E-4</v>
      </c>
      <c r="E254" s="1">
        <f t="shared" si="26"/>
        <v>35625.812042592857</v>
      </c>
      <c r="F254" s="37">
        <f t="shared" si="34"/>
        <v>35625.5</v>
      </c>
      <c r="G254" s="1">
        <f t="shared" si="28"/>
        <v>0.12782699999661418</v>
      </c>
      <c r="I254" s="1">
        <f t="shared" si="35"/>
        <v>0.12782699999661418</v>
      </c>
      <c r="O254" s="1">
        <f t="shared" ca="1" si="33"/>
        <v>0.12895167175788153</v>
      </c>
      <c r="P254" s="1">
        <f t="shared" si="29"/>
        <v>0.14161630803164055</v>
      </c>
      <c r="Q254" s="27">
        <f t="shared" si="30"/>
        <v>39622.819199999998</v>
      </c>
      <c r="R254" s="1">
        <f t="shared" si="31"/>
        <v>1.9014501608484284E-4</v>
      </c>
    </row>
    <row r="255" spans="1:46">
      <c r="A255" s="33" t="s">
        <v>155</v>
      </c>
      <c r="B255" s="32" t="s">
        <v>50</v>
      </c>
      <c r="C255" s="33">
        <v>54642.3433</v>
      </c>
      <c r="D255" s="33">
        <v>4.0000000000000002E-4</v>
      </c>
      <c r="E255" s="1">
        <f t="shared" si="26"/>
        <v>35628.31200597588</v>
      </c>
      <c r="F255" s="37">
        <f t="shared" si="34"/>
        <v>35628</v>
      </c>
      <c r="G255" s="1">
        <f t="shared" si="28"/>
        <v>0.1278119999988121</v>
      </c>
      <c r="I255" s="1">
        <f t="shared" si="35"/>
        <v>0.1278119999988121</v>
      </c>
      <c r="O255" s="1">
        <f t="shared" ca="1" si="33"/>
        <v>0.12897530536086016</v>
      </c>
      <c r="P255" s="1">
        <f t="shared" si="29"/>
        <v>0.14164036178240816</v>
      </c>
      <c r="Q255" s="27">
        <f t="shared" si="30"/>
        <v>39623.8433</v>
      </c>
      <c r="R255" s="1">
        <f t="shared" si="31"/>
        <v>1.9122358961802001E-4</v>
      </c>
    </row>
    <row r="256" spans="1:46">
      <c r="A256" s="33" t="s">
        <v>155</v>
      </c>
      <c r="B256" s="32" t="s">
        <v>50</v>
      </c>
      <c r="C256" s="33">
        <v>54646.439100000003</v>
      </c>
      <c r="D256" s="33">
        <v>1E-4</v>
      </c>
      <c r="E256" s="1">
        <f t="shared" si="26"/>
        <v>35638.310394828703</v>
      </c>
      <c r="F256" s="37">
        <f t="shared" si="34"/>
        <v>35638</v>
      </c>
      <c r="G256" s="1">
        <f t="shared" si="28"/>
        <v>0.12715200000093319</v>
      </c>
      <c r="I256" s="1">
        <f t="shared" si="35"/>
        <v>0.12715200000093319</v>
      </c>
      <c r="O256" s="1">
        <f t="shared" ca="1" si="33"/>
        <v>0.1290698397727747</v>
      </c>
      <c r="P256" s="1">
        <f t="shared" si="29"/>
        <v>0.14173659659570356</v>
      </c>
      <c r="Q256" s="27">
        <f t="shared" si="30"/>
        <v>39627.939100000003</v>
      </c>
      <c r="R256" s="1">
        <f t="shared" si="31"/>
        <v>2.1271045783218768E-4</v>
      </c>
    </row>
    <row r="257" spans="1:18">
      <c r="A257" s="33" t="s">
        <v>155</v>
      </c>
      <c r="B257" s="32" t="s">
        <v>54</v>
      </c>
      <c r="C257" s="33">
        <v>54702.356500000002</v>
      </c>
      <c r="D257" s="33">
        <v>4.0000000000000002E-4</v>
      </c>
      <c r="E257" s="1">
        <f t="shared" si="26"/>
        <v>35774.812154884945</v>
      </c>
      <c r="F257" s="37">
        <f t="shared" si="34"/>
        <v>35774.5</v>
      </c>
      <c r="G257" s="1">
        <f t="shared" si="28"/>
        <v>0.12787299999763491</v>
      </c>
      <c r="I257" s="1">
        <f t="shared" si="35"/>
        <v>0.12787299999763491</v>
      </c>
      <c r="O257" s="1">
        <f t="shared" ca="1" si="33"/>
        <v>0.13036023449540796</v>
      </c>
      <c r="P257" s="1">
        <f t="shared" si="29"/>
        <v>0.14305337099734985</v>
      </c>
      <c r="Q257" s="27">
        <f t="shared" si="30"/>
        <v>39683.856500000002</v>
      </c>
      <c r="R257" s="1">
        <f t="shared" si="31"/>
        <v>2.3044366368898662E-4</v>
      </c>
    </row>
    <row r="258" spans="1:18">
      <c r="A258" s="38" t="s">
        <v>156</v>
      </c>
      <c r="B258" s="39" t="s">
        <v>50</v>
      </c>
      <c r="C258" s="38">
        <v>55032.337500000001</v>
      </c>
      <c r="D258" s="38">
        <v>2.0000000000000001E-4</v>
      </c>
      <c r="E258" s="1">
        <f t="shared" si="26"/>
        <v>36580.339366184453</v>
      </c>
      <c r="F258" s="37">
        <f t="shared" si="34"/>
        <v>36580</v>
      </c>
      <c r="G258" s="1">
        <f t="shared" si="28"/>
        <v>0.13901999999507098</v>
      </c>
      <c r="I258" s="1">
        <f t="shared" si="35"/>
        <v>0.13901999999507098</v>
      </c>
      <c r="O258" s="1">
        <f t="shared" ca="1" si="33"/>
        <v>0.13797498137512298</v>
      </c>
      <c r="P258" s="1">
        <f t="shared" si="29"/>
        <v>0.15094403995017289</v>
      </c>
      <c r="Q258" s="27">
        <f t="shared" si="30"/>
        <v>40013.837500000001</v>
      </c>
      <c r="R258" s="1">
        <f t="shared" si="31"/>
        <v>1.4218272885086679E-4</v>
      </c>
    </row>
    <row r="259" spans="1:18">
      <c r="A259" s="38" t="s">
        <v>156</v>
      </c>
      <c r="B259" s="39" t="s">
        <v>54</v>
      </c>
      <c r="C259" s="38">
        <v>55033.361799999999</v>
      </c>
      <c r="D259" s="38">
        <v>1E-4</v>
      </c>
      <c r="E259" s="1">
        <f t="shared" si="26"/>
        <v>36582.839817793887</v>
      </c>
      <c r="F259" s="37">
        <f t="shared" si="34"/>
        <v>36582.5</v>
      </c>
      <c r="G259" s="1">
        <f t="shared" si="28"/>
        <v>0.13920499999949243</v>
      </c>
      <c r="I259" s="1">
        <f t="shared" si="35"/>
        <v>0.13920499999949243</v>
      </c>
      <c r="O259" s="1">
        <f t="shared" ca="1" si="33"/>
        <v>0.13799861497810162</v>
      </c>
      <c r="P259" s="1">
        <f t="shared" si="29"/>
        <v>0.1509688500553284</v>
      </c>
      <c r="Q259" s="27">
        <f t="shared" si="30"/>
        <v>40014.861799999999</v>
      </c>
      <c r="R259" s="1">
        <f t="shared" si="31"/>
        <v>1.3838816813619188E-4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103"/>
  <sheetViews>
    <sheetView workbookViewId="0">
      <selection activeCell="E40" sqref="E40"/>
    </sheetView>
  </sheetViews>
  <sheetFormatPr defaultRowHeight="12.75"/>
  <sheetData>
    <row r="1" spans="1:3">
      <c r="A1" s="1">
        <v>-15080</v>
      </c>
      <c r="B1" s="1">
        <v>6.2305199993716087E-2</v>
      </c>
      <c r="C1" s="1">
        <v>1</v>
      </c>
    </row>
    <row r="2" spans="1:3">
      <c r="A2" s="1">
        <v>-15046</v>
      </c>
      <c r="B2" s="1">
        <v>5.0351739999314304E-2</v>
      </c>
      <c r="C2" s="1">
        <v>1</v>
      </c>
    </row>
    <row r="3" spans="1:3">
      <c r="A3" s="1">
        <v>-15004</v>
      </c>
      <c r="B3" s="1">
        <v>5.9232760002487339E-2</v>
      </c>
      <c r="C3" s="1">
        <v>1</v>
      </c>
    </row>
    <row r="4" spans="1:3">
      <c r="A4" s="1">
        <v>-14269</v>
      </c>
      <c r="B4" s="1">
        <v>3.965061000053538E-2</v>
      </c>
      <c r="C4" s="1">
        <v>1</v>
      </c>
    </row>
    <row r="5" spans="1:3">
      <c r="A5" s="1">
        <v>-14215</v>
      </c>
      <c r="B5" s="1">
        <v>6.1783350000041537E-2</v>
      </c>
      <c r="C5" s="1">
        <v>1</v>
      </c>
    </row>
    <row r="6" spans="1:3">
      <c r="A6" s="1">
        <v>-6204</v>
      </c>
      <c r="B6" s="1">
        <v>1.836075999744935E-2</v>
      </c>
      <c r="C6" s="1">
        <v>1</v>
      </c>
    </row>
    <row r="7" spans="1:3">
      <c r="A7" s="1">
        <v>-6143</v>
      </c>
      <c r="B7" s="1">
        <v>1.3573669995821547E-2</v>
      </c>
      <c r="C7" s="1">
        <v>1</v>
      </c>
    </row>
    <row r="8" spans="1:3">
      <c r="A8" s="1">
        <v>-4366</v>
      </c>
      <c r="B8" s="1">
        <v>9.3825399962952361E-3</v>
      </c>
      <c r="C8" s="1">
        <v>1</v>
      </c>
    </row>
    <row r="9" spans="1:3">
      <c r="A9" s="1">
        <v>-4361</v>
      </c>
      <c r="B9" s="1">
        <v>8.8540900032967329E-3</v>
      </c>
      <c r="C9" s="1">
        <v>1</v>
      </c>
    </row>
    <row r="10" spans="1:3">
      <c r="A10" s="1">
        <v>-3460</v>
      </c>
      <c r="B10" s="1">
        <v>5.4873999979463406E-3</v>
      </c>
      <c r="C10" s="1">
        <v>1</v>
      </c>
    </row>
    <row r="11" spans="1:3">
      <c r="A11" s="1">
        <v>-2479</v>
      </c>
      <c r="B11" s="1">
        <v>-1.0344900001655333E-3</v>
      </c>
      <c r="C11" s="1">
        <v>1</v>
      </c>
    </row>
    <row r="12" spans="1:3">
      <c r="A12" s="1">
        <v>-2415.5</v>
      </c>
      <c r="B12" s="1">
        <v>6.0641949967248365E-3</v>
      </c>
      <c r="C12" s="1">
        <v>1</v>
      </c>
    </row>
    <row r="13" spans="1:3">
      <c r="A13" s="1">
        <v>-2398.5</v>
      </c>
      <c r="B13" s="1">
        <v>1.4874650005367585E-3</v>
      </c>
      <c r="C13" s="1">
        <v>1</v>
      </c>
    </row>
    <row r="14" spans="1:3">
      <c r="A14" s="1">
        <v>-1748</v>
      </c>
      <c r="B14" s="1">
        <v>7.6611999975284562E-4</v>
      </c>
      <c r="C14" s="1">
        <v>1</v>
      </c>
    </row>
    <row r="15" spans="1:3">
      <c r="A15" s="1">
        <v>-1707.5</v>
      </c>
      <c r="B15" s="1">
        <v>-6.4843250074773096E-3</v>
      </c>
      <c r="C15" s="1">
        <v>1</v>
      </c>
    </row>
    <row r="16" spans="1:3">
      <c r="A16" s="1">
        <v>-1700</v>
      </c>
      <c r="B16" s="1">
        <v>-7.626999999047257E-3</v>
      </c>
      <c r="C16" s="1">
        <v>1</v>
      </c>
    </row>
    <row r="17" spans="1:3">
      <c r="A17" s="1">
        <v>-1684.5</v>
      </c>
      <c r="B17" s="1">
        <v>3.4648049986572005E-3</v>
      </c>
      <c r="C17" s="1">
        <v>1</v>
      </c>
    </row>
    <row r="18" spans="1:3">
      <c r="A18" s="1">
        <v>-870</v>
      </c>
      <c r="B18" s="1">
        <v>2.5029999960679561E-4</v>
      </c>
      <c r="C18" s="1">
        <v>1</v>
      </c>
    </row>
    <row r="19" spans="1:3">
      <c r="A19" s="1">
        <v>-870</v>
      </c>
      <c r="B19" s="1">
        <v>4.5029999455437064E-4</v>
      </c>
      <c r="C19" s="1">
        <v>1</v>
      </c>
    </row>
    <row r="20" spans="1:3">
      <c r="A20" s="1">
        <v>0</v>
      </c>
      <c r="B20" s="1">
        <v>-1.0000000474974513E-4</v>
      </c>
      <c r="C20" s="1">
        <v>1</v>
      </c>
    </row>
    <row r="21" spans="1:3">
      <c r="A21" s="1">
        <v>0</v>
      </c>
      <c r="B21" s="1">
        <v>0</v>
      </c>
      <c r="C21" s="1">
        <v>0.2</v>
      </c>
    </row>
    <row r="22" spans="1:3">
      <c r="A22" s="1">
        <v>19.5</v>
      </c>
      <c r="B22" s="1">
        <v>9.0449975687079132E-6</v>
      </c>
      <c r="C22" s="1">
        <v>1</v>
      </c>
    </row>
    <row r="23" spans="1:3">
      <c r="A23" s="1">
        <v>23.5</v>
      </c>
      <c r="B23" s="1">
        <v>6.2628500018035993E-4</v>
      </c>
      <c r="C23" s="1">
        <v>1</v>
      </c>
    </row>
    <row r="24" spans="1:3">
      <c r="A24" s="1">
        <v>38</v>
      </c>
      <c r="B24" s="1">
        <v>6.3779996708035469E-5</v>
      </c>
      <c r="C24" s="1">
        <v>1</v>
      </c>
    </row>
    <row r="25" spans="1:3">
      <c r="A25" s="1">
        <v>102.5</v>
      </c>
      <c r="B25" s="1">
        <v>4.1677500121295452E-4</v>
      </c>
      <c r="C25" s="1">
        <v>1</v>
      </c>
    </row>
    <row r="26" spans="1:3">
      <c r="A26" s="1">
        <v>145.5</v>
      </c>
      <c r="B26" s="1">
        <v>2.8521049971459433E-3</v>
      </c>
      <c r="C26" s="1">
        <v>1</v>
      </c>
    </row>
    <row r="27" spans="1:3">
      <c r="A27" s="1">
        <v>873</v>
      </c>
      <c r="B27" s="1">
        <v>4.1262999729951844E-4</v>
      </c>
      <c r="C27" s="1">
        <v>1</v>
      </c>
    </row>
    <row r="28" spans="1:3">
      <c r="A28" s="1">
        <v>927.5</v>
      </c>
      <c r="B28" s="1">
        <v>-2.7747499552788213E-4</v>
      </c>
      <c r="C28" s="1">
        <v>1</v>
      </c>
    </row>
    <row r="29" spans="1:3">
      <c r="A29" s="1">
        <v>930</v>
      </c>
      <c r="B29" s="1">
        <v>-1.9169999723089859E-4</v>
      </c>
      <c r="C29" s="1">
        <v>1</v>
      </c>
    </row>
    <row r="30" spans="1:3">
      <c r="A30" s="1">
        <v>951</v>
      </c>
      <c r="B30" s="1">
        <v>-1.7751189996488392E-2</v>
      </c>
      <c r="C30" s="1">
        <v>1</v>
      </c>
    </row>
    <row r="31" spans="1:3">
      <c r="A31" s="1">
        <v>963</v>
      </c>
      <c r="B31" s="1">
        <v>-1.7599469996639527E-2</v>
      </c>
      <c r="C31" s="1">
        <v>1</v>
      </c>
    </row>
    <row r="32" spans="1:3">
      <c r="A32" s="1">
        <v>991</v>
      </c>
      <c r="B32" s="1">
        <v>-4.7879000339889899E-4</v>
      </c>
      <c r="C32" s="1">
        <v>1</v>
      </c>
    </row>
    <row r="33" spans="1:3">
      <c r="A33" s="1">
        <v>1008</v>
      </c>
      <c r="B33" s="1">
        <v>-1.5552000695606694E-4</v>
      </c>
      <c r="C33" s="1">
        <v>1</v>
      </c>
    </row>
    <row r="34" spans="1:3">
      <c r="A34" s="1">
        <v>1014.5</v>
      </c>
      <c r="B34" s="1">
        <v>-2.452505003020633E-3</v>
      </c>
      <c r="C34" s="1">
        <v>1</v>
      </c>
    </row>
    <row r="35" spans="1:3">
      <c r="A35" s="1">
        <v>1049.5</v>
      </c>
      <c r="B35" s="1">
        <v>-5.1654998969752342E-5</v>
      </c>
      <c r="C35" s="1">
        <v>1</v>
      </c>
    </row>
    <row r="36" spans="1:3">
      <c r="A36" s="1">
        <v>1056</v>
      </c>
      <c r="B36" s="1">
        <v>-1.4864000695524737E-4</v>
      </c>
      <c r="C36" s="1">
        <v>1</v>
      </c>
    </row>
    <row r="37" spans="1:3">
      <c r="A37" s="1">
        <v>1056</v>
      </c>
      <c r="B37" s="1">
        <v>4.5135999243939295E-4</v>
      </c>
      <c r="C37" s="1">
        <v>1</v>
      </c>
    </row>
    <row r="38" spans="1:3">
      <c r="A38" s="1">
        <v>1799</v>
      </c>
      <c r="B38" s="1">
        <v>-1.1963100041612051E-3</v>
      </c>
      <c r="C38" s="1">
        <v>1</v>
      </c>
    </row>
    <row r="39" spans="1:3">
      <c r="A39" s="1">
        <v>1821</v>
      </c>
      <c r="B39" s="1">
        <v>-3.014899994013831E-4</v>
      </c>
      <c r="C39" s="1">
        <v>1</v>
      </c>
    </row>
    <row r="40" spans="1:3">
      <c r="A40" s="1">
        <v>1901.5</v>
      </c>
      <c r="B40" s="1">
        <v>1.4204649996827357E-3</v>
      </c>
      <c r="C40" s="1">
        <v>1</v>
      </c>
    </row>
    <row r="41" spans="1:3">
      <c r="A41" s="1">
        <v>2692.5</v>
      </c>
      <c r="B41" s="1">
        <v>1.2796750015695579E-3</v>
      </c>
      <c r="C41" s="1">
        <v>1</v>
      </c>
    </row>
    <row r="42" spans="1:3">
      <c r="A42" s="1">
        <v>2812</v>
      </c>
      <c r="B42" s="1">
        <v>7.1971999568631873E-4</v>
      </c>
      <c r="C42" s="1">
        <v>1</v>
      </c>
    </row>
    <row r="43" spans="1:3">
      <c r="A43" s="1">
        <v>3529</v>
      </c>
      <c r="B43" s="1">
        <v>2.3599900014232844E-3</v>
      </c>
      <c r="C43" s="1">
        <v>1</v>
      </c>
    </row>
    <row r="44" spans="1:3">
      <c r="A44" s="1">
        <v>4459</v>
      </c>
      <c r="B44" s="1">
        <v>5.1682899938896298E-3</v>
      </c>
      <c r="C44" s="1">
        <v>1</v>
      </c>
    </row>
    <row r="45" spans="1:3">
      <c r="A45" s="1">
        <v>4482</v>
      </c>
      <c r="B45" s="1">
        <v>2.7174199931323528E-3</v>
      </c>
      <c r="C45" s="1">
        <v>1</v>
      </c>
    </row>
    <row r="46" spans="1:3">
      <c r="A46" s="1">
        <v>4493</v>
      </c>
      <c r="B46" s="1">
        <v>2.8148299970780499E-3</v>
      </c>
      <c r="C46" s="1">
        <v>1</v>
      </c>
    </row>
    <row r="47" spans="1:3">
      <c r="A47" s="1">
        <v>4495.5</v>
      </c>
      <c r="B47" s="1">
        <v>3.3006049998220988E-3</v>
      </c>
      <c r="C47" s="1">
        <v>1</v>
      </c>
    </row>
    <row r="48" spans="1:3">
      <c r="A48" s="1">
        <v>6276</v>
      </c>
      <c r="B48" s="1">
        <v>9.2495599965332076E-3</v>
      </c>
      <c r="C48" s="1">
        <v>1</v>
      </c>
    </row>
    <row r="49" spans="1:3">
      <c r="A49" s="1">
        <v>6378.5</v>
      </c>
      <c r="B49" s="1">
        <v>5.4663349947077222E-3</v>
      </c>
      <c r="C49" s="1">
        <v>1</v>
      </c>
    </row>
    <row r="50" spans="1:3">
      <c r="A50" s="1">
        <v>7115</v>
      </c>
      <c r="B50" s="1">
        <v>-6.8435000139288604E-4</v>
      </c>
      <c r="C50" s="1">
        <v>1</v>
      </c>
    </row>
    <row r="51" spans="1:3">
      <c r="A51" s="1">
        <v>7117.5</v>
      </c>
      <c r="B51" s="1">
        <v>1.3014249998377636E-3</v>
      </c>
      <c r="C51" s="1">
        <v>1</v>
      </c>
    </row>
    <row r="52" spans="1:3">
      <c r="A52" s="1">
        <v>7189</v>
      </c>
      <c r="B52" s="1">
        <v>7.5345900040701963E-3</v>
      </c>
      <c r="C52" s="1">
        <v>1</v>
      </c>
    </row>
    <row r="53" spans="1:3">
      <c r="A53" s="1">
        <v>7191.5</v>
      </c>
      <c r="B53" s="1">
        <v>7.0203649956965819E-3</v>
      </c>
      <c r="C53" s="1">
        <v>1</v>
      </c>
    </row>
    <row r="54" spans="1:3">
      <c r="A54" s="1">
        <v>7224.5</v>
      </c>
      <c r="B54" s="1">
        <v>-8.8740499631967396E-4</v>
      </c>
      <c r="C54" s="1">
        <v>1</v>
      </c>
    </row>
    <row r="55" spans="1:3">
      <c r="A55" s="1">
        <v>7227</v>
      </c>
      <c r="B55" s="1">
        <v>-1.3016299999435432E-3</v>
      </c>
      <c r="C55" s="1">
        <v>1</v>
      </c>
    </row>
    <row r="56" spans="1:3">
      <c r="A56" s="1">
        <v>7229.5</v>
      </c>
      <c r="B56" s="1">
        <v>-6.1585500225191936E-4</v>
      </c>
      <c r="C56" s="1">
        <v>1</v>
      </c>
    </row>
    <row r="57" spans="1:3">
      <c r="A57" s="1">
        <v>7232</v>
      </c>
      <c r="B57" s="1">
        <v>-2.3008000425761566E-4</v>
      </c>
      <c r="C57" s="1">
        <v>1</v>
      </c>
    </row>
    <row r="58" spans="1:3">
      <c r="A58" s="1">
        <v>7234.5</v>
      </c>
      <c r="B58" s="1">
        <v>-4.4304993934929371E-5</v>
      </c>
      <c r="C58" s="1">
        <v>1</v>
      </c>
    </row>
    <row r="59" spans="1:3">
      <c r="A59" s="1">
        <v>7297.5</v>
      </c>
      <c r="B59" s="1">
        <v>-1.2277500354684889E-4</v>
      </c>
      <c r="C59" s="1">
        <v>1</v>
      </c>
    </row>
    <row r="60" spans="1:3">
      <c r="A60" s="1">
        <v>7300</v>
      </c>
      <c r="B60" s="1">
        <v>-1.3370000015129335E-3</v>
      </c>
      <c r="C60" s="1">
        <v>1</v>
      </c>
    </row>
    <row r="61" spans="1:3">
      <c r="A61" s="1">
        <v>7302.5</v>
      </c>
      <c r="B61" s="1">
        <v>-1.5122500190045685E-4</v>
      </c>
      <c r="C61" s="1">
        <v>1</v>
      </c>
    </row>
    <row r="62" spans="1:3">
      <c r="A62" s="1">
        <v>7302.5</v>
      </c>
      <c r="B62" s="1">
        <v>1.1487749943626113E-3</v>
      </c>
      <c r="C62" s="1">
        <v>1</v>
      </c>
    </row>
    <row r="63" spans="1:3">
      <c r="A63" s="1">
        <v>8077</v>
      </c>
      <c r="B63" s="1">
        <v>5.9618700033752248E-3</v>
      </c>
      <c r="C63" s="1">
        <v>1</v>
      </c>
    </row>
    <row r="64" spans="1:3">
      <c r="A64" s="1">
        <v>8139</v>
      </c>
      <c r="B64" s="1">
        <v>6.9290899991756305E-3</v>
      </c>
      <c r="C64" s="1">
        <v>1</v>
      </c>
    </row>
    <row r="65" spans="1:3">
      <c r="A65" s="1">
        <v>8141.5</v>
      </c>
      <c r="B65" s="1">
        <v>6.7148649977752939E-3</v>
      </c>
      <c r="C65" s="1">
        <v>1</v>
      </c>
    </row>
    <row r="66" spans="1:3">
      <c r="A66" s="1">
        <v>8145.5</v>
      </c>
      <c r="B66" s="1">
        <v>4.8321049980586395E-3</v>
      </c>
      <c r="C66" s="1">
        <v>1</v>
      </c>
    </row>
    <row r="67" spans="1:3">
      <c r="A67" s="1">
        <v>8153</v>
      </c>
      <c r="B67" s="1">
        <v>5.4894299973966554E-3</v>
      </c>
      <c r="C67" s="1">
        <v>1</v>
      </c>
    </row>
    <row r="68" spans="1:3">
      <c r="A68" s="1">
        <v>8172</v>
      </c>
      <c r="B68" s="1">
        <v>6.3213199973688461E-3</v>
      </c>
      <c r="C68" s="1">
        <v>1</v>
      </c>
    </row>
    <row r="69" spans="1:3">
      <c r="A69" s="1">
        <v>8204</v>
      </c>
      <c r="B69" s="1">
        <v>5.1592400050139986E-3</v>
      </c>
      <c r="C69" s="1">
        <v>1</v>
      </c>
    </row>
    <row r="70" spans="1:3">
      <c r="A70" s="1">
        <v>8205</v>
      </c>
      <c r="B70" s="1">
        <v>7.1135500038508326E-3</v>
      </c>
      <c r="C70" s="1">
        <v>1</v>
      </c>
    </row>
    <row r="71" spans="1:3">
      <c r="A71" s="1">
        <v>8231</v>
      </c>
      <c r="B71" s="1">
        <v>4.4256100009079091E-3</v>
      </c>
      <c r="C71" s="1">
        <v>1</v>
      </c>
    </row>
    <row r="72" spans="1:3">
      <c r="A72" s="1">
        <v>8976</v>
      </c>
      <c r="B72" s="1">
        <v>4.8865599965211004E-3</v>
      </c>
      <c r="C72" s="1">
        <v>1</v>
      </c>
    </row>
    <row r="73" spans="1:3">
      <c r="A73" s="1">
        <v>8978.5</v>
      </c>
      <c r="B73" s="1">
        <v>4.4723350001731887E-3</v>
      </c>
      <c r="C73" s="1">
        <v>1</v>
      </c>
    </row>
    <row r="74" spans="1:3">
      <c r="A74" s="1">
        <v>9078</v>
      </c>
      <c r="B74" s="1">
        <v>5.4261800032691099E-3</v>
      </c>
      <c r="C74" s="1">
        <v>1</v>
      </c>
    </row>
    <row r="75" spans="1:3">
      <c r="A75" s="1">
        <v>9984</v>
      </c>
      <c r="B75" s="1">
        <v>5.1310399940120988E-3</v>
      </c>
      <c r="C75" s="1">
        <v>1</v>
      </c>
    </row>
    <row r="76" spans="1:3">
      <c r="A76" s="1">
        <v>9991</v>
      </c>
      <c r="B76" s="1">
        <v>5.8112100014113821E-3</v>
      </c>
      <c r="C76" s="1">
        <v>1</v>
      </c>
    </row>
    <row r="77" spans="1:3">
      <c r="A77" s="1">
        <v>10028</v>
      </c>
      <c r="B77" s="1">
        <v>6.5206799990846775E-3</v>
      </c>
      <c r="C77" s="1">
        <v>1</v>
      </c>
    </row>
    <row r="78" spans="1:3">
      <c r="A78" s="1">
        <v>13335</v>
      </c>
      <c r="B78" s="1">
        <v>6.2384999910136685E-4</v>
      </c>
      <c r="C78" s="1">
        <v>1</v>
      </c>
    </row>
    <row r="79" spans="1:3">
      <c r="A79" s="1">
        <v>13337.5</v>
      </c>
      <c r="B79" s="1">
        <v>2.709624997805804E-3</v>
      </c>
      <c r="C79" s="1">
        <v>1</v>
      </c>
    </row>
    <row r="80" spans="1:3">
      <c r="A80" s="1">
        <v>13340</v>
      </c>
      <c r="B80" s="1">
        <v>3.0953999958001077E-3</v>
      </c>
      <c r="C80" s="1">
        <v>1</v>
      </c>
    </row>
    <row r="81" spans="1:3">
      <c r="A81" s="1">
        <v>13342.5</v>
      </c>
      <c r="B81" s="1">
        <v>1.3811750031891279E-3</v>
      </c>
      <c r="C81" s="1">
        <v>1</v>
      </c>
    </row>
    <row r="82" spans="1:3">
      <c r="A82" s="1">
        <v>16130</v>
      </c>
      <c r="B82" s="1">
        <v>1.4920300003723241E-2</v>
      </c>
      <c r="C82" s="1">
        <v>1</v>
      </c>
    </row>
    <row r="83" spans="1:3">
      <c r="A83" s="1">
        <v>16130</v>
      </c>
      <c r="B83" s="1">
        <v>1.5620300000591669E-2</v>
      </c>
      <c r="C83" s="1">
        <v>1</v>
      </c>
    </row>
    <row r="84" spans="1:3">
      <c r="A84" s="1">
        <v>20546</v>
      </c>
      <c r="B84" s="1">
        <v>4.1653259992017411E-2</v>
      </c>
      <c r="C84" s="1">
        <v>1</v>
      </c>
    </row>
    <row r="85" spans="1:3">
      <c r="A85" s="1">
        <v>20746</v>
      </c>
      <c r="B85" s="1">
        <v>3.9115260005928576E-2</v>
      </c>
      <c r="C85" s="1">
        <v>1</v>
      </c>
    </row>
    <row r="86" spans="1:3">
      <c r="A86" s="1">
        <v>21493</v>
      </c>
      <c r="B86" s="1">
        <v>4.8684829998819623E-2</v>
      </c>
      <c r="C86" s="1">
        <v>1</v>
      </c>
    </row>
    <row r="87" spans="1:3">
      <c r="A87" s="1">
        <v>21522.5</v>
      </c>
      <c r="B87" s="1">
        <v>4.1436974999669474E-2</v>
      </c>
      <c r="C87" s="1">
        <v>1</v>
      </c>
    </row>
    <row r="88" spans="1:3">
      <c r="A88" s="1">
        <v>21527.5</v>
      </c>
      <c r="B88" s="1">
        <v>4.1308525003842078E-2</v>
      </c>
      <c r="C88" s="1">
        <v>1</v>
      </c>
    </row>
    <row r="89" spans="1:3">
      <c r="A89" s="1">
        <v>25992</v>
      </c>
      <c r="B89" s="1">
        <v>8.2525520003400743E-2</v>
      </c>
      <c r="C89" s="1">
        <v>1</v>
      </c>
    </row>
    <row r="90" spans="1:3">
      <c r="A90" s="1">
        <v>26897.5</v>
      </c>
      <c r="B90" s="1">
        <v>8.3353224996244535E-2</v>
      </c>
      <c r="C90" s="1">
        <v>1</v>
      </c>
    </row>
    <row r="91" spans="1:3">
      <c r="A91" s="1">
        <v>30376</v>
      </c>
      <c r="B91" s="1">
        <v>0.12732056000095326</v>
      </c>
      <c r="C91" s="1">
        <v>1</v>
      </c>
    </row>
    <row r="92" spans="1:3">
      <c r="A92" s="1">
        <v>30403</v>
      </c>
      <c r="B92" s="1">
        <v>0.12668693000159692</v>
      </c>
      <c r="C92" s="1">
        <v>1</v>
      </c>
    </row>
    <row r="93" spans="1:3">
      <c r="A93" s="1">
        <v>30439.5</v>
      </c>
      <c r="B93" s="1">
        <v>0.12771924499975285</v>
      </c>
      <c r="C93" s="1">
        <v>1</v>
      </c>
    </row>
    <row r="94" spans="1:3">
      <c r="A94" s="1">
        <v>30552</v>
      </c>
      <c r="B94" s="1">
        <v>0.10907912000402575</v>
      </c>
      <c r="C94" s="1">
        <v>1</v>
      </c>
    </row>
    <row r="95" spans="1:3">
      <c r="A95" s="1">
        <v>31259.5</v>
      </c>
      <c r="B95" s="1">
        <v>0.13805344499996863</v>
      </c>
      <c r="C95" s="1">
        <v>1</v>
      </c>
    </row>
    <row r="96" spans="1:3">
      <c r="A96" s="1">
        <v>31262</v>
      </c>
      <c r="B96" s="1">
        <v>0.13803922000079183</v>
      </c>
      <c r="C96" s="1">
        <v>1</v>
      </c>
    </row>
    <row r="97" spans="1:3">
      <c r="A97" s="1">
        <v>31272</v>
      </c>
      <c r="B97" s="1">
        <v>0.13738231999741402</v>
      </c>
      <c r="C97" s="1">
        <v>1</v>
      </c>
    </row>
    <row r="98" spans="1:3">
      <c r="A98" s="1">
        <v>31408.5</v>
      </c>
      <c r="B98" s="1">
        <v>0.13814563499909127</v>
      </c>
      <c r="C98" s="1">
        <v>1</v>
      </c>
    </row>
    <row r="99" spans="1:3">
      <c r="A99" s="1">
        <v>32214</v>
      </c>
      <c r="B99" s="1">
        <v>0.14954233999742428</v>
      </c>
      <c r="C99" s="1">
        <v>1</v>
      </c>
    </row>
    <row r="100" spans="1:3">
      <c r="A100" s="1">
        <v>32216.5</v>
      </c>
      <c r="B100" s="1">
        <v>0.14972811499319505</v>
      </c>
      <c r="C100" s="1">
        <v>1</v>
      </c>
    </row>
    <row r="101" spans="1:3">
      <c r="A101" s="1">
        <v>32299.5</v>
      </c>
      <c r="B101" s="1">
        <v>0.15073584500350989</v>
      </c>
      <c r="C101" s="1">
        <v>1</v>
      </c>
    </row>
    <row r="102" spans="1:3">
      <c r="A102" s="1">
        <v>32299.5</v>
      </c>
      <c r="B102" s="1">
        <v>0.15073584500350989</v>
      </c>
      <c r="C102" s="1">
        <v>1</v>
      </c>
    </row>
    <row r="103" spans="1:3">
      <c r="A103" s="1">
        <v>32299.5</v>
      </c>
      <c r="B103" s="1">
        <v>0.15083584500098368</v>
      </c>
      <c r="C103" s="1">
        <v>1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82"/>
  <sheetViews>
    <sheetView topLeftCell="A431" workbookViewId="0">
      <selection activeCell="A210" sqref="A210:D482"/>
    </sheetView>
  </sheetViews>
  <sheetFormatPr defaultRowHeight="12.75"/>
  <cols>
    <col min="1" max="1" width="19.7109375" style="26" customWidth="1"/>
    <col min="2" max="2" width="4.42578125" customWidth="1"/>
    <col min="3" max="3" width="12.7109375" style="26" customWidth="1"/>
    <col min="4" max="4" width="5.42578125" customWidth="1"/>
    <col min="5" max="5" width="14.85546875" customWidth="1"/>
    <col min="7" max="7" width="12" customWidth="1"/>
    <col min="8" max="8" width="14.140625" style="26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>
      <c r="A1" s="191" t="s">
        <v>451</v>
      </c>
      <c r="I1" s="192" t="s">
        <v>177</v>
      </c>
      <c r="J1" s="193" t="s">
        <v>257</v>
      </c>
    </row>
    <row r="2" spans="1:16">
      <c r="I2" s="194" t="s">
        <v>190</v>
      </c>
      <c r="J2" s="195" t="s">
        <v>256</v>
      </c>
    </row>
    <row r="3" spans="1:16">
      <c r="A3" s="196" t="s">
        <v>452</v>
      </c>
      <c r="I3" s="194" t="s">
        <v>195</v>
      </c>
      <c r="J3" s="195" t="s">
        <v>95</v>
      </c>
    </row>
    <row r="4" spans="1:16">
      <c r="I4" s="194" t="s">
        <v>212</v>
      </c>
      <c r="J4" s="195" t="s">
        <v>95</v>
      </c>
    </row>
    <row r="5" spans="1:16">
      <c r="I5" s="197" t="s">
        <v>241</v>
      </c>
      <c r="J5" s="198" t="s">
        <v>138</v>
      </c>
    </row>
    <row r="11" spans="1:16" ht="12.75" customHeight="1">
      <c r="A11" s="26" t="str">
        <f t="shared" ref="A11:A74" si="0">P11</f>
        <v>IBVS 119 </v>
      </c>
      <c r="B11" s="11" t="str">
        <f t="shared" ref="B11:B74" si="1">IF(H11=INT(H11),"I","II")</f>
        <v>I</v>
      </c>
      <c r="C11" s="26">
        <f t="shared" ref="C11:C74" si="2">1*G11</f>
        <v>35658.466999999997</v>
      </c>
      <c r="D11" t="str">
        <f t="shared" ref="D11:D74" si="3">VLOOKUP(F11,I$1:J$5,2,FALSE)</f>
        <v>vis</v>
      </c>
      <c r="E11">
        <f>VLOOKUP(C11,A!C$21:E$973,3,FALSE)</f>
        <v>-15079.847904661232</v>
      </c>
      <c r="F11" s="11" t="s">
        <v>241</v>
      </c>
      <c r="G11" t="str">
        <f t="shared" ref="G11:G74" si="4">MID(I11,3,LEN(I11)-3)</f>
        <v>35658.467</v>
      </c>
      <c r="H11" s="26">
        <f t="shared" ref="H11:H74" si="5">1*K11</f>
        <v>-15080</v>
      </c>
      <c r="I11" s="199" t="s">
        <v>453</v>
      </c>
      <c r="J11" s="200" t="s">
        <v>454</v>
      </c>
      <c r="K11" s="199">
        <v>-15080</v>
      </c>
      <c r="L11" s="199" t="s">
        <v>455</v>
      </c>
      <c r="M11" s="200" t="s">
        <v>456</v>
      </c>
      <c r="N11" s="200"/>
      <c r="O11" s="201" t="s">
        <v>457</v>
      </c>
      <c r="P11" s="202" t="s">
        <v>458</v>
      </c>
    </row>
    <row r="12" spans="1:16" ht="12.75" customHeight="1">
      <c r="A12" s="26" t="str">
        <f t="shared" si="0"/>
        <v>IBVS 119 </v>
      </c>
      <c r="B12" s="11" t="str">
        <f t="shared" si="1"/>
        <v>I</v>
      </c>
      <c r="C12" s="26">
        <f t="shared" si="2"/>
        <v>35672.383000000002</v>
      </c>
      <c r="D12" t="str">
        <f t="shared" si="3"/>
        <v>vis</v>
      </c>
      <c r="E12">
        <f>VLOOKUP(C12,A!C$21:E$973,3,FALSE)</f>
        <v>-15045.877084658207</v>
      </c>
      <c r="F12" s="11" t="s">
        <v>241</v>
      </c>
      <c r="G12" t="str">
        <f t="shared" si="4"/>
        <v>35672.383</v>
      </c>
      <c r="H12" s="26">
        <f t="shared" si="5"/>
        <v>-15046</v>
      </c>
      <c r="I12" s="199" t="s">
        <v>459</v>
      </c>
      <c r="J12" s="200" t="s">
        <v>460</v>
      </c>
      <c r="K12" s="199">
        <v>-15046</v>
      </c>
      <c r="L12" s="199" t="s">
        <v>461</v>
      </c>
      <c r="M12" s="200" t="s">
        <v>456</v>
      </c>
      <c r="N12" s="200"/>
      <c r="O12" s="201" t="s">
        <v>457</v>
      </c>
      <c r="P12" s="202" t="s">
        <v>458</v>
      </c>
    </row>
    <row r="13" spans="1:16" ht="12.75" customHeight="1">
      <c r="A13" s="26" t="str">
        <f t="shared" si="0"/>
        <v>IBVS 119 </v>
      </c>
      <c r="B13" s="11" t="str">
        <f t="shared" si="1"/>
        <v>I</v>
      </c>
      <c r="C13" s="26">
        <f t="shared" si="2"/>
        <v>35689.597000000002</v>
      </c>
      <c r="D13" t="str">
        <f t="shared" si="3"/>
        <v>vis</v>
      </c>
      <c r="E13">
        <f>VLOOKUP(C13,A!C$21:E$973,3,FALSE)</f>
        <v>-15003.855404898803</v>
      </c>
      <c r="F13" s="11" t="s">
        <v>241</v>
      </c>
      <c r="G13" t="str">
        <f t="shared" si="4"/>
        <v>35689.597</v>
      </c>
      <c r="H13" s="26">
        <f t="shared" si="5"/>
        <v>-15004</v>
      </c>
      <c r="I13" s="199" t="s">
        <v>462</v>
      </c>
      <c r="J13" s="200" t="s">
        <v>463</v>
      </c>
      <c r="K13" s="199">
        <v>-15004</v>
      </c>
      <c r="L13" s="199" t="s">
        <v>464</v>
      </c>
      <c r="M13" s="200" t="s">
        <v>456</v>
      </c>
      <c r="N13" s="200"/>
      <c r="O13" s="201" t="s">
        <v>457</v>
      </c>
      <c r="P13" s="202" t="s">
        <v>458</v>
      </c>
    </row>
    <row r="14" spans="1:16" ht="12.75" customHeight="1">
      <c r="A14" s="26" t="str">
        <f t="shared" si="0"/>
        <v>IBVS 119 </v>
      </c>
      <c r="B14" s="11" t="str">
        <f t="shared" si="1"/>
        <v>I</v>
      </c>
      <c r="C14" s="26">
        <f t="shared" si="2"/>
        <v>35990.667000000001</v>
      </c>
      <c r="D14" t="str">
        <f t="shared" si="3"/>
        <v>vis</v>
      </c>
      <c r="E14">
        <f>VLOOKUP(C14,A!C$21:E$973,3,FALSE)</f>
        <v>-14268.90320754992</v>
      </c>
      <c r="F14" s="11" t="s">
        <v>241</v>
      </c>
      <c r="G14" t="str">
        <f t="shared" si="4"/>
        <v>35990.667</v>
      </c>
      <c r="H14" s="26">
        <f t="shared" si="5"/>
        <v>-14269</v>
      </c>
      <c r="I14" s="199" t="s">
        <v>465</v>
      </c>
      <c r="J14" s="200" t="s">
        <v>466</v>
      </c>
      <c r="K14" s="199">
        <v>-14269</v>
      </c>
      <c r="L14" s="199" t="s">
        <v>467</v>
      </c>
      <c r="M14" s="200" t="s">
        <v>456</v>
      </c>
      <c r="N14" s="200"/>
      <c r="O14" s="201" t="s">
        <v>457</v>
      </c>
      <c r="P14" s="202" t="s">
        <v>458</v>
      </c>
    </row>
    <row r="15" spans="1:16" ht="12.75" customHeight="1">
      <c r="A15" s="26" t="str">
        <f t="shared" si="0"/>
        <v>IBVS 119 </v>
      </c>
      <c r="B15" s="11" t="str">
        <f t="shared" si="1"/>
        <v>I</v>
      </c>
      <c r="C15" s="26">
        <f t="shared" si="2"/>
        <v>36012.81</v>
      </c>
      <c r="D15" t="str">
        <f t="shared" si="3"/>
        <v>vis</v>
      </c>
      <c r="E15">
        <f>VLOOKUP(C15,A!C$21:E$973,3,FALSE)</f>
        <v>-14214.849178566979</v>
      </c>
      <c r="F15" s="11" t="s">
        <v>241</v>
      </c>
      <c r="G15" t="str">
        <f t="shared" si="4"/>
        <v>36012.810</v>
      </c>
      <c r="H15" s="26">
        <f t="shared" si="5"/>
        <v>-14215</v>
      </c>
      <c r="I15" s="199" t="s">
        <v>468</v>
      </c>
      <c r="J15" s="200" t="s">
        <v>469</v>
      </c>
      <c r="K15" s="199">
        <v>-14215</v>
      </c>
      <c r="L15" s="199" t="s">
        <v>455</v>
      </c>
      <c r="M15" s="200" t="s">
        <v>456</v>
      </c>
      <c r="N15" s="200"/>
      <c r="O15" s="201" t="s">
        <v>457</v>
      </c>
      <c r="P15" s="202" t="s">
        <v>458</v>
      </c>
    </row>
    <row r="16" spans="1:16" ht="12.75" customHeight="1">
      <c r="A16" s="26" t="str">
        <f t="shared" si="0"/>
        <v>IBVS 148 </v>
      </c>
      <c r="B16" s="11" t="str">
        <f t="shared" si="1"/>
        <v>I</v>
      </c>
      <c r="C16" s="26">
        <f t="shared" si="2"/>
        <v>39294.438199999997</v>
      </c>
      <c r="D16" t="str">
        <f t="shared" si="3"/>
        <v>vis</v>
      </c>
      <c r="E16">
        <f>VLOOKUP(C16,A!C$21:E$973,3,FALSE)</f>
        <v>-6203.9551789254865</v>
      </c>
      <c r="F16" s="11" t="s">
        <v>241</v>
      </c>
      <c r="G16" t="str">
        <f t="shared" si="4"/>
        <v>39294.4382</v>
      </c>
      <c r="H16" s="26">
        <f t="shared" si="5"/>
        <v>-6204</v>
      </c>
      <c r="I16" s="199" t="s">
        <v>470</v>
      </c>
      <c r="J16" s="200" t="s">
        <v>471</v>
      </c>
      <c r="K16" s="199">
        <v>-6204</v>
      </c>
      <c r="L16" s="199" t="s">
        <v>472</v>
      </c>
      <c r="M16" s="200" t="s">
        <v>473</v>
      </c>
      <c r="N16" s="200" t="s">
        <v>474</v>
      </c>
      <c r="O16" s="201" t="s">
        <v>475</v>
      </c>
      <c r="P16" s="202" t="s">
        <v>476</v>
      </c>
    </row>
    <row r="17" spans="1:16" ht="12.75" customHeight="1">
      <c r="A17" s="26" t="str">
        <f t="shared" si="0"/>
        <v>IBVS 456 </v>
      </c>
      <c r="B17" s="11" t="str">
        <f t="shared" si="1"/>
        <v>I</v>
      </c>
      <c r="C17" s="26">
        <f t="shared" si="2"/>
        <v>40047.358</v>
      </c>
      <c r="D17" t="str">
        <f t="shared" si="3"/>
        <v>vis</v>
      </c>
      <c r="E17">
        <f>VLOOKUP(C17,A!C$21:E$973,3,FALSE)</f>
        <v>-4365.9770959631023</v>
      </c>
      <c r="F17" s="11" t="s">
        <v>241</v>
      </c>
      <c r="G17" t="str">
        <f t="shared" si="4"/>
        <v>40047.358</v>
      </c>
      <c r="H17" s="26">
        <f t="shared" si="5"/>
        <v>-4366</v>
      </c>
      <c r="I17" s="199" t="s">
        <v>477</v>
      </c>
      <c r="J17" s="200" t="s">
        <v>478</v>
      </c>
      <c r="K17" s="199">
        <v>-4366</v>
      </c>
      <c r="L17" s="199" t="s">
        <v>479</v>
      </c>
      <c r="M17" s="200" t="s">
        <v>473</v>
      </c>
      <c r="N17" s="200" t="s">
        <v>474</v>
      </c>
      <c r="O17" s="201" t="s">
        <v>480</v>
      </c>
      <c r="P17" s="202" t="s">
        <v>481</v>
      </c>
    </row>
    <row r="18" spans="1:16" ht="12.75" customHeight="1">
      <c r="A18" s="26" t="str">
        <f t="shared" si="0"/>
        <v>IBVS 456 </v>
      </c>
      <c r="B18" s="11" t="str">
        <f t="shared" si="1"/>
        <v>I</v>
      </c>
      <c r="C18" s="26">
        <f t="shared" si="2"/>
        <v>40049.405700000003</v>
      </c>
      <c r="D18" t="str">
        <f t="shared" si="3"/>
        <v>vis</v>
      </c>
      <c r="E18">
        <f>VLOOKUP(C18,A!C$21:E$973,3,FALSE)</f>
        <v>-4360.9783859803292</v>
      </c>
      <c r="F18" s="11" t="s">
        <v>241</v>
      </c>
      <c r="G18" t="str">
        <f t="shared" si="4"/>
        <v>40049.4057</v>
      </c>
      <c r="H18" s="26">
        <f t="shared" si="5"/>
        <v>-4361</v>
      </c>
      <c r="I18" s="199" t="s">
        <v>482</v>
      </c>
      <c r="J18" s="200" t="s">
        <v>483</v>
      </c>
      <c r="K18" s="199">
        <v>-4361</v>
      </c>
      <c r="L18" s="199" t="s">
        <v>484</v>
      </c>
      <c r="M18" s="200" t="s">
        <v>473</v>
      </c>
      <c r="N18" s="200" t="s">
        <v>474</v>
      </c>
      <c r="O18" s="201" t="s">
        <v>485</v>
      </c>
      <c r="P18" s="202" t="s">
        <v>481</v>
      </c>
    </row>
    <row r="19" spans="1:16" ht="12.75" customHeight="1">
      <c r="A19" s="26" t="str">
        <f t="shared" si="0"/>
        <v>IBVS 456 </v>
      </c>
      <c r="B19" s="11" t="str">
        <f t="shared" si="1"/>
        <v>I</v>
      </c>
      <c r="C19" s="26">
        <f t="shared" si="2"/>
        <v>40418.4931</v>
      </c>
      <c r="D19" t="str">
        <f t="shared" si="3"/>
        <v>vis</v>
      </c>
      <c r="E19">
        <f>VLOOKUP(C19,A!C$21:E$973,3,FALSE)</f>
        <v>-3459.9866045215845</v>
      </c>
      <c r="F19" s="11" t="s">
        <v>241</v>
      </c>
      <c r="G19" t="str">
        <f t="shared" si="4"/>
        <v>40418.4931</v>
      </c>
      <c r="H19" s="26">
        <f t="shared" si="5"/>
        <v>-3460</v>
      </c>
      <c r="I19" s="199" t="s">
        <v>486</v>
      </c>
      <c r="J19" s="200" t="s">
        <v>487</v>
      </c>
      <c r="K19" s="199">
        <v>-3460</v>
      </c>
      <c r="L19" s="199" t="s">
        <v>488</v>
      </c>
      <c r="M19" s="200" t="s">
        <v>473</v>
      </c>
      <c r="N19" s="200" t="s">
        <v>474</v>
      </c>
      <c r="O19" s="201" t="s">
        <v>489</v>
      </c>
      <c r="P19" s="202" t="s">
        <v>481</v>
      </c>
    </row>
    <row r="20" spans="1:16" ht="12.75" customHeight="1">
      <c r="A20" s="26" t="str">
        <f t="shared" si="0"/>
        <v>IBVS 508 </v>
      </c>
      <c r="B20" s="11" t="str">
        <f t="shared" si="1"/>
        <v>I</v>
      </c>
      <c r="C20" s="26">
        <f t="shared" si="2"/>
        <v>40820.349000000002</v>
      </c>
      <c r="D20" t="str">
        <f t="shared" si="3"/>
        <v>vis</v>
      </c>
      <c r="E20">
        <f>VLOOKUP(C20,A!C$21:E$973,3,FALSE)</f>
        <v>-2479.0025253286549</v>
      </c>
      <c r="F20" s="11" t="s">
        <v>241</v>
      </c>
      <c r="G20" t="str">
        <f t="shared" si="4"/>
        <v>40820.3490</v>
      </c>
      <c r="H20" s="26">
        <f t="shared" si="5"/>
        <v>-2479</v>
      </c>
      <c r="I20" s="199" t="s">
        <v>490</v>
      </c>
      <c r="J20" s="200" t="s">
        <v>491</v>
      </c>
      <c r="K20" s="199">
        <v>-2479</v>
      </c>
      <c r="L20" s="199" t="s">
        <v>492</v>
      </c>
      <c r="M20" s="200" t="s">
        <v>473</v>
      </c>
      <c r="N20" s="200" t="s">
        <v>474</v>
      </c>
      <c r="O20" s="201" t="s">
        <v>493</v>
      </c>
      <c r="P20" s="202" t="s">
        <v>494</v>
      </c>
    </row>
    <row r="21" spans="1:16" ht="12.75" customHeight="1">
      <c r="A21" s="26" t="str">
        <f t="shared" si="0"/>
        <v>IBVS 530 </v>
      </c>
      <c r="B21" s="11" t="str">
        <f t="shared" si="1"/>
        <v>II</v>
      </c>
      <c r="C21" s="26">
        <f t="shared" si="2"/>
        <v>40846.368600000002</v>
      </c>
      <c r="D21" t="str">
        <f t="shared" si="3"/>
        <v>vis</v>
      </c>
      <c r="E21">
        <f>VLOOKUP(C21,A!C$21:E$973,3,FALSE)</f>
        <v>-2415.4851964877248</v>
      </c>
      <c r="F21" s="11" t="s">
        <v>241</v>
      </c>
      <c r="G21" t="str">
        <f t="shared" si="4"/>
        <v>40846.3686</v>
      </c>
      <c r="H21" s="26">
        <f t="shared" si="5"/>
        <v>-2415.5</v>
      </c>
      <c r="I21" s="199" t="s">
        <v>495</v>
      </c>
      <c r="J21" s="200" t="s">
        <v>496</v>
      </c>
      <c r="K21" s="199">
        <v>-2415.5</v>
      </c>
      <c r="L21" s="199" t="s">
        <v>497</v>
      </c>
      <c r="M21" s="200" t="s">
        <v>473</v>
      </c>
      <c r="N21" s="200" t="s">
        <v>474</v>
      </c>
      <c r="O21" s="201" t="s">
        <v>498</v>
      </c>
      <c r="P21" s="202" t="s">
        <v>499</v>
      </c>
    </row>
    <row r="22" spans="1:16" ht="12.75" customHeight="1">
      <c r="A22" s="26" t="str">
        <f t="shared" si="0"/>
        <v>IBVS 530 </v>
      </c>
      <c r="B22" s="11" t="str">
        <f t="shared" si="1"/>
        <v>II</v>
      </c>
      <c r="C22" s="26">
        <f t="shared" si="2"/>
        <v>40853.328000000001</v>
      </c>
      <c r="D22" t="str">
        <f t="shared" si="3"/>
        <v>vis</v>
      </c>
      <c r="E22">
        <f>VLOOKUP(C22,A!C$21:E$973,3,FALSE)</f>
        <v>-2398.4963688986936</v>
      </c>
      <c r="F22" s="11" t="s">
        <v>241</v>
      </c>
      <c r="G22" t="str">
        <f t="shared" si="4"/>
        <v>40853.328</v>
      </c>
      <c r="H22" s="26">
        <f t="shared" si="5"/>
        <v>-2398.5</v>
      </c>
      <c r="I22" s="199" t="s">
        <v>500</v>
      </c>
      <c r="J22" s="200" t="s">
        <v>501</v>
      </c>
      <c r="K22" s="199">
        <v>-2398.5</v>
      </c>
      <c r="L22" s="199" t="s">
        <v>502</v>
      </c>
      <c r="M22" s="200" t="s">
        <v>473</v>
      </c>
      <c r="N22" s="200" t="s">
        <v>474</v>
      </c>
      <c r="O22" s="201" t="s">
        <v>503</v>
      </c>
      <c r="P22" s="202" t="s">
        <v>499</v>
      </c>
    </row>
    <row r="23" spans="1:16" ht="12.75" customHeight="1">
      <c r="A23" s="26" t="str">
        <f t="shared" si="0"/>
        <v>IBVS 844 </v>
      </c>
      <c r="B23" s="11" t="str">
        <f t="shared" si="1"/>
        <v>I</v>
      </c>
      <c r="C23" s="26">
        <f t="shared" si="2"/>
        <v>41119.801800000001</v>
      </c>
      <c r="D23" t="str">
        <f t="shared" si="3"/>
        <v>vis</v>
      </c>
      <c r="E23">
        <f>VLOOKUP(C23,A!C$21:E$973,3,FALSE)</f>
        <v>-1747.9981297984612</v>
      </c>
      <c r="F23" s="11" t="s">
        <v>241</v>
      </c>
      <c r="G23" t="str">
        <f t="shared" si="4"/>
        <v>41119.8018</v>
      </c>
      <c r="H23" s="26">
        <f t="shared" si="5"/>
        <v>-1748</v>
      </c>
      <c r="I23" s="199" t="s">
        <v>504</v>
      </c>
      <c r="J23" s="200" t="s">
        <v>505</v>
      </c>
      <c r="K23" s="199">
        <v>-1748</v>
      </c>
      <c r="L23" s="199" t="s">
        <v>506</v>
      </c>
      <c r="M23" s="200" t="s">
        <v>473</v>
      </c>
      <c r="N23" s="200" t="s">
        <v>474</v>
      </c>
      <c r="O23" s="201" t="s">
        <v>507</v>
      </c>
      <c r="P23" s="202" t="s">
        <v>508</v>
      </c>
    </row>
    <row r="24" spans="1:16" ht="12.75" customHeight="1">
      <c r="A24" s="26" t="str">
        <f t="shared" si="0"/>
        <v>IBVS 647 </v>
      </c>
      <c r="B24" s="11" t="str">
        <f t="shared" si="1"/>
        <v>II</v>
      </c>
      <c r="C24" s="26">
        <f t="shared" si="2"/>
        <v>41136.385199999997</v>
      </c>
      <c r="D24" t="str">
        <f t="shared" si="3"/>
        <v>vis</v>
      </c>
      <c r="E24">
        <f>VLOOKUP(C24,A!C$21:E$973,3,FALSE)</f>
        <v>-1707.5158291058897</v>
      </c>
      <c r="F24" s="11" t="s">
        <v>241</v>
      </c>
      <c r="G24" t="str">
        <f t="shared" si="4"/>
        <v>41136.3852</v>
      </c>
      <c r="H24" s="26">
        <f t="shared" si="5"/>
        <v>-1707.5</v>
      </c>
      <c r="I24" s="199" t="s">
        <v>509</v>
      </c>
      <c r="J24" s="200" t="s">
        <v>510</v>
      </c>
      <c r="K24" s="199">
        <v>-1707.5</v>
      </c>
      <c r="L24" s="199" t="s">
        <v>511</v>
      </c>
      <c r="M24" s="200" t="s">
        <v>473</v>
      </c>
      <c r="N24" s="200" t="s">
        <v>474</v>
      </c>
      <c r="O24" s="201" t="s">
        <v>512</v>
      </c>
      <c r="P24" s="202" t="s">
        <v>513</v>
      </c>
    </row>
    <row r="25" spans="1:16" ht="12.75" customHeight="1">
      <c r="A25" s="26" t="str">
        <f t="shared" si="0"/>
        <v>IBVS 647 </v>
      </c>
      <c r="B25" s="11" t="str">
        <f t="shared" si="1"/>
        <v>I</v>
      </c>
      <c r="C25" s="26">
        <f t="shared" si="2"/>
        <v>41139.456400000003</v>
      </c>
      <c r="D25" t="str">
        <f t="shared" si="3"/>
        <v>vis</v>
      </c>
      <c r="E25">
        <f>VLOOKUP(C25,A!C$21:E$973,3,FALSE)</f>
        <v>-1700.0186185286084</v>
      </c>
      <c r="F25" s="11" t="s">
        <v>241</v>
      </c>
      <c r="G25" t="str">
        <f t="shared" si="4"/>
        <v>41139.4564</v>
      </c>
      <c r="H25" s="26">
        <f t="shared" si="5"/>
        <v>-1700</v>
      </c>
      <c r="I25" s="199" t="s">
        <v>514</v>
      </c>
      <c r="J25" s="200" t="s">
        <v>515</v>
      </c>
      <c r="K25" s="199">
        <v>-1700</v>
      </c>
      <c r="L25" s="199" t="s">
        <v>516</v>
      </c>
      <c r="M25" s="200" t="s">
        <v>473</v>
      </c>
      <c r="N25" s="200" t="s">
        <v>474</v>
      </c>
      <c r="O25" s="201" t="s">
        <v>517</v>
      </c>
      <c r="P25" s="202" t="s">
        <v>513</v>
      </c>
    </row>
    <row r="26" spans="1:16" ht="12.75" customHeight="1">
      <c r="A26" s="26" t="str">
        <f t="shared" si="0"/>
        <v>IBVS 844 </v>
      </c>
      <c r="B26" s="11" t="str">
        <f t="shared" si="1"/>
        <v>II</v>
      </c>
      <c r="C26" s="26">
        <f t="shared" si="2"/>
        <v>41145.817000000003</v>
      </c>
      <c r="D26" t="str">
        <f t="shared" si="3"/>
        <v>vis</v>
      </c>
      <c r="E26">
        <f>VLOOKUP(C26,A!C$21:E$973,3,FALSE)</f>
        <v>-1684.4915419468921</v>
      </c>
      <c r="F26" s="11" t="s">
        <v>241</v>
      </c>
      <c r="G26" t="str">
        <f t="shared" si="4"/>
        <v>41145.8170</v>
      </c>
      <c r="H26" s="26">
        <f t="shared" si="5"/>
        <v>-1684.5</v>
      </c>
      <c r="I26" s="199" t="s">
        <v>518</v>
      </c>
      <c r="J26" s="200" t="s">
        <v>519</v>
      </c>
      <c r="K26" s="199">
        <v>-1684.5</v>
      </c>
      <c r="L26" s="199" t="s">
        <v>520</v>
      </c>
      <c r="M26" s="200" t="s">
        <v>473</v>
      </c>
      <c r="N26" s="200" t="s">
        <v>474</v>
      </c>
      <c r="O26" s="201" t="s">
        <v>507</v>
      </c>
      <c r="P26" s="202" t="s">
        <v>508</v>
      </c>
    </row>
    <row r="27" spans="1:16" ht="12.75" customHeight="1">
      <c r="A27" s="26" t="str">
        <f t="shared" si="0"/>
        <v>IBVS 937 </v>
      </c>
      <c r="B27" s="11" t="str">
        <f t="shared" si="1"/>
        <v>I</v>
      </c>
      <c r="C27" s="26">
        <f t="shared" si="2"/>
        <v>41479.470399999998</v>
      </c>
      <c r="D27" t="str">
        <f t="shared" si="3"/>
        <v>vis</v>
      </c>
      <c r="E27">
        <f>VLOOKUP(C27,A!C$21:E$973,3,FALSE)</f>
        <v>-869.99890075739097</v>
      </c>
      <c r="F27" s="11" t="s">
        <v>241</v>
      </c>
      <c r="G27" t="str">
        <f t="shared" si="4"/>
        <v>41479.4704</v>
      </c>
      <c r="H27" s="26">
        <f t="shared" si="5"/>
        <v>-870</v>
      </c>
      <c r="I27" s="199" t="s">
        <v>521</v>
      </c>
      <c r="J27" s="200" t="s">
        <v>522</v>
      </c>
      <c r="K27" s="199">
        <v>-870</v>
      </c>
      <c r="L27" s="199" t="s">
        <v>523</v>
      </c>
      <c r="M27" s="200" t="s">
        <v>473</v>
      </c>
      <c r="N27" s="200" t="s">
        <v>474</v>
      </c>
      <c r="O27" s="201" t="s">
        <v>524</v>
      </c>
      <c r="P27" s="202" t="s">
        <v>525</v>
      </c>
    </row>
    <row r="28" spans="1:16" ht="12.75" customHeight="1">
      <c r="A28" s="26" t="str">
        <f t="shared" si="0"/>
        <v>IBVS 844 </v>
      </c>
      <c r="B28" s="11" t="str">
        <f t="shared" si="1"/>
        <v>I</v>
      </c>
      <c r="C28" s="26">
        <f t="shared" si="2"/>
        <v>41835.861599999997</v>
      </c>
      <c r="D28" t="str">
        <f t="shared" si="3"/>
        <v>vis</v>
      </c>
      <c r="E28">
        <f>VLOOKUP(C28,A!C$21:E$973,3,FALSE)</f>
        <v>-2.4411340627005041E-4</v>
      </c>
      <c r="F28" s="11" t="s">
        <v>241</v>
      </c>
      <c r="G28" t="str">
        <f t="shared" si="4"/>
        <v>41835.8616</v>
      </c>
      <c r="H28" s="26">
        <f t="shared" si="5"/>
        <v>0</v>
      </c>
      <c r="I28" s="199" t="s">
        <v>526</v>
      </c>
      <c r="J28" s="200" t="s">
        <v>527</v>
      </c>
      <c r="K28" s="199">
        <v>0</v>
      </c>
      <c r="L28" s="199" t="s">
        <v>528</v>
      </c>
      <c r="M28" s="200" t="s">
        <v>473</v>
      </c>
      <c r="N28" s="200" t="s">
        <v>474</v>
      </c>
      <c r="O28" s="201" t="s">
        <v>529</v>
      </c>
      <c r="P28" s="202" t="s">
        <v>508</v>
      </c>
    </row>
    <row r="29" spans="1:16" ht="12.75" customHeight="1">
      <c r="A29" s="26" t="str">
        <f t="shared" si="0"/>
        <v>IBVS 937 </v>
      </c>
      <c r="B29" s="11" t="str">
        <f t="shared" si="1"/>
        <v>II</v>
      </c>
      <c r="C29" s="26">
        <f t="shared" si="2"/>
        <v>41845.489000000001</v>
      </c>
      <c r="D29" t="str">
        <f t="shared" si="3"/>
        <v>vis</v>
      </c>
      <c r="E29">
        <f>VLOOKUP(C29,A!C$21:E$973,3,FALSE)</f>
        <v>23.501528845574096</v>
      </c>
      <c r="F29" s="11" t="s">
        <v>241</v>
      </c>
      <c r="G29" t="str">
        <f t="shared" si="4"/>
        <v>41845.489</v>
      </c>
      <c r="H29" s="26">
        <f t="shared" si="5"/>
        <v>23.5</v>
      </c>
      <c r="I29" s="199" t="s">
        <v>530</v>
      </c>
      <c r="J29" s="200" t="s">
        <v>531</v>
      </c>
      <c r="K29" s="199">
        <v>23.5</v>
      </c>
      <c r="L29" s="199" t="s">
        <v>502</v>
      </c>
      <c r="M29" s="200" t="s">
        <v>473</v>
      </c>
      <c r="N29" s="200" t="s">
        <v>474</v>
      </c>
      <c r="O29" s="201" t="s">
        <v>532</v>
      </c>
      <c r="P29" s="202" t="s">
        <v>525</v>
      </c>
    </row>
    <row r="30" spans="1:16" ht="12.75" customHeight="1">
      <c r="A30" s="26" t="str">
        <f t="shared" si="0"/>
        <v>IBVS 937 </v>
      </c>
      <c r="B30" s="11" t="str">
        <f t="shared" si="1"/>
        <v>I</v>
      </c>
      <c r="C30" s="26">
        <f t="shared" si="2"/>
        <v>41851.4283</v>
      </c>
      <c r="D30" t="str">
        <f t="shared" si="3"/>
        <v>vis</v>
      </c>
      <c r="E30">
        <f>VLOOKUP(C30,A!C$21:E$973,3,FALSE)</f>
        <v>38.000155695518949</v>
      </c>
      <c r="F30" s="11" t="s">
        <v>241</v>
      </c>
      <c r="G30" t="str">
        <f t="shared" si="4"/>
        <v>41851.4283</v>
      </c>
      <c r="H30" s="26">
        <f t="shared" si="5"/>
        <v>38</v>
      </c>
      <c r="I30" s="199" t="s">
        <v>533</v>
      </c>
      <c r="J30" s="200" t="s">
        <v>534</v>
      </c>
      <c r="K30" s="199">
        <v>38</v>
      </c>
      <c r="L30" s="199" t="s">
        <v>535</v>
      </c>
      <c r="M30" s="200" t="s">
        <v>473</v>
      </c>
      <c r="N30" s="200" t="s">
        <v>474</v>
      </c>
      <c r="O30" s="201" t="s">
        <v>536</v>
      </c>
      <c r="P30" s="202" t="s">
        <v>525</v>
      </c>
    </row>
    <row r="31" spans="1:16" ht="12.75" customHeight="1">
      <c r="A31" s="26" t="str">
        <f t="shared" si="0"/>
        <v>IBVS 844 </v>
      </c>
      <c r="B31" s="11" t="str">
        <f t="shared" si="1"/>
        <v>II</v>
      </c>
      <c r="C31" s="26">
        <f t="shared" si="2"/>
        <v>41877.8508</v>
      </c>
      <c r="D31" t="str">
        <f t="shared" si="3"/>
        <v>vis</v>
      </c>
      <c r="E31">
        <f>VLOOKUP(C31,A!C$21:E$973,3,FALSE)</f>
        <v>102.5010174035979</v>
      </c>
      <c r="F31" s="11" t="s">
        <v>241</v>
      </c>
      <c r="G31" t="str">
        <f t="shared" si="4"/>
        <v>41877.8508</v>
      </c>
      <c r="H31" s="26">
        <f t="shared" si="5"/>
        <v>102.5</v>
      </c>
      <c r="I31" s="199" t="s">
        <v>537</v>
      </c>
      <c r="J31" s="200" t="s">
        <v>538</v>
      </c>
      <c r="K31" s="199">
        <v>102.5</v>
      </c>
      <c r="L31" s="199" t="s">
        <v>539</v>
      </c>
      <c r="M31" s="200" t="s">
        <v>473</v>
      </c>
      <c r="N31" s="200" t="s">
        <v>474</v>
      </c>
      <c r="O31" s="201" t="s">
        <v>540</v>
      </c>
      <c r="P31" s="202" t="s">
        <v>508</v>
      </c>
    </row>
    <row r="32" spans="1:16" ht="12.75" customHeight="1">
      <c r="A32" s="26" t="str">
        <f t="shared" si="0"/>
        <v>IBVS 937 </v>
      </c>
      <c r="B32" s="11" t="str">
        <f t="shared" si="1"/>
        <v>II</v>
      </c>
      <c r="C32" s="26">
        <f t="shared" si="2"/>
        <v>41895.468000000001</v>
      </c>
      <c r="D32" t="str">
        <f t="shared" si="3"/>
        <v>vis</v>
      </c>
      <c r="E32">
        <f>VLOOKUP(C32,A!C$21:E$973,3,FALSE)</f>
        <v>145.50696237033389</v>
      </c>
      <c r="F32" s="11" t="s">
        <v>241</v>
      </c>
      <c r="G32" t="str">
        <f t="shared" si="4"/>
        <v>41895.468</v>
      </c>
      <c r="H32" s="26">
        <f t="shared" si="5"/>
        <v>145.5</v>
      </c>
      <c r="I32" s="199" t="s">
        <v>541</v>
      </c>
      <c r="J32" s="200" t="s">
        <v>542</v>
      </c>
      <c r="K32" s="199">
        <v>145.5</v>
      </c>
      <c r="L32" s="199" t="s">
        <v>543</v>
      </c>
      <c r="M32" s="200" t="s">
        <v>473</v>
      </c>
      <c r="N32" s="200" t="s">
        <v>474</v>
      </c>
      <c r="O32" s="201" t="s">
        <v>532</v>
      </c>
      <c r="P32" s="202" t="s">
        <v>525</v>
      </c>
    </row>
    <row r="33" spans="1:16" ht="12.75" customHeight="1">
      <c r="A33" s="26" t="str">
        <f t="shared" si="0"/>
        <v>IBVS 1053 </v>
      </c>
      <c r="B33" s="11" t="str">
        <f t="shared" si="1"/>
        <v>I</v>
      </c>
      <c r="C33" s="26">
        <f t="shared" si="2"/>
        <v>42193.482799999998</v>
      </c>
      <c r="D33" t="str">
        <f t="shared" si="3"/>
        <v>vis</v>
      </c>
      <c r="E33">
        <f>VLOOKUP(C33,A!C$21:E$973,3,FALSE)</f>
        <v>873.00100728509233</v>
      </c>
      <c r="F33" s="11" t="s">
        <v>241</v>
      </c>
      <c r="G33" t="str">
        <f t="shared" si="4"/>
        <v>42193.4828</v>
      </c>
      <c r="H33" s="26">
        <f t="shared" si="5"/>
        <v>873</v>
      </c>
      <c r="I33" s="199" t="s">
        <v>544</v>
      </c>
      <c r="J33" s="200" t="s">
        <v>545</v>
      </c>
      <c r="K33" s="199">
        <v>873</v>
      </c>
      <c r="L33" s="199" t="s">
        <v>539</v>
      </c>
      <c r="M33" s="200" t="s">
        <v>473</v>
      </c>
      <c r="N33" s="200" t="s">
        <v>474</v>
      </c>
      <c r="O33" s="201" t="s">
        <v>546</v>
      </c>
      <c r="P33" s="202" t="s">
        <v>547</v>
      </c>
    </row>
    <row r="34" spans="1:16" ht="12.75" customHeight="1">
      <c r="A34" s="26" t="str">
        <f t="shared" si="0"/>
        <v>IBVS 1379 </v>
      </c>
      <c r="B34" s="11" t="str">
        <f t="shared" si="1"/>
        <v>II</v>
      </c>
      <c r="C34" s="26">
        <f t="shared" si="2"/>
        <v>42215.807800000002</v>
      </c>
      <c r="D34" t="str">
        <f t="shared" si="3"/>
        <v>vis</v>
      </c>
      <c r="E34">
        <f>VLOOKUP(C34,A!C$21:E$973,3,FALSE)</f>
        <v>927.49932264636061</v>
      </c>
      <c r="F34" s="11" t="s">
        <v>241</v>
      </c>
      <c r="G34" t="str">
        <f t="shared" si="4"/>
        <v>42215.8078</v>
      </c>
      <c r="H34" s="26">
        <f t="shared" si="5"/>
        <v>927.5</v>
      </c>
      <c r="I34" s="199" t="s">
        <v>548</v>
      </c>
      <c r="J34" s="200" t="s">
        <v>549</v>
      </c>
      <c r="K34" s="199">
        <v>927.5</v>
      </c>
      <c r="L34" s="199" t="s">
        <v>550</v>
      </c>
      <c r="M34" s="200" t="s">
        <v>473</v>
      </c>
      <c r="N34" s="200" t="s">
        <v>474</v>
      </c>
      <c r="O34" s="201" t="s">
        <v>540</v>
      </c>
      <c r="P34" s="202" t="s">
        <v>551</v>
      </c>
    </row>
    <row r="35" spans="1:16" ht="12.75" customHeight="1">
      <c r="A35" s="26" t="str">
        <f t="shared" si="0"/>
        <v>IBVS 1379 </v>
      </c>
      <c r="B35" s="11" t="str">
        <f t="shared" si="1"/>
        <v>I</v>
      </c>
      <c r="C35" s="26">
        <f t="shared" si="2"/>
        <v>42216.832000000002</v>
      </c>
      <c r="D35" t="str">
        <f t="shared" si="3"/>
        <v>vis</v>
      </c>
      <c r="E35">
        <f>VLOOKUP(C35,A!C$21:E$973,3,FALSE)</f>
        <v>929.99953203462451</v>
      </c>
      <c r="F35" s="11" t="s">
        <v>241</v>
      </c>
      <c r="G35" t="str">
        <f t="shared" si="4"/>
        <v>42216.8320</v>
      </c>
      <c r="H35" s="26">
        <f t="shared" si="5"/>
        <v>930</v>
      </c>
      <c r="I35" s="199" t="s">
        <v>552</v>
      </c>
      <c r="J35" s="200" t="s">
        <v>553</v>
      </c>
      <c r="K35" s="199">
        <v>930</v>
      </c>
      <c r="L35" s="199" t="s">
        <v>554</v>
      </c>
      <c r="M35" s="200" t="s">
        <v>473</v>
      </c>
      <c r="N35" s="200" t="s">
        <v>474</v>
      </c>
      <c r="O35" s="201" t="s">
        <v>555</v>
      </c>
      <c r="P35" s="202" t="s">
        <v>551</v>
      </c>
    </row>
    <row r="36" spans="1:16" ht="12.75" customHeight="1">
      <c r="A36" s="26" t="str">
        <f t="shared" si="0"/>
        <v>IBVS 931 </v>
      </c>
      <c r="B36" s="11" t="str">
        <f t="shared" si="1"/>
        <v>I</v>
      </c>
      <c r="C36" s="26">
        <f t="shared" si="2"/>
        <v>42225.417000000001</v>
      </c>
      <c r="D36" t="str">
        <f t="shared" si="3"/>
        <v>vis</v>
      </c>
      <c r="E36">
        <f>VLOOKUP(C36,A!C$21:E$973,3,FALSE)</f>
        <v>950.95666696749572</v>
      </c>
      <c r="F36" s="11" t="s">
        <v>241</v>
      </c>
      <c r="G36" t="str">
        <f t="shared" si="4"/>
        <v>42225.4170</v>
      </c>
      <c r="H36" s="26">
        <f t="shared" si="5"/>
        <v>951</v>
      </c>
      <c r="I36" s="199" t="s">
        <v>556</v>
      </c>
      <c r="J36" s="200" t="s">
        <v>557</v>
      </c>
      <c r="K36" s="199">
        <v>951</v>
      </c>
      <c r="L36" s="199" t="s">
        <v>558</v>
      </c>
      <c r="M36" s="200" t="s">
        <v>473</v>
      </c>
      <c r="N36" s="200" t="s">
        <v>474</v>
      </c>
      <c r="O36" s="201" t="s">
        <v>559</v>
      </c>
      <c r="P36" s="202" t="s">
        <v>560</v>
      </c>
    </row>
    <row r="37" spans="1:16" ht="12.75" customHeight="1">
      <c r="A37" s="26" t="str">
        <f t="shared" si="0"/>
        <v>IBVS 931 </v>
      </c>
      <c r="B37" s="11" t="str">
        <f t="shared" si="1"/>
        <v>I</v>
      </c>
      <c r="C37" s="26">
        <f t="shared" si="2"/>
        <v>42230.332900000001</v>
      </c>
      <c r="D37" t="str">
        <f t="shared" si="3"/>
        <v>vis</v>
      </c>
      <c r="E37">
        <f>VLOOKUP(C37,A!C$21:E$973,3,FALSE)</f>
        <v>962.95703733633798</v>
      </c>
      <c r="F37" s="11" t="s">
        <v>241</v>
      </c>
      <c r="G37" t="str">
        <f t="shared" si="4"/>
        <v>42230.3329</v>
      </c>
      <c r="H37" s="26">
        <f t="shared" si="5"/>
        <v>963</v>
      </c>
      <c r="I37" s="199" t="s">
        <v>561</v>
      </c>
      <c r="J37" s="200" t="s">
        <v>562</v>
      </c>
      <c r="K37" s="199">
        <v>963</v>
      </c>
      <c r="L37" s="199" t="s">
        <v>563</v>
      </c>
      <c r="M37" s="200" t="s">
        <v>473</v>
      </c>
      <c r="N37" s="200" t="s">
        <v>474</v>
      </c>
      <c r="O37" s="201" t="s">
        <v>564</v>
      </c>
      <c r="P37" s="202" t="s">
        <v>560</v>
      </c>
    </row>
    <row r="38" spans="1:16" ht="12.75" customHeight="1">
      <c r="A38" s="26" t="str">
        <f t="shared" si="0"/>
        <v>IBVS 1379 </v>
      </c>
      <c r="B38" s="11" t="str">
        <f t="shared" si="1"/>
        <v>I</v>
      </c>
      <c r="C38" s="26">
        <f t="shared" si="2"/>
        <v>42241.820099999997</v>
      </c>
      <c r="D38" t="str">
        <f t="shared" si="3"/>
        <v>vis</v>
      </c>
      <c r="E38">
        <f>VLOOKUP(C38,A!C$21:E$973,3,FALSE)</f>
        <v>990.99883120946754</v>
      </c>
      <c r="F38" s="11" t="s">
        <v>241</v>
      </c>
      <c r="G38" t="str">
        <f t="shared" si="4"/>
        <v>42241.8201</v>
      </c>
      <c r="H38" s="26">
        <f t="shared" si="5"/>
        <v>991</v>
      </c>
      <c r="I38" s="199" t="s">
        <v>565</v>
      </c>
      <c r="J38" s="200" t="s">
        <v>566</v>
      </c>
      <c r="K38" s="199">
        <v>991</v>
      </c>
      <c r="L38" s="199" t="s">
        <v>567</v>
      </c>
      <c r="M38" s="200" t="s">
        <v>473</v>
      </c>
      <c r="N38" s="200" t="s">
        <v>474</v>
      </c>
      <c r="O38" s="201" t="s">
        <v>529</v>
      </c>
      <c r="P38" s="202" t="s">
        <v>551</v>
      </c>
    </row>
    <row r="39" spans="1:16" ht="12.75" customHeight="1">
      <c r="A39" s="26" t="str">
        <f t="shared" si="0"/>
        <v>IBVS 1379 </v>
      </c>
      <c r="B39" s="11" t="str">
        <f t="shared" si="1"/>
        <v>I</v>
      </c>
      <c r="C39" s="26">
        <f t="shared" si="2"/>
        <v>42248.784399999997</v>
      </c>
      <c r="D39" t="str">
        <f t="shared" si="3"/>
        <v>vis</v>
      </c>
      <c r="E39">
        <f>VLOOKUP(C39,A!C$21:E$973,3,FALSE)</f>
        <v>1007.9996203548377</v>
      </c>
      <c r="F39" s="11" t="s">
        <v>241</v>
      </c>
      <c r="G39" t="str">
        <f t="shared" si="4"/>
        <v>42248.7844</v>
      </c>
      <c r="H39" s="26">
        <f t="shared" si="5"/>
        <v>1008</v>
      </c>
      <c r="I39" s="199" t="s">
        <v>568</v>
      </c>
      <c r="J39" s="200" t="s">
        <v>569</v>
      </c>
      <c r="K39" s="199">
        <v>1008</v>
      </c>
      <c r="L39" s="199" t="s">
        <v>554</v>
      </c>
      <c r="M39" s="200" t="s">
        <v>473</v>
      </c>
      <c r="N39" s="200" t="s">
        <v>474</v>
      </c>
      <c r="O39" s="201" t="s">
        <v>529</v>
      </c>
      <c r="P39" s="202" t="s">
        <v>551</v>
      </c>
    </row>
    <row r="40" spans="1:16" ht="12.75" customHeight="1">
      <c r="A40" s="26" t="str">
        <f t="shared" si="0"/>
        <v>IBVS 1053 </v>
      </c>
      <c r="B40" s="11" t="str">
        <f t="shared" si="1"/>
        <v>II</v>
      </c>
      <c r="C40" s="26">
        <f t="shared" si="2"/>
        <v>42251.444799999997</v>
      </c>
      <c r="D40" t="str">
        <f t="shared" si="3"/>
        <v>vis</v>
      </c>
      <c r="E40">
        <f>VLOOKUP(C40,A!C$21:E$973,3,FALSE)</f>
        <v>1014.4940131067806</v>
      </c>
      <c r="F40" s="11" t="s">
        <v>241</v>
      </c>
      <c r="G40" t="str">
        <f t="shared" si="4"/>
        <v>42251.4448</v>
      </c>
      <c r="H40" s="26">
        <f t="shared" si="5"/>
        <v>1014.5</v>
      </c>
      <c r="I40" s="199" t="s">
        <v>570</v>
      </c>
      <c r="J40" s="200" t="s">
        <v>571</v>
      </c>
      <c r="K40" s="199">
        <v>1014.5</v>
      </c>
      <c r="L40" s="199" t="s">
        <v>572</v>
      </c>
      <c r="M40" s="200" t="s">
        <v>473</v>
      </c>
      <c r="N40" s="200" t="s">
        <v>474</v>
      </c>
      <c r="O40" s="201" t="s">
        <v>573</v>
      </c>
      <c r="P40" s="202" t="s">
        <v>547</v>
      </c>
    </row>
    <row r="41" spans="1:16" ht="12.75" customHeight="1">
      <c r="A41" s="26" t="str">
        <f t="shared" si="0"/>
        <v>IBVS 1379 </v>
      </c>
      <c r="B41" s="11" t="str">
        <f t="shared" si="1"/>
        <v>II</v>
      </c>
      <c r="C41" s="26">
        <f t="shared" si="2"/>
        <v>42265.784800000001</v>
      </c>
      <c r="D41" t="str">
        <f t="shared" si="3"/>
        <v>vis</v>
      </c>
      <c r="E41">
        <f>VLOOKUP(C41,A!C$21:E$973,3,FALSE)</f>
        <v>1049.499873903226</v>
      </c>
      <c r="F41" s="11" t="s">
        <v>241</v>
      </c>
      <c r="G41" t="str">
        <f t="shared" si="4"/>
        <v>42265.7848</v>
      </c>
      <c r="H41" s="26">
        <f t="shared" si="5"/>
        <v>1049.5</v>
      </c>
      <c r="I41" s="199" t="s">
        <v>574</v>
      </c>
      <c r="J41" s="200" t="s">
        <v>575</v>
      </c>
      <c r="K41" s="199">
        <v>1049.5</v>
      </c>
      <c r="L41" s="199" t="s">
        <v>528</v>
      </c>
      <c r="M41" s="200" t="s">
        <v>473</v>
      </c>
      <c r="N41" s="200" t="s">
        <v>474</v>
      </c>
      <c r="O41" s="201" t="s">
        <v>529</v>
      </c>
      <c r="P41" s="202" t="s">
        <v>551</v>
      </c>
    </row>
    <row r="42" spans="1:16" ht="12.75" customHeight="1">
      <c r="A42" s="26" t="str">
        <f t="shared" si="0"/>
        <v>IBVS 1053 </v>
      </c>
      <c r="B42" s="11" t="str">
        <f t="shared" si="1"/>
        <v>I</v>
      </c>
      <c r="C42" s="26">
        <f t="shared" si="2"/>
        <v>42268.447399999997</v>
      </c>
      <c r="D42" t="str">
        <f t="shared" si="3"/>
        <v>vis</v>
      </c>
      <c r="E42">
        <f>VLOOKUP(C42,A!C$21:E$973,3,FALSE)</f>
        <v>1055.9996371498403</v>
      </c>
      <c r="F42" s="11" t="s">
        <v>241</v>
      </c>
      <c r="G42" t="str">
        <f t="shared" si="4"/>
        <v>42268.4474</v>
      </c>
      <c r="H42" s="26">
        <f t="shared" si="5"/>
        <v>1056</v>
      </c>
      <c r="I42" s="199" t="s">
        <v>576</v>
      </c>
      <c r="J42" s="200" t="s">
        <v>577</v>
      </c>
      <c r="K42" s="199">
        <v>1056</v>
      </c>
      <c r="L42" s="199" t="s">
        <v>528</v>
      </c>
      <c r="M42" s="200" t="s">
        <v>473</v>
      </c>
      <c r="N42" s="200" t="s">
        <v>474</v>
      </c>
      <c r="O42" s="201" t="s">
        <v>517</v>
      </c>
      <c r="P42" s="202" t="s">
        <v>547</v>
      </c>
    </row>
    <row r="43" spans="1:16" ht="12.75" customHeight="1">
      <c r="A43" s="26" t="str">
        <f t="shared" si="0"/>
        <v> BBS 23 </v>
      </c>
      <c r="B43" s="11" t="str">
        <f t="shared" si="1"/>
        <v>I</v>
      </c>
      <c r="C43" s="26">
        <f t="shared" si="2"/>
        <v>42565.432000000001</v>
      </c>
      <c r="D43" t="str">
        <f t="shared" si="3"/>
        <v>vis</v>
      </c>
      <c r="E43">
        <f>VLOOKUP(C43,A!C$21:E$973,3,FALSE)</f>
        <v>1780.9788258726692</v>
      </c>
      <c r="F43" s="11" t="s">
        <v>241</v>
      </c>
      <c r="G43" t="str">
        <f t="shared" si="4"/>
        <v>42565.432</v>
      </c>
      <c r="H43" s="26">
        <f t="shared" si="5"/>
        <v>1781</v>
      </c>
      <c r="I43" s="199" t="s">
        <v>578</v>
      </c>
      <c r="J43" s="200" t="s">
        <v>579</v>
      </c>
      <c r="K43" s="199">
        <v>1781</v>
      </c>
      <c r="L43" s="199" t="s">
        <v>580</v>
      </c>
      <c r="M43" s="200" t="s">
        <v>456</v>
      </c>
      <c r="N43" s="200"/>
      <c r="O43" s="201" t="s">
        <v>581</v>
      </c>
      <c r="P43" s="201" t="s">
        <v>582</v>
      </c>
    </row>
    <row r="44" spans="1:16" ht="12.75" customHeight="1">
      <c r="A44" s="26" t="str">
        <f t="shared" si="0"/>
        <v> BBS 23 </v>
      </c>
      <c r="B44" s="11" t="str">
        <f t="shared" si="1"/>
        <v>I</v>
      </c>
      <c r="C44" s="26">
        <f t="shared" si="2"/>
        <v>42567.48</v>
      </c>
      <c r="D44" t="str">
        <f t="shared" si="3"/>
        <v>vis</v>
      </c>
      <c r="E44">
        <f>VLOOKUP(C44,A!C$21:E$973,3,FALSE)</f>
        <v>1785.9782681956251</v>
      </c>
      <c r="F44" s="11" t="s">
        <v>241</v>
      </c>
      <c r="G44" t="str">
        <f t="shared" si="4"/>
        <v>42567.480</v>
      </c>
      <c r="H44" s="26">
        <f t="shared" si="5"/>
        <v>1786</v>
      </c>
      <c r="I44" s="199" t="s">
        <v>583</v>
      </c>
      <c r="J44" s="200" t="s">
        <v>584</v>
      </c>
      <c r="K44" s="199">
        <v>1786</v>
      </c>
      <c r="L44" s="199" t="s">
        <v>580</v>
      </c>
      <c r="M44" s="200" t="s">
        <v>456</v>
      </c>
      <c r="N44" s="200"/>
      <c r="O44" s="201" t="s">
        <v>581</v>
      </c>
      <c r="P44" s="201" t="s">
        <v>582</v>
      </c>
    </row>
    <row r="45" spans="1:16" ht="12.75" customHeight="1">
      <c r="A45" s="26" t="str">
        <f t="shared" si="0"/>
        <v>IBVS 1379 </v>
      </c>
      <c r="B45" s="11" t="str">
        <f t="shared" si="1"/>
        <v>I</v>
      </c>
      <c r="C45" s="26">
        <f t="shared" si="2"/>
        <v>42572.813099999999</v>
      </c>
      <c r="D45" t="str">
        <f t="shared" si="3"/>
        <v>vis</v>
      </c>
      <c r="E45">
        <f>VLOOKUP(C45,A!C$21:E$973,3,FALSE)</f>
        <v>1798.9970796470434</v>
      </c>
      <c r="F45" s="11" t="s">
        <v>241</v>
      </c>
      <c r="G45" t="str">
        <f t="shared" si="4"/>
        <v>42572.8131</v>
      </c>
      <c r="H45" s="26">
        <f t="shared" si="5"/>
        <v>1799</v>
      </c>
      <c r="I45" s="199" t="s">
        <v>585</v>
      </c>
      <c r="J45" s="200" t="s">
        <v>586</v>
      </c>
      <c r="K45" s="199">
        <v>1799</v>
      </c>
      <c r="L45" s="199" t="s">
        <v>587</v>
      </c>
      <c r="M45" s="200" t="s">
        <v>473</v>
      </c>
      <c r="N45" s="200" t="s">
        <v>474</v>
      </c>
      <c r="O45" s="201" t="s">
        <v>588</v>
      </c>
      <c r="P45" s="202" t="s">
        <v>551</v>
      </c>
    </row>
    <row r="46" spans="1:16" ht="12.75" customHeight="1">
      <c r="A46" s="26" t="str">
        <f t="shared" si="0"/>
        <v> BBS 26 </v>
      </c>
      <c r="B46" s="11" t="str">
        <f t="shared" si="1"/>
        <v>I</v>
      </c>
      <c r="C46" s="26">
        <f t="shared" si="2"/>
        <v>42581.413</v>
      </c>
      <c r="D46" t="str">
        <f t="shared" si="3"/>
        <v>vis</v>
      </c>
      <c r="E46">
        <f>VLOOKUP(C46,A!C$21:E$973,3,FALSE)</f>
        <v>1819.990587475726</v>
      </c>
      <c r="F46" s="11" t="s">
        <v>241</v>
      </c>
      <c r="G46" t="str">
        <f t="shared" si="4"/>
        <v>42581.413</v>
      </c>
      <c r="H46" s="26">
        <f t="shared" si="5"/>
        <v>1820</v>
      </c>
      <c r="I46" s="199" t="s">
        <v>589</v>
      </c>
      <c r="J46" s="200" t="s">
        <v>590</v>
      </c>
      <c r="K46" s="199">
        <v>1820</v>
      </c>
      <c r="L46" s="199" t="s">
        <v>591</v>
      </c>
      <c r="M46" s="200" t="s">
        <v>456</v>
      </c>
      <c r="N46" s="200"/>
      <c r="O46" s="201" t="s">
        <v>592</v>
      </c>
      <c r="P46" s="201" t="s">
        <v>593</v>
      </c>
    </row>
    <row r="47" spans="1:16" ht="12.75" customHeight="1">
      <c r="A47" s="26" t="str">
        <f t="shared" si="0"/>
        <v>IBVS 1379 </v>
      </c>
      <c r="B47" s="11" t="str">
        <f t="shared" si="1"/>
        <v>I</v>
      </c>
      <c r="C47" s="26">
        <f t="shared" si="2"/>
        <v>42581.826200000003</v>
      </c>
      <c r="D47" t="str">
        <f t="shared" si="3"/>
        <v>vis</v>
      </c>
      <c r="E47">
        <f>VLOOKUP(C47,A!C$21:E$973,3,FALSE)</f>
        <v>1820.999264022531</v>
      </c>
      <c r="F47" s="11" t="s">
        <v>241</v>
      </c>
      <c r="G47" t="str">
        <f t="shared" si="4"/>
        <v>42581.8262</v>
      </c>
      <c r="H47" s="26">
        <f t="shared" si="5"/>
        <v>1821</v>
      </c>
      <c r="I47" s="199" t="s">
        <v>594</v>
      </c>
      <c r="J47" s="200" t="s">
        <v>595</v>
      </c>
      <c r="K47" s="199">
        <v>1821</v>
      </c>
      <c r="L47" s="199" t="s">
        <v>550</v>
      </c>
      <c r="M47" s="200" t="s">
        <v>473</v>
      </c>
      <c r="N47" s="200" t="s">
        <v>474</v>
      </c>
      <c r="O47" s="201" t="s">
        <v>540</v>
      </c>
      <c r="P47" s="202" t="s">
        <v>551</v>
      </c>
    </row>
    <row r="48" spans="1:16" ht="12.75" customHeight="1">
      <c r="A48" s="26" t="str">
        <f t="shared" si="0"/>
        <v> BBS 26 </v>
      </c>
      <c r="B48" s="11" t="str">
        <f t="shared" si="1"/>
        <v>I</v>
      </c>
      <c r="C48" s="26">
        <f t="shared" si="2"/>
        <v>42592.495999999999</v>
      </c>
      <c r="D48" t="str">
        <f t="shared" si="3"/>
        <v>vis</v>
      </c>
      <c r="E48">
        <f>VLOOKUP(C48,A!C$21:E$973,3,FALSE)</f>
        <v>1847.045675007585</v>
      </c>
      <c r="F48" s="11" t="s">
        <v>241</v>
      </c>
      <c r="G48" t="str">
        <f t="shared" si="4"/>
        <v>42592.496</v>
      </c>
      <c r="H48" s="26">
        <f t="shared" si="5"/>
        <v>1847</v>
      </c>
      <c r="I48" s="199" t="s">
        <v>596</v>
      </c>
      <c r="J48" s="200" t="s">
        <v>597</v>
      </c>
      <c r="K48" s="199">
        <v>1847</v>
      </c>
      <c r="L48" s="199" t="s">
        <v>598</v>
      </c>
      <c r="M48" s="200" t="s">
        <v>456</v>
      </c>
      <c r="N48" s="200"/>
      <c r="O48" s="201" t="s">
        <v>592</v>
      </c>
      <c r="P48" s="201" t="s">
        <v>593</v>
      </c>
    </row>
    <row r="49" spans="1:16" ht="12.75" customHeight="1">
      <c r="A49" s="26" t="str">
        <f t="shared" si="0"/>
        <v> BBS 26 </v>
      </c>
      <c r="B49" s="11" t="str">
        <f t="shared" si="1"/>
        <v>II</v>
      </c>
      <c r="C49" s="26">
        <f t="shared" si="2"/>
        <v>42593.504999999997</v>
      </c>
      <c r="D49" t="str">
        <f t="shared" si="3"/>
        <v>vis</v>
      </c>
      <c r="E49">
        <f>VLOOKUP(C49,A!C$21:E$973,3,FALSE)</f>
        <v>1849.5087791598542</v>
      </c>
      <c r="F49" s="11" t="s">
        <v>241</v>
      </c>
      <c r="G49" t="str">
        <f t="shared" si="4"/>
        <v>42593.505</v>
      </c>
      <c r="H49" s="26">
        <f t="shared" si="5"/>
        <v>1849.5</v>
      </c>
      <c r="I49" s="199" t="s">
        <v>599</v>
      </c>
      <c r="J49" s="200" t="s">
        <v>600</v>
      </c>
      <c r="K49" s="199">
        <v>1849.5</v>
      </c>
      <c r="L49" s="199" t="s">
        <v>601</v>
      </c>
      <c r="M49" s="200" t="s">
        <v>456</v>
      </c>
      <c r="N49" s="200"/>
      <c r="O49" s="201" t="s">
        <v>592</v>
      </c>
      <c r="P49" s="201" t="s">
        <v>593</v>
      </c>
    </row>
    <row r="50" spans="1:16" ht="12.75" customHeight="1">
      <c r="A50" s="26" t="str">
        <f t="shared" si="0"/>
        <v> BBS 23 </v>
      </c>
      <c r="B50" s="11" t="str">
        <f t="shared" si="1"/>
        <v>II</v>
      </c>
      <c r="C50" s="26">
        <f t="shared" si="2"/>
        <v>42595.548999999999</v>
      </c>
      <c r="D50" t="str">
        <f t="shared" si="3"/>
        <v>vis</v>
      </c>
      <c r="E50">
        <f>VLOOKUP(C50,A!C$21:E$973,3,FALSE)</f>
        <v>1854.4984569470212</v>
      </c>
      <c r="F50" s="11" t="s">
        <v>241</v>
      </c>
      <c r="G50" t="str">
        <f t="shared" si="4"/>
        <v>42595.549</v>
      </c>
      <c r="H50" s="26">
        <f t="shared" si="5"/>
        <v>1854.5</v>
      </c>
      <c r="I50" s="199" t="s">
        <v>602</v>
      </c>
      <c r="J50" s="200" t="s">
        <v>603</v>
      </c>
      <c r="K50" s="199">
        <v>1854.5</v>
      </c>
      <c r="L50" s="199" t="s">
        <v>604</v>
      </c>
      <c r="M50" s="200" t="s">
        <v>456</v>
      </c>
      <c r="N50" s="200"/>
      <c r="O50" s="201" t="s">
        <v>605</v>
      </c>
      <c r="P50" s="201" t="s">
        <v>582</v>
      </c>
    </row>
    <row r="51" spans="1:16" ht="12.75" customHeight="1">
      <c r="A51" s="26" t="str">
        <f t="shared" si="0"/>
        <v> BBS 23 </v>
      </c>
      <c r="B51" s="11" t="str">
        <f t="shared" si="1"/>
        <v>I</v>
      </c>
      <c r="C51" s="26">
        <f t="shared" si="2"/>
        <v>42596.557000000001</v>
      </c>
      <c r="D51" t="str">
        <f t="shared" si="3"/>
        <v>vis</v>
      </c>
      <c r="E51">
        <f>VLOOKUP(C51,A!C$21:E$973,3,FALSE)</f>
        <v>1856.9591199653521</v>
      </c>
      <c r="F51" s="11" t="s">
        <v>241</v>
      </c>
      <c r="G51" t="str">
        <f t="shared" si="4"/>
        <v>42596.557</v>
      </c>
      <c r="H51" s="26">
        <f t="shared" si="5"/>
        <v>1857</v>
      </c>
      <c r="I51" s="199" t="s">
        <v>606</v>
      </c>
      <c r="J51" s="200" t="s">
        <v>607</v>
      </c>
      <c r="K51" s="199">
        <v>1857</v>
      </c>
      <c r="L51" s="199" t="s">
        <v>608</v>
      </c>
      <c r="M51" s="200" t="s">
        <v>456</v>
      </c>
      <c r="N51" s="200"/>
      <c r="O51" s="201" t="s">
        <v>581</v>
      </c>
      <c r="P51" s="201" t="s">
        <v>582</v>
      </c>
    </row>
    <row r="52" spans="1:16" ht="12.75" customHeight="1">
      <c r="A52" s="26" t="str">
        <f t="shared" si="0"/>
        <v> BBS 24 </v>
      </c>
      <c r="B52" s="11" t="str">
        <f t="shared" si="1"/>
        <v>I</v>
      </c>
      <c r="C52" s="26">
        <f t="shared" si="2"/>
        <v>42601.485999999997</v>
      </c>
      <c r="D52" t="str">
        <f t="shared" si="3"/>
        <v>vis</v>
      </c>
      <c r="E52">
        <f>VLOOKUP(C52,A!C$21:E$973,3,FALSE)</f>
        <v>1868.9914691888882</v>
      </c>
      <c r="F52" s="11" t="s">
        <v>241</v>
      </c>
      <c r="G52" t="str">
        <f t="shared" si="4"/>
        <v>42601.486</v>
      </c>
      <c r="H52" s="26">
        <f t="shared" si="5"/>
        <v>1869</v>
      </c>
      <c r="I52" s="199" t="s">
        <v>609</v>
      </c>
      <c r="J52" s="200" t="s">
        <v>610</v>
      </c>
      <c r="K52" s="199">
        <v>1869</v>
      </c>
      <c r="L52" s="199" t="s">
        <v>611</v>
      </c>
      <c r="M52" s="200" t="s">
        <v>456</v>
      </c>
      <c r="N52" s="200"/>
      <c r="O52" s="201" t="s">
        <v>612</v>
      </c>
      <c r="P52" s="201" t="s">
        <v>613</v>
      </c>
    </row>
    <row r="53" spans="1:16" ht="12.75" customHeight="1">
      <c r="A53" s="26" t="str">
        <f t="shared" si="0"/>
        <v> BBS 23 </v>
      </c>
      <c r="B53" s="11" t="str">
        <f t="shared" si="1"/>
        <v>I</v>
      </c>
      <c r="C53" s="26">
        <f t="shared" si="2"/>
        <v>42608.46</v>
      </c>
      <c r="D53" t="str">
        <f t="shared" si="3"/>
        <v>vis</v>
      </c>
      <c r="E53">
        <f>VLOOKUP(C53,A!C$21:E$973,3,FALSE)</f>
        <v>1886.0159373335475</v>
      </c>
      <c r="F53" s="11" t="s">
        <v>241</v>
      </c>
      <c r="G53" t="str">
        <f t="shared" si="4"/>
        <v>42608.460</v>
      </c>
      <c r="H53" s="26">
        <f t="shared" si="5"/>
        <v>1886</v>
      </c>
      <c r="I53" s="199" t="s">
        <v>614</v>
      </c>
      <c r="J53" s="200" t="s">
        <v>615</v>
      </c>
      <c r="K53" s="199">
        <v>1886</v>
      </c>
      <c r="L53" s="199" t="s">
        <v>616</v>
      </c>
      <c r="M53" s="200" t="s">
        <v>456</v>
      </c>
      <c r="N53" s="200"/>
      <c r="O53" s="201" t="s">
        <v>612</v>
      </c>
      <c r="P53" s="201" t="s">
        <v>582</v>
      </c>
    </row>
    <row r="54" spans="1:16" ht="12.75" customHeight="1">
      <c r="A54" s="26" t="str">
        <f t="shared" si="0"/>
        <v> BBS 23 </v>
      </c>
      <c r="B54" s="11" t="str">
        <f t="shared" si="1"/>
        <v>II</v>
      </c>
      <c r="C54" s="26">
        <f t="shared" si="2"/>
        <v>42609.474000000002</v>
      </c>
      <c r="D54" t="str">
        <f t="shared" si="3"/>
        <v>vis</v>
      </c>
      <c r="E54">
        <f>VLOOKUP(C54,A!C$21:E$973,3,FALSE)</f>
        <v>1888.491247155562</v>
      </c>
      <c r="F54" s="11" t="s">
        <v>241</v>
      </c>
      <c r="G54" t="str">
        <f t="shared" si="4"/>
        <v>42609.474</v>
      </c>
      <c r="H54" s="26">
        <f t="shared" si="5"/>
        <v>1888.5</v>
      </c>
      <c r="I54" s="199" t="s">
        <v>617</v>
      </c>
      <c r="J54" s="200" t="s">
        <v>618</v>
      </c>
      <c r="K54" s="199">
        <v>1888.5</v>
      </c>
      <c r="L54" s="199" t="s">
        <v>591</v>
      </c>
      <c r="M54" s="200" t="s">
        <v>456</v>
      </c>
      <c r="N54" s="200"/>
      <c r="O54" s="201" t="s">
        <v>612</v>
      </c>
      <c r="P54" s="201" t="s">
        <v>582</v>
      </c>
    </row>
    <row r="55" spans="1:16" ht="12.75" customHeight="1">
      <c r="A55" s="26" t="str">
        <f t="shared" si="0"/>
        <v> BBS 23 </v>
      </c>
      <c r="B55" s="11" t="str">
        <f t="shared" si="1"/>
        <v>I</v>
      </c>
      <c r="C55" s="26">
        <f t="shared" si="2"/>
        <v>42610.500999999997</v>
      </c>
      <c r="D55" t="str">
        <f t="shared" si="3"/>
        <v>vis</v>
      </c>
      <c r="E55">
        <f>VLOOKUP(C55,A!C$21:E$973,3,FALSE)</f>
        <v>1890.9982917188638</v>
      </c>
      <c r="F55" s="11" t="s">
        <v>241</v>
      </c>
      <c r="G55" t="str">
        <f t="shared" si="4"/>
        <v>42610.501</v>
      </c>
      <c r="H55" s="26">
        <f t="shared" si="5"/>
        <v>1891</v>
      </c>
      <c r="I55" s="199" t="s">
        <v>619</v>
      </c>
      <c r="J55" s="200" t="s">
        <v>620</v>
      </c>
      <c r="K55" s="199">
        <v>1891</v>
      </c>
      <c r="L55" s="199" t="s">
        <v>604</v>
      </c>
      <c r="M55" s="200" t="s">
        <v>456</v>
      </c>
      <c r="N55" s="200"/>
      <c r="O55" s="201" t="s">
        <v>612</v>
      </c>
      <c r="P55" s="201" t="s">
        <v>582</v>
      </c>
    </row>
    <row r="56" spans="1:16" ht="12.75" customHeight="1">
      <c r="A56" s="26" t="str">
        <f t="shared" si="0"/>
        <v>IBVS 1379 </v>
      </c>
      <c r="B56" s="11" t="str">
        <f t="shared" si="1"/>
        <v>II</v>
      </c>
      <c r="C56" s="26">
        <f t="shared" si="2"/>
        <v>42614.804400000001</v>
      </c>
      <c r="D56" t="str">
        <f t="shared" si="3"/>
        <v>vis</v>
      </c>
      <c r="E56">
        <f>VLOOKUP(C56,A!C$21:E$973,3,FALSE)</f>
        <v>1901.5034675453307</v>
      </c>
      <c r="F56" s="11" t="s">
        <v>241</v>
      </c>
      <c r="G56" t="str">
        <f t="shared" si="4"/>
        <v>42614.8044</v>
      </c>
      <c r="H56" s="26">
        <f t="shared" si="5"/>
        <v>1901.5</v>
      </c>
      <c r="I56" s="199" t="s">
        <v>621</v>
      </c>
      <c r="J56" s="200" t="s">
        <v>622</v>
      </c>
      <c r="K56" s="199">
        <v>1901.5</v>
      </c>
      <c r="L56" s="199" t="s">
        <v>623</v>
      </c>
      <c r="M56" s="200" t="s">
        <v>473</v>
      </c>
      <c r="N56" s="200" t="s">
        <v>474</v>
      </c>
      <c r="O56" s="201" t="s">
        <v>540</v>
      </c>
      <c r="P56" s="202" t="s">
        <v>551</v>
      </c>
    </row>
    <row r="57" spans="1:16" ht="12.75" customHeight="1">
      <c r="A57" s="26" t="str">
        <f t="shared" si="0"/>
        <v> BBS 23 </v>
      </c>
      <c r="B57" s="11" t="str">
        <f t="shared" si="1"/>
        <v>II</v>
      </c>
      <c r="C57" s="26">
        <f t="shared" si="2"/>
        <v>42620.53</v>
      </c>
      <c r="D57" t="str">
        <f t="shared" si="3"/>
        <v>vis</v>
      </c>
      <c r="E57">
        <f>VLOOKUP(C57,A!C$21:E$973,3,FALSE)</f>
        <v>1915.4804240708538</v>
      </c>
      <c r="F57" s="11" t="s">
        <v>241</v>
      </c>
      <c r="G57" t="str">
        <f t="shared" si="4"/>
        <v>42620.530</v>
      </c>
      <c r="H57" s="26">
        <f t="shared" si="5"/>
        <v>1915.5</v>
      </c>
      <c r="I57" s="199" t="s">
        <v>624</v>
      </c>
      <c r="J57" s="200" t="s">
        <v>625</v>
      </c>
      <c r="K57" s="199">
        <v>1915.5</v>
      </c>
      <c r="L57" s="199" t="s">
        <v>626</v>
      </c>
      <c r="M57" s="200" t="s">
        <v>456</v>
      </c>
      <c r="N57" s="200"/>
      <c r="O57" s="201" t="s">
        <v>581</v>
      </c>
      <c r="P57" s="201" t="s">
        <v>582</v>
      </c>
    </row>
    <row r="58" spans="1:16" ht="12.75" customHeight="1">
      <c r="A58" s="26" t="str">
        <f t="shared" si="0"/>
        <v> BBS 23 </v>
      </c>
      <c r="B58" s="11" t="str">
        <f t="shared" si="1"/>
        <v>II</v>
      </c>
      <c r="C58" s="26">
        <f t="shared" si="2"/>
        <v>42620.535000000003</v>
      </c>
      <c r="D58" t="str">
        <f t="shared" si="3"/>
        <v>vis</v>
      </c>
      <c r="E58">
        <f>VLOOKUP(C58,A!C$21:E$973,3,FALSE)</f>
        <v>1915.4926297405989</v>
      </c>
      <c r="F58" s="11" t="s">
        <v>241</v>
      </c>
      <c r="G58" t="str">
        <f t="shared" si="4"/>
        <v>42620.535</v>
      </c>
      <c r="H58" s="26">
        <f t="shared" si="5"/>
        <v>1915.5</v>
      </c>
      <c r="I58" s="199" t="s">
        <v>627</v>
      </c>
      <c r="J58" s="200" t="s">
        <v>628</v>
      </c>
      <c r="K58" s="199">
        <v>1915.5</v>
      </c>
      <c r="L58" s="199" t="s">
        <v>611</v>
      </c>
      <c r="M58" s="200" t="s">
        <v>456</v>
      </c>
      <c r="N58" s="200"/>
      <c r="O58" s="201" t="s">
        <v>629</v>
      </c>
      <c r="P58" s="201" t="s">
        <v>582</v>
      </c>
    </row>
    <row r="59" spans="1:16" ht="12.75" customHeight="1">
      <c r="A59" s="26" t="str">
        <f t="shared" si="0"/>
        <v> BBS 26 </v>
      </c>
      <c r="B59" s="11" t="str">
        <f t="shared" si="1"/>
        <v>II</v>
      </c>
      <c r="C59" s="26">
        <f t="shared" si="2"/>
        <v>42627.506000000001</v>
      </c>
      <c r="D59" t="str">
        <f t="shared" si="3"/>
        <v>vis</v>
      </c>
      <c r="E59">
        <f>VLOOKUP(C59,A!C$21:E$973,3,FALSE)</f>
        <v>1932.5097744834077</v>
      </c>
      <c r="F59" s="11" t="s">
        <v>241</v>
      </c>
      <c r="G59" t="str">
        <f t="shared" si="4"/>
        <v>42627.506</v>
      </c>
      <c r="H59" s="26">
        <f t="shared" si="5"/>
        <v>1932.5</v>
      </c>
      <c r="I59" s="199" t="s">
        <v>630</v>
      </c>
      <c r="J59" s="200" t="s">
        <v>631</v>
      </c>
      <c r="K59" s="199">
        <v>1932.5</v>
      </c>
      <c r="L59" s="199" t="s">
        <v>601</v>
      </c>
      <c r="M59" s="200" t="s">
        <v>456</v>
      </c>
      <c r="N59" s="200"/>
      <c r="O59" s="201" t="s">
        <v>592</v>
      </c>
      <c r="P59" s="201" t="s">
        <v>593</v>
      </c>
    </row>
    <row r="60" spans="1:16" ht="12.75" customHeight="1">
      <c r="A60" s="26" t="str">
        <f t="shared" si="0"/>
        <v> BBS 26 </v>
      </c>
      <c r="B60" s="11" t="str">
        <f t="shared" si="1"/>
        <v>II</v>
      </c>
      <c r="C60" s="26">
        <f t="shared" si="2"/>
        <v>42632.43</v>
      </c>
      <c r="D60" t="str">
        <f t="shared" si="3"/>
        <v>vis</v>
      </c>
      <c r="E60">
        <f>VLOOKUP(C60,A!C$21:E$973,3,FALSE)</f>
        <v>1944.5299180372165</v>
      </c>
      <c r="F60" s="11" t="s">
        <v>241</v>
      </c>
      <c r="G60" t="str">
        <f t="shared" si="4"/>
        <v>42632.430</v>
      </c>
      <c r="H60" s="26">
        <f t="shared" si="5"/>
        <v>1944.5</v>
      </c>
      <c r="I60" s="199" t="s">
        <v>632</v>
      </c>
      <c r="J60" s="200" t="s">
        <v>633</v>
      </c>
      <c r="K60" s="199">
        <v>1944.5</v>
      </c>
      <c r="L60" s="199" t="s">
        <v>634</v>
      </c>
      <c r="M60" s="200" t="s">
        <v>456</v>
      </c>
      <c r="N60" s="200"/>
      <c r="O60" s="201" t="s">
        <v>592</v>
      </c>
      <c r="P60" s="201" t="s">
        <v>593</v>
      </c>
    </row>
    <row r="61" spans="1:16" ht="12.75" customHeight="1">
      <c r="A61" s="26" t="str">
        <f t="shared" si="0"/>
        <v> BBS 26 </v>
      </c>
      <c r="B61" s="11" t="str">
        <f t="shared" si="1"/>
        <v>II</v>
      </c>
      <c r="C61" s="26">
        <f t="shared" si="2"/>
        <v>42639.381000000001</v>
      </c>
      <c r="D61" t="str">
        <f t="shared" si="3"/>
        <v>vis</v>
      </c>
      <c r="E61">
        <f>VLOOKUP(C61,A!C$21:E$973,3,FALSE)</f>
        <v>1961.498240101098</v>
      </c>
      <c r="F61" s="11" t="s">
        <v>241</v>
      </c>
      <c r="G61" t="str">
        <f t="shared" si="4"/>
        <v>42639.381</v>
      </c>
      <c r="H61" s="26">
        <f t="shared" si="5"/>
        <v>1961.5</v>
      </c>
      <c r="I61" s="199" t="s">
        <v>635</v>
      </c>
      <c r="J61" s="200" t="s">
        <v>636</v>
      </c>
      <c r="K61" s="199">
        <v>1961.5</v>
      </c>
      <c r="L61" s="199" t="s">
        <v>604</v>
      </c>
      <c r="M61" s="200" t="s">
        <v>456</v>
      </c>
      <c r="N61" s="200"/>
      <c r="O61" s="201" t="s">
        <v>592</v>
      </c>
      <c r="P61" s="201" t="s">
        <v>593</v>
      </c>
    </row>
    <row r="62" spans="1:16" ht="12.75" customHeight="1">
      <c r="A62" s="26" t="str">
        <f t="shared" si="0"/>
        <v> BBS 26 </v>
      </c>
      <c r="B62" s="11" t="str">
        <f t="shared" si="1"/>
        <v>II</v>
      </c>
      <c r="C62" s="26">
        <f t="shared" si="2"/>
        <v>42650.428</v>
      </c>
      <c r="D62" t="str">
        <f t="shared" si="3"/>
        <v>vis</v>
      </c>
      <c r="E62">
        <f>VLOOKUP(C62,A!C$21:E$973,3,FALSE)</f>
        <v>1988.4654468108736</v>
      </c>
      <c r="F62" s="11" t="s">
        <v>241</v>
      </c>
      <c r="G62" t="str">
        <f t="shared" si="4"/>
        <v>42650.428</v>
      </c>
      <c r="H62" s="26">
        <f t="shared" si="5"/>
        <v>1988.5</v>
      </c>
      <c r="I62" s="199" t="s">
        <v>637</v>
      </c>
      <c r="J62" s="200" t="s">
        <v>638</v>
      </c>
      <c r="K62" s="199">
        <v>1988.5</v>
      </c>
      <c r="L62" s="199" t="s">
        <v>639</v>
      </c>
      <c r="M62" s="200" t="s">
        <v>456</v>
      </c>
      <c r="N62" s="200"/>
      <c r="O62" s="201" t="s">
        <v>592</v>
      </c>
      <c r="P62" s="201" t="s">
        <v>593</v>
      </c>
    </row>
    <row r="63" spans="1:16" ht="12.75" customHeight="1">
      <c r="A63" s="26" t="str">
        <f t="shared" si="0"/>
        <v> BBS 26 </v>
      </c>
      <c r="B63" s="11" t="str">
        <f t="shared" si="1"/>
        <v>I</v>
      </c>
      <c r="C63" s="26">
        <f t="shared" si="2"/>
        <v>42651.472999999998</v>
      </c>
      <c r="D63" t="str">
        <f t="shared" si="3"/>
        <v>vis</v>
      </c>
      <c r="E63">
        <f>VLOOKUP(C63,A!C$21:E$973,3,FALSE)</f>
        <v>1991.0164317852259</v>
      </c>
      <c r="F63" s="11" t="s">
        <v>241</v>
      </c>
      <c r="G63" t="str">
        <f t="shared" si="4"/>
        <v>42651.473</v>
      </c>
      <c r="H63" s="26">
        <f t="shared" si="5"/>
        <v>1991</v>
      </c>
      <c r="I63" s="199" t="s">
        <v>640</v>
      </c>
      <c r="J63" s="200" t="s">
        <v>641</v>
      </c>
      <c r="K63" s="199">
        <v>1991</v>
      </c>
      <c r="L63" s="199" t="s">
        <v>616</v>
      </c>
      <c r="M63" s="200" t="s">
        <v>456</v>
      </c>
      <c r="N63" s="200"/>
      <c r="O63" s="201" t="s">
        <v>592</v>
      </c>
      <c r="P63" s="201" t="s">
        <v>593</v>
      </c>
    </row>
    <row r="64" spans="1:16" ht="12.75" customHeight="1">
      <c r="A64" s="26" t="str">
        <f t="shared" si="0"/>
        <v> BBS 26 </v>
      </c>
      <c r="B64" s="11" t="str">
        <f t="shared" si="1"/>
        <v>II</v>
      </c>
      <c r="C64" s="26">
        <f t="shared" si="2"/>
        <v>42664.372000000003</v>
      </c>
      <c r="D64" t="str">
        <f t="shared" si="3"/>
        <v>vis</v>
      </c>
      <c r="E64">
        <f>VLOOKUP(C64,A!C$21:E$973,3,FALSE)</f>
        <v>2022.504618564403</v>
      </c>
      <c r="F64" s="11" t="s">
        <v>241</v>
      </c>
      <c r="G64" t="str">
        <f t="shared" si="4"/>
        <v>42664.372</v>
      </c>
      <c r="H64" s="26">
        <f t="shared" si="5"/>
        <v>2022.5</v>
      </c>
      <c r="I64" s="199" t="s">
        <v>642</v>
      </c>
      <c r="J64" s="200" t="s">
        <v>643</v>
      </c>
      <c r="K64" s="199">
        <v>2022.5</v>
      </c>
      <c r="L64" s="199" t="s">
        <v>644</v>
      </c>
      <c r="M64" s="200" t="s">
        <v>456</v>
      </c>
      <c r="N64" s="200"/>
      <c r="O64" s="201" t="s">
        <v>592</v>
      </c>
      <c r="P64" s="201" t="s">
        <v>593</v>
      </c>
    </row>
    <row r="65" spans="1:16" ht="12.75" customHeight="1">
      <c r="A65" s="26" t="str">
        <f t="shared" si="0"/>
        <v> BBS 27 </v>
      </c>
      <c r="B65" s="11" t="str">
        <f t="shared" si="1"/>
        <v>I</v>
      </c>
      <c r="C65" s="26">
        <f t="shared" si="2"/>
        <v>42863.661</v>
      </c>
      <c r="D65" t="str">
        <f t="shared" si="3"/>
        <v>vis</v>
      </c>
      <c r="E65">
        <f>VLOOKUP(C65,A!C$21:E$973,3,FALSE)</f>
        <v>2508.9957616788274</v>
      </c>
      <c r="F65" s="11" t="s">
        <v>241</v>
      </c>
      <c r="G65" t="str">
        <f t="shared" si="4"/>
        <v>42863.661</v>
      </c>
      <c r="H65" s="26">
        <f t="shared" si="5"/>
        <v>2509</v>
      </c>
      <c r="I65" s="199" t="s">
        <v>645</v>
      </c>
      <c r="J65" s="200" t="s">
        <v>646</v>
      </c>
      <c r="K65" s="199">
        <v>2509</v>
      </c>
      <c r="L65" s="199" t="s">
        <v>647</v>
      </c>
      <c r="M65" s="200" t="s">
        <v>456</v>
      </c>
      <c r="N65" s="200"/>
      <c r="O65" s="201" t="s">
        <v>592</v>
      </c>
      <c r="P65" s="201" t="s">
        <v>648</v>
      </c>
    </row>
    <row r="66" spans="1:16" ht="12.75" customHeight="1">
      <c r="A66" s="26" t="str">
        <f t="shared" si="0"/>
        <v> BBS 27 </v>
      </c>
      <c r="B66" s="11" t="str">
        <f t="shared" si="1"/>
        <v>I</v>
      </c>
      <c r="C66" s="26">
        <f t="shared" si="2"/>
        <v>42870.631999999998</v>
      </c>
      <c r="D66" t="str">
        <f t="shared" si="3"/>
        <v>vis</v>
      </c>
      <c r="E66">
        <f>VLOOKUP(C66,A!C$21:E$973,3,FALSE)</f>
        <v>2526.0129064216358</v>
      </c>
      <c r="F66" s="11" t="s">
        <v>241</v>
      </c>
      <c r="G66" t="str">
        <f t="shared" si="4"/>
        <v>42870.632</v>
      </c>
      <c r="H66" s="26">
        <f t="shared" si="5"/>
        <v>2526</v>
      </c>
      <c r="I66" s="199" t="s">
        <v>649</v>
      </c>
      <c r="J66" s="200" t="s">
        <v>650</v>
      </c>
      <c r="K66" s="199">
        <v>2526</v>
      </c>
      <c r="L66" s="199" t="s">
        <v>651</v>
      </c>
      <c r="M66" s="200" t="s">
        <v>456</v>
      </c>
      <c r="N66" s="200"/>
      <c r="O66" s="201" t="s">
        <v>592</v>
      </c>
      <c r="P66" s="201" t="s">
        <v>648</v>
      </c>
    </row>
    <row r="67" spans="1:16" ht="12.75" customHeight="1">
      <c r="A67" s="26" t="str">
        <f t="shared" si="0"/>
        <v> BBS 27 </v>
      </c>
      <c r="B67" s="11" t="str">
        <f t="shared" si="1"/>
        <v>II</v>
      </c>
      <c r="C67" s="26">
        <f t="shared" si="2"/>
        <v>42871.644</v>
      </c>
      <c r="D67" t="str">
        <f t="shared" si="3"/>
        <v>vis</v>
      </c>
      <c r="E67">
        <f>VLOOKUP(C67,A!C$21:E$973,3,FALSE)</f>
        <v>2528.4833339757556</v>
      </c>
      <c r="F67" s="11" t="s">
        <v>241</v>
      </c>
      <c r="G67" t="str">
        <f t="shared" si="4"/>
        <v>42871.644</v>
      </c>
      <c r="H67" s="26">
        <f t="shared" si="5"/>
        <v>2528.5</v>
      </c>
      <c r="I67" s="199" t="s">
        <v>652</v>
      </c>
      <c r="J67" s="200" t="s">
        <v>653</v>
      </c>
      <c r="K67" s="199">
        <v>2528.5</v>
      </c>
      <c r="L67" s="199" t="s">
        <v>654</v>
      </c>
      <c r="M67" s="200" t="s">
        <v>456</v>
      </c>
      <c r="N67" s="200"/>
      <c r="O67" s="201" t="s">
        <v>592</v>
      </c>
      <c r="P67" s="201" t="s">
        <v>648</v>
      </c>
    </row>
    <row r="68" spans="1:16" ht="12.75" customHeight="1">
      <c r="A68" s="26" t="str">
        <f t="shared" si="0"/>
        <v> BBS 28 </v>
      </c>
      <c r="B68" s="11" t="str">
        <f t="shared" si="1"/>
        <v>I</v>
      </c>
      <c r="C68" s="26">
        <f t="shared" si="2"/>
        <v>42895.593000000001</v>
      </c>
      <c r="D68" t="str">
        <f t="shared" si="3"/>
        <v>vis</v>
      </c>
      <c r="E68">
        <f>VLOOKUP(C68,A!C$21:E$973,3,FALSE)</f>
        <v>2586.9460508665416</v>
      </c>
      <c r="F68" s="11" t="s">
        <v>241</v>
      </c>
      <c r="G68" t="str">
        <f t="shared" si="4"/>
        <v>42895.593</v>
      </c>
      <c r="H68" s="26">
        <f t="shared" si="5"/>
        <v>2587</v>
      </c>
      <c r="I68" s="199" t="s">
        <v>655</v>
      </c>
      <c r="J68" s="200" t="s">
        <v>656</v>
      </c>
      <c r="K68" s="199">
        <v>2587</v>
      </c>
      <c r="L68" s="199" t="s">
        <v>657</v>
      </c>
      <c r="M68" s="200" t="s">
        <v>456</v>
      </c>
      <c r="N68" s="200"/>
      <c r="O68" s="201" t="s">
        <v>658</v>
      </c>
      <c r="P68" s="201" t="s">
        <v>659</v>
      </c>
    </row>
    <row r="69" spans="1:16" ht="12.75" customHeight="1">
      <c r="A69" s="26" t="str">
        <f t="shared" si="0"/>
        <v> BBS 28 </v>
      </c>
      <c r="B69" s="11" t="str">
        <f t="shared" si="1"/>
        <v>II</v>
      </c>
      <c r="C69" s="26">
        <f t="shared" si="2"/>
        <v>42901.533000000003</v>
      </c>
      <c r="D69" t="str">
        <f t="shared" si="3"/>
        <v>vis</v>
      </c>
      <c r="E69">
        <f>VLOOKUP(C69,A!C$21:E$973,3,FALSE)</f>
        <v>2601.4463865102589</v>
      </c>
      <c r="F69" s="11" t="s">
        <v>241</v>
      </c>
      <c r="G69" t="str">
        <f t="shared" si="4"/>
        <v>42901.533</v>
      </c>
      <c r="H69" s="26">
        <f t="shared" si="5"/>
        <v>2601.5</v>
      </c>
      <c r="I69" s="199" t="s">
        <v>660</v>
      </c>
      <c r="J69" s="200" t="s">
        <v>661</v>
      </c>
      <c r="K69" s="199">
        <v>2601.5</v>
      </c>
      <c r="L69" s="199" t="s">
        <v>657</v>
      </c>
      <c r="M69" s="200" t="s">
        <v>456</v>
      </c>
      <c r="N69" s="200"/>
      <c r="O69" s="201" t="s">
        <v>658</v>
      </c>
      <c r="P69" s="201" t="s">
        <v>659</v>
      </c>
    </row>
    <row r="70" spans="1:16" ht="12.75" customHeight="1">
      <c r="A70" s="26" t="str">
        <f t="shared" si="0"/>
        <v> BBS 28 </v>
      </c>
      <c r="B70" s="11" t="str">
        <f t="shared" si="1"/>
        <v>II</v>
      </c>
      <c r="C70" s="26">
        <f t="shared" si="2"/>
        <v>42920.37</v>
      </c>
      <c r="D70" t="str">
        <f t="shared" si="3"/>
        <v>vis</v>
      </c>
      <c r="E70">
        <f>VLOOKUP(C70,A!C$21:E$973,3,FALSE)</f>
        <v>2647.4300266652417</v>
      </c>
      <c r="F70" s="11" t="s">
        <v>241</v>
      </c>
      <c r="G70" t="str">
        <f t="shared" si="4"/>
        <v>42920.370</v>
      </c>
      <c r="H70" s="26">
        <f t="shared" si="5"/>
        <v>2647.5</v>
      </c>
      <c r="I70" s="199" t="s">
        <v>662</v>
      </c>
      <c r="J70" s="200" t="s">
        <v>663</v>
      </c>
      <c r="K70" s="199">
        <v>2647.5</v>
      </c>
      <c r="L70" s="199" t="s">
        <v>664</v>
      </c>
      <c r="M70" s="200" t="s">
        <v>456</v>
      </c>
      <c r="N70" s="200"/>
      <c r="O70" s="201" t="s">
        <v>658</v>
      </c>
      <c r="P70" s="201" t="s">
        <v>659</v>
      </c>
    </row>
    <row r="71" spans="1:16" ht="12.75" customHeight="1">
      <c r="A71" s="26" t="str">
        <f t="shared" si="0"/>
        <v> BBS 28 </v>
      </c>
      <c r="B71" s="11" t="str">
        <f t="shared" si="1"/>
        <v>I</v>
      </c>
      <c r="C71" s="26">
        <f t="shared" si="2"/>
        <v>42930.423000000003</v>
      </c>
      <c r="D71" t="str">
        <f t="shared" si="3"/>
        <v>vis</v>
      </c>
      <c r="E71">
        <f>VLOOKUP(C71,A!C$21:E$973,3,FALSE)</f>
        <v>2671.9707462319479</v>
      </c>
      <c r="F71" s="11" t="s">
        <v>241</v>
      </c>
      <c r="G71" t="str">
        <f t="shared" si="4"/>
        <v>42930.423</v>
      </c>
      <c r="H71" s="26">
        <f t="shared" si="5"/>
        <v>2672</v>
      </c>
      <c r="I71" s="199" t="s">
        <v>665</v>
      </c>
      <c r="J71" s="200" t="s">
        <v>666</v>
      </c>
      <c r="K71" s="199">
        <v>2672</v>
      </c>
      <c r="L71" s="199" t="s">
        <v>667</v>
      </c>
      <c r="M71" s="200" t="s">
        <v>456</v>
      </c>
      <c r="N71" s="200"/>
      <c r="O71" s="201" t="s">
        <v>658</v>
      </c>
      <c r="P71" s="201" t="s">
        <v>659</v>
      </c>
    </row>
    <row r="72" spans="1:16" ht="12.75" customHeight="1">
      <c r="A72" s="26" t="str">
        <f t="shared" si="0"/>
        <v> BBS 28 </v>
      </c>
      <c r="B72" s="11" t="str">
        <f t="shared" si="1"/>
        <v>II</v>
      </c>
      <c r="C72" s="26">
        <f t="shared" si="2"/>
        <v>42931.468000000001</v>
      </c>
      <c r="D72" t="str">
        <f t="shared" si="3"/>
        <v>vis</v>
      </c>
      <c r="E72">
        <f>VLOOKUP(C72,A!C$21:E$973,3,FALSE)</f>
        <v>2674.5217312063005</v>
      </c>
      <c r="F72" s="11" t="s">
        <v>241</v>
      </c>
      <c r="G72" t="str">
        <f t="shared" si="4"/>
        <v>42931.468</v>
      </c>
      <c r="H72" s="26">
        <f t="shared" si="5"/>
        <v>2674.5</v>
      </c>
      <c r="I72" s="199" t="s">
        <v>668</v>
      </c>
      <c r="J72" s="200" t="s">
        <v>669</v>
      </c>
      <c r="K72" s="199">
        <v>2674.5</v>
      </c>
      <c r="L72" s="199" t="s">
        <v>479</v>
      </c>
      <c r="M72" s="200" t="s">
        <v>456</v>
      </c>
      <c r="N72" s="200"/>
      <c r="O72" s="201" t="s">
        <v>592</v>
      </c>
      <c r="P72" s="201" t="s">
        <v>659</v>
      </c>
    </row>
    <row r="73" spans="1:16" ht="12.75" customHeight="1">
      <c r="A73" s="26" t="str">
        <f t="shared" si="0"/>
        <v>IBVS 1379 </v>
      </c>
      <c r="B73" s="11" t="str">
        <f t="shared" si="1"/>
        <v>II</v>
      </c>
      <c r="C73" s="26">
        <f t="shared" si="2"/>
        <v>42938.834000000003</v>
      </c>
      <c r="D73" t="str">
        <f t="shared" si="3"/>
        <v>vis</v>
      </c>
      <c r="E73">
        <f>VLOOKUP(C73,A!C$21:E$973,3,FALSE)</f>
        <v>2692.5031238580864</v>
      </c>
      <c r="F73" s="11" t="s">
        <v>241</v>
      </c>
      <c r="G73" t="str">
        <f t="shared" si="4"/>
        <v>42938.8340</v>
      </c>
      <c r="H73" s="26">
        <f t="shared" si="5"/>
        <v>2692.5</v>
      </c>
      <c r="I73" s="199" t="s">
        <v>670</v>
      </c>
      <c r="J73" s="200" t="s">
        <v>671</v>
      </c>
      <c r="K73" s="199">
        <v>2692.5</v>
      </c>
      <c r="L73" s="199" t="s">
        <v>672</v>
      </c>
      <c r="M73" s="200" t="s">
        <v>473</v>
      </c>
      <c r="N73" s="200" t="s">
        <v>474</v>
      </c>
      <c r="O73" s="201" t="s">
        <v>529</v>
      </c>
      <c r="P73" s="202" t="s">
        <v>551</v>
      </c>
    </row>
    <row r="74" spans="1:16" ht="12.75" customHeight="1">
      <c r="A74" s="26" t="str">
        <f t="shared" si="0"/>
        <v> BBS 28 </v>
      </c>
      <c r="B74" s="11" t="str">
        <f t="shared" si="1"/>
        <v>I</v>
      </c>
      <c r="C74" s="26">
        <f t="shared" si="2"/>
        <v>42948.455999999998</v>
      </c>
      <c r="D74" t="str">
        <f t="shared" si="3"/>
        <v>vis</v>
      </c>
      <c r="E74">
        <f>VLOOKUP(C74,A!C$21:E$973,3,FALSE)</f>
        <v>2715.9917146937319</v>
      </c>
      <c r="F74" s="11" t="s">
        <v>241</v>
      </c>
      <c r="G74" t="str">
        <f t="shared" si="4"/>
        <v>42948.456</v>
      </c>
      <c r="H74" s="26">
        <f t="shared" si="5"/>
        <v>2716</v>
      </c>
      <c r="I74" s="199" t="s">
        <v>673</v>
      </c>
      <c r="J74" s="200" t="s">
        <v>674</v>
      </c>
      <c r="K74" s="199">
        <v>2716</v>
      </c>
      <c r="L74" s="199" t="s">
        <v>611</v>
      </c>
      <c r="M74" s="200" t="s">
        <v>456</v>
      </c>
      <c r="N74" s="200"/>
      <c r="O74" s="201" t="s">
        <v>592</v>
      </c>
      <c r="P74" s="201" t="s">
        <v>659</v>
      </c>
    </row>
    <row r="75" spans="1:16" ht="12.75" customHeight="1">
      <c r="A75" s="26" t="str">
        <f t="shared" ref="A75:A138" si="6">P75</f>
        <v> BBS 28 </v>
      </c>
      <c r="B75" s="11" t="str">
        <f t="shared" ref="B75:B138" si="7">IF(H75=INT(H75),"I","II")</f>
        <v>I</v>
      </c>
      <c r="C75" s="26">
        <f t="shared" ref="C75:C138" si="8">1*G75</f>
        <v>42950.508999999998</v>
      </c>
      <c r="D75" t="str">
        <f t="shared" ref="D75:D138" si="9">VLOOKUP(F75,I$1:J$5,2,FALSE)</f>
        <v>vis</v>
      </c>
      <c r="E75">
        <f>VLOOKUP(C75,A!C$21:E$973,3,FALSE)</f>
        <v>2721.0033626864156</v>
      </c>
      <c r="F75" s="11" t="s">
        <v>241</v>
      </c>
      <c r="G75" t="str">
        <f t="shared" ref="G75:G138" si="10">MID(I75,3,LEN(I75)-3)</f>
        <v>42950.509</v>
      </c>
      <c r="H75" s="26">
        <f t="shared" ref="H75:H138" si="11">1*K75</f>
        <v>2721</v>
      </c>
      <c r="I75" s="199" t="s">
        <v>675</v>
      </c>
      <c r="J75" s="200" t="s">
        <v>676</v>
      </c>
      <c r="K75" s="199">
        <v>2721</v>
      </c>
      <c r="L75" s="199" t="s">
        <v>502</v>
      </c>
      <c r="M75" s="200" t="s">
        <v>456</v>
      </c>
      <c r="N75" s="200"/>
      <c r="O75" s="201" t="s">
        <v>592</v>
      </c>
      <c r="P75" s="201" t="s">
        <v>659</v>
      </c>
    </row>
    <row r="76" spans="1:16" ht="12.75" customHeight="1">
      <c r="A76" s="26" t="str">
        <f t="shared" si="6"/>
        <v> BBS 29 </v>
      </c>
      <c r="B76" s="11" t="str">
        <f t="shared" si="7"/>
        <v>II</v>
      </c>
      <c r="C76" s="26">
        <f t="shared" si="8"/>
        <v>42965.436000000002</v>
      </c>
      <c r="D76" t="str">
        <f t="shared" si="9"/>
        <v>vis</v>
      </c>
      <c r="E76">
        <f>VLOOKUP(C76,A!C$21:E$973,3,FALSE)</f>
        <v>2757.4421691096036</v>
      </c>
      <c r="F76" s="11" t="s">
        <v>241</v>
      </c>
      <c r="G76" t="str">
        <f t="shared" si="10"/>
        <v>42965.436</v>
      </c>
      <c r="H76" s="26">
        <f t="shared" si="11"/>
        <v>2757.5</v>
      </c>
      <c r="I76" s="199" t="s">
        <v>677</v>
      </c>
      <c r="J76" s="200" t="s">
        <v>678</v>
      </c>
      <c r="K76" s="199">
        <v>2757.5</v>
      </c>
      <c r="L76" s="199" t="s">
        <v>679</v>
      </c>
      <c r="M76" s="200" t="s">
        <v>456</v>
      </c>
      <c r="N76" s="200"/>
      <c r="O76" s="201" t="s">
        <v>658</v>
      </c>
      <c r="P76" s="201" t="s">
        <v>680</v>
      </c>
    </row>
    <row r="77" spans="1:16" ht="12.75" customHeight="1">
      <c r="A77" s="26" t="str">
        <f t="shared" si="6"/>
        <v> BBS 29 </v>
      </c>
      <c r="B77" s="11" t="str">
        <f t="shared" si="7"/>
        <v>I</v>
      </c>
      <c r="C77" s="26">
        <f t="shared" si="8"/>
        <v>42973.417999999998</v>
      </c>
      <c r="D77" t="str">
        <f t="shared" si="9"/>
        <v>vis</v>
      </c>
      <c r="E77">
        <f>VLOOKUP(C77,A!C$21:E$973,3,FALSE)</f>
        <v>2776.9273002725758</v>
      </c>
      <c r="F77" s="11" t="s">
        <v>241</v>
      </c>
      <c r="G77" t="str">
        <f t="shared" si="10"/>
        <v>42973.418</v>
      </c>
      <c r="H77" s="26">
        <f t="shared" si="11"/>
        <v>2777</v>
      </c>
      <c r="I77" s="199" t="s">
        <v>681</v>
      </c>
      <c r="J77" s="200" t="s">
        <v>682</v>
      </c>
      <c r="K77" s="199">
        <v>2777</v>
      </c>
      <c r="L77" s="199" t="s">
        <v>683</v>
      </c>
      <c r="M77" s="200" t="s">
        <v>456</v>
      </c>
      <c r="N77" s="200"/>
      <c r="O77" s="201" t="s">
        <v>684</v>
      </c>
      <c r="P77" s="201" t="s">
        <v>680</v>
      </c>
    </row>
    <row r="78" spans="1:16" ht="12.75" customHeight="1">
      <c r="A78" s="26" t="str">
        <f t="shared" si="6"/>
        <v> BBS 29 </v>
      </c>
      <c r="B78" s="11" t="str">
        <f t="shared" si="7"/>
        <v>I</v>
      </c>
      <c r="C78" s="26">
        <f t="shared" si="8"/>
        <v>42973.425999999999</v>
      </c>
      <c r="D78" t="str">
        <f t="shared" si="9"/>
        <v>vis</v>
      </c>
      <c r="E78">
        <f>VLOOKUP(C78,A!C$21:E$973,3,FALSE)</f>
        <v>2776.9468293441537</v>
      </c>
      <c r="F78" s="11" t="s">
        <v>241</v>
      </c>
      <c r="G78" t="str">
        <f t="shared" si="10"/>
        <v>42973.426</v>
      </c>
      <c r="H78" s="26">
        <f t="shared" si="11"/>
        <v>2777</v>
      </c>
      <c r="I78" s="199" t="s">
        <v>685</v>
      </c>
      <c r="J78" s="200" t="s">
        <v>686</v>
      </c>
      <c r="K78" s="199">
        <v>2777</v>
      </c>
      <c r="L78" s="199" t="s">
        <v>657</v>
      </c>
      <c r="M78" s="200" t="s">
        <v>456</v>
      </c>
      <c r="N78" s="200"/>
      <c r="O78" s="201" t="s">
        <v>658</v>
      </c>
      <c r="P78" s="201" t="s">
        <v>680</v>
      </c>
    </row>
    <row r="79" spans="1:16" ht="12.75" customHeight="1">
      <c r="A79" s="26" t="str">
        <f t="shared" si="6"/>
        <v> BBS 29 </v>
      </c>
      <c r="B79" s="11" t="str">
        <f t="shared" si="7"/>
        <v>II</v>
      </c>
      <c r="C79" s="26">
        <f t="shared" si="8"/>
        <v>42974.447999999997</v>
      </c>
      <c r="D79" t="str">
        <f t="shared" si="9"/>
        <v>vis</v>
      </c>
      <c r="E79">
        <f>VLOOKUP(C79,A!C$21:E$973,3,FALSE)</f>
        <v>2779.4416682377287</v>
      </c>
      <c r="F79" s="11" t="s">
        <v>241</v>
      </c>
      <c r="G79" t="str">
        <f t="shared" si="10"/>
        <v>42974.448</v>
      </c>
      <c r="H79" s="26">
        <f t="shared" si="11"/>
        <v>2779.5</v>
      </c>
      <c r="I79" s="199" t="s">
        <v>687</v>
      </c>
      <c r="J79" s="200" t="s">
        <v>688</v>
      </c>
      <c r="K79" s="199">
        <v>2779.5</v>
      </c>
      <c r="L79" s="199" t="s">
        <v>679</v>
      </c>
      <c r="M79" s="200" t="s">
        <v>456</v>
      </c>
      <c r="N79" s="200"/>
      <c r="O79" s="201" t="s">
        <v>658</v>
      </c>
      <c r="P79" s="201" t="s">
        <v>680</v>
      </c>
    </row>
    <row r="80" spans="1:16" ht="12.75" customHeight="1">
      <c r="A80" s="26" t="str">
        <f t="shared" si="6"/>
        <v> BBS 29 </v>
      </c>
      <c r="B80" s="11" t="str">
        <f t="shared" si="7"/>
        <v>II</v>
      </c>
      <c r="C80" s="26">
        <f t="shared" si="8"/>
        <v>42976.493000000002</v>
      </c>
      <c r="D80" t="str">
        <f t="shared" si="9"/>
        <v>vis</v>
      </c>
      <c r="E80">
        <f>VLOOKUP(C80,A!C$21:E$973,3,FALSE)</f>
        <v>2784.4337871588514</v>
      </c>
      <c r="F80" s="11" t="s">
        <v>241</v>
      </c>
      <c r="G80" t="str">
        <f t="shared" si="10"/>
        <v>42976.493</v>
      </c>
      <c r="H80" s="26">
        <f t="shared" si="11"/>
        <v>2784.5</v>
      </c>
      <c r="I80" s="199" t="s">
        <v>689</v>
      </c>
      <c r="J80" s="200" t="s">
        <v>690</v>
      </c>
      <c r="K80" s="199">
        <v>2784.5</v>
      </c>
      <c r="L80" s="199" t="s">
        <v>691</v>
      </c>
      <c r="M80" s="200" t="s">
        <v>456</v>
      </c>
      <c r="N80" s="200"/>
      <c r="O80" s="201" t="s">
        <v>658</v>
      </c>
      <c r="P80" s="201" t="s">
        <v>680</v>
      </c>
    </row>
    <row r="81" spans="1:16" ht="12.75" customHeight="1">
      <c r="A81" s="26" t="str">
        <f t="shared" si="6"/>
        <v> BBS 29 </v>
      </c>
      <c r="B81" s="11" t="str">
        <f t="shared" si="7"/>
        <v>I</v>
      </c>
      <c r="C81" s="26">
        <f t="shared" si="8"/>
        <v>42982.427000000003</v>
      </c>
      <c r="D81" t="str">
        <f t="shared" si="9"/>
        <v>vis</v>
      </c>
      <c r="E81">
        <f>VLOOKUP(C81,A!C$21:E$973,3,FALSE)</f>
        <v>2798.9194759988859</v>
      </c>
      <c r="F81" s="11" t="s">
        <v>241</v>
      </c>
      <c r="G81" t="str">
        <f t="shared" si="10"/>
        <v>42982.427</v>
      </c>
      <c r="H81" s="26">
        <f t="shared" si="11"/>
        <v>2799</v>
      </c>
      <c r="I81" s="199" t="s">
        <v>692</v>
      </c>
      <c r="J81" s="200" t="s">
        <v>693</v>
      </c>
      <c r="K81" s="199">
        <v>2799</v>
      </c>
      <c r="L81" s="199" t="s">
        <v>694</v>
      </c>
      <c r="M81" s="200" t="s">
        <v>456</v>
      </c>
      <c r="N81" s="200"/>
      <c r="O81" s="201" t="s">
        <v>658</v>
      </c>
      <c r="P81" s="201" t="s">
        <v>680</v>
      </c>
    </row>
    <row r="82" spans="1:16" ht="12.75" customHeight="1">
      <c r="A82" s="26" t="str">
        <f t="shared" si="6"/>
        <v> BBS 29 </v>
      </c>
      <c r="B82" s="11" t="str">
        <f t="shared" si="7"/>
        <v>II</v>
      </c>
      <c r="C82" s="26">
        <f t="shared" si="8"/>
        <v>42983.462</v>
      </c>
      <c r="D82" t="str">
        <f t="shared" si="9"/>
        <v>vis</v>
      </c>
      <c r="E82">
        <f>VLOOKUP(C82,A!C$21:E$973,3,FALSE)</f>
        <v>2801.4460496337656</v>
      </c>
      <c r="F82" s="11" t="s">
        <v>241</v>
      </c>
      <c r="G82" t="str">
        <f t="shared" si="10"/>
        <v>42983.462</v>
      </c>
      <c r="H82" s="26">
        <f t="shared" si="11"/>
        <v>2801.5</v>
      </c>
      <c r="I82" s="199" t="s">
        <v>695</v>
      </c>
      <c r="J82" s="200" t="s">
        <v>696</v>
      </c>
      <c r="K82" s="199">
        <v>2801.5</v>
      </c>
      <c r="L82" s="199" t="s">
        <v>657</v>
      </c>
      <c r="M82" s="200" t="s">
        <v>456</v>
      </c>
      <c r="N82" s="200"/>
      <c r="O82" s="201" t="s">
        <v>658</v>
      </c>
      <c r="P82" s="201" t="s">
        <v>680</v>
      </c>
    </row>
    <row r="83" spans="1:16" ht="12.75" customHeight="1">
      <c r="A83" s="26" t="str">
        <f t="shared" si="6"/>
        <v> BBS 30 </v>
      </c>
      <c r="B83" s="11" t="str">
        <f t="shared" si="7"/>
        <v>II</v>
      </c>
      <c r="C83" s="26">
        <f t="shared" si="8"/>
        <v>42983.482000000004</v>
      </c>
      <c r="D83" t="str">
        <f t="shared" si="9"/>
        <v>vis</v>
      </c>
      <c r="E83">
        <f>VLOOKUP(C83,A!C$21:E$973,3,FALSE)</f>
        <v>2801.4948723127109</v>
      </c>
      <c r="F83" s="11" t="s">
        <v>241</v>
      </c>
      <c r="G83" t="str">
        <f t="shared" si="10"/>
        <v>42983.482</v>
      </c>
      <c r="H83" s="26">
        <f t="shared" si="11"/>
        <v>2801.5</v>
      </c>
      <c r="I83" s="199" t="s">
        <v>697</v>
      </c>
      <c r="J83" s="200" t="s">
        <v>698</v>
      </c>
      <c r="K83" s="199">
        <v>2801.5</v>
      </c>
      <c r="L83" s="199" t="s">
        <v>647</v>
      </c>
      <c r="M83" s="200" t="s">
        <v>456</v>
      </c>
      <c r="N83" s="200"/>
      <c r="O83" s="201" t="s">
        <v>592</v>
      </c>
      <c r="P83" s="201" t="s">
        <v>699</v>
      </c>
    </row>
    <row r="84" spans="1:16" ht="12.75" customHeight="1">
      <c r="A84" s="26" t="str">
        <f t="shared" si="6"/>
        <v> BBS 29 </v>
      </c>
      <c r="B84" s="11" t="str">
        <f t="shared" si="7"/>
        <v>I</v>
      </c>
      <c r="C84" s="26">
        <f t="shared" si="8"/>
        <v>42984.491999999998</v>
      </c>
      <c r="D84" t="str">
        <f t="shared" si="9"/>
        <v>vis</v>
      </c>
      <c r="E84">
        <f>VLOOKUP(C84,A!C$21:E$973,3,FALSE)</f>
        <v>2803.9604175989184</v>
      </c>
      <c r="F84" s="11" t="s">
        <v>241</v>
      </c>
      <c r="G84" t="str">
        <f t="shared" si="10"/>
        <v>42984.492</v>
      </c>
      <c r="H84" s="26">
        <f t="shared" si="11"/>
        <v>2804</v>
      </c>
      <c r="I84" s="199" t="s">
        <v>700</v>
      </c>
      <c r="J84" s="200" t="s">
        <v>701</v>
      </c>
      <c r="K84" s="199">
        <v>2804</v>
      </c>
      <c r="L84" s="199" t="s">
        <v>702</v>
      </c>
      <c r="M84" s="200" t="s">
        <v>456</v>
      </c>
      <c r="N84" s="200"/>
      <c r="O84" s="201" t="s">
        <v>658</v>
      </c>
      <c r="P84" s="201" t="s">
        <v>680</v>
      </c>
    </row>
    <row r="85" spans="1:16" ht="12.75" customHeight="1">
      <c r="A85" s="26" t="str">
        <f t="shared" si="6"/>
        <v>IBVS 1379 </v>
      </c>
      <c r="B85" s="11" t="str">
        <f t="shared" si="7"/>
        <v>I</v>
      </c>
      <c r="C85" s="26">
        <f t="shared" si="8"/>
        <v>42987.786099999998</v>
      </c>
      <c r="D85" t="str">
        <f t="shared" si="9"/>
        <v>vis</v>
      </c>
      <c r="E85">
        <f>VLOOKUP(C85,A!C$21:E$973,3,FALSE)</f>
        <v>2812.0017569329148</v>
      </c>
      <c r="F85" s="11" t="s">
        <v>241</v>
      </c>
      <c r="G85" t="str">
        <f t="shared" si="10"/>
        <v>42987.7861</v>
      </c>
      <c r="H85" s="26">
        <f t="shared" si="11"/>
        <v>2812</v>
      </c>
      <c r="I85" s="199" t="s">
        <v>703</v>
      </c>
      <c r="J85" s="200" t="s">
        <v>704</v>
      </c>
      <c r="K85" s="199">
        <v>2812</v>
      </c>
      <c r="L85" s="199" t="s">
        <v>705</v>
      </c>
      <c r="M85" s="200" t="s">
        <v>473</v>
      </c>
      <c r="N85" s="200" t="s">
        <v>474</v>
      </c>
      <c r="O85" s="201" t="s">
        <v>706</v>
      </c>
      <c r="P85" s="202" t="s">
        <v>551</v>
      </c>
    </row>
    <row r="86" spans="1:16" ht="12.75" customHeight="1">
      <c r="A86" s="26" t="str">
        <f t="shared" si="6"/>
        <v> BBS 29 </v>
      </c>
      <c r="B86" s="11" t="str">
        <f t="shared" si="7"/>
        <v>II</v>
      </c>
      <c r="C86" s="26">
        <f t="shared" si="8"/>
        <v>42988.381000000001</v>
      </c>
      <c r="D86" t="str">
        <f t="shared" si="9"/>
        <v>vis</v>
      </c>
      <c r="E86">
        <f>VLOOKUP(C86,A!C$21:E$973,3,FALSE)</f>
        <v>2813.4539875178471</v>
      </c>
      <c r="F86" s="11" t="s">
        <v>241</v>
      </c>
      <c r="G86" t="str">
        <f t="shared" si="10"/>
        <v>42988.381</v>
      </c>
      <c r="H86" s="26">
        <f t="shared" si="11"/>
        <v>2813.5</v>
      </c>
      <c r="I86" s="199" t="s">
        <v>707</v>
      </c>
      <c r="J86" s="200" t="s">
        <v>708</v>
      </c>
      <c r="K86" s="199">
        <v>2813.5</v>
      </c>
      <c r="L86" s="199" t="s">
        <v>709</v>
      </c>
      <c r="M86" s="200" t="s">
        <v>456</v>
      </c>
      <c r="N86" s="200"/>
      <c r="O86" s="201" t="s">
        <v>658</v>
      </c>
      <c r="P86" s="201" t="s">
        <v>680</v>
      </c>
    </row>
    <row r="87" spans="1:16" ht="12.75" customHeight="1">
      <c r="A87" s="26" t="str">
        <f t="shared" si="6"/>
        <v> BBS 29 </v>
      </c>
      <c r="B87" s="11" t="str">
        <f t="shared" si="7"/>
        <v>I</v>
      </c>
      <c r="C87" s="26">
        <f t="shared" si="8"/>
        <v>42989.406000000003</v>
      </c>
      <c r="D87" t="str">
        <f t="shared" si="9"/>
        <v>vis</v>
      </c>
      <c r="E87">
        <f>VLOOKUP(C87,A!C$21:E$973,3,FALSE)</f>
        <v>2815.9561498132725</v>
      </c>
      <c r="F87" s="11" t="s">
        <v>241</v>
      </c>
      <c r="G87" t="str">
        <f t="shared" si="10"/>
        <v>42989.406</v>
      </c>
      <c r="H87" s="26">
        <f t="shared" si="11"/>
        <v>2816</v>
      </c>
      <c r="I87" s="199" t="s">
        <v>710</v>
      </c>
      <c r="J87" s="200" t="s">
        <v>711</v>
      </c>
      <c r="K87" s="199">
        <v>2816</v>
      </c>
      <c r="L87" s="199" t="s">
        <v>712</v>
      </c>
      <c r="M87" s="200" t="s">
        <v>456</v>
      </c>
      <c r="N87" s="200"/>
      <c r="O87" s="201" t="s">
        <v>658</v>
      </c>
      <c r="P87" s="201" t="s">
        <v>680</v>
      </c>
    </row>
    <row r="88" spans="1:16" ht="12.75" customHeight="1">
      <c r="A88" s="26" t="str">
        <f t="shared" si="6"/>
        <v> BBS 30 </v>
      </c>
      <c r="B88" s="11" t="str">
        <f t="shared" si="7"/>
        <v>II</v>
      </c>
      <c r="C88" s="26">
        <f t="shared" si="8"/>
        <v>42992.500999999997</v>
      </c>
      <c r="D88" t="str">
        <f t="shared" si="9"/>
        <v>vis</v>
      </c>
      <c r="E88">
        <f>VLOOKUP(C88,A!C$21:E$973,3,FALSE)</f>
        <v>2823.5114593784579</v>
      </c>
      <c r="F88" s="11" t="s">
        <v>241</v>
      </c>
      <c r="G88" t="str">
        <f t="shared" si="10"/>
        <v>42992.501</v>
      </c>
      <c r="H88" s="26">
        <f t="shared" si="11"/>
        <v>2823.5</v>
      </c>
      <c r="I88" s="199" t="s">
        <v>713</v>
      </c>
      <c r="J88" s="200" t="s">
        <v>714</v>
      </c>
      <c r="K88" s="199">
        <v>2823.5</v>
      </c>
      <c r="L88" s="199" t="s">
        <v>651</v>
      </c>
      <c r="M88" s="200" t="s">
        <v>456</v>
      </c>
      <c r="N88" s="200"/>
      <c r="O88" s="201" t="s">
        <v>592</v>
      </c>
      <c r="P88" s="201" t="s">
        <v>699</v>
      </c>
    </row>
    <row r="89" spans="1:16" ht="12.75" customHeight="1">
      <c r="A89" s="26" t="str">
        <f t="shared" si="6"/>
        <v> BBS 30 </v>
      </c>
      <c r="B89" s="11" t="str">
        <f t="shared" si="7"/>
        <v>I</v>
      </c>
      <c r="C89" s="26">
        <f t="shared" si="8"/>
        <v>42996.364000000001</v>
      </c>
      <c r="D89" t="str">
        <f t="shared" si="9"/>
        <v>vis</v>
      </c>
      <c r="E89">
        <f>VLOOKUP(C89,A!C$21:E$973,3,FALSE)</f>
        <v>2832.9415598147757</v>
      </c>
      <c r="F89" s="11" t="s">
        <v>241</v>
      </c>
      <c r="G89" t="str">
        <f t="shared" si="10"/>
        <v>42996.364</v>
      </c>
      <c r="H89" s="26">
        <f t="shared" si="11"/>
        <v>2833</v>
      </c>
      <c r="I89" s="199" t="s">
        <v>715</v>
      </c>
      <c r="J89" s="200" t="s">
        <v>716</v>
      </c>
      <c r="K89" s="199">
        <v>2833</v>
      </c>
      <c r="L89" s="199" t="s">
        <v>679</v>
      </c>
      <c r="M89" s="200" t="s">
        <v>456</v>
      </c>
      <c r="N89" s="200"/>
      <c r="O89" s="201" t="s">
        <v>658</v>
      </c>
      <c r="P89" s="201" t="s">
        <v>699</v>
      </c>
    </row>
    <row r="90" spans="1:16" ht="12.75" customHeight="1">
      <c r="A90" s="26" t="str">
        <f t="shared" si="6"/>
        <v>IBVS 1449 </v>
      </c>
      <c r="B90" s="11" t="str">
        <f t="shared" si="7"/>
        <v>I</v>
      </c>
      <c r="C90" s="26">
        <f t="shared" si="8"/>
        <v>43281.503700000001</v>
      </c>
      <c r="D90" t="str">
        <f t="shared" si="9"/>
        <v>vis</v>
      </c>
      <c r="E90">
        <f>VLOOKUP(C90,A!C$21:E$973,3,FALSE)</f>
        <v>3529.0057610517024</v>
      </c>
      <c r="F90" s="11" t="s">
        <v>241</v>
      </c>
      <c r="G90" t="str">
        <f t="shared" si="10"/>
        <v>43281.5037</v>
      </c>
      <c r="H90" s="26">
        <f t="shared" si="11"/>
        <v>3529</v>
      </c>
      <c r="I90" s="199" t="s">
        <v>717</v>
      </c>
      <c r="J90" s="200" t="s">
        <v>718</v>
      </c>
      <c r="K90" s="199">
        <v>3529</v>
      </c>
      <c r="L90" s="199" t="s">
        <v>719</v>
      </c>
      <c r="M90" s="200" t="s">
        <v>473</v>
      </c>
      <c r="N90" s="200" t="s">
        <v>474</v>
      </c>
      <c r="O90" s="201" t="s">
        <v>720</v>
      </c>
      <c r="P90" s="202" t="s">
        <v>721</v>
      </c>
    </row>
    <row r="91" spans="1:16" ht="12.75" customHeight="1">
      <c r="A91" s="26" t="str">
        <f t="shared" si="6"/>
        <v> BBS 34 </v>
      </c>
      <c r="B91" s="11" t="str">
        <f t="shared" si="7"/>
        <v>II</v>
      </c>
      <c r="C91" s="26">
        <f t="shared" si="8"/>
        <v>43348.480000000003</v>
      </c>
      <c r="D91" t="str">
        <f t="shared" si="9"/>
        <v>vis</v>
      </c>
      <c r="E91">
        <f>VLOOKUP(C91,A!C$21:E$973,3,FALSE)</f>
        <v>3692.5038806096113</v>
      </c>
      <c r="F91" s="11" t="s">
        <v>241</v>
      </c>
      <c r="G91" t="str">
        <f t="shared" si="10"/>
        <v>43348.480</v>
      </c>
      <c r="H91" s="26">
        <f t="shared" si="11"/>
        <v>3692.5</v>
      </c>
      <c r="I91" s="199" t="s">
        <v>722</v>
      </c>
      <c r="J91" s="200" t="s">
        <v>723</v>
      </c>
      <c r="K91" s="199">
        <v>3692.5</v>
      </c>
      <c r="L91" s="199" t="s">
        <v>644</v>
      </c>
      <c r="M91" s="200" t="s">
        <v>456</v>
      </c>
      <c r="N91" s="200"/>
      <c r="O91" s="201" t="s">
        <v>724</v>
      </c>
      <c r="P91" s="201" t="s">
        <v>725</v>
      </c>
    </row>
    <row r="92" spans="1:16" ht="12.75" customHeight="1">
      <c r="A92" s="26" t="str">
        <f t="shared" si="6"/>
        <v> BBS 35 </v>
      </c>
      <c r="B92" s="11" t="str">
        <f t="shared" si="7"/>
        <v>I</v>
      </c>
      <c r="C92" s="26">
        <f t="shared" si="8"/>
        <v>43372.438999999998</v>
      </c>
      <c r="D92" t="str">
        <f t="shared" si="9"/>
        <v>vis</v>
      </c>
      <c r="E92">
        <f>VLOOKUP(C92,A!C$21:E$973,3,FALSE)</f>
        <v>3750.9910088398519</v>
      </c>
      <c r="F92" s="11" t="s">
        <v>241</v>
      </c>
      <c r="G92" t="str">
        <f t="shared" si="10"/>
        <v>43372.439</v>
      </c>
      <c r="H92" s="26">
        <f t="shared" si="11"/>
        <v>3751</v>
      </c>
      <c r="I92" s="199" t="s">
        <v>726</v>
      </c>
      <c r="J92" s="200" t="s">
        <v>727</v>
      </c>
      <c r="K92" s="199">
        <v>3751</v>
      </c>
      <c r="L92" s="199" t="s">
        <v>591</v>
      </c>
      <c r="M92" s="200" t="s">
        <v>456</v>
      </c>
      <c r="N92" s="200"/>
      <c r="O92" s="201" t="s">
        <v>724</v>
      </c>
      <c r="P92" s="201" t="s">
        <v>728</v>
      </c>
    </row>
    <row r="93" spans="1:16" ht="12.75" customHeight="1">
      <c r="A93" s="26" t="str">
        <f t="shared" si="6"/>
        <v>IBVS 1924 </v>
      </c>
      <c r="B93" s="11" t="str">
        <f t="shared" si="7"/>
        <v>I</v>
      </c>
      <c r="C93" s="26">
        <f t="shared" si="8"/>
        <v>43662.476999999999</v>
      </c>
      <c r="D93" t="str">
        <f t="shared" si="9"/>
        <v>vis</v>
      </c>
      <c r="E93">
        <f>VLOOKUP(C93,A!C$21:E$973,3,FALSE)</f>
        <v>4459.0126164881594</v>
      </c>
      <c r="F93" s="11" t="s">
        <v>241</v>
      </c>
      <c r="G93" t="str">
        <f t="shared" si="10"/>
        <v>43662.477</v>
      </c>
      <c r="H93" s="26">
        <f t="shared" si="11"/>
        <v>4459</v>
      </c>
      <c r="I93" s="199" t="s">
        <v>729</v>
      </c>
      <c r="J93" s="200" t="s">
        <v>730</v>
      </c>
      <c r="K93" s="199">
        <v>4459</v>
      </c>
      <c r="L93" s="199" t="s">
        <v>651</v>
      </c>
      <c r="M93" s="200" t="s">
        <v>473</v>
      </c>
      <c r="N93" s="200" t="s">
        <v>474</v>
      </c>
      <c r="O93" s="201" t="s">
        <v>731</v>
      </c>
      <c r="P93" s="202" t="s">
        <v>732</v>
      </c>
    </row>
    <row r="94" spans="1:16" ht="12.75" customHeight="1">
      <c r="A94" s="26" t="str">
        <f t="shared" si="6"/>
        <v>IBVS 1457 </v>
      </c>
      <c r="B94" s="11" t="str">
        <f t="shared" si="7"/>
        <v>I</v>
      </c>
      <c r="C94" s="26">
        <f t="shared" si="8"/>
        <v>43671.896399999998</v>
      </c>
      <c r="D94" t="str">
        <f t="shared" si="9"/>
        <v>vis</v>
      </c>
      <c r="E94">
        <f>VLOOKUP(C94,A!C$21:E$973,3,FALSE)</f>
        <v>4482.0066335862011</v>
      </c>
      <c r="F94" s="11" t="s">
        <v>241</v>
      </c>
      <c r="G94" t="str">
        <f t="shared" si="10"/>
        <v>43671.8964</v>
      </c>
      <c r="H94" s="26">
        <f t="shared" si="11"/>
        <v>4482</v>
      </c>
      <c r="I94" s="199" t="s">
        <v>733</v>
      </c>
      <c r="J94" s="200" t="s">
        <v>734</v>
      </c>
      <c r="K94" s="199">
        <v>4482</v>
      </c>
      <c r="L94" s="199" t="s">
        <v>735</v>
      </c>
      <c r="M94" s="200" t="s">
        <v>473</v>
      </c>
      <c r="N94" s="200" t="s">
        <v>474</v>
      </c>
      <c r="O94" s="201" t="s">
        <v>736</v>
      </c>
      <c r="P94" s="202" t="s">
        <v>737</v>
      </c>
    </row>
    <row r="95" spans="1:16" ht="12.75" customHeight="1">
      <c r="A95" s="26" t="str">
        <f t="shared" si="6"/>
        <v>IBVS 1576 </v>
      </c>
      <c r="B95" s="11" t="str">
        <f t="shared" si="7"/>
        <v>I</v>
      </c>
      <c r="C95" s="26">
        <f t="shared" si="8"/>
        <v>43676.402600000001</v>
      </c>
      <c r="D95" t="str">
        <f t="shared" si="9"/>
        <v>vis</v>
      </c>
      <c r="E95">
        <f>VLOOKUP(C95,A!C$21:E$973,3,FALSE)</f>
        <v>4493.006871377067</v>
      </c>
      <c r="F95" s="11" t="s">
        <v>241</v>
      </c>
      <c r="G95" t="str">
        <f t="shared" si="10"/>
        <v>43676.4026</v>
      </c>
      <c r="H95" s="26">
        <f t="shared" si="11"/>
        <v>4493</v>
      </c>
      <c r="I95" s="199" t="s">
        <v>738</v>
      </c>
      <c r="J95" s="200" t="s">
        <v>739</v>
      </c>
      <c r="K95" s="199">
        <v>4493</v>
      </c>
      <c r="L95" s="199" t="s">
        <v>740</v>
      </c>
      <c r="M95" s="200" t="s">
        <v>473</v>
      </c>
      <c r="N95" s="200" t="s">
        <v>474</v>
      </c>
      <c r="O95" s="201" t="s">
        <v>741</v>
      </c>
      <c r="P95" s="202" t="s">
        <v>742</v>
      </c>
    </row>
    <row r="96" spans="1:16" ht="12.75" customHeight="1">
      <c r="A96" s="26" t="str">
        <f t="shared" si="6"/>
        <v>IBVS 1576 </v>
      </c>
      <c r="B96" s="11" t="str">
        <f t="shared" si="7"/>
        <v>II</v>
      </c>
      <c r="C96" s="26">
        <f t="shared" si="8"/>
        <v>43677.427199999998</v>
      </c>
      <c r="D96" t="str">
        <f t="shared" si="9"/>
        <v>vis</v>
      </c>
      <c r="E96">
        <f>VLOOKUP(C96,A!C$21:E$973,3,FALSE)</f>
        <v>4495.5080572189026</v>
      </c>
      <c r="F96" s="11" t="s">
        <v>241</v>
      </c>
      <c r="G96" t="str">
        <f t="shared" si="10"/>
        <v>43677.4272</v>
      </c>
      <c r="H96" s="26">
        <f t="shared" si="11"/>
        <v>4495.5</v>
      </c>
      <c r="I96" s="199" t="s">
        <v>743</v>
      </c>
      <c r="J96" s="200" t="s">
        <v>744</v>
      </c>
      <c r="K96" s="199">
        <v>4495.5</v>
      </c>
      <c r="L96" s="199" t="s">
        <v>745</v>
      </c>
      <c r="M96" s="200" t="s">
        <v>473</v>
      </c>
      <c r="N96" s="200" t="s">
        <v>474</v>
      </c>
      <c r="O96" s="201" t="s">
        <v>741</v>
      </c>
      <c r="P96" s="202" t="s">
        <v>742</v>
      </c>
    </row>
    <row r="97" spans="1:16" ht="12.75" customHeight="1">
      <c r="A97" s="26" t="str">
        <f t="shared" si="6"/>
        <v> VSSC 59.19 </v>
      </c>
      <c r="B97" s="11" t="str">
        <f t="shared" si="7"/>
        <v>I</v>
      </c>
      <c r="C97" s="26">
        <f t="shared" si="8"/>
        <v>44166.347999999998</v>
      </c>
      <c r="D97" t="str">
        <f t="shared" si="9"/>
        <v>vis</v>
      </c>
      <c r="E97">
        <f>VLOOKUP(C97,A!C$21:E$973,3,FALSE)</f>
        <v>5689.0292193724699</v>
      </c>
      <c r="F97" s="11" t="s">
        <v>241</v>
      </c>
      <c r="G97" t="str">
        <f t="shared" si="10"/>
        <v>44166.348</v>
      </c>
      <c r="H97" s="26">
        <f t="shared" si="11"/>
        <v>5689</v>
      </c>
      <c r="I97" s="199" t="s">
        <v>746</v>
      </c>
      <c r="J97" s="200" t="s">
        <v>747</v>
      </c>
      <c r="K97" s="199">
        <v>5689</v>
      </c>
      <c r="L97" s="199" t="s">
        <v>634</v>
      </c>
      <c r="M97" s="200" t="s">
        <v>456</v>
      </c>
      <c r="N97" s="200"/>
      <c r="O97" s="201" t="s">
        <v>748</v>
      </c>
      <c r="P97" s="201" t="s">
        <v>749</v>
      </c>
    </row>
    <row r="98" spans="1:16" ht="12.75" customHeight="1">
      <c r="A98" s="26" t="str">
        <f t="shared" si="6"/>
        <v>IBVS 2545 </v>
      </c>
      <c r="B98" s="11" t="str">
        <f t="shared" si="7"/>
        <v>I</v>
      </c>
      <c r="C98" s="26">
        <f t="shared" si="8"/>
        <v>44406.8073</v>
      </c>
      <c r="D98" t="str">
        <f t="shared" si="9"/>
        <v>vis</v>
      </c>
      <c r="E98">
        <f>VLOOKUP(C98,A!C$21:E$973,3,FALSE)</f>
        <v>6276.0225794149064</v>
      </c>
      <c r="F98" s="11" t="s">
        <v>241</v>
      </c>
      <c r="G98" t="str">
        <f t="shared" si="10"/>
        <v>44406.8073</v>
      </c>
      <c r="H98" s="26">
        <f t="shared" si="11"/>
        <v>6276</v>
      </c>
      <c r="I98" s="199" t="s">
        <v>750</v>
      </c>
      <c r="J98" s="200" t="s">
        <v>751</v>
      </c>
      <c r="K98" s="199">
        <v>6276</v>
      </c>
      <c r="L98" s="199" t="s">
        <v>752</v>
      </c>
      <c r="M98" s="200" t="s">
        <v>473</v>
      </c>
      <c r="N98" s="200" t="s">
        <v>474</v>
      </c>
      <c r="O98" s="201" t="s">
        <v>753</v>
      </c>
      <c r="P98" s="202" t="s">
        <v>754</v>
      </c>
    </row>
    <row r="99" spans="1:16" ht="12.75" customHeight="1">
      <c r="A99" s="26" t="str">
        <f t="shared" si="6"/>
        <v> VSSC 59.19 </v>
      </c>
      <c r="B99" s="11" t="str">
        <f t="shared" si="7"/>
        <v>II</v>
      </c>
      <c r="C99" s="26">
        <f t="shared" si="8"/>
        <v>44525.351000000002</v>
      </c>
      <c r="D99" t="str">
        <f t="shared" si="9"/>
        <v>vis</v>
      </c>
      <c r="E99">
        <f>VLOOKUP(C99,A!C$21:E$973,3,FALSE)</f>
        <v>6565.4036296585982</v>
      </c>
      <c r="F99" s="11" t="s">
        <v>241</v>
      </c>
      <c r="G99" t="str">
        <f t="shared" si="10"/>
        <v>44525.351</v>
      </c>
      <c r="H99" s="26">
        <f t="shared" si="11"/>
        <v>6565.5</v>
      </c>
      <c r="I99" s="199" t="s">
        <v>755</v>
      </c>
      <c r="J99" s="200" t="s">
        <v>756</v>
      </c>
      <c r="K99" s="199">
        <v>6565.5</v>
      </c>
      <c r="L99" s="199" t="s">
        <v>757</v>
      </c>
      <c r="M99" s="200" t="s">
        <v>456</v>
      </c>
      <c r="N99" s="200"/>
      <c r="O99" s="201" t="s">
        <v>758</v>
      </c>
      <c r="P99" s="201" t="s">
        <v>749</v>
      </c>
    </row>
    <row r="100" spans="1:16" ht="12.75" customHeight="1">
      <c r="A100" s="26" t="str">
        <f t="shared" si="6"/>
        <v> VSSC 59.19 </v>
      </c>
      <c r="B100" s="11" t="str">
        <f t="shared" si="7"/>
        <v>I</v>
      </c>
      <c r="C100" s="26">
        <f t="shared" si="8"/>
        <v>44531.337</v>
      </c>
      <c r="D100" t="str">
        <f t="shared" si="9"/>
        <v>vis</v>
      </c>
      <c r="E100">
        <f>VLOOKUP(C100,A!C$21:E$973,3,FALSE)</f>
        <v>6580.0162574638543</v>
      </c>
      <c r="F100" s="11" t="s">
        <v>241</v>
      </c>
      <c r="G100" t="str">
        <f t="shared" si="10"/>
        <v>44531.337</v>
      </c>
      <c r="H100" s="26">
        <f t="shared" si="11"/>
        <v>6580</v>
      </c>
      <c r="I100" s="199" t="s">
        <v>759</v>
      </c>
      <c r="J100" s="200" t="s">
        <v>760</v>
      </c>
      <c r="K100" s="199">
        <v>6580</v>
      </c>
      <c r="L100" s="199" t="s">
        <v>616</v>
      </c>
      <c r="M100" s="200" t="s">
        <v>456</v>
      </c>
      <c r="N100" s="200"/>
      <c r="O100" s="201" t="s">
        <v>761</v>
      </c>
      <c r="P100" s="201" t="s">
        <v>749</v>
      </c>
    </row>
    <row r="101" spans="1:16" ht="12.75" customHeight="1">
      <c r="A101" s="26" t="str">
        <f t="shared" si="6"/>
        <v>IBVS 2154 </v>
      </c>
      <c r="B101" s="11" t="str">
        <f t="shared" si="7"/>
        <v>I</v>
      </c>
      <c r="C101" s="26">
        <f t="shared" si="8"/>
        <v>44750.490100000003</v>
      </c>
      <c r="D101" t="str">
        <f t="shared" si="9"/>
        <v>vis</v>
      </c>
      <c r="E101">
        <f>VLOOKUP(C101,A!C$21:E$973,3,FALSE)</f>
        <v>7114.9983294099866</v>
      </c>
      <c r="F101" s="11" t="s">
        <v>241</v>
      </c>
      <c r="G101" t="str">
        <f t="shared" si="10"/>
        <v>44750.4901</v>
      </c>
      <c r="H101" s="26">
        <f t="shared" si="11"/>
        <v>7115</v>
      </c>
      <c r="I101" s="199" t="s">
        <v>762</v>
      </c>
      <c r="J101" s="200" t="s">
        <v>763</v>
      </c>
      <c r="K101" s="199">
        <v>7115</v>
      </c>
      <c r="L101" s="199" t="s">
        <v>764</v>
      </c>
      <c r="M101" s="200" t="s">
        <v>473</v>
      </c>
      <c r="N101" s="200" t="s">
        <v>474</v>
      </c>
      <c r="O101" s="201" t="s">
        <v>765</v>
      </c>
      <c r="P101" s="202" t="s">
        <v>766</v>
      </c>
    </row>
    <row r="102" spans="1:16" ht="12.75" customHeight="1">
      <c r="A102" s="26" t="str">
        <f t="shared" si="6"/>
        <v>IBVS 2154 </v>
      </c>
      <c r="B102" s="11" t="str">
        <f t="shared" si="7"/>
        <v>II</v>
      </c>
      <c r="C102" s="26">
        <f t="shared" si="8"/>
        <v>44751.516199999998</v>
      </c>
      <c r="D102" t="str">
        <f t="shared" si="9"/>
        <v>vis</v>
      </c>
      <c r="E102">
        <f>VLOOKUP(C102,A!C$21:E$973,3,FALSE)</f>
        <v>7117.5031769527386</v>
      </c>
      <c r="F102" s="11" t="s">
        <v>241</v>
      </c>
      <c r="G102" t="str">
        <f t="shared" si="10"/>
        <v>44751.5162</v>
      </c>
      <c r="H102" s="26">
        <f t="shared" si="11"/>
        <v>7117.5</v>
      </c>
      <c r="I102" s="199" t="s">
        <v>767</v>
      </c>
      <c r="J102" s="200" t="s">
        <v>768</v>
      </c>
      <c r="K102" s="199">
        <v>7117.5</v>
      </c>
      <c r="L102" s="199" t="s">
        <v>672</v>
      </c>
      <c r="M102" s="200" t="s">
        <v>473</v>
      </c>
      <c r="N102" s="200" t="s">
        <v>474</v>
      </c>
      <c r="O102" s="201" t="s">
        <v>765</v>
      </c>
      <c r="P102" s="202" t="s">
        <v>766</v>
      </c>
    </row>
    <row r="103" spans="1:16" ht="12.75" customHeight="1">
      <c r="A103" s="26" t="str">
        <f t="shared" si="6"/>
        <v> BRNO 26 </v>
      </c>
      <c r="B103" s="11" t="str">
        <f t="shared" si="7"/>
        <v>II</v>
      </c>
      <c r="C103" s="26">
        <f t="shared" si="8"/>
        <v>44758.487999999998</v>
      </c>
      <c r="D103" t="str">
        <f t="shared" si="9"/>
        <v>vis</v>
      </c>
      <c r="E103">
        <f>VLOOKUP(C103,A!C$21:E$973,3,FALSE)</f>
        <v>7134.5222746027093</v>
      </c>
      <c r="F103" s="11" t="s">
        <v>241</v>
      </c>
      <c r="G103" t="str">
        <f t="shared" si="10"/>
        <v>44758.488</v>
      </c>
      <c r="H103" s="26">
        <f t="shared" si="11"/>
        <v>7134.5</v>
      </c>
      <c r="I103" s="199" t="s">
        <v>769</v>
      </c>
      <c r="J103" s="200" t="s">
        <v>770</v>
      </c>
      <c r="K103" s="199">
        <v>7134.5</v>
      </c>
      <c r="L103" s="199" t="s">
        <v>479</v>
      </c>
      <c r="M103" s="200" t="s">
        <v>771</v>
      </c>
      <c r="N103" s="200"/>
      <c r="O103" s="201" t="s">
        <v>772</v>
      </c>
      <c r="P103" s="201" t="s">
        <v>329</v>
      </c>
    </row>
    <row r="104" spans="1:16" ht="12.75" customHeight="1">
      <c r="A104" s="26" t="str">
        <f t="shared" si="6"/>
        <v>IBVS 2545 </v>
      </c>
      <c r="B104" s="11" t="str">
        <f t="shared" si="7"/>
        <v>I</v>
      </c>
      <c r="C104" s="26">
        <f t="shared" si="8"/>
        <v>44780.812100000003</v>
      </c>
      <c r="D104" t="str">
        <f t="shared" si="9"/>
        <v>vis</v>
      </c>
      <c r="E104">
        <f>VLOOKUP(C104,A!C$21:E$973,3,FALSE)</f>
        <v>7189.0183929434279</v>
      </c>
      <c r="F104" s="11" t="s">
        <v>241</v>
      </c>
      <c r="G104" t="str">
        <f t="shared" si="10"/>
        <v>44780.8121</v>
      </c>
      <c r="H104" s="26">
        <f t="shared" si="11"/>
        <v>7189</v>
      </c>
      <c r="I104" s="199" t="s">
        <v>773</v>
      </c>
      <c r="J104" s="200" t="s">
        <v>774</v>
      </c>
      <c r="K104" s="199">
        <v>7189</v>
      </c>
      <c r="L104" s="199" t="s">
        <v>775</v>
      </c>
      <c r="M104" s="200" t="s">
        <v>473</v>
      </c>
      <c r="N104" s="200" t="s">
        <v>474</v>
      </c>
      <c r="O104" s="201" t="s">
        <v>529</v>
      </c>
      <c r="P104" s="202" t="s">
        <v>754</v>
      </c>
    </row>
    <row r="105" spans="1:16" ht="12.75" customHeight="1">
      <c r="A105" s="26" t="str">
        <f t="shared" si="6"/>
        <v>IBVS 2451 </v>
      </c>
      <c r="B105" s="11" t="str">
        <f t="shared" si="7"/>
        <v>II</v>
      </c>
      <c r="C105" s="26">
        <f t="shared" si="8"/>
        <v>44795.346100000002</v>
      </c>
      <c r="D105" t="str">
        <f t="shared" si="9"/>
        <v>vis</v>
      </c>
      <c r="E105">
        <f>VLOOKUP(C105,A!C$21:E$973,3,FALSE)</f>
        <v>7224.4978337255325</v>
      </c>
      <c r="F105" s="11" t="s">
        <v>241</v>
      </c>
      <c r="G105" t="str">
        <f t="shared" si="10"/>
        <v>44795.3461</v>
      </c>
      <c r="H105" s="26">
        <f t="shared" si="11"/>
        <v>7224.5</v>
      </c>
      <c r="I105" s="199" t="s">
        <v>776</v>
      </c>
      <c r="J105" s="200" t="s">
        <v>777</v>
      </c>
      <c r="K105" s="199">
        <v>7224.5</v>
      </c>
      <c r="L105" s="199" t="s">
        <v>778</v>
      </c>
      <c r="M105" s="200" t="s">
        <v>473</v>
      </c>
      <c r="N105" s="200" t="s">
        <v>474</v>
      </c>
      <c r="O105" s="201" t="s">
        <v>741</v>
      </c>
      <c r="P105" s="202" t="s">
        <v>779</v>
      </c>
    </row>
    <row r="106" spans="1:16" ht="12.75" customHeight="1">
      <c r="A106" s="26" t="str">
        <f t="shared" si="6"/>
        <v>IBVS 2451 </v>
      </c>
      <c r="B106" s="11" t="str">
        <f t="shared" si="7"/>
        <v>I</v>
      </c>
      <c r="C106" s="26">
        <f t="shared" si="8"/>
        <v>44796.3698</v>
      </c>
      <c r="D106" t="str">
        <f t="shared" si="9"/>
        <v>vis</v>
      </c>
      <c r="E106">
        <f>VLOOKUP(C106,A!C$21:E$973,3,FALSE)</f>
        <v>7226.9968225468183</v>
      </c>
      <c r="F106" s="11" t="s">
        <v>241</v>
      </c>
      <c r="G106" t="str">
        <f t="shared" si="10"/>
        <v>44796.3698</v>
      </c>
      <c r="H106" s="26">
        <f t="shared" si="11"/>
        <v>7227</v>
      </c>
      <c r="I106" s="199" t="s">
        <v>780</v>
      </c>
      <c r="J106" s="200" t="s">
        <v>781</v>
      </c>
      <c r="K106" s="199">
        <v>7227</v>
      </c>
      <c r="L106" s="199" t="s">
        <v>782</v>
      </c>
      <c r="M106" s="200" t="s">
        <v>473</v>
      </c>
      <c r="N106" s="200" t="s">
        <v>474</v>
      </c>
      <c r="O106" s="201" t="s">
        <v>741</v>
      </c>
      <c r="P106" s="202" t="s">
        <v>779</v>
      </c>
    </row>
    <row r="107" spans="1:16" ht="12.75" customHeight="1">
      <c r="A107" s="26" t="str">
        <f t="shared" si="6"/>
        <v>IBVS 2451 </v>
      </c>
      <c r="B107" s="11" t="str">
        <f t="shared" si="7"/>
        <v>II</v>
      </c>
      <c r="C107" s="26">
        <f t="shared" si="8"/>
        <v>44797.3946</v>
      </c>
      <c r="D107" t="str">
        <f t="shared" si="9"/>
        <v>vis</v>
      </c>
      <c r="E107">
        <f>VLOOKUP(C107,A!C$21:E$973,3,FALSE)</f>
        <v>7229.4984966154489</v>
      </c>
      <c r="F107" s="11" t="s">
        <v>241</v>
      </c>
      <c r="G107" t="str">
        <f t="shared" si="10"/>
        <v>44797.3946</v>
      </c>
      <c r="H107" s="26">
        <f t="shared" si="11"/>
        <v>7229.5</v>
      </c>
      <c r="I107" s="199" t="s">
        <v>783</v>
      </c>
      <c r="J107" s="200" t="s">
        <v>784</v>
      </c>
      <c r="K107" s="199">
        <v>7229.5</v>
      </c>
      <c r="L107" s="199" t="s">
        <v>785</v>
      </c>
      <c r="M107" s="200" t="s">
        <v>473</v>
      </c>
      <c r="N107" s="200" t="s">
        <v>474</v>
      </c>
      <c r="O107" s="201" t="s">
        <v>741</v>
      </c>
      <c r="P107" s="202" t="s">
        <v>779</v>
      </c>
    </row>
    <row r="108" spans="1:16" ht="12.75" customHeight="1">
      <c r="A108" s="26" t="str">
        <f t="shared" si="6"/>
        <v>IBVS 2451 </v>
      </c>
      <c r="B108" s="11" t="str">
        <f t="shared" si="7"/>
        <v>I</v>
      </c>
      <c r="C108" s="26">
        <f t="shared" si="8"/>
        <v>44798.419099999999</v>
      </c>
      <c r="D108" t="str">
        <f t="shared" si="9"/>
        <v>vis</v>
      </c>
      <c r="E108">
        <f>VLOOKUP(C108,A!C$21:E$973,3,FALSE)</f>
        <v>7231.9994383438961</v>
      </c>
      <c r="F108" s="11" t="s">
        <v>241</v>
      </c>
      <c r="G108" t="str">
        <f t="shared" si="10"/>
        <v>44798.4191</v>
      </c>
      <c r="H108" s="26">
        <f t="shared" si="11"/>
        <v>7232</v>
      </c>
      <c r="I108" s="199" t="s">
        <v>786</v>
      </c>
      <c r="J108" s="200" t="s">
        <v>787</v>
      </c>
      <c r="K108" s="199">
        <v>7232</v>
      </c>
      <c r="L108" s="199" t="s">
        <v>554</v>
      </c>
      <c r="M108" s="200" t="s">
        <v>473</v>
      </c>
      <c r="N108" s="200" t="s">
        <v>474</v>
      </c>
      <c r="O108" s="201" t="s">
        <v>741</v>
      </c>
      <c r="P108" s="202" t="s">
        <v>779</v>
      </c>
    </row>
    <row r="109" spans="1:16" ht="12.75" customHeight="1">
      <c r="A109" s="26" t="str">
        <f t="shared" si="6"/>
        <v> AVSJ 11.60 </v>
      </c>
      <c r="B109" s="11" t="str">
        <f t="shared" si="7"/>
        <v>I</v>
      </c>
      <c r="C109" s="26">
        <f t="shared" si="8"/>
        <v>44801.703399999999</v>
      </c>
      <c r="D109" t="str">
        <f t="shared" si="9"/>
        <v>vis</v>
      </c>
      <c r="E109">
        <f>VLOOKUP(C109,A!C$21:E$973,3,FALSE)</f>
        <v>7240.016854565215</v>
      </c>
      <c r="F109" s="11" t="s">
        <v>241</v>
      </c>
      <c r="G109" t="str">
        <f t="shared" si="10"/>
        <v>44801.7034</v>
      </c>
      <c r="H109" s="26">
        <f t="shared" si="11"/>
        <v>7240</v>
      </c>
      <c r="I109" s="199" t="s">
        <v>788</v>
      </c>
      <c r="J109" s="200" t="s">
        <v>789</v>
      </c>
      <c r="K109" s="199">
        <v>7240</v>
      </c>
      <c r="L109" s="199" t="s">
        <v>790</v>
      </c>
      <c r="M109" s="200" t="s">
        <v>473</v>
      </c>
      <c r="N109" s="200" t="s">
        <v>474</v>
      </c>
      <c r="O109" s="201" t="s">
        <v>791</v>
      </c>
      <c r="P109" s="201" t="s">
        <v>792</v>
      </c>
    </row>
    <row r="110" spans="1:16" ht="12.75" customHeight="1">
      <c r="A110" s="26" t="str">
        <f t="shared" si="6"/>
        <v> BBS 56 </v>
      </c>
      <c r="B110" s="11" t="str">
        <f t="shared" si="7"/>
        <v>II</v>
      </c>
      <c r="C110" s="26">
        <f t="shared" si="8"/>
        <v>44815.425900000002</v>
      </c>
      <c r="D110" t="str">
        <f t="shared" si="9"/>
        <v>vis</v>
      </c>
      <c r="E110">
        <f>VLOOKUP(C110,A!C$21:E$973,3,FALSE)</f>
        <v>7273.5153151495397</v>
      </c>
      <c r="F110" s="11" t="s">
        <v>241</v>
      </c>
      <c r="G110" t="str">
        <f t="shared" si="10"/>
        <v>44815.4259</v>
      </c>
      <c r="H110" s="26">
        <f t="shared" si="11"/>
        <v>7273.5</v>
      </c>
      <c r="I110" s="199" t="s">
        <v>793</v>
      </c>
      <c r="J110" s="200" t="s">
        <v>794</v>
      </c>
      <c r="K110" s="199">
        <v>7273.5</v>
      </c>
      <c r="L110" s="199" t="s">
        <v>795</v>
      </c>
      <c r="M110" s="200" t="s">
        <v>473</v>
      </c>
      <c r="N110" s="200" t="s">
        <v>474</v>
      </c>
      <c r="O110" s="201" t="s">
        <v>684</v>
      </c>
      <c r="P110" s="201" t="s">
        <v>796</v>
      </c>
    </row>
    <row r="111" spans="1:16" ht="12.75" customHeight="1">
      <c r="A111" s="26" t="str">
        <f t="shared" si="6"/>
        <v> BBS 56 </v>
      </c>
      <c r="B111" s="11" t="str">
        <f t="shared" si="7"/>
        <v>I</v>
      </c>
      <c r="C111" s="26">
        <f t="shared" si="8"/>
        <v>44816.4496</v>
      </c>
      <c r="D111" t="str">
        <f t="shared" si="9"/>
        <v>vis</v>
      </c>
      <c r="E111">
        <f>VLOOKUP(C111,A!C$21:E$973,3,FALSE)</f>
        <v>7276.0143039708255</v>
      </c>
      <c r="F111" s="11" t="s">
        <v>241</v>
      </c>
      <c r="G111" t="str">
        <f t="shared" si="10"/>
        <v>44816.4496</v>
      </c>
      <c r="H111" s="26">
        <f t="shared" si="11"/>
        <v>7276</v>
      </c>
      <c r="I111" s="199" t="s">
        <v>797</v>
      </c>
      <c r="J111" s="200" t="s">
        <v>798</v>
      </c>
      <c r="K111" s="199">
        <v>7276</v>
      </c>
      <c r="L111" s="199" t="s">
        <v>799</v>
      </c>
      <c r="M111" s="200" t="s">
        <v>473</v>
      </c>
      <c r="N111" s="200" t="s">
        <v>474</v>
      </c>
      <c r="O111" s="201" t="s">
        <v>684</v>
      </c>
      <c r="P111" s="201" t="s">
        <v>796</v>
      </c>
    </row>
    <row r="112" spans="1:16" ht="12.75" customHeight="1">
      <c r="A112" s="26" t="str">
        <f t="shared" si="6"/>
        <v>IBVS 2154 </v>
      </c>
      <c r="B112" s="11" t="str">
        <f t="shared" si="7"/>
        <v>II</v>
      </c>
      <c r="C112" s="26">
        <f t="shared" si="8"/>
        <v>44825.250999999997</v>
      </c>
      <c r="D112" t="str">
        <f t="shared" si="9"/>
        <v>vis</v>
      </c>
      <c r="E112">
        <f>VLOOKUP(C112,A!C$21:E$973,3,FALSE)</f>
        <v>7297.499700289768</v>
      </c>
      <c r="F112" s="11" t="s">
        <v>241</v>
      </c>
      <c r="G112" t="str">
        <f t="shared" si="10"/>
        <v>44825.2510</v>
      </c>
      <c r="H112" s="26">
        <f t="shared" si="11"/>
        <v>7297.5</v>
      </c>
      <c r="I112" s="199" t="s">
        <v>800</v>
      </c>
      <c r="J112" s="200" t="s">
        <v>801</v>
      </c>
      <c r="K112" s="199">
        <v>7297.5</v>
      </c>
      <c r="L112" s="199" t="s">
        <v>528</v>
      </c>
      <c r="M112" s="200" t="s">
        <v>473</v>
      </c>
      <c r="N112" s="200" t="s">
        <v>474</v>
      </c>
      <c r="O112" s="201" t="s">
        <v>765</v>
      </c>
      <c r="P112" s="202" t="s">
        <v>766</v>
      </c>
    </row>
    <row r="113" spans="1:16" ht="12.75" customHeight="1">
      <c r="A113" s="26" t="str">
        <f t="shared" si="6"/>
        <v>IBVS 2154 </v>
      </c>
      <c r="B113" s="11" t="str">
        <f t="shared" si="7"/>
        <v>I</v>
      </c>
      <c r="C113" s="26">
        <f t="shared" si="8"/>
        <v>44826.2739</v>
      </c>
      <c r="D113" t="str">
        <f t="shared" si="9"/>
        <v>vis</v>
      </c>
      <c r="E113">
        <f>VLOOKUP(C113,A!C$21:E$973,3,FALSE)</f>
        <v>7299.9967362039106</v>
      </c>
      <c r="F113" s="11" t="s">
        <v>241</v>
      </c>
      <c r="G113" t="str">
        <f t="shared" si="10"/>
        <v>44826.2739</v>
      </c>
      <c r="H113" s="26">
        <f t="shared" si="11"/>
        <v>7300</v>
      </c>
      <c r="I113" s="199" t="s">
        <v>802</v>
      </c>
      <c r="J113" s="200" t="s">
        <v>803</v>
      </c>
      <c r="K113" s="199">
        <v>7300</v>
      </c>
      <c r="L113" s="199" t="s">
        <v>782</v>
      </c>
      <c r="M113" s="200" t="s">
        <v>473</v>
      </c>
      <c r="N113" s="200" t="s">
        <v>474</v>
      </c>
      <c r="O113" s="201" t="s">
        <v>765</v>
      </c>
      <c r="P113" s="202" t="s">
        <v>766</v>
      </c>
    </row>
    <row r="114" spans="1:16" ht="12.75" customHeight="1">
      <c r="A114" s="26" t="str">
        <f t="shared" si="6"/>
        <v>IBVS 2154 </v>
      </c>
      <c r="B114" s="11" t="str">
        <f t="shared" si="7"/>
        <v>II</v>
      </c>
      <c r="C114" s="26">
        <f t="shared" si="8"/>
        <v>44827.299200000001</v>
      </c>
      <c r="D114" t="str">
        <f t="shared" si="9"/>
        <v>vis</v>
      </c>
      <c r="E114">
        <f>VLOOKUP(C114,A!C$21:E$973,3,FALSE)</f>
        <v>7302.4996308395184</v>
      </c>
      <c r="F114" s="11" t="s">
        <v>241</v>
      </c>
      <c r="G114" t="str">
        <f t="shared" si="10"/>
        <v>44827.2992</v>
      </c>
      <c r="H114" s="26">
        <f t="shared" si="11"/>
        <v>7302.5</v>
      </c>
      <c r="I114" s="199" t="s">
        <v>804</v>
      </c>
      <c r="J114" s="200" t="s">
        <v>805</v>
      </c>
      <c r="K114" s="199">
        <v>7302.5</v>
      </c>
      <c r="L114" s="199" t="s">
        <v>554</v>
      </c>
      <c r="M114" s="200" t="s">
        <v>473</v>
      </c>
      <c r="N114" s="200" t="s">
        <v>474</v>
      </c>
      <c r="O114" s="201" t="s">
        <v>765</v>
      </c>
      <c r="P114" s="202" t="s">
        <v>766</v>
      </c>
    </row>
    <row r="115" spans="1:16" ht="12.75" customHeight="1">
      <c r="A115" s="26" t="str">
        <f t="shared" si="6"/>
        <v>BAVM 38 </v>
      </c>
      <c r="B115" s="11" t="str">
        <f t="shared" si="7"/>
        <v>I</v>
      </c>
      <c r="C115" s="26">
        <f t="shared" si="8"/>
        <v>45138.432000000001</v>
      </c>
      <c r="D115" t="str">
        <f t="shared" si="9"/>
        <v>vis</v>
      </c>
      <c r="E115">
        <f>VLOOKUP(C115,A!C$21:E$973,3,FALSE)</f>
        <v>8062.0164708677867</v>
      </c>
      <c r="F115" s="11" t="s">
        <v>241</v>
      </c>
      <c r="G115" t="str">
        <f t="shared" si="10"/>
        <v>45138.432</v>
      </c>
      <c r="H115" s="26">
        <f t="shared" si="11"/>
        <v>8062</v>
      </c>
      <c r="I115" s="199" t="s">
        <v>806</v>
      </c>
      <c r="J115" s="200" t="s">
        <v>807</v>
      </c>
      <c r="K115" s="199">
        <v>8062</v>
      </c>
      <c r="L115" s="199" t="s">
        <v>616</v>
      </c>
      <c r="M115" s="200" t="s">
        <v>771</v>
      </c>
      <c r="N115" s="200"/>
      <c r="O115" s="201" t="s">
        <v>808</v>
      </c>
      <c r="P115" s="202" t="s">
        <v>809</v>
      </c>
    </row>
    <row r="116" spans="1:16" ht="12.75" customHeight="1">
      <c r="A116" s="26" t="str">
        <f t="shared" si="6"/>
        <v>BAVM 38 </v>
      </c>
      <c r="B116" s="11" t="str">
        <f t="shared" si="7"/>
        <v>II</v>
      </c>
      <c r="C116" s="26">
        <f t="shared" si="8"/>
        <v>45141.502</v>
      </c>
      <c r="D116" t="str">
        <f t="shared" si="9"/>
        <v>vis</v>
      </c>
      <c r="E116">
        <f>VLOOKUP(C116,A!C$21:E$973,3,FALSE)</f>
        <v>8069.5107520843176</v>
      </c>
      <c r="F116" s="11" t="s">
        <v>241</v>
      </c>
      <c r="G116" t="str">
        <f t="shared" si="10"/>
        <v>45141.502</v>
      </c>
      <c r="H116" s="26">
        <f t="shared" si="11"/>
        <v>8069.5</v>
      </c>
      <c r="I116" s="199" t="s">
        <v>810</v>
      </c>
      <c r="J116" s="200" t="s">
        <v>811</v>
      </c>
      <c r="K116" s="199">
        <v>8069.5</v>
      </c>
      <c r="L116" s="199" t="s">
        <v>601</v>
      </c>
      <c r="M116" s="200" t="s">
        <v>771</v>
      </c>
      <c r="N116" s="200"/>
      <c r="O116" s="201" t="s">
        <v>808</v>
      </c>
      <c r="P116" s="202" t="s">
        <v>809</v>
      </c>
    </row>
    <row r="117" spans="1:16" ht="12.75" customHeight="1">
      <c r="A117" s="26" t="str">
        <f t="shared" si="6"/>
        <v>IBVS 2836 </v>
      </c>
      <c r="B117" s="11" t="str">
        <f t="shared" si="7"/>
        <v>I</v>
      </c>
      <c r="C117" s="26">
        <f t="shared" si="8"/>
        <v>45144.575900000003</v>
      </c>
      <c r="D117" t="str">
        <f t="shared" si="9"/>
        <v>vis</v>
      </c>
      <c r="E117">
        <f>VLOOKUP(C117,A!C$21:E$973,3,FALSE)</f>
        <v>8077.0145537232484</v>
      </c>
      <c r="F117" s="11" t="s">
        <v>241</v>
      </c>
      <c r="G117" t="str">
        <f t="shared" si="10"/>
        <v>45144.5759</v>
      </c>
      <c r="H117" s="26">
        <f t="shared" si="11"/>
        <v>8077</v>
      </c>
      <c r="I117" s="199" t="s">
        <v>812</v>
      </c>
      <c r="J117" s="200" t="s">
        <v>813</v>
      </c>
      <c r="K117" s="199">
        <v>8077</v>
      </c>
      <c r="L117" s="199" t="s">
        <v>814</v>
      </c>
      <c r="M117" s="200" t="s">
        <v>473</v>
      </c>
      <c r="N117" s="200" t="s">
        <v>474</v>
      </c>
      <c r="O117" s="201" t="s">
        <v>815</v>
      </c>
      <c r="P117" s="202" t="s">
        <v>816</v>
      </c>
    </row>
    <row r="118" spans="1:16" ht="12.75" customHeight="1">
      <c r="A118" s="26" t="str">
        <f t="shared" si="6"/>
        <v>IBVS 2613 </v>
      </c>
      <c r="B118" s="11" t="str">
        <f t="shared" si="7"/>
        <v>II</v>
      </c>
      <c r="C118" s="26">
        <f t="shared" si="8"/>
        <v>45170.998800000001</v>
      </c>
      <c r="D118" t="str">
        <f t="shared" si="9"/>
        <v>vis</v>
      </c>
      <c r="E118">
        <f>VLOOKUP(C118,A!C$21:E$973,3,FALSE)</f>
        <v>8141.5163918848993</v>
      </c>
      <c r="F118" s="11" t="s">
        <v>241</v>
      </c>
      <c r="G118" t="str">
        <f t="shared" si="10"/>
        <v>45170.9988</v>
      </c>
      <c r="H118" s="26">
        <f t="shared" si="11"/>
        <v>8141.5</v>
      </c>
      <c r="I118" s="199" t="s">
        <v>817</v>
      </c>
      <c r="J118" s="200" t="s">
        <v>818</v>
      </c>
      <c r="K118" s="199">
        <v>8141.5</v>
      </c>
      <c r="L118" s="199" t="s">
        <v>819</v>
      </c>
      <c r="M118" s="200" t="s">
        <v>473</v>
      </c>
      <c r="N118" s="200" t="s">
        <v>474</v>
      </c>
      <c r="O118" s="201" t="s">
        <v>820</v>
      </c>
      <c r="P118" s="202" t="s">
        <v>821</v>
      </c>
    </row>
    <row r="119" spans="1:16" ht="12.75" customHeight="1">
      <c r="A119" s="26" t="str">
        <f t="shared" si="6"/>
        <v>IBVS 2836 </v>
      </c>
      <c r="B119" s="11" t="str">
        <f t="shared" si="7"/>
        <v>II</v>
      </c>
      <c r="C119" s="26">
        <f t="shared" si="8"/>
        <v>45172.635499999997</v>
      </c>
      <c r="D119" t="str">
        <f t="shared" si="9"/>
        <v>vis</v>
      </c>
      <c r="E119">
        <f>VLOOKUP(C119,A!C$21:E$973,3,FALSE)</f>
        <v>8145.5117958155388</v>
      </c>
      <c r="F119" s="11" t="s">
        <v>241</v>
      </c>
      <c r="G119" t="str">
        <f t="shared" si="10"/>
        <v>45172.6355</v>
      </c>
      <c r="H119" s="26">
        <f t="shared" si="11"/>
        <v>8145.5</v>
      </c>
      <c r="I119" s="199" t="s">
        <v>822</v>
      </c>
      <c r="J119" s="200" t="s">
        <v>823</v>
      </c>
      <c r="K119" s="199">
        <v>8145.5</v>
      </c>
      <c r="L119" s="199" t="s">
        <v>824</v>
      </c>
      <c r="M119" s="200" t="s">
        <v>473</v>
      </c>
      <c r="N119" s="200" t="s">
        <v>474</v>
      </c>
      <c r="O119" s="201" t="s">
        <v>815</v>
      </c>
      <c r="P119" s="202" t="s">
        <v>816</v>
      </c>
    </row>
    <row r="120" spans="1:16" ht="12.75" customHeight="1">
      <c r="A120" s="26" t="str">
        <f t="shared" si="6"/>
        <v>IBVS 2836 </v>
      </c>
      <c r="B120" s="11" t="str">
        <f t="shared" si="7"/>
        <v>I</v>
      </c>
      <c r="C120" s="26">
        <f t="shared" si="8"/>
        <v>45175.708500000001</v>
      </c>
      <c r="D120" t="str">
        <f t="shared" si="9"/>
        <v>vis</v>
      </c>
      <c r="E120">
        <f>VLOOKUP(C120,A!C$21:E$973,3,FALSE)</f>
        <v>8153.0134004339197</v>
      </c>
      <c r="F120" s="11" t="s">
        <v>241</v>
      </c>
      <c r="G120" t="str">
        <f t="shared" si="10"/>
        <v>45175.7085</v>
      </c>
      <c r="H120" s="26">
        <f t="shared" si="11"/>
        <v>8153</v>
      </c>
      <c r="I120" s="199" t="s">
        <v>825</v>
      </c>
      <c r="J120" s="200" t="s">
        <v>826</v>
      </c>
      <c r="K120" s="199">
        <v>8153</v>
      </c>
      <c r="L120" s="199" t="s">
        <v>488</v>
      </c>
      <c r="M120" s="200" t="s">
        <v>473</v>
      </c>
      <c r="N120" s="200" t="s">
        <v>474</v>
      </c>
      <c r="O120" s="201" t="s">
        <v>815</v>
      </c>
      <c r="P120" s="202" t="s">
        <v>816</v>
      </c>
    </row>
    <row r="121" spans="1:16" ht="12.75" customHeight="1">
      <c r="A121" s="26" t="str">
        <f t="shared" si="6"/>
        <v>IBVS 2385 </v>
      </c>
      <c r="B121" s="11" t="str">
        <f t="shared" si="7"/>
        <v>I</v>
      </c>
      <c r="C121" s="26">
        <f t="shared" si="8"/>
        <v>45183.492599999998</v>
      </c>
      <c r="D121" t="str">
        <f t="shared" si="9"/>
        <v>vis</v>
      </c>
      <c r="E121">
        <f>VLOOKUP(C121,A!C$21:E$973,3,FALSE)</f>
        <v>8172.0154311888318</v>
      </c>
      <c r="F121" s="11" t="s">
        <v>241</v>
      </c>
      <c r="G121" t="str">
        <f t="shared" si="10"/>
        <v>45183.4926</v>
      </c>
      <c r="H121" s="26">
        <f t="shared" si="11"/>
        <v>8172</v>
      </c>
      <c r="I121" s="199" t="s">
        <v>827</v>
      </c>
      <c r="J121" s="200" t="s">
        <v>828</v>
      </c>
      <c r="K121" s="199">
        <v>8172</v>
      </c>
      <c r="L121" s="199" t="s">
        <v>795</v>
      </c>
      <c r="M121" s="200" t="s">
        <v>473</v>
      </c>
      <c r="N121" s="200" t="s">
        <v>474</v>
      </c>
      <c r="O121" s="201" t="s">
        <v>829</v>
      </c>
      <c r="P121" s="202" t="s">
        <v>830</v>
      </c>
    </row>
    <row r="122" spans="1:16" ht="12.75" customHeight="1">
      <c r="A122" s="26" t="str">
        <f t="shared" si="6"/>
        <v>IBVS 2836 </v>
      </c>
      <c r="B122" s="11" t="str">
        <f t="shared" si="7"/>
        <v>I</v>
      </c>
      <c r="C122" s="26">
        <f t="shared" si="8"/>
        <v>45196.600100000003</v>
      </c>
      <c r="D122" t="str">
        <f t="shared" si="9"/>
        <v>vis</v>
      </c>
      <c r="E122">
        <f>VLOOKUP(C122,A!C$21:E$973,3,FALSE)</f>
        <v>8204.0125943959083</v>
      </c>
      <c r="F122" s="11" t="s">
        <v>241</v>
      </c>
      <c r="G122" t="str">
        <f t="shared" si="10"/>
        <v>45196.6001</v>
      </c>
      <c r="H122" s="26">
        <f t="shared" si="11"/>
        <v>8204</v>
      </c>
      <c r="I122" s="199" t="s">
        <v>831</v>
      </c>
      <c r="J122" s="200" t="s">
        <v>832</v>
      </c>
      <c r="K122" s="199">
        <v>8204</v>
      </c>
      <c r="L122" s="199" t="s">
        <v>833</v>
      </c>
      <c r="M122" s="200" t="s">
        <v>473</v>
      </c>
      <c r="N122" s="200" t="s">
        <v>474</v>
      </c>
      <c r="O122" s="201" t="s">
        <v>815</v>
      </c>
      <c r="P122" s="202" t="s">
        <v>816</v>
      </c>
    </row>
    <row r="123" spans="1:16" ht="12.75" customHeight="1">
      <c r="A123" s="26" t="str">
        <f t="shared" si="6"/>
        <v>IBVS 2613 </v>
      </c>
      <c r="B123" s="11" t="str">
        <f t="shared" si="7"/>
        <v>I</v>
      </c>
      <c r="C123" s="26">
        <f t="shared" si="8"/>
        <v>45197.011700000003</v>
      </c>
      <c r="D123" t="str">
        <f t="shared" si="9"/>
        <v>vis</v>
      </c>
      <c r="E123">
        <f>VLOOKUP(C123,A!C$21:E$973,3,FALSE)</f>
        <v>8205.0173651283912</v>
      </c>
      <c r="F123" s="11" t="s">
        <v>241</v>
      </c>
      <c r="G123" t="str">
        <f t="shared" si="10"/>
        <v>45197.0117</v>
      </c>
      <c r="H123" s="26">
        <f t="shared" si="11"/>
        <v>8205</v>
      </c>
      <c r="I123" s="199" t="s">
        <v>834</v>
      </c>
      <c r="J123" s="200" t="s">
        <v>835</v>
      </c>
      <c r="K123" s="199">
        <v>8205</v>
      </c>
      <c r="L123" s="199" t="s">
        <v>836</v>
      </c>
      <c r="M123" s="200" t="s">
        <v>473</v>
      </c>
      <c r="N123" s="200" t="s">
        <v>474</v>
      </c>
      <c r="O123" s="201" t="s">
        <v>820</v>
      </c>
      <c r="P123" s="202" t="s">
        <v>821</v>
      </c>
    </row>
    <row r="124" spans="1:16" ht="12.75" customHeight="1">
      <c r="A124" s="26" t="str">
        <f t="shared" si="6"/>
        <v>IBVS 2836 </v>
      </c>
      <c r="B124" s="11" t="str">
        <f t="shared" si="7"/>
        <v>I</v>
      </c>
      <c r="C124" s="26">
        <f t="shared" si="8"/>
        <v>45207.659800000001</v>
      </c>
      <c r="D124" t="str">
        <f t="shared" si="9"/>
        <v>vis</v>
      </c>
      <c r="E124">
        <f>VLOOKUP(C124,A!C$21:E$973,3,FALSE)</f>
        <v>8231.010803506806</v>
      </c>
      <c r="F124" s="11" t="s">
        <v>241</v>
      </c>
      <c r="G124" t="str">
        <f t="shared" si="10"/>
        <v>45207.6598</v>
      </c>
      <c r="H124" s="26">
        <f t="shared" si="11"/>
        <v>8231</v>
      </c>
      <c r="I124" s="199" t="s">
        <v>837</v>
      </c>
      <c r="J124" s="200" t="s">
        <v>838</v>
      </c>
      <c r="K124" s="199">
        <v>8231</v>
      </c>
      <c r="L124" s="199" t="s">
        <v>839</v>
      </c>
      <c r="M124" s="200" t="s">
        <v>473</v>
      </c>
      <c r="N124" s="200" t="s">
        <v>474</v>
      </c>
      <c r="O124" s="201" t="s">
        <v>815</v>
      </c>
      <c r="P124" s="202" t="s">
        <v>816</v>
      </c>
    </row>
    <row r="125" spans="1:16" ht="12.75" customHeight="1">
      <c r="A125" s="26" t="str">
        <f t="shared" si="6"/>
        <v>IBVS 2545 </v>
      </c>
      <c r="B125" s="11" t="str">
        <f t="shared" si="7"/>
        <v>I</v>
      </c>
      <c r="C125" s="26">
        <f t="shared" si="8"/>
        <v>45512.846299999997</v>
      </c>
      <c r="D125" t="str">
        <f t="shared" si="9"/>
        <v>vis</v>
      </c>
      <c r="E125">
        <f>VLOOKUP(C125,A!C$21:E$973,3,FALSE)</f>
        <v>8976.0119287474899</v>
      </c>
      <c r="F125" s="11" t="s">
        <v>241</v>
      </c>
      <c r="G125" t="str">
        <f t="shared" si="10"/>
        <v>45512.8463</v>
      </c>
      <c r="H125" s="26">
        <f t="shared" si="11"/>
        <v>8976</v>
      </c>
      <c r="I125" s="199" t="s">
        <v>840</v>
      </c>
      <c r="J125" s="200" t="s">
        <v>841</v>
      </c>
      <c r="K125" s="199">
        <v>8976</v>
      </c>
      <c r="L125" s="199" t="s">
        <v>842</v>
      </c>
      <c r="M125" s="200" t="s">
        <v>473</v>
      </c>
      <c r="N125" s="200" t="s">
        <v>474</v>
      </c>
      <c r="O125" s="201" t="s">
        <v>843</v>
      </c>
      <c r="P125" s="202" t="s">
        <v>754</v>
      </c>
    </row>
    <row r="126" spans="1:16" ht="12.75" customHeight="1">
      <c r="A126" s="26" t="str">
        <f t="shared" si="6"/>
        <v>IBVS 2545 </v>
      </c>
      <c r="B126" s="11" t="str">
        <f t="shared" si="7"/>
        <v>II</v>
      </c>
      <c r="C126" s="26">
        <f t="shared" si="8"/>
        <v>45513.87</v>
      </c>
      <c r="D126" t="str">
        <f t="shared" si="9"/>
        <v>vis</v>
      </c>
      <c r="E126">
        <f>VLOOKUP(C126,A!C$21:E$973,3,FALSE)</f>
        <v>8978.5109175687921</v>
      </c>
      <c r="F126" s="11" t="s">
        <v>241</v>
      </c>
      <c r="G126" t="str">
        <f t="shared" si="10"/>
        <v>45513.8700</v>
      </c>
      <c r="H126" s="26">
        <f t="shared" si="11"/>
        <v>8978.5</v>
      </c>
      <c r="I126" s="199" t="s">
        <v>844</v>
      </c>
      <c r="J126" s="200" t="s">
        <v>845</v>
      </c>
      <c r="K126" s="199">
        <v>8978.5</v>
      </c>
      <c r="L126" s="199" t="s">
        <v>846</v>
      </c>
      <c r="M126" s="200" t="s">
        <v>473</v>
      </c>
      <c r="N126" s="200" t="s">
        <v>474</v>
      </c>
      <c r="O126" s="201" t="s">
        <v>847</v>
      </c>
      <c r="P126" s="202" t="s">
        <v>754</v>
      </c>
    </row>
    <row r="127" spans="1:16" ht="12.75" customHeight="1">
      <c r="A127" s="26" t="str">
        <f t="shared" si="6"/>
        <v> VSSC 60.22 </v>
      </c>
      <c r="B127" s="11" t="str">
        <f t="shared" si="7"/>
        <v>I</v>
      </c>
      <c r="C127" s="26">
        <f t="shared" si="8"/>
        <v>45518.539700000001</v>
      </c>
      <c r="D127" t="str">
        <f t="shared" si="9"/>
        <v>vis</v>
      </c>
      <c r="E127">
        <f>VLOOKUP(C127,A!C$21:E$973,3,FALSE)</f>
        <v>8989.9102807599411</v>
      </c>
      <c r="F127" s="11" t="s">
        <v>241</v>
      </c>
      <c r="G127" t="str">
        <f t="shared" si="10"/>
        <v>45518.5397</v>
      </c>
      <c r="H127" s="26">
        <f t="shared" si="11"/>
        <v>8990</v>
      </c>
      <c r="I127" s="199" t="s">
        <v>848</v>
      </c>
      <c r="J127" s="200" t="s">
        <v>849</v>
      </c>
      <c r="K127" s="199">
        <v>8990</v>
      </c>
      <c r="L127" s="199" t="s">
        <v>850</v>
      </c>
      <c r="M127" s="200" t="s">
        <v>473</v>
      </c>
      <c r="N127" s="200" t="s">
        <v>474</v>
      </c>
      <c r="O127" s="201" t="s">
        <v>758</v>
      </c>
      <c r="P127" s="201" t="s">
        <v>851</v>
      </c>
    </row>
    <row r="128" spans="1:16" ht="12.75" customHeight="1">
      <c r="A128" s="26" t="str">
        <f t="shared" si="6"/>
        <v>BAVM 38 </v>
      </c>
      <c r="B128" s="11" t="str">
        <f t="shared" si="7"/>
        <v>I</v>
      </c>
      <c r="C128" s="26">
        <f t="shared" si="8"/>
        <v>45546.44</v>
      </c>
      <c r="D128" t="str">
        <f t="shared" si="9"/>
        <v>vis</v>
      </c>
      <c r="E128">
        <f>VLOOKUP(C128,A!C$21:E$973,3,FALSE)</f>
        <v>9058.0186502145334</v>
      </c>
      <c r="F128" s="11" t="s">
        <v>241</v>
      </c>
      <c r="G128" t="str">
        <f t="shared" si="10"/>
        <v>45546.440</v>
      </c>
      <c r="H128" s="26">
        <f t="shared" si="11"/>
        <v>9058</v>
      </c>
      <c r="I128" s="199" t="s">
        <v>852</v>
      </c>
      <c r="J128" s="200" t="s">
        <v>853</v>
      </c>
      <c r="K128" s="199">
        <v>9058</v>
      </c>
      <c r="L128" s="199" t="s">
        <v>854</v>
      </c>
      <c r="M128" s="200" t="s">
        <v>456</v>
      </c>
      <c r="N128" s="200"/>
      <c r="O128" s="201" t="s">
        <v>855</v>
      </c>
      <c r="P128" s="202" t="s">
        <v>809</v>
      </c>
    </row>
    <row r="129" spans="1:16" ht="12.75" customHeight="1">
      <c r="A129" s="26" t="str">
        <f t="shared" si="6"/>
        <v>IBVS 2836 </v>
      </c>
      <c r="B129" s="11" t="str">
        <f t="shared" si="7"/>
        <v>I</v>
      </c>
      <c r="C129" s="26">
        <f t="shared" si="8"/>
        <v>45554.630700000002</v>
      </c>
      <c r="D129" t="str">
        <f t="shared" si="9"/>
        <v>vis</v>
      </c>
      <c r="E129">
        <f>VLOOKUP(C129,A!C$21:E$973,3,FALSE)</f>
        <v>9078.0132460322002</v>
      </c>
      <c r="F129" s="11" t="s">
        <v>241</v>
      </c>
      <c r="G129" t="str">
        <f t="shared" si="10"/>
        <v>45554.6307</v>
      </c>
      <c r="H129" s="26">
        <f t="shared" si="11"/>
        <v>9078</v>
      </c>
      <c r="I129" s="199" t="s">
        <v>856</v>
      </c>
      <c r="J129" s="200" t="s">
        <v>857</v>
      </c>
      <c r="K129" s="199">
        <v>9078</v>
      </c>
      <c r="L129" s="199" t="s">
        <v>858</v>
      </c>
      <c r="M129" s="200" t="s">
        <v>473</v>
      </c>
      <c r="N129" s="200" t="s">
        <v>474</v>
      </c>
      <c r="O129" s="201" t="s">
        <v>815</v>
      </c>
      <c r="P129" s="202" t="s">
        <v>816</v>
      </c>
    </row>
    <row r="130" spans="1:16" ht="12.75" customHeight="1">
      <c r="A130" s="26" t="str">
        <f t="shared" si="6"/>
        <v> BRNO 27 </v>
      </c>
      <c r="B130" s="11" t="str">
        <f t="shared" si="7"/>
        <v>I</v>
      </c>
      <c r="C130" s="26">
        <f t="shared" si="8"/>
        <v>45854.481</v>
      </c>
      <c r="D130" t="str">
        <f t="shared" si="9"/>
        <v>vis</v>
      </c>
      <c r="E130">
        <f>VLOOKUP(C130,A!C$21:E$973,3,FALSE)</f>
        <v>9809.9879923062254</v>
      </c>
      <c r="F130" s="11" t="s">
        <v>241</v>
      </c>
      <c r="G130" t="str">
        <f t="shared" si="10"/>
        <v>45854.481</v>
      </c>
      <c r="H130" s="26">
        <f t="shared" si="11"/>
        <v>9810</v>
      </c>
      <c r="I130" s="199" t="s">
        <v>859</v>
      </c>
      <c r="J130" s="200" t="s">
        <v>860</v>
      </c>
      <c r="K130" s="199">
        <v>9810</v>
      </c>
      <c r="L130" s="199" t="s">
        <v>861</v>
      </c>
      <c r="M130" s="200" t="s">
        <v>456</v>
      </c>
      <c r="N130" s="200"/>
      <c r="O130" s="201" t="s">
        <v>862</v>
      </c>
      <c r="P130" s="201" t="s">
        <v>331</v>
      </c>
    </row>
    <row r="131" spans="1:16" ht="12.75" customHeight="1">
      <c r="A131" s="26" t="str">
        <f t="shared" si="6"/>
        <v> BBS 72 </v>
      </c>
      <c r="B131" s="11" t="str">
        <f t="shared" si="7"/>
        <v>I</v>
      </c>
      <c r="C131" s="26">
        <f t="shared" si="8"/>
        <v>45863.5</v>
      </c>
      <c r="D131" t="str">
        <f t="shared" si="9"/>
        <v>vis</v>
      </c>
      <c r="E131">
        <f>VLOOKUP(C131,A!C$21:E$973,3,FALSE)</f>
        <v>9832.004579371991</v>
      </c>
      <c r="F131" s="11" t="s">
        <v>241</v>
      </c>
      <c r="G131" t="str">
        <f t="shared" si="10"/>
        <v>45863.500</v>
      </c>
      <c r="H131" s="26">
        <f t="shared" si="11"/>
        <v>9832</v>
      </c>
      <c r="I131" s="199" t="s">
        <v>863</v>
      </c>
      <c r="J131" s="200" t="s">
        <v>864</v>
      </c>
      <c r="K131" s="199">
        <v>9832</v>
      </c>
      <c r="L131" s="199" t="s">
        <v>644</v>
      </c>
      <c r="M131" s="200" t="s">
        <v>473</v>
      </c>
      <c r="N131" s="200" t="s">
        <v>474</v>
      </c>
      <c r="O131" s="201" t="s">
        <v>684</v>
      </c>
      <c r="P131" s="201" t="s">
        <v>865</v>
      </c>
    </row>
    <row r="132" spans="1:16" ht="12.75" customHeight="1">
      <c r="A132" s="26" t="str">
        <f t="shared" si="6"/>
        <v>BAVM 39 </v>
      </c>
      <c r="B132" s="11" t="str">
        <f t="shared" si="7"/>
        <v>I</v>
      </c>
      <c r="C132" s="26">
        <f t="shared" si="8"/>
        <v>45911.447999999997</v>
      </c>
      <c r="D132" t="str">
        <f t="shared" si="9"/>
        <v>vis</v>
      </c>
      <c r="E132">
        <f>VLOOKUP(C132,A!C$21:E$973,3,FALSE)</f>
        <v>9949.0520698508881</v>
      </c>
      <c r="F132" s="11" t="s">
        <v>241</v>
      </c>
      <c r="G132" t="str">
        <f t="shared" si="10"/>
        <v>45911.448</v>
      </c>
      <c r="H132" s="26">
        <f t="shared" si="11"/>
        <v>9949</v>
      </c>
      <c r="I132" s="199" t="s">
        <v>866</v>
      </c>
      <c r="J132" s="200" t="s">
        <v>867</v>
      </c>
      <c r="K132" s="199">
        <v>9949</v>
      </c>
      <c r="L132" s="199" t="s">
        <v>868</v>
      </c>
      <c r="M132" s="200" t="s">
        <v>456</v>
      </c>
      <c r="N132" s="200"/>
      <c r="O132" s="201" t="s">
        <v>869</v>
      </c>
      <c r="P132" s="202" t="s">
        <v>870</v>
      </c>
    </row>
    <row r="133" spans="1:16" ht="12.75" customHeight="1">
      <c r="A133" s="26" t="str">
        <f t="shared" si="6"/>
        <v>IBVS 2836 </v>
      </c>
      <c r="B133" s="11" t="str">
        <f t="shared" si="7"/>
        <v>I</v>
      </c>
      <c r="C133" s="26">
        <f t="shared" si="8"/>
        <v>45925.769399999997</v>
      </c>
      <c r="D133" t="str">
        <f t="shared" si="9"/>
        <v>vis</v>
      </c>
      <c r="E133">
        <f>VLOOKUP(C133,A!C$21:E$973,3,FALSE)</f>
        <v>9984.012525555916</v>
      </c>
      <c r="F133" s="11" t="s">
        <v>241</v>
      </c>
      <c r="G133" t="str">
        <f t="shared" si="10"/>
        <v>45925.7694</v>
      </c>
      <c r="H133" s="26">
        <f t="shared" si="11"/>
        <v>9984</v>
      </c>
      <c r="I133" s="199" t="s">
        <v>871</v>
      </c>
      <c r="J133" s="200" t="s">
        <v>872</v>
      </c>
      <c r="K133" s="199">
        <v>9984</v>
      </c>
      <c r="L133" s="199" t="s">
        <v>873</v>
      </c>
      <c r="M133" s="200" t="s">
        <v>473</v>
      </c>
      <c r="N133" s="200" t="s">
        <v>474</v>
      </c>
      <c r="O133" s="201" t="s">
        <v>815</v>
      </c>
      <c r="P133" s="202" t="s">
        <v>816</v>
      </c>
    </row>
    <row r="134" spans="1:16" ht="12.75" customHeight="1">
      <c r="A134" s="26" t="str">
        <f t="shared" si="6"/>
        <v>IBVS 2836 </v>
      </c>
      <c r="B134" s="11" t="str">
        <f t="shared" si="7"/>
        <v>I</v>
      </c>
      <c r="C134" s="26">
        <f t="shared" si="8"/>
        <v>45928.637600000002</v>
      </c>
      <c r="D134" t="str">
        <f t="shared" si="9"/>
        <v>vis</v>
      </c>
      <c r="E134">
        <f>VLOOKUP(C134,A!C$21:E$973,3,FALSE)</f>
        <v>9991.0141859420037</v>
      </c>
      <c r="F134" s="11" t="s">
        <v>241</v>
      </c>
      <c r="G134" t="str">
        <f t="shared" si="10"/>
        <v>45928.6376</v>
      </c>
      <c r="H134" s="26">
        <f t="shared" si="11"/>
        <v>9991</v>
      </c>
      <c r="I134" s="199" t="s">
        <v>874</v>
      </c>
      <c r="J134" s="200" t="s">
        <v>875</v>
      </c>
      <c r="K134" s="199">
        <v>9991</v>
      </c>
      <c r="L134" s="199" t="s">
        <v>876</v>
      </c>
      <c r="M134" s="200" t="s">
        <v>473</v>
      </c>
      <c r="N134" s="200" t="s">
        <v>474</v>
      </c>
      <c r="O134" s="201" t="s">
        <v>815</v>
      </c>
      <c r="P134" s="202" t="s">
        <v>816</v>
      </c>
    </row>
    <row r="135" spans="1:16" ht="12.75" customHeight="1">
      <c r="A135" s="26" t="str">
        <f t="shared" si="6"/>
        <v> BBS 74 </v>
      </c>
      <c r="B135" s="11" t="str">
        <f t="shared" si="7"/>
        <v>I</v>
      </c>
      <c r="C135" s="26">
        <f t="shared" si="8"/>
        <v>45941.347000000002</v>
      </c>
      <c r="D135" t="str">
        <f t="shared" si="9"/>
        <v>vis</v>
      </c>
      <c r="E135">
        <f>VLOOKUP(C135,A!C$21:E$973,3,FALSE)</f>
        <v>10022.039533724865</v>
      </c>
      <c r="F135" s="11" t="s">
        <v>241</v>
      </c>
      <c r="G135" t="str">
        <f t="shared" si="10"/>
        <v>45941.347</v>
      </c>
      <c r="H135" s="26">
        <f t="shared" si="11"/>
        <v>10022</v>
      </c>
      <c r="I135" s="199" t="s">
        <v>877</v>
      </c>
      <c r="J135" s="200" t="s">
        <v>878</v>
      </c>
      <c r="K135" s="199">
        <v>10022</v>
      </c>
      <c r="L135" s="199" t="s">
        <v>879</v>
      </c>
      <c r="M135" s="200" t="s">
        <v>456</v>
      </c>
      <c r="N135" s="200"/>
      <c r="O135" s="201" t="s">
        <v>880</v>
      </c>
      <c r="P135" s="201" t="s">
        <v>881</v>
      </c>
    </row>
    <row r="136" spans="1:16" ht="12.75" customHeight="1">
      <c r="A136" s="26" t="str">
        <f t="shared" si="6"/>
        <v>IBVS 2836 </v>
      </c>
      <c r="B136" s="11" t="str">
        <f t="shared" si="7"/>
        <v>I</v>
      </c>
      <c r="C136" s="26">
        <f t="shared" si="8"/>
        <v>45943.7952</v>
      </c>
      <c r="D136" t="str">
        <f t="shared" si="9"/>
        <v>vis</v>
      </c>
      <c r="E136">
        <f>VLOOKUP(C136,A!C$21:E$973,3,FALSE)</f>
        <v>10028.015917853301</v>
      </c>
      <c r="F136" s="11" t="s">
        <v>241</v>
      </c>
      <c r="G136" t="str">
        <f t="shared" si="10"/>
        <v>45943.7952</v>
      </c>
      <c r="H136" s="26">
        <f t="shared" si="11"/>
        <v>10028</v>
      </c>
      <c r="I136" s="199" t="s">
        <v>882</v>
      </c>
      <c r="J136" s="200" t="s">
        <v>883</v>
      </c>
      <c r="K136" s="199">
        <v>10028</v>
      </c>
      <c r="L136" s="199" t="s">
        <v>884</v>
      </c>
      <c r="M136" s="200" t="s">
        <v>473</v>
      </c>
      <c r="N136" s="200" t="s">
        <v>474</v>
      </c>
      <c r="O136" s="201" t="s">
        <v>815</v>
      </c>
      <c r="P136" s="202" t="s">
        <v>816</v>
      </c>
    </row>
    <row r="137" spans="1:16" ht="12.75" customHeight="1">
      <c r="A137" s="26" t="str">
        <f t="shared" si="6"/>
        <v> BBS 74 </v>
      </c>
      <c r="B137" s="11" t="str">
        <f t="shared" si="7"/>
        <v>II</v>
      </c>
      <c r="C137" s="26">
        <f t="shared" si="8"/>
        <v>45944.425999999999</v>
      </c>
      <c r="D137" t="str">
        <f t="shared" si="9"/>
        <v>vis</v>
      </c>
      <c r="E137">
        <f>VLOOKUP(C137,A!C$21:E$973,3,FALSE)</f>
        <v>10029.555785146911</v>
      </c>
      <c r="F137" s="11" t="s">
        <v>241</v>
      </c>
      <c r="G137" t="str">
        <f t="shared" si="10"/>
        <v>45944.426</v>
      </c>
      <c r="H137" s="26">
        <f t="shared" si="11"/>
        <v>10029.5</v>
      </c>
      <c r="I137" s="199" t="s">
        <v>885</v>
      </c>
      <c r="J137" s="200" t="s">
        <v>886</v>
      </c>
      <c r="K137" s="199">
        <v>10029.5</v>
      </c>
      <c r="L137" s="199" t="s">
        <v>887</v>
      </c>
      <c r="M137" s="200" t="s">
        <v>456</v>
      </c>
      <c r="N137" s="200"/>
      <c r="O137" s="201" t="s">
        <v>880</v>
      </c>
      <c r="P137" s="201" t="s">
        <v>881</v>
      </c>
    </row>
    <row r="138" spans="1:16" ht="12.75" customHeight="1">
      <c r="A138" s="26" t="str">
        <f t="shared" si="6"/>
        <v> BBS 77 </v>
      </c>
      <c r="B138" s="11" t="str">
        <f t="shared" si="7"/>
        <v>I</v>
      </c>
      <c r="C138" s="26">
        <f t="shared" si="8"/>
        <v>46235.45</v>
      </c>
      <c r="D138" t="str">
        <f t="shared" si="9"/>
        <v>vis</v>
      </c>
      <c r="E138">
        <f>VLOOKUP(C138,A!C$21:E$973,3,FALSE)</f>
        <v>10739.984350866711</v>
      </c>
      <c r="F138" s="11" t="s">
        <v>241</v>
      </c>
      <c r="G138" t="str">
        <f t="shared" si="10"/>
        <v>46235.450</v>
      </c>
      <c r="H138" s="26">
        <f t="shared" si="11"/>
        <v>10740</v>
      </c>
      <c r="I138" s="199" t="s">
        <v>888</v>
      </c>
      <c r="J138" s="200" t="s">
        <v>889</v>
      </c>
      <c r="K138" s="199">
        <v>10740</v>
      </c>
      <c r="L138" s="199" t="s">
        <v>890</v>
      </c>
      <c r="M138" s="200" t="s">
        <v>456</v>
      </c>
      <c r="N138" s="200"/>
      <c r="O138" s="201" t="s">
        <v>891</v>
      </c>
      <c r="P138" s="201" t="s">
        <v>892</v>
      </c>
    </row>
    <row r="139" spans="1:16" ht="12.75" customHeight="1">
      <c r="A139" s="26" t="str">
        <f t="shared" ref="A139:A202" si="12">P139</f>
        <v> BBS 77 </v>
      </c>
      <c r="B139" s="11" t="str">
        <f t="shared" ref="B139:B202" si="13">IF(H139=INT(H139),"I","II")</f>
        <v>I</v>
      </c>
      <c r="C139" s="26">
        <f t="shared" ref="C139:C202" si="14">1*G139</f>
        <v>46260.434999999998</v>
      </c>
      <c r="D139" t="str">
        <f t="shared" ref="D139:D202" si="15">VLOOKUP(F139,I$1:J$5,2,FALSE)</f>
        <v>vis</v>
      </c>
      <c r="E139">
        <f>VLOOKUP(C139,A!C$21:E$973,3,FALSE)</f>
        <v>10800.976082526333</v>
      </c>
      <c r="F139" s="11" t="s">
        <v>241</v>
      </c>
      <c r="G139" t="str">
        <f t="shared" ref="G139:G202" si="16">MID(I139,3,LEN(I139)-3)</f>
        <v>46260.435</v>
      </c>
      <c r="H139" s="26">
        <f t="shared" ref="H139:H202" si="17">1*K139</f>
        <v>10801</v>
      </c>
      <c r="I139" s="199" t="s">
        <v>893</v>
      </c>
      <c r="J139" s="200" t="s">
        <v>894</v>
      </c>
      <c r="K139" s="199">
        <v>10801</v>
      </c>
      <c r="L139" s="199" t="s">
        <v>895</v>
      </c>
      <c r="M139" s="200" t="s">
        <v>456</v>
      </c>
      <c r="N139" s="200"/>
      <c r="O139" s="201" t="s">
        <v>891</v>
      </c>
      <c r="P139" s="201" t="s">
        <v>892</v>
      </c>
    </row>
    <row r="140" spans="1:16" ht="12.75" customHeight="1">
      <c r="A140" s="26" t="str">
        <f t="shared" si="12"/>
        <v> BBS 79 </v>
      </c>
      <c r="B140" s="11" t="str">
        <f t="shared" si="13"/>
        <v>I</v>
      </c>
      <c r="C140" s="26">
        <f t="shared" si="14"/>
        <v>46260.485000000001</v>
      </c>
      <c r="D140" t="str">
        <f t="shared" si="15"/>
        <v>vis</v>
      </c>
      <c r="E140">
        <f>VLOOKUP(C140,A!C$21:E$973,3,FALSE)</f>
        <v>10801.098139223677</v>
      </c>
      <c r="F140" s="11" t="s">
        <v>241</v>
      </c>
      <c r="G140" t="str">
        <f t="shared" si="16"/>
        <v>46260.485</v>
      </c>
      <c r="H140" s="26">
        <f t="shared" si="17"/>
        <v>10801</v>
      </c>
      <c r="I140" s="199" t="s">
        <v>896</v>
      </c>
      <c r="J140" s="200" t="s">
        <v>897</v>
      </c>
      <c r="K140" s="199">
        <v>10801</v>
      </c>
      <c r="L140" s="199" t="s">
        <v>467</v>
      </c>
      <c r="M140" s="200" t="s">
        <v>456</v>
      </c>
      <c r="N140" s="200"/>
      <c r="O140" s="201" t="s">
        <v>880</v>
      </c>
      <c r="P140" s="201" t="s">
        <v>898</v>
      </c>
    </row>
    <row r="141" spans="1:16" ht="12.75" customHeight="1">
      <c r="A141" s="26" t="str">
        <f t="shared" si="12"/>
        <v> BRNO 27 </v>
      </c>
      <c r="B141" s="11" t="str">
        <f t="shared" si="13"/>
        <v>I</v>
      </c>
      <c r="C141" s="26">
        <f t="shared" si="14"/>
        <v>46271.481</v>
      </c>
      <c r="D141" t="str">
        <f t="shared" si="15"/>
        <v>vis</v>
      </c>
      <c r="E141">
        <f>VLOOKUP(C141,A!C$21:E$973,3,FALSE)</f>
        <v>10827.940848102169</v>
      </c>
      <c r="F141" s="11" t="s">
        <v>241</v>
      </c>
      <c r="G141" t="str">
        <f t="shared" si="16"/>
        <v>46271.481</v>
      </c>
      <c r="H141" s="26">
        <f t="shared" si="17"/>
        <v>10828</v>
      </c>
      <c r="I141" s="199" t="s">
        <v>899</v>
      </c>
      <c r="J141" s="200" t="s">
        <v>900</v>
      </c>
      <c r="K141" s="199">
        <v>10828</v>
      </c>
      <c r="L141" s="199" t="s">
        <v>679</v>
      </c>
      <c r="M141" s="200" t="s">
        <v>456</v>
      </c>
      <c r="N141" s="200"/>
      <c r="O141" s="201" t="s">
        <v>901</v>
      </c>
      <c r="P141" s="201" t="s">
        <v>331</v>
      </c>
    </row>
    <row r="142" spans="1:16" ht="12.75" customHeight="1">
      <c r="A142" s="26" t="str">
        <f t="shared" si="12"/>
        <v>BAVM 43 </v>
      </c>
      <c r="B142" s="11" t="str">
        <f t="shared" si="13"/>
        <v>II</v>
      </c>
      <c r="C142" s="26">
        <f t="shared" si="14"/>
        <v>46318.428</v>
      </c>
      <c r="D142" t="str">
        <f t="shared" si="15"/>
        <v>vis</v>
      </c>
      <c r="E142">
        <f>VLOOKUP(C142,A!C$21:E$973,3,FALSE)</f>
        <v>10942.544763500377</v>
      </c>
      <c r="F142" s="11" t="s">
        <v>241</v>
      </c>
      <c r="G142" t="str">
        <f t="shared" si="16"/>
        <v>46318.428</v>
      </c>
      <c r="H142" s="26">
        <f t="shared" si="17"/>
        <v>10942.5</v>
      </c>
      <c r="I142" s="199" t="s">
        <v>902</v>
      </c>
      <c r="J142" s="200" t="s">
        <v>903</v>
      </c>
      <c r="K142" s="199">
        <v>10942.5</v>
      </c>
      <c r="L142" s="199" t="s">
        <v>904</v>
      </c>
      <c r="M142" s="200" t="s">
        <v>456</v>
      </c>
      <c r="N142" s="200"/>
      <c r="O142" s="201" t="s">
        <v>905</v>
      </c>
      <c r="P142" s="202" t="s">
        <v>906</v>
      </c>
    </row>
    <row r="143" spans="1:16" ht="12.75" customHeight="1">
      <c r="A143" s="26" t="str">
        <f t="shared" si="12"/>
        <v> BBS 80 </v>
      </c>
      <c r="B143" s="11" t="str">
        <f t="shared" si="13"/>
        <v>I</v>
      </c>
      <c r="C143" s="26">
        <f t="shared" si="14"/>
        <v>46585.315000000002</v>
      </c>
      <c r="D143" t="str">
        <f t="shared" si="15"/>
        <v>vis</v>
      </c>
      <c r="E143">
        <f>VLOOKUP(C143,A!C$21:E$973,3,FALSE)</f>
        <v>11594.051679147415</v>
      </c>
      <c r="F143" s="11" t="s">
        <v>241</v>
      </c>
      <c r="G143" t="str">
        <f t="shared" si="16"/>
        <v>46585.315</v>
      </c>
      <c r="H143" s="26">
        <f t="shared" si="17"/>
        <v>11594</v>
      </c>
      <c r="I143" s="199" t="s">
        <v>907</v>
      </c>
      <c r="J143" s="200" t="s">
        <v>908</v>
      </c>
      <c r="K143" s="199">
        <v>11594</v>
      </c>
      <c r="L143" s="199" t="s">
        <v>868</v>
      </c>
      <c r="M143" s="200" t="s">
        <v>456</v>
      </c>
      <c r="N143" s="200"/>
      <c r="O143" s="201" t="s">
        <v>909</v>
      </c>
      <c r="P143" s="201" t="s">
        <v>910</v>
      </c>
    </row>
    <row r="144" spans="1:16" ht="12.75" customHeight="1">
      <c r="A144" s="26" t="str">
        <f t="shared" si="12"/>
        <v> BBS 80 </v>
      </c>
      <c r="B144" s="11" t="str">
        <f t="shared" si="13"/>
        <v>I</v>
      </c>
      <c r="C144" s="26">
        <f t="shared" si="14"/>
        <v>46587.334999999999</v>
      </c>
      <c r="D144" t="str">
        <f t="shared" si="15"/>
        <v>vis</v>
      </c>
      <c r="E144">
        <f>VLOOKUP(C144,A!C$21:E$973,3,FALSE)</f>
        <v>11598.982769719847</v>
      </c>
      <c r="F144" s="11" t="s">
        <v>241</v>
      </c>
      <c r="G144" t="str">
        <f t="shared" si="16"/>
        <v>46587.335</v>
      </c>
      <c r="H144" s="26">
        <f t="shared" si="17"/>
        <v>11599</v>
      </c>
      <c r="I144" s="199" t="s">
        <v>911</v>
      </c>
      <c r="J144" s="200" t="s">
        <v>912</v>
      </c>
      <c r="K144" s="199">
        <v>11599</v>
      </c>
      <c r="L144" s="199" t="s">
        <v>654</v>
      </c>
      <c r="M144" s="200" t="s">
        <v>456</v>
      </c>
      <c r="N144" s="200"/>
      <c r="O144" s="201" t="s">
        <v>909</v>
      </c>
      <c r="P144" s="201" t="s">
        <v>910</v>
      </c>
    </row>
    <row r="145" spans="1:16" ht="12.75" customHeight="1">
      <c r="A145" s="26" t="str">
        <f t="shared" si="12"/>
        <v> BBS 81 </v>
      </c>
      <c r="B145" s="11" t="str">
        <f t="shared" si="13"/>
        <v>I</v>
      </c>
      <c r="C145" s="26">
        <f t="shared" si="14"/>
        <v>46591.442999999999</v>
      </c>
      <c r="D145" t="str">
        <f t="shared" si="15"/>
        <v>vis</v>
      </c>
      <c r="E145">
        <f>VLOOKUP(C145,A!C$21:E$973,3,FALSE)</f>
        <v>11609.010947973107</v>
      </c>
      <c r="F145" s="11" t="s">
        <v>241</v>
      </c>
      <c r="G145" t="str">
        <f t="shared" si="16"/>
        <v>46591.443</v>
      </c>
      <c r="H145" s="26">
        <f t="shared" si="17"/>
        <v>11609</v>
      </c>
      <c r="I145" s="199" t="s">
        <v>913</v>
      </c>
      <c r="J145" s="200" t="s">
        <v>914</v>
      </c>
      <c r="K145" s="199">
        <v>11609</v>
      </c>
      <c r="L145" s="199" t="s">
        <v>601</v>
      </c>
      <c r="M145" s="200" t="s">
        <v>456</v>
      </c>
      <c r="N145" s="200"/>
      <c r="O145" s="201" t="s">
        <v>891</v>
      </c>
      <c r="P145" s="201" t="s">
        <v>915</v>
      </c>
    </row>
    <row r="146" spans="1:16" ht="12.75" customHeight="1">
      <c r="A146" s="26" t="str">
        <f t="shared" si="12"/>
        <v> VSSC 67.10 </v>
      </c>
      <c r="B146" s="11" t="str">
        <f t="shared" si="13"/>
        <v>I</v>
      </c>
      <c r="C146" s="26">
        <f t="shared" si="14"/>
        <v>46593.489000000001</v>
      </c>
      <c r="D146" t="str">
        <f t="shared" si="15"/>
        <v>vis</v>
      </c>
      <c r="E146">
        <f>VLOOKUP(C146,A!C$21:E$973,3,FALSE)</f>
        <v>11614.005508028169</v>
      </c>
      <c r="F146" s="11" t="s">
        <v>241</v>
      </c>
      <c r="G146" t="str">
        <f t="shared" si="16"/>
        <v>46593.489</v>
      </c>
      <c r="H146" s="26">
        <f t="shared" si="17"/>
        <v>11614</v>
      </c>
      <c r="I146" s="199" t="s">
        <v>916</v>
      </c>
      <c r="J146" s="200" t="s">
        <v>917</v>
      </c>
      <c r="K146" s="199">
        <v>11614</v>
      </c>
      <c r="L146" s="199" t="s">
        <v>644</v>
      </c>
      <c r="M146" s="200" t="s">
        <v>456</v>
      </c>
      <c r="N146" s="200"/>
      <c r="O146" s="201" t="s">
        <v>918</v>
      </c>
      <c r="P146" s="201" t="s">
        <v>332</v>
      </c>
    </row>
    <row r="147" spans="1:16" ht="12.75" customHeight="1">
      <c r="A147" s="26" t="str">
        <f t="shared" si="12"/>
        <v> BBS 80 </v>
      </c>
      <c r="B147" s="11" t="str">
        <f t="shared" si="13"/>
        <v>I</v>
      </c>
      <c r="C147" s="26">
        <f t="shared" si="14"/>
        <v>46603.339</v>
      </c>
      <c r="D147" t="str">
        <f t="shared" si="15"/>
        <v>vis</v>
      </c>
      <c r="E147">
        <f>VLOOKUP(C147,A!C$21:E$973,3,FALSE)</f>
        <v>11638.050677403682</v>
      </c>
      <c r="F147" s="11" t="s">
        <v>241</v>
      </c>
      <c r="G147" t="str">
        <f t="shared" si="16"/>
        <v>46603.339</v>
      </c>
      <c r="H147" s="26">
        <f t="shared" si="17"/>
        <v>11638</v>
      </c>
      <c r="I147" s="199" t="s">
        <v>919</v>
      </c>
      <c r="J147" s="200" t="s">
        <v>920</v>
      </c>
      <c r="K147" s="199">
        <v>11638</v>
      </c>
      <c r="L147" s="199" t="s">
        <v>868</v>
      </c>
      <c r="M147" s="200" t="s">
        <v>456</v>
      </c>
      <c r="N147" s="200"/>
      <c r="O147" s="201" t="s">
        <v>909</v>
      </c>
      <c r="P147" s="201" t="s">
        <v>910</v>
      </c>
    </row>
    <row r="148" spans="1:16" ht="12.75" customHeight="1">
      <c r="A148" s="26" t="str">
        <f t="shared" si="12"/>
        <v> BBS 81 </v>
      </c>
      <c r="B148" s="11" t="str">
        <f t="shared" si="13"/>
        <v>I</v>
      </c>
      <c r="C148" s="26">
        <f t="shared" si="14"/>
        <v>46610.330999999998</v>
      </c>
      <c r="D148" t="str">
        <f t="shared" si="15"/>
        <v>vis</v>
      </c>
      <c r="E148">
        <f>VLOOKUP(C148,A!C$21:E$973,3,FALSE)</f>
        <v>11655.119085959373</v>
      </c>
      <c r="F148" s="11" t="s">
        <v>241</v>
      </c>
      <c r="G148" t="str">
        <f t="shared" si="16"/>
        <v>46610.331</v>
      </c>
      <c r="H148" s="26">
        <f t="shared" si="17"/>
        <v>11655</v>
      </c>
      <c r="I148" s="199" t="s">
        <v>921</v>
      </c>
      <c r="J148" s="200" t="s">
        <v>922</v>
      </c>
      <c r="K148" s="199">
        <v>11655</v>
      </c>
      <c r="L148" s="199" t="s">
        <v>923</v>
      </c>
      <c r="M148" s="200" t="s">
        <v>456</v>
      </c>
      <c r="N148" s="200"/>
      <c r="O148" s="201" t="s">
        <v>909</v>
      </c>
      <c r="P148" s="201" t="s">
        <v>915</v>
      </c>
    </row>
    <row r="149" spans="1:16" ht="12.75" customHeight="1">
      <c r="A149" s="26" t="str">
        <f t="shared" si="12"/>
        <v> BBS 81 </v>
      </c>
      <c r="B149" s="11" t="str">
        <f t="shared" si="13"/>
        <v>I</v>
      </c>
      <c r="C149" s="26">
        <f t="shared" si="14"/>
        <v>46612.358</v>
      </c>
      <c r="D149" t="str">
        <f t="shared" si="15"/>
        <v>vis</v>
      </c>
      <c r="E149">
        <f>VLOOKUP(C149,A!C$21:E$973,3,FALSE)</f>
        <v>11660.067264469446</v>
      </c>
      <c r="F149" s="11" t="s">
        <v>241</v>
      </c>
      <c r="G149" t="str">
        <f t="shared" si="16"/>
        <v>46612.358</v>
      </c>
      <c r="H149" s="26">
        <f t="shared" si="17"/>
        <v>11660</v>
      </c>
      <c r="I149" s="199" t="s">
        <v>924</v>
      </c>
      <c r="J149" s="200" t="s">
        <v>925</v>
      </c>
      <c r="K149" s="199">
        <v>11660</v>
      </c>
      <c r="L149" s="199" t="s">
        <v>926</v>
      </c>
      <c r="M149" s="200" t="s">
        <v>456</v>
      </c>
      <c r="N149" s="200"/>
      <c r="O149" s="201" t="s">
        <v>909</v>
      </c>
      <c r="P149" s="201" t="s">
        <v>915</v>
      </c>
    </row>
    <row r="150" spans="1:16" ht="12.75" customHeight="1">
      <c r="A150" s="26" t="str">
        <f t="shared" si="12"/>
        <v> MVS 11.156 </v>
      </c>
      <c r="B150" s="11" t="str">
        <f t="shared" si="13"/>
        <v>I</v>
      </c>
      <c r="C150" s="26">
        <f t="shared" si="14"/>
        <v>46705.328000000001</v>
      </c>
      <c r="D150" t="str">
        <f t="shared" si="15"/>
        <v>vis</v>
      </c>
      <c r="E150">
        <f>VLOOKUP(C150,A!C$21:E$973,3,FALSE)</f>
        <v>11887.019487499063</v>
      </c>
      <c r="F150" s="11" t="s">
        <v>241</v>
      </c>
      <c r="G150" t="str">
        <f t="shared" si="16"/>
        <v>46705.328</v>
      </c>
      <c r="H150" s="26">
        <f t="shared" si="17"/>
        <v>11887</v>
      </c>
      <c r="I150" s="199" t="s">
        <v>927</v>
      </c>
      <c r="J150" s="200" t="s">
        <v>928</v>
      </c>
      <c r="K150" s="199">
        <v>11887</v>
      </c>
      <c r="L150" s="199" t="s">
        <v>854</v>
      </c>
      <c r="M150" s="200" t="s">
        <v>456</v>
      </c>
      <c r="N150" s="200"/>
      <c r="O150" s="201" t="s">
        <v>929</v>
      </c>
      <c r="P150" s="201" t="s">
        <v>930</v>
      </c>
    </row>
    <row r="151" spans="1:16" ht="12.75" customHeight="1">
      <c r="A151" s="26" t="str">
        <f t="shared" si="12"/>
        <v> MVS 11.156 </v>
      </c>
      <c r="B151" s="11" t="str">
        <f t="shared" si="13"/>
        <v>I</v>
      </c>
      <c r="C151" s="26">
        <f t="shared" si="14"/>
        <v>46705.334999999999</v>
      </c>
      <c r="D151" t="str">
        <f t="shared" si="15"/>
        <v>vis</v>
      </c>
      <c r="E151">
        <f>VLOOKUP(C151,A!C$21:E$973,3,FALSE)</f>
        <v>11887.036575436685</v>
      </c>
      <c r="F151" s="11" t="s">
        <v>241</v>
      </c>
      <c r="G151" t="str">
        <f t="shared" si="16"/>
        <v>46705.335</v>
      </c>
      <c r="H151" s="26">
        <f t="shared" si="17"/>
        <v>11887</v>
      </c>
      <c r="I151" s="199" t="s">
        <v>931</v>
      </c>
      <c r="J151" s="200" t="s">
        <v>932</v>
      </c>
      <c r="K151" s="199">
        <v>11887</v>
      </c>
      <c r="L151" s="199" t="s">
        <v>933</v>
      </c>
      <c r="M151" s="200" t="s">
        <v>456</v>
      </c>
      <c r="N151" s="200"/>
      <c r="O151" s="201" t="s">
        <v>929</v>
      </c>
      <c r="P151" s="201" t="s">
        <v>930</v>
      </c>
    </row>
    <row r="152" spans="1:16" ht="12.75" customHeight="1">
      <c r="A152" s="26" t="str">
        <f t="shared" si="12"/>
        <v> BBS 84 </v>
      </c>
      <c r="B152" s="11" t="str">
        <f t="shared" si="13"/>
        <v>I</v>
      </c>
      <c r="C152" s="26">
        <f t="shared" si="14"/>
        <v>46988.396999999997</v>
      </c>
      <c r="D152" t="str">
        <f t="shared" si="15"/>
        <v>vis</v>
      </c>
      <c r="E152">
        <f>VLOOKUP(C152,A!C$21:E$973,3,FALSE)</f>
        <v>12578.028832672439</v>
      </c>
      <c r="F152" s="11" t="s">
        <v>241</v>
      </c>
      <c r="G152" t="str">
        <f t="shared" si="16"/>
        <v>46988.397</v>
      </c>
      <c r="H152" s="26">
        <f t="shared" si="17"/>
        <v>12578</v>
      </c>
      <c r="I152" s="199" t="s">
        <v>934</v>
      </c>
      <c r="J152" s="200" t="s">
        <v>935</v>
      </c>
      <c r="K152" s="199">
        <v>12578</v>
      </c>
      <c r="L152" s="199" t="s">
        <v>634</v>
      </c>
      <c r="M152" s="200" t="s">
        <v>473</v>
      </c>
      <c r="N152" s="200" t="s">
        <v>474</v>
      </c>
      <c r="O152" s="201" t="s">
        <v>684</v>
      </c>
      <c r="P152" s="201" t="s">
        <v>936</v>
      </c>
    </row>
    <row r="153" spans="1:16" ht="12.75" customHeight="1">
      <c r="A153" s="26" t="str">
        <f t="shared" si="12"/>
        <v>IBVS 3861 </v>
      </c>
      <c r="B153" s="11" t="str">
        <f t="shared" si="13"/>
        <v>I</v>
      </c>
      <c r="C153" s="26">
        <f t="shared" si="14"/>
        <v>47298.4876</v>
      </c>
      <c r="D153" t="str">
        <f t="shared" si="15"/>
        <v>vis</v>
      </c>
      <c r="E153">
        <f>VLOOKUP(C153,A!C$21:E$973,3,FALSE)</f>
        <v>13335.00152290141</v>
      </c>
      <c r="F153" s="11" t="s">
        <v>241</v>
      </c>
      <c r="G153" t="str">
        <f t="shared" si="16"/>
        <v>47298.4876</v>
      </c>
      <c r="H153" s="26">
        <f t="shared" si="17"/>
        <v>13335</v>
      </c>
      <c r="I153" s="199" t="s">
        <v>937</v>
      </c>
      <c r="J153" s="200" t="s">
        <v>938</v>
      </c>
      <c r="K153" s="199">
        <v>13335</v>
      </c>
      <c r="L153" s="199" t="s">
        <v>939</v>
      </c>
      <c r="M153" s="200" t="s">
        <v>473</v>
      </c>
      <c r="N153" s="200" t="s">
        <v>474</v>
      </c>
      <c r="O153" s="201" t="s">
        <v>940</v>
      </c>
      <c r="P153" s="202" t="s">
        <v>941</v>
      </c>
    </row>
    <row r="154" spans="1:16" ht="12.75" customHeight="1">
      <c r="A154" s="26" t="str">
        <f t="shared" si="12"/>
        <v>IBVS 3861 </v>
      </c>
      <c r="B154" s="11" t="str">
        <f t="shared" si="13"/>
        <v>II</v>
      </c>
      <c r="C154" s="26">
        <f t="shared" si="14"/>
        <v>47299.513800000001</v>
      </c>
      <c r="D154" t="str">
        <f t="shared" si="15"/>
        <v>vis</v>
      </c>
      <c r="E154">
        <f>VLOOKUP(C154,A!C$21:E$973,3,FALSE)</f>
        <v>13337.506614557569</v>
      </c>
      <c r="F154" s="11" t="s">
        <v>241</v>
      </c>
      <c r="G154" t="str">
        <f t="shared" si="16"/>
        <v>47299.5138</v>
      </c>
      <c r="H154" s="26">
        <f t="shared" si="17"/>
        <v>13337.5</v>
      </c>
      <c r="I154" s="199" t="s">
        <v>942</v>
      </c>
      <c r="J154" s="200" t="s">
        <v>943</v>
      </c>
      <c r="K154" s="199">
        <v>13337.5</v>
      </c>
      <c r="L154" s="199" t="s">
        <v>735</v>
      </c>
      <c r="M154" s="200" t="s">
        <v>473</v>
      </c>
      <c r="N154" s="200" t="s">
        <v>474</v>
      </c>
      <c r="O154" s="201" t="s">
        <v>940</v>
      </c>
      <c r="P154" s="202" t="s">
        <v>941</v>
      </c>
    </row>
    <row r="155" spans="1:16" ht="12.75" customHeight="1">
      <c r="A155" s="26" t="str">
        <f t="shared" si="12"/>
        <v>IBVS 3861 </v>
      </c>
      <c r="B155" s="11" t="str">
        <f t="shared" si="13"/>
        <v>I</v>
      </c>
      <c r="C155" s="26">
        <f t="shared" si="14"/>
        <v>47300.5383</v>
      </c>
      <c r="D155" t="str">
        <f t="shared" si="15"/>
        <v>vis</v>
      </c>
      <c r="E155">
        <f>VLOOKUP(C155,A!C$21:E$973,3,FALSE)</f>
        <v>13340.007556286017</v>
      </c>
      <c r="F155" s="11" t="s">
        <v>241</v>
      </c>
      <c r="G155" t="str">
        <f t="shared" si="16"/>
        <v>47300.5383</v>
      </c>
      <c r="H155" s="26">
        <f t="shared" si="17"/>
        <v>13340</v>
      </c>
      <c r="I155" s="199" t="s">
        <v>944</v>
      </c>
      <c r="J155" s="200" t="s">
        <v>945</v>
      </c>
      <c r="K155" s="199">
        <v>13340</v>
      </c>
      <c r="L155" s="199" t="s">
        <v>946</v>
      </c>
      <c r="M155" s="200" t="s">
        <v>473</v>
      </c>
      <c r="N155" s="200" t="s">
        <v>474</v>
      </c>
      <c r="O155" s="201" t="s">
        <v>940</v>
      </c>
      <c r="P155" s="202" t="s">
        <v>941</v>
      </c>
    </row>
    <row r="156" spans="1:16" ht="12.75" customHeight="1">
      <c r="A156" s="26" t="str">
        <f t="shared" si="12"/>
        <v>IBVS 3861 </v>
      </c>
      <c r="B156" s="11" t="str">
        <f t="shared" si="13"/>
        <v>II</v>
      </c>
      <c r="C156" s="26">
        <f t="shared" si="14"/>
        <v>47301.560700000002</v>
      </c>
      <c r="D156" t="str">
        <f t="shared" si="15"/>
        <v>vis</v>
      </c>
      <c r="E156">
        <f>VLOOKUP(C156,A!C$21:E$973,3,FALSE)</f>
        <v>13342.50337163318</v>
      </c>
      <c r="F156" s="11" t="s">
        <v>241</v>
      </c>
      <c r="G156" t="str">
        <f t="shared" si="16"/>
        <v>47301.5607</v>
      </c>
      <c r="H156" s="26">
        <f t="shared" si="17"/>
        <v>13342.5</v>
      </c>
      <c r="I156" s="199" t="s">
        <v>947</v>
      </c>
      <c r="J156" s="200" t="s">
        <v>948</v>
      </c>
      <c r="K156" s="199">
        <v>13342.5</v>
      </c>
      <c r="L156" s="199" t="s">
        <v>623</v>
      </c>
      <c r="M156" s="200" t="s">
        <v>473</v>
      </c>
      <c r="N156" s="200" t="s">
        <v>474</v>
      </c>
      <c r="O156" s="201" t="s">
        <v>940</v>
      </c>
      <c r="P156" s="202" t="s">
        <v>941</v>
      </c>
    </row>
    <row r="157" spans="1:16" ht="12.75" customHeight="1">
      <c r="A157" s="26" t="str">
        <f t="shared" si="12"/>
        <v> BBS 90 </v>
      </c>
      <c r="B157" s="11" t="str">
        <f t="shared" si="13"/>
        <v>I</v>
      </c>
      <c r="C157" s="26">
        <f t="shared" si="14"/>
        <v>47387.400999999998</v>
      </c>
      <c r="D157" t="str">
        <f t="shared" si="15"/>
        <v>vis</v>
      </c>
      <c r="E157">
        <f>VLOOKUP(C157,A!C$21:E$973,3,FALSE)</f>
        <v>13552.051041962621</v>
      </c>
      <c r="F157" s="11" t="s">
        <v>241</v>
      </c>
      <c r="G157" t="str">
        <f t="shared" si="16"/>
        <v>47387.401</v>
      </c>
      <c r="H157" s="26">
        <f t="shared" si="17"/>
        <v>13552</v>
      </c>
      <c r="I157" s="199" t="s">
        <v>949</v>
      </c>
      <c r="J157" s="200" t="s">
        <v>950</v>
      </c>
      <c r="K157" s="199">
        <v>13552</v>
      </c>
      <c r="L157" s="199" t="s">
        <v>868</v>
      </c>
      <c r="M157" s="200" t="s">
        <v>456</v>
      </c>
      <c r="N157" s="200"/>
      <c r="O157" s="201" t="s">
        <v>951</v>
      </c>
      <c r="P157" s="201" t="s">
        <v>952</v>
      </c>
    </row>
    <row r="158" spans="1:16" ht="12.75" customHeight="1">
      <c r="A158" s="26" t="str">
        <f t="shared" si="12"/>
        <v> BBS 90 </v>
      </c>
      <c r="B158" s="11" t="str">
        <f t="shared" si="13"/>
        <v>II</v>
      </c>
      <c r="C158" s="26">
        <f t="shared" si="14"/>
        <v>47388.413999999997</v>
      </c>
      <c r="D158" t="str">
        <f t="shared" si="15"/>
        <v>vis</v>
      </c>
      <c r="E158">
        <f>VLOOKUP(C158,A!C$21:E$973,3,FALSE)</f>
        <v>13554.523910650678</v>
      </c>
      <c r="F158" s="11" t="s">
        <v>241</v>
      </c>
      <c r="G158" t="str">
        <f t="shared" si="16"/>
        <v>47388.414</v>
      </c>
      <c r="H158" s="26">
        <f t="shared" si="17"/>
        <v>13554.5</v>
      </c>
      <c r="I158" s="199" t="s">
        <v>953</v>
      </c>
      <c r="J158" s="200" t="s">
        <v>954</v>
      </c>
      <c r="K158" s="199">
        <v>13554.5</v>
      </c>
      <c r="L158" s="199" t="s">
        <v>955</v>
      </c>
      <c r="M158" s="200" t="s">
        <v>456</v>
      </c>
      <c r="N158" s="200"/>
      <c r="O158" s="201" t="s">
        <v>951</v>
      </c>
      <c r="P158" s="201" t="s">
        <v>952</v>
      </c>
    </row>
    <row r="159" spans="1:16" ht="12.75" customHeight="1">
      <c r="A159" s="26" t="str">
        <f t="shared" si="12"/>
        <v>BAVM 56 </v>
      </c>
      <c r="B159" s="11" t="str">
        <f t="shared" si="13"/>
        <v>I</v>
      </c>
      <c r="C159" s="26">
        <f t="shared" si="14"/>
        <v>47695.432000000001</v>
      </c>
      <c r="D159" t="str">
        <f t="shared" si="15"/>
        <v>vis</v>
      </c>
      <c r="E159">
        <f>VLOOKUP(C159,A!C$21:E$973,3,FALSE)</f>
        <v>14303.995972714858</v>
      </c>
      <c r="F159" s="11" t="s">
        <v>241</v>
      </c>
      <c r="G159" t="str">
        <f t="shared" si="16"/>
        <v>47695.432</v>
      </c>
      <c r="H159" s="26">
        <f t="shared" si="17"/>
        <v>14304</v>
      </c>
      <c r="I159" s="199" t="s">
        <v>956</v>
      </c>
      <c r="J159" s="200" t="s">
        <v>957</v>
      </c>
      <c r="K159" s="199">
        <v>14304</v>
      </c>
      <c r="L159" s="199" t="s">
        <v>647</v>
      </c>
      <c r="M159" s="200" t="s">
        <v>456</v>
      </c>
      <c r="N159" s="200"/>
      <c r="O159" s="201" t="s">
        <v>958</v>
      </c>
      <c r="P159" s="202" t="s">
        <v>959</v>
      </c>
    </row>
    <row r="160" spans="1:16" ht="12.75" customHeight="1">
      <c r="A160" s="26" t="str">
        <f t="shared" si="12"/>
        <v>BAVM 56 </v>
      </c>
      <c r="B160" s="11" t="str">
        <f t="shared" si="13"/>
        <v>I</v>
      </c>
      <c r="C160" s="26">
        <f t="shared" si="14"/>
        <v>47729.436000000002</v>
      </c>
      <c r="D160" t="str">
        <f t="shared" si="15"/>
        <v>vis</v>
      </c>
      <c r="E160">
        <f>VLOOKUP(C160,A!C$21:E$973,3,FALSE)</f>
        <v>14387.004291440244</v>
      </c>
      <c r="F160" s="11" t="s">
        <v>241</v>
      </c>
      <c r="G160" t="str">
        <f t="shared" si="16"/>
        <v>47729.436</v>
      </c>
      <c r="H160" s="26">
        <f t="shared" si="17"/>
        <v>14387</v>
      </c>
      <c r="I160" s="199" t="s">
        <v>960</v>
      </c>
      <c r="J160" s="200" t="s">
        <v>961</v>
      </c>
      <c r="K160" s="199">
        <v>14387</v>
      </c>
      <c r="L160" s="199" t="s">
        <v>644</v>
      </c>
      <c r="M160" s="200" t="s">
        <v>456</v>
      </c>
      <c r="N160" s="200"/>
      <c r="O160" s="201" t="s">
        <v>958</v>
      </c>
      <c r="P160" s="202" t="s">
        <v>959</v>
      </c>
    </row>
    <row r="161" spans="1:16" ht="12.75" customHeight="1">
      <c r="A161" s="26" t="str">
        <f t="shared" si="12"/>
        <v>BAVM 56 </v>
      </c>
      <c r="B161" s="11" t="str">
        <f t="shared" si="13"/>
        <v>I</v>
      </c>
      <c r="C161" s="26">
        <f t="shared" si="14"/>
        <v>47745.415999999997</v>
      </c>
      <c r="D161" t="str">
        <f t="shared" si="15"/>
        <v>vis</v>
      </c>
      <c r="E161">
        <f>VLOOKUP(C161,A!C$21:E$973,3,FALSE)</f>
        <v>14426.013611909346</v>
      </c>
      <c r="F161" s="11" t="s">
        <v>241</v>
      </c>
      <c r="G161" t="str">
        <f t="shared" si="16"/>
        <v>47745.416</v>
      </c>
      <c r="H161" s="26">
        <f t="shared" si="17"/>
        <v>14426</v>
      </c>
      <c r="I161" s="199" t="s">
        <v>962</v>
      </c>
      <c r="J161" s="200" t="s">
        <v>963</v>
      </c>
      <c r="K161" s="199">
        <v>14426</v>
      </c>
      <c r="L161" s="199" t="s">
        <v>964</v>
      </c>
      <c r="M161" s="200" t="s">
        <v>456</v>
      </c>
      <c r="N161" s="200"/>
      <c r="O161" s="201" t="s">
        <v>958</v>
      </c>
      <c r="P161" s="202" t="s">
        <v>959</v>
      </c>
    </row>
    <row r="162" spans="1:16" ht="12.75" customHeight="1">
      <c r="A162" s="26" t="str">
        <f t="shared" si="12"/>
        <v>BAVM 59 </v>
      </c>
      <c r="B162" s="11" t="str">
        <f t="shared" si="13"/>
        <v>I</v>
      </c>
      <c r="C162" s="26">
        <f t="shared" si="14"/>
        <v>48035.438999999998</v>
      </c>
      <c r="D162" t="str">
        <f t="shared" si="15"/>
        <v>vis</v>
      </c>
      <c r="E162">
        <f>VLOOKUP(C162,A!C$21:E$973,3,FALSE)</f>
        <v>15133.998602548454</v>
      </c>
      <c r="F162" s="11" t="s">
        <v>241</v>
      </c>
      <c r="G162" t="str">
        <f t="shared" si="16"/>
        <v>48035.439</v>
      </c>
      <c r="H162" s="26">
        <f t="shared" si="17"/>
        <v>15134</v>
      </c>
      <c r="I162" s="199" t="s">
        <v>965</v>
      </c>
      <c r="J162" s="200" t="s">
        <v>966</v>
      </c>
      <c r="K162" s="199">
        <v>15134</v>
      </c>
      <c r="L162" s="199" t="s">
        <v>604</v>
      </c>
      <c r="M162" s="200" t="s">
        <v>456</v>
      </c>
      <c r="N162" s="200"/>
      <c r="O162" s="201" t="s">
        <v>958</v>
      </c>
      <c r="P162" s="202" t="s">
        <v>967</v>
      </c>
    </row>
    <row r="163" spans="1:16" ht="12.75" customHeight="1">
      <c r="A163" s="26" t="str">
        <f t="shared" si="12"/>
        <v> BBS 95 </v>
      </c>
      <c r="B163" s="11" t="str">
        <f t="shared" si="13"/>
        <v>I</v>
      </c>
      <c r="C163" s="26">
        <f t="shared" si="14"/>
        <v>48066.574999999997</v>
      </c>
      <c r="D163" t="str">
        <f t="shared" si="15"/>
        <v>vis</v>
      </c>
      <c r="E163">
        <f>VLOOKUP(C163,A!C$21:E$973,3,FALSE)</f>
        <v>15210.005749114547</v>
      </c>
      <c r="F163" s="11" t="s">
        <v>241</v>
      </c>
      <c r="G163" t="str">
        <f t="shared" si="16"/>
        <v>48066.575</v>
      </c>
      <c r="H163" s="26">
        <f t="shared" si="17"/>
        <v>15210</v>
      </c>
      <c r="I163" s="199" t="s">
        <v>968</v>
      </c>
      <c r="J163" s="200" t="s">
        <v>969</v>
      </c>
      <c r="K163" s="199">
        <v>15210</v>
      </c>
      <c r="L163" s="199" t="s">
        <v>644</v>
      </c>
      <c r="M163" s="200" t="s">
        <v>456</v>
      </c>
      <c r="N163" s="200"/>
      <c r="O163" s="201" t="s">
        <v>970</v>
      </c>
      <c r="P163" s="201" t="s">
        <v>971</v>
      </c>
    </row>
    <row r="164" spans="1:16" ht="12.75" customHeight="1">
      <c r="A164" s="26" t="str">
        <f t="shared" si="12"/>
        <v>BAVM 59 </v>
      </c>
      <c r="B164" s="11" t="str">
        <f t="shared" si="13"/>
        <v>I</v>
      </c>
      <c r="C164" s="26">
        <f t="shared" si="14"/>
        <v>48087.462</v>
      </c>
      <c r="D164" t="str">
        <f t="shared" si="15"/>
        <v>vis</v>
      </c>
      <c r="E164">
        <f>VLOOKUP(C164,A!C$21:E$973,3,FALSE)</f>
        <v>15260.99371386038</v>
      </c>
      <c r="F164" s="11" t="s">
        <v>241</v>
      </c>
      <c r="G164" t="str">
        <f t="shared" si="16"/>
        <v>48087.462</v>
      </c>
      <c r="H164" s="26">
        <f t="shared" si="17"/>
        <v>15261</v>
      </c>
      <c r="I164" s="199" t="s">
        <v>972</v>
      </c>
      <c r="J164" s="200" t="s">
        <v>973</v>
      </c>
      <c r="K164" s="199">
        <v>15261</v>
      </c>
      <c r="L164" s="199" t="s">
        <v>611</v>
      </c>
      <c r="M164" s="200" t="s">
        <v>456</v>
      </c>
      <c r="N164" s="200"/>
      <c r="O164" s="201" t="s">
        <v>958</v>
      </c>
      <c r="P164" s="202" t="s">
        <v>967</v>
      </c>
    </row>
    <row r="165" spans="1:16" ht="12.75" customHeight="1">
      <c r="A165" s="26" t="str">
        <f t="shared" si="12"/>
        <v>BAVM 59 </v>
      </c>
      <c r="B165" s="11" t="str">
        <f t="shared" si="13"/>
        <v>I</v>
      </c>
      <c r="C165" s="26">
        <f t="shared" si="14"/>
        <v>48103.442000000003</v>
      </c>
      <c r="D165" t="str">
        <f t="shared" si="15"/>
        <v>vis</v>
      </c>
      <c r="E165">
        <f>VLOOKUP(C165,A!C$21:E$973,3,FALSE)</f>
        <v>15300.003034329498</v>
      </c>
      <c r="F165" s="11" t="s">
        <v>241</v>
      </c>
      <c r="G165" t="str">
        <f t="shared" si="16"/>
        <v>48103.442</v>
      </c>
      <c r="H165" s="26">
        <f t="shared" si="17"/>
        <v>15300</v>
      </c>
      <c r="I165" s="199" t="s">
        <v>974</v>
      </c>
      <c r="J165" s="200" t="s">
        <v>975</v>
      </c>
      <c r="K165" s="199">
        <v>15300</v>
      </c>
      <c r="L165" s="199" t="s">
        <v>502</v>
      </c>
      <c r="M165" s="200" t="s">
        <v>456</v>
      </c>
      <c r="N165" s="200"/>
      <c r="O165" s="201" t="s">
        <v>958</v>
      </c>
      <c r="P165" s="202" t="s">
        <v>967</v>
      </c>
    </row>
    <row r="166" spans="1:16" ht="12.75" customHeight="1">
      <c r="A166" s="26" t="str">
        <f t="shared" si="12"/>
        <v> BBS 96 </v>
      </c>
      <c r="B166" s="11" t="str">
        <f t="shared" si="13"/>
        <v>I</v>
      </c>
      <c r="C166" s="26">
        <f t="shared" si="14"/>
        <v>48151.381999999998</v>
      </c>
      <c r="D166" t="str">
        <f t="shared" si="15"/>
        <v>vis</v>
      </c>
      <c r="E166">
        <f>VLOOKUP(C166,A!C$21:E$973,3,FALSE)</f>
        <v>15417.030995736819</v>
      </c>
      <c r="F166" s="11" t="s">
        <v>241</v>
      </c>
      <c r="G166" t="str">
        <f t="shared" si="16"/>
        <v>48151.382</v>
      </c>
      <c r="H166" s="26">
        <f t="shared" si="17"/>
        <v>15417</v>
      </c>
      <c r="I166" s="199" t="s">
        <v>976</v>
      </c>
      <c r="J166" s="200" t="s">
        <v>977</v>
      </c>
      <c r="K166" s="199">
        <v>15417</v>
      </c>
      <c r="L166" s="199" t="s">
        <v>978</v>
      </c>
      <c r="M166" s="200" t="s">
        <v>473</v>
      </c>
      <c r="N166" s="200" t="s">
        <v>474</v>
      </c>
      <c r="O166" s="201" t="s">
        <v>891</v>
      </c>
      <c r="P166" s="201" t="s">
        <v>979</v>
      </c>
    </row>
    <row r="167" spans="1:16" ht="12.75" customHeight="1">
      <c r="A167" s="26" t="str">
        <f t="shared" si="12"/>
        <v> BBS 98 </v>
      </c>
      <c r="B167" s="11" t="str">
        <f t="shared" si="13"/>
        <v>II</v>
      </c>
      <c r="C167" s="26">
        <f t="shared" si="14"/>
        <v>48437.476999999999</v>
      </c>
      <c r="D167" t="str">
        <f t="shared" si="15"/>
        <v>vis</v>
      </c>
      <c r="E167">
        <f>VLOOKUP(C167,A!C$21:E$973,3,FALSE)</f>
        <v>16115.427212233082</v>
      </c>
      <c r="F167" s="11" t="s">
        <v>241</v>
      </c>
      <c r="G167" t="str">
        <f t="shared" si="16"/>
        <v>48437.477</v>
      </c>
      <c r="H167" s="26">
        <f t="shared" si="17"/>
        <v>16115.5</v>
      </c>
      <c r="I167" s="199" t="s">
        <v>980</v>
      </c>
      <c r="J167" s="200" t="s">
        <v>981</v>
      </c>
      <c r="K167" s="199">
        <v>16115.5</v>
      </c>
      <c r="L167" s="199" t="s">
        <v>683</v>
      </c>
      <c r="M167" s="200" t="s">
        <v>456</v>
      </c>
      <c r="N167" s="200"/>
      <c r="O167" s="201" t="s">
        <v>970</v>
      </c>
      <c r="P167" s="201" t="s">
        <v>982</v>
      </c>
    </row>
    <row r="168" spans="1:16" ht="12.75" customHeight="1">
      <c r="A168" s="26" t="str">
        <f t="shared" si="12"/>
        <v> BBS 98 </v>
      </c>
      <c r="B168" s="11" t="str">
        <f t="shared" si="13"/>
        <v>II</v>
      </c>
      <c r="C168" s="26">
        <f t="shared" si="14"/>
        <v>48437.493999999999</v>
      </c>
      <c r="D168" t="str">
        <f t="shared" si="15"/>
        <v>vis</v>
      </c>
      <c r="E168">
        <f>VLOOKUP(C168,A!C$21:E$973,3,FALSE)</f>
        <v>16115.468711510177</v>
      </c>
      <c r="F168" s="11" t="s">
        <v>241</v>
      </c>
      <c r="G168" t="str">
        <f t="shared" si="16"/>
        <v>48437.494</v>
      </c>
      <c r="H168" s="26">
        <f t="shared" si="17"/>
        <v>16115.5</v>
      </c>
      <c r="I168" s="199" t="s">
        <v>983</v>
      </c>
      <c r="J168" s="200" t="s">
        <v>984</v>
      </c>
      <c r="K168" s="199">
        <v>16115.5</v>
      </c>
      <c r="L168" s="199" t="s">
        <v>985</v>
      </c>
      <c r="M168" s="200" t="s">
        <v>456</v>
      </c>
      <c r="N168" s="200"/>
      <c r="O168" s="201" t="s">
        <v>986</v>
      </c>
      <c r="P168" s="201" t="s">
        <v>982</v>
      </c>
    </row>
    <row r="169" spans="1:16" ht="12.75" customHeight="1">
      <c r="A169" s="26" t="str">
        <f t="shared" si="12"/>
        <v>IBVS 4097 </v>
      </c>
      <c r="B169" s="11" t="str">
        <f t="shared" si="13"/>
        <v>I</v>
      </c>
      <c r="C169" s="26">
        <f t="shared" si="14"/>
        <v>48443.461600000002</v>
      </c>
      <c r="D169" t="str">
        <f t="shared" si="15"/>
        <v>vis</v>
      </c>
      <c r="E169">
        <f>VLOOKUP(C169,A!C$21:E$973,3,FALSE)</f>
        <v>16130.036422450828</v>
      </c>
      <c r="F169" s="11" t="s">
        <v>241</v>
      </c>
      <c r="G169" t="str">
        <f t="shared" si="16"/>
        <v>48443.4616</v>
      </c>
      <c r="H169" s="26">
        <f t="shared" si="17"/>
        <v>16130</v>
      </c>
      <c r="I169" s="199" t="s">
        <v>987</v>
      </c>
      <c r="J169" s="200" t="s">
        <v>988</v>
      </c>
      <c r="K169" s="199">
        <v>16130</v>
      </c>
      <c r="L169" s="199" t="s">
        <v>989</v>
      </c>
      <c r="M169" s="200" t="s">
        <v>473</v>
      </c>
      <c r="N169" s="200" t="s">
        <v>199</v>
      </c>
      <c r="O169" s="201" t="s">
        <v>990</v>
      </c>
      <c r="P169" s="202" t="s">
        <v>991</v>
      </c>
    </row>
    <row r="170" spans="1:16" ht="12.75" customHeight="1">
      <c r="A170" s="26" t="str">
        <f t="shared" si="12"/>
        <v>IBVS 4097 </v>
      </c>
      <c r="B170" s="11" t="str">
        <f t="shared" si="13"/>
        <v>I</v>
      </c>
      <c r="C170" s="26">
        <f t="shared" si="14"/>
        <v>48443.462299999999</v>
      </c>
      <c r="D170" t="str">
        <f t="shared" si="15"/>
        <v>vis</v>
      </c>
      <c r="E170">
        <f>VLOOKUP(C170,A!C$21:E$973,3,FALSE)</f>
        <v>16130.038131244582</v>
      </c>
      <c r="F170" s="11" t="s">
        <v>241</v>
      </c>
      <c r="G170" t="str">
        <f t="shared" si="16"/>
        <v>48443.4623</v>
      </c>
      <c r="H170" s="26">
        <f t="shared" si="17"/>
        <v>16130</v>
      </c>
      <c r="I170" s="199" t="s">
        <v>992</v>
      </c>
      <c r="J170" s="200" t="s">
        <v>993</v>
      </c>
      <c r="K170" s="199">
        <v>16130</v>
      </c>
      <c r="L170" s="199" t="s">
        <v>994</v>
      </c>
      <c r="M170" s="200" t="s">
        <v>473</v>
      </c>
      <c r="N170" s="200" t="s">
        <v>61</v>
      </c>
      <c r="O170" s="201" t="s">
        <v>990</v>
      </c>
      <c r="P170" s="202" t="s">
        <v>991</v>
      </c>
    </row>
    <row r="171" spans="1:16" ht="12.75" customHeight="1">
      <c r="A171" s="26" t="str">
        <f t="shared" si="12"/>
        <v> BBS 98 </v>
      </c>
      <c r="B171" s="11" t="str">
        <f t="shared" si="13"/>
        <v>II</v>
      </c>
      <c r="C171" s="26">
        <f t="shared" si="14"/>
        <v>48453.493000000002</v>
      </c>
      <c r="D171" t="str">
        <f t="shared" si="15"/>
        <v>vis</v>
      </c>
      <c r="E171">
        <f>VLOOKUP(C171,A!C$21:E$973,3,FALSE)</f>
        <v>16154.524413524285</v>
      </c>
      <c r="F171" s="11" t="s">
        <v>241</v>
      </c>
      <c r="G171" t="str">
        <f t="shared" si="16"/>
        <v>48453.493</v>
      </c>
      <c r="H171" s="26">
        <f t="shared" si="17"/>
        <v>16154.5</v>
      </c>
      <c r="I171" s="199" t="s">
        <v>995</v>
      </c>
      <c r="J171" s="200" t="s">
        <v>996</v>
      </c>
      <c r="K171" s="199">
        <v>16154.5</v>
      </c>
      <c r="L171" s="199" t="s">
        <v>955</v>
      </c>
      <c r="M171" s="200" t="s">
        <v>456</v>
      </c>
      <c r="N171" s="200"/>
      <c r="O171" s="201" t="s">
        <v>970</v>
      </c>
      <c r="P171" s="201" t="s">
        <v>982</v>
      </c>
    </row>
    <row r="172" spans="1:16" ht="12.75" customHeight="1">
      <c r="A172" s="26" t="str">
        <f t="shared" si="12"/>
        <v> BBS 98 </v>
      </c>
      <c r="B172" s="11" t="str">
        <f t="shared" si="13"/>
        <v>II</v>
      </c>
      <c r="C172" s="26">
        <f t="shared" si="14"/>
        <v>48474.395400000001</v>
      </c>
      <c r="D172" t="str">
        <f t="shared" si="15"/>
        <v>vis</v>
      </c>
      <c r="E172">
        <f>VLOOKUP(C172,A!C$21:E$973,3,FALSE)</f>
        <v>16205.549971732889</v>
      </c>
      <c r="F172" s="11" t="s">
        <v>241</v>
      </c>
      <c r="G172" t="str">
        <f t="shared" si="16"/>
        <v>48474.3954</v>
      </c>
      <c r="H172" s="26">
        <f t="shared" si="17"/>
        <v>16205.5</v>
      </c>
      <c r="I172" s="199" t="s">
        <v>997</v>
      </c>
      <c r="J172" s="200" t="s">
        <v>998</v>
      </c>
      <c r="K172" s="199">
        <v>16205.5</v>
      </c>
      <c r="L172" s="199" t="s">
        <v>999</v>
      </c>
      <c r="M172" s="200" t="s">
        <v>473</v>
      </c>
      <c r="N172" s="200" t="s">
        <v>474</v>
      </c>
      <c r="O172" s="201" t="s">
        <v>1000</v>
      </c>
      <c r="P172" s="201" t="s">
        <v>982</v>
      </c>
    </row>
    <row r="173" spans="1:16" ht="12.75" customHeight="1">
      <c r="A173" s="26" t="str">
        <f t="shared" si="12"/>
        <v> BRNO 31 </v>
      </c>
      <c r="B173" s="11" t="str">
        <f t="shared" si="13"/>
        <v>I</v>
      </c>
      <c r="C173" s="26">
        <f t="shared" si="14"/>
        <v>48475.413</v>
      </c>
      <c r="D173" t="str">
        <f t="shared" si="15"/>
        <v>vis</v>
      </c>
      <c r="E173">
        <f>VLOOKUP(C173,A!C$21:E$973,3,FALSE)</f>
        <v>16208.034069637102</v>
      </c>
      <c r="F173" s="11" t="s">
        <v>241</v>
      </c>
      <c r="G173" t="str">
        <f t="shared" si="16"/>
        <v>48475.413</v>
      </c>
      <c r="H173" s="26">
        <f t="shared" si="17"/>
        <v>16208</v>
      </c>
      <c r="I173" s="199" t="s">
        <v>1001</v>
      </c>
      <c r="J173" s="200" t="s">
        <v>1002</v>
      </c>
      <c r="K173" s="199">
        <v>16208</v>
      </c>
      <c r="L173" s="199" t="s">
        <v>1003</v>
      </c>
      <c r="M173" s="200" t="s">
        <v>456</v>
      </c>
      <c r="N173" s="200"/>
      <c r="O173" s="201" t="s">
        <v>1004</v>
      </c>
      <c r="P173" s="201" t="s">
        <v>1005</v>
      </c>
    </row>
    <row r="174" spans="1:16" ht="12.75" customHeight="1">
      <c r="A174" s="26" t="str">
        <f t="shared" si="12"/>
        <v> BBS 99 </v>
      </c>
      <c r="B174" s="11" t="str">
        <f t="shared" si="13"/>
        <v>II</v>
      </c>
      <c r="C174" s="26">
        <f t="shared" si="14"/>
        <v>48499.384899999997</v>
      </c>
      <c r="D174" t="str">
        <f t="shared" si="15"/>
        <v>vis</v>
      </c>
      <c r="E174">
        <f>VLOOKUP(C174,A!C$21:E$973,3,FALSE)</f>
        <v>16266.55268849526</v>
      </c>
      <c r="F174" s="11" t="s">
        <v>241</v>
      </c>
      <c r="G174" t="str">
        <f t="shared" si="16"/>
        <v>48499.3849</v>
      </c>
      <c r="H174" s="26">
        <f t="shared" si="17"/>
        <v>16266.5</v>
      </c>
      <c r="I174" s="199" t="s">
        <v>1006</v>
      </c>
      <c r="J174" s="200" t="s">
        <v>1007</v>
      </c>
      <c r="K174" s="199">
        <v>16266.5</v>
      </c>
      <c r="L174" s="199" t="s">
        <v>1008</v>
      </c>
      <c r="M174" s="200" t="s">
        <v>473</v>
      </c>
      <c r="N174" s="200" t="s">
        <v>474</v>
      </c>
      <c r="O174" s="201" t="s">
        <v>1000</v>
      </c>
      <c r="P174" s="201" t="s">
        <v>1009</v>
      </c>
    </row>
    <row r="175" spans="1:16" ht="12.75" customHeight="1">
      <c r="A175" s="26" t="str">
        <f t="shared" si="12"/>
        <v> BBS 100 </v>
      </c>
      <c r="B175" s="11" t="str">
        <f t="shared" si="13"/>
        <v>I</v>
      </c>
      <c r="C175" s="26">
        <f t="shared" si="14"/>
        <v>48500.404999999999</v>
      </c>
      <c r="D175" t="str">
        <f t="shared" si="15"/>
        <v>vis</v>
      </c>
      <c r="E175">
        <f>VLOOKUP(C175,A!C$21:E$973,3,FALSE)</f>
        <v>16269.042889234346</v>
      </c>
      <c r="F175" s="11" t="s">
        <v>241</v>
      </c>
      <c r="G175" t="str">
        <f t="shared" si="16"/>
        <v>48500.405</v>
      </c>
      <c r="H175" s="26">
        <f t="shared" si="17"/>
        <v>16269</v>
      </c>
      <c r="I175" s="199" t="s">
        <v>1010</v>
      </c>
      <c r="J175" s="200" t="s">
        <v>1011</v>
      </c>
      <c r="K175" s="199">
        <v>16269</v>
      </c>
      <c r="L175" s="199" t="s">
        <v>904</v>
      </c>
      <c r="M175" s="200" t="s">
        <v>456</v>
      </c>
      <c r="N175" s="200"/>
      <c r="O175" s="201" t="s">
        <v>970</v>
      </c>
      <c r="P175" s="201" t="s">
        <v>1012</v>
      </c>
    </row>
    <row r="176" spans="1:16" ht="12.75" customHeight="1">
      <c r="A176" s="26" t="str">
        <f t="shared" si="12"/>
        <v> BBS 100 </v>
      </c>
      <c r="B176" s="11" t="str">
        <f t="shared" si="13"/>
        <v>I</v>
      </c>
      <c r="C176" s="26">
        <f t="shared" si="14"/>
        <v>48507.360999999997</v>
      </c>
      <c r="D176" t="str">
        <f t="shared" si="15"/>
        <v>vis</v>
      </c>
      <c r="E176">
        <f>VLOOKUP(C176,A!C$21:E$973,3,FALSE)</f>
        <v>16286.023416967955</v>
      </c>
      <c r="F176" s="11" t="s">
        <v>241</v>
      </c>
      <c r="G176" t="str">
        <f t="shared" si="16"/>
        <v>48507.361</v>
      </c>
      <c r="H176" s="26">
        <f t="shared" si="17"/>
        <v>16286</v>
      </c>
      <c r="I176" s="199" t="s">
        <v>1013</v>
      </c>
      <c r="J176" s="200" t="s">
        <v>1014</v>
      </c>
      <c r="K176" s="199">
        <v>16286</v>
      </c>
      <c r="L176" s="199" t="s">
        <v>955</v>
      </c>
      <c r="M176" s="200" t="s">
        <v>456</v>
      </c>
      <c r="N176" s="200"/>
      <c r="O176" s="201" t="s">
        <v>970</v>
      </c>
      <c r="P176" s="201" t="s">
        <v>1012</v>
      </c>
    </row>
    <row r="177" spans="1:16" ht="12.75" customHeight="1">
      <c r="A177" s="26" t="str">
        <f t="shared" si="12"/>
        <v> BBS 100 </v>
      </c>
      <c r="B177" s="11" t="str">
        <f t="shared" si="13"/>
        <v>II</v>
      </c>
      <c r="C177" s="26">
        <f t="shared" si="14"/>
        <v>48508.385999999999</v>
      </c>
      <c r="D177" t="str">
        <f t="shared" si="15"/>
        <v>vis</v>
      </c>
      <c r="E177">
        <f>VLOOKUP(C177,A!C$21:E$973,3,FALSE)</f>
        <v>16288.52557926338</v>
      </c>
      <c r="F177" s="11" t="s">
        <v>241</v>
      </c>
      <c r="G177" t="str">
        <f t="shared" si="16"/>
        <v>48508.386</v>
      </c>
      <c r="H177" s="26">
        <f t="shared" si="17"/>
        <v>16288.5</v>
      </c>
      <c r="I177" s="199" t="s">
        <v>1015</v>
      </c>
      <c r="J177" s="200" t="s">
        <v>1016</v>
      </c>
      <c r="K177" s="199">
        <v>16288.5</v>
      </c>
      <c r="L177" s="199" t="s">
        <v>955</v>
      </c>
      <c r="M177" s="200" t="s">
        <v>456</v>
      </c>
      <c r="N177" s="200"/>
      <c r="O177" s="201" t="s">
        <v>970</v>
      </c>
      <c r="P177" s="201" t="s">
        <v>1012</v>
      </c>
    </row>
    <row r="178" spans="1:16" ht="12.75" customHeight="1">
      <c r="A178" s="26" t="str">
        <f t="shared" si="12"/>
        <v> BBS 100 </v>
      </c>
      <c r="B178" s="11" t="str">
        <f t="shared" si="13"/>
        <v>I</v>
      </c>
      <c r="C178" s="26">
        <f t="shared" si="14"/>
        <v>48509.43</v>
      </c>
      <c r="D178" t="str">
        <f t="shared" si="15"/>
        <v>vis</v>
      </c>
      <c r="E178">
        <f>VLOOKUP(C178,A!C$21:E$973,3,FALSE)</f>
        <v>16291.074123103796</v>
      </c>
      <c r="F178" s="11" t="s">
        <v>241</v>
      </c>
      <c r="G178" t="str">
        <f t="shared" si="16"/>
        <v>48509.430</v>
      </c>
      <c r="H178" s="26">
        <f t="shared" si="17"/>
        <v>16291</v>
      </c>
      <c r="I178" s="199" t="s">
        <v>1017</v>
      </c>
      <c r="J178" s="200" t="s">
        <v>1018</v>
      </c>
      <c r="K178" s="199">
        <v>16291</v>
      </c>
      <c r="L178" s="199" t="s">
        <v>1019</v>
      </c>
      <c r="M178" s="200" t="s">
        <v>456</v>
      </c>
      <c r="N178" s="200"/>
      <c r="O178" s="201" t="s">
        <v>970</v>
      </c>
      <c r="P178" s="201" t="s">
        <v>1012</v>
      </c>
    </row>
    <row r="179" spans="1:16" ht="12.75" customHeight="1">
      <c r="A179" s="26" t="str">
        <f t="shared" si="12"/>
        <v> BBS 100 </v>
      </c>
      <c r="B179" s="11" t="str">
        <f t="shared" si="13"/>
        <v>II</v>
      </c>
      <c r="C179" s="26">
        <f t="shared" si="14"/>
        <v>48510.466</v>
      </c>
      <c r="D179" t="str">
        <f t="shared" si="15"/>
        <v>vis</v>
      </c>
      <c r="E179">
        <f>VLOOKUP(C179,A!C$21:E$973,3,FALSE)</f>
        <v>16293.603137872631</v>
      </c>
      <c r="F179" s="11" t="s">
        <v>241</v>
      </c>
      <c r="G179" t="str">
        <f t="shared" si="16"/>
        <v>48510.466</v>
      </c>
      <c r="H179" s="26">
        <f t="shared" si="17"/>
        <v>16293.5</v>
      </c>
      <c r="I179" s="199" t="s">
        <v>1020</v>
      </c>
      <c r="J179" s="200" t="s">
        <v>1021</v>
      </c>
      <c r="K179" s="199">
        <v>16293.5</v>
      </c>
      <c r="L179" s="199" t="s">
        <v>1022</v>
      </c>
      <c r="M179" s="200" t="s">
        <v>456</v>
      </c>
      <c r="N179" s="200"/>
      <c r="O179" s="201" t="s">
        <v>970</v>
      </c>
      <c r="P179" s="201" t="s">
        <v>1012</v>
      </c>
    </row>
    <row r="180" spans="1:16" ht="12.75" customHeight="1">
      <c r="A180" s="26" t="str">
        <f t="shared" si="12"/>
        <v> BBS 102 </v>
      </c>
      <c r="B180" s="11" t="str">
        <f t="shared" si="13"/>
        <v>I</v>
      </c>
      <c r="C180" s="26">
        <f t="shared" si="14"/>
        <v>48767.51</v>
      </c>
      <c r="D180" t="str">
        <f t="shared" si="15"/>
        <v>vis</v>
      </c>
      <c r="E180">
        <f>VLOOKUP(C180,A!C$21:E$973,3,FALSE)</f>
        <v>16921.081972081778</v>
      </c>
      <c r="F180" s="11" t="s">
        <v>241</v>
      </c>
      <c r="G180" t="str">
        <f t="shared" si="16"/>
        <v>48767.510</v>
      </c>
      <c r="H180" s="26">
        <f t="shared" si="17"/>
        <v>16921</v>
      </c>
      <c r="I180" s="199" t="s">
        <v>1023</v>
      </c>
      <c r="J180" s="200" t="s">
        <v>1024</v>
      </c>
      <c r="K180" s="199">
        <v>16921</v>
      </c>
      <c r="L180" s="199" t="s">
        <v>1025</v>
      </c>
      <c r="M180" s="200" t="s">
        <v>456</v>
      </c>
      <c r="N180" s="200"/>
      <c r="O180" s="201" t="s">
        <v>1026</v>
      </c>
      <c r="P180" s="201" t="s">
        <v>1027</v>
      </c>
    </row>
    <row r="181" spans="1:16" ht="12.75" customHeight="1">
      <c r="A181" s="26" t="str">
        <f t="shared" si="12"/>
        <v> BBS 101 </v>
      </c>
      <c r="B181" s="11" t="str">
        <f t="shared" si="13"/>
        <v>II</v>
      </c>
      <c r="C181" s="26">
        <f t="shared" si="14"/>
        <v>48768.534800000001</v>
      </c>
      <c r="D181" t="str">
        <f t="shared" si="15"/>
        <v>vis</v>
      </c>
      <c r="E181">
        <f>VLOOKUP(C181,A!C$21:E$973,3,FALSE)</f>
        <v>16923.583646150408</v>
      </c>
      <c r="F181" s="11" t="s">
        <v>241</v>
      </c>
      <c r="G181" t="str">
        <f t="shared" si="16"/>
        <v>48768.5348</v>
      </c>
      <c r="H181" s="26">
        <f t="shared" si="17"/>
        <v>16923.5</v>
      </c>
      <c r="I181" s="199" t="s">
        <v>1028</v>
      </c>
      <c r="J181" s="200" t="s">
        <v>1029</v>
      </c>
      <c r="K181" s="199">
        <v>16923.5</v>
      </c>
      <c r="L181" s="199" t="s">
        <v>1030</v>
      </c>
      <c r="M181" s="200" t="s">
        <v>473</v>
      </c>
      <c r="N181" s="200" t="s">
        <v>474</v>
      </c>
      <c r="O181" s="201" t="s">
        <v>1000</v>
      </c>
      <c r="P181" s="201" t="s">
        <v>1031</v>
      </c>
    </row>
    <row r="182" spans="1:16" ht="12.75" customHeight="1">
      <c r="A182" s="26" t="str">
        <f t="shared" si="12"/>
        <v> BBS 102 </v>
      </c>
      <c r="B182" s="11" t="str">
        <f t="shared" si="13"/>
        <v>I</v>
      </c>
      <c r="C182" s="26">
        <f t="shared" si="14"/>
        <v>48801.506999999998</v>
      </c>
      <c r="D182" t="str">
        <f t="shared" si="15"/>
        <v>vis</v>
      </c>
      <c r="E182">
        <f>VLOOKUP(C182,A!C$21:E$973,3,FALSE)</f>
        <v>17004.073202869524</v>
      </c>
      <c r="F182" s="11" t="s">
        <v>241</v>
      </c>
      <c r="G182" t="str">
        <f t="shared" si="16"/>
        <v>48801.507</v>
      </c>
      <c r="H182" s="26">
        <f t="shared" si="17"/>
        <v>17004</v>
      </c>
      <c r="I182" s="199" t="s">
        <v>1032</v>
      </c>
      <c r="J182" s="200" t="s">
        <v>1033</v>
      </c>
      <c r="K182" s="199">
        <v>17004</v>
      </c>
      <c r="L182" s="199" t="s">
        <v>1019</v>
      </c>
      <c r="M182" s="200" t="s">
        <v>456</v>
      </c>
      <c r="N182" s="200"/>
      <c r="O182" s="201" t="s">
        <v>1026</v>
      </c>
      <c r="P182" s="201" t="s">
        <v>1027</v>
      </c>
    </row>
    <row r="183" spans="1:16" ht="12.75" customHeight="1">
      <c r="A183" s="26" t="str">
        <f t="shared" si="12"/>
        <v> BBS 105 </v>
      </c>
      <c r="B183" s="11" t="str">
        <f t="shared" si="13"/>
        <v>II</v>
      </c>
      <c r="C183" s="26">
        <f t="shared" si="14"/>
        <v>49167.510999999999</v>
      </c>
      <c r="D183" t="str">
        <f t="shared" si="15"/>
        <v>vis</v>
      </c>
      <c r="E183">
        <f>VLOOKUP(C183,A!C$21:E$973,3,FALSE)</f>
        <v>17897.537991916863</v>
      </c>
      <c r="F183" s="11" t="s">
        <v>241</v>
      </c>
      <c r="G183" t="str">
        <f t="shared" si="16"/>
        <v>49167.511</v>
      </c>
      <c r="H183" s="26">
        <f t="shared" si="17"/>
        <v>17897.5</v>
      </c>
      <c r="I183" s="199" t="s">
        <v>1034</v>
      </c>
      <c r="J183" s="200" t="s">
        <v>1035</v>
      </c>
      <c r="K183" s="199">
        <v>17897.5</v>
      </c>
      <c r="L183" s="199" t="s">
        <v>879</v>
      </c>
      <c r="M183" s="200" t="s">
        <v>456</v>
      </c>
      <c r="N183" s="200"/>
      <c r="O183" s="201" t="s">
        <v>1036</v>
      </c>
      <c r="P183" s="201" t="s">
        <v>1037</v>
      </c>
    </row>
    <row r="184" spans="1:16" ht="12.75" customHeight="1">
      <c r="A184" s="26" t="str">
        <f t="shared" si="12"/>
        <v> BBS 105 </v>
      </c>
      <c r="B184" s="11" t="str">
        <f t="shared" si="13"/>
        <v>II</v>
      </c>
      <c r="C184" s="26">
        <f t="shared" si="14"/>
        <v>49172.432999999997</v>
      </c>
      <c r="D184" t="str">
        <f t="shared" si="15"/>
        <v>vis</v>
      </c>
      <c r="E184">
        <f>VLOOKUP(C184,A!C$21:E$973,3,FALSE)</f>
        <v>17909.553253202776</v>
      </c>
      <c r="F184" s="11" t="s">
        <v>241</v>
      </c>
      <c r="G184" t="str">
        <f t="shared" si="16"/>
        <v>49172.433</v>
      </c>
      <c r="H184" s="26">
        <f t="shared" si="17"/>
        <v>17909.5</v>
      </c>
      <c r="I184" s="199" t="s">
        <v>1038</v>
      </c>
      <c r="J184" s="200" t="s">
        <v>1039</v>
      </c>
      <c r="K184" s="199">
        <v>17909.5</v>
      </c>
      <c r="L184" s="199" t="s">
        <v>1040</v>
      </c>
      <c r="M184" s="200" t="s">
        <v>456</v>
      </c>
      <c r="N184" s="200"/>
      <c r="O184" s="201" t="s">
        <v>1036</v>
      </c>
      <c r="P184" s="201" t="s">
        <v>1037</v>
      </c>
    </row>
    <row r="185" spans="1:16" ht="12.75" customHeight="1">
      <c r="A185" s="26" t="str">
        <f t="shared" si="12"/>
        <v> BBS 105 </v>
      </c>
      <c r="B185" s="11" t="str">
        <f t="shared" si="13"/>
        <v>II</v>
      </c>
      <c r="C185" s="26">
        <f t="shared" si="14"/>
        <v>49174.478000000003</v>
      </c>
      <c r="D185" t="str">
        <f t="shared" si="15"/>
        <v>vis</v>
      </c>
      <c r="E185">
        <f>VLOOKUP(C185,A!C$21:E$973,3,FALSE)</f>
        <v>17914.545372123899</v>
      </c>
      <c r="F185" s="11" t="s">
        <v>241</v>
      </c>
      <c r="G185" t="str">
        <f t="shared" si="16"/>
        <v>49174.478</v>
      </c>
      <c r="H185" s="26">
        <f t="shared" si="17"/>
        <v>17914.5</v>
      </c>
      <c r="I185" s="199" t="s">
        <v>1041</v>
      </c>
      <c r="J185" s="200" t="s">
        <v>1042</v>
      </c>
      <c r="K185" s="199">
        <v>17914.5</v>
      </c>
      <c r="L185" s="199" t="s">
        <v>598</v>
      </c>
      <c r="M185" s="200" t="s">
        <v>456</v>
      </c>
      <c r="N185" s="200"/>
      <c r="O185" s="201" t="s">
        <v>1036</v>
      </c>
      <c r="P185" s="201" t="s">
        <v>1037</v>
      </c>
    </row>
    <row r="186" spans="1:16" ht="12.75" customHeight="1">
      <c r="A186" s="26" t="str">
        <f t="shared" si="12"/>
        <v> BBS 105 </v>
      </c>
      <c r="B186" s="11" t="str">
        <f t="shared" si="13"/>
        <v>I</v>
      </c>
      <c r="C186" s="26">
        <f t="shared" si="14"/>
        <v>49175.508000000002</v>
      </c>
      <c r="D186" t="str">
        <f t="shared" si="15"/>
        <v>vis</v>
      </c>
      <c r="E186">
        <f>VLOOKUP(C186,A!C$21:E$973,3,FALSE)</f>
        <v>17917.059740089051</v>
      </c>
      <c r="F186" s="11" t="s">
        <v>241</v>
      </c>
      <c r="G186" t="str">
        <f t="shared" si="16"/>
        <v>49175.508</v>
      </c>
      <c r="H186" s="26">
        <f t="shared" si="17"/>
        <v>17917</v>
      </c>
      <c r="I186" s="199" t="s">
        <v>1043</v>
      </c>
      <c r="J186" s="200" t="s">
        <v>1044</v>
      </c>
      <c r="K186" s="199">
        <v>17917</v>
      </c>
      <c r="L186" s="199" t="s">
        <v>1045</v>
      </c>
      <c r="M186" s="200" t="s">
        <v>456</v>
      </c>
      <c r="N186" s="200"/>
      <c r="O186" s="201" t="s">
        <v>1036</v>
      </c>
      <c r="P186" s="201" t="s">
        <v>1037</v>
      </c>
    </row>
    <row r="187" spans="1:16" ht="12.75" customHeight="1">
      <c r="A187" s="26" t="str">
        <f t="shared" si="12"/>
        <v> BRNO 31 </v>
      </c>
      <c r="B187" s="11" t="str">
        <f t="shared" si="13"/>
        <v>I</v>
      </c>
      <c r="C187" s="26">
        <f t="shared" si="14"/>
        <v>49200.485000000001</v>
      </c>
      <c r="D187" t="str">
        <f t="shared" si="15"/>
        <v>vis</v>
      </c>
      <c r="E187">
        <f>VLOOKUP(C187,A!C$21:E$973,3,FALSE)</f>
        <v>17978.031942677095</v>
      </c>
      <c r="F187" s="11" t="s">
        <v>241</v>
      </c>
      <c r="G187" t="str">
        <f t="shared" si="16"/>
        <v>49200.485</v>
      </c>
      <c r="H187" s="26">
        <f t="shared" si="17"/>
        <v>17978</v>
      </c>
      <c r="I187" s="199" t="s">
        <v>1046</v>
      </c>
      <c r="J187" s="200" t="s">
        <v>1047</v>
      </c>
      <c r="K187" s="199">
        <v>17978</v>
      </c>
      <c r="L187" s="199" t="s">
        <v>978</v>
      </c>
      <c r="M187" s="200" t="s">
        <v>456</v>
      </c>
      <c r="N187" s="200"/>
      <c r="O187" s="201" t="s">
        <v>1048</v>
      </c>
      <c r="P187" s="201" t="s">
        <v>1005</v>
      </c>
    </row>
    <row r="188" spans="1:16" ht="12.75" customHeight="1">
      <c r="A188" s="26" t="str">
        <f t="shared" si="12"/>
        <v> BRNO 31 </v>
      </c>
      <c r="B188" s="11" t="str">
        <f t="shared" si="13"/>
        <v>I</v>
      </c>
      <c r="C188" s="26">
        <f t="shared" si="14"/>
        <v>49207.447</v>
      </c>
      <c r="D188" t="str">
        <f t="shared" si="15"/>
        <v>vis</v>
      </c>
      <c r="E188">
        <f>VLOOKUP(C188,A!C$21:E$973,3,FALSE)</f>
        <v>17995.027117214388</v>
      </c>
      <c r="F188" s="11" t="s">
        <v>241</v>
      </c>
      <c r="G188" t="str">
        <f t="shared" si="16"/>
        <v>49207.447</v>
      </c>
      <c r="H188" s="26">
        <f t="shared" si="17"/>
        <v>17995</v>
      </c>
      <c r="I188" s="199" t="s">
        <v>1049</v>
      </c>
      <c r="J188" s="200" t="s">
        <v>1050</v>
      </c>
      <c r="K188" s="199">
        <v>17995</v>
      </c>
      <c r="L188" s="199" t="s">
        <v>1051</v>
      </c>
      <c r="M188" s="200" t="s">
        <v>456</v>
      </c>
      <c r="N188" s="200"/>
      <c r="O188" s="201" t="s">
        <v>1048</v>
      </c>
      <c r="P188" s="201" t="s">
        <v>1005</v>
      </c>
    </row>
    <row r="189" spans="1:16">
      <c r="A189" s="26" t="str">
        <f t="shared" si="12"/>
        <v> BRNO 31 </v>
      </c>
      <c r="B189" s="11" t="str">
        <f t="shared" si="13"/>
        <v>I</v>
      </c>
      <c r="C189" s="26">
        <f t="shared" si="14"/>
        <v>49214.425000000003</v>
      </c>
      <c r="D189" t="str">
        <f t="shared" si="15"/>
        <v>vis</v>
      </c>
      <c r="E189">
        <f>VLOOKUP(C189,A!C$21:E$973,3,FALSE)</f>
        <v>18012.061349894837</v>
      </c>
      <c r="F189" s="11" t="s">
        <v>241</v>
      </c>
      <c r="G189" t="str">
        <f t="shared" si="16"/>
        <v>49214.425</v>
      </c>
      <c r="H189" s="26">
        <f t="shared" si="17"/>
        <v>18012</v>
      </c>
      <c r="I189" s="199" t="s">
        <v>1052</v>
      </c>
      <c r="J189" s="200" t="s">
        <v>1053</v>
      </c>
      <c r="K189" s="199">
        <v>18012</v>
      </c>
      <c r="L189" s="199" t="s">
        <v>1054</v>
      </c>
      <c r="M189" s="200" t="s">
        <v>456</v>
      </c>
      <c r="N189" s="200"/>
      <c r="O189" s="201" t="s">
        <v>1048</v>
      </c>
      <c r="P189" s="201" t="s">
        <v>1005</v>
      </c>
    </row>
    <row r="190" spans="1:16">
      <c r="A190" s="26" t="str">
        <f t="shared" si="12"/>
        <v> BBS 107 </v>
      </c>
      <c r="B190" s="11" t="str">
        <f t="shared" si="13"/>
        <v>II</v>
      </c>
      <c r="C190" s="26">
        <f t="shared" si="14"/>
        <v>49544.385000000002</v>
      </c>
      <c r="D190" t="str">
        <f t="shared" si="15"/>
        <v>vis</v>
      </c>
      <c r="E190">
        <f>VLOOKUP(C190,A!C$21:E$973,3,FALSE)</f>
        <v>18817.537906965408</v>
      </c>
      <c r="F190" s="11" t="s">
        <v>241</v>
      </c>
      <c r="G190" t="str">
        <f t="shared" si="16"/>
        <v>49544.385</v>
      </c>
      <c r="H190" s="26">
        <f t="shared" si="17"/>
        <v>18817.5</v>
      </c>
      <c r="I190" s="199" t="s">
        <v>1055</v>
      </c>
      <c r="J190" s="200" t="s">
        <v>1056</v>
      </c>
      <c r="K190" s="199">
        <v>18817.5</v>
      </c>
      <c r="L190" s="199" t="s">
        <v>879</v>
      </c>
      <c r="M190" s="200" t="s">
        <v>456</v>
      </c>
      <c r="N190" s="200"/>
      <c r="O190" s="201" t="s">
        <v>684</v>
      </c>
      <c r="P190" s="201" t="s">
        <v>1057</v>
      </c>
    </row>
    <row r="191" spans="1:16">
      <c r="A191" s="26" t="str">
        <f t="shared" si="12"/>
        <v>BAVM 93 </v>
      </c>
      <c r="B191" s="11" t="str">
        <f t="shared" si="13"/>
        <v>I</v>
      </c>
      <c r="C191" s="26">
        <f t="shared" si="14"/>
        <v>49547.455000000002</v>
      </c>
      <c r="D191" t="str">
        <f t="shared" si="15"/>
        <v>vis</v>
      </c>
      <c r="E191">
        <f>VLOOKUP(C191,A!C$21:E$973,3,FALSE)</f>
        <v>18825.03218818194</v>
      </c>
      <c r="F191" s="11" t="s">
        <v>241</v>
      </c>
      <c r="G191" t="str">
        <f t="shared" si="16"/>
        <v>49547.455</v>
      </c>
      <c r="H191" s="26">
        <f t="shared" si="17"/>
        <v>18825</v>
      </c>
      <c r="I191" s="199" t="s">
        <v>1058</v>
      </c>
      <c r="J191" s="200" t="s">
        <v>1059</v>
      </c>
      <c r="K191" s="199">
        <v>18825</v>
      </c>
      <c r="L191" s="199" t="s">
        <v>978</v>
      </c>
      <c r="M191" s="200" t="s">
        <v>456</v>
      </c>
      <c r="N191" s="200"/>
      <c r="O191" s="201" t="s">
        <v>958</v>
      </c>
      <c r="P191" s="202" t="s">
        <v>1060</v>
      </c>
    </row>
    <row r="192" spans="1:16">
      <c r="A192" s="26" t="str">
        <f t="shared" si="12"/>
        <v> BBS 108 </v>
      </c>
      <c r="B192" s="11" t="str">
        <f t="shared" si="13"/>
        <v>II</v>
      </c>
      <c r="C192" s="26">
        <f t="shared" si="14"/>
        <v>49571.434000000001</v>
      </c>
      <c r="D192" t="str">
        <f t="shared" si="15"/>
        <v>vis</v>
      </c>
      <c r="E192">
        <f>VLOOKUP(C192,A!C$21:E$973,3,FALSE)</f>
        <v>18883.568139091123</v>
      </c>
      <c r="F192" s="11" t="s">
        <v>241</v>
      </c>
      <c r="G192" t="str">
        <f t="shared" si="16"/>
        <v>49571.434</v>
      </c>
      <c r="H192" s="26">
        <f t="shared" si="17"/>
        <v>18883.5</v>
      </c>
      <c r="I192" s="199" t="s">
        <v>1061</v>
      </c>
      <c r="J192" s="200" t="s">
        <v>1062</v>
      </c>
      <c r="K192" s="199">
        <v>18883.5</v>
      </c>
      <c r="L192" s="199" t="s">
        <v>926</v>
      </c>
      <c r="M192" s="200" t="s">
        <v>456</v>
      </c>
      <c r="N192" s="200"/>
      <c r="O192" s="201" t="s">
        <v>1026</v>
      </c>
      <c r="P192" s="201" t="s">
        <v>1063</v>
      </c>
    </row>
    <row r="193" spans="1:16">
      <c r="A193" s="26" t="str">
        <f t="shared" si="12"/>
        <v>BAVM 113 </v>
      </c>
      <c r="B193" s="11" t="str">
        <f t="shared" si="13"/>
        <v>I</v>
      </c>
      <c r="C193" s="26">
        <f t="shared" si="14"/>
        <v>49896.487999999998</v>
      </c>
      <c r="D193" t="str">
        <f t="shared" si="15"/>
        <v>vis</v>
      </c>
      <c r="E193">
        <f>VLOOKUP(C193,A!C$21:E$973,3,FALSE)</f>
        <v>19677.06849301892</v>
      </c>
      <c r="F193" s="11" t="s">
        <v>241</v>
      </c>
      <c r="G193" t="str">
        <f t="shared" si="16"/>
        <v>49896.488</v>
      </c>
      <c r="H193" s="26">
        <f t="shared" si="17"/>
        <v>19677</v>
      </c>
      <c r="I193" s="199" t="s">
        <v>1064</v>
      </c>
      <c r="J193" s="200" t="s">
        <v>1065</v>
      </c>
      <c r="K193" s="199">
        <v>19677</v>
      </c>
      <c r="L193" s="199" t="s">
        <v>926</v>
      </c>
      <c r="M193" s="200" t="s">
        <v>456</v>
      </c>
      <c r="N193" s="200"/>
      <c r="O193" s="201" t="s">
        <v>1026</v>
      </c>
      <c r="P193" s="202" t="s">
        <v>1066</v>
      </c>
    </row>
    <row r="194" spans="1:16">
      <c r="A194" s="26" t="str">
        <f t="shared" si="12"/>
        <v> BBS 113 </v>
      </c>
      <c r="B194" s="11" t="str">
        <f t="shared" si="13"/>
        <v>II</v>
      </c>
      <c r="C194" s="26">
        <f t="shared" si="14"/>
        <v>49959.353000000003</v>
      </c>
      <c r="D194" t="str">
        <f t="shared" si="15"/>
        <v>vis</v>
      </c>
      <c r="E194">
        <f>VLOOKUP(C194,A!C$21:E$973,3,FALSE)</f>
        <v>19830.530378581552</v>
      </c>
      <c r="F194" s="11" t="s">
        <v>241</v>
      </c>
      <c r="G194" t="str">
        <f t="shared" si="16"/>
        <v>49959.353</v>
      </c>
      <c r="H194" s="26">
        <f t="shared" si="17"/>
        <v>19830.5</v>
      </c>
      <c r="I194" s="199" t="s">
        <v>1067</v>
      </c>
      <c r="J194" s="200" t="s">
        <v>1068</v>
      </c>
      <c r="K194" s="199">
        <v>19830.5</v>
      </c>
      <c r="L194" s="199" t="s">
        <v>634</v>
      </c>
      <c r="M194" s="200" t="s">
        <v>456</v>
      </c>
      <c r="N194" s="200"/>
      <c r="O194" s="201" t="s">
        <v>1069</v>
      </c>
      <c r="P194" s="201" t="s">
        <v>1070</v>
      </c>
    </row>
    <row r="195" spans="1:16">
      <c r="A195" s="26" t="str">
        <f t="shared" si="12"/>
        <v>BAVM 99 </v>
      </c>
      <c r="B195" s="11" t="str">
        <f t="shared" si="13"/>
        <v>I</v>
      </c>
      <c r="C195" s="26">
        <f t="shared" si="14"/>
        <v>50252.483699999997</v>
      </c>
      <c r="D195" t="str">
        <f t="shared" si="15"/>
        <v>vis</v>
      </c>
      <c r="E195">
        <f>VLOOKUP(C195,A!C$21:E$973,3,FALSE)</f>
        <v>20546.101681186967</v>
      </c>
      <c r="F195" s="11" t="s">
        <v>241</v>
      </c>
      <c r="G195" t="str">
        <f t="shared" si="16"/>
        <v>50252.4837</v>
      </c>
      <c r="H195" s="26">
        <f t="shared" si="17"/>
        <v>20546</v>
      </c>
      <c r="I195" s="199" t="s">
        <v>1071</v>
      </c>
      <c r="J195" s="200" t="s">
        <v>1072</v>
      </c>
      <c r="K195" s="199">
        <v>20546</v>
      </c>
      <c r="L195" s="199" t="s">
        <v>1073</v>
      </c>
      <c r="M195" s="200" t="s">
        <v>473</v>
      </c>
      <c r="N195" s="200" t="s">
        <v>1074</v>
      </c>
      <c r="O195" s="201" t="s">
        <v>1075</v>
      </c>
      <c r="P195" s="202" t="s">
        <v>1076</v>
      </c>
    </row>
    <row r="196" spans="1:16">
      <c r="A196" s="26" t="str">
        <f t="shared" si="12"/>
        <v>BAVM 113 </v>
      </c>
      <c r="B196" s="11" t="str">
        <f t="shared" si="13"/>
        <v>II</v>
      </c>
      <c r="C196" s="26">
        <f t="shared" si="14"/>
        <v>50287.504999999997</v>
      </c>
      <c r="D196" t="str">
        <f t="shared" si="15"/>
        <v>vis</v>
      </c>
      <c r="E196">
        <f>VLOOKUP(C196,A!C$21:E$973,3,FALSE)</f>
        <v>20631.593365476387</v>
      </c>
      <c r="F196" s="11" t="s">
        <v>241</v>
      </c>
      <c r="G196" t="str">
        <f t="shared" si="16"/>
        <v>50287.505</v>
      </c>
      <c r="H196" s="26">
        <f t="shared" si="17"/>
        <v>20631.5</v>
      </c>
      <c r="I196" s="199" t="s">
        <v>1077</v>
      </c>
      <c r="J196" s="200" t="s">
        <v>1078</v>
      </c>
      <c r="K196" s="199">
        <v>20631.5</v>
      </c>
      <c r="L196" s="199" t="s">
        <v>1079</v>
      </c>
      <c r="M196" s="200" t="s">
        <v>456</v>
      </c>
      <c r="N196" s="200"/>
      <c r="O196" s="201" t="s">
        <v>1026</v>
      </c>
      <c r="P196" s="202" t="s">
        <v>1066</v>
      </c>
    </row>
    <row r="197" spans="1:16">
      <c r="A197" s="26" t="str">
        <f t="shared" si="12"/>
        <v>BAVM 111 </v>
      </c>
      <c r="B197" s="11" t="str">
        <f t="shared" si="13"/>
        <v>I</v>
      </c>
      <c r="C197" s="26">
        <f t="shared" si="14"/>
        <v>50640.425199999998</v>
      </c>
      <c r="D197" t="str">
        <f t="shared" si="15"/>
        <v>vis</v>
      </c>
      <c r="E197">
        <f>VLOOKUP(C197,A!C$21:E$973,3,FALSE)</f>
        <v>21493.118846191195</v>
      </c>
      <c r="F197" s="11" t="s">
        <v>241</v>
      </c>
      <c r="G197" t="str">
        <f t="shared" si="16"/>
        <v>50640.4252</v>
      </c>
      <c r="H197" s="26">
        <f t="shared" si="17"/>
        <v>21493</v>
      </c>
      <c r="I197" s="199" t="s">
        <v>1080</v>
      </c>
      <c r="J197" s="200" t="s">
        <v>1081</v>
      </c>
      <c r="K197" s="199">
        <v>21493</v>
      </c>
      <c r="L197" s="199" t="s">
        <v>1082</v>
      </c>
      <c r="M197" s="200" t="s">
        <v>473</v>
      </c>
      <c r="N197" s="200" t="s">
        <v>1074</v>
      </c>
      <c r="O197" s="201" t="s">
        <v>1075</v>
      </c>
      <c r="P197" s="202" t="s">
        <v>1083</v>
      </c>
    </row>
    <row r="198" spans="1:16">
      <c r="A198" s="26" t="str">
        <f t="shared" si="12"/>
        <v> BBS 129 </v>
      </c>
      <c r="B198" s="11" t="str">
        <f t="shared" si="13"/>
        <v>I</v>
      </c>
      <c r="C198" s="26">
        <f t="shared" si="14"/>
        <v>52483.455000000002</v>
      </c>
      <c r="D198" t="str">
        <f t="shared" si="15"/>
        <v>vis</v>
      </c>
      <c r="E198">
        <f>VLOOKUP(C198,A!C$21:E$973,3,FALSE)</f>
        <v>25992.201455848346</v>
      </c>
      <c r="F198" s="11" t="s">
        <v>241</v>
      </c>
      <c r="G198" t="str">
        <f t="shared" si="16"/>
        <v>52483.455</v>
      </c>
      <c r="H198" s="26">
        <f t="shared" si="17"/>
        <v>25992</v>
      </c>
      <c r="I198" s="199" t="s">
        <v>1084</v>
      </c>
      <c r="J198" s="200" t="s">
        <v>1085</v>
      </c>
      <c r="K198" s="199">
        <v>25992</v>
      </c>
      <c r="L198" s="199" t="s">
        <v>1086</v>
      </c>
      <c r="M198" s="200" t="s">
        <v>473</v>
      </c>
      <c r="N198" s="200" t="s">
        <v>474</v>
      </c>
      <c r="O198" s="201" t="s">
        <v>891</v>
      </c>
      <c r="P198" s="201" t="s">
        <v>1087</v>
      </c>
    </row>
    <row r="199" spans="1:16">
      <c r="A199" s="26" t="str">
        <f t="shared" si="12"/>
        <v> BBS 130 </v>
      </c>
      <c r="B199" s="11" t="str">
        <f t="shared" si="13"/>
        <v>II</v>
      </c>
      <c r="C199" s="26">
        <f t="shared" si="14"/>
        <v>52854.39</v>
      </c>
      <c r="D199" t="str">
        <f t="shared" si="15"/>
        <v>vis</v>
      </c>
      <c r="E199">
        <f>VLOOKUP(C199,A!C$21:E$973,3,FALSE)</f>
        <v>26897.703476387112</v>
      </c>
      <c r="F199" s="11" t="s">
        <v>241</v>
      </c>
      <c r="G199" t="str">
        <f t="shared" si="16"/>
        <v>52854.390</v>
      </c>
      <c r="H199" s="26">
        <f t="shared" si="17"/>
        <v>26897.5</v>
      </c>
      <c r="I199" s="199" t="s">
        <v>1088</v>
      </c>
      <c r="J199" s="200" t="s">
        <v>1089</v>
      </c>
      <c r="K199" s="199">
        <v>26897.5</v>
      </c>
      <c r="L199" s="199" t="s">
        <v>1086</v>
      </c>
      <c r="M199" s="200" t="s">
        <v>473</v>
      </c>
      <c r="N199" s="200" t="s">
        <v>474</v>
      </c>
      <c r="O199" s="201" t="s">
        <v>891</v>
      </c>
      <c r="P199" s="201" t="s">
        <v>1090</v>
      </c>
    </row>
    <row r="200" spans="1:16">
      <c r="A200" s="26" t="str">
        <f t="shared" si="12"/>
        <v>IBVS 5801 </v>
      </c>
      <c r="B200" s="11" t="str">
        <f t="shared" si="13"/>
        <v>I</v>
      </c>
      <c r="C200" s="26">
        <f t="shared" si="14"/>
        <v>54279.386500000001</v>
      </c>
      <c r="D200" t="str">
        <f t="shared" si="15"/>
        <v>vis</v>
      </c>
      <c r="E200">
        <f>VLOOKUP(C200,A!C$21:E$973,3,FALSE)</f>
        <v>30376.310806541132</v>
      </c>
      <c r="F200" s="11" t="s">
        <v>241</v>
      </c>
      <c r="G200" t="str">
        <f t="shared" si="16"/>
        <v>54279.3865</v>
      </c>
      <c r="H200" s="26">
        <f t="shared" si="17"/>
        <v>30376</v>
      </c>
      <c r="I200" s="199" t="s">
        <v>1091</v>
      </c>
      <c r="J200" s="200" t="s">
        <v>1092</v>
      </c>
      <c r="K200" s="199">
        <v>30376</v>
      </c>
      <c r="L200" s="199" t="s">
        <v>1093</v>
      </c>
      <c r="M200" s="200" t="s">
        <v>473</v>
      </c>
      <c r="N200" s="200" t="s">
        <v>1094</v>
      </c>
      <c r="O200" s="201" t="s">
        <v>1095</v>
      </c>
      <c r="P200" s="202" t="s">
        <v>1096</v>
      </c>
    </row>
    <row r="201" spans="1:16">
      <c r="A201" s="26" t="str">
        <f t="shared" si="12"/>
        <v>IBVS 5801 </v>
      </c>
      <c r="B201" s="11" t="str">
        <f t="shared" si="13"/>
        <v>I</v>
      </c>
      <c r="C201" s="26">
        <f t="shared" si="14"/>
        <v>54290.446300000003</v>
      </c>
      <c r="D201" t="str">
        <f t="shared" si="15"/>
        <v>vis</v>
      </c>
      <c r="E201">
        <f>VLOOKUP(C201,A!C$21:E$973,3,FALSE)</f>
        <v>30403.309259765436</v>
      </c>
      <c r="F201" s="11" t="s">
        <v>241</v>
      </c>
      <c r="G201" t="str">
        <f t="shared" si="16"/>
        <v>54290.4463</v>
      </c>
      <c r="H201" s="26">
        <f t="shared" si="17"/>
        <v>30403</v>
      </c>
      <c r="I201" s="199" t="s">
        <v>1097</v>
      </c>
      <c r="J201" s="200" t="s">
        <v>1098</v>
      </c>
      <c r="K201" s="199">
        <v>30403</v>
      </c>
      <c r="L201" s="199" t="s">
        <v>1099</v>
      </c>
      <c r="M201" s="200" t="s">
        <v>473</v>
      </c>
      <c r="N201" s="200" t="s">
        <v>1094</v>
      </c>
      <c r="O201" s="201" t="s">
        <v>1095</v>
      </c>
      <c r="P201" s="202" t="s">
        <v>1096</v>
      </c>
    </row>
    <row r="202" spans="1:16">
      <c r="A202" s="26" t="str">
        <f t="shared" si="12"/>
        <v>IBVS 5801 </v>
      </c>
      <c r="B202" s="11" t="str">
        <f t="shared" si="13"/>
        <v>II</v>
      </c>
      <c r="C202" s="26">
        <f t="shared" si="14"/>
        <v>54305.399400000002</v>
      </c>
      <c r="D202" t="str">
        <f t="shared" si="15"/>
        <v>vis</v>
      </c>
      <c r="E202">
        <f>VLOOKUP(C202,A!C$21:E$973,3,FALSE)</f>
        <v>30439.811779784624</v>
      </c>
      <c r="F202" s="11" t="s">
        <v>241</v>
      </c>
      <c r="G202" t="str">
        <f t="shared" si="16"/>
        <v>54305.3994</v>
      </c>
      <c r="H202" s="26">
        <f t="shared" si="17"/>
        <v>30439.5</v>
      </c>
      <c r="I202" s="199" t="s">
        <v>1100</v>
      </c>
      <c r="J202" s="200" t="s">
        <v>1101</v>
      </c>
      <c r="K202" s="199">
        <v>30439.5</v>
      </c>
      <c r="L202" s="199" t="s">
        <v>1102</v>
      </c>
      <c r="M202" s="200" t="s">
        <v>473</v>
      </c>
      <c r="N202" s="200" t="s">
        <v>1094</v>
      </c>
      <c r="O202" s="201" t="s">
        <v>1095</v>
      </c>
      <c r="P202" s="202" t="s">
        <v>1096</v>
      </c>
    </row>
    <row r="203" spans="1:16">
      <c r="A203" s="26" t="str">
        <f t="shared" ref="A203:A266" si="18">P203</f>
        <v>IBVS 5801 </v>
      </c>
      <c r="B203" s="11" t="str">
        <f t="shared" ref="B203:B266" si="19">IF(H203=INT(H203),"I","II")</f>
        <v>I</v>
      </c>
      <c r="C203" s="26">
        <f t="shared" ref="C203:C266" si="20">1*G203</f>
        <v>54351.465900000003</v>
      </c>
      <c r="D203" t="str">
        <f t="shared" ref="D203:D266" si="21">VLOOKUP(F203,I$1:J$5,2,FALSE)</f>
        <v>vis</v>
      </c>
      <c r="E203">
        <f>VLOOKUP(C203,A!C$21:E$973,3,FALSE)</f>
        <v>30552.266276742717</v>
      </c>
      <c r="F203" s="11" t="s">
        <v>241</v>
      </c>
      <c r="G203" t="str">
        <f t="shared" ref="G203:G266" si="22">MID(I203,3,LEN(I203)-3)</f>
        <v>54351.4659</v>
      </c>
      <c r="H203" s="26">
        <f t="shared" ref="H203:H266" si="23">1*K203</f>
        <v>30552</v>
      </c>
      <c r="I203" s="199" t="s">
        <v>1103</v>
      </c>
      <c r="J203" s="200" t="s">
        <v>1104</v>
      </c>
      <c r="K203" s="199">
        <v>30552</v>
      </c>
      <c r="L203" s="199" t="s">
        <v>1105</v>
      </c>
      <c r="M203" s="200" t="s">
        <v>473</v>
      </c>
      <c r="N203" s="200" t="s">
        <v>1094</v>
      </c>
      <c r="O203" s="201" t="s">
        <v>1095</v>
      </c>
      <c r="P203" s="202" t="s">
        <v>1096</v>
      </c>
    </row>
    <row r="204" spans="1:16">
      <c r="A204" s="26" t="str">
        <f t="shared" si="18"/>
        <v>IBVS 5887 </v>
      </c>
      <c r="B204" s="11" t="str">
        <f t="shared" si="19"/>
        <v>II</v>
      </c>
      <c r="C204" s="26">
        <f t="shared" si="20"/>
        <v>54641.319199999998</v>
      </c>
      <c r="D204" t="str">
        <f t="shared" si="21"/>
        <v>vis</v>
      </c>
      <c r="E204">
        <f>VLOOKUP(C204,A!C$21:E$973,3,FALSE)</f>
        <v>31259.837006951046</v>
      </c>
      <c r="F204" s="11" t="s">
        <v>241</v>
      </c>
      <c r="G204" t="str">
        <f t="shared" si="22"/>
        <v>54641.3192</v>
      </c>
      <c r="H204" s="26">
        <f t="shared" si="23"/>
        <v>31259.5</v>
      </c>
      <c r="I204" s="199" t="s">
        <v>1106</v>
      </c>
      <c r="J204" s="200" t="s">
        <v>1107</v>
      </c>
      <c r="K204" s="199">
        <v>31259.5</v>
      </c>
      <c r="L204" s="199" t="s">
        <v>1108</v>
      </c>
      <c r="M204" s="200" t="s">
        <v>473</v>
      </c>
      <c r="N204" s="200" t="s">
        <v>1109</v>
      </c>
      <c r="O204" s="201" t="s">
        <v>1110</v>
      </c>
      <c r="P204" s="202" t="s">
        <v>1111</v>
      </c>
    </row>
    <row r="205" spans="1:16">
      <c r="A205" s="26" t="str">
        <f t="shared" si="18"/>
        <v>IBVS 5887 </v>
      </c>
      <c r="B205" s="11" t="str">
        <f t="shared" si="19"/>
        <v>I</v>
      </c>
      <c r="C205" s="26">
        <f t="shared" si="20"/>
        <v>54642.3433</v>
      </c>
      <c r="D205" t="str">
        <f t="shared" si="21"/>
        <v>vis</v>
      </c>
      <c r="E205">
        <f>VLOOKUP(C205,A!C$21:E$973,3,FALSE)</f>
        <v>31262.336972225923</v>
      </c>
      <c r="F205" s="11" t="s">
        <v>241</v>
      </c>
      <c r="G205" t="str">
        <f t="shared" si="22"/>
        <v>54642.3433</v>
      </c>
      <c r="H205" s="26">
        <f t="shared" si="23"/>
        <v>31262</v>
      </c>
      <c r="I205" s="199" t="s">
        <v>1112</v>
      </c>
      <c r="J205" s="200" t="s">
        <v>1113</v>
      </c>
      <c r="K205" s="199">
        <v>31262</v>
      </c>
      <c r="L205" s="199" t="s">
        <v>1114</v>
      </c>
      <c r="M205" s="200" t="s">
        <v>473</v>
      </c>
      <c r="N205" s="200" t="s">
        <v>1109</v>
      </c>
      <c r="O205" s="201" t="s">
        <v>1115</v>
      </c>
      <c r="P205" s="202" t="s">
        <v>1111</v>
      </c>
    </row>
    <row r="206" spans="1:16">
      <c r="A206" s="26" t="str">
        <f t="shared" si="18"/>
        <v>IBVS 5887 </v>
      </c>
      <c r="B206" s="11" t="str">
        <f t="shared" si="19"/>
        <v>I</v>
      </c>
      <c r="C206" s="26">
        <f t="shared" si="20"/>
        <v>54646.439100000003</v>
      </c>
      <c r="D206" t="str">
        <f t="shared" si="21"/>
        <v>vis</v>
      </c>
      <c r="E206">
        <f>VLOOKUP(C206,A!C$21:E$973,3,FALSE)</f>
        <v>31272.335368645039</v>
      </c>
      <c r="F206" s="11" t="s">
        <v>241</v>
      </c>
      <c r="G206" t="str">
        <f t="shared" si="22"/>
        <v>54646.4391</v>
      </c>
      <c r="H206" s="26">
        <f t="shared" si="23"/>
        <v>31272</v>
      </c>
      <c r="I206" s="199" t="s">
        <v>1116</v>
      </c>
      <c r="J206" s="200" t="s">
        <v>1117</v>
      </c>
      <c r="K206" s="199">
        <v>31272</v>
      </c>
      <c r="L206" s="199" t="s">
        <v>1118</v>
      </c>
      <c r="M206" s="200" t="s">
        <v>473</v>
      </c>
      <c r="N206" s="200" t="s">
        <v>1109</v>
      </c>
      <c r="O206" s="201" t="s">
        <v>1119</v>
      </c>
      <c r="P206" s="202" t="s">
        <v>1111</v>
      </c>
    </row>
    <row r="207" spans="1:16">
      <c r="A207" s="26" t="str">
        <f t="shared" si="18"/>
        <v>IBVS 5887 </v>
      </c>
      <c r="B207" s="11" t="str">
        <f t="shared" si="19"/>
        <v>II</v>
      </c>
      <c r="C207" s="26">
        <f t="shared" si="20"/>
        <v>54702.356500000002</v>
      </c>
      <c r="D207" t="str">
        <f t="shared" si="21"/>
        <v>vis</v>
      </c>
      <c r="E207">
        <f>VLOOKUP(C207,A!C$21:E$973,3,FALSE)</f>
        <v>31408.837231999194</v>
      </c>
      <c r="F207" s="11" t="s">
        <v>241</v>
      </c>
      <c r="G207" t="str">
        <f t="shared" si="22"/>
        <v>54702.3565</v>
      </c>
      <c r="H207" s="26">
        <f t="shared" si="23"/>
        <v>31408.5</v>
      </c>
      <c r="I207" s="199" t="s">
        <v>1120</v>
      </c>
      <c r="J207" s="200" t="s">
        <v>1121</v>
      </c>
      <c r="K207" s="199">
        <v>31408.5</v>
      </c>
      <c r="L207" s="199" t="s">
        <v>1108</v>
      </c>
      <c r="M207" s="200" t="s">
        <v>473</v>
      </c>
      <c r="N207" s="200" t="s">
        <v>1109</v>
      </c>
      <c r="O207" s="201" t="s">
        <v>1122</v>
      </c>
      <c r="P207" s="202" t="s">
        <v>1111</v>
      </c>
    </row>
    <row r="208" spans="1:16">
      <c r="A208" s="26" t="str">
        <f t="shared" si="18"/>
        <v>IBVS 5922 </v>
      </c>
      <c r="B208" s="11" t="str">
        <f t="shared" si="19"/>
        <v>I</v>
      </c>
      <c r="C208" s="26">
        <f t="shared" si="20"/>
        <v>55032.337500000001</v>
      </c>
      <c r="D208" t="str">
        <f t="shared" si="21"/>
        <v>vis</v>
      </c>
      <c r="E208">
        <f>VLOOKUP(C208,A!C$21:E$973,3,FALSE)</f>
        <v>32214.365052882651</v>
      </c>
      <c r="F208" s="11" t="s">
        <v>241</v>
      </c>
      <c r="G208" t="str">
        <f t="shared" si="22"/>
        <v>55032.3375</v>
      </c>
      <c r="H208" s="26">
        <f t="shared" si="23"/>
        <v>32214</v>
      </c>
      <c r="I208" s="199" t="s">
        <v>1123</v>
      </c>
      <c r="J208" s="200" t="s">
        <v>1124</v>
      </c>
      <c r="K208" s="199">
        <v>32214</v>
      </c>
      <c r="L208" s="199" t="s">
        <v>1125</v>
      </c>
      <c r="M208" s="200" t="s">
        <v>1126</v>
      </c>
      <c r="N208" s="200" t="s">
        <v>1094</v>
      </c>
      <c r="O208" s="201" t="s">
        <v>1127</v>
      </c>
      <c r="P208" s="202" t="s">
        <v>1128</v>
      </c>
    </row>
    <row r="209" spans="1:16">
      <c r="A209" s="26" t="str">
        <f t="shared" si="18"/>
        <v>IBVS 5922 </v>
      </c>
      <c r="B209" s="11" t="str">
        <f t="shared" si="19"/>
        <v>II</v>
      </c>
      <c r="C209" s="26">
        <f t="shared" si="20"/>
        <v>55033.361799999999</v>
      </c>
      <c r="D209" t="str">
        <f t="shared" si="21"/>
        <v>vis</v>
      </c>
      <c r="E209">
        <f>VLOOKUP(C209,A!C$21:E$973,3,FALSE)</f>
        <v>32216.865506384303</v>
      </c>
      <c r="F209" s="11" t="s">
        <v>241</v>
      </c>
      <c r="G209" t="str">
        <f t="shared" si="22"/>
        <v>55033.3618</v>
      </c>
      <c r="H209" s="26">
        <f t="shared" si="23"/>
        <v>32216.5</v>
      </c>
      <c r="I209" s="199" t="s">
        <v>1129</v>
      </c>
      <c r="J209" s="200" t="s">
        <v>1130</v>
      </c>
      <c r="K209" s="199">
        <v>32216.5</v>
      </c>
      <c r="L209" s="199" t="s">
        <v>1131</v>
      </c>
      <c r="M209" s="200" t="s">
        <v>1126</v>
      </c>
      <c r="N209" s="200" t="s">
        <v>1094</v>
      </c>
      <c r="O209" s="201" t="s">
        <v>1127</v>
      </c>
      <c r="P209" s="202" t="s">
        <v>1128</v>
      </c>
    </row>
    <row r="210" spans="1:16">
      <c r="A210" s="26" t="str">
        <f t="shared" si="18"/>
        <v> KVBB 28.87 </v>
      </c>
      <c r="B210" s="11" t="str">
        <f t="shared" si="19"/>
        <v>II</v>
      </c>
      <c r="C210" s="26">
        <f t="shared" si="20"/>
        <v>30573.404999999999</v>
      </c>
      <c r="D210" t="str">
        <f t="shared" si="21"/>
        <v>vis</v>
      </c>
      <c r="E210" t="e">
        <f>VLOOKUP(C210,A!C$21:E$973,3,FALSE)</f>
        <v>#N/A</v>
      </c>
      <c r="F210" s="11" t="s">
        <v>241</v>
      </c>
      <c r="G210" t="str">
        <f t="shared" si="22"/>
        <v>30573.405</v>
      </c>
      <c r="H210" s="26">
        <f t="shared" si="23"/>
        <v>-27493.5</v>
      </c>
      <c r="I210" s="199" t="s">
        <v>1132</v>
      </c>
      <c r="J210" s="200" t="s">
        <v>1133</v>
      </c>
      <c r="K210" s="199">
        <v>-27493.5</v>
      </c>
      <c r="L210" s="199" t="s">
        <v>1134</v>
      </c>
      <c r="M210" s="200" t="s">
        <v>456</v>
      </c>
      <c r="N210" s="200"/>
      <c r="O210" s="201" t="s">
        <v>1135</v>
      </c>
      <c r="P210" s="201" t="s">
        <v>307</v>
      </c>
    </row>
    <row r="211" spans="1:16">
      <c r="A211" s="26" t="str">
        <f t="shared" si="18"/>
        <v> KVBB 28.87 </v>
      </c>
      <c r="B211" s="11" t="str">
        <f t="shared" si="19"/>
        <v>I</v>
      </c>
      <c r="C211" s="26">
        <f t="shared" si="20"/>
        <v>30578.560000000001</v>
      </c>
      <c r="D211" t="str">
        <f t="shared" si="21"/>
        <v>vis</v>
      </c>
      <c r="E211" t="e">
        <f>VLOOKUP(C211,A!C$21:E$973,3,FALSE)</f>
        <v>#N/A</v>
      </c>
      <c r="F211" s="11" t="s">
        <v>241</v>
      </c>
      <c r="G211" t="str">
        <f t="shared" si="22"/>
        <v>30578.560</v>
      </c>
      <c r="H211" s="26">
        <f t="shared" si="23"/>
        <v>-27481</v>
      </c>
      <c r="I211" s="199" t="s">
        <v>1136</v>
      </c>
      <c r="J211" s="200" t="s">
        <v>1137</v>
      </c>
      <c r="K211" s="199">
        <v>-27481</v>
      </c>
      <c r="L211" s="199" t="s">
        <v>1138</v>
      </c>
      <c r="M211" s="200" t="s">
        <v>456</v>
      </c>
      <c r="N211" s="200"/>
      <c r="O211" s="201" t="s">
        <v>1135</v>
      </c>
      <c r="P211" s="201" t="s">
        <v>307</v>
      </c>
    </row>
    <row r="212" spans="1:16">
      <c r="A212" s="26" t="str">
        <f t="shared" si="18"/>
        <v> KVBB 28.87 </v>
      </c>
      <c r="B212" s="11" t="str">
        <f t="shared" si="19"/>
        <v>II</v>
      </c>
      <c r="C212" s="26">
        <f t="shared" si="20"/>
        <v>30582.414000000001</v>
      </c>
      <c r="D212" t="str">
        <f t="shared" si="21"/>
        <v>vis</v>
      </c>
      <c r="E212" t="e">
        <f>VLOOKUP(C212,A!C$21:E$973,3,FALSE)</f>
        <v>#N/A</v>
      </c>
      <c r="F212" s="11" t="s">
        <v>241</v>
      </c>
      <c r="G212" t="str">
        <f t="shared" si="22"/>
        <v>30582.414</v>
      </c>
      <c r="H212" s="26">
        <f t="shared" si="23"/>
        <v>-27471.5</v>
      </c>
      <c r="I212" s="199" t="s">
        <v>1139</v>
      </c>
      <c r="J212" s="200" t="s">
        <v>1140</v>
      </c>
      <c r="K212" s="199">
        <v>-27471.5</v>
      </c>
      <c r="L212" s="199" t="s">
        <v>1141</v>
      </c>
      <c r="M212" s="200" t="s">
        <v>456</v>
      </c>
      <c r="N212" s="200"/>
      <c r="O212" s="201" t="s">
        <v>1135</v>
      </c>
      <c r="P212" s="201" t="s">
        <v>307</v>
      </c>
    </row>
    <row r="213" spans="1:16">
      <c r="A213" s="26" t="str">
        <f t="shared" si="18"/>
        <v> KVBB 28.87 </v>
      </c>
      <c r="B213" s="11" t="str">
        <f t="shared" si="19"/>
        <v>I</v>
      </c>
      <c r="C213" s="26">
        <f t="shared" si="20"/>
        <v>30583.423999999999</v>
      </c>
      <c r="D213" t="str">
        <f t="shared" si="21"/>
        <v>vis</v>
      </c>
      <c r="E213" t="e">
        <f>VLOOKUP(C213,A!C$21:E$973,3,FALSE)</f>
        <v>#N/A</v>
      </c>
      <c r="F213" s="11" t="s">
        <v>241</v>
      </c>
      <c r="G213" t="str">
        <f t="shared" si="22"/>
        <v>30583.424</v>
      </c>
      <c r="H213" s="26">
        <f t="shared" si="23"/>
        <v>-27469</v>
      </c>
      <c r="I213" s="199" t="s">
        <v>1142</v>
      </c>
      <c r="J213" s="200" t="s">
        <v>1143</v>
      </c>
      <c r="K213" s="199">
        <v>-27469</v>
      </c>
      <c r="L213" s="199" t="s">
        <v>1144</v>
      </c>
      <c r="M213" s="200" t="s">
        <v>456</v>
      </c>
      <c r="N213" s="200"/>
      <c r="O213" s="201" t="s">
        <v>1135</v>
      </c>
      <c r="P213" s="201" t="s">
        <v>307</v>
      </c>
    </row>
    <row r="214" spans="1:16">
      <c r="A214" s="26" t="str">
        <f t="shared" si="18"/>
        <v> KVBB 28.87 </v>
      </c>
      <c r="B214" s="11" t="str">
        <f t="shared" si="19"/>
        <v>I</v>
      </c>
      <c r="C214" s="26">
        <f t="shared" si="20"/>
        <v>30587.544000000002</v>
      </c>
      <c r="D214" t="str">
        <f t="shared" si="21"/>
        <v>vis</v>
      </c>
      <c r="E214" t="e">
        <f>VLOOKUP(C214,A!C$21:E$973,3,FALSE)</f>
        <v>#N/A</v>
      </c>
      <c r="F214" s="11" t="s">
        <v>241</v>
      </c>
      <c r="G214" t="str">
        <f t="shared" si="22"/>
        <v>30587.544</v>
      </c>
      <c r="H214" s="26">
        <f t="shared" si="23"/>
        <v>-27459</v>
      </c>
      <c r="I214" s="199" t="s">
        <v>1145</v>
      </c>
      <c r="J214" s="200" t="s">
        <v>1146</v>
      </c>
      <c r="K214" s="199">
        <v>-27459</v>
      </c>
      <c r="L214" s="199" t="s">
        <v>1147</v>
      </c>
      <c r="M214" s="200" t="s">
        <v>456</v>
      </c>
      <c r="N214" s="200"/>
      <c r="O214" s="201" t="s">
        <v>1135</v>
      </c>
      <c r="P214" s="201" t="s">
        <v>307</v>
      </c>
    </row>
    <row r="215" spans="1:16">
      <c r="A215" s="26" t="str">
        <f t="shared" si="18"/>
        <v> KVBB 28.87 </v>
      </c>
      <c r="B215" s="11" t="str">
        <f t="shared" si="19"/>
        <v>I</v>
      </c>
      <c r="C215" s="26">
        <f t="shared" si="20"/>
        <v>30588.322</v>
      </c>
      <c r="D215" t="str">
        <f t="shared" si="21"/>
        <v>vis</v>
      </c>
      <c r="E215" t="e">
        <f>VLOOKUP(C215,A!C$21:E$973,3,FALSE)</f>
        <v>#N/A</v>
      </c>
      <c r="F215" s="11" t="s">
        <v>241</v>
      </c>
      <c r="G215" t="str">
        <f t="shared" si="22"/>
        <v>30588.322</v>
      </c>
      <c r="H215" s="26">
        <f t="shared" si="23"/>
        <v>-27457</v>
      </c>
      <c r="I215" s="199" t="s">
        <v>1148</v>
      </c>
      <c r="J215" s="200" t="s">
        <v>1149</v>
      </c>
      <c r="K215" s="199">
        <v>-27457</v>
      </c>
      <c r="L215" s="199" t="s">
        <v>1150</v>
      </c>
      <c r="M215" s="200" t="s">
        <v>456</v>
      </c>
      <c r="N215" s="200"/>
      <c r="O215" s="201" t="s">
        <v>1135</v>
      </c>
      <c r="P215" s="201" t="s">
        <v>307</v>
      </c>
    </row>
    <row r="216" spans="1:16">
      <c r="A216" s="26" t="str">
        <f t="shared" si="18"/>
        <v> KVBB 28.87 </v>
      </c>
      <c r="B216" s="11" t="str">
        <f t="shared" si="19"/>
        <v>II</v>
      </c>
      <c r="C216" s="26">
        <f t="shared" si="20"/>
        <v>30589.356</v>
      </c>
      <c r="D216" t="str">
        <f t="shared" si="21"/>
        <v>vis</v>
      </c>
      <c r="E216" t="e">
        <f>VLOOKUP(C216,A!C$21:E$973,3,FALSE)</f>
        <v>#N/A</v>
      </c>
      <c r="F216" s="11" t="s">
        <v>241</v>
      </c>
      <c r="G216" t="str">
        <f t="shared" si="22"/>
        <v>30589.356</v>
      </c>
      <c r="H216" s="26">
        <f t="shared" si="23"/>
        <v>-27454.5</v>
      </c>
      <c r="I216" s="199" t="s">
        <v>1151</v>
      </c>
      <c r="J216" s="200" t="s">
        <v>1152</v>
      </c>
      <c r="K216" s="199">
        <v>-27454.5</v>
      </c>
      <c r="L216" s="199" t="s">
        <v>1153</v>
      </c>
      <c r="M216" s="200" t="s">
        <v>456</v>
      </c>
      <c r="N216" s="200"/>
      <c r="O216" s="201" t="s">
        <v>1135</v>
      </c>
      <c r="P216" s="201" t="s">
        <v>307</v>
      </c>
    </row>
    <row r="217" spans="1:16">
      <c r="A217" s="26" t="str">
        <f t="shared" si="18"/>
        <v> KVBB 28.87 </v>
      </c>
      <c r="B217" s="11" t="str">
        <f t="shared" si="19"/>
        <v>I</v>
      </c>
      <c r="C217" s="26">
        <f t="shared" si="20"/>
        <v>30590.402999999998</v>
      </c>
      <c r="D217" t="str">
        <f t="shared" si="21"/>
        <v>vis</v>
      </c>
      <c r="E217" t="e">
        <f>VLOOKUP(C217,A!C$21:E$973,3,FALSE)</f>
        <v>#N/A</v>
      </c>
      <c r="F217" s="11" t="s">
        <v>241</v>
      </c>
      <c r="G217" t="str">
        <f t="shared" si="22"/>
        <v>30590.403</v>
      </c>
      <c r="H217" s="26">
        <f t="shared" si="23"/>
        <v>-27452</v>
      </c>
      <c r="I217" s="199" t="s">
        <v>1154</v>
      </c>
      <c r="J217" s="200" t="s">
        <v>1155</v>
      </c>
      <c r="K217" s="199">
        <v>-27452</v>
      </c>
      <c r="L217" s="199" t="s">
        <v>1156</v>
      </c>
      <c r="M217" s="200" t="s">
        <v>456</v>
      </c>
      <c r="N217" s="200"/>
      <c r="O217" s="201" t="s">
        <v>1135</v>
      </c>
      <c r="P217" s="201" t="s">
        <v>307</v>
      </c>
    </row>
    <row r="218" spans="1:16">
      <c r="A218" s="26" t="str">
        <f t="shared" si="18"/>
        <v> KVBB 28.87 </v>
      </c>
      <c r="B218" s="11" t="str">
        <f t="shared" si="19"/>
        <v>II</v>
      </c>
      <c r="C218" s="26">
        <f t="shared" si="20"/>
        <v>30605.341</v>
      </c>
      <c r="D218" t="str">
        <f t="shared" si="21"/>
        <v>vis</v>
      </c>
      <c r="E218" t="e">
        <f>VLOOKUP(C218,A!C$21:E$973,3,FALSE)</f>
        <v>#N/A</v>
      </c>
      <c r="F218" s="11" t="s">
        <v>241</v>
      </c>
      <c r="G218" t="str">
        <f t="shared" si="22"/>
        <v>30605.341</v>
      </c>
      <c r="H218" s="26">
        <f t="shared" si="23"/>
        <v>-27415.5</v>
      </c>
      <c r="I218" s="199" t="s">
        <v>1157</v>
      </c>
      <c r="J218" s="200" t="s">
        <v>1158</v>
      </c>
      <c r="K218" s="199">
        <v>-27415.5</v>
      </c>
      <c r="L218" s="199" t="s">
        <v>1159</v>
      </c>
      <c r="M218" s="200" t="s">
        <v>456</v>
      </c>
      <c r="N218" s="200"/>
      <c r="O218" s="201" t="s">
        <v>1135</v>
      </c>
      <c r="P218" s="201" t="s">
        <v>307</v>
      </c>
    </row>
    <row r="219" spans="1:16">
      <c r="A219" s="26" t="str">
        <f t="shared" si="18"/>
        <v> KVBB 28.87 </v>
      </c>
      <c r="B219" s="11" t="str">
        <f t="shared" si="19"/>
        <v>I</v>
      </c>
      <c r="C219" s="26">
        <f t="shared" si="20"/>
        <v>30606.362000000001</v>
      </c>
      <c r="D219" t="str">
        <f t="shared" si="21"/>
        <v>vis</v>
      </c>
      <c r="E219" t="e">
        <f>VLOOKUP(C219,A!C$21:E$973,3,FALSE)</f>
        <v>#N/A</v>
      </c>
      <c r="F219" s="11" t="s">
        <v>241</v>
      </c>
      <c r="G219" t="str">
        <f t="shared" si="22"/>
        <v>30606.362</v>
      </c>
      <c r="H219" s="26">
        <f t="shared" si="23"/>
        <v>-27413</v>
      </c>
      <c r="I219" s="199" t="s">
        <v>1160</v>
      </c>
      <c r="J219" s="200" t="s">
        <v>1161</v>
      </c>
      <c r="K219" s="199">
        <v>-27413</v>
      </c>
      <c r="L219" s="199" t="s">
        <v>1162</v>
      </c>
      <c r="M219" s="200" t="s">
        <v>456</v>
      </c>
      <c r="N219" s="200"/>
      <c r="O219" s="201" t="s">
        <v>1135</v>
      </c>
      <c r="P219" s="201" t="s">
        <v>307</v>
      </c>
    </row>
    <row r="220" spans="1:16">
      <c r="A220" s="26" t="str">
        <f t="shared" si="18"/>
        <v> KVBB 28.87 </v>
      </c>
      <c r="B220" s="11" t="str">
        <f t="shared" si="19"/>
        <v>I</v>
      </c>
      <c r="C220" s="26">
        <f t="shared" si="20"/>
        <v>30608.417000000001</v>
      </c>
      <c r="D220" t="str">
        <f t="shared" si="21"/>
        <v>vis</v>
      </c>
      <c r="E220" t="e">
        <f>VLOOKUP(C220,A!C$21:E$973,3,FALSE)</f>
        <v>#N/A</v>
      </c>
      <c r="F220" s="11" t="s">
        <v>241</v>
      </c>
      <c r="G220" t="str">
        <f t="shared" si="22"/>
        <v>30608.417</v>
      </c>
      <c r="H220" s="26">
        <f t="shared" si="23"/>
        <v>-27408</v>
      </c>
      <c r="I220" s="199" t="s">
        <v>1163</v>
      </c>
      <c r="J220" s="200" t="s">
        <v>1164</v>
      </c>
      <c r="K220" s="199">
        <v>-27408</v>
      </c>
      <c r="L220" s="199" t="s">
        <v>1165</v>
      </c>
      <c r="M220" s="200" t="s">
        <v>456</v>
      </c>
      <c r="N220" s="200"/>
      <c r="O220" s="201" t="s">
        <v>1135</v>
      </c>
      <c r="P220" s="201" t="s">
        <v>307</v>
      </c>
    </row>
    <row r="221" spans="1:16">
      <c r="A221" s="26" t="str">
        <f t="shared" si="18"/>
        <v> KVBB 28.87 </v>
      </c>
      <c r="B221" s="11" t="str">
        <f t="shared" si="19"/>
        <v>I</v>
      </c>
      <c r="C221" s="26">
        <f t="shared" si="20"/>
        <v>30613.311000000002</v>
      </c>
      <c r="D221" t="str">
        <f t="shared" si="21"/>
        <v>vis</v>
      </c>
      <c r="E221" t="e">
        <f>VLOOKUP(C221,A!C$21:E$973,3,FALSE)</f>
        <v>#N/A</v>
      </c>
      <c r="F221" s="11" t="s">
        <v>241</v>
      </c>
      <c r="G221" t="str">
        <f t="shared" si="22"/>
        <v>30613.311</v>
      </c>
      <c r="H221" s="26">
        <f t="shared" si="23"/>
        <v>-27396</v>
      </c>
      <c r="I221" s="199" t="s">
        <v>1166</v>
      </c>
      <c r="J221" s="200" t="s">
        <v>1167</v>
      </c>
      <c r="K221" s="199">
        <v>-27396</v>
      </c>
      <c r="L221" s="199" t="s">
        <v>1168</v>
      </c>
      <c r="M221" s="200" t="s">
        <v>456</v>
      </c>
      <c r="N221" s="200"/>
      <c r="O221" s="201" t="s">
        <v>1135</v>
      </c>
      <c r="P221" s="201" t="s">
        <v>307</v>
      </c>
    </row>
    <row r="222" spans="1:16">
      <c r="A222" s="26" t="str">
        <f t="shared" si="18"/>
        <v> IODE 4.2.236 </v>
      </c>
      <c r="B222" s="11" t="str">
        <f t="shared" si="19"/>
        <v>I</v>
      </c>
      <c r="C222" s="26">
        <f t="shared" si="20"/>
        <v>31023.383000000002</v>
      </c>
      <c r="D222" t="str">
        <f t="shared" si="21"/>
        <v>vis</v>
      </c>
      <c r="E222" t="e">
        <f>VLOOKUP(C222,A!C$21:E$973,3,FALSE)</f>
        <v>#N/A</v>
      </c>
      <c r="F222" s="11" t="s">
        <v>241</v>
      </c>
      <c r="G222" t="str">
        <f t="shared" si="22"/>
        <v>31023.383</v>
      </c>
      <c r="H222" s="26">
        <f t="shared" si="23"/>
        <v>-26395</v>
      </c>
      <c r="I222" s="199" t="s">
        <v>1169</v>
      </c>
      <c r="J222" s="200" t="s">
        <v>1170</v>
      </c>
      <c r="K222" s="199">
        <v>-26395</v>
      </c>
      <c r="L222" s="199" t="s">
        <v>1171</v>
      </c>
      <c r="M222" s="200" t="s">
        <v>456</v>
      </c>
      <c r="N222" s="200"/>
      <c r="O222" s="201" t="s">
        <v>1172</v>
      </c>
      <c r="P222" s="201" t="s">
        <v>308</v>
      </c>
    </row>
    <row r="223" spans="1:16">
      <c r="A223" s="26" t="str">
        <f t="shared" si="18"/>
        <v> IODE 4.2.236 </v>
      </c>
      <c r="B223" s="11" t="str">
        <f t="shared" si="19"/>
        <v>II</v>
      </c>
      <c r="C223" s="26">
        <f t="shared" si="20"/>
        <v>31023.594000000001</v>
      </c>
      <c r="D223" t="str">
        <f t="shared" si="21"/>
        <v>vis</v>
      </c>
      <c r="E223" t="e">
        <f>VLOOKUP(C223,A!C$21:E$973,3,FALSE)</f>
        <v>#N/A</v>
      </c>
      <c r="F223" s="11" t="s">
        <v>241</v>
      </c>
      <c r="G223" t="str">
        <f t="shared" si="22"/>
        <v>31023.594</v>
      </c>
      <c r="H223" s="26">
        <f t="shared" si="23"/>
        <v>-26394.5</v>
      </c>
      <c r="I223" s="199" t="s">
        <v>1173</v>
      </c>
      <c r="J223" s="200" t="s">
        <v>1174</v>
      </c>
      <c r="K223" s="199">
        <v>-26394.5</v>
      </c>
      <c r="L223" s="199" t="s">
        <v>1175</v>
      </c>
      <c r="M223" s="200" t="s">
        <v>456</v>
      </c>
      <c r="N223" s="200"/>
      <c r="O223" s="201" t="s">
        <v>1172</v>
      </c>
      <c r="P223" s="201" t="s">
        <v>308</v>
      </c>
    </row>
    <row r="224" spans="1:16">
      <c r="A224" s="26" t="str">
        <f t="shared" si="18"/>
        <v> MSAI 25.127 </v>
      </c>
      <c r="B224" s="11" t="str">
        <f t="shared" si="19"/>
        <v>II</v>
      </c>
      <c r="C224" s="26">
        <f t="shared" si="20"/>
        <v>34179.453300000001</v>
      </c>
      <c r="D224" t="str">
        <f t="shared" si="21"/>
        <v>vis</v>
      </c>
      <c r="E224" t="e">
        <f>VLOOKUP(C224,A!C$21:E$973,3,FALSE)</f>
        <v>#N/A</v>
      </c>
      <c r="F224" s="11" t="s">
        <v>241</v>
      </c>
      <c r="G224" t="str">
        <f t="shared" si="22"/>
        <v>34179.4533</v>
      </c>
      <c r="H224" s="26">
        <f t="shared" si="23"/>
        <v>-18690.5</v>
      </c>
      <c r="I224" s="199" t="s">
        <v>1176</v>
      </c>
      <c r="J224" s="200" t="s">
        <v>1177</v>
      </c>
      <c r="K224" s="199">
        <v>-18690.5</v>
      </c>
      <c r="L224" s="199" t="s">
        <v>1178</v>
      </c>
      <c r="M224" s="200" t="s">
        <v>473</v>
      </c>
      <c r="N224" s="200" t="s">
        <v>474</v>
      </c>
      <c r="O224" s="201" t="s">
        <v>1179</v>
      </c>
      <c r="P224" s="201" t="s">
        <v>309</v>
      </c>
    </row>
    <row r="225" spans="1:16">
      <c r="A225" s="26" t="str">
        <f t="shared" si="18"/>
        <v> MSAI 25.127 </v>
      </c>
      <c r="B225" s="11" t="str">
        <f t="shared" si="19"/>
        <v>II</v>
      </c>
      <c r="C225" s="26">
        <f t="shared" si="20"/>
        <v>34181.500899999999</v>
      </c>
      <c r="D225" t="str">
        <f t="shared" si="21"/>
        <v>vis</v>
      </c>
      <c r="E225" t="e">
        <f>VLOOKUP(C225,A!C$21:E$973,3,FALSE)</f>
        <v>#N/A</v>
      </c>
      <c r="F225" s="11" t="s">
        <v>241</v>
      </c>
      <c r="G225" t="str">
        <f t="shared" si="22"/>
        <v>34181.5009</v>
      </c>
      <c r="H225" s="26">
        <f t="shared" si="23"/>
        <v>-18685.5</v>
      </c>
      <c r="I225" s="199" t="s">
        <v>1180</v>
      </c>
      <c r="J225" s="200" t="s">
        <v>1181</v>
      </c>
      <c r="K225" s="199">
        <v>-18685.5</v>
      </c>
      <c r="L225" s="199" t="s">
        <v>1182</v>
      </c>
      <c r="M225" s="200" t="s">
        <v>473</v>
      </c>
      <c r="N225" s="200" t="s">
        <v>474</v>
      </c>
      <c r="O225" s="201" t="s">
        <v>1179</v>
      </c>
      <c r="P225" s="201" t="s">
        <v>309</v>
      </c>
    </row>
    <row r="226" spans="1:16">
      <c r="A226" s="26" t="str">
        <f t="shared" si="18"/>
        <v> MSAI 25.127 </v>
      </c>
      <c r="B226" s="11" t="str">
        <f t="shared" si="19"/>
        <v>I</v>
      </c>
      <c r="C226" s="26">
        <f t="shared" si="20"/>
        <v>34226.357199999999</v>
      </c>
      <c r="D226" t="str">
        <f t="shared" si="21"/>
        <v>vis</v>
      </c>
      <c r="E226" t="e">
        <f>VLOOKUP(C226,A!C$21:E$973,3,FALSE)</f>
        <v>#N/A</v>
      </c>
      <c r="F226" s="11" t="s">
        <v>241</v>
      </c>
      <c r="G226" t="str">
        <f t="shared" si="22"/>
        <v>34226.3572</v>
      </c>
      <c r="H226" s="26">
        <f t="shared" si="23"/>
        <v>-18576</v>
      </c>
      <c r="I226" s="199" t="s">
        <v>1183</v>
      </c>
      <c r="J226" s="200" t="s">
        <v>1184</v>
      </c>
      <c r="K226" s="199">
        <v>-18576</v>
      </c>
      <c r="L226" s="199" t="s">
        <v>1185</v>
      </c>
      <c r="M226" s="200" t="s">
        <v>473</v>
      </c>
      <c r="N226" s="200" t="s">
        <v>474</v>
      </c>
      <c r="O226" s="201" t="s">
        <v>1179</v>
      </c>
      <c r="P226" s="201" t="s">
        <v>309</v>
      </c>
    </row>
    <row r="227" spans="1:16">
      <c r="A227" s="26" t="str">
        <f t="shared" si="18"/>
        <v> MSAI 25.127 </v>
      </c>
      <c r="B227" s="11" t="str">
        <f t="shared" si="19"/>
        <v>I</v>
      </c>
      <c r="C227" s="26">
        <f t="shared" si="20"/>
        <v>34237.417699999998</v>
      </c>
      <c r="D227" t="str">
        <f t="shared" si="21"/>
        <v>vis</v>
      </c>
      <c r="E227" t="e">
        <f>VLOOKUP(C227,A!C$21:E$973,3,FALSE)</f>
        <v>#N/A</v>
      </c>
      <c r="F227" s="11" t="s">
        <v>241</v>
      </c>
      <c r="G227" t="str">
        <f t="shared" si="22"/>
        <v>34237.4177</v>
      </c>
      <c r="H227" s="26">
        <f t="shared" si="23"/>
        <v>-18549</v>
      </c>
      <c r="I227" s="199" t="s">
        <v>1186</v>
      </c>
      <c r="J227" s="200" t="s">
        <v>1187</v>
      </c>
      <c r="K227" s="199">
        <v>-18549</v>
      </c>
      <c r="L227" s="199" t="s">
        <v>1188</v>
      </c>
      <c r="M227" s="200" t="s">
        <v>473</v>
      </c>
      <c r="N227" s="200" t="s">
        <v>474</v>
      </c>
      <c r="O227" s="201" t="s">
        <v>1179</v>
      </c>
      <c r="P227" s="201" t="s">
        <v>309</v>
      </c>
    </row>
    <row r="228" spans="1:16">
      <c r="A228" s="26" t="str">
        <f t="shared" si="18"/>
        <v> BAN 14.131 </v>
      </c>
      <c r="B228" s="11" t="str">
        <f t="shared" si="19"/>
        <v>I</v>
      </c>
      <c r="C228" s="26">
        <f t="shared" si="20"/>
        <v>34515.564200000001</v>
      </c>
      <c r="D228" t="str">
        <f t="shared" si="21"/>
        <v>vis</v>
      </c>
      <c r="E228" t="e">
        <f>VLOOKUP(C228,A!C$21:E$973,3,FALSE)</f>
        <v>#N/A</v>
      </c>
      <c r="F228" s="11" t="s">
        <v>241</v>
      </c>
      <c r="G228" t="str">
        <f t="shared" si="22"/>
        <v>34515.5642</v>
      </c>
      <c r="H228" s="26">
        <f t="shared" si="23"/>
        <v>-17870</v>
      </c>
      <c r="I228" s="199" t="s">
        <v>1189</v>
      </c>
      <c r="J228" s="200" t="s">
        <v>1190</v>
      </c>
      <c r="K228" s="199">
        <v>-17870</v>
      </c>
      <c r="L228" s="199" t="s">
        <v>1191</v>
      </c>
      <c r="M228" s="200" t="s">
        <v>473</v>
      </c>
      <c r="N228" s="200" t="s">
        <v>474</v>
      </c>
      <c r="O228" s="201" t="s">
        <v>1192</v>
      </c>
      <c r="P228" s="201" t="s">
        <v>310</v>
      </c>
    </row>
    <row r="229" spans="1:16">
      <c r="A229" s="26" t="str">
        <f t="shared" si="18"/>
        <v> BAN 14.131 </v>
      </c>
      <c r="B229" s="11" t="str">
        <f t="shared" si="19"/>
        <v>I</v>
      </c>
      <c r="C229" s="26">
        <f t="shared" si="20"/>
        <v>34593.395600000003</v>
      </c>
      <c r="D229" t="str">
        <f t="shared" si="21"/>
        <v>vis</v>
      </c>
      <c r="E229" t="e">
        <f>VLOOKUP(C229,A!C$21:E$973,3,FALSE)</f>
        <v>#N/A</v>
      </c>
      <c r="F229" s="11" t="s">
        <v>241</v>
      </c>
      <c r="G229" t="str">
        <f t="shared" si="22"/>
        <v>34593.3956</v>
      </c>
      <c r="H229" s="26">
        <f t="shared" si="23"/>
        <v>-17680</v>
      </c>
      <c r="I229" s="199" t="s">
        <v>1193</v>
      </c>
      <c r="J229" s="200" t="s">
        <v>1194</v>
      </c>
      <c r="K229" s="199">
        <v>-17680</v>
      </c>
      <c r="L229" s="199" t="s">
        <v>1195</v>
      </c>
      <c r="M229" s="200" t="s">
        <v>473</v>
      </c>
      <c r="N229" s="200" t="s">
        <v>474</v>
      </c>
      <c r="O229" s="201" t="s">
        <v>1192</v>
      </c>
      <c r="P229" s="201" t="s">
        <v>310</v>
      </c>
    </row>
    <row r="230" spans="1:16">
      <c r="A230" s="26" t="str">
        <f t="shared" si="18"/>
        <v> AJ 64.65 </v>
      </c>
      <c r="B230" s="11" t="str">
        <f t="shared" si="19"/>
        <v>II</v>
      </c>
      <c r="C230" s="26">
        <f t="shared" si="20"/>
        <v>35245.749400000001</v>
      </c>
      <c r="D230" t="str">
        <f t="shared" si="21"/>
        <v>vis</v>
      </c>
      <c r="E230" t="e">
        <f>VLOOKUP(C230,A!C$21:E$973,3,FALSE)</f>
        <v>#N/A</v>
      </c>
      <c r="F230" s="11" t="s">
        <v>241</v>
      </c>
      <c r="G230" t="str">
        <f t="shared" si="22"/>
        <v>35245.7494</v>
      </c>
      <c r="H230" s="26">
        <f t="shared" si="23"/>
        <v>-16087.5</v>
      </c>
      <c r="I230" s="199" t="s">
        <v>1196</v>
      </c>
      <c r="J230" s="200" t="s">
        <v>1197</v>
      </c>
      <c r="K230" s="199">
        <v>-16087.5</v>
      </c>
      <c r="L230" s="199" t="s">
        <v>1198</v>
      </c>
      <c r="M230" s="200" t="s">
        <v>473</v>
      </c>
      <c r="N230" s="200" t="s">
        <v>474</v>
      </c>
      <c r="O230" s="201" t="s">
        <v>1199</v>
      </c>
      <c r="P230" s="201" t="s">
        <v>1200</v>
      </c>
    </row>
    <row r="231" spans="1:16">
      <c r="A231" s="26" t="str">
        <f t="shared" si="18"/>
        <v> AA 12.185 </v>
      </c>
      <c r="B231" s="11" t="str">
        <f t="shared" si="19"/>
        <v>I</v>
      </c>
      <c r="C231" s="26">
        <f t="shared" si="20"/>
        <v>35246.772900000004</v>
      </c>
      <c r="D231" t="str">
        <f t="shared" si="21"/>
        <v>vis</v>
      </c>
      <c r="E231" t="e">
        <f>VLOOKUP(C231,A!C$21:E$973,3,FALSE)</f>
        <v>#N/A</v>
      </c>
      <c r="F231" s="11" t="s">
        <v>241</v>
      </c>
      <c r="G231" t="str">
        <f t="shared" si="22"/>
        <v>35246.7729</v>
      </c>
      <c r="H231" s="26">
        <f t="shared" si="23"/>
        <v>-16085</v>
      </c>
      <c r="I231" s="199" t="s">
        <v>1201</v>
      </c>
      <c r="J231" s="200" t="s">
        <v>1202</v>
      </c>
      <c r="K231" s="199">
        <v>-16085</v>
      </c>
      <c r="L231" s="199" t="s">
        <v>1203</v>
      </c>
      <c r="M231" s="200" t="s">
        <v>473</v>
      </c>
      <c r="N231" s="200" t="s">
        <v>474</v>
      </c>
      <c r="O231" s="201" t="s">
        <v>1204</v>
      </c>
      <c r="P231" s="201" t="s">
        <v>311</v>
      </c>
    </row>
    <row r="232" spans="1:16">
      <c r="A232" s="26" t="str">
        <f t="shared" si="18"/>
        <v> AJ 64.65 </v>
      </c>
      <c r="B232" s="11" t="str">
        <f t="shared" si="19"/>
        <v>II</v>
      </c>
      <c r="C232" s="26">
        <f t="shared" si="20"/>
        <v>35968.765500000001</v>
      </c>
      <c r="D232" t="str">
        <f t="shared" si="21"/>
        <v>vis</v>
      </c>
      <c r="E232" t="e">
        <f>VLOOKUP(C232,A!C$21:E$973,3,FALSE)</f>
        <v>#N/A</v>
      </c>
      <c r="F232" s="11" t="s">
        <v>241</v>
      </c>
      <c r="G232" t="str">
        <f t="shared" si="22"/>
        <v>35968.7655</v>
      </c>
      <c r="H232" s="26">
        <f t="shared" si="23"/>
        <v>-14322.5</v>
      </c>
      <c r="I232" s="199" t="s">
        <v>1205</v>
      </c>
      <c r="J232" s="200" t="s">
        <v>1206</v>
      </c>
      <c r="K232" s="199">
        <v>-14322.5</v>
      </c>
      <c r="L232" s="199" t="s">
        <v>1207</v>
      </c>
      <c r="M232" s="200" t="s">
        <v>473</v>
      </c>
      <c r="N232" s="200" t="s">
        <v>474</v>
      </c>
      <c r="O232" s="201" t="s">
        <v>1199</v>
      </c>
      <c r="P232" s="201" t="s">
        <v>1200</v>
      </c>
    </row>
    <row r="233" spans="1:16">
      <c r="A233" s="26" t="str">
        <f t="shared" si="18"/>
        <v> AA 12.185 </v>
      </c>
      <c r="B233" s="11" t="str">
        <f t="shared" si="19"/>
        <v>I</v>
      </c>
      <c r="C233" s="26">
        <f t="shared" si="20"/>
        <v>35983.717100000002</v>
      </c>
      <c r="D233" t="str">
        <f t="shared" si="21"/>
        <v>vis</v>
      </c>
      <c r="E233" t="e">
        <f>VLOOKUP(C233,A!C$21:E$973,3,FALSE)</f>
        <v>#N/A</v>
      </c>
      <c r="F233" s="11" t="s">
        <v>241</v>
      </c>
      <c r="G233" t="str">
        <f t="shared" si="22"/>
        <v>35983.7171</v>
      </c>
      <c r="H233" s="26">
        <f t="shared" si="23"/>
        <v>-14286</v>
      </c>
      <c r="I233" s="199" t="s">
        <v>1208</v>
      </c>
      <c r="J233" s="200" t="s">
        <v>1209</v>
      </c>
      <c r="K233" s="199">
        <v>-14286</v>
      </c>
      <c r="L233" s="199" t="s">
        <v>1210</v>
      </c>
      <c r="M233" s="200" t="s">
        <v>473</v>
      </c>
      <c r="N233" s="200" t="s">
        <v>474</v>
      </c>
      <c r="O233" s="201" t="s">
        <v>1204</v>
      </c>
      <c r="P233" s="201" t="s">
        <v>311</v>
      </c>
    </row>
    <row r="234" spans="1:16">
      <c r="A234" s="26" t="str">
        <f t="shared" si="18"/>
        <v> AJ 64.65 </v>
      </c>
      <c r="B234" s="11" t="str">
        <f t="shared" si="19"/>
        <v>I</v>
      </c>
      <c r="C234" s="26">
        <f t="shared" si="20"/>
        <v>35987.812899999997</v>
      </c>
      <c r="D234" t="str">
        <f t="shared" si="21"/>
        <v>vis</v>
      </c>
      <c r="E234" t="e">
        <f>VLOOKUP(C234,A!C$21:E$973,3,FALSE)</f>
        <v>#N/A</v>
      </c>
      <c r="F234" s="11" t="s">
        <v>241</v>
      </c>
      <c r="G234" t="str">
        <f t="shared" si="22"/>
        <v>35987.8129</v>
      </c>
      <c r="H234" s="26">
        <f t="shared" si="23"/>
        <v>-14276</v>
      </c>
      <c r="I234" s="199" t="s">
        <v>1211</v>
      </c>
      <c r="J234" s="200" t="s">
        <v>1212</v>
      </c>
      <c r="K234" s="199">
        <v>-14276</v>
      </c>
      <c r="L234" s="199" t="s">
        <v>1213</v>
      </c>
      <c r="M234" s="200" t="s">
        <v>473</v>
      </c>
      <c r="N234" s="200" t="s">
        <v>474</v>
      </c>
      <c r="O234" s="201" t="s">
        <v>1199</v>
      </c>
      <c r="P234" s="201" t="s">
        <v>1200</v>
      </c>
    </row>
    <row r="235" spans="1:16">
      <c r="A235" s="26" t="str">
        <f t="shared" si="18"/>
        <v> AJ 64.65 </v>
      </c>
      <c r="B235" s="11" t="str">
        <f t="shared" si="19"/>
        <v>I</v>
      </c>
      <c r="C235" s="26">
        <f t="shared" si="20"/>
        <v>36010.753400000001</v>
      </c>
      <c r="D235" t="str">
        <f t="shared" si="21"/>
        <v>vis</v>
      </c>
      <c r="E235" t="e">
        <f>VLOOKUP(C235,A!C$21:E$973,3,FALSE)</f>
        <v>#N/A</v>
      </c>
      <c r="F235" s="11" t="s">
        <v>241</v>
      </c>
      <c r="G235" t="str">
        <f t="shared" si="22"/>
        <v>36010.7534</v>
      </c>
      <c r="H235" s="26">
        <f t="shared" si="23"/>
        <v>-14220</v>
      </c>
      <c r="I235" s="199" t="s">
        <v>1214</v>
      </c>
      <c r="J235" s="200" t="s">
        <v>1215</v>
      </c>
      <c r="K235" s="199">
        <v>-14220</v>
      </c>
      <c r="L235" s="199" t="s">
        <v>1216</v>
      </c>
      <c r="M235" s="200" t="s">
        <v>473</v>
      </c>
      <c r="N235" s="200" t="s">
        <v>474</v>
      </c>
      <c r="O235" s="201" t="s">
        <v>1199</v>
      </c>
      <c r="P235" s="201" t="s">
        <v>1200</v>
      </c>
    </row>
    <row r="236" spans="1:16">
      <c r="A236" s="26" t="str">
        <f t="shared" si="18"/>
        <v> AA 12.185 </v>
      </c>
      <c r="B236" s="11" t="str">
        <f t="shared" si="19"/>
        <v>II</v>
      </c>
      <c r="C236" s="26">
        <f t="shared" si="20"/>
        <v>36020.789900000003</v>
      </c>
      <c r="D236" t="str">
        <f t="shared" si="21"/>
        <v>vis</v>
      </c>
      <c r="E236" t="e">
        <f>VLOOKUP(C236,A!C$21:E$973,3,FALSE)</f>
        <v>#N/A</v>
      </c>
      <c r="F236" s="11" t="s">
        <v>241</v>
      </c>
      <c r="G236" t="str">
        <f t="shared" si="22"/>
        <v>36020.7899</v>
      </c>
      <c r="H236" s="26">
        <f t="shared" si="23"/>
        <v>-14195.5</v>
      </c>
      <c r="I236" s="199" t="s">
        <v>1217</v>
      </c>
      <c r="J236" s="200" t="s">
        <v>1218</v>
      </c>
      <c r="K236" s="199">
        <v>-14195.5</v>
      </c>
      <c r="L236" s="199" t="s">
        <v>1219</v>
      </c>
      <c r="M236" s="200" t="s">
        <v>473</v>
      </c>
      <c r="N236" s="200" t="s">
        <v>474</v>
      </c>
      <c r="O236" s="201" t="s">
        <v>1204</v>
      </c>
      <c r="P236" s="201" t="s">
        <v>311</v>
      </c>
    </row>
    <row r="237" spans="1:16">
      <c r="A237" s="26" t="str">
        <f t="shared" si="18"/>
        <v> AA 12.185 </v>
      </c>
      <c r="B237" s="11" t="str">
        <f t="shared" si="19"/>
        <v>I</v>
      </c>
      <c r="C237" s="26">
        <f t="shared" si="20"/>
        <v>36022.632299999997</v>
      </c>
      <c r="D237" t="str">
        <f t="shared" si="21"/>
        <v>vis</v>
      </c>
      <c r="E237" t="e">
        <f>VLOOKUP(C237,A!C$21:E$973,3,FALSE)</f>
        <v>#N/A</v>
      </c>
      <c r="F237" s="11" t="s">
        <v>241</v>
      </c>
      <c r="G237" t="str">
        <f t="shared" si="22"/>
        <v>36022.6323</v>
      </c>
      <c r="H237" s="26">
        <f t="shared" si="23"/>
        <v>-14191</v>
      </c>
      <c r="I237" s="199" t="s">
        <v>1220</v>
      </c>
      <c r="J237" s="200" t="s">
        <v>1221</v>
      </c>
      <c r="K237" s="199">
        <v>-14191</v>
      </c>
      <c r="L237" s="199" t="s">
        <v>1222</v>
      </c>
      <c r="M237" s="200" t="s">
        <v>473</v>
      </c>
      <c r="N237" s="200" t="s">
        <v>474</v>
      </c>
      <c r="O237" s="201" t="s">
        <v>1204</v>
      </c>
      <c r="P237" s="201" t="s">
        <v>311</v>
      </c>
    </row>
    <row r="238" spans="1:16">
      <c r="A238" s="26" t="str">
        <f t="shared" si="18"/>
        <v> AC 223.22 </v>
      </c>
      <c r="B238" s="11" t="str">
        <f t="shared" si="19"/>
        <v>I</v>
      </c>
      <c r="C238" s="26">
        <f t="shared" si="20"/>
        <v>36076.286999999997</v>
      </c>
      <c r="D238" t="str">
        <f t="shared" si="21"/>
        <v>vis</v>
      </c>
      <c r="E238" t="e">
        <f>VLOOKUP(C238,A!C$21:E$973,3,FALSE)</f>
        <v>#N/A</v>
      </c>
      <c r="F238" s="11" t="s">
        <v>241</v>
      </c>
      <c r="G238" t="str">
        <f t="shared" si="22"/>
        <v>36076.287</v>
      </c>
      <c r="H238" s="26">
        <f t="shared" si="23"/>
        <v>-14060</v>
      </c>
      <c r="I238" s="199" t="s">
        <v>1223</v>
      </c>
      <c r="J238" s="200" t="s">
        <v>1224</v>
      </c>
      <c r="K238" s="199">
        <v>-14060</v>
      </c>
      <c r="L238" s="199" t="s">
        <v>1225</v>
      </c>
      <c r="M238" s="200" t="s">
        <v>771</v>
      </c>
      <c r="N238" s="200"/>
      <c r="O238" s="201" t="s">
        <v>1226</v>
      </c>
      <c r="P238" s="201" t="s">
        <v>312</v>
      </c>
    </row>
    <row r="239" spans="1:16">
      <c r="A239" s="26" t="str">
        <f t="shared" si="18"/>
        <v> MWIE 10 </v>
      </c>
      <c r="B239" s="11" t="str">
        <f t="shared" si="19"/>
        <v>I</v>
      </c>
      <c r="C239" s="26">
        <f t="shared" si="20"/>
        <v>36395.405599999998</v>
      </c>
      <c r="D239" t="str">
        <f t="shared" si="21"/>
        <v>vis</v>
      </c>
      <c r="E239" t="e">
        <f>VLOOKUP(C239,A!C$21:E$973,3,FALSE)</f>
        <v>#N/A</v>
      </c>
      <c r="F239" s="11" t="s">
        <v>241</v>
      </c>
      <c r="G239" t="str">
        <f t="shared" si="22"/>
        <v>36395.4056</v>
      </c>
      <c r="H239" s="26">
        <f t="shared" si="23"/>
        <v>-13281</v>
      </c>
      <c r="I239" s="199" t="s">
        <v>1227</v>
      </c>
      <c r="J239" s="200" t="s">
        <v>1228</v>
      </c>
      <c r="K239" s="199">
        <v>-13281</v>
      </c>
      <c r="L239" s="199" t="s">
        <v>1229</v>
      </c>
      <c r="M239" s="200" t="s">
        <v>473</v>
      </c>
      <c r="N239" s="200" t="s">
        <v>474</v>
      </c>
      <c r="O239" s="201" t="s">
        <v>1230</v>
      </c>
      <c r="P239" s="201" t="s">
        <v>1231</v>
      </c>
    </row>
    <row r="240" spans="1:16">
      <c r="A240" s="26" t="str">
        <f t="shared" si="18"/>
        <v> AC 223.22 </v>
      </c>
      <c r="B240" s="11" t="str">
        <f t="shared" si="19"/>
        <v>I</v>
      </c>
      <c r="C240" s="26">
        <f t="shared" si="20"/>
        <v>36402.383999999998</v>
      </c>
      <c r="D240" t="str">
        <f t="shared" si="21"/>
        <v>vis</v>
      </c>
      <c r="E240" t="e">
        <f>VLOOKUP(C240,A!C$21:E$973,3,FALSE)</f>
        <v>#N/A</v>
      </c>
      <c r="F240" s="11" t="s">
        <v>241</v>
      </c>
      <c r="G240" t="str">
        <f t="shared" si="22"/>
        <v>36402.384</v>
      </c>
      <c r="H240" s="26">
        <f t="shared" si="23"/>
        <v>-13264</v>
      </c>
      <c r="I240" s="199" t="s">
        <v>1232</v>
      </c>
      <c r="J240" s="200" t="s">
        <v>1233</v>
      </c>
      <c r="K240" s="199">
        <v>-13264</v>
      </c>
      <c r="L240" s="199" t="s">
        <v>1234</v>
      </c>
      <c r="M240" s="200" t="s">
        <v>771</v>
      </c>
      <c r="N240" s="200"/>
      <c r="O240" s="201" t="s">
        <v>1226</v>
      </c>
      <c r="P240" s="201" t="s">
        <v>312</v>
      </c>
    </row>
    <row r="241" spans="1:16">
      <c r="A241" s="26" t="str">
        <f t="shared" si="18"/>
        <v> MWIE 10 </v>
      </c>
      <c r="B241" s="11" t="str">
        <f t="shared" si="19"/>
        <v>I</v>
      </c>
      <c r="C241" s="26">
        <f t="shared" si="20"/>
        <v>36404.418599999997</v>
      </c>
      <c r="D241" t="str">
        <f t="shared" si="21"/>
        <v>vis</v>
      </c>
      <c r="E241" t="e">
        <f>VLOOKUP(C241,A!C$21:E$973,3,FALSE)</f>
        <v>#N/A</v>
      </c>
      <c r="F241" s="11" t="s">
        <v>241</v>
      </c>
      <c r="G241" t="str">
        <f t="shared" si="22"/>
        <v>36404.4186</v>
      </c>
      <c r="H241" s="26">
        <f t="shared" si="23"/>
        <v>-13259</v>
      </c>
      <c r="I241" s="199" t="s">
        <v>1235</v>
      </c>
      <c r="J241" s="200" t="s">
        <v>1236</v>
      </c>
      <c r="K241" s="199">
        <v>-13259</v>
      </c>
      <c r="L241" s="199" t="s">
        <v>1237</v>
      </c>
      <c r="M241" s="200" t="s">
        <v>473</v>
      </c>
      <c r="N241" s="200" t="s">
        <v>474</v>
      </c>
      <c r="O241" s="201" t="s">
        <v>1230</v>
      </c>
      <c r="P241" s="201" t="s">
        <v>1231</v>
      </c>
    </row>
    <row r="242" spans="1:16">
      <c r="A242" s="26" t="str">
        <f t="shared" si="18"/>
        <v> MWIE 12 </v>
      </c>
      <c r="B242" s="11" t="str">
        <f t="shared" si="19"/>
        <v>II</v>
      </c>
      <c r="C242" s="26">
        <f t="shared" si="20"/>
        <v>36725.371700000003</v>
      </c>
      <c r="D242" t="str">
        <f t="shared" si="21"/>
        <v>vis</v>
      </c>
      <c r="E242" t="e">
        <f>VLOOKUP(C242,A!C$21:E$973,3,FALSE)</f>
        <v>#N/A</v>
      </c>
      <c r="F242" s="11" t="s">
        <v>241</v>
      </c>
      <c r="G242" t="str">
        <f t="shared" si="22"/>
        <v>36725.3717</v>
      </c>
      <c r="H242" s="26">
        <f t="shared" si="23"/>
        <v>-12475.5</v>
      </c>
      <c r="I242" s="199" t="s">
        <v>1238</v>
      </c>
      <c r="J242" s="200" t="s">
        <v>1239</v>
      </c>
      <c r="K242" s="199">
        <v>-12475.5</v>
      </c>
      <c r="L242" s="199" t="s">
        <v>1240</v>
      </c>
      <c r="M242" s="200" t="s">
        <v>473</v>
      </c>
      <c r="N242" s="200" t="s">
        <v>474</v>
      </c>
      <c r="O242" s="201" t="s">
        <v>1230</v>
      </c>
      <c r="P242" s="201" t="s">
        <v>1241</v>
      </c>
    </row>
    <row r="243" spans="1:16">
      <c r="A243" s="26" t="str">
        <f t="shared" si="18"/>
        <v> MWIE 12 </v>
      </c>
      <c r="B243" s="11" t="str">
        <f t="shared" si="19"/>
        <v>I</v>
      </c>
      <c r="C243" s="26">
        <f t="shared" si="20"/>
        <v>36728.445200000002</v>
      </c>
      <c r="D243" t="str">
        <f t="shared" si="21"/>
        <v>vis</v>
      </c>
      <c r="E243" t="e">
        <f>VLOOKUP(C243,A!C$21:E$973,3,FALSE)</f>
        <v>#N/A</v>
      </c>
      <c r="F243" s="11" t="s">
        <v>241</v>
      </c>
      <c r="G243" t="str">
        <f t="shared" si="22"/>
        <v>36728.4452</v>
      </c>
      <c r="H243" s="26">
        <f t="shared" si="23"/>
        <v>-12468</v>
      </c>
      <c r="I243" s="199" t="s">
        <v>1242</v>
      </c>
      <c r="J243" s="200" t="s">
        <v>1243</v>
      </c>
      <c r="K243" s="199">
        <v>-12468</v>
      </c>
      <c r="L243" s="199" t="s">
        <v>1244</v>
      </c>
      <c r="M243" s="200" t="s">
        <v>473</v>
      </c>
      <c r="N243" s="200" t="s">
        <v>474</v>
      </c>
      <c r="O243" s="201" t="s">
        <v>1230</v>
      </c>
      <c r="P243" s="201" t="s">
        <v>1241</v>
      </c>
    </row>
    <row r="244" spans="1:16">
      <c r="A244" s="26" t="str">
        <f t="shared" si="18"/>
        <v> AC 223.22 </v>
      </c>
      <c r="B244" s="11" t="str">
        <f t="shared" si="19"/>
        <v>I</v>
      </c>
      <c r="C244" s="26">
        <f t="shared" si="20"/>
        <v>36730.476999999999</v>
      </c>
      <c r="D244" t="str">
        <f t="shared" si="21"/>
        <v>vis</v>
      </c>
      <c r="E244" t="e">
        <f>VLOOKUP(C244,A!C$21:E$973,3,FALSE)</f>
        <v>#N/A</v>
      </c>
      <c r="F244" s="11" t="s">
        <v>241</v>
      </c>
      <c r="G244" t="str">
        <f t="shared" si="22"/>
        <v>36730.477</v>
      </c>
      <c r="H244" s="26">
        <f t="shared" si="23"/>
        <v>-12463</v>
      </c>
      <c r="I244" s="199" t="s">
        <v>1245</v>
      </c>
      <c r="J244" s="200" t="s">
        <v>1246</v>
      </c>
      <c r="K244" s="199">
        <v>-12463</v>
      </c>
      <c r="L244" s="199" t="s">
        <v>1019</v>
      </c>
      <c r="M244" s="200" t="s">
        <v>771</v>
      </c>
      <c r="N244" s="200"/>
      <c r="O244" s="201" t="s">
        <v>1226</v>
      </c>
      <c r="P244" s="201" t="s">
        <v>312</v>
      </c>
    </row>
    <row r="245" spans="1:16">
      <c r="A245" s="26" t="str">
        <f t="shared" si="18"/>
        <v> MWIE 12 </v>
      </c>
      <c r="B245" s="11" t="str">
        <f t="shared" si="19"/>
        <v>I</v>
      </c>
      <c r="C245" s="26">
        <f t="shared" si="20"/>
        <v>36744.419500000004</v>
      </c>
      <c r="D245" t="str">
        <f t="shared" si="21"/>
        <v>vis</v>
      </c>
      <c r="E245" t="e">
        <f>VLOOKUP(C245,A!C$21:E$973,3,FALSE)</f>
        <v>#N/A</v>
      </c>
      <c r="F245" s="11" t="s">
        <v>241</v>
      </c>
      <c r="G245" t="str">
        <f t="shared" si="22"/>
        <v>36744.4195</v>
      </c>
      <c r="H245" s="26">
        <f t="shared" si="23"/>
        <v>-12429</v>
      </c>
      <c r="I245" s="199" t="s">
        <v>1247</v>
      </c>
      <c r="J245" s="200" t="s">
        <v>1248</v>
      </c>
      <c r="K245" s="199">
        <v>-12429</v>
      </c>
      <c r="L245" s="199" t="s">
        <v>1249</v>
      </c>
      <c r="M245" s="200" t="s">
        <v>473</v>
      </c>
      <c r="N245" s="200" t="s">
        <v>474</v>
      </c>
      <c r="O245" s="201" t="s">
        <v>1230</v>
      </c>
      <c r="P245" s="201" t="s">
        <v>1241</v>
      </c>
    </row>
    <row r="246" spans="1:16">
      <c r="A246" s="26" t="str">
        <f t="shared" si="18"/>
        <v> MWIE 12 </v>
      </c>
      <c r="B246" s="11" t="str">
        <f t="shared" si="19"/>
        <v>I</v>
      </c>
      <c r="C246" s="26">
        <f t="shared" si="20"/>
        <v>36755.481</v>
      </c>
      <c r="D246" t="str">
        <f t="shared" si="21"/>
        <v>vis</v>
      </c>
      <c r="E246" t="e">
        <f>VLOOKUP(C246,A!C$21:E$973,3,FALSE)</f>
        <v>#N/A</v>
      </c>
      <c r="F246" s="11" t="s">
        <v>241</v>
      </c>
      <c r="G246" t="str">
        <f t="shared" si="22"/>
        <v>36755.4810</v>
      </c>
      <c r="H246" s="26">
        <f t="shared" si="23"/>
        <v>-12402</v>
      </c>
      <c r="I246" s="199" t="s">
        <v>1250</v>
      </c>
      <c r="J246" s="200" t="s">
        <v>1251</v>
      </c>
      <c r="K246" s="199">
        <v>-12402</v>
      </c>
      <c r="L246" s="199" t="s">
        <v>1252</v>
      </c>
      <c r="M246" s="200" t="s">
        <v>473</v>
      </c>
      <c r="N246" s="200" t="s">
        <v>474</v>
      </c>
      <c r="O246" s="201" t="s">
        <v>1230</v>
      </c>
      <c r="P246" s="201" t="s">
        <v>1241</v>
      </c>
    </row>
    <row r="247" spans="1:16">
      <c r="A247" s="26" t="str">
        <f t="shared" si="18"/>
        <v> AC 223.22 </v>
      </c>
      <c r="B247" s="11" t="str">
        <f t="shared" si="19"/>
        <v>I</v>
      </c>
      <c r="C247" s="26">
        <f t="shared" si="20"/>
        <v>36755.49</v>
      </c>
      <c r="D247" t="str">
        <f t="shared" si="21"/>
        <v>vis</v>
      </c>
      <c r="E247" t="e">
        <f>VLOOKUP(C247,A!C$21:E$973,3,FALSE)</f>
        <v>#N/A</v>
      </c>
      <c r="F247" s="11" t="s">
        <v>241</v>
      </c>
      <c r="G247" t="str">
        <f t="shared" si="22"/>
        <v>36755.490</v>
      </c>
      <c r="H247" s="26">
        <f t="shared" si="23"/>
        <v>-12402</v>
      </c>
      <c r="I247" s="199" t="s">
        <v>1253</v>
      </c>
      <c r="J247" s="200" t="s">
        <v>1254</v>
      </c>
      <c r="K247" s="199">
        <v>-12402</v>
      </c>
      <c r="L247" s="199" t="s">
        <v>1255</v>
      </c>
      <c r="M247" s="200" t="s">
        <v>771</v>
      </c>
      <c r="N247" s="200"/>
      <c r="O247" s="201" t="s">
        <v>1226</v>
      </c>
      <c r="P247" s="201" t="s">
        <v>312</v>
      </c>
    </row>
    <row r="248" spans="1:16">
      <c r="A248" s="26" t="str">
        <f t="shared" si="18"/>
        <v> AC 223.22 </v>
      </c>
      <c r="B248" s="11" t="str">
        <f t="shared" si="19"/>
        <v>II</v>
      </c>
      <c r="C248" s="26">
        <f t="shared" si="20"/>
        <v>36777.396000000001</v>
      </c>
      <c r="D248" t="str">
        <f t="shared" si="21"/>
        <v>vis</v>
      </c>
      <c r="E248" t="e">
        <f>VLOOKUP(C248,A!C$21:E$973,3,FALSE)</f>
        <v>#N/A</v>
      </c>
      <c r="F248" s="11" t="s">
        <v>241</v>
      </c>
      <c r="G248" t="str">
        <f t="shared" si="22"/>
        <v>36777.396</v>
      </c>
      <c r="H248" s="26">
        <f t="shared" si="23"/>
        <v>-12348.5</v>
      </c>
      <c r="I248" s="199" t="s">
        <v>1256</v>
      </c>
      <c r="J248" s="200" t="s">
        <v>1257</v>
      </c>
      <c r="K248" s="199">
        <v>-12348.5</v>
      </c>
      <c r="L248" s="199" t="s">
        <v>1225</v>
      </c>
      <c r="M248" s="200" t="s">
        <v>771</v>
      </c>
      <c r="N248" s="200"/>
      <c r="O248" s="201" t="s">
        <v>1226</v>
      </c>
      <c r="P248" s="201" t="s">
        <v>312</v>
      </c>
    </row>
    <row r="249" spans="1:16">
      <c r="A249" s="26" t="str">
        <f t="shared" si="18"/>
        <v> AC 223.22 </v>
      </c>
      <c r="B249" s="11" t="str">
        <f t="shared" si="19"/>
        <v>I</v>
      </c>
      <c r="C249" s="26">
        <f t="shared" si="20"/>
        <v>37161.421000000002</v>
      </c>
      <c r="D249" t="str">
        <f t="shared" si="21"/>
        <v>vis</v>
      </c>
      <c r="E249" t="e">
        <f>VLOOKUP(C249,A!C$21:E$973,3,FALSE)</f>
        <v>#N/A</v>
      </c>
      <c r="F249" s="11" t="s">
        <v>241</v>
      </c>
      <c r="G249" t="str">
        <f t="shared" si="22"/>
        <v>37161.421</v>
      </c>
      <c r="H249" s="26">
        <f t="shared" si="23"/>
        <v>-11411</v>
      </c>
      <c r="I249" s="199" t="s">
        <v>1258</v>
      </c>
      <c r="J249" s="200" t="s">
        <v>1259</v>
      </c>
      <c r="K249" s="199">
        <v>-11411</v>
      </c>
      <c r="L249" s="199" t="s">
        <v>1260</v>
      </c>
      <c r="M249" s="200" t="s">
        <v>456</v>
      </c>
      <c r="N249" s="200"/>
      <c r="O249" s="201" t="s">
        <v>1226</v>
      </c>
      <c r="P249" s="201" t="s">
        <v>312</v>
      </c>
    </row>
    <row r="250" spans="1:16">
      <c r="A250" s="26" t="str">
        <f t="shared" si="18"/>
        <v> AC 223.22 </v>
      </c>
      <c r="B250" s="11" t="str">
        <f t="shared" si="19"/>
        <v>I</v>
      </c>
      <c r="C250" s="26">
        <f t="shared" si="20"/>
        <v>37164.309000000001</v>
      </c>
      <c r="D250" t="str">
        <f t="shared" si="21"/>
        <v>vis</v>
      </c>
      <c r="E250" t="e">
        <f>VLOOKUP(C250,A!C$21:E$973,3,FALSE)</f>
        <v>#N/A</v>
      </c>
      <c r="F250" s="11" t="s">
        <v>241</v>
      </c>
      <c r="G250" t="str">
        <f t="shared" si="22"/>
        <v>37164.309</v>
      </c>
      <c r="H250" s="26">
        <f t="shared" si="23"/>
        <v>-11404</v>
      </c>
      <c r="I250" s="199" t="s">
        <v>1261</v>
      </c>
      <c r="J250" s="200" t="s">
        <v>1262</v>
      </c>
      <c r="K250" s="199">
        <v>-11404</v>
      </c>
      <c r="L250" s="199" t="s">
        <v>1263</v>
      </c>
      <c r="M250" s="200" t="s">
        <v>456</v>
      </c>
      <c r="N250" s="200"/>
      <c r="O250" s="201" t="s">
        <v>1226</v>
      </c>
      <c r="P250" s="201" t="s">
        <v>312</v>
      </c>
    </row>
    <row r="251" spans="1:16">
      <c r="A251" s="26" t="str">
        <f t="shared" si="18"/>
        <v> AC 223.22 </v>
      </c>
      <c r="B251" s="11" t="str">
        <f t="shared" si="19"/>
        <v>II</v>
      </c>
      <c r="C251" s="26">
        <f t="shared" si="20"/>
        <v>37165.324999999997</v>
      </c>
      <c r="D251" t="str">
        <f t="shared" si="21"/>
        <v>vis</v>
      </c>
      <c r="E251" t="e">
        <f>VLOOKUP(C251,A!C$21:E$973,3,FALSE)</f>
        <v>#N/A</v>
      </c>
      <c r="F251" s="11" t="s">
        <v>241</v>
      </c>
      <c r="G251" t="str">
        <f t="shared" si="22"/>
        <v>37165.325</v>
      </c>
      <c r="H251" s="26">
        <f t="shared" si="23"/>
        <v>-11401.5</v>
      </c>
      <c r="I251" s="199" t="s">
        <v>1264</v>
      </c>
      <c r="J251" s="200" t="s">
        <v>1265</v>
      </c>
      <c r="K251" s="199">
        <v>-11401.5</v>
      </c>
      <c r="L251" s="199" t="s">
        <v>1266</v>
      </c>
      <c r="M251" s="200" t="s">
        <v>456</v>
      </c>
      <c r="N251" s="200"/>
      <c r="O251" s="201" t="s">
        <v>1226</v>
      </c>
      <c r="P251" s="201" t="s">
        <v>312</v>
      </c>
    </row>
    <row r="252" spans="1:16">
      <c r="A252" s="26" t="str">
        <f t="shared" si="18"/>
        <v> AC 223.22 </v>
      </c>
      <c r="B252" s="11" t="str">
        <f t="shared" si="19"/>
        <v>I</v>
      </c>
      <c r="C252" s="26">
        <f t="shared" si="20"/>
        <v>37166.353999999999</v>
      </c>
      <c r="D252" t="str">
        <f t="shared" si="21"/>
        <v>vis</v>
      </c>
      <c r="E252" t="e">
        <f>VLOOKUP(C252,A!C$21:E$973,3,FALSE)</f>
        <v>#N/A</v>
      </c>
      <c r="F252" s="11" t="s">
        <v>241</v>
      </c>
      <c r="G252" t="str">
        <f t="shared" si="22"/>
        <v>37166.354</v>
      </c>
      <c r="H252" s="26">
        <f t="shared" si="23"/>
        <v>-11399</v>
      </c>
      <c r="I252" s="199" t="s">
        <v>1267</v>
      </c>
      <c r="J252" s="200" t="s">
        <v>1268</v>
      </c>
      <c r="K252" s="199">
        <v>-11399</v>
      </c>
      <c r="L252" s="199" t="s">
        <v>1225</v>
      </c>
      <c r="M252" s="200" t="s">
        <v>456</v>
      </c>
      <c r="N252" s="200"/>
      <c r="O252" s="201" t="s">
        <v>1226</v>
      </c>
      <c r="P252" s="201" t="s">
        <v>312</v>
      </c>
    </row>
    <row r="253" spans="1:16">
      <c r="A253" s="26" t="str">
        <f t="shared" si="18"/>
        <v> AC 223.22 </v>
      </c>
      <c r="B253" s="11" t="str">
        <f t="shared" si="19"/>
        <v>I</v>
      </c>
      <c r="C253" s="26">
        <f t="shared" si="20"/>
        <v>37182.313999999998</v>
      </c>
      <c r="D253" t="str">
        <f t="shared" si="21"/>
        <v>vis</v>
      </c>
      <c r="E253" t="e">
        <f>VLOOKUP(C253,A!C$21:E$973,3,FALSE)</f>
        <v>#N/A</v>
      </c>
      <c r="F253" s="11" t="s">
        <v>241</v>
      </c>
      <c r="G253" t="str">
        <f t="shared" si="22"/>
        <v>37182.314</v>
      </c>
      <c r="H253" s="26">
        <f t="shared" si="23"/>
        <v>-11360</v>
      </c>
      <c r="I253" s="199" t="s">
        <v>1269</v>
      </c>
      <c r="J253" s="200" t="s">
        <v>1270</v>
      </c>
      <c r="K253" s="199">
        <v>-11360</v>
      </c>
      <c r="L253" s="199" t="s">
        <v>1271</v>
      </c>
      <c r="M253" s="200" t="s">
        <v>456</v>
      </c>
      <c r="N253" s="200"/>
      <c r="O253" s="201" t="s">
        <v>1226</v>
      </c>
      <c r="P253" s="201" t="s">
        <v>312</v>
      </c>
    </row>
    <row r="254" spans="1:16">
      <c r="A254" s="26" t="str">
        <f t="shared" si="18"/>
        <v> AC 223.22 </v>
      </c>
      <c r="B254" s="11" t="str">
        <f t="shared" si="19"/>
        <v>I</v>
      </c>
      <c r="C254" s="26">
        <f t="shared" si="20"/>
        <v>37189.281000000003</v>
      </c>
      <c r="D254" t="str">
        <f t="shared" si="21"/>
        <v>vis</v>
      </c>
      <c r="E254" t="e">
        <f>VLOOKUP(C254,A!C$21:E$973,3,FALSE)</f>
        <v>#N/A</v>
      </c>
      <c r="F254" s="11" t="s">
        <v>241</v>
      </c>
      <c r="G254" t="str">
        <f t="shared" si="22"/>
        <v>37189.281</v>
      </c>
      <c r="H254" s="26">
        <f t="shared" si="23"/>
        <v>-11343</v>
      </c>
      <c r="I254" s="199" t="s">
        <v>1272</v>
      </c>
      <c r="J254" s="200" t="s">
        <v>1273</v>
      </c>
      <c r="K254" s="199">
        <v>-11343</v>
      </c>
      <c r="L254" s="199" t="s">
        <v>1019</v>
      </c>
      <c r="M254" s="200" t="s">
        <v>456</v>
      </c>
      <c r="N254" s="200"/>
      <c r="O254" s="201" t="s">
        <v>1226</v>
      </c>
      <c r="P254" s="201" t="s">
        <v>312</v>
      </c>
    </row>
    <row r="255" spans="1:16">
      <c r="A255" s="26" t="str">
        <f t="shared" si="18"/>
        <v> AC 223.22 </v>
      </c>
      <c r="B255" s="11" t="str">
        <f t="shared" si="19"/>
        <v>I</v>
      </c>
      <c r="C255" s="26">
        <f t="shared" si="20"/>
        <v>37196.277000000002</v>
      </c>
      <c r="D255" t="str">
        <f t="shared" si="21"/>
        <v>vis</v>
      </c>
      <c r="E255" t="e">
        <f>VLOOKUP(C255,A!C$21:E$973,3,FALSE)</f>
        <v>#N/A</v>
      </c>
      <c r="F255" s="11" t="s">
        <v>241</v>
      </c>
      <c r="G255" t="str">
        <f t="shared" si="22"/>
        <v>37196.277</v>
      </c>
      <c r="H255" s="26">
        <f t="shared" si="23"/>
        <v>-11326</v>
      </c>
      <c r="I255" s="199" t="s">
        <v>1274</v>
      </c>
      <c r="J255" s="200" t="s">
        <v>1275</v>
      </c>
      <c r="K255" s="199">
        <v>-11326</v>
      </c>
      <c r="L255" s="199" t="s">
        <v>455</v>
      </c>
      <c r="M255" s="200" t="s">
        <v>456</v>
      </c>
      <c r="N255" s="200"/>
      <c r="O255" s="201" t="s">
        <v>1226</v>
      </c>
      <c r="P255" s="201" t="s">
        <v>312</v>
      </c>
    </row>
    <row r="256" spans="1:16">
      <c r="A256" s="26" t="str">
        <f t="shared" si="18"/>
        <v> AC 223.22 </v>
      </c>
      <c r="B256" s="11" t="str">
        <f t="shared" si="19"/>
        <v>II</v>
      </c>
      <c r="C256" s="26">
        <f t="shared" si="20"/>
        <v>37201.35</v>
      </c>
      <c r="D256" t="str">
        <f t="shared" si="21"/>
        <v>vis</v>
      </c>
      <c r="E256" t="e">
        <f>VLOOKUP(C256,A!C$21:E$973,3,FALSE)</f>
        <v>#N/A</v>
      </c>
      <c r="F256" s="11" t="s">
        <v>241</v>
      </c>
      <c r="G256" t="str">
        <f t="shared" si="22"/>
        <v>37201.350</v>
      </c>
      <c r="H256" s="26">
        <f t="shared" si="23"/>
        <v>-11313.5</v>
      </c>
      <c r="I256" s="199" t="s">
        <v>1276</v>
      </c>
      <c r="J256" s="200" t="s">
        <v>1277</v>
      </c>
      <c r="K256" s="199">
        <v>-11313.5</v>
      </c>
      <c r="L256" s="199" t="s">
        <v>933</v>
      </c>
      <c r="M256" s="200" t="s">
        <v>456</v>
      </c>
      <c r="N256" s="200"/>
      <c r="O256" s="201" t="s">
        <v>1226</v>
      </c>
      <c r="P256" s="201" t="s">
        <v>312</v>
      </c>
    </row>
    <row r="257" spans="1:16">
      <c r="A257" s="26" t="str">
        <f t="shared" si="18"/>
        <v> AC 223.22 </v>
      </c>
      <c r="B257" s="11" t="str">
        <f t="shared" si="19"/>
        <v>II</v>
      </c>
      <c r="C257" s="26">
        <f t="shared" si="20"/>
        <v>37204.243000000002</v>
      </c>
      <c r="D257" t="str">
        <f t="shared" si="21"/>
        <v>vis</v>
      </c>
      <c r="E257" t="e">
        <f>VLOOKUP(C257,A!C$21:E$973,3,FALSE)</f>
        <v>#N/A</v>
      </c>
      <c r="F257" s="11" t="s">
        <v>241</v>
      </c>
      <c r="G257" t="str">
        <f t="shared" si="22"/>
        <v>37204.243</v>
      </c>
      <c r="H257" s="26">
        <f t="shared" si="23"/>
        <v>-11306.5</v>
      </c>
      <c r="I257" s="199" t="s">
        <v>1278</v>
      </c>
      <c r="J257" s="200" t="s">
        <v>1279</v>
      </c>
      <c r="K257" s="199">
        <v>-11306.5</v>
      </c>
      <c r="L257" s="199" t="s">
        <v>467</v>
      </c>
      <c r="M257" s="200" t="s">
        <v>456</v>
      </c>
      <c r="N257" s="200"/>
      <c r="O257" s="201" t="s">
        <v>1226</v>
      </c>
      <c r="P257" s="201" t="s">
        <v>312</v>
      </c>
    </row>
    <row r="258" spans="1:16">
      <c r="A258" s="26" t="str">
        <f t="shared" si="18"/>
        <v> AC 223.22 </v>
      </c>
      <c r="B258" s="11" t="str">
        <f t="shared" si="19"/>
        <v>I</v>
      </c>
      <c r="C258" s="26">
        <f t="shared" si="20"/>
        <v>37212.22</v>
      </c>
      <c r="D258" t="str">
        <f t="shared" si="21"/>
        <v>vis</v>
      </c>
      <c r="E258" t="e">
        <f>VLOOKUP(C258,A!C$21:E$973,3,FALSE)</f>
        <v>#N/A</v>
      </c>
      <c r="F258" s="11" t="s">
        <v>241</v>
      </c>
      <c r="G258" t="str">
        <f t="shared" si="22"/>
        <v>37212.220</v>
      </c>
      <c r="H258" s="26">
        <f t="shared" si="23"/>
        <v>-11287</v>
      </c>
      <c r="I258" s="199" t="s">
        <v>1280</v>
      </c>
      <c r="J258" s="200" t="s">
        <v>1281</v>
      </c>
      <c r="K258" s="199">
        <v>-11287</v>
      </c>
      <c r="L258" s="199" t="s">
        <v>1282</v>
      </c>
      <c r="M258" s="200" t="s">
        <v>456</v>
      </c>
      <c r="N258" s="200"/>
      <c r="O258" s="201" t="s">
        <v>1226</v>
      </c>
      <c r="P258" s="201" t="s">
        <v>312</v>
      </c>
    </row>
    <row r="259" spans="1:16">
      <c r="A259" s="26" t="str">
        <f t="shared" si="18"/>
        <v> PZ 14.430 </v>
      </c>
      <c r="B259" s="11" t="str">
        <f t="shared" si="19"/>
        <v>I</v>
      </c>
      <c r="C259" s="26">
        <f t="shared" si="20"/>
        <v>37472.353999999999</v>
      </c>
      <c r="D259" t="str">
        <f t="shared" si="21"/>
        <v>vis</v>
      </c>
      <c r="E259" t="e">
        <f>VLOOKUP(C259,A!C$21:E$973,3,FALSE)</f>
        <v>#N/A</v>
      </c>
      <c r="F259" s="11" t="s">
        <v>241</v>
      </c>
      <c r="G259" t="str">
        <f t="shared" si="22"/>
        <v>37472.354</v>
      </c>
      <c r="H259" s="26">
        <f t="shared" si="23"/>
        <v>-10652</v>
      </c>
      <c r="I259" s="199" t="s">
        <v>1283</v>
      </c>
      <c r="J259" s="200" t="s">
        <v>1284</v>
      </c>
      <c r="K259" s="199">
        <v>-10652</v>
      </c>
      <c r="L259" s="199" t="s">
        <v>1079</v>
      </c>
      <c r="M259" s="200" t="s">
        <v>456</v>
      </c>
      <c r="N259" s="200"/>
      <c r="O259" s="201" t="s">
        <v>1285</v>
      </c>
      <c r="P259" s="201" t="s">
        <v>313</v>
      </c>
    </row>
    <row r="260" spans="1:16">
      <c r="A260" s="26" t="str">
        <f t="shared" si="18"/>
        <v> PZ 14.430 </v>
      </c>
      <c r="B260" s="11" t="str">
        <f t="shared" si="19"/>
        <v>I</v>
      </c>
      <c r="C260" s="26">
        <f t="shared" si="20"/>
        <v>37474.392</v>
      </c>
      <c r="D260" t="str">
        <f t="shared" si="21"/>
        <v>vis</v>
      </c>
      <c r="E260" t="e">
        <f>VLOOKUP(C260,A!C$21:E$973,3,FALSE)</f>
        <v>#N/A</v>
      </c>
      <c r="F260" s="11" t="s">
        <v>241</v>
      </c>
      <c r="G260" t="str">
        <f t="shared" si="22"/>
        <v>37474.392</v>
      </c>
      <c r="H260" s="26">
        <f t="shared" si="23"/>
        <v>-10647</v>
      </c>
      <c r="I260" s="199" t="s">
        <v>1286</v>
      </c>
      <c r="J260" s="200" t="s">
        <v>1287</v>
      </c>
      <c r="K260" s="199">
        <v>-10647</v>
      </c>
      <c r="L260" s="199" t="s">
        <v>926</v>
      </c>
      <c r="M260" s="200" t="s">
        <v>456</v>
      </c>
      <c r="N260" s="200"/>
      <c r="O260" s="201" t="s">
        <v>1285</v>
      </c>
      <c r="P260" s="201" t="s">
        <v>313</v>
      </c>
    </row>
    <row r="261" spans="1:16">
      <c r="A261" s="26" t="str">
        <f t="shared" si="18"/>
        <v> PZ 14.430 </v>
      </c>
      <c r="B261" s="11" t="str">
        <f t="shared" si="19"/>
        <v>II</v>
      </c>
      <c r="C261" s="26">
        <f t="shared" si="20"/>
        <v>37484.438999999998</v>
      </c>
      <c r="D261" t="str">
        <f t="shared" si="21"/>
        <v>vis</v>
      </c>
      <c r="E261" t="e">
        <f>VLOOKUP(C261,A!C$21:E$973,3,FALSE)</f>
        <v>#N/A</v>
      </c>
      <c r="F261" s="11" t="s">
        <v>241</v>
      </c>
      <c r="G261" t="str">
        <f t="shared" si="22"/>
        <v>37484.439</v>
      </c>
      <c r="H261" s="26">
        <f t="shared" si="23"/>
        <v>-10622.5</v>
      </c>
      <c r="I261" s="199" t="s">
        <v>1288</v>
      </c>
      <c r="J261" s="200" t="s">
        <v>1289</v>
      </c>
      <c r="K261" s="199">
        <v>-10622.5</v>
      </c>
      <c r="L261" s="199" t="s">
        <v>1266</v>
      </c>
      <c r="M261" s="200" t="s">
        <v>456</v>
      </c>
      <c r="N261" s="200"/>
      <c r="O261" s="201" t="s">
        <v>1285</v>
      </c>
      <c r="P261" s="201" t="s">
        <v>313</v>
      </c>
    </row>
    <row r="262" spans="1:16">
      <c r="A262" s="26" t="str">
        <f t="shared" si="18"/>
        <v> PZ 14.430 </v>
      </c>
      <c r="B262" s="11" t="str">
        <f t="shared" si="19"/>
        <v>I</v>
      </c>
      <c r="C262" s="26">
        <f t="shared" si="20"/>
        <v>37488.321000000004</v>
      </c>
      <c r="D262" t="str">
        <f t="shared" si="21"/>
        <v>vis</v>
      </c>
      <c r="E262" t="e">
        <f>VLOOKUP(C262,A!C$21:E$973,3,FALSE)</f>
        <v>#N/A</v>
      </c>
      <c r="F262" s="11" t="s">
        <v>241</v>
      </c>
      <c r="G262" t="str">
        <f t="shared" si="22"/>
        <v>37488.321</v>
      </c>
      <c r="H262" s="26">
        <f t="shared" si="23"/>
        <v>-10613</v>
      </c>
      <c r="I262" s="199" t="s">
        <v>1290</v>
      </c>
      <c r="J262" s="200" t="s">
        <v>1291</v>
      </c>
      <c r="K262" s="199">
        <v>-10613</v>
      </c>
      <c r="L262" s="199" t="s">
        <v>1282</v>
      </c>
      <c r="M262" s="200" t="s">
        <v>456</v>
      </c>
      <c r="N262" s="200"/>
      <c r="O262" s="201" t="s">
        <v>1285</v>
      </c>
      <c r="P262" s="201" t="s">
        <v>313</v>
      </c>
    </row>
    <row r="263" spans="1:16">
      <c r="A263" s="26" t="str">
        <f t="shared" si="18"/>
        <v> PZ 14.430 </v>
      </c>
      <c r="B263" s="11" t="str">
        <f t="shared" si="19"/>
        <v>II</v>
      </c>
      <c r="C263" s="26">
        <f t="shared" si="20"/>
        <v>37489.353999999999</v>
      </c>
      <c r="D263" t="str">
        <f t="shared" si="21"/>
        <v>vis</v>
      </c>
      <c r="E263" t="e">
        <f>VLOOKUP(C263,A!C$21:E$973,3,FALSE)</f>
        <v>#N/A</v>
      </c>
      <c r="F263" s="11" t="s">
        <v>241</v>
      </c>
      <c r="G263" t="str">
        <f t="shared" si="22"/>
        <v>37489.354</v>
      </c>
      <c r="H263" s="26">
        <f t="shared" si="23"/>
        <v>-10610.5</v>
      </c>
      <c r="I263" s="199" t="s">
        <v>1292</v>
      </c>
      <c r="J263" s="200" t="s">
        <v>1293</v>
      </c>
      <c r="K263" s="199">
        <v>-10610.5</v>
      </c>
      <c r="L263" s="199" t="s">
        <v>1079</v>
      </c>
      <c r="M263" s="200" t="s">
        <v>456</v>
      </c>
      <c r="N263" s="200"/>
      <c r="O263" s="201" t="s">
        <v>1285</v>
      </c>
      <c r="P263" s="201" t="s">
        <v>313</v>
      </c>
    </row>
    <row r="264" spans="1:16">
      <c r="A264" s="26" t="str">
        <f t="shared" si="18"/>
        <v> PZ 14.430 </v>
      </c>
      <c r="B264" s="11" t="str">
        <f t="shared" si="19"/>
        <v>I</v>
      </c>
      <c r="C264" s="26">
        <f t="shared" si="20"/>
        <v>37492.428</v>
      </c>
      <c r="D264" t="str">
        <f t="shared" si="21"/>
        <v>vis</v>
      </c>
      <c r="E264" t="e">
        <f>VLOOKUP(C264,A!C$21:E$973,3,FALSE)</f>
        <v>#N/A</v>
      </c>
      <c r="F264" s="11" t="s">
        <v>241</v>
      </c>
      <c r="G264" t="str">
        <f t="shared" si="22"/>
        <v>37492.428</v>
      </c>
      <c r="H264" s="26">
        <f t="shared" si="23"/>
        <v>-10603</v>
      </c>
      <c r="I264" s="199" t="s">
        <v>1294</v>
      </c>
      <c r="J264" s="200" t="s">
        <v>1295</v>
      </c>
      <c r="K264" s="199">
        <v>-10603</v>
      </c>
      <c r="L264" s="199" t="s">
        <v>467</v>
      </c>
      <c r="M264" s="200" t="s">
        <v>456</v>
      </c>
      <c r="N264" s="200"/>
      <c r="O264" s="201" t="s">
        <v>1285</v>
      </c>
      <c r="P264" s="201" t="s">
        <v>313</v>
      </c>
    </row>
    <row r="265" spans="1:16">
      <c r="A265" s="26" t="str">
        <f t="shared" si="18"/>
        <v> PZ 14.430 </v>
      </c>
      <c r="B265" s="11" t="str">
        <f t="shared" si="19"/>
        <v>I</v>
      </c>
      <c r="C265" s="26">
        <f t="shared" si="20"/>
        <v>37494.482000000004</v>
      </c>
      <c r="D265" t="str">
        <f t="shared" si="21"/>
        <v>vis</v>
      </c>
      <c r="E265" t="e">
        <f>VLOOKUP(C265,A!C$21:E$973,3,FALSE)</f>
        <v>#N/A</v>
      </c>
      <c r="F265" s="11" t="s">
        <v>241</v>
      </c>
      <c r="G265" t="str">
        <f t="shared" si="22"/>
        <v>37494.482</v>
      </c>
      <c r="H265" s="26">
        <f t="shared" si="23"/>
        <v>-10598</v>
      </c>
      <c r="I265" s="199" t="s">
        <v>1296</v>
      </c>
      <c r="J265" s="200" t="s">
        <v>1297</v>
      </c>
      <c r="K265" s="199">
        <v>-10598</v>
      </c>
      <c r="L265" s="199" t="s">
        <v>1298</v>
      </c>
      <c r="M265" s="200" t="s">
        <v>456</v>
      </c>
      <c r="N265" s="200"/>
      <c r="O265" s="201" t="s">
        <v>1285</v>
      </c>
      <c r="P265" s="201" t="s">
        <v>313</v>
      </c>
    </row>
    <row r="266" spans="1:16">
      <c r="A266" s="26" t="str">
        <f t="shared" si="18"/>
        <v> PZ 14.430 </v>
      </c>
      <c r="B266" s="11" t="str">
        <f t="shared" si="19"/>
        <v>I</v>
      </c>
      <c r="C266" s="26">
        <f t="shared" si="20"/>
        <v>37496.525000000001</v>
      </c>
      <c r="D266" t="str">
        <f t="shared" si="21"/>
        <v>vis</v>
      </c>
      <c r="E266" t="e">
        <f>VLOOKUP(C266,A!C$21:E$973,3,FALSE)</f>
        <v>#N/A</v>
      </c>
      <c r="F266" s="11" t="s">
        <v>241</v>
      </c>
      <c r="G266" t="str">
        <f t="shared" si="22"/>
        <v>37496.525</v>
      </c>
      <c r="H266" s="26">
        <f t="shared" si="23"/>
        <v>-10593</v>
      </c>
      <c r="I266" s="199" t="s">
        <v>1299</v>
      </c>
      <c r="J266" s="200" t="s">
        <v>1300</v>
      </c>
      <c r="K266" s="199">
        <v>-10593</v>
      </c>
      <c r="L266" s="199" t="s">
        <v>467</v>
      </c>
      <c r="M266" s="200" t="s">
        <v>456</v>
      </c>
      <c r="N266" s="200"/>
      <c r="O266" s="201" t="s">
        <v>1285</v>
      </c>
      <c r="P266" s="201" t="s">
        <v>313</v>
      </c>
    </row>
    <row r="267" spans="1:16">
      <c r="A267" s="26" t="str">
        <f t="shared" ref="A267:A330" si="24">P267</f>
        <v> PZ 14.430 </v>
      </c>
      <c r="B267" s="11" t="str">
        <f t="shared" ref="B267:B330" si="25">IF(H267=INT(H267),"I","II")</f>
        <v>I</v>
      </c>
      <c r="C267" s="26">
        <f t="shared" ref="C267:C330" si="26">1*G267</f>
        <v>37497.338000000003</v>
      </c>
      <c r="D267" t="str">
        <f t="shared" ref="D267:D330" si="27">VLOOKUP(F267,I$1:J$5,2,FALSE)</f>
        <v>vis</v>
      </c>
      <c r="E267" t="e">
        <f>VLOOKUP(C267,A!C$21:E$973,3,FALSE)</f>
        <v>#N/A</v>
      </c>
      <c r="F267" s="11" t="s">
        <v>241</v>
      </c>
      <c r="G267" t="str">
        <f t="shared" ref="G267:G330" si="28">MID(I267,3,LEN(I267)-3)</f>
        <v>37497.338</v>
      </c>
      <c r="H267" s="26">
        <f t="shared" ref="H267:H330" si="29">1*K267</f>
        <v>-10591</v>
      </c>
      <c r="I267" s="199" t="s">
        <v>1301</v>
      </c>
      <c r="J267" s="200" t="s">
        <v>1302</v>
      </c>
      <c r="K267" s="199">
        <v>-10591</v>
      </c>
      <c r="L267" s="199" t="s">
        <v>1025</v>
      </c>
      <c r="M267" s="200" t="s">
        <v>456</v>
      </c>
      <c r="N267" s="200"/>
      <c r="O267" s="201" t="s">
        <v>1285</v>
      </c>
      <c r="P267" s="201" t="s">
        <v>313</v>
      </c>
    </row>
    <row r="268" spans="1:16">
      <c r="A268" s="26" t="str">
        <f t="shared" si="24"/>
        <v> PZ 14.430 </v>
      </c>
      <c r="B268" s="11" t="str">
        <f t="shared" si="25"/>
        <v>II</v>
      </c>
      <c r="C268" s="26">
        <f t="shared" si="26"/>
        <v>37498.362999999998</v>
      </c>
      <c r="D268" t="str">
        <f t="shared" si="27"/>
        <v>vis</v>
      </c>
      <c r="E268" t="e">
        <f>VLOOKUP(C268,A!C$21:E$973,3,FALSE)</f>
        <v>#N/A</v>
      </c>
      <c r="F268" s="11" t="s">
        <v>241</v>
      </c>
      <c r="G268" t="str">
        <f t="shared" si="28"/>
        <v>37498.363</v>
      </c>
      <c r="H268" s="26">
        <f t="shared" si="29"/>
        <v>-10588.5</v>
      </c>
      <c r="I268" s="199" t="s">
        <v>1303</v>
      </c>
      <c r="J268" s="200" t="s">
        <v>1304</v>
      </c>
      <c r="K268" s="199">
        <v>-10588.5</v>
      </c>
      <c r="L268" s="199" t="s">
        <v>1305</v>
      </c>
      <c r="M268" s="200" t="s">
        <v>456</v>
      </c>
      <c r="N268" s="200"/>
      <c r="O268" s="201" t="s">
        <v>1285</v>
      </c>
      <c r="P268" s="201" t="s">
        <v>313</v>
      </c>
    </row>
    <row r="269" spans="1:16">
      <c r="A269" s="26" t="str">
        <f t="shared" si="24"/>
        <v> PZ 14.430 </v>
      </c>
      <c r="B269" s="11" t="str">
        <f t="shared" si="25"/>
        <v>I</v>
      </c>
      <c r="C269" s="26">
        <f t="shared" si="26"/>
        <v>37499.394</v>
      </c>
      <c r="D269" t="str">
        <f t="shared" si="27"/>
        <v>vis</v>
      </c>
      <c r="E269" t="e">
        <f>VLOOKUP(C269,A!C$21:E$973,3,FALSE)</f>
        <v>#N/A</v>
      </c>
      <c r="F269" s="11" t="s">
        <v>241</v>
      </c>
      <c r="G269" t="str">
        <f t="shared" si="28"/>
        <v>37499.394</v>
      </c>
      <c r="H269" s="26">
        <f t="shared" si="29"/>
        <v>-10586</v>
      </c>
      <c r="I269" s="199" t="s">
        <v>1306</v>
      </c>
      <c r="J269" s="200" t="s">
        <v>1307</v>
      </c>
      <c r="K269" s="199">
        <v>-10586</v>
      </c>
      <c r="L269" s="199" t="s">
        <v>1022</v>
      </c>
      <c r="M269" s="200" t="s">
        <v>456</v>
      </c>
      <c r="N269" s="200"/>
      <c r="O269" s="201" t="s">
        <v>1285</v>
      </c>
      <c r="P269" s="201" t="s">
        <v>313</v>
      </c>
    </row>
    <row r="270" spans="1:16">
      <c r="A270" s="26" t="str">
        <f t="shared" si="24"/>
        <v> PZ 14.430 </v>
      </c>
      <c r="B270" s="11" t="str">
        <f t="shared" si="25"/>
        <v>I</v>
      </c>
      <c r="C270" s="26">
        <f t="shared" si="26"/>
        <v>37501.423000000003</v>
      </c>
      <c r="D270" t="str">
        <f t="shared" si="27"/>
        <v>vis</v>
      </c>
      <c r="E270" t="e">
        <f>VLOOKUP(C270,A!C$21:E$973,3,FALSE)</f>
        <v>#N/A</v>
      </c>
      <c r="F270" s="11" t="s">
        <v>241</v>
      </c>
      <c r="G270" t="str">
        <f t="shared" si="28"/>
        <v>37501.423</v>
      </c>
      <c r="H270" s="26">
        <f t="shared" si="29"/>
        <v>-10581</v>
      </c>
      <c r="I270" s="199" t="s">
        <v>1308</v>
      </c>
      <c r="J270" s="200" t="s">
        <v>1309</v>
      </c>
      <c r="K270" s="199">
        <v>-10581</v>
      </c>
      <c r="L270" s="199" t="s">
        <v>1040</v>
      </c>
      <c r="M270" s="200" t="s">
        <v>456</v>
      </c>
      <c r="N270" s="200"/>
      <c r="O270" s="201" t="s">
        <v>1285</v>
      </c>
      <c r="P270" s="201" t="s">
        <v>313</v>
      </c>
    </row>
    <row r="271" spans="1:16">
      <c r="A271" s="26" t="str">
        <f t="shared" si="24"/>
        <v> PZ 14.430 </v>
      </c>
      <c r="B271" s="11" t="str">
        <f t="shared" si="25"/>
        <v>I</v>
      </c>
      <c r="C271" s="26">
        <f t="shared" si="26"/>
        <v>37504.307999999997</v>
      </c>
      <c r="D271" t="str">
        <f t="shared" si="27"/>
        <v>vis</v>
      </c>
      <c r="E271" t="e">
        <f>VLOOKUP(C271,A!C$21:E$973,3,FALSE)</f>
        <v>#N/A</v>
      </c>
      <c r="F271" s="11" t="s">
        <v>241</v>
      </c>
      <c r="G271" t="str">
        <f t="shared" si="28"/>
        <v>37504.308</v>
      </c>
      <c r="H271" s="26">
        <f t="shared" si="29"/>
        <v>-10574</v>
      </c>
      <c r="I271" s="199" t="s">
        <v>1310</v>
      </c>
      <c r="J271" s="200" t="s">
        <v>1311</v>
      </c>
      <c r="K271" s="199">
        <v>-10574</v>
      </c>
      <c r="L271" s="199" t="s">
        <v>467</v>
      </c>
      <c r="M271" s="200" t="s">
        <v>456</v>
      </c>
      <c r="N271" s="200"/>
      <c r="O271" s="201" t="s">
        <v>1285</v>
      </c>
      <c r="P271" s="201" t="s">
        <v>313</v>
      </c>
    </row>
    <row r="272" spans="1:16">
      <c r="A272" s="26" t="str">
        <f t="shared" si="24"/>
        <v> PZ 14.430 </v>
      </c>
      <c r="B272" s="11" t="str">
        <f t="shared" si="25"/>
        <v>II</v>
      </c>
      <c r="C272" s="26">
        <f t="shared" si="26"/>
        <v>37504.512999999999</v>
      </c>
      <c r="D272" t="str">
        <f t="shared" si="27"/>
        <v>vis</v>
      </c>
      <c r="E272" t="e">
        <f>VLOOKUP(C272,A!C$21:E$973,3,FALSE)</f>
        <v>#N/A</v>
      </c>
      <c r="F272" s="11" t="str">
        <f>LEFT(M272,1)</f>
        <v>V</v>
      </c>
      <c r="G272" t="str">
        <f t="shared" si="28"/>
        <v>37504.513</v>
      </c>
      <c r="H272" s="26">
        <f t="shared" si="29"/>
        <v>-10573.5</v>
      </c>
      <c r="I272" s="199" t="s">
        <v>1312</v>
      </c>
      <c r="J272" s="200" t="s">
        <v>1313</v>
      </c>
      <c r="K272" s="199">
        <v>-10573.5</v>
      </c>
      <c r="L272" s="199" t="s">
        <v>467</v>
      </c>
      <c r="M272" s="200" t="s">
        <v>456</v>
      </c>
      <c r="N272" s="200"/>
      <c r="O272" s="201" t="s">
        <v>1285</v>
      </c>
      <c r="P272" s="201" t="s">
        <v>313</v>
      </c>
    </row>
    <row r="273" spans="1:16">
      <c r="A273" s="26" t="str">
        <f t="shared" si="24"/>
        <v> PZ 14.430 </v>
      </c>
      <c r="B273" s="11" t="str">
        <f t="shared" si="25"/>
        <v>I</v>
      </c>
      <c r="C273" s="26">
        <f t="shared" si="26"/>
        <v>37547.317999999999</v>
      </c>
      <c r="D273" t="str">
        <f t="shared" si="27"/>
        <v>vis</v>
      </c>
      <c r="E273" t="e">
        <f>VLOOKUP(C273,A!C$21:E$973,3,FALSE)</f>
        <v>#N/A</v>
      </c>
      <c r="F273" s="11" t="str">
        <f>LEFT(M273,1)</f>
        <v>V</v>
      </c>
      <c r="G273" t="str">
        <f t="shared" si="28"/>
        <v>37547.318</v>
      </c>
      <c r="H273" s="26">
        <f t="shared" si="29"/>
        <v>-10469</v>
      </c>
      <c r="I273" s="199" t="s">
        <v>1314</v>
      </c>
      <c r="J273" s="200" t="s">
        <v>1315</v>
      </c>
      <c r="K273" s="199">
        <v>-10469</v>
      </c>
      <c r="L273" s="199" t="s">
        <v>1316</v>
      </c>
      <c r="M273" s="200" t="s">
        <v>456</v>
      </c>
      <c r="N273" s="200"/>
      <c r="O273" s="201" t="s">
        <v>1285</v>
      </c>
      <c r="P273" s="201" t="s">
        <v>313</v>
      </c>
    </row>
    <row r="274" spans="1:16">
      <c r="A274" s="26" t="str">
        <f t="shared" si="24"/>
        <v> PZ 14.430 </v>
      </c>
      <c r="B274" s="11" t="str">
        <f t="shared" si="25"/>
        <v>II</v>
      </c>
      <c r="C274" s="26">
        <f t="shared" si="26"/>
        <v>37555.307999999997</v>
      </c>
      <c r="D274" t="str">
        <f t="shared" si="27"/>
        <v>vis</v>
      </c>
      <c r="E274" t="e">
        <f>VLOOKUP(C274,A!C$21:E$973,3,FALSE)</f>
        <v>#N/A</v>
      </c>
      <c r="F274" s="11" t="str">
        <f>LEFT(M274,1)</f>
        <v>V</v>
      </c>
      <c r="G274" t="str">
        <f t="shared" si="28"/>
        <v>37555.308</v>
      </c>
      <c r="H274" s="26">
        <f t="shared" si="29"/>
        <v>-10449.5</v>
      </c>
      <c r="I274" s="199" t="s">
        <v>1317</v>
      </c>
      <c r="J274" s="200" t="s">
        <v>1318</v>
      </c>
      <c r="K274" s="199">
        <v>-10449.5</v>
      </c>
      <c r="L274" s="199" t="s">
        <v>1266</v>
      </c>
      <c r="M274" s="200" t="s">
        <v>456</v>
      </c>
      <c r="N274" s="200"/>
      <c r="O274" s="201" t="s">
        <v>1285</v>
      </c>
      <c r="P274" s="201" t="s">
        <v>313</v>
      </c>
    </row>
    <row r="275" spans="1:16">
      <c r="A275" s="26" t="str">
        <f t="shared" si="24"/>
        <v> PZ 15.219 </v>
      </c>
      <c r="B275" s="11" t="str">
        <f t="shared" si="25"/>
        <v>I</v>
      </c>
      <c r="C275" s="26">
        <f t="shared" si="26"/>
        <v>37857.413</v>
      </c>
      <c r="D275" t="str">
        <f t="shared" si="27"/>
        <v>vis</v>
      </c>
      <c r="E275" t="e">
        <f>VLOOKUP(C275,A!C$21:E$973,3,FALSE)</f>
        <v>#N/A</v>
      </c>
      <c r="F275" s="11" t="str">
        <f>LEFT(M275,1)</f>
        <v>V</v>
      </c>
      <c r="G275" t="str">
        <f t="shared" si="28"/>
        <v>37857.413</v>
      </c>
      <c r="H275" s="26">
        <f t="shared" si="29"/>
        <v>-9712</v>
      </c>
      <c r="I275" s="199" t="s">
        <v>1319</v>
      </c>
      <c r="J275" s="200" t="s">
        <v>1320</v>
      </c>
      <c r="K275" s="199">
        <v>-9712</v>
      </c>
      <c r="L275" s="199" t="s">
        <v>1019</v>
      </c>
      <c r="M275" s="200" t="s">
        <v>456</v>
      </c>
      <c r="N275" s="200"/>
      <c r="O275" s="201" t="s">
        <v>1285</v>
      </c>
      <c r="P275" s="201" t="s">
        <v>314</v>
      </c>
    </row>
    <row r="276" spans="1:16">
      <c r="A276" s="26" t="str">
        <f t="shared" si="24"/>
        <v> BRNO 6 </v>
      </c>
      <c r="B276" s="11" t="str">
        <f t="shared" si="25"/>
        <v>I</v>
      </c>
      <c r="C276" s="26">
        <f t="shared" si="26"/>
        <v>38226.490700000002</v>
      </c>
      <c r="D276" t="str">
        <f t="shared" si="27"/>
        <v>pg</v>
      </c>
      <c r="E276" t="e">
        <f>VLOOKUP(C276,A!C$21:E$973,3,FALSE)</f>
        <v>#N/A</v>
      </c>
      <c r="F276" s="11" t="str">
        <f>LEFT(M276,1)</f>
        <v>F</v>
      </c>
      <c r="G276" t="str">
        <f t="shared" si="28"/>
        <v>38226.4907</v>
      </c>
      <c r="H276" s="26">
        <f t="shared" si="29"/>
        <v>-8811</v>
      </c>
      <c r="I276" s="199" t="s">
        <v>1321</v>
      </c>
      <c r="J276" s="200" t="s">
        <v>1322</v>
      </c>
      <c r="K276" s="199">
        <v>-8811</v>
      </c>
      <c r="L276" s="199" t="s">
        <v>1323</v>
      </c>
      <c r="M276" s="200" t="s">
        <v>771</v>
      </c>
      <c r="N276" s="200"/>
      <c r="O276" s="201" t="s">
        <v>772</v>
      </c>
      <c r="P276" s="201" t="s">
        <v>315</v>
      </c>
    </row>
    <row r="277" spans="1:16">
      <c r="A277" s="26" t="str">
        <f t="shared" si="24"/>
        <v> BRNO 6 </v>
      </c>
      <c r="B277" s="11" t="str">
        <f t="shared" si="25"/>
        <v>I</v>
      </c>
      <c r="C277" s="26">
        <f t="shared" si="26"/>
        <v>38226.499000000003</v>
      </c>
      <c r="D277" t="str">
        <f t="shared" si="27"/>
        <v>vis</v>
      </c>
      <c r="E277" t="e">
        <f>VLOOKUP(C277,A!C$21:E$973,3,FALSE)</f>
        <v>#N/A</v>
      </c>
      <c r="F277" s="11" t="s">
        <v>241</v>
      </c>
      <c r="G277" t="str">
        <f t="shared" si="28"/>
        <v>38226.499</v>
      </c>
      <c r="H277" s="26">
        <f t="shared" si="29"/>
        <v>-8811</v>
      </c>
      <c r="I277" s="199" t="s">
        <v>1324</v>
      </c>
      <c r="J277" s="200" t="s">
        <v>1325</v>
      </c>
      <c r="K277" s="199">
        <v>-8811</v>
      </c>
      <c r="L277" s="199" t="s">
        <v>1054</v>
      </c>
      <c r="M277" s="200" t="s">
        <v>771</v>
      </c>
      <c r="N277" s="200"/>
      <c r="O277" s="201" t="s">
        <v>772</v>
      </c>
      <c r="P277" s="201" t="s">
        <v>315</v>
      </c>
    </row>
    <row r="278" spans="1:16">
      <c r="A278" s="26" t="str">
        <f t="shared" si="24"/>
        <v> MWIE 12 </v>
      </c>
      <c r="B278" s="11" t="str">
        <f t="shared" si="25"/>
        <v>II</v>
      </c>
      <c r="C278" s="26">
        <f t="shared" si="26"/>
        <v>38556.467100000002</v>
      </c>
      <c r="D278" t="str">
        <f t="shared" si="27"/>
        <v>vis</v>
      </c>
      <c r="E278" t="e">
        <f>VLOOKUP(C278,A!C$21:E$973,3,FALSE)</f>
        <v>#N/A</v>
      </c>
      <c r="F278" s="11" t="s">
        <v>241</v>
      </c>
      <c r="G278" t="str">
        <f t="shared" si="28"/>
        <v>38556.4671</v>
      </c>
      <c r="H278" s="26">
        <f t="shared" si="29"/>
        <v>-8005.5</v>
      </c>
      <c r="I278" s="199" t="s">
        <v>1326</v>
      </c>
      <c r="J278" s="200" t="s">
        <v>1327</v>
      </c>
      <c r="K278" s="199">
        <v>-8005.5</v>
      </c>
      <c r="L278" s="199" t="s">
        <v>1328</v>
      </c>
      <c r="M278" s="200" t="s">
        <v>473</v>
      </c>
      <c r="N278" s="200" t="s">
        <v>474</v>
      </c>
      <c r="O278" s="201" t="s">
        <v>1329</v>
      </c>
      <c r="P278" s="201" t="s">
        <v>1241</v>
      </c>
    </row>
    <row r="279" spans="1:16">
      <c r="A279" s="26" t="str">
        <f t="shared" si="24"/>
        <v> MWIE 12 </v>
      </c>
      <c r="B279" s="11" t="str">
        <f t="shared" si="25"/>
        <v>I</v>
      </c>
      <c r="C279" s="26">
        <f t="shared" si="26"/>
        <v>38557.49</v>
      </c>
      <c r="D279" t="str">
        <f t="shared" si="27"/>
        <v>vis</v>
      </c>
      <c r="E279" t="e">
        <f>VLOOKUP(C279,A!C$21:E$973,3,FALSE)</f>
        <v>#N/A</v>
      </c>
      <c r="F279" s="11" t="s">
        <v>241</v>
      </c>
      <c r="G279" t="str">
        <f t="shared" si="28"/>
        <v>38557.4900</v>
      </c>
      <c r="H279" s="26">
        <f t="shared" si="29"/>
        <v>-8003</v>
      </c>
      <c r="I279" s="199" t="s">
        <v>1330</v>
      </c>
      <c r="J279" s="200" t="s">
        <v>1331</v>
      </c>
      <c r="K279" s="199">
        <v>-8003</v>
      </c>
      <c r="L279" s="199" t="s">
        <v>1332</v>
      </c>
      <c r="M279" s="200" t="s">
        <v>473</v>
      </c>
      <c r="N279" s="200" t="s">
        <v>474</v>
      </c>
      <c r="O279" s="201" t="s">
        <v>1329</v>
      </c>
      <c r="P279" s="201" t="s">
        <v>1241</v>
      </c>
    </row>
    <row r="280" spans="1:16">
      <c r="A280" s="26" t="str">
        <f t="shared" si="24"/>
        <v> MWIE 12 </v>
      </c>
      <c r="B280" s="11" t="str">
        <f t="shared" si="25"/>
        <v>I</v>
      </c>
      <c r="C280" s="26">
        <f t="shared" si="26"/>
        <v>38589.442300000002</v>
      </c>
      <c r="D280" t="str">
        <f t="shared" si="27"/>
        <v>vis</v>
      </c>
      <c r="E280" t="e">
        <f>VLOOKUP(C280,A!C$21:E$973,3,FALSE)</f>
        <v>#N/A</v>
      </c>
      <c r="F280" s="11" t="s">
        <v>241</v>
      </c>
      <c r="G280" t="str">
        <f t="shared" si="28"/>
        <v>38589.4423</v>
      </c>
      <c r="H280" s="26">
        <f t="shared" si="29"/>
        <v>-7925</v>
      </c>
      <c r="I280" s="199" t="s">
        <v>1333</v>
      </c>
      <c r="J280" s="200" t="s">
        <v>1334</v>
      </c>
      <c r="K280" s="199">
        <v>-7925</v>
      </c>
      <c r="L280" s="199" t="s">
        <v>1335</v>
      </c>
      <c r="M280" s="200" t="s">
        <v>473</v>
      </c>
      <c r="N280" s="200" t="s">
        <v>474</v>
      </c>
      <c r="O280" s="201" t="s">
        <v>1329</v>
      </c>
      <c r="P280" s="201" t="s">
        <v>1241</v>
      </c>
    </row>
    <row r="281" spans="1:16">
      <c r="A281" s="26" t="str">
        <f t="shared" si="24"/>
        <v> MWIE 12 </v>
      </c>
      <c r="B281" s="11" t="str">
        <f t="shared" si="25"/>
        <v>II</v>
      </c>
      <c r="C281" s="26">
        <f t="shared" si="26"/>
        <v>38590.463300000003</v>
      </c>
      <c r="D281" t="str">
        <f t="shared" si="27"/>
        <v>vis</v>
      </c>
      <c r="E281" t="e">
        <f>VLOOKUP(C281,A!C$21:E$973,3,FALSE)</f>
        <v>#N/A</v>
      </c>
      <c r="F281" s="11" t="s">
        <v>241</v>
      </c>
      <c r="G281" t="str">
        <f t="shared" si="28"/>
        <v>38590.4633</v>
      </c>
      <c r="H281" s="26">
        <f t="shared" si="29"/>
        <v>-7922.5</v>
      </c>
      <c r="I281" s="199" t="s">
        <v>1336</v>
      </c>
      <c r="J281" s="200" t="s">
        <v>1337</v>
      </c>
      <c r="K281" s="199">
        <v>-7922.5</v>
      </c>
      <c r="L281" s="199" t="s">
        <v>1338</v>
      </c>
      <c r="M281" s="200" t="s">
        <v>473</v>
      </c>
      <c r="N281" s="200" t="s">
        <v>474</v>
      </c>
      <c r="O281" s="201" t="s">
        <v>1329</v>
      </c>
      <c r="P281" s="201" t="s">
        <v>1241</v>
      </c>
    </row>
    <row r="282" spans="1:16">
      <c r="A282" s="26" t="str">
        <f t="shared" si="24"/>
        <v> AJ 74.1197 </v>
      </c>
      <c r="B282" s="11" t="str">
        <f t="shared" si="25"/>
        <v>II</v>
      </c>
      <c r="C282" s="26">
        <f t="shared" si="26"/>
        <v>39289.724000000002</v>
      </c>
      <c r="D282" t="str">
        <f t="shared" si="27"/>
        <v>vis</v>
      </c>
      <c r="E282" t="e">
        <f>VLOOKUP(C282,A!C$21:E$973,3,FALSE)</f>
        <v>#N/A</v>
      </c>
      <c r="F282" s="11" t="s">
        <v>241</v>
      </c>
      <c r="G282" t="str">
        <f t="shared" si="28"/>
        <v>39289.7240</v>
      </c>
      <c r="H282" s="26">
        <f t="shared" si="29"/>
        <v>-6215.5</v>
      </c>
      <c r="I282" s="199" t="s">
        <v>1339</v>
      </c>
      <c r="J282" s="200" t="s">
        <v>1340</v>
      </c>
      <c r="K282" s="199">
        <v>-6215.5</v>
      </c>
      <c r="L282" s="199" t="s">
        <v>1341</v>
      </c>
      <c r="M282" s="200" t="s">
        <v>473</v>
      </c>
      <c r="N282" s="200" t="s">
        <v>474</v>
      </c>
      <c r="O282" s="201" t="s">
        <v>1342</v>
      </c>
      <c r="P282" s="201" t="s">
        <v>1343</v>
      </c>
    </row>
    <row r="283" spans="1:16">
      <c r="A283" s="26" t="str">
        <f t="shared" si="24"/>
        <v> AJ 74.1197 </v>
      </c>
      <c r="B283" s="11" t="str">
        <f t="shared" si="25"/>
        <v>I</v>
      </c>
      <c r="C283" s="26">
        <f t="shared" si="26"/>
        <v>39289.928800000002</v>
      </c>
      <c r="D283" t="str">
        <f t="shared" si="27"/>
        <v>vis</v>
      </c>
      <c r="E283" t="e">
        <f>VLOOKUP(C283,A!C$21:E$973,3,FALSE)</f>
        <v>#N/A</v>
      </c>
      <c r="F283" s="11" t="s">
        <v>241</v>
      </c>
      <c r="G283" t="str">
        <f t="shared" si="28"/>
        <v>39289.9288</v>
      </c>
      <c r="H283" s="26">
        <f t="shared" si="29"/>
        <v>-6215</v>
      </c>
      <c r="I283" s="199" t="s">
        <v>1344</v>
      </c>
      <c r="J283" s="200" t="s">
        <v>1345</v>
      </c>
      <c r="K283" s="199">
        <v>-6215</v>
      </c>
      <c r="L283" s="199" t="s">
        <v>1341</v>
      </c>
      <c r="M283" s="200" t="s">
        <v>473</v>
      </c>
      <c r="N283" s="200" t="s">
        <v>474</v>
      </c>
      <c r="O283" s="201" t="s">
        <v>1346</v>
      </c>
      <c r="P283" s="201" t="s">
        <v>1343</v>
      </c>
    </row>
    <row r="284" spans="1:16">
      <c r="A284" s="26" t="str">
        <f t="shared" si="24"/>
        <v> AJ 74.1197 </v>
      </c>
      <c r="B284" s="11" t="str">
        <f t="shared" si="25"/>
        <v>I</v>
      </c>
      <c r="C284" s="26">
        <f t="shared" si="26"/>
        <v>39297.711300000003</v>
      </c>
      <c r="D284" t="str">
        <f t="shared" si="27"/>
        <v>vis</v>
      </c>
      <c r="E284" t="e">
        <f>VLOOKUP(C284,A!C$21:E$973,3,FALSE)</f>
        <v>#N/A</v>
      </c>
      <c r="F284" s="11" t="s">
        <v>241</v>
      </c>
      <c r="G284" t="str">
        <f t="shared" si="28"/>
        <v>39297.7113</v>
      </c>
      <c r="H284" s="26">
        <f t="shared" si="29"/>
        <v>-6196</v>
      </c>
      <c r="I284" s="199" t="s">
        <v>1347</v>
      </c>
      <c r="J284" s="200" t="s">
        <v>1348</v>
      </c>
      <c r="K284" s="199">
        <v>-6196</v>
      </c>
      <c r="L284" s="199" t="s">
        <v>1349</v>
      </c>
      <c r="M284" s="200" t="s">
        <v>473</v>
      </c>
      <c r="N284" s="200" t="s">
        <v>474</v>
      </c>
      <c r="O284" s="201" t="s">
        <v>1346</v>
      </c>
      <c r="P284" s="201" t="s">
        <v>1343</v>
      </c>
    </row>
    <row r="285" spans="1:16">
      <c r="A285" s="26" t="str">
        <f t="shared" si="24"/>
        <v> AJ 74.1197 </v>
      </c>
      <c r="B285" s="11" t="str">
        <f t="shared" si="25"/>
        <v>II</v>
      </c>
      <c r="C285" s="26">
        <f t="shared" si="26"/>
        <v>39297.917000000001</v>
      </c>
      <c r="D285" t="str">
        <f t="shared" si="27"/>
        <v>vis</v>
      </c>
      <c r="E285" t="e">
        <f>VLOOKUP(C285,A!C$21:E$973,3,FALSE)</f>
        <v>#N/A</v>
      </c>
      <c r="F285" s="11" t="s">
        <v>241</v>
      </c>
      <c r="G285" t="str">
        <f t="shared" si="28"/>
        <v>39297.9170</v>
      </c>
      <c r="H285" s="26">
        <f t="shared" si="29"/>
        <v>-6195.5</v>
      </c>
      <c r="I285" s="199" t="s">
        <v>1350</v>
      </c>
      <c r="J285" s="200" t="s">
        <v>1351</v>
      </c>
      <c r="K285" s="199">
        <v>-6195.5</v>
      </c>
      <c r="L285" s="199" t="s">
        <v>1352</v>
      </c>
      <c r="M285" s="200" t="s">
        <v>473</v>
      </c>
      <c r="N285" s="200" t="s">
        <v>474</v>
      </c>
      <c r="O285" s="201" t="s">
        <v>1346</v>
      </c>
      <c r="P285" s="201" t="s">
        <v>1343</v>
      </c>
    </row>
    <row r="286" spans="1:16">
      <c r="A286" s="26" t="str">
        <f t="shared" si="24"/>
        <v> SCA 13.183 </v>
      </c>
      <c r="B286" s="11" t="str">
        <f t="shared" si="25"/>
        <v>I</v>
      </c>
      <c r="C286" s="26">
        <f t="shared" si="26"/>
        <v>39319.424800000001</v>
      </c>
      <c r="D286" t="str">
        <f t="shared" si="27"/>
        <v>vis</v>
      </c>
      <c r="E286" t="e">
        <f>VLOOKUP(C286,A!C$21:E$973,3,FALSE)</f>
        <v>#N/A</v>
      </c>
      <c r="F286" s="11" t="s">
        <v>241</v>
      </c>
      <c r="G286" t="str">
        <f t="shared" si="28"/>
        <v>39319.4248</v>
      </c>
      <c r="H286" s="26">
        <f t="shared" si="29"/>
        <v>-6143</v>
      </c>
      <c r="I286" s="199" t="s">
        <v>1353</v>
      </c>
      <c r="J286" s="200" t="s">
        <v>1354</v>
      </c>
      <c r="K286" s="199">
        <v>-6143</v>
      </c>
      <c r="L286" s="199" t="s">
        <v>1355</v>
      </c>
      <c r="M286" s="200" t="s">
        <v>473</v>
      </c>
      <c r="N286" s="200" t="s">
        <v>474</v>
      </c>
      <c r="O286" s="201" t="s">
        <v>475</v>
      </c>
      <c r="P286" s="201" t="s">
        <v>317</v>
      </c>
    </row>
    <row r="287" spans="1:16">
      <c r="A287" s="26" t="str">
        <f t="shared" si="24"/>
        <v> AVSJ 3.64 </v>
      </c>
      <c r="B287" s="11" t="str">
        <f t="shared" si="25"/>
        <v>I</v>
      </c>
      <c r="C287" s="26">
        <f t="shared" si="26"/>
        <v>40107.580999999998</v>
      </c>
      <c r="D287" t="str">
        <f t="shared" si="27"/>
        <v>vis</v>
      </c>
      <c r="E287" t="e">
        <f>VLOOKUP(C287,A!C$21:E$973,3,FALSE)</f>
        <v>#N/A</v>
      </c>
      <c r="F287" s="11" t="s">
        <v>241</v>
      </c>
      <c r="G287" t="str">
        <f t="shared" si="28"/>
        <v>40107.581</v>
      </c>
      <c r="H287" s="26">
        <f t="shared" si="29"/>
        <v>-4219</v>
      </c>
      <c r="I287" s="199" t="s">
        <v>1356</v>
      </c>
      <c r="J287" s="200" t="s">
        <v>1357</v>
      </c>
      <c r="K287" s="199">
        <v>-4219</v>
      </c>
      <c r="L287" s="199" t="s">
        <v>1003</v>
      </c>
      <c r="M287" s="200" t="s">
        <v>456</v>
      </c>
      <c r="N287" s="200"/>
      <c r="O287" s="201" t="s">
        <v>1358</v>
      </c>
      <c r="P287" s="201" t="s">
        <v>318</v>
      </c>
    </row>
    <row r="288" spans="1:16">
      <c r="A288" s="26" t="str">
        <f t="shared" si="24"/>
        <v> AVSJ 3.3 </v>
      </c>
      <c r="B288" s="11" t="str">
        <f t="shared" si="25"/>
        <v>I</v>
      </c>
      <c r="C288" s="26">
        <f t="shared" si="26"/>
        <v>41119.807000000001</v>
      </c>
      <c r="D288" t="str">
        <f t="shared" si="27"/>
        <v>vis</v>
      </c>
      <c r="E288" t="e">
        <f>VLOOKUP(C288,A!C$21:E$973,3,FALSE)</f>
        <v>#N/A</v>
      </c>
      <c r="F288" s="11" t="s">
        <v>241</v>
      </c>
      <c r="G288" t="str">
        <f t="shared" si="28"/>
        <v>41119.807</v>
      </c>
      <c r="H288" s="26">
        <f t="shared" si="29"/>
        <v>-1748</v>
      </c>
      <c r="I288" s="199" t="s">
        <v>1359</v>
      </c>
      <c r="J288" s="200" t="s">
        <v>1360</v>
      </c>
      <c r="K288" s="199">
        <v>-1748</v>
      </c>
      <c r="L288" s="199" t="s">
        <v>964</v>
      </c>
      <c r="M288" s="200" t="s">
        <v>473</v>
      </c>
      <c r="N288" s="200" t="s">
        <v>474</v>
      </c>
      <c r="O288" s="201" t="s">
        <v>1361</v>
      </c>
      <c r="P288" s="201" t="s">
        <v>1362</v>
      </c>
    </row>
    <row r="289" spans="1:16">
      <c r="A289" s="26" t="str">
        <f t="shared" si="24"/>
        <v> AVSJ 3.3 </v>
      </c>
      <c r="B289" s="11" t="str">
        <f t="shared" si="25"/>
        <v>I</v>
      </c>
      <c r="C289" s="26">
        <f t="shared" si="26"/>
        <v>41135.78</v>
      </c>
      <c r="D289" t="str">
        <f t="shared" si="27"/>
        <v>vis</v>
      </c>
      <c r="E289" t="e">
        <f>VLOOKUP(C289,A!C$21:E$973,3,FALSE)</f>
        <v>#N/A</v>
      </c>
      <c r="F289" s="11" t="s">
        <v>241</v>
      </c>
      <c r="G289" t="str">
        <f t="shared" si="28"/>
        <v>41135.780</v>
      </c>
      <c r="H289" s="26">
        <f t="shared" si="29"/>
        <v>-1709</v>
      </c>
      <c r="I289" s="199" t="s">
        <v>1363</v>
      </c>
      <c r="J289" s="200" t="s">
        <v>1364</v>
      </c>
      <c r="K289" s="199">
        <v>-1709</v>
      </c>
      <c r="L289" s="199" t="s">
        <v>543</v>
      </c>
      <c r="M289" s="200" t="s">
        <v>473</v>
      </c>
      <c r="N289" s="200" t="s">
        <v>474</v>
      </c>
      <c r="O289" s="201" t="s">
        <v>1361</v>
      </c>
      <c r="P289" s="201" t="s">
        <v>1362</v>
      </c>
    </row>
    <row r="290" spans="1:16">
      <c r="A290" s="26" t="str">
        <f t="shared" si="24"/>
        <v> AVSJ 3.3 </v>
      </c>
      <c r="B290" s="11" t="str">
        <f t="shared" si="25"/>
        <v>I</v>
      </c>
      <c r="C290" s="26">
        <f t="shared" si="26"/>
        <v>41165.684000000001</v>
      </c>
      <c r="D290" t="str">
        <f t="shared" si="27"/>
        <v>vis</v>
      </c>
      <c r="E290" t="e">
        <f>VLOOKUP(C290,A!C$21:E$973,3,FALSE)</f>
        <v>#N/A</v>
      </c>
      <c r="F290" s="11" t="s">
        <v>241</v>
      </c>
      <c r="G290" t="str">
        <f t="shared" si="28"/>
        <v>41165.684</v>
      </c>
      <c r="H290" s="26">
        <f t="shared" si="29"/>
        <v>-1636</v>
      </c>
      <c r="I290" s="199" t="s">
        <v>1365</v>
      </c>
      <c r="J290" s="200" t="s">
        <v>1366</v>
      </c>
      <c r="K290" s="199">
        <v>-1636</v>
      </c>
      <c r="L290" s="199" t="s">
        <v>543</v>
      </c>
      <c r="M290" s="200" t="s">
        <v>473</v>
      </c>
      <c r="N290" s="200" t="s">
        <v>474</v>
      </c>
      <c r="O290" s="201" t="s">
        <v>1361</v>
      </c>
      <c r="P290" s="201" t="s">
        <v>1362</v>
      </c>
    </row>
    <row r="291" spans="1:16">
      <c r="A291" s="26" t="str">
        <f t="shared" si="24"/>
        <v> JBAA 83.454 </v>
      </c>
      <c r="B291" s="11" t="str">
        <f t="shared" si="25"/>
        <v>I</v>
      </c>
      <c r="C291" s="26">
        <f t="shared" si="26"/>
        <v>41515.576999999997</v>
      </c>
      <c r="D291" t="str">
        <f t="shared" si="27"/>
        <v>vis</v>
      </c>
      <c r="E291" t="e">
        <f>VLOOKUP(C291,A!C$21:E$973,3,FALSE)</f>
        <v>#N/A</v>
      </c>
      <c r="F291" s="11" t="s">
        <v>241</v>
      </c>
      <c r="G291" t="str">
        <f t="shared" si="28"/>
        <v>41515.577</v>
      </c>
      <c r="H291" s="26">
        <f t="shared" si="29"/>
        <v>-782</v>
      </c>
      <c r="I291" s="199" t="s">
        <v>1367</v>
      </c>
      <c r="J291" s="200" t="s">
        <v>1368</v>
      </c>
      <c r="K291" s="199">
        <v>-782</v>
      </c>
      <c r="L291" s="199" t="s">
        <v>1369</v>
      </c>
      <c r="M291" s="200" t="s">
        <v>456</v>
      </c>
      <c r="N291" s="200"/>
      <c r="O291" s="201" t="s">
        <v>1370</v>
      </c>
      <c r="P291" s="201" t="s">
        <v>320</v>
      </c>
    </row>
    <row r="292" spans="1:16">
      <c r="A292" s="26" t="str">
        <f t="shared" si="24"/>
        <v> JBAA 83.454 </v>
      </c>
      <c r="B292" s="11" t="str">
        <f t="shared" si="25"/>
        <v>I</v>
      </c>
      <c r="C292" s="26">
        <f t="shared" si="26"/>
        <v>41517.546999999999</v>
      </c>
      <c r="D292" t="str">
        <f t="shared" si="27"/>
        <v>vis</v>
      </c>
      <c r="E292" t="e">
        <f>VLOOKUP(C292,A!C$21:E$973,3,FALSE)</f>
        <v>#N/A</v>
      </c>
      <c r="F292" s="11" t="s">
        <v>241</v>
      </c>
      <c r="G292" t="str">
        <f t="shared" si="28"/>
        <v>41517.547</v>
      </c>
      <c r="H292" s="26">
        <f t="shared" si="29"/>
        <v>-777</v>
      </c>
      <c r="I292" s="199" t="s">
        <v>1371</v>
      </c>
      <c r="J292" s="200" t="s">
        <v>1372</v>
      </c>
      <c r="K292" s="199">
        <v>-777</v>
      </c>
      <c r="L292" s="199" t="s">
        <v>1373</v>
      </c>
      <c r="M292" s="200" t="s">
        <v>456</v>
      </c>
      <c r="N292" s="200"/>
      <c r="O292" s="201" t="s">
        <v>1370</v>
      </c>
      <c r="P292" s="201" t="s">
        <v>320</v>
      </c>
    </row>
    <row r="293" spans="1:16">
      <c r="A293" s="26" t="str">
        <f t="shared" si="24"/>
        <v> JBAA 83.454 </v>
      </c>
      <c r="B293" s="11" t="str">
        <f t="shared" si="25"/>
        <v>I</v>
      </c>
      <c r="C293" s="26">
        <f t="shared" si="26"/>
        <v>41533.531999999999</v>
      </c>
      <c r="D293" t="str">
        <f t="shared" si="27"/>
        <v>vis</v>
      </c>
      <c r="E293" t="e">
        <f>VLOOKUP(C293,A!C$21:E$973,3,FALSE)</f>
        <v>#N/A</v>
      </c>
      <c r="F293" s="11" t="s">
        <v>241</v>
      </c>
      <c r="G293" t="str">
        <f t="shared" si="28"/>
        <v>41533.532</v>
      </c>
      <c r="H293" s="26">
        <f t="shared" si="29"/>
        <v>-738</v>
      </c>
      <c r="I293" s="199" t="s">
        <v>1374</v>
      </c>
      <c r="J293" s="200" t="s">
        <v>1375</v>
      </c>
      <c r="K293" s="199">
        <v>-738</v>
      </c>
      <c r="L293" s="199" t="s">
        <v>1376</v>
      </c>
      <c r="M293" s="200" t="s">
        <v>456</v>
      </c>
      <c r="N293" s="200"/>
      <c r="O293" s="201" t="s">
        <v>1377</v>
      </c>
      <c r="P293" s="201" t="s">
        <v>320</v>
      </c>
    </row>
    <row r="294" spans="1:16">
      <c r="A294" s="26" t="str">
        <f t="shared" si="24"/>
        <v> JBAA 83.454 </v>
      </c>
      <c r="B294" s="11" t="str">
        <f t="shared" si="25"/>
        <v>I</v>
      </c>
      <c r="C294" s="26">
        <f t="shared" si="26"/>
        <v>41538.455999999998</v>
      </c>
      <c r="D294" t="str">
        <f t="shared" si="27"/>
        <v>vis</v>
      </c>
      <c r="E294" t="e">
        <f>VLOOKUP(C294,A!C$21:E$973,3,FALSE)</f>
        <v>#N/A</v>
      </c>
      <c r="F294" s="11" t="s">
        <v>241</v>
      </c>
      <c r="G294" t="str">
        <f t="shared" si="28"/>
        <v>41538.456</v>
      </c>
      <c r="H294" s="26">
        <f t="shared" si="29"/>
        <v>-726</v>
      </c>
      <c r="I294" s="199" t="s">
        <v>1378</v>
      </c>
      <c r="J294" s="200" t="s">
        <v>1379</v>
      </c>
      <c r="K294" s="199">
        <v>-726</v>
      </c>
      <c r="L294" s="199" t="s">
        <v>611</v>
      </c>
      <c r="M294" s="200" t="s">
        <v>456</v>
      </c>
      <c r="N294" s="200"/>
      <c r="O294" s="201" t="s">
        <v>1370</v>
      </c>
      <c r="P294" s="201" t="s">
        <v>320</v>
      </c>
    </row>
    <row r="295" spans="1:16">
      <c r="A295" s="26" t="str">
        <f t="shared" si="24"/>
        <v> JBAA 83.454 </v>
      </c>
      <c r="B295" s="11" t="str">
        <f t="shared" si="25"/>
        <v>I</v>
      </c>
      <c r="C295" s="26">
        <f t="shared" si="26"/>
        <v>41538.478999999999</v>
      </c>
      <c r="D295" t="str">
        <f t="shared" si="27"/>
        <v>vis</v>
      </c>
      <c r="E295" t="e">
        <f>VLOOKUP(C295,A!C$21:E$973,3,FALSE)</f>
        <v>#N/A</v>
      </c>
      <c r="F295" s="11" t="s">
        <v>241</v>
      </c>
      <c r="G295" t="str">
        <f t="shared" si="28"/>
        <v>41538.479</v>
      </c>
      <c r="H295" s="26">
        <f t="shared" si="29"/>
        <v>-726</v>
      </c>
      <c r="I295" s="199" t="s">
        <v>1380</v>
      </c>
      <c r="J295" s="200" t="s">
        <v>1381</v>
      </c>
      <c r="K295" s="199">
        <v>-726</v>
      </c>
      <c r="L295" s="199" t="s">
        <v>1382</v>
      </c>
      <c r="M295" s="200" t="s">
        <v>456</v>
      </c>
      <c r="N295" s="200"/>
      <c r="O295" s="201" t="s">
        <v>1377</v>
      </c>
      <c r="P295" s="201" t="s">
        <v>320</v>
      </c>
    </row>
    <row r="296" spans="1:16">
      <c r="A296" s="26" t="str">
        <f t="shared" si="24"/>
        <v> JBAA 83.454 </v>
      </c>
      <c r="B296" s="11" t="str">
        <f t="shared" si="25"/>
        <v>II</v>
      </c>
      <c r="C296" s="26">
        <f t="shared" si="26"/>
        <v>41539.514999999999</v>
      </c>
      <c r="D296" t="str">
        <f t="shared" si="27"/>
        <v>vis</v>
      </c>
      <c r="E296" t="e">
        <f>VLOOKUP(C296,A!C$21:E$973,3,FALSE)</f>
        <v>#N/A</v>
      </c>
      <c r="F296" s="11" t="s">
        <v>241</v>
      </c>
      <c r="G296" t="str">
        <f t="shared" si="28"/>
        <v>41539.515</v>
      </c>
      <c r="H296" s="26">
        <f t="shared" si="29"/>
        <v>-723.5</v>
      </c>
      <c r="I296" s="199" t="s">
        <v>1383</v>
      </c>
      <c r="J296" s="200" t="s">
        <v>1384</v>
      </c>
      <c r="K296" s="199">
        <v>-723.5</v>
      </c>
      <c r="L296" s="199" t="s">
        <v>1385</v>
      </c>
      <c r="M296" s="200" t="s">
        <v>456</v>
      </c>
      <c r="N296" s="200"/>
      <c r="O296" s="201" t="s">
        <v>1377</v>
      </c>
      <c r="P296" s="201" t="s">
        <v>320</v>
      </c>
    </row>
    <row r="297" spans="1:16">
      <c r="A297" s="26" t="str">
        <f t="shared" si="24"/>
        <v> JBAA 83.454 </v>
      </c>
      <c r="B297" s="11" t="str">
        <f t="shared" si="25"/>
        <v>I</v>
      </c>
      <c r="C297" s="26">
        <f t="shared" si="26"/>
        <v>41540.495000000003</v>
      </c>
      <c r="D297" t="str">
        <f t="shared" si="27"/>
        <v>vis</v>
      </c>
      <c r="E297" t="e">
        <f>VLOOKUP(C297,A!C$21:E$973,3,FALSE)</f>
        <v>#N/A</v>
      </c>
      <c r="F297" s="11" t="s">
        <v>241</v>
      </c>
      <c r="G297" t="str">
        <f t="shared" si="28"/>
        <v>41540.495</v>
      </c>
      <c r="H297" s="26">
        <f t="shared" si="29"/>
        <v>-721</v>
      </c>
      <c r="I297" s="199" t="s">
        <v>1386</v>
      </c>
      <c r="J297" s="200" t="s">
        <v>1387</v>
      </c>
      <c r="K297" s="199">
        <v>-721</v>
      </c>
      <c r="L297" s="199" t="s">
        <v>667</v>
      </c>
      <c r="M297" s="200" t="s">
        <v>456</v>
      </c>
      <c r="N297" s="200"/>
      <c r="O297" s="201" t="s">
        <v>1377</v>
      </c>
      <c r="P297" s="201" t="s">
        <v>320</v>
      </c>
    </row>
    <row r="298" spans="1:16">
      <c r="A298" s="26" t="str">
        <f t="shared" si="24"/>
        <v> JBAA 83.454 </v>
      </c>
      <c r="B298" s="11" t="str">
        <f t="shared" si="25"/>
        <v>I</v>
      </c>
      <c r="C298" s="26">
        <f t="shared" si="26"/>
        <v>41540.504999999997</v>
      </c>
      <c r="D298" t="str">
        <f t="shared" si="27"/>
        <v>vis</v>
      </c>
      <c r="E298" t="e">
        <f>VLOOKUP(C298,A!C$21:E$973,3,FALSE)</f>
        <v>#N/A</v>
      </c>
      <c r="F298" s="11" t="s">
        <v>241</v>
      </c>
      <c r="G298" t="str">
        <f t="shared" si="28"/>
        <v>41540.505</v>
      </c>
      <c r="H298" s="26">
        <f t="shared" si="29"/>
        <v>-721</v>
      </c>
      <c r="I298" s="199" t="s">
        <v>1388</v>
      </c>
      <c r="J298" s="200" t="s">
        <v>1389</v>
      </c>
      <c r="K298" s="199">
        <v>-721</v>
      </c>
      <c r="L298" s="199" t="s">
        <v>647</v>
      </c>
      <c r="M298" s="200" t="s">
        <v>456</v>
      </c>
      <c r="N298" s="200"/>
      <c r="O298" s="201" t="s">
        <v>1370</v>
      </c>
      <c r="P298" s="201" t="s">
        <v>320</v>
      </c>
    </row>
    <row r="299" spans="1:16">
      <c r="A299" s="26" t="str">
        <f t="shared" si="24"/>
        <v> JBAA 83.454 </v>
      </c>
      <c r="B299" s="11" t="str">
        <f t="shared" si="25"/>
        <v>II</v>
      </c>
      <c r="C299" s="26">
        <f t="shared" si="26"/>
        <v>41546.523999999998</v>
      </c>
      <c r="D299" t="str">
        <f t="shared" si="27"/>
        <v>vis</v>
      </c>
      <c r="E299" t="e">
        <f>VLOOKUP(C299,A!C$21:E$973,3,FALSE)</f>
        <v>#N/A</v>
      </c>
      <c r="F299" s="11" t="s">
        <v>241</v>
      </c>
      <c r="G299" t="str">
        <f t="shared" si="28"/>
        <v>41546.524</v>
      </c>
      <c r="H299" s="26">
        <f t="shared" si="29"/>
        <v>-706.5</v>
      </c>
      <c r="I299" s="199" t="s">
        <v>1390</v>
      </c>
      <c r="J299" s="200" t="s">
        <v>1391</v>
      </c>
      <c r="K299" s="199">
        <v>-706.5</v>
      </c>
      <c r="L299" s="199" t="s">
        <v>1392</v>
      </c>
      <c r="M299" s="200" t="s">
        <v>456</v>
      </c>
      <c r="N299" s="200"/>
      <c r="O299" s="201" t="s">
        <v>1377</v>
      </c>
      <c r="P299" s="201" t="s">
        <v>320</v>
      </c>
    </row>
    <row r="300" spans="1:16">
      <c r="A300" s="26" t="str">
        <f t="shared" si="24"/>
        <v>IBVS 844 </v>
      </c>
      <c r="B300" s="11" t="str">
        <f t="shared" si="25"/>
        <v>II</v>
      </c>
      <c r="C300" s="26">
        <f t="shared" si="26"/>
        <v>41843.849800000004</v>
      </c>
      <c r="D300" t="str">
        <f t="shared" si="27"/>
        <v>vis</v>
      </c>
      <c r="E300" t="e">
        <f>VLOOKUP(C300,A!C$21:E$973,3,FALSE)</f>
        <v>#N/A</v>
      </c>
      <c r="F300" s="11" t="s">
        <v>241</v>
      </c>
      <c r="G300" t="str">
        <f t="shared" si="28"/>
        <v>41843.8498</v>
      </c>
      <c r="H300" s="26">
        <f t="shared" si="29"/>
        <v>19.5</v>
      </c>
      <c r="I300" s="199" t="s">
        <v>1393</v>
      </c>
      <c r="J300" s="200" t="s">
        <v>1394</v>
      </c>
      <c r="K300" s="199">
        <v>19.5</v>
      </c>
      <c r="L300" s="199" t="s">
        <v>1395</v>
      </c>
      <c r="M300" s="200" t="s">
        <v>473</v>
      </c>
      <c r="N300" s="200" t="s">
        <v>474</v>
      </c>
      <c r="O300" s="201" t="s">
        <v>529</v>
      </c>
      <c r="P300" s="202" t="s">
        <v>508</v>
      </c>
    </row>
    <row r="301" spans="1:16">
      <c r="A301" s="26" t="str">
        <f t="shared" si="24"/>
        <v> PASP 88.473 </v>
      </c>
      <c r="B301" s="11" t="str">
        <f t="shared" si="25"/>
        <v>I</v>
      </c>
      <c r="C301" s="26">
        <f t="shared" si="26"/>
        <v>41850.608899999999</v>
      </c>
      <c r="D301" t="str">
        <f t="shared" si="27"/>
        <v>vis</v>
      </c>
      <c r="E301" t="e">
        <f>VLOOKUP(C301,A!C$21:E$973,3,FALSE)</f>
        <v>#N/A</v>
      </c>
      <c r="F301" s="11" t="s">
        <v>241</v>
      </c>
      <c r="G301" t="str">
        <f t="shared" si="28"/>
        <v>41850.6089</v>
      </c>
      <c r="H301" s="26">
        <f t="shared" si="29"/>
        <v>36</v>
      </c>
      <c r="I301" s="199" t="s">
        <v>1396</v>
      </c>
      <c r="J301" s="200" t="s">
        <v>1397</v>
      </c>
      <c r="K301" s="199">
        <v>36</v>
      </c>
      <c r="L301" s="199" t="s">
        <v>1398</v>
      </c>
      <c r="M301" s="200" t="s">
        <v>473</v>
      </c>
      <c r="N301" s="200" t="s">
        <v>474</v>
      </c>
      <c r="O301" s="201" t="s">
        <v>1346</v>
      </c>
      <c r="P301" s="201" t="s">
        <v>1399</v>
      </c>
    </row>
    <row r="302" spans="1:16">
      <c r="A302" s="26" t="str">
        <f t="shared" si="24"/>
        <v> PASP 88.473 </v>
      </c>
      <c r="B302" s="11" t="str">
        <f t="shared" si="25"/>
        <v>II</v>
      </c>
      <c r="C302" s="26">
        <f t="shared" si="26"/>
        <v>41851.632700000002</v>
      </c>
      <c r="D302" t="str">
        <f t="shared" si="27"/>
        <v>vis</v>
      </c>
      <c r="E302" t="e">
        <f>VLOOKUP(C302,A!C$21:E$973,3,FALSE)</f>
        <v>#N/A</v>
      </c>
      <c r="F302" s="11" t="s">
        <v>241</v>
      </c>
      <c r="G302" t="str">
        <f t="shared" si="28"/>
        <v>41851.6327</v>
      </c>
      <c r="H302" s="26">
        <f t="shared" si="29"/>
        <v>38.5</v>
      </c>
      <c r="I302" s="199" t="s">
        <v>1400</v>
      </c>
      <c r="J302" s="200" t="s">
        <v>1401</v>
      </c>
      <c r="K302" s="199">
        <v>38.5</v>
      </c>
      <c r="L302" s="199" t="s">
        <v>1402</v>
      </c>
      <c r="M302" s="200" t="s">
        <v>473</v>
      </c>
      <c r="N302" s="200" t="s">
        <v>474</v>
      </c>
      <c r="O302" s="201" t="s">
        <v>1346</v>
      </c>
      <c r="P302" s="201" t="s">
        <v>1399</v>
      </c>
    </row>
    <row r="303" spans="1:16">
      <c r="A303" s="26" t="str">
        <f t="shared" si="24"/>
        <v> PASP 88.473 </v>
      </c>
      <c r="B303" s="11" t="str">
        <f t="shared" si="25"/>
        <v>I</v>
      </c>
      <c r="C303" s="26">
        <f t="shared" si="26"/>
        <v>41851.838100000001</v>
      </c>
      <c r="D303" t="str">
        <f t="shared" si="27"/>
        <v>vis</v>
      </c>
      <c r="E303" t="e">
        <f>VLOOKUP(C303,A!C$21:E$973,3,FALSE)</f>
        <v>#N/A</v>
      </c>
      <c r="F303" s="11" t="s">
        <v>241</v>
      </c>
      <c r="G303" t="str">
        <f t="shared" si="28"/>
        <v>41851.8381</v>
      </c>
      <c r="H303" s="26">
        <f t="shared" si="29"/>
        <v>39</v>
      </c>
      <c r="I303" s="199" t="s">
        <v>1403</v>
      </c>
      <c r="J303" s="200" t="s">
        <v>1404</v>
      </c>
      <c r="K303" s="199">
        <v>39</v>
      </c>
      <c r="L303" s="199" t="s">
        <v>1405</v>
      </c>
      <c r="M303" s="200" t="s">
        <v>473</v>
      </c>
      <c r="N303" s="200" t="s">
        <v>474</v>
      </c>
      <c r="O303" s="201" t="s">
        <v>1346</v>
      </c>
      <c r="P303" s="201" t="s">
        <v>1399</v>
      </c>
    </row>
    <row r="304" spans="1:16">
      <c r="A304" s="26" t="str">
        <f t="shared" si="24"/>
        <v> PASP 88.473 </v>
      </c>
      <c r="B304" s="11" t="str">
        <f t="shared" si="25"/>
        <v>II</v>
      </c>
      <c r="C304" s="26">
        <f t="shared" si="26"/>
        <v>41858.596799999999</v>
      </c>
      <c r="D304" t="str">
        <f t="shared" si="27"/>
        <v>vis</v>
      </c>
      <c r="E304" t="e">
        <f>VLOOKUP(C304,A!C$21:E$973,3,FALSE)</f>
        <v>#N/A</v>
      </c>
      <c r="F304" s="11" t="s">
        <v>241</v>
      </c>
      <c r="G304" t="str">
        <f t="shared" si="28"/>
        <v>41858.5968</v>
      </c>
      <c r="H304" s="26">
        <f t="shared" si="29"/>
        <v>55.5</v>
      </c>
      <c r="I304" s="199" t="s">
        <v>1406</v>
      </c>
      <c r="J304" s="200" t="s">
        <v>1407</v>
      </c>
      <c r="K304" s="199">
        <v>55.5</v>
      </c>
      <c r="L304" s="199" t="s">
        <v>554</v>
      </c>
      <c r="M304" s="200" t="s">
        <v>473</v>
      </c>
      <c r="N304" s="200" t="s">
        <v>474</v>
      </c>
      <c r="O304" s="201" t="s">
        <v>1346</v>
      </c>
      <c r="P304" s="201" t="s">
        <v>1399</v>
      </c>
    </row>
    <row r="305" spans="1:16">
      <c r="A305" s="26" t="str">
        <f t="shared" si="24"/>
        <v> PASP 88.473 </v>
      </c>
      <c r="B305" s="11" t="str">
        <f t="shared" si="25"/>
        <v>I</v>
      </c>
      <c r="C305" s="26">
        <f t="shared" si="26"/>
        <v>41861.669000000002</v>
      </c>
      <c r="D305" t="str">
        <f t="shared" si="27"/>
        <v>vis</v>
      </c>
      <c r="E305" t="e">
        <f>VLOOKUP(C305,A!C$21:E$973,3,FALSE)</f>
        <v>#N/A</v>
      </c>
      <c r="F305" s="11" t="s">
        <v>241</v>
      </c>
      <c r="G305" t="str">
        <f t="shared" si="28"/>
        <v>41861.6690</v>
      </c>
      <c r="H305" s="26">
        <f t="shared" si="29"/>
        <v>63</v>
      </c>
      <c r="I305" s="199" t="s">
        <v>1408</v>
      </c>
      <c r="J305" s="200" t="s">
        <v>1409</v>
      </c>
      <c r="K305" s="199">
        <v>63</v>
      </c>
      <c r="L305" s="199" t="s">
        <v>1402</v>
      </c>
      <c r="M305" s="200" t="s">
        <v>473</v>
      </c>
      <c r="N305" s="200" t="s">
        <v>474</v>
      </c>
      <c r="O305" s="201" t="s">
        <v>1346</v>
      </c>
      <c r="P305" s="201" t="s">
        <v>1399</v>
      </c>
    </row>
    <row r="306" spans="1:16">
      <c r="A306" s="26" t="str">
        <f t="shared" si="24"/>
        <v> PASP 88.473 </v>
      </c>
      <c r="B306" s="11" t="str">
        <f t="shared" si="25"/>
        <v>II</v>
      </c>
      <c r="C306" s="26">
        <f t="shared" si="26"/>
        <v>41862.693399999996</v>
      </c>
      <c r="D306" t="str">
        <f t="shared" si="27"/>
        <v>vis</v>
      </c>
      <c r="E306" t="e">
        <f>VLOOKUP(C306,A!C$21:E$973,3,FALSE)</f>
        <v>#N/A</v>
      </c>
      <c r="F306" s="11" t="s">
        <v>241</v>
      </c>
      <c r="G306" t="str">
        <f t="shared" si="28"/>
        <v>41862.6934</v>
      </c>
      <c r="H306" s="26">
        <f t="shared" si="29"/>
        <v>65.5</v>
      </c>
      <c r="I306" s="199" t="s">
        <v>1410</v>
      </c>
      <c r="J306" s="200" t="s">
        <v>1411</v>
      </c>
      <c r="K306" s="199">
        <v>65.5</v>
      </c>
      <c r="L306" s="199" t="s">
        <v>528</v>
      </c>
      <c r="M306" s="200" t="s">
        <v>473</v>
      </c>
      <c r="N306" s="200" t="s">
        <v>474</v>
      </c>
      <c r="O306" s="201" t="s">
        <v>1346</v>
      </c>
      <c r="P306" s="201" t="s">
        <v>1399</v>
      </c>
    </row>
    <row r="307" spans="1:16">
      <c r="A307" s="26" t="str">
        <f t="shared" si="24"/>
        <v> PASP 88.473 </v>
      </c>
      <c r="B307" s="11" t="str">
        <f t="shared" si="25"/>
        <v>I</v>
      </c>
      <c r="C307" s="26">
        <f t="shared" si="26"/>
        <v>41863.717900000003</v>
      </c>
      <c r="D307" t="str">
        <f t="shared" si="27"/>
        <v>vis</v>
      </c>
      <c r="E307" t="e">
        <f>VLOOKUP(C307,A!C$21:E$973,3,FALSE)</f>
        <v>#N/A</v>
      </c>
      <c r="F307" s="11" t="s">
        <v>241</v>
      </c>
      <c r="G307" t="str">
        <f t="shared" si="28"/>
        <v>41863.7179</v>
      </c>
      <c r="H307" s="26">
        <f t="shared" si="29"/>
        <v>68</v>
      </c>
      <c r="I307" s="199" t="s">
        <v>1412</v>
      </c>
      <c r="J307" s="200" t="s">
        <v>1413</v>
      </c>
      <c r="K307" s="199">
        <v>68</v>
      </c>
      <c r="L307" s="199" t="s">
        <v>1414</v>
      </c>
      <c r="M307" s="200" t="s">
        <v>473</v>
      </c>
      <c r="N307" s="200" t="s">
        <v>474</v>
      </c>
      <c r="O307" s="201" t="s">
        <v>1346</v>
      </c>
      <c r="P307" s="201" t="s">
        <v>1399</v>
      </c>
    </row>
    <row r="308" spans="1:16">
      <c r="A308" s="26" t="str">
        <f t="shared" si="24"/>
        <v> PASP 88.473 </v>
      </c>
      <c r="B308" s="11" t="str">
        <f t="shared" si="25"/>
        <v>I</v>
      </c>
      <c r="C308" s="26">
        <f t="shared" si="26"/>
        <v>41866.584799999997</v>
      </c>
      <c r="D308" t="str">
        <f t="shared" si="27"/>
        <v>vis</v>
      </c>
      <c r="E308" t="e">
        <f>VLOOKUP(C308,A!C$21:E$973,3,FALSE)</f>
        <v>#N/A</v>
      </c>
      <c r="F308" s="11" t="s">
        <v>241</v>
      </c>
      <c r="G308" t="str">
        <f t="shared" si="28"/>
        <v>41866.5848</v>
      </c>
      <c r="H308" s="26">
        <f t="shared" si="29"/>
        <v>75</v>
      </c>
      <c r="I308" s="199" t="s">
        <v>1415</v>
      </c>
      <c r="J308" s="200" t="s">
        <v>1416</v>
      </c>
      <c r="K308" s="199">
        <v>75</v>
      </c>
      <c r="L308" s="199" t="s">
        <v>550</v>
      </c>
      <c r="M308" s="200" t="s">
        <v>473</v>
      </c>
      <c r="N308" s="200" t="s">
        <v>474</v>
      </c>
      <c r="O308" s="201" t="s">
        <v>1346</v>
      </c>
      <c r="P308" s="201" t="s">
        <v>1399</v>
      </c>
    </row>
    <row r="309" spans="1:16">
      <c r="A309" s="26" t="str">
        <f t="shared" si="24"/>
        <v> JBAA 85.446 </v>
      </c>
      <c r="B309" s="11" t="str">
        <f t="shared" si="25"/>
        <v>I</v>
      </c>
      <c r="C309" s="26">
        <f t="shared" si="26"/>
        <v>41910.821000000004</v>
      </c>
      <c r="D309" t="str">
        <f t="shared" si="27"/>
        <v>vis</v>
      </c>
      <c r="E309" t="e">
        <f>VLOOKUP(C309,A!C$21:E$973,3,FALSE)</f>
        <v>#N/A</v>
      </c>
      <c r="F309" s="11" t="s">
        <v>241</v>
      </c>
      <c r="G309" t="str">
        <f t="shared" si="28"/>
        <v>41910.821</v>
      </c>
      <c r="H309" s="26">
        <f t="shared" si="29"/>
        <v>183</v>
      </c>
      <c r="I309" s="199" t="s">
        <v>1417</v>
      </c>
      <c r="J309" s="200" t="s">
        <v>1418</v>
      </c>
      <c r="K309" s="199">
        <v>183</v>
      </c>
      <c r="L309" s="199" t="s">
        <v>890</v>
      </c>
      <c r="M309" s="200" t="s">
        <v>456</v>
      </c>
      <c r="N309" s="200"/>
      <c r="O309" s="201" t="s">
        <v>1370</v>
      </c>
      <c r="P309" s="201" t="s">
        <v>321</v>
      </c>
    </row>
    <row r="310" spans="1:16">
      <c r="A310" s="26" t="str">
        <f t="shared" si="24"/>
        <v> JBAA 85.446 </v>
      </c>
      <c r="B310" s="11" t="str">
        <f t="shared" si="25"/>
        <v>II</v>
      </c>
      <c r="C310" s="26">
        <f t="shared" si="26"/>
        <v>41952.396000000001</v>
      </c>
      <c r="D310" t="str">
        <f t="shared" si="27"/>
        <v>vis</v>
      </c>
      <c r="E310" t="e">
        <f>VLOOKUP(C310,A!C$21:E$973,3,FALSE)</f>
        <v>#N/A</v>
      </c>
      <c r="F310" s="11" t="s">
        <v>241</v>
      </c>
      <c r="G310" t="str">
        <f t="shared" si="28"/>
        <v>41952.396</v>
      </c>
      <c r="H310" s="26">
        <f t="shared" si="29"/>
        <v>284.5</v>
      </c>
      <c r="I310" s="199" t="s">
        <v>1419</v>
      </c>
      <c r="J310" s="200" t="s">
        <v>1420</v>
      </c>
      <c r="K310" s="199">
        <v>284.5</v>
      </c>
      <c r="L310" s="199" t="s">
        <v>895</v>
      </c>
      <c r="M310" s="200" t="s">
        <v>456</v>
      </c>
      <c r="N310" s="200"/>
      <c r="O310" s="201" t="s">
        <v>1370</v>
      </c>
      <c r="P310" s="201" t="s">
        <v>321</v>
      </c>
    </row>
    <row r="311" spans="1:16">
      <c r="A311" s="26" t="str">
        <f t="shared" si="24"/>
        <v> PASP 88.473 </v>
      </c>
      <c r="B311" s="11" t="str">
        <f t="shared" si="25"/>
        <v>I</v>
      </c>
      <c r="C311" s="26">
        <f t="shared" si="26"/>
        <v>42203.722999999998</v>
      </c>
      <c r="D311" t="str">
        <f t="shared" si="27"/>
        <v>vis</v>
      </c>
      <c r="E311" t="e">
        <f>VLOOKUP(C311,A!C$21:E$973,3,FALSE)</f>
        <v>#N/A</v>
      </c>
      <c r="F311" s="11" t="s">
        <v>241</v>
      </c>
      <c r="G311" t="str">
        <f t="shared" si="28"/>
        <v>42203.723</v>
      </c>
      <c r="H311" s="26">
        <f t="shared" si="29"/>
        <v>898</v>
      </c>
      <c r="I311" s="199" t="s">
        <v>1421</v>
      </c>
      <c r="J311" s="200" t="s">
        <v>1422</v>
      </c>
      <c r="K311" s="199">
        <v>898</v>
      </c>
      <c r="L311" s="199" t="s">
        <v>604</v>
      </c>
      <c r="M311" s="200" t="s">
        <v>473</v>
      </c>
      <c r="N311" s="200" t="s">
        <v>474</v>
      </c>
      <c r="O311" s="201" t="s">
        <v>1423</v>
      </c>
      <c r="P311" s="201" t="s">
        <v>1399</v>
      </c>
    </row>
    <row r="312" spans="1:16">
      <c r="A312" s="26" t="str">
        <f t="shared" si="24"/>
        <v> AN 298.117 </v>
      </c>
      <c r="B312" s="11" t="str">
        <f t="shared" si="25"/>
        <v>I</v>
      </c>
      <c r="C312" s="26">
        <f t="shared" si="26"/>
        <v>42243.460800000001</v>
      </c>
      <c r="D312" t="str">
        <f t="shared" si="27"/>
        <v>vis</v>
      </c>
      <c r="E312" t="e">
        <f>VLOOKUP(C312,A!C$21:E$973,3,FALSE)</f>
        <v>#N/A</v>
      </c>
      <c r="F312" s="11" t="s">
        <v>241</v>
      </c>
      <c r="G312" t="str">
        <f t="shared" si="28"/>
        <v>42243.4608</v>
      </c>
      <c r="H312" s="26">
        <f t="shared" si="29"/>
        <v>995</v>
      </c>
      <c r="I312" s="199" t="s">
        <v>1424</v>
      </c>
      <c r="J312" s="200" t="s">
        <v>1425</v>
      </c>
      <c r="K312" s="199">
        <v>995</v>
      </c>
      <c r="L312" s="199" t="s">
        <v>1426</v>
      </c>
      <c r="M312" s="200" t="s">
        <v>473</v>
      </c>
      <c r="N312" s="200" t="s">
        <v>474</v>
      </c>
      <c r="O312" s="201" t="s">
        <v>1427</v>
      </c>
      <c r="P312" s="201" t="s">
        <v>1428</v>
      </c>
    </row>
    <row r="313" spans="1:16">
      <c r="A313" s="26" t="str">
        <f t="shared" si="24"/>
        <v> JBAA 85.446 </v>
      </c>
      <c r="B313" s="11" t="str">
        <f t="shared" si="25"/>
        <v>II</v>
      </c>
      <c r="C313" s="26">
        <f t="shared" si="26"/>
        <v>42246.525000000001</v>
      </c>
      <c r="D313" t="str">
        <f t="shared" si="27"/>
        <v>vis</v>
      </c>
      <c r="E313" t="e">
        <f>VLOOKUP(C313,A!C$21:E$973,3,FALSE)</f>
        <v>#N/A</v>
      </c>
      <c r="F313" s="11" t="s">
        <v>241</v>
      </c>
      <c r="G313" t="str">
        <f t="shared" si="28"/>
        <v>42246.525</v>
      </c>
      <c r="H313" s="26">
        <f t="shared" si="29"/>
        <v>1002.5</v>
      </c>
      <c r="I313" s="199" t="s">
        <v>1429</v>
      </c>
      <c r="J313" s="200" t="s">
        <v>1430</v>
      </c>
      <c r="K313" s="199">
        <v>1002.5</v>
      </c>
      <c r="L313" s="199" t="s">
        <v>654</v>
      </c>
      <c r="M313" s="200" t="s">
        <v>456</v>
      </c>
      <c r="N313" s="200"/>
      <c r="O313" s="201" t="s">
        <v>1431</v>
      </c>
      <c r="P313" s="201" t="s">
        <v>321</v>
      </c>
    </row>
    <row r="314" spans="1:16">
      <c r="A314" s="26" t="str">
        <f t="shared" si="24"/>
        <v> AN 298.117 </v>
      </c>
      <c r="B314" s="11" t="str">
        <f t="shared" si="25"/>
        <v>II</v>
      </c>
      <c r="C314" s="26">
        <f t="shared" si="26"/>
        <v>42256.368000000002</v>
      </c>
      <c r="D314" t="str">
        <f t="shared" si="27"/>
        <v>vis</v>
      </c>
      <c r="E314" t="e">
        <f>VLOOKUP(C314,A!C$21:E$973,3,FALSE)</f>
        <v>#N/A</v>
      </c>
      <c r="F314" s="11" t="s">
        <v>241</v>
      </c>
      <c r="G314" t="str">
        <f t="shared" si="28"/>
        <v>42256.3680</v>
      </c>
      <c r="H314" s="26">
        <f t="shared" si="29"/>
        <v>1026.5</v>
      </c>
      <c r="I314" s="199" t="s">
        <v>1432</v>
      </c>
      <c r="J314" s="200" t="s">
        <v>1433</v>
      </c>
      <c r="K314" s="199">
        <v>1026.5</v>
      </c>
      <c r="L314" s="199" t="s">
        <v>1434</v>
      </c>
      <c r="M314" s="200" t="s">
        <v>473</v>
      </c>
      <c r="N314" s="200" t="s">
        <v>474</v>
      </c>
      <c r="O314" s="201" t="s">
        <v>1427</v>
      </c>
      <c r="P314" s="201" t="s">
        <v>1428</v>
      </c>
    </row>
    <row r="315" spans="1:16">
      <c r="A315" s="26" t="str">
        <f t="shared" si="24"/>
        <v> AN 298.117 </v>
      </c>
      <c r="B315" s="11" t="str">
        <f t="shared" si="25"/>
        <v>I</v>
      </c>
      <c r="C315" s="26">
        <f t="shared" si="26"/>
        <v>42257.387999999999</v>
      </c>
      <c r="D315" t="str">
        <f t="shared" si="27"/>
        <v>vis</v>
      </c>
      <c r="E315" t="e">
        <f>VLOOKUP(C315,A!C$21:E$973,3,FALSE)</f>
        <v>#N/A</v>
      </c>
      <c r="F315" s="11" t="s">
        <v>241</v>
      </c>
      <c r="G315" t="str">
        <f t="shared" si="28"/>
        <v>42257.3880</v>
      </c>
      <c r="H315" s="26">
        <f t="shared" si="29"/>
        <v>1029</v>
      </c>
      <c r="I315" s="199" t="s">
        <v>1435</v>
      </c>
      <c r="J315" s="200" t="s">
        <v>1436</v>
      </c>
      <c r="K315" s="199">
        <v>1029</v>
      </c>
      <c r="L315" s="199" t="s">
        <v>1437</v>
      </c>
      <c r="M315" s="200" t="s">
        <v>473</v>
      </c>
      <c r="N315" s="200" t="s">
        <v>474</v>
      </c>
      <c r="O315" s="201" t="s">
        <v>1427</v>
      </c>
      <c r="P315" s="201" t="s">
        <v>1428</v>
      </c>
    </row>
    <row r="316" spans="1:16">
      <c r="A316" s="26" t="str">
        <f t="shared" si="24"/>
        <v> AN 298.117 </v>
      </c>
      <c r="B316" s="11" t="str">
        <f t="shared" si="25"/>
        <v>II</v>
      </c>
      <c r="C316" s="26">
        <f t="shared" si="26"/>
        <v>42258.416499999999</v>
      </c>
      <c r="D316" t="str">
        <f t="shared" si="27"/>
        <v>vis</v>
      </c>
      <c r="E316" t="e">
        <f>VLOOKUP(C316,A!C$21:E$973,3,FALSE)</f>
        <v>#N/A</v>
      </c>
      <c r="F316" s="11" t="s">
        <v>241</v>
      </c>
      <c r="G316" t="str">
        <f t="shared" si="28"/>
        <v>42258.4165</v>
      </c>
      <c r="H316" s="26">
        <f t="shared" si="29"/>
        <v>1031.5</v>
      </c>
      <c r="I316" s="199" t="s">
        <v>1438</v>
      </c>
      <c r="J316" s="200" t="s">
        <v>1439</v>
      </c>
      <c r="K316" s="199">
        <v>1031.5</v>
      </c>
      <c r="L316" s="199" t="s">
        <v>1440</v>
      </c>
      <c r="M316" s="200" t="s">
        <v>473</v>
      </c>
      <c r="N316" s="200" t="s">
        <v>474</v>
      </c>
      <c r="O316" s="201" t="s">
        <v>1427</v>
      </c>
      <c r="P316" s="201" t="s">
        <v>1428</v>
      </c>
    </row>
    <row r="317" spans="1:16">
      <c r="A317" s="26" t="str">
        <f t="shared" si="24"/>
        <v> AN 298.117 </v>
      </c>
      <c r="B317" s="11" t="str">
        <f t="shared" si="25"/>
        <v>I</v>
      </c>
      <c r="C317" s="26">
        <f t="shared" si="26"/>
        <v>42307.361199999999</v>
      </c>
      <c r="D317" t="str">
        <f t="shared" si="27"/>
        <v>vis</v>
      </c>
      <c r="E317" t="e">
        <f>VLOOKUP(C317,A!C$21:E$973,3,FALSE)</f>
        <v>#N/A</v>
      </c>
      <c r="F317" s="11" t="s">
        <v>241</v>
      </c>
      <c r="G317" t="str">
        <f t="shared" si="28"/>
        <v>42307.3612</v>
      </c>
      <c r="H317" s="26">
        <f t="shared" si="29"/>
        <v>1151</v>
      </c>
      <c r="I317" s="199" t="s">
        <v>1441</v>
      </c>
      <c r="J317" s="200" t="s">
        <v>1442</v>
      </c>
      <c r="K317" s="199">
        <v>1151</v>
      </c>
      <c r="L317" s="199" t="s">
        <v>1443</v>
      </c>
      <c r="M317" s="200" t="s">
        <v>473</v>
      </c>
      <c r="N317" s="200" t="s">
        <v>474</v>
      </c>
      <c r="O317" s="201" t="s">
        <v>1427</v>
      </c>
      <c r="P317" s="201" t="s">
        <v>1428</v>
      </c>
    </row>
    <row r="318" spans="1:16">
      <c r="A318" s="26" t="str">
        <f t="shared" si="24"/>
        <v> AN 298.117 </v>
      </c>
      <c r="B318" s="11" t="str">
        <f t="shared" si="25"/>
        <v>II</v>
      </c>
      <c r="C318" s="26">
        <f t="shared" si="26"/>
        <v>42532.464</v>
      </c>
      <c r="D318" t="str">
        <f t="shared" si="27"/>
        <v>vis</v>
      </c>
      <c r="E318" t="e">
        <f>VLOOKUP(C318,A!C$21:E$973,3,FALSE)</f>
        <v>#N/A</v>
      </c>
      <c r="F318" s="11" t="s">
        <v>241</v>
      </c>
      <c r="G318" t="str">
        <f t="shared" si="28"/>
        <v>42532.4640</v>
      </c>
      <c r="H318" s="26">
        <f t="shared" si="29"/>
        <v>1700.5</v>
      </c>
      <c r="I318" s="199" t="s">
        <v>1444</v>
      </c>
      <c r="J318" s="200" t="s">
        <v>1445</v>
      </c>
      <c r="K318" s="199">
        <v>1700.5</v>
      </c>
      <c r="L318" s="199" t="s">
        <v>554</v>
      </c>
      <c r="M318" s="200" t="s">
        <v>473</v>
      </c>
      <c r="N318" s="200" t="s">
        <v>474</v>
      </c>
      <c r="O318" s="201" t="s">
        <v>1427</v>
      </c>
      <c r="P318" s="201" t="s">
        <v>1428</v>
      </c>
    </row>
    <row r="319" spans="1:16">
      <c r="A319" s="26" t="str">
        <f t="shared" si="24"/>
        <v> AN 298.117 </v>
      </c>
      <c r="B319" s="11" t="str">
        <f t="shared" si="25"/>
        <v>I</v>
      </c>
      <c r="C319" s="26">
        <f t="shared" si="26"/>
        <v>42537.576999999997</v>
      </c>
      <c r="D319" t="str">
        <f t="shared" si="27"/>
        <v>vis</v>
      </c>
      <c r="E319" t="e">
        <f>VLOOKUP(C319,A!C$21:E$973,3,FALSE)</f>
        <v>#N/A</v>
      </c>
      <c r="F319" s="11" t="s">
        <v>241</v>
      </c>
      <c r="G319" t="str">
        <f t="shared" si="28"/>
        <v>42537.5770</v>
      </c>
      <c r="H319" s="26">
        <f t="shared" si="29"/>
        <v>1713</v>
      </c>
      <c r="I319" s="199" t="s">
        <v>1446</v>
      </c>
      <c r="J319" s="200" t="s">
        <v>1447</v>
      </c>
      <c r="K319" s="199">
        <v>1713</v>
      </c>
      <c r="L319" s="199" t="s">
        <v>1448</v>
      </c>
      <c r="M319" s="200" t="s">
        <v>473</v>
      </c>
      <c r="N319" s="200" t="s">
        <v>474</v>
      </c>
      <c r="O319" s="201" t="s">
        <v>1427</v>
      </c>
      <c r="P319" s="201" t="s">
        <v>1428</v>
      </c>
    </row>
    <row r="320" spans="1:16">
      <c r="A320" s="26" t="str">
        <f t="shared" si="24"/>
        <v> AN 298.117 </v>
      </c>
      <c r="B320" s="11" t="str">
        <f t="shared" si="25"/>
        <v>I</v>
      </c>
      <c r="C320" s="26">
        <f t="shared" si="26"/>
        <v>42549.459300000002</v>
      </c>
      <c r="D320" t="str">
        <f t="shared" si="27"/>
        <v>vis</v>
      </c>
      <c r="E320" t="e">
        <f>VLOOKUP(C320,A!C$21:E$973,3,FALSE)</f>
        <v>#N/A</v>
      </c>
      <c r="F320" s="11" t="s">
        <v>241</v>
      </c>
      <c r="G320" t="str">
        <f t="shared" si="28"/>
        <v>42549.4593</v>
      </c>
      <c r="H320" s="26">
        <f t="shared" si="29"/>
        <v>1742</v>
      </c>
      <c r="I320" s="199" t="s">
        <v>1449</v>
      </c>
      <c r="J320" s="200" t="s">
        <v>1450</v>
      </c>
      <c r="K320" s="199">
        <v>1742</v>
      </c>
      <c r="L320" s="199" t="s">
        <v>1451</v>
      </c>
      <c r="M320" s="200" t="s">
        <v>473</v>
      </c>
      <c r="N320" s="200" t="s">
        <v>474</v>
      </c>
      <c r="O320" s="201" t="s">
        <v>1427</v>
      </c>
      <c r="P320" s="201" t="s">
        <v>1428</v>
      </c>
    </row>
    <row r="321" spans="1:16">
      <c r="A321" s="26" t="str">
        <f t="shared" si="24"/>
        <v> AN 298.117 </v>
      </c>
      <c r="B321" s="11" t="str">
        <f t="shared" si="25"/>
        <v>II</v>
      </c>
      <c r="C321" s="26">
        <f t="shared" si="26"/>
        <v>42555.403899999998</v>
      </c>
      <c r="D321" t="str">
        <f t="shared" si="27"/>
        <v>vis</v>
      </c>
      <c r="E321" t="e">
        <f>VLOOKUP(C321,A!C$21:E$973,3,FALSE)</f>
        <v>#N/A</v>
      </c>
      <c r="F321" s="11" t="s">
        <v>241</v>
      </c>
      <c r="G321" t="str">
        <f t="shared" si="28"/>
        <v>42555.4039</v>
      </c>
      <c r="H321" s="26">
        <f t="shared" si="29"/>
        <v>1756.5</v>
      </c>
      <c r="I321" s="199" t="s">
        <v>1452</v>
      </c>
      <c r="J321" s="200" t="s">
        <v>1453</v>
      </c>
      <c r="K321" s="199">
        <v>1756.5</v>
      </c>
      <c r="L321" s="199" t="s">
        <v>567</v>
      </c>
      <c r="M321" s="200" t="s">
        <v>473</v>
      </c>
      <c r="N321" s="200" t="s">
        <v>474</v>
      </c>
      <c r="O321" s="201" t="s">
        <v>1427</v>
      </c>
      <c r="P321" s="201" t="s">
        <v>1428</v>
      </c>
    </row>
    <row r="322" spans="1:16">
      <c r="A322" s="26" t="str">
        <f t="shared" si="24"/>
        <v> AN 298.117 </v>
      </c>
      <c r="B322" s="11" t="str">
        <f t="shared" si="25"/>
        <v>I</v>
      </c>
      <c r="C322" s="26">
        <f t="shared" si="26"/>
        <v>42563.394</v>
      </c>
      <c r="D322" t="str">
        <f t="shared" si="27"/>
        <v>vis</v>
      </c>
      <c r="E322" t="e">
        <f>VLOOKUP(C322,A!C$21:E$973,3,FALSE)</f>
        <v>#N/A</v>
      </c>
      <c r="F322" s="11" t="s">
        <v>241</v>
      </c>
      <c r="G322" t="str">
        <f t="shared" si="28"/>
        <v>42563.3940</v>
      </c>
      <c r="H322" s="26">
        <f t="shared" si="29"/>
        <v>1776</v>
      </c>
      <c r="I322" s="199" t="s">
        <v>1454</v>
      </c>
      <c r="J322" s="200" t="s">
        <v>1455</v>
      </c>
      <c r="K322" s="199">
        <v>1776</v>
      </c>
      <c r="L322" s="199" t="s">
        <v>1426</v>
      </c>
      <c r="M322" s="200" t="s">
        <v>473</v>
      </c>
      <c r="N322" s="200" t="s">
        <v>474</v>
      </c>
      <c r="O322" s="201" t="s">
        <v>1427</v>
      </c>
      <c r="P322" s="201" t="s">
        <v>1428</v>
      </c>
    </row>
    <row r="323" spans="1:16">
      <c r="A323" s="26" t="str">
        <f t="shared" si="24"/>
        <v> AN 298.117 </v>
      </c>
      <c r="B323" s="11" t="str">
        <f t="shared" si="25"/>
        <v>I</v>
      </c>
      <c r="C323" s="26">
        <f t="shared" si="26"/>
        <v>42576.496400000004</v>
      </c>
      <c r="D323" t="str">
        <f t="shared" si="27"/>
        <v>vis</v>
      </c>
      <c r="E323" t="e">
        <f>VLOOKUP(C323,A!C$21:E$973,3,FALSE)</f>
        <v>#N/A</v>
      </c>
      <c r="F323" s="11" t="s">
        <v>241</v>
      </c>
      <c r="G323" t="str">
        <f t="shared" si="28"/>
        <v>42576.4964</v>
      </c>
      <c r="H323" s="26">
        <f t="shared" si="29"/>
        <v>1808</v>
      </c>
      <c r="I323" s="199" t="s">
        <v>1456</v>
      </c>
      <c r="J323" s="200" t="s">
        <v>1457</v>
      </c>
      <c r="K323" s="199">
        <v>1808</v>
      </c>
      <c r="L323" s="199" t="s">
        <v>1458</v>
      </c>
      <c r="M323" s="200" t="s">
        <v>473</v>
      </c>
      <c r="N323" s="200" t="s">
        <v>474</v>
      </c>
      <c r="O323" s="201" t="s">
        <v>1427</v>
      </c>
      <c r="P323" s="201" t="s">
        <v>1428</v>
      </c>
    </row>
    <row r="324" spans="1:16">
      <c r="A324" s="26" t="str">
        <f t="shared" si="24"/>
        <v> PASP 89.49 </v>
      </c>
      <c r="B324" s="11" t="str">
        <f t="shared" si="25"/>
        <v>I</v>
      </c>
      <c r="C324" s="26">
        <f t="shared" si="26"/>
        <v>42579.779000000002</v>
      </c>
      <c r="D324" t="str">
        <f t="shared" si="27"/>
        <v>vis</v>
      </c>
      <c r="E324" t="e">
        <f>VLOOKUP(C324,A!C$21:E$973,3,FALSE)</f>
        <v>#N/A</v>
      </c>
      <c r="F324" s="11" t="s">
        <v>241</v>
      </c>
      <c r="G324" t="str">
        <f t="shared" si="28"/>
        <v>42579.7790</v>
      </c>
      <c r="H324" s="26">
        <f t="shared" si="29"/>
        <v>1816</v>
      </c>
      <c r="I324" s="199" t="s">
        <v>1459</v>
      </c>
      <c r="J324" s="200" t="s">
        <v>1460</v>
      </c>
      <c r="K324" s="199">
        <v>1816</v>
      </c>
      <c r="L324" s="199" t="s">
        <v>705</v>
      </c>
      <c r="M324" s="200" t="s">
        <v>473</v>
      </c>
      <c r="N324" s="200" t="s">
        <v>474</v>
      </c>
      <c r="O324" s="201" t="s">
        <v>1461</v>
      </c>
      <c r="P324" s="201" t="s">
        <v>1462</v>
      </c>
    </row>
    <row r="325" spans="1:16">
      <c r="A325" s="26" t="str">
        <f t="shared" si="24"/>
        <v> PASP 89.49 </v>
      </c>
      <c r="B325" s="11" t="str">
        <f t="shared" si="25"/>
        <v>II</v>
      </c>
      <c r="C325" s="26">
        <f t="shared" si="26"/>
        <v>42580.801399999997</v>
      </c>
      <c r="D325" t="str">
        <f t="shared" si="27"/>
        <v>vis</v>
      </c>
      <c r="E325" t="e">
        <f>VLOOKUP(C325,A!C$21:E$973,3,FALSE)</f>
        <v>#N/A</v>
      </c>
      <c r="F325" s="11" t="s">
        <v>241</v>
      </c>
      <c r="G325" t="str">
        <f t="shared" si="28"/>
        <v>42580.8014</v>
      </c>
      <c r="H325" s="26">
        <f t="shared" si="29"/>
        <v>1818.5</v>
      </c>
      <c r="I325" s="199" t="s">
        <v>1463</v>
      </c>
      <c r="J325" s="200" t="s">
        <v>1464</v>
      </c>
      <c r="K325" s="199">
        <v>1818.5</v>
      </c>
      <c r="L325" s="199" t="s">
        <v>492</v>
      </c>
      <c r="M325" s="200" t="s">
        <v>473</v>
      </c>
      <c r="N325" s="200" t="s">
        <v>474</v>
      </c>
      <c r="O325" s="201" t="s">
        <v>1461</v>
      </c>
      <c r="P325" s="201" t="s">
        <v>1462</v>
      </c>
    </row>
    <row r="326" spans="1:16">
      <c r="A326" s="26" t="str">
        <f t="shared" si="24"/>
        <v> PASP 89.49 </v>
      </c>
      <c r="B326" s="11" t="str">
        <f t="shared" si="25"/>
        <v>I</v>
      </c>
      <c r="C326" s="26">
        <f t="shared" si="26"/>
        <v>42581.826300000001</v>
      </c>
      <c r="D326" t="str">
        <f t="shared" si="27"/>
        <v>vis</v>
      </c>
      <c r="E326" t="e">
        <f>VLOOKUP(C326,A!C$21:E$973,3,FALSE)</f>
        <v>#N/A</v>
      </c>
      <c r="F326" s="11" t="s">
        <v>241</v>
      </c>
      <c r="G326" t="str">
        <f t="shared" si="28"/>
        <v>42581.8263</v>
      </c>
      <c r="H326" s="26">
        <f t="shared" si="29"/>
        <v>1821</v>
      </c>
      <c r="I326" s="199" t="s">
        <v>1465</v>
      </c>
      <c r="J326" s="200" t="s">
        <v>595</v>
      </c>
      <c r="K326" s="199">
        <v>1821</v>
      </c>
      <c r="L326" s="199" t="s">
        <v>554</v>
      </c>
      <c r="M326" s="200" t="s">
        <v>473</v>
      </c>
      <c r="N326" s="200" t="s">
        <v>474</v>
      </c>
      <c r="O326" s="201" t="s">
        <v>1461</v>
      </c>
      <c r="P326" s="201" t="s">
        <v>1462</v>
      </c>
    </row>
    <row r="327" spans="1:16">
      <c r="A327" s="26" t="str">
        <f t="shared" si="24"/>
        <v> GEOS 3 </v>
      </c>
      <c r="B327" s="11" t="str">
        <f t="shared" si="25"/>
        <v>II</v>
      </c>
      <c r="C327" s="26">
        <f t="shared" si="26"/>
        <v>42582.440999999999</v>
      </c>
      <c r="D327" t="str">
        <f t="shared" si="27"/>
        <v>vis</v>
      </c>
      <c r="E327" t="e">
        <f>VLOOKUP(C327,A!C$21:E$973,3,FALSE)</f>
        <v>#N/A</v>
      </c>
      <c r="F327" s="11" t="s">
        <v>241</v>
      </c>
      <c r="G327" t="str">
        <f t="shared" si="28"/>
        <v>42582.441</v>
      </c>
      <c r="H327" s="26">
        <f t="shared" si="29"/>
        <v>1822.5</v>
      </c>
      <c r="I327" s="199" t="s">
        <v>1466</v>
      </c>
      <c r="J327" s="200" t="s">
        <v>1467</v>
      </c>
      <c r="K327" s="199">
        <v>1822.5</v>
      </c>
      <c r="L327" s="199" t="s">
        <v>1468</v>
      </c>
      <c r="M327" s="200" t="s">
        <v>456</v>
      </c>
      <c r="N327" s="200"/>
      <c r="O327" s="201" t="s">
        <v>1469</v>
      </c>
      <c r="P327" s="201" t="s">
        <v>322</v>
      </c>
    </row>
    <row r="328" spans="1:16">
      <c r="A328" s="26" t="str">
        <f t="shared" si="24"/>
        <v> AN 298.117 </v>
      </c>
      <c r="B328" s="11" t="str">
        <f t="shared" si="25"/>
        <v>I</v>
      </c>
      <c r="C328" s="26">
        <f t="shared" si="26"/>
        <v>42588.379699999998</v>
      </c>
      <c r="D328" t="str">
        <f t="shared" si="27"/>
        <v>vis</v>
      </c>
      <c r="E328" t="e">
        <f>VLOOKUP(C328,A!C$21:E$973,3,FALSE)</f>
        <v>#N/A</v>
      </c>
      <c r="F328" s="11" t="s">
        <v>241</v>
      </c>
      <c r="G328" t="str">
        <f t="shared" si="28"/>
        <v>42588.3797</v>
      </c>
      <c r="H328" s="26">
        <f t="shared" si="29"/>
        <v>1837</v>
      </c>
      <c r="I328" s="199" t="s">
        <v>1470</v>
      </c>
      <c r="J328" s="200" t="s">
        <v>1471</v>
      </c>
      <c r="K328" s="199">
        <v>1837</v>
      </c>
      <c r="L328" s="199" t="s">
        <v>1472</v>
      </c>
      <c r="M328" s="200" t="s">
        <v>473</v>
      </c>
      <c r="N328" s="200" t="s">
        <v>474</v>
      </c>
      <c r="O328" s="201" t="s">
        <v>1427</v>
      </c>
      <c r="P328" s="201" t="s">
        <v>1428</v>
      </c>
    </row>
    <row r="329" spans="1:16">
      <c r="A329" s="26" t="str">
        <f t="shared" si="24"/>
        <v> AN 298.117 </v>
      </c>
      <c r="B329" s="11" t="str">
        <f t="shared" si="25"/>
        <v>I</v>
      </c>
      <c r="C329" s="26">
        <f t="shared" si="26"/>
        <v>42590.43</v>
      </c>
      <c r="D329" t="str">
        <f t="shared" si="27"/>
        <v>vis</v>
      </c>
      <c r="E329" t="e">
        <f>VLOOKUP(C329,A!C$21:E$973,3,FALSE)</f>
        <v>#N/A</v>
      </c>
      <c r="F329" s="11" t="s">
        <v>241</v>
      </c>
      <c r="G329" t="str">
        <f t="shared" si="28"/>
        <v>42590.4300</v>
      </c>
      <c r="H329" s="26">
        <f t="shared" si="29"/>
        <v>1842</v>
      </c>
      <c r="I329" s="199" t="s">
        <v>1473</v>
      </c>
      <c r="J329" s="200" t="s">
        <v>1474</v>
      </c>
      <c r="K329" s="199">
        <v>1842</v>
      </c>
      <c r="L329" s="199" t="s">
        <v>1437</v>
      </c>
      <c r="M329" s="200" t="s">
        <v>473</v>
      </c>
      <c r="N329" s="200" t="s">
        <v>474</v>
      </c>
      <c r="O329" s="201" t="s">
        <v>1427</v>
      </c>
      <c r="P329" s="201" t="s">
        <v>1428</v>
      </c>
    </row>
    <row r="330" spans="1:16">
      <c r="A330" s="26" t="str">
        <f t="shared" si="24"/>
        <v> PASP 89.49 </v>
      </c>
      <c r="B330" s="11" t="str">
        <f t="shared" si="25"/>
        <v>I</v>
      </c>
      <c r="C330" s="26">
        <f t="shared" si="26"/>
        <v>42590.838499999998</v>
      </c>
      <c r="D330" t="str">
        <f t="shared" si="27"/>
        <v>vis</v>
      </c>
      <c r="E330" t="e">
        <f>VLOOKUP(C330,A!C$21:E$973,3,FALSE)</f>
        <v>#N/A</v>
      </c>
      <c r="F330" s="11" t="s">
        <v>241</v>
      </c>
      <c r="G330" t="str">
        <f t="shared" si="28"/>
        <v>42590.8385</v>
      </c>
      <c r="H330" s="26">
        <f t="shared" si="29"/>
        <v>1843</v>
      </c>
      <c r="I330" s="199" t="s">
        <v>1475</v>
      </c>
      <c r="J330" s="200" t="s">
        <v>1476</v>
      </c>
      <c r="K330" s="199">
        <v>1843</v>
      </c>
      <c r="L330" s="199" t="s">
        <v>554</v>
      </c>
      <c r="M330" s="200" t="s">
        <v>473</v>
      </c>
      <c r="N330" s="200" t="s">
        <v>474</v>
      </c>
      <c r="O330" s="201" t="s">
        <v>1461</v>
      </c>
      <c r="P330" s="201" t="s">
        <v>1462</v>
      </c>
    </row>
    <row r="331" spans="1:16">
      <c r="A331" s="26" t="str">
        <f t="shared" ref="A331:A394" si="30">P331</f>
        <v> AN 298.117 </v>
      </c>
      <c r="B331" s="11" t="str">
        <f t="shared" ref="B331:B394" si="31">IF(H331=INT(H331),"I","II")</f>
        <v>II</v>
      </c>
      <c r="C331" s="26">
        <f t="shared" ref="C331:C394" si="32">1*G331</f>
        <v>42591.454700000002</v>
      </c>
      <c r="D331" t="str">
        <f t="shared" ref="D331:D394" si="33">VLOOKUP(F331,I$1:J$5,2,FALSE)</f>
        <v>vis</v>
      </c>
      <c r="E331" t="e">
        <f>VLOOKUP(C331,A!C$21:E$973,3,FALSE)</f>
        <v>#N/A</v>
      </c>
      <c r="F331" s="11" t="s">
        <v>241</v>
      </c>
      <c r="G331" t="str">
        <f t="shared" ref="G331:G394" si="34">MID(I331,3,LEN(I331)-3)</f>
        <v>42591.4547</v>
      </c>
      <c r="H331" s="26">
        <f t="shared" ref="H331:H394" si="35">1*K331</f>
        <v>1844.5</v>
      </c>
      <c r="I331" s="199" t="s">
        <v>1477</v>
      </c>
      <c r="J331" s="200" t="s">
        <v>1478</v>
      </c>
      <c r="K331" s="199">
        <v>1844.5</v>
      </c>
      <c r="L331" s="199" t="s">
        <v>1479</v>
      </c>
      <c r="M331" s="200" t="s">
        <v>473</v>
      </c>
      <c r="N331" s="200" t="s">
        <v>474</v>
      </c>
      <c r="O331" s="201" t="s">
        <v>1427</v>
      </c>
      <c r="P331" s="201" t="s">
        <v>1428</v>
      </c>
    </row>
    <row r="332" spans="1:16">
      <c r="A332" s="26" t="str">
        <f t="shared" si="30"/>
        <v> GEOS 3 </v>
      </c>
      <c r="B332" s="11" t="str">
        <f t="shared" si="31"/>
        <v>II</v>
      </c>
      <c r="C332" s="26">
        <f t="shared" si="32"/>
        <v>42600.457000000002</v>
      </c>
      <c r="D332" t="str">
        <f t="shared" si="33"/>
        <v>vis</v>
      </c>
      <c r="E332" t="e">
        <f>VLOOKUP(C332,A!C$21:E$973,3,FALSE)</f>
        <v>#N/A</v>
      </c>
      <c r="F332" s="11" t="s">
        <v>241</v>
      </c>
      <c r="G332" t="str">
        <f t="shared" si="34"/>
        <v>42600.457</v>
      </c>
      <c r="H332" s="26">
        <f t="shared" si="35"/>
        <v>1866.5</v>
      </c>
      <c r="I332" s="199" t="s">
        <v>1480</v>
      </c>
      <c r="J332" s="200" t="s">
        <v>1481</v>
      </c>
      <c r="K332" s="199">
        <v>1866.5</v>
      </c>
      <c r="L332" s="199" t="s">
        <v>626</v>
      </c>
      <c r="M332" s="200" t="s">
        <v>456</v>
      </c>
      <c r="N332" s="200"/>
      <c r="O332" s="201" t="s">
        <v>1469</v>
      </c>
      <c r="P332" s="201" t="s">
        <v>322</v>
      </c>
    </row>
    <row r="333" spans="1:16">
      <c r="A333" s="26" t="str">
        <f t="shared" si="30"/>
        <v> GEOS 3 </v>
      </c>
      <c r="B333" s="11" t="str">
        <f t="shared" si="31"/>
        <v>I</v>
      </c>
      <c r="C333" s="26">
        <f t="shared" si="32"/>
        <v>42601.498</v>
      </c>
      <c r="D333" t="str">
        <f t="shared" si="33"/>
        <v>vis</v>
      </c>
      <c r="E333" t="e">
        <f>VLOOKUP(C333,A!C$21:E$973,3,FALSE)</f>
        <v>#N/A</v>
      </c>
      <c r="F333" s="11" t="s">
        <v>241</v>
      </c>
      <c r="G333" t="str">
        <f t="shared" si="34"/>
        <v>42601.498</v>
      </c>
      <c r="H333" s="26">
        <f t="shared" si="35"/>
        <v>1869</v>
      </c>
      <c r="I333" s="199" t="s">
        <v>1482</v>
      </c>
      <c r="J333" s="200" t="s">
        <v>1483</v>
      </c>
      <c r="K333" s="199">
        <v>1869</v>
      </c>
      <c r="L333" s="199" t="s">
        <v>479</v>
      </c>
      <c r="M333" s="200" t="s">
        <v>456</v>
      </c>
      <c r="N333" s="200"/>
      <c r="O333" s="201" t="s">
        <v>1469</v>
      </c>
      <c r="P333" s="201" t="s">
        <v>322</v>
      </c>
    </row>
    <row r="334" spans="1:16">
      <c r="A334" s="26" t="str">
        <f t="shared" si="30"/>
        <v> AN 298.117 </v>
      </c>
      <c r="B334" s="11" t="str">
        <f t="shared" si="31"/>
        <v>II</v>
      </c>
      <c r="C334" s="26">
        <f t="shared" si="32"/>
        <v>42605.379000000001</v>
      </c>
      <c r="D334" t="str">
        <f t="shared" si="33"/>
        <v>vis</v>
      </c>
      <c r="E334" t="e">
        <f>VLOOKUP(C334,A!C$21:E$973,3,FALSE)</f>
        <v>#N/A</v>
      </c>
      <c r="F334" s="11" t="s">
        <v>241</v>
      </c>
      <c r="G334" t="str">
        <f t="shared" si="34"/>
        <v>42605.3790</v>
      </c>
      <c r="H334" s="26">
        <f t="shared" si="35"/>
        <v>1878.5</v>
      </c>
      <c r="I334" s="199" t="s">
        <v>1484</v>
      </c>
      <c r="J334" s="200" t="s">
        <v>1485</v>
      </c>
      <c r="K334" s="199">
        <v>1878.5</v>
      </c>
      <c r="L334" s="199" t="s">
        <v>1486</v>
      </c>
      <c r="M334" s="200" t="s">
        <v>473</v>
      </c>
      <c r="N334" s="200" t="s">
        <v>474</v>
      </c>
      <c r="O334" s="201" t="s">
        <v>1427</v>
      </c>
      <c r="P334" s="201" t="s">
        <v>1428</v>
      </c>
    </row>
    <row r="335" spans="1:16">
      <c r="A335" s="26" t="str">
        <f t="shared" si="30"/>
        <v> AN 298.117 </v>
      </c>
      <c r="B335" s="11" t="str">
        <f t="shared" si="31"/>
        <v>II</v>
      </c>
      <c r="C335" s="26">
        <f t="shared" si="32"/>
        <v>42609.478499999997</v>
      </c>
      <c r="D335" t="str">
        <f t="shared" si="33"/>
        <v>vis</v>
      </c>
      <c r="E335" t="e">
        <f>VLOOKUP(C335,A!C$21:E$973,3,FALSE)</f>
        <v>#N/A</v>
      </c>
      <c r="F335" s="11" t="s">
        <v>241</v>
      </c>
      <c r="G335" t="str">
        <f t="shared" si="34"/>
        <v>42609.4785</v>
      </c>
      <c r="H335" s="26">
        <f t="shared" si="35"/>
        <v>1888.5</v>
      </c>
      <c r="I335" s="199" t="s">
        <v>1487</v>
      </c>
      <c r="J335" s="200" t="s">
        <v>1488</v>
      </c>
      <c r="K335" s="199">
        <v>1888.5</v>
      </c>
      <c r="L335" s="199" t="s">
        <v>1437</v>
      </c>
      <c r="M335" s="200" t="s">
        <v>473</v>
      </c>
      <c r="N335" s="200" t="s">
        <v>474</v>
      </c>
      <c r="O335" s="201" t="s">
        <v>1427</v>
      </c>
      <c r="P335" s="201" t="s">
        <v>1428</v>
      </c>
    </row>
    <row r="336" spans="1:16">
      <c r="A336" s="26" t="str">
        <f t="shared" si="30"/>
        <v> PZP 3.763 </v>
      </c>
      <c r="B336" s="11" t="str">
        <f t="shared" si="31"/>
        <v>I</v>
      </c>
      <c r="C336" s="26">
        <f t="shared" si="32"/>
        <v>42611.326000000001</v>
      </c>
      <c r="D336" t="str">
        <f t="shared" si="33"/>
        <v>vis</v>
      </c>
      <c r="E336" t="e">
        <f>VLOOKUP(C336,A!C$21:E$973,3,FALSE)</f>
        <v>#N/A</v>
      </c>
      <c r="F336" s="11" t="s">
        <v>241</v>
      </c>
      <c r="G336" t="str">
        <f t="shared" si="34"/>
        <v>42611.326</v>
      </c>
      <c r="H336" s="26">
        <f t="shared" si="35"/>
        <v>1893</v>
      </c>
      <c r="I336" s="199" t="s">
        <v>1489</v>
      </c>
      <c r="J336" s="200" t="s">
        <v>1490</v>
      </c>
      <c r="K336" s="199">
        <v>1893</v>
      </c>
      <c r="L336" s="199" t="s">
        <v>651</v>
      </c>
      <c r="M336" s="200" t="s">
        <v>456</v>
      </c>
      <c r="N336" s="200"/>
      <c r="O336" s="201" t="s">
        <v>1491</v>
      </c>
      <c r="P336" s="201" t="s">
        <v>323</v>
      </c>
    </row>
    <row r="337" spans="1:16">
      <c r="A337" s="26" t="str">
        <f t="shared" si="30"/>
        <v> PZP 3.763 </v>
      </c>
      <c r="B337" s="11" t="str">
        <f t="shared" si="31"/>
        <v>I</v>
      </c>
      <c r="C337" s="26">
        <f t="shared" si="32"/>
        <v>42616.241000000002</v>
      </c>
      <c r="D337" t="str">
        <f t="shared" si="33"/>
        <v>vis</v>
      </c>
      <c r="E337" t="e">
        <f>VLOOKUP(C337,A!C$21:E$973,3,FALSE)</f>
        <v>#N/A</v>
      </c>
      <c r="F337" s="11" t="s">
        <v>241</v>
      </c>
      <c r="G337" t="str">
        <f t="shared" si="34"/>
        <v>42616.241</v>
      </c>
      <c r="H337" s="26">
        <f t="shared" si="35"/>
        <v>1905</v>
      </c>
      <c r="I337" s="199" t="s">
        <v>1492</v>
      </c>
      <c r="J337" s="200" t="s">
        <v>1493</v>
      </c>
      <c r="K337" s="199">
        <v>1905</v>
      </c>
      <c r="L337" s="199" t="s">
        <v>601</v>
      </c>
      <c r="M337" s="200" t="s">
        <v>456</v>
      </c>
      <c r="N337" s="200"/>
      <c r="O337" s="201" t="s">
        <v>1491</v>
      </c>
      <c r="P337" s="201" t="s">
        <v>323</v>
      </c>
    </row>
    <row r="338" spans="1:16">
      <c r="A338" s="26" t="str">
        <f t="shared" si="30"/>
        <v> AN 298.117 </v>
      </c>
      <c r="B338" s="11" t="str">
        <f t="shared" si="31"/>
        <v>I</v>
      </c>
      <c r="C338" s="26">
        <f t="shared" si="32"/>
        <v>42617.455499999996</v>
      </c>
      <c r="D338" t="str">
        <f t="shared" si="33"/>
        <v>vis</v>
      </c>
      <c r="E338" t="e">
        <f>VLOOKUP(C338,A!C$21:E$973,3,FALSE)</f>
        <v>#N/A</v>
      </c>
      <c r="F338" s="11" t="s">
        <v>241</v>
      </c>
      <c r="G338" t="str">
        <f t="shared" si="34"/>
        <v>42617.4555</v>
      </c>
      <c r="H338" s="26">
        <f t="shared" si="35"/>
        <v>1908</v>
      </c>
      <c r="I338" s="199" t="s">
        <v>1494</v>
      </c>
      <c r="J338" s="200" t="s">
        <v>1495</v>
      </c>
      <c r="K338" s="199">
        <v>1908</v>
      </c>
      <c r="L338" s="199" t="s">
        <v>1496</v>
      </c>
      <c r="M338" s="200" t="s">
        <v>473</v>
      </c>
      <c r="N338" s="200" t="s">
        <v>474</v>
      </c>
      <c r="O338" s="201" t="s">
        <v>1427</v>
      </c>
      <c r="P338" s="201" t="s">
        <v>1428</v>
      </c>
    </row>
    <row r="339" spans="1:16">
      <c r="A339" s="26" t="str">
        <f t="shared" si="30"/>
        <v> AN 298.117 </v>
      </c>
      <c r="B339" s="11" t="str">
        <f t="shared" si="31"/>
        <v>II</v>
      </c>
      <c r="C339" s="26">
        <f t="shared" si="32"/>
        <v>42618.494500000001</v>
      </c>
      <c r="D339" t="str">
        <f t="shared" si="33"/>
        <v>vis</v>
      </c>
      <c r="E339" t="e">
        <f>VLOOKUP(C339,A!C$21:E$973,3,FALSE)</f>
        <v>#N/A</v>
      </c>
      <c r="F339" s="11" t="s">
        <v>241</v>
      </c>
      <c r="G339" t="str">
        <f t="shared" si="34"/>
        <v>42618.4945</v>
      </c>
      <c r="H339" s="26">
        <f t="shared" si="35"/>
        <v>1910.5</v>
      </c>
      <c r="I339" s="199" t="s">
        <v>1497</v>
      </c>
      <c r="J339" s="200" t="s">
        <v>1498</v>
      </c>
      <c r="K339" s="199">
        <v>1910.5</v>
      </c>
      <c r="L339" s="199" t="s">
        <v>1499</v>
      </c>
      <c r="M339" s="200" t="s">
        <v>473</v>
      </c>
      <c r="N339" s="200" t="s">
        <v>474</v>
      </c>
      <c r="O339" s="201" t="s">
        <v>1427</v>
      </c>
      <c r="P339" s="201" t="s">
        <v>1428</v>
      </c>
    </row>
    <row r="340" spans="1:16">
      <c r="A340" s="26" t="str">
        <f t="shared" si="30"/>
        <v> PZP 3.763 </v>
      </c>
      <c r="B340" s="11" t="str">
        <f t="shared" si="31"/>
        <v>II</v>
      </c>
      <c r="C340" s="26">
        <f t="shared" si="32"/>
        <v>42619.311999999998</v>
      </c>
      <c r="D340" t="str">
        <f t="shared" si="33"/>
        <v>vis</v>
      </c>
      <c r="E340" t="e">
        <f>VLOOKUP(C340,A!C$21:E$973,3,FALSE)</f>
        <v>#N/A</v>
      </c>
      <c r="F340" s="11" t="s">
        <v>241</v>
      </c>
      <c r="G340" t="str">
        <f t="shared" si="34"/>
        <v>42619.312</v>
      </c>
      <c r="H340" s="26">
        <f t="shared" si="35"/>
        <v>1912.5</v>
      </c>
      <c r="I340" s="199" t="s">
        <v>1500</v>
      </c>
      <c r="J340" s="200" t="s">
        <v>1501</v>
      </c>
      <c r="K340" s="199">
        <v>1912.5</v>
      </c>
      <c r="L340" s="199" t="s">
        <v>543</v>
      </c>
      <c r="M340" s="200" t="s">
        <v>456</v>
      </c>
      <c r="N340" s="200"/>
      <c r="O340" s="201" t="s">
        <v>1491</v>
      </c>
      <c r="P340" s="201" t="s">
        <v>323</v>
      </c>
    </row>
    <row r="341" spans="1:16">
      <c r="A341" s="26" t="str">
        <f t="shared" si="30"/>
        <v> AN 298.117 </v>
      </c>
      <c r="B341" s="11" t="str">
        <f t="shared" si="31"/>
        <v>II</v>
      </c>
      <c r="C341" s="26">
        <f t="shared" si="32"/>
        <v>42621.389199999998</v>
      </c>
      <c r="D341" t="str">
        <f t="shared" si="33"/>
        <v>vis</v>
      </c>
      <c r="E341" t="e">
        <f>VLOOKUP(C341,A!C$21:E$973,3,FALSE)</f>
        <v>#N/A</v>
      </c>
      <c r="F341" s="11" t="s">
        <v>241</v>
      </c>
      <c r="G341" t="str">
        <f t="shared" si="34"/>
        <v>42621.3892</v>
      </c>
      <c r="H341" s="26">
        <f t="shared" si="35"/>
        <v>1917.5</v>
      </c>
      <c r="I341" s="199" t="s">
        <v>1502</v>
      </c>
      <c r="J341" s="200" t="s">
        <v>1503</v>
      </c>
      <c r="K341" s="199">
        <v>1917.5</v>
      </c>
      <c r="L341" s="199" t="s">
        <v>1504</v>
      </c>
      <c r="M341" s="200" t="s">
        <v>473</v>
      </c>
      <c r="N341" s="200" t="s">
        <v>474</v>
      </c>
      <c r="O341" s="201" t="s">
        <v>1427</v>
      </c>
      <c r="P341" s="201" t="s">
        <v>1428</v>
      </c>
    </row>
    <row r="342" spans="1:16">
      <c r="A342" s="26" t="str">
        <f t="shared" si="30"/>
        <v> AN 298.117 </v>
      </c>
      <c r="B342" s="11" t="str">
        <f t="shared" si="31"/>
        <v>II</v>
      </c>
      <c r="C342" s="26">
        <f t="shared" si="32"/>
        <v>42623.406000000003</v>
      </c>
      <c r="D342" t="str">
        <f t="shared" si="33"/>
        <v>vis</v>
      </c>
      <c r="E342" t="e">
        <f>VLOOKUP(C342,A!C$21:E$973,3,FALSE)</f>
        <v>#N/A</v>
      </c>
      <c r="F342" s="11" t="s">
        <v>241</v>
      </c>
      <c r="G342" t="str">
        <f t="shared" si="34"/>
        <v>42623.4060</v>
      </c>
      <c r="H342" s="26">
        <f t="shared" si="35"/>
        <v>1922.5</v>
      </c>
      <c r="I342" s="199" t="s">
        <v>1505</v>
      </c>
      <c r="J342" s="200" t="s">
        <v>1506</v>
      </c>
      <c r="K342" s="199">
        <v>1922.5</v>
      </c>
      <c r="L342" s="199" t="s">
        <v>523</v>
      </c>
      <c r="M342" s="200" t="s">
        <v>473</v>
      </c>
      <c r="N342" s="200" t="s">
        <v>474</v>
      </c>
      <c r="O342" s="201" t="s">
        <v>1427</v>
      </c>
      <c r="P342" s="201" t="s">
        <v>1428</v>
      </c>
    </row>
    <row r="343" spans="1:16">
      <c r="A343" s="26" t="str">
        <f t="shared" si="30"/>
        <v> AN 298.117 </v>
      </c>
      <c r="B343" s="11" t="str">
        <f t="shared" si="31"/>
        <v>I</v>
      </c>
      <c r="C343" s="26">
        <f t="shared" si="32"/>
        <v>42624.4277</v>
      </c>
      <c r="D343" t="str">
        <f t="shared" si="33"/>
        <v>vis</v>
      </c>
      <c r="E343" t="e">
        <f>VLOOKUP(C343,A!C$21:E$973,3,FALSE)</f>
        <v>#N/A</v>
      </c>
      <c r="F343" s="11" t="s">
        <v>241</v>
      </c>
      <c r="G343" t="str">
        <f t="shared" si="34"/>
        <v>42624.4277</v>
      </c>
      <c r="H343" s="26">
        <f t="shared" si="35"/>
        <v>1925</v>
      </c>
      <c r="I343" s="199" t="s">
        <v>1507</v>
      </c>
      <c r="J343" s="200" t="s">
        <v>1508</v>
      </c>
      <c r="K343" s="199">
        <v>1925</v>
      </c>
      <c r="L343" s="199" t="s">
        <v>1509</v>
      </c>
      <c r="M343" s="200" t="s">
        <v>473</v>
      </c>
      <c r="N343" s="200" t="s">
        <v>474</v>
      </c>
      <c r="O343" s="201" t="s">
        <v>1427</v>
      </c>
      <c r="P343" s="201" t="s">
        <v>1428</v>
      </c>
    </row>
    <row r="344" spans="1:16">
      <c r="A344" s="26" t="str">
        <f t="shared" si="30"/>
        <v> PZP 3.763 </v>
      </c>
      <c r="B344" s="11" t="str">
        <f t="shared" si="31"/>
        <v>II</v>
      </c>
      <c r="C344" s="26">
        <f t="shared" si="32"/>
        <v>42631.194000000003</v>
      </c>
      <c r="D344" t="str">
        <f t="shared" si="33"/>
        <v>vis</v>
      </c>
      <c r="E344" t="e">
        <f>VLOOKUP(C344,A!C$21:E$973,3,FALSE)</f>
        <v>#N/A</v>
      </c>
      <c r="F344" s="11" t="s">
        <v>241</v>
      </c>
      <c r="G344" t="str">
        <f t="shared" si="34"/>
        <v>42631.194</v>
      </c>
      <c r="H344" s="26">
        <f t="shared" si="35"/>
        <v>1941.5</v>
      </c>
      <c r="I344" s="199" t="s">
        <v>1510</v>
      </c>
      <c r="J344" s="200" t="s">
        <v>1511</v>
      </c>
      <c r="K344" s="199">
        <v>1941.5</v>
      </c>
      <c r="L344" s="199" t="s">
        <v>651</v>
      </c>
      <c r="M344" s="200" t="s">
        <v>456</v>
      </c>
      <c r="N344" s="200"/>
      <c r="O344" s="201" t="s">
        <v>1491</v>
      </c>
      <c r="P344" s="201" t="s">
        <v>323</v>
      </c>
    </row>
    <row r="345" spans="1:16">
      <c r="A345" s="26" t="str">
        <f t="shared" si="30"/>
        <v> PZP 3.763 </v>
      </c>
      <c r="B345" s="11" t="str">
        <f t="shared" si="31"/>
        <v>II</v>
      </c>
      <c r="C345" s="26">
        <f t="shared" si="32"/>
        <v>42633.243000000002</v>
      </c>
      <c r="D345" t="str">
        <f t="shared" si="33"/>
        <v>vis</v>
      </c>
      <c r="E345" t="e">
        <f>VLOOKUP(C345,A!C$21:E$973,3,FALSE)</f>
        <v>#N/A</v>
      </c>
      <c r="F345" s="11" t="s">
        <v>241</v>
      </c>
      <c r="G345" t="str">
        <f t="shared" si="34"/>
        <v>42633.243</v>
      </c>
      <c r="H345" s="26">
        <f t="shared" si="35"/>
        <v>1946.5</v>
      </c>
      <c r="I345" s="199" t="s">
        <v>1512</v>
      </c>
      <c r="J345" s="200" t="s">
        <v>1513</v>
      </c>
      <c r="K345" s="199">
        <v>1946.5</v>
      </c>
      <c r="L345" s="199" t="s">
        <v>964</v>
      </c>
      <c r="M345" s="200" t="s">
        <v>456</v>
      </c>
      <c r="N345" s="200"/>
      <c r="O345" s="201" t="s">
        <v>1491</v>
      </c>
      <c r="P345" s="201" t="s">
        <v>323</v>
      </c>
    </row>
    <row r="346" spans="1:16">
      <c r="A346" s="26" t="str">
        <f t="shared" si="30"/>
        <v> PZP 3.763 </v>
      </c>
      <c r="B346" s="11" t="str">
        <f t="shared" si="31"/>
        <v>II</v>
      </c>
      <c r="C346" s="26">
        <f t="shared" si="32"/>
        <v>42638.154000000002</v>
      </c>
      <c r="D346" t="str">
        <f t="shared" si="33"/>
        <v>vis</v>
      </c>
      <c r="E346" t="e">
        <f>VLOOKUP(C346,A!C$21:E$973,3,FALSE)</f>
        <v>#N/A</v>
      </c>
      <c r="F346" s="11" t="s">
        <v>241</v>
      </c>
      <c r="G346" t="str">
        <f t="shared" si="34"/>
        <v>42638.154</v>
      </c>
      <c r="H346" s="26">
        <f t="shared" si="35"/>
        <v>1958.5</v>
      </c>
      <c r="I346" s="199" t="s">
        <v>1514</v>
      </c>
      <c r="J346" s="200" t="s">
        <v>1515</v>
      </c>
      <c r="K346" s="199">
        <v>1958.5</v>
      </c>
      <c r="L346" s="199" t="s">
        <v>502</v>
      </c>
      <c r="M346" s="200" t="s">
        <v>456</v>
      </c>
      <c r="N346" s="200"/>
      <c r="O346" s="201" t="s">
        <v>1491</v>
      </c>
      <c r="P346" s="201" t="s">
        <v>323</v>
      </c>
    </row>
    <row r="347" spans="1:16">
      <c r="A347" s="26" t="str">
        <f t="shared" si="30"/>
        <v> PZP 3.763 </v>
      </c>
      <c r="B347" s="11" t="str">
        <f t="shared" si="31"/>
        <v>II</v>
      </c>
      <c r="C347" s="26">
        <f t="shared" si="32"/>
        <v>42640.201999999997</v>
      </c>
      <c r="D347" t="str">
        <f t="shared" si="33"/>
        <v>vis</v>
      </c>
      <c r="E347" t="e">
        <f>VLOOKUP(C347,A!C$21:E$973,3,FALSE)</f>
        <v>#N/A</v>
      </c>
      <c r="F347" s="11" t="s">
        <v>241</v>
      </c>
      <c r="G347" t="str">
        <f t="shared" si="34"/>
        <v>42640.202</v>
      </c>
      <c r="H347" s="26">
        <f t="shared" si="35"/>
        <v>1963.5</v>
      </c>
      <c r="I347" s="199" t="s">
        <v>1516</v>
      </c>
      <c r="J347" s="200" t="s">
        <v>1517</v>
      </c>
      <c r="K347" s="199">
        <v>1963.5</v>
      </c>
      <c r="L347" s="199" t="s">
        <v>502</v>
      </c>
      <c r="M347" s="200" t="s">
        <v>456</v>
      </c>
      <c r="N347" s="200"/>
      <c r="O347" s="201" t="s">
        <v>1491</v>
      </c>
      <c r="P347" s="201" t="s">
        <v>323</v>
      </c>
    </row>
    <row r="348" spans="1:16">
      <c r="A348" s="26" t="str">
        <f t="shared" si="30"/>
        <v> PZP 3.763 </v>
      </c>
      <c r="B348" s="11" t="str">
        <f t="shared" si="31"/>
        <v>II</v>
      </c>
      <c r="C348" s="26">
        <f t="shared" si="32"/>
        <v>42642.252999999997</v>
      </c>
      <c r="D348" t="str">
        <f t="shared" si="33"/>
        <v>vis</v>
      </c>
      <c r="E348" t="e">
        <f>VLOOKUP(C348,A!C$21:E$973,3,FALSE)</f>
        <v>#N/A</v>
      </c>
      <c r="F348" s="11" t="s">
        <v>241</v>
      </c>
      <c r="G348" t="str">
        <f t="shared" si="34"/>
        <v>42642.253</v>
      </c>
      <c r="H348" s="26">
        <f t="shared" si="35"/>
        <v>1968.5</v>
      </c>
      <c r="I348" s="199" t="s">
        <v>1518</v>
      </c>
      <c r="J348" s="200" t="s">
        <v>1519</v>
      </c>
      <c r="K348" s="199">
        <v>1968.5</v>
      </c>
      <c r="L348" s="199" t="s">
        <v>601</v>
      </c>
      <c r="M348" s="200" t="s">
        <v>456</v>
      </c>
      <c r="N348" s="200"/>
      <c r="O348" s="201" t="s">
        <v>1491</v>
      </c>
      <c r="P348" s="201" t="s">
        <v>323</v>
      </c>
    </row>
    <row r="349" spans="1:16">
      <c r="A349" s="26" t="str">
        <f t="shared" si="30"/>
        <v> JBAA 87.80 </v>
      </c>
      <c r="B349" s="11" t="str">
        <f t="shared" si="31"/>
        <v>I</v>
      </c>
      <c r="C349" s="26">
        <f t="shared" si="32"/>
        <v>42651.464999999997</v>
      </c>
      <c r="D349" t="str">
        <f t="shared" si="33"/>
        <v>vis</v>
      </c>
      <c r="E349" t="e">
        <f>VLOOKUP(C349,A!C$21:E$973,3,FALSE)</f>
        <v>#N/A</v>
      </c>
      <c r="F349" s="11" t="s">
        <v>241</v>
      </c>
      <c r="G349" t="str">
        <f t="shared" si="34"/>
        <v>42651.465</v>
      </c>
      <c r="H349" s="26">
        <f t="shared" si="35"/>
        <v>1991</v>
      </c>
      <c r="I349" s="199" t="s">
        <v>1520</v>
      </c>
      <c r="J349" s="200" t="s">
        <v>1521</v>
      </c>
      <c r="K349" s="199">
        <v>1991</v>
      </c>
      <c r="L349" s="199" t="s">
        <v>604</v>
      </c>
      <c r="M349" s="200" t="s">
        <v>456</v>
      </c>
      <c r="N349" s="200"/>
      <c r="O349" s="201" t="s">
        <v>761</v>
      </c>
      <c r="P349" s="201" t="s">
        <v>324</v>
      </c>
    </row>
    <row r="350" spans="1:16">
      <c r="A350" s="26" t="str">
        <f t="shared" si="30"/>
        <v> PZP 3.763 </v>
      </c>
      <c r="B350" s="11" t="str">
        <f t="shared" si="31"/>
        <v>I</v>
      </c>
      <c r="C350" s="26">
        <f t="shared" si="32"/>
        <v>42657.207000000002</v>
      </c>
      <c r="D350" t="str">
        <f t="shared" si="33"/>
        <v>vis</v>
      </c>
      <c r="E350" t="e">
        <f>VLOOKUP(C350,A!C$21:E$973,3,FALSE)</f>
        <v>#N/A</v>
      </c>
      <c r="F350" s="11" t="s">
        <v>241</v>
      </c>
      <c r="G350" t="str">
        <f t="shared" si="34"/>
        <v>42657.207</v>
      </c>
      <c r="H350" s="26">
        <f t="shared" si="35"/>
        <v>2005</v>
      </c>
      <c r="I350" s="199" t="s">
        <v>1522</v>
      </c>
      <c r="J350" s="200" t="s">
        <v>1523</v>
      </c>
      <c r="K350" s="199">
        <v>2005</v>
      </c>
      <c r="L350" s="199" t="s">
        <v>964</v>
      </c>
      <c r="M350" s="200" t="s">
        <v>456</v>
      </c>
      <c r="N350" s="200"/>
      <c r="O350" s="201" t="s">
        <v>1491</v>
      </c>
      <c r="P350" s="201" t="s">
        <v>323</v>
      </c>
    </row>
    <row r="351" spans="1:16">
      <c r="A351" s="26" t="str">
        <f t="shared" si="30"/>
        <v> AN 298.117 </v>
      </c>
      <c r="B351" s="11" t="str">
        <f t="shared" si="31"/>
        <v>II</v>
      </c>
      <c r="C351" s="26">
        <f t="shared" si="32"/>
        <v>42666.417500000003</v>
      </c>
      <c r="D351" t="str">
        <f t="shared" si="33"/>
        <v>vis</v>
      </c>
      <c r="E351" t="e">
        <f>VLOOKUP(C351,A!C$21:E$973,3,FALSE)</f>
        <v>#N/A</v>
      </c>
      <c r="F351" s="11" t="s">
        <v>241</v>
      </c>
      <c r="G351" t="str">
        <f t="shared" si="34"/>
        <v>42666.4175</v>
      </c>
      <c r="H351" s="26">
        <f t="shared" si="35"/>
        <v>2027.5</v>
      </c>
      <c r="I351" s="199" t="s">
        <v>1524</v>
      </c>
      <c r="J351" s="200" t="s">
        <v>1525</v>
      </c>
      <c r="K351" s="199">
        <v>2027.5</v>
      </c>
      <c r="L351" s="199" t="s">
        <v>1526</v>
      </c>
      <c r="M351" s="200" t="s">
        <v>473</v>
      </c>
      <c r="N351" s="200" t="s">
        <v>474</v>
      </c>
      <c r="O351" s="201" t="s">
        <v>1427</v>
      </c>
      <c r="P351" s="201" t="s">
        <v>1428</v>
      </c>
    </row>
    <row r="352" spans="1:16">
      <c r="A352" s="26" t="str">
        <f t="shared" si="30"/>
        <v> PZP 3.763 </v>
      </c>
      <c r="B352" s="11" t="str">
        <f t="shared" si="31"/>
        <v>II</v>
      </c>
      <c r="C352" s="26">
        <f t="shared" si="32"/>
        <v>42668.065000000002</v>
      </c>
      <c r="D352" t="str">
        <f t="shared" si="33"/>
        <v>vis</v>
      </c>
      <c r="E352" t="e">
        <f>VLOOKUP(C352,A!C$21:E$973,3,FALSE)</f>
        <v>#N/A</v>
      </c>
      <c r="F352" s="11" t="s">
        <v>241</v>
      </c>
      <c r="G352" t="str">
        <f t="shared" si="34"/>
        <v>42668.065</v>
      </c>
      <c r="H352" s="26">
        <f t="shared" si="35"/>
        <v>2031.5</v>
      </c>
      <c r="I352" s="199" t="s">
        <v>1527</v>
      </c>
      <c r="J352" s="200" t="s">
        <v>1528</v>
      </c>
      <c r="K352" s="199">
        <v>2031.5</v>
      </c>
      <c r="L352" s="199" t="s">
        <v>854</v>
      </c>
      <c r="M352" s="200" t="s">
        <v>456</v>
      </c>
      <c r="N352" s="200"/>
      <c r="O352" s="201" t="s">
        <v>1491</v>
      </c>
      <c r="P352" s="201" t="s">
        <v>323</v>
      </c>
    </row>
    <row r="353" spans="1:16">
      <c r="A353" s="26" t="str">
        <f t="shared" si="30"/>
        <v> PZP 3.763 </v>
      </c>
      <c r="B353" s="11" t="str">
        <f t="shared" si="31"/>
        <v>I</v>
      </c>
      <c r="C353" s="26">
        <f t="shared" si="32"/>
        <v>42669.082999999999</v>
      </c>
      <c r="D353" t="str">
        <f t="shared" si="33"/>
        <v>vis</v>
      </c>
      <c r="E353" t="e">
        <f>VLOOKUP(C353,A!C$21:E$973,3,FALSE)</f>
        <v>#N/A</v>
      </c>
      <c r="F353" s="11" t="s">
        <v>241</v>
      </c>
      <c r="G353" t="str">
        <f t="shared" si="34"/>
        <v>42669.083</v>
      </c>
      <c r="H353" s="26">
        <f t="shared" si="35"/>
        <v>2034</v>
      </c>
      <c r="I353" s="199" t="s">
        <v>1529</v>
      </c>
      <c r="J353" s="200" t="s">
        <v>1530</v>
      </c>
      <c r="K353" s="199">
        <v>2034</v>
      </c>
      <c r="L353" s="199" t="s">
        <v>644</v>
      </c>
      <c r="M353" s="200" t="s">
        <v>456</v>
      </c>
      <c r="N353" s="200"/>
      <c r="O353" s="201" t="s">
        <v>1491</v>
      </c>
      <c r="P353" s="201" t="s">
        <v>323</v>
      </c>
    </row>
    <row r="354" spans="1:16">
      <c r="A354" s="26" t="str">
        <f t="shared" si="30"/>
        <v> JBAA 87.80 </v>
      </c>
      <c r="B354" s="11" t="str">
        <f t="shared" si="31"/>
        <v>II</v>
      </c>
      <c r="C354" s="26">
        <f t="shared" si="32"/>
        <v>42689.366000000002</v>
      </c>
      <c r="D354" t="str">
        <f t="shared" si="33"/>
        <v>vis</v>
      </c>
      <c r="E354" t="e">
        <f>VLOOKUP(C354,A!C$21:E$973,3,FALSE)</f>
        <v>#N/A</v>
      </c>
      <c r="F354" s="11" t="s">
        <v>241</v>
      </c>
      <c r="G354" t="str">
        <f t="shared" si="34"/>
        <v>42689.366</v>
      </c>
      <c r="H354" s="26">
        <f t="shared" si="35"/>
        <v>2083.5</v>
      </c>
      <c r="I354" s="199" t="s">
        <v>1531</v>
      </c>
      <c r="J354" s="200" t="s">
        <v>1532</v>
      </c>
      <c r="K354" s="199">
        <v>2083.5</v>
      </c>
      <c r="L354" s="199" t="s">
        <v>854</v>
      </c>
      <c r="M354" s="200" t="s">
        <v>456</v>
      </c>
      <c r="N354" s="200"/>
      <c r="O354" s="201" t="s">
        <v>1533</v>
      </c>
      <c r="P354" s="201" t="s">
        <v>324</v>
      </c>
    </row>
    <row r="355" spans="1:16">
      <c r="A355" s="26" t="str">
        <f t="shared" si="30"/>
        <v> JBAA 87.80 </v>
      </c>
      <c r="B355" s="11" t="str">
        <f t="shared" si="31"/>
        <v>II</v>
      </c>
      <c r="C355" s="26">
        <f t="shared" si="32"/>
        <v>42696.31</v>
      </c>
      <c r="D355" t="str">
        <f t="shared" si="33"/>
        <v>vis</v>
      </c>
      <c r="E355" t="e">
        <f>VLOOKUP(C355,A!C$21:E$973,3,FALSE)</f>
        <v>#N/A</v>
      </c>
      <c r="F355" s="11" t="s">
        <v>241</v>
      </c>
      <c r="G355" t="str">
        <f t="shared" si="34"/>
        <v>42696.310</v>
      </c>
      <c r="H355" s="26">
        <f t="shared" si="35"/>
        <v>2100.5</v>
      </c>
      <c r="I355" s="199" t="s">
        <v>1534</v>
      </c>
      <c r="J355" s="200" t="s">
        <v>1535</v>
      </c>
      <c r="K355" s="199">
        <v>2100.5</v>
      </c>
      <c r="L355" s="199" t="s">
        <v>667</v>
      </c>
      <c r="M355" s="200" t="s">
        <v>456</v>
      </c>
      <c r="N355" s="200"/>
      <c r="O355" s="201" t="s">
        <v>1533</v>
      </c>
      <c r="P355" s="201" t="s">
        <v>324</v>
      </c>
    </row>
    <row r="356" spans="1:16">
      <c r="A356" s="26" t="str">
        <f t="shared" si="30"/>
        <v> VSSC 58.18 </v>
      </c>
      <c r="B356" s="11" t="str">
        <f t="shared" si="31"/>
        <v>II</v>
      </c>
      <c r="C356" s="26">
        <f t="shared" si="32"/>
        <v>42839.695</v>
      </c>
      <c r="D356" t="str">
        <f t="shared" si="33"/>
        <v>vis</v>
      </c>
      <c r="E356" t="e">
        <f>VLOOKUP(C356,A!C$21:E$973,3,FALSE)</f>
        <v>#N/A</v>
      </c>
      <c r="F356" s="11" t="s">
        <v>241</v>
      </c>
      <c r="G356" t="str">
        <f t="shared" si="34"/>
        <v>42839.695</v>
      </c>
      <c r="H356" s="26">
        <f t="shared" si="35"/>
        <v>2450.5</v>
      </c>
      <c r="I356" s="199" t="s">
        <v>1536</v>
      </c>
      <c r="J356" s="200" t="s">
        <v>1537</v>
      </c>
      <c r="K356" s="199">
        <v>2450.5</v>
      </c>
      <c r="L356" s="199" t="s">
        <v>611</v>
      </c>
      <c r="M356" s="200" t="s">
        <v>456</v>
      </c>
      <c r="N356" s="200"/>
      <c r="O356" s="201" t="s">
        <v>748</v>
      </c>
      <c r="P356" s="201" t="s">
        <v>325</v>
      </c>
    </row>
    <row r="357" spans="1:16">
      <c r="A357" s="26" t="str">
        <f t="shared" si="30"/>
        <v> VSSC 58.18 </v>
      </c>
      <c r="B357" s="11" t="str">
        <f t="shared" si="31"/>
        <v>I</v>
      </c>
      <c r="C357" s="26">
        <f t="shared" si="32"/>
        <v>42950.519</v>
      </c>
      <c r="D357" t="str">
        <f t="shared" si="33"/>
        <v>vis</v>
      </c>
      <c r="E357" t="e">
        <f>VLOOKUP(C357,A!C$21:E$973,3,FALSE)</f>
        <v>#N/A</v>
      </c>
      <c r="F357" s="11" t="s">
        <v>241</v>
      </c>
      <c r="G357" t="str">
        <f t="shared" si="34"/>
        <v>42950.519</v>
      </c>
      <c r="H357" s="26">
        <f t="shared" si="35"/>
        <v>2721</v>
      </c>
      <c r="I357" s="199" t="s">
        <v>1538</v>
      </c>
      <c r="J357" s="200" t="s">
        <v>1539</v>
      </c>
      <c r="K357" s="199">
        <v>2721</v>
      </c>
      <c r="L357" s="199" t="s">
        <v>1051</v>
      </c>
      <c r="M357" s="200" t="s">
        <v>456</v>
      </c>
      <c r="N357" s="200"/>
      <c r="O357" s="201" t="s">
        <v>748</v>
      </c>
      <c r="P357" s="201" t="s">
        <v>325</v>
      </c>
    </row>
    <row r="358" spans="1:16">
      <c r="A358" s="26" t="str">
        <f t="shared" si="30"/>
        <v> VSSC 58.18 </v>
      </c>
      <c r="B358" s="11" t="str">
        <f t="shared" si="31"/>
        <v>I</v>
      </c>
      <c r="C358" s="26">
        <f t="shared" si="32"/>
        <v>42957.482000000004</v>
      </c>
      <c r="D358" t="str">
        <f t="shared" si="33"/>
        <v>vis</v>
      </c>
      <c r="E358" t="e">
        <f>VLOOKUP(C358,A!C$21:E$973,3,FALSE)</f>
        <v>#N/A</v>
      </c>
      <c r="F358" s="11" t="s">
        <v>241</v>
      </c>
      <c r="G358" t="str">
        <f t="shared" si="34"/>
        <v>42957.482</v>
      </c>
      <c r="H358" s="26">
        <f t="shared" si="35"/>
        <v>2738</v>
      </c>
      <c r="I358" s="199" t="s">
        <v>1540</v>
      </c>
      <c r="J358" s="200" t="s">
        <v>1541</v>
      </c>
      <c r="K358" s="199">
        <v>2738</v>
      </c>
      <c r="L358" s="199" t="s">
        <v>955</v>
      </c>
      <c r="M358" s="200" t="s">
        <v>456</v>
      </c>
      <c r="N358" s="200"/>
      <c r="O358" s="201" t="s">
        <v>748</v>
      </c>
      <c r="P358" s="201" t="s">
        <v>325</v>
      </c>
    </row>
    <row r="359" spans="1:16">
      <c r="A359" s="26" t="str">
        <f t="shared" si="30"/>
        <v> VSSC 58.18 </v>
      </c>
      <c r="B359" s="11" t="str">
        <f t="shared" si="31"/>
        <v>II</v>
      </c>
      <c r="C359" s="26">
        <f t="shared" si="32"/>
        <v>42958.5</v>
      </c>
      <c r="D359" t="str">
        <f t="shared" si="33"/>
        <v>vis</v>
      </c>
      <c r="E359" t="e">
        <f>VLOOKUP(C359,A!C$21:E$973,3,FALSE)</f>
        <v>#N/A</v>
      </c>
      <c r="F359" s="11" t="s">
        <v>241</v>
      </c>
      <c r="G359" t="str">
        <f t="shared" si="34"/>
        <v>42958.500</v>
      </c>
      <c r="H359" s="26">
        <f t="shared" si="35"/>
        <v>2740.5</v>
      </c>
      <c r="I359" s="199" t="s">
        <v>1542</v>
      </c>
      <c r="J359" s="200" t="s">
        <v>1543</v>
      </c>
      <c r="K359" s="199">
        <v>2740.5</v>
      </c>
      <c r="L359" s="199" t="s">
        <v>601</v>
      </c>
      <c r="M359" s="200" t="s">
        <v>456</v>
      </c>
      <c r="N359" s="200"/>
      <c r="O359" s="201" t="s">
        <v>748</v>
      </c>
      <c r="P359" s="201" t="s">
        <v>325</v>
      </c>
    </row>
    <row r="360" spans="1:16">
      <c r="A360" s="26" t="str">
        <f t="shared" si="30"/>
        <v> VSSC 58.18 </v>
      </c>
      <c r="B360" s="11" t="str">
        <f t="shared" si="31"/>
        <v>I</v>
      </c>
      <c r="C360" s="26">
        <f t="shared" si="32"/>
        <v>42961.561000000002</v>
      </c>
      <c r="D360" t="str">
        <f t="shared" si="33"/>
        <v>vis</v>
      </c>
      <c r="E360" t="e">
        <f>VLOOKUP(C360,A!C$21:E$973,3,FALSE)</f>
        <v>#N/A</v>
      </c>
      <c r="F360" s="11" t="s">
        <v>241</v>
      </c>
      <c r="G360" t="str">
        <f t="shared" si="34"/>
        <v>42961.561</v>
      </c>
      <c r="H360" s="26">
        <f t="shared" si="35"/>
        <v>2748</v>
      </c>
      <c r="I360" s="199" t="s">
        <v>1544</v>
      </c>
      <c r="J360" s="200" t="s">
        <v>1545</v>
      </c>
      <c r="K360" s="199">
        <v>2748</v>
      </c>
      <c r="L360" s="199" t="s">
        <v>654</v>
      </c>
      <c r="M360" s="200" t="s">
        <v>456</v>
      </c>
      <c r="N360" s="200"/>
      <c r="O360" s="201" t="s">
        <v>748</v>
      </c>
      <c r="P360" s="201" t="s">
        <v>325</v>
      </c>
    </row>
    <row r="361" spans="1:16">
      <c r="A361" s="26" t="str">
        <f t="shared" si="30"/>
        <v> VSSC 58.18 </v>
      </c>
      <c r="B361" s="11" t="str">
        <f t="shared" si="31"/>
        <v>I</v>
      </c>
      <c r="C361" s="26">
        <f t="shared" si="32"/>
        <v>42966.485000000001</v>
      </c>
      <c r="D361" t="str">
        <f t="shared" si="33"/>
        <v>vis</v>
      </c>
      <c r="E361" t="e">
        <f>VLOOKUP(C361,A!C$21:E$973,3,FALSE)</f>
        <v>#N/A</v>
      </c>
      <c r="F361" s="11" t="s">
        <v>241</v>
      </c>
      <c r="G361" t="str">
        <f t="shared" si="34"/>
        <v>42966.485</v>
      </c>
      <c r="H361" s="26">
        <f t="shared" si="35"/>
        <v>2760</v>
      </c>
      <c r="I361" s="199" t="s">
        <v>1546</v>
      </c>
      <c r="J361" s="200" t="s">
        <v>1547</v>
      </c>
      <c r="K361" s="199">
        <v>2760</v>
      </c>
      <c r="L361" s="199" t="s">
        <v>502</v>
      </c>
      <c r="M361" s="200" t="s">
        <v>456</v>
      </c>
      <c r="N361" s="200"/>
      <c r="O361" s="201" t="s">
        <v>748</v>
      </c>
      <c r="P361" s="201" t="s">
        <v>325</v>
      </c>
    </row>
    <row r="362" spans="1:16">
      <c r="A362" s="26" t="str">
        <f t="shared" si="30"/>
        <v> VSSC 58.18 </v>
      </c>
      <c r="B362" s="11" t="str">
        <f t="shared" si="31"/>
        <v>II</v>
      </c>
      <c r="C362" s="26">
        <f t="shared" si="32"/>
        <v>42967.51</v>
      </c>
      <c r="D362" t="str">
        <f t="shared" si="33"/>
        <v>vis</v>
      </c>
      <c r="E362" t="e">
        <f>VLOOKUP(C362,A!C$21:E$973,3,FALSE)</f>
        <v>#N/A</v>
      </c>
      <c r="F362" s="11" t="s">
        <v>241</v>
      </c>
      <c r="G362" t="str">
        <f t="shared" si="34"/>
        <v>42967.510</v>
      </c>
      <c r="H362" s="26">
        <f t="shared" si="35"/>
        <v>2762.5</v>
      </c>
      <c r="I362" s="199" t="s">
        <v>1548</v>
      </c>
      <c r="J362" s="200" t="s">
        <v>1549</v>
      </c>
      <c r="K362" s="199">
        <v>2762.5</v>
      </c>
      <c r="L362" s="199" t="s">
        <v>644</v>
      </c>
      <c r="M362" s="200" t="s">
        <v>456</v>
      </c>
      <c r="N362" s="200"/>
      <c r="O362" s="201" t="s">
        <v>748</v>
      </c>
      <c r="P362" s="201" t="s">
        <v>325</v>
      </c>
    </row>
    <row r="363" spans="1:16">
      <c r="A363" s="26" t="str">
        <f t="shared" si="30"/>
        <v> VSSC 58.18 </v>
      </c>
      <c r="B363" s="11" t="str">
        <f t="shared" si="31"/>
        <v>I</v>
      </c>
      <c r="C363" s="26">
        <f t="shared" si="32"/>
        <v>42977.552000000003</v>
      </c>
      <c r="D363" t="str">
        <f t="shared" si="33"/>
        <v>vis</v>
      </c>
      <c r="E363" t="e">
        <f>VLOOKUP(C363,A!C$21:E$973,3,FALSE)</f>
        <v>#N/A</v>
      </c>
      <c r="F363" s="11" t="s">
        <v>241</v>
      </c>
      <c r="G363" t="str">
        <f t="shared" si="34"/>
        <v>42977.552</v>
      </c>
      <c r="H363" s="26">
        <f t="shared" si="35"/>
        <v>2787</v>
      </c>
      <c r="I363" s="199" t="s">
        <v>1550</v>
      </c>
      <c r="J363" s="200" t="s">
        <v>1551</v>
      </c>
      <c r="K363" s="199">
        <v>2787</v>
      </c>
      <c r="L363" s="199" t="s">
        <v>854</v>
      </c>
      <c r="M363" s="200" t="s">
        <v>456</v>
      </c>
      <c r="N363" s="200"/>
      <c r="O363" s="201" t="s">
        <v>761</v>
      </c>
      <c r="P363" s="201" t="s">
        <v>325</v>
      </c>
    </row>
    <row r="364" spans="1:16">
      <c r="A364" s="26" t="str">
        <f t="shared" si="30"/>
        <v> VSSC 58.18 </v>
      </c>
      <c r="B364" s="11" t="str">
        <f t="shared" si="31"/>
        <v>I</v>
      </c>
      <c r="C364" s="26">
        <f t="shared" si="32"/>
        <v>42979.571000000004</v>
      </c>
      <c r="D364" t="str">
        <f t="shared" si="33"/>
        <v>vis</v>
      </c>
      <c r="E364" t="e">
        <f>VLOOKUP(C364,A!C$21:E$973,3,FALSE)</f>
        <v>#N/A</v>
      </c>
      <c r="F364" s="11" t="s">
        <v>241</v>
      </c>
      <c r="G364" t="str">
        <f t="shared" si="34"/>
        <v>42979.571</v>
      </c>
      <c r="H364" s="26">
        <f t="shared" si="35"/>
        <v>2792</v>
      </c>
      <c r="I364" s="199" t="s">
        <v>1552</v>
      </c>
      <c r="J364" s="200" t="s">
        <v>1553</v>
      </c>
      <c r="K364" s="199">
        <v>2792</v>
      </c>
      <c r="L364" s="199" t="s">
        <v>1554</v>
      </c>
      <c r="M364" s="200" t="s">
        <v>456</v>
      </c>
      <c r="N364" s="200"/>
      <c r="O364" s="201" t="s">
        <v>748</v>
      </c>
      <c r="P364" s="201" t="s">
        <v>325</v>
      </c>
    </row>
    <row r="365" spans="1:16">
      <c r="A365" s="26" t="str">
        <f t="shared" si="30"/>
        <v> VSSC 58.18 </v>
      </c>
      <c r="B365" s="11" t="str">
        <f t="shared" si="31"/>
        <v>I</v>
      </c>
      <c r="C365" s="26">
        <f t="shared" si="32"/>
        <v>42991.49</v>
      </c>
      <c r="D365" t="str">
        <f t="shared" si="33"/>
        <v>vis</v>
      </c>
      <c r="E365" t="e">
        <f>VLOOKUP(C365,A!C$21:E$973,3,FALSE)</f>
        <v>#N/A</v>
      </c>
      <c r="F365" s="11" t="s">
        <v>241</v>
      </c>
      <c r="G365" t="str">
        <f t="shared" si="34"/>
        <v>42991.490</v>
      </c>
      <c r="H365" s="26">
        <f t="shared" si="35"/>
        <v>2821</v>
      </c>
      <c r="I365" s="199" t="s">
        <v>1555</v>
      </c>
      <c r="J365" s="200" t="s">
        <v>1556</v>
      </c>
      <c r="K365" s="199">
        <v>2821</v>
      </c>
      <c r="L365" s="199" t="s">
        <v>904</v>
      </c>
      <c r="M365" s="200" t="s">
        <v>456</v>
      </c>
      <c r="N365" s="200"/>
      <c r="O365" s="201" t="s">
        <v>748</v>
      </c>
      <c r="P365" s="201" t="s">
        <v>325</v>
      </c>
    </row>
    <row r="366" spans="1:16">
      <c r="A366" s="26" t="str">
        <f t="shared" si="30"/>
        <v> GEOS 3 </v>
      </c>
      <c r="B366" s="11" t="str">
        <f t="shared" si="31"/>
        <v>I</v>
      </c>
      <c r="C366" s="26">
        <f t="shared" si="32"/>
        <v>43014.385999999999</v>
      </c>
      <c r="D366" t="str">
        <f t="shared" si="33"/>
        <v>vis</v>
      </c>
      <c r="E366" t="e">
        <f>VLOOKUP(C366,A!C$21:E$973,3,FALSE)</f>
        <v>#N/A</v>
      </c>
      <c r="F366" s="11" t="s">
        <v>241</v>
      </c>
      <c r="G366" t="str">
        <f t="shared" si="34"/>
        <v>43014.386</v>
      </c>
      <c r="H366" s="26">
        <f t="shared" si="35"/>
        <v>2877</v>
      </c>
      <c r="I366" s="199" t="s">
        <v>1557</v>
      </c>
      <c r="J366" s="200" t="s">
        <v>1558</v>
      </c>
      <c r="K366" s="199">
        <v>2877</v>
      </c>
      <c r="L366" s="199" t="s">
        <v>1559</v>
      </c>
      <c r="M366" s="200" t="s">
        <v>456</v>
      </c>
      <c r="N366" s="200"/>
      <c r="O366" s="201" t="s">
        <v>1560</v>
      </c>
      <c r="P366" s="201" t="s">
        <v>322</v>
      </c>
    </row>
    <row r="367" spans="1:16">
      <c r="A367" s="26" t="str">
        <f t="shared" si="30"/>
        <v> VSSC 58.18 </v>
      </c>
      <c r="B367" s="11" t="str">
        <f t="shared" si="31"/>
        <v>I</v>
      </c>
      <c r="C367" s="26">
        <f t="shared" si="32"/>
        <v>43016.457999999999</v>
      </c>
      <c r="D367" t="str">
        <f t="shared" si="33"/>
        <v>vis</v>
      </c>
      <c r="E367" t="e">
        <f>VLOOKUP(C367,A!C$21:E$973,3,FALSE)</f>
        <v>#N/A</v>
      </c>
      <c r="F367" s="11" t="s">
        <v>241</v>
      </c>
      <c r="G367" t="str">
        <f t="shared" si="34"/>
        <v>43016.458</v>
      </c>
      <c r="H367" s="26">
        <f t="shared" si="35"/>
        <v>2882</v>
      </c>
      <c r="I367" s="199" t="s">
        <v>1561</v>
      </c>
      <c r="J367" s="200" t="s">
        <v>1562</v>
      </c>
      <c r="K367" s="199">
        <v>2882</v>
      </c>
      <c r="L367" s="199" t="s">
        <v>611</v>
      </c>
      <c r="M367" s="200" t="s">
        <v>456</v>
      </c>
      <c r="N367" s="200"/>
      <c r="O367" s="201" t="s">
        <v>748</v>
      </c>
      <c r="P367" s="201" t="s">
        <v>325</v>
      </c>
    </row>
    <row r="368" spans="1:16">
      <c r="A368" s="26" t="str">
        <f t="shared" si="30"/>
        <v> VSSC 58.18 </v>
      </c>
      <c r="B368" s="11" t="str">
        <f t="shared" si="31"/>
        <v>I</v>
      </c>
      <c r="C368" s="26">
        <f t="shared" si="32"/>
        <v>43048.347000000002</v>
      </c>
      <c r="D368" t="str">
        <f t="shared" si="33"/>
        <v>vis</v>
      </c>
      <c r="E368" t="e">
        <f>VLOOKUP(C368,A!C$21:E$973,3,FALSE)</f>
        <v>#N/A</v>
      </c>
      <c r="F368" s="11" t="s">
        <v>241</v>
      </c>
      <c r="G368" t="str">
        <f t="shared" si="34"/>
        <v>43048.347</v>
      </c>
      <c r="H368" s="26">
        <f t="shared" si="35"/>
        <v>2960</v>
      </c>
      <c r="I368" s="199" t="s">
        <v>1563</v>
      </c>
      <c r="J368" s="200" t="s">
        <v>1564</v>
      </c>
      <c r="K368" s="199">
        <v>2960</v>
      </c>
      <c r="L368" s="199" t="s">
        <v>1565</v>
      </c>
      <c r="M368" s="200" t="s">
        <v>456</v>
      </c>
      <c r="N368" s="200"/>
      <c r="O368" s="201" t="s">
        <v>748</v>
      </c>
      <c r="P368" s="201" t="s">
        <v>325</v>
      </c>
    </row>
    <row r="369" spans="1:16">
      <c r="A369" s="26" t="str">
        <f t="shared" si="30"/>
        <v> VSSC 58.18 </v>
      </c>
      <c r="B369" s="11" t="str">
        <f t="shared" si="31"/>
        <v>I</v>
      </c>
      <c r="C369" s="26">
        <f t="shared" si="32"/>
        <v>43244.627999999997</v>
      </c>
      <c r="D369" t="str">
        <f t="shared" si="33"/>
        <v>vis</v>
      </c>
      <c r="E369" t="e">
        <f>VLOOKUP(C369,A!C$21:E$973,3,FALSE)</f>
        <v>#N/A</v>
      </c>
      <c r="F369" s="11" t="s">
        <v>241</v>
      </c>
      <c r="G369" t="str">
        <f t="shared" si="34"/>
        <v>43244.628</v>
      </c>
      <c r="H369" s="26">
        <f t="shared" si="35"/>
        <v>3439</v>
      </c>
      <c r="I369" s="199" t="s">
        <v>1566</v>
      </c>
      <c r="J369" s="200" t="s">
        <v>1567</v>
      </c>
      <c r="K369" s="199">
        <v>3439</v>
      </c>
      <c r="L369" s="199" t="s">
        <v>861</v>
      </c>
      <c r="M369" s="200" t="s">
        <v>456</v>
      </c>
      <c r="N369" s="200"/>
      <c r="O369" s="201" t="s">
        <v>761</v>
      </c>
      <c r="P369" s="201" t="s">
        <v>325</v>
      </c>
    </row>
    <row r="370" spans="1:16">
      <c r="A370" s="26" t="str">
        <f t="shared" si="30"/>
        <v> GEOS 6 </v>
      </c>
      <c r="B370" s="11" t="str">
        <f t="shared" si="31"/>
        <v>II</v>
      </c>
      <c r="C370" s="26">
        <f t="shared" si="32"/>
        <v>43291.542999999998</v>
      </c>
      <c r="D370" t="str">
        <f t="shared" si="33"/>
        <v>vis</v>
      </c>
      <c r="E370" t="e">
        <f>VLOOKUP(C370,A!C$21:E$973,3,FALSE)</f>
        <v>#N/A</v>
      </c>
      <c r="F370" s="11" t="s">
        <v>241</v>
      </c>
      <c r="G370" t="str">
        <f t="shared" si="34"/>
        <v>43291.543</v>
      </c>
      <c r="H370" s="26">
        <f t="shared" si="35"/>
        <v>3553.5</v>
      </c>
      <c r="I370" s="199" t="s">
        <v>1568</v>
      </c>
      <c r="J370" s="200" t="s">
        <v>1569</v>
      </c>
      <c r="K370" s="199">
        <v>3553.5</v>
      </c>
      <c r="L370" s="199" t="s">
        <v>651</v>
      </c>
      <c r="M370" s="200" t="s">
        <v>456</v>
      </c>
      <c r="N370" s="200"/>
      <c r="O370" s="201" t="s">
        <v>1570</v>
      </c>
      <c r="P370" s="201" t="s">
        <v>326</v>
      </c>
    </row>
    <row r="371" spans="1:16">
      <c r="A371" s="26" t="str">
        <f t="shared" si="30"/>
        <v> VSSC 58.18 </v>
      </c>
      <c r="B371" s="11" t="str">
        <f t="shared" si="31"/>
        <v>II</v>
      </c>
      <c r="C371" s="26">
        <f t="shared" si="32"/>
        <v>43298.491000000002</v>
      </c>
      <c r="D371" t="str">
        <f t="shared" si="33"/>
        <v>vis</v>
      </c>
      <c r="E371" t="e">
        <f>VLOOKUP(C371,A!C$21:E$973,3,FALSE)</f>
        <v>#N/A</v>
      </c>
      <c r="F371" s="11" t="s">
        <v>241</v>
      </c>
      <c r="G371" t="str">
        <f t="shared" si="34"/>
        <v>43298.491</v>
      </c>
      <c r="H371" s="26">
        <f t="shared" si="35"/>
        <v>3570.5</v>
      </c>
      <c r="I371" s="199" t="s">
        <v>1571</v>
      </c>
      <c r="J371" s="200" t="s">
        <v>1572</v>
      </c>
      <c r="K371" s="199">
        <v>3570.5</v>
      </c>
      <c r="L371" s="199" t="s">
        <v>1376</v>
      </c>
      <c r="M371" s="200" t="s">
        <v>456</v>
      </c>
      <c r="N371" s="200"/>
      <c r="O371" s="201" t="s">
        <v>748</v>
      </c>
      <c r="P371" s="201" t="s">
        <v>325</v>
      </c>
    </row>
    <row r="372" spans="1:16">
      <c r="A372" s="26" t="str">
        <f t="shared" si="30"/>
        <v> GEOS 6 </v>
      </c>
      <c r="B372" s="11" t="str">
        <f t="shared" si="31"/>
        <v>I</v>
      </c>
      <c r="C372" s="26">
        <f t="shared" si="32"/>
        <v>43306.499000000003</v>
      </c>
      <c r="D372" t="str">
        <f t="shared" si="33"/>
        <v>vis</v>
      </c>
      <c r="E372" t="e">
        <f>VLOOKUP(C372,A!C$21:E$973,3,FALSE)</f>
        <v>#N/A</v>
      </c>
      <c r="F372" s="11" t="s">
        <v>241</v>
      </c>
      <c r="G372" t="str">
        <f t="shared" si="34"/>
        <v>43306.499</v>
      </c>
      <c r="H372" s="26">
        <f t="shared" si="35"/>
        <v>3590</v>
      </c>
      <c r="I372" s="199" t="s">
        <v>1573</v>
      </c>
      <c r="J372" s="200" t="s">
        <v>1574</v>
      </c>
      <c r="K372" s="199">
        <v>3590</v>
      </c>
      <c r="L372" s="199" t="s">
        <v>479</v>
      </c>
      <c r="M372" s="200" t="s">
        <v>456</v>
      </c>
      <c r="N372" s="200"/>
      <c r="O372" s="201" t="s">
        <v>658</v>
      </c>
      <c r="P372" s="201" t="s">
        <v>326</v>
      </c>
    </row>
    <row r="373" spans="1:16">
      <c r="A373" s="26" t="str">
        <f t="shared" si="30"/>
        <v> GEOS 6 </v>
      </c>
      <c r="B373" s="11" t="str">
        <f t="shared" si="31"/>
        <v>II</v>
      </c>
      <c r="C373" s="26">
        <f t="shared" si="32"/>
        <v>43307.512999999999</v>
      </c>
      <c r="D373" t="str">
        <f t="shared" si="33"/>
        <v>vis</v>
      </c>
      <c r="E373" t="e">
        <f>VLOOKUP(C373,A!C$21:E$973,3,FALSE)</f>
        <v>#N/A</v>
      </c>
      <c r="F373" s="11" t="s">
        <v>241</v>
      </c>
      <c r="G373" t="str">
        <f t="shared" si="34"/>
        <v>43307.513</v>
      </c>
      <c r="H373" s="26">
        <f t="shared" si="35"/>
        <v>3592.5</v>
      </c>
      <c r="I373" s="199" t="s">
        <v>1575</v>
      </c>
      <c r="J373" s="200" t="s">
        <v>1576</v>
      </c>
      <c r="K373" s="199">
        <v>3592.5</v>
      </c>
      <c r="L373" s="199" t="s">
        <v>604</v>
      </c>
      <c r="M373" s="200" t="s">
        <v>456</v>
      </c>
      <c r="N373" s="200"/>
      <c r="O373" s="201" t="s">
        <v>658</v>
      </c>
      <c r="P373" s="201" t="s">
        <v>326</v>
      </c>
    </row>
    <row r="374" spans="1:16">
      <c r="A374" s="26" t="str">
        <f t="shared" si="30"/>
        <v> GEOS 6 </v>
      </c>
      <c r="B374" s="11" t="str">
        <f t="shared" si="31"/>
        <v>I</v>
      </c>
      <c r="C374" s="26">
        <f t="shared" si="32"/>
        <v>43311.396999999997</v>
      </c>
      <c r="D374" t="str">
        <f t="shared" si="33"/>
        <v>vis</v>
      </c>
      <c r="E374" t="e">
        <f>VLOOKUP(C374,A!C$21:E$973,3,FALSE)</f>
        <v>#N/A</v>
      </c>
      <c r="F374" s="11" t="s">
        <v>241</v>
      </c>
      <c r="G374" t="str">
        <f t="shared" si="34"/>
        <v>43311.397</v>
      </c>
      <c r="H374" s="26">
        <f t="shared" si="35"/>
        <v>3602</v>
      </c>
      <c r="I374" s="199" t="s">
        <v>1577</v>
      </c>
      <c r="J374" s="200" t="s">
        <v>1578</v>
      </c>
      <c r="K374" s="199">
        <v>3602</v>
      </c>
      <c r="L374" s="199" t="s">
        <v>626</v>
      </c>
      <c r="M374" s="200" t="s">
        <v>456</v>
      </c>
      <c r="N374" s="200"/>
      <c r="O374" s="201" t="s">
        <v>658</v>
      </c>
      <c r="P374" s="201" t="s">
        <v>326</v>
      </c>
    </row>
    <row r="375" spans="1:16">
      <c r="A375" s="26" t="str">
        <f t="shared" si="30"/>
        <v> GEOS 6 </v>
      </c>
      <c r="B375" s="11" t="str">
        <f t="shared" si="31"/>
        <v>II</v>
      </c>
      <c r="C375" s="26">
        <f t="shared" si="32"/>
        <v>43312.428999999996</v>
      </c>
      <c r="D375" t="str">
        <f t="shared" si="33"/>
        <v>vis</v>
      </c>
      <c r="E375" t="e">
        <f>VLOOKUP(C375,A!C$21:E$973,3,FALSE)</f>
        <v>#N/A</v>
      </c>
      <c r="F375" s="11" t="s">
        <v>241</v>
      </c>
      <c r="G375" t="str">
        <f t="shared" si="34"/>
        <v>43312.429</v>
      </c>
      <c r="H375" s="26">
        <f t="shared" si="35"/>
        <v>3604.5</v>
      </c>
      <c r="I375" s="199" t="s">
        <v>1579</v>
      </c>
      <c r="J375" s="200" t="s">
        <v>1580</v>
      </c>
      <c r="K375" s="199">
        <v>3604.5</v>
      </c>
      <c r="L375" s="199" t="s">
        <v>604</v>
      </c>
      <c r="M375" s="200" t="s">
        <v>456</v>
      </c>
      <c r="N375" s="200"/>
      <c r="O375" s="201" t="s">
        <v>658</v>
      </c>
      <c r="P375" s="201" t="s">
        <v>326</v>
      </c>
    </row>
    <row r="376" spans="1:16">
      <c r="A376" s="26" t="str">
        <f t="shared" si="30"/>
        <v> GEOS 6 </v>
      </c>
      <c r="B376" s="11" t="str">
        <f t="shared" si="31"/>
        <v>I</v>
      </c>
      <c r="C376" s="26">
        <f t="shared" si="32"/>
        <v>43313.436999999998</v>
      </c>
      <c r="D376" t="str">
        <f t="shared" si="33"/>
        <v>vis</v>
      </c>
      <c r="E376" t="e">
        <f>VLOOKUP(C376,A!C$21:E$973,3,FALSE)</f>
        <v>#N/A</v>
      </c>
      <c r="F376" s="11" t="s">
        <v>241</v>
      </c>
      <c r="G376" t="str">
        <f t="shared" si="34"/>
        <v>43313.437</v>
      </c>
      <c r="H376" s="26">
        <f t="shared" si="35"/>
        <v>3607</v>
      </c>
      <c r="I376" s="199" t="s">
        <v>1581</v>
      </c>
      <c r="J376" s="200" t="s">
        <v>1582</v>
      </c>
      <c r="K376" s="199">
        <v>3607</v>
      </c>
      <c r="L376" s="199" t="s">
        <v>608</v>
      </c>
      <c r="M376" s="200" t="s">
        <v>456</v>
      </c>
      <c r="N376" s="200"/>
      <c r="O376" s="201" t="s">
        <v>658</v>
      </c>
      <c r="P376" s="201" t="s">
        <v>326</v>
      </c>
    </row>
    <row r="377" spans="1:16">
      <c r="A377" s="26" t="str">
        <f t="shared" si="30"/>
        <v> GEOS 6 </v>
      </c>
      <c r="B377" s="11" t="str">
        <f t="shared" si="31"/>
        <v>II</v>
      </c>
      <c r="C377" s="26">
        <f t="shared" si="32"/>
        <v>43314.474000000002</v>
      </c>
      <c r="D377" t="str">
        <f t="shared" si="33"/>
        <v>vis</v>
      </c>
      <c r="E377" t="e">
        <f>VLOOKUP(C377,A!C$21:E$973,3,FALSE)</f>
        <v>#N/A</v>
      </c>
      <c r="F377" s="11" t="s">
        <v>241</v>
      </c>
      <c r="G377" t="str">
        <f t="shared" si="34"/>
        <v>43314.474</v>
      </c>
      <c r="H377" s="26">
        <f t="shared" si="35"/>
        <v>3609.5</v>
      </c>
      <c r="I377" s="199" t="s">
        <v>1583</v>
      </c>
      <c r="J377" s="200" t="s">
        <v>1584</v>
      </c>
      <c r="K377" s="199">
        <v>3609.5</v>
      </c>
      <c r="L377" s="199" t="s">
        <v>591</v>
      </c>
      <c r="M377" s="200" t="s">
        <v>456</v>
      </c>
      <c r="N377" s="200"/>
      <c r="O377" s="201" t="s">
        <v>658</v>
      </c>
      <c r="P377" s="201" t="s">
        <v>326</v>
      </c>
    </row>
    <row r="378" spans="1:16">
      <c r="A378" s="26" t="str">
        <f t="shared" si="30"/>
        <v> GEOS 6 </v>
      </c>
      <c r="B378" s="11" t="str">
        <f t="shared" si="31"/>
        <v>II</v>
      </c>
      <c r="C378" s="26">
        <f t="shared" si="32"/>
        <v>43321.427000000003</v>
      </c>
      <c r="D378" t="str">
        <f t="shared" si="33"/>
        <v>vis</v>
      </c>
      <c r="E378" t="e">
        <f>VLOOKUP(C378,A!C$21:E$973,3,FALSE)</f>
        <v>#N/A</v>
      </c>
      <c r="F378" s="11" t="s">
        <v>241</v>
      </c>
      <c r="G378" t="str">
        <f t="shared" si="34"/>
        <v>43321.427</v>
      </c>
      <c r="H378" s="26">
        <f t="shared" si="35"/>
        <v>3626.5</v>
      </c>
      <c r="I378" s="199" t="s">
        <v>1585</v>
      </c>
      <c r="J378" s="200" t="s">
        <v>1586</v>
      </c>
      <c r="K378" s="199">
        <v>3626.5</v>
      </c>
      <c r="L378" s="199" t="s">
        <v>1587</v>
      </c>
      <c r="M378" s="200" t="s">
        <v>456</v>
      </c>
      <c r="N378" s="200"/>
      <c r="O378" s="201" t="s">
        <v>658</v>
      </c>
      <c r="P378" s="201" t="s">
        <v>326</v>
      </c>
    </row>
    <row r="379" spans="1:16">
      <c r="A379" s="26" t="str">
        <f t="shared" si="30"/>
        <v> GEOS 6 </v>
      </c>
      <c r="B379" s="11" t="str">
        <f t="shared" si="31"/>
        <v>I</v>
      </c>
      <c r="C379" s="26">
        <f t="shared" si="32"/>
        <v>43322.472000000002</v>
      </c>
      <c r="D379" t="str">
        <f t="shared" si="33"/>
        <v>vis</v>
      </c>
      <c r="E379" t="e">
        <f>VLOOKUP(C379,A!C$21:E$973,3,FALSE)</f>
        <v>#N/A</v>
      </c>
      <c r="F379" s="11" t="s">
        <v>241</v>
      </c>
      <c r="G379" t="str">
        <f t="shared" si="34"/>
        <v>43322.472</v>
      </c>
      <c r="H379" s="26">
        <f t="shared" si="35"/>
        <v>3629</v>
      </c>
      <c r="I379" s="199" t="s">
        <v>1588</v>
      </c>
      <c r="J379" s="200" t="s">
        <v>1589</v>
      </c>
      <c r="K379" s="199">
        <v>3629</v>
      </c>
      <c r="L379" s="199" t="s">
        <v>964</v>
      </c>
      <c r="M379" s="200" t="s">
        <v>456</v>
      </c>
      <c r="N379" s="200"/>
      <c r="O379" s="201" t="s">
        <v>592</v>
      </c>
      <c r="P379" s="201" t="s">
        <v>326</v>
      </c>
    </row>
    <row r="380" spans="1:16">
      <c r="A380" s="26" t="str">
        <f t="shared" si="30"/>
        <v> GEOS 6 </v>
      </c>
      <c r="B380" s="11" t="str">
        <f t="shared" si="31"/>
        <v>I</v>
      </c>
      <c r="C380" s="26">
        <f t="shared" si="32"/>
        <v>43327.379000000001</v>
      </c>
      <c r="D380" t="str">
        <f t="shared" si="33"/>
        <v>vis</v>
      </c>
      <c r="E380" t="e">
        <f>VLOOKUP(C380,A!C$21:E$973,3,FALSE)</f>
        <v>#N/A</v>
      </c>
      <c r="F380" s="11" t="s">
        <v>241</v>
      </c>
      <c r="G380" t="str">
        <f t="shared" si="34"/>
        <v>43327.379</v>
      </c>
      <c r="H380" s="26">
        <f t="shared" si="35"/>
        <v>3641</v>
      </c>
      <c r="I380" s="199" t="s">
        <v>1590</v>
      </c>
      <c r="J380" s="200" t="s">
        <v>1591</v>
      </c>
      <c r="K380" s="199">
        <v>3641</v>
      </c>
      <c r="L380" s="199" t="s">
        <v>611</v>
      </c>
      <c r="M380" s="200" t="s">
        <v>456</v>
      </c>
      <c r="N380" s="200"/>
      <c r="O380" s="201" t="s">
        <v>658</v>
      </c>
      <c r="P380" s="201" t="s">
        <v>326</v>
      </c>
    </row>
    <row r="381" spans="1:16">
      <c r="A381" s="26" t="str">
        <f t="shared" si="30"/>
        <v> VSSC 58.18 </v>
      </c>
      <c r="B381" s="11" t="str">
        <f t="shared" si="31"/>
        <v>I</v>
      </c>
      <c r="C381" s="26">
        <f t="shared" si="32"/>
        <v>43331.493000000002</v>
      </c>
      <c r="D381" t="str">
        <f t="shared" si="33"/>
        <v>vis</v>
      </c>
      <c r="E381" t="e">
        <f>VLOOKUP(C381,A!C$21:E$973,3,FALSE)</f>
        <v>#N/A</v>
      </c>
      <c r="F381" s="11" t="s">
        <v>241</v>
      </c>
      <c r="G381" t="str">
        <f t="shared" si="34"/>
        <v>43331.493</v>
      </c>
      <c r="H381" s="26">
        <f t="shared" si="35"/>
        <v>3651</v>
      </c>
      <c r="I381" s="199" t="s">
        <v>1592</v>
      </c>
      <c r="J381" s="200" t="s">
        <v>1593</v>
      </c>
      <c r="K381" s="199">
        <v>3651</v>
      </c>
      <c r="L381" s="199" t="s">
        <v>933</v>
      </c>
      <c r="M381" s="200" t="s">
        <v>456</v>
      </c>
      <c r="N381" s="200"/>
      <c r="O381" s="201" t="s">
        <v>748</v>
      </c>
      <c r="P381" s="201" t="s">
        <v>325</v>
      </c>
    </row>
    <row r="382" spans="1:16">
      <c r="A382" s="26" t="str">
        <f t="shared" si="30"/>
        <v> GEOS 6 </v>
      </c>
      <c r="B382" s="11" t="str">
        <f t="shared" si="31"/>
        <v>I</v>
      </c>
      <c r="C382" s="26">
        <f t="shared" si="32"/>
        <v>43336.377999999997</v>
      </c>
      <c r="D382" t="str">
        <f t="shared" si="33"/>
        <v>vis</v>
      </c>
      <c r="E382" t="e">
        <f>VLOOKUP(C382,A!C$21:E$973,3,FALSE)</f>
        <v>#N/A</v>
      </c>
      <c r="F382" s="11" t="s">
        <v>241</v>
      </c>
      <c r="G382" t="str">
        <f t="shared" si="34"/>
        <v>43336.378</v>
      </c>
      <c r="H382" s="26">
        <f t="shared" si="35"/>
        <v>3663</v>
      </c>
      <c r="I382" s="199" t="s">
        <v>1594</v>
      </c>
      <c r="J382" s="200" t="s">
        <v>1595</v>
      </c>
      <c r="K382" s="199">
        <v>3663</v>
      </c>
      <c r="L382" s="199" t="s">
        <v>702</v>
      </c>
      <c r="M382" s="200" t="s">
        <v>456</v>
      </c>
      <c r="N382" s="200"/>
      <c r="O382" s="201" t="s">
        <v>658</v>
      </c>
      <c r="P382" s="201" t="s">
        <v>326</v>
      </c>
    </row>
    <row r="383" spans="1:16">
      <c r="A383" s="26" t="str">
        <f t="shared" si="30"/>
        <v> GEOS 6 </v>
      </c>
      <c r="B383" s="11" t="str">
        <f t="shared" si="31"/>
        <v>II</v>
      </c>
      <c r="C383" s="26">
        <f t="shared" si="32"/>
        <v>43344.375999999997</v>
      </c>
      <c r="D383" t="str">
        <f t="shared" si="33"/>
        <v>vis</v>
      </c>
      <c r="E383" t="e">
        <f>VLOOKUP(C383,A!C$21:E$973,3,FALSE)</f>
        <v>#N/A</v>
      </c>
      <c r="F383" s="11" t="s">
        <v>241</v>
      </c>
      <c r="G383" t="str">
        <f t="shared" si="34"/>
        <v>43344.376</v>
      </c>
      <c r="H383" s="26">
        <f t="shared" si="35"/>
        <v>3682.5</v>
      </c>
      <c r="I383" s="199" t="s">
        <v>1596</v>
      </c>
      <c r="J383" s="200" t="s">
        <v>1597</v>
      </c>
      <c r="K383" s="199">
        <v>3682.5</v>
      </c>
      <c r="L383" s="199" t="s">
        <v>890</v>
      </c>
      <c r="M383" s="200" t="s">
        <v>456</v>
      </c>
      <c r="N383" s="200"/>
      <c r="O383" s="201" t="s">
        <v>658</v>
      </c>
      <c r="P383" s="201" t="s">
        <v>326</v>
      </c>
    </row>
    <row r="384" spans="1:16">
      <c r="A384" s="26" t="str">
        <f t="shared" si="30"/>
        <v> GEOS 6 </v>
      </c>
      <c r="B384" s="11" t="str">
        <f t="shared" si="31"/>
        <v>I</v>
      </c>
      <c r="C384" s="26">
        <f t="shared" si="32"/>
        <v>43347.438999999998</v>
      </c>
      <c r="D384" t="str">
        <f t="shared" si="33"/>
        <v>vis</v>
      </c>
      <c r="E384" t="e">
        <f>VLOOKUP(C384,A!C$21:E$973,3,FALSE)</f>
        <v>#N/A</v>
      </c>
      <c r="F384" s="11" t="s">
        <v>241</v>
      </c>
      <c r="G384" t="str">
        <f t="shared" si="34"/>
        <v>43347.439</v>
      </c>
      <c r="H384" s="26">
        <f t="shared" si="35"/>
        <v>3690</v>
      </c>
      <c r="I384" s="199" t="s">
        <v>1598</v>
      </c>
      <c r="J384" s="200" t="s">
        <v>1599</v>
      </c>
      <c r="K384" s="199">
        <v>3690</v>
      </c>
      <c r="L384" s="199" t="s">
        <v>1587</v>
      </c>
      <c r="M384" s="200" t="s">
        <v>456</v>
      </c>
      <c r="N384" s="200"/>
      <c r="O384" s="201" t="s">
        <v>658</v>
      </c>
      <c r="P384" s="201" t="s">
        <v>326</v>
      </c>
    </row>
    <row r="385" spans="1:16">
      <c r="A385" s="26" t="str">
        <f t="shared" si="30"/>
        <v> GEOS 6 </v>
      </c>
      <c r="B385" s="11" t="str">
        <f t="shared" si="31"/>
        <v>II</v>
      </c>
      <c r="C385" s="26">
        <f t="shared" si="32"/>
        <v>43348.476000000002</v>
      </c>
      <c r="D385" t="str">
        <f t="shared" si="33"/>
        <v>vis</v>
      </c>
      <c r="E385" t="e">
        <f>VLOOKUP(C385,A!C$21:E$973,3,FALSE)</f>
        <v>#N/A</v>
      </c>
      <c r="F385" s="11" t="s">
        <v>241</v>
      </c>
      <c r="G385" t="str">
        <f t="shared" si="34"/>
        <v>43348.476</v>
      </c>
      <c r="H385" s="26">
        <f t="shared" si="35"/>
        <v>3692.5</v>
      </c>
      <c r="I385" s="199" t="s">
        <v>1600</v>
      </c>
      <c r="J385" s="200" t="s">
        <v>1601</v>
      </c>
      <c r="K385" s="199">
        <v>3692.5</v>
      </c>
      <c r="L385" s="199" t="s">
        <v>647</v>
      </c>
      <c r="M385" s="200" t="s">
        <v>456</v>
      </c>
      <c r="N385" s="200"/>
      <c r="O385" s="201" t="s">
        <v>658</v>
      </c>
      <c r="P385" s="201" t="s">
        <v>326</v>
      </c>
    </row>
    <row r="386" spans="1:16">
      <c r="A386" s="26" t="str">
        <f t="shared" si="30"/>
        <v> GEOS 6 </v>
      </c>
      <c r="B386" s="11" t="str">
        <f t="shared" si="31"/>
        <v>I</v>
      </c>
      <c r="C386" s="26">
        <f t="shared" si="32"/>
        <v>43361.377</v>
      </c>
      <c r="D386" t="str">
        <f t="shared" si="33"/>
        <v>vis</v>
      </c>
      <c r="E386" t="e">
        <f>VLOOKUP(C386,A!C$21:E$973,3,FALSE)</f>
        <v>#N/A</v>
      </c>
      <c r="F386" s="11" t="s">
        <v>241</v>
      </c>
      <c r="G386" t="str">
        <f t="shared" si="34"/>
        <v>43361.377</v>
      </c>
      <c r="H386" s="26">
        <f t="shared" si="35"/>
        <v>3724</v>
      </c>
      <c r="I386" s="199" t="s">
        <v>1602</v>
      </c>
      <c r="J386" s="200" t="s">
        <v>1603</v>
      </c>
      <c r="K386" s="199">
        <v>3724</v>
      </c>
      <c r="L386" s="199" t="s">
        <v>861</v>
      </c>
      <c r="M386" s="200" t="s">
        <v>456</v>
      </c>
      <c r="N386" s="200"/>
      <c r="O386" s="201" t="s">
        <v>592</v>
      </c>
      <c r="P386" s="201" t="s">
        <v>326</v>
      </c>
    </row>
    <row r="387" spans="1:16">
      <c r="A387" s="26" t="str">
        <f t="shared" si="30"/>
        <v> GEOS 6 </v>
      </c>
      <c r="B387" s="11" t="str">
        <f t="shared" si="31"/>
        <v>II</v>
      </c>
      <c r="C387" s="26">
        <f t="shared" si="32"/>
        <v>43364.442000000003</v>
      </c>
      <c r="D387" t="str">
        <f t="shared" si="33"/>
        <v>vis</v>
      </c>
      <c r="E387" t="e">
        <f>VLOOKUP(C387,A!C$21:E$973,3,FALSE)</f>
        <v>#N/A</v>
      </c>
      <c r="F387" s="11" t="s">
        <v>241</v>
      </c>
      <c r="G387" t="str">
        <f t="shared" si="34"/>
        <v>43364.442</v>
      </c>
      <c r="H387" s="26">
        <f t="shared" si="35"/>
        <v>3731.5</v>
      </c>
      <c r="I387" s="199" t="s">
        <v>1604</v>
      </c>
      <c r="J387" s="200" t="s">
        <v>1605</v>
      </c>
      <c r="K387" s="199">
        <v>3731.5</v>
      </c>
      <c r="L387" s="199" t="s">
        <v>985</v>
      </c>
      <c r="M387" s="200" t="s">
        <v>456</v>
      </c>
      <c r="N387" s="200"/>
      <c r="O387" s="201" t="s">
        <v>592</v>
      </c>
      <c r="P387" s="201" t="s">
        <v>326</v>
      </c>
    </row>
    <row r="388" spans="1:16">
      <c r="A388" s="26" t="str">
        <f t="shared" si="30"/>
        <v> GEOS 6 </v>
      </c>
      <c r="B388" s="11" t="str">
        <f t="shared" si="31"/>
        <v>I</v>
      </c>
      <c r="C388" s="26">
        <f t="shared" si="32"/>
        <v>43365.472999999998</v>
      </c>
      <c r="D388" t="str">
        <f t="shared" si="33"/>
        <v>vis</v>
      </c>
      <c r="E388" t="e">
        <f>VLOOKUP(C388,A!C$21:E$973,3,FALSE)</f>
        <v>#N/A</v>
      </c>
      <c r="F388" s="11" t="s">
        <v>241</v>
      </c>
      <c r="G388" t="str">
        <f t="shared" si="34"/>
        <v>43365.473</v>
      </c>
      <c r="H388" s="26">
        <f t="shared" si="35"/>
        <v>3734</v>
      </c>
      <c r="I388" s="199" t="s">
        <v>1606</v>
      </c>
      <c r="J388" s="200" t="s">
        <v>1607</v>
      </c>
      <c r="K388" s="199">
        <v>3734</v>
      </c>
      <c r="L388" s="199" t="s">
        <v>890</v>
      </c>
      <c r="M388" s="200" t="s">
        <v>456</v>
      </c>
      <c r="N388" s="200"/>
      <c r="O388" s="201" t="s">
        <v>1560</v>
      </c>
      <c r="P388" s="201" t="s">
        <v>326</v>
      </c>
    </row>
    <row r="389" spans="1:16">
      <c r="A389" s="26" t="str">
        <f t="shared" si="30"/>
        <v> GEOS 6 </v>
      </c>
      <c r="B389" s="11" t="str">
        <f t="shared" si="31"/>
        <v>I</v>
      </c>
      <c r="C389" s="26">
        <f t="shared" si="32"/>
        <v>43365.483</v>
      </c>
      <c r="D389" t="str">
        <f t="shared" si="33"/>
        <v>vis</v>
      </c>
      <c r="E389" t="e">
        <f>VLOOKUP(C389,A!C$21:E$973,3,FALSE)</f>
        <v>#N/A</v>
      </c>
      <c r="F389" s="11" t="s">
        <v>241</v>
      </c>
      <c r="G389" t="str">
        <f t="shared" si="34"/>
        <v>43365.483</v>
      </c>
      <c r="H389" s="26">
        <f t="shared" si="35"/>
        <v>3734</v>
      </c>
      <c r="I389" s="199" t="s">
        <v>1608</v>
      </c>
      <c r="J389" s="200" t="s">
        <v>1609</v>
      </c>
      <c r="K389" s="199">
        <v>3734</v>
      </c>
      <c r="L389" s="199" t="s">
        <v>601</v>
      </c>
      <c r="M389" s="200" t="s">
        <v>456</v>
      </c>
      <c r="N389" s="200"/>
      <c r="O389" s="201" t="s">
        <v>592</v>
      </c>
      <c r="P389" s="201" t="s">
        <v>326</v>
      </c>
    </row>
    <row r="390" spans="1:16">
      <c r="A390" s="26" t="str">
        <f t="shared" si="30"/>
        <v> GEOS 6 </v>
      </c>
      <c r="B390" s="11" t="str">
        <f t="shared" si="31"/>
        <v>II</v>
      </c>
      <c r="C390" s="26">
        <f t="shared" si="32"/>
        <v>43369.379000000001</v>
      </c>
      <c r="D390" t="str">
        <f t="shared" si="33"/>
        <v>vis</v>
      </c>
      <c r="E390" t="e">
        <f>VLOOKUP(C390,A!C$21:E$973,3,FALSE)</f>
        <v>#N/A</v>
      </c>
      <c r="F390" s="11" t="s">
        <v>241</v>
      </c>
      <c r="G390" t="str">
        <f t="shared" si="34"/>
        <v>43369.379</v>
      </c>
      <c r="H390" s="26">
        <f t="shared" si="35"/>
        <v>3743.5</v>
      </c>
      <c r="I390" s="199" t="s">
        <v>1610</v>
      </c>
      <c r="J390" s="200" t="s">
        <v>1611</v>
      </c>
      <c r="K390" s="199">
        <v>3743.5</v>
      </c>
      <c r="L390" s="199" t="s">
        <v>479</v>
      </c>
      <c r="M390" s="200" t="s">
        <v>456</v>
      </c>
      <c r="N390" s="200"/>
      <c r="O390" s="201" t="s">
        <v>592</v>
      </c>
      <c r="P390" s="201" t="s">
        <v>326</v>
      </c>
    </row>
    <row r="391" spans="1:16">
      <c r="A391" s="26" t="str">
        <f t="shared" si="30"/>
        <v> GEOS 6 </v>
      </c>
      <c r="B391" s="11" t="str">
        <f t="shared" si="31"/>
        <v>I</v>
      </c>
      <c r="C391" s="26">
        <f t="shared" si="32"/>
        <v>43370.394</v>
      </c>
      <c r="D391" t="str">
        <f t="shared" si="33"/>
        <v>vis</v>
      </c>
      <c r="E391" t="e">
        <f>VLOOKUP(C391,A!C$21:E$973,3,FALSE)</f>
        <v>#N/A</v>
      </c>
      <c r="F391" s="11" t="s">
        <v>241</v>
      </c>
      <c r="G391" t="str">
        <f t="shared" si="34"/>
        <v>43370.394</v>
      </c>
      <c r="H391" s="26">
        <f t="shared" si="35"/>
        <v>3746</v>
      </c>
      <c r="I391" s="199" t="s">
        <v>1612</v>
      </c>
      <c r="J391" s="200" t="s">
        <v>1613</v>
      </c>
      <c r="K391" s="199">
        <v>3746</v>
      </c>
      <c r="L391" s="199" t="s">
        <v>1614</v>
      </c>
      <c r="M391" s="200" t="s">
        <v>456</v>
      </c>
      <c r="N391" s="200"/>
      <c r="O391" s="201" t="s">
        <v>1570</v>
      </c>
      <c r="P391" s="201" t="s">
        <v>326</v>
      </c>
    </row>
    <row r="392" spans="1:16">
      <c r="A392" s="26" t="str">
        <f t="shared" si="30"/>
        <v> GEOS 6 </v>
      </c>
      <c r="B392" s="11" t="str">
        <f t="shared" si="31"/>
        <v>I</v>
      </c>
      <c r="C392" s="26">
        <f t="shared" si="32"/>
        <v>43395.385999999999</v>
      </c>
      <c r="D392" t="str">
        <f t="shared" si="33"/>
        <v>vis</v>
      </c>
      <c r="E392" t="e">
        <f>VLOOKUP(C392,A!C$21:E$973,3,FALSE)</f>
        <v>#N/A</v>
      </c>
      <c r="F392" s="11" t="s">
        <v>241</v>
      </c>
      <c r="G392" t="str">
        <f t="shared" si="34"/>
        <v>43395.386</v>
      </c>
      <c r="H392" s="26">
        <f t="shared" si="35"/>
        <v>3807</v>
      </c>
      <c r="I392" s="199" t="s">
        <v>1615</v>
      </c>
      <c r="J392" s="200" t="s">
        <v>1616</v>
      </c>
      <c r="K392" s="199">
        <v>3807</v>
      </c>
      <c r="L392" s="199" t="s">
        <v>543</v>
      </c>
      <c r="M392" s="200" t="s">
        <v>456</v>
      </c>
      <c r="N392" s="200"/>
      <c r="O392" s="201" t="s">
        <v>658</v>
      </c>
      <c r="P392" s="201" t="s">
        <v>326</v>
      </c>
    </row>
    <row r="393" spans="1:16">
      <c r="A393" s="26" t="str">
        <f t="shared" si="30"/>
        <v> GEOS 13 </v>
      </c>
      <c r="B393" s="11" t="str">
        <f t="shared" si="31"/>
        <v>II</v>
      </c>
      <c r="C393" s="26">
        <f t="shared" si="32"/>
        <v>43688.495999999999</v>
      </c>
      <c r="D393" t="str">
        <f t="shared" si="33"/>
        <v>vis</v>
      </c>
      <c r="E393" t="e">
        <f>VLOOKUP(C393,A!C$21:E$973,3,FALSE)</f>
        <v>#N/A</v>
      </c>
      <c r="F393" s="11" t="s">
        <v>241</v>
      </c>
      <c r="G393" t="str">
        <f t="shared" si="34"/>
        <v>43688.496</v>
      </c>
      <c r="H393" s="26">
        <f t="shared" si="35"/>
        <v>4522.5</v>
      </c>
      <c r="I393" s="199" t="s">
        <v>1617</v>
      </c>
      <c r="J393" s="200" t="s">
        <v>1618</v>
      </c>
      <c r="K393" s="199">
        <v>4522.5</v>
      </c>
      <c r="L393" s="199" t="s">
        <v>634</v>
      </c>
      <c r="M393" s="200" t="s">
        <v>456</v>
      </c>
      <c r="N393" s="200"/>
      <c r="O393" s="201" t="s">
        <v>592</v>
      </c>
      <c r="P393" s="201" t="s">
        <v>327</v>
      </c>
    </row>
    <row r="394" spans="1:16">
      <c r="A394" s="26" t="str">
        <f t="shared" si="30"/>
        <v> GEOS 13 </v>
      </c>
      <c r="B394" s="11" t="str">
        <f t="shared" si="31"/>
        <v>II</v>
      </c>
      <c r="C394" s="26">
        <f t="shared" si="32"/>
        <v>43718.379000000001</v>
      </c>
      <c r="D394" t="str">
        <f t="shared" si="33"/>
        <v>vis</v>
      </c>
      <c r="E394" t="e">
        <f>VLOOKUP(C394,A!C$21:E$973,3,FALSE)</f>
        <v>#N/A</v>
      </c>
      <c r="F394" s="11" t="s">
        <v>241</v>
      </c>
      <c r="G394" t="str">
        <f t="shared" si="34"/>
        <v>43718.379</v>
      </c>
      <c r="H394" s="26">
        <f t="shared" si="35"/>
        <v>4595.5</v>
      </c>
      <c r="I394" s="199" t="s">
        <v>1619</v>
      </c>
      <c r="J394" s="200" t="s">
        <v>1620</v>
      </c>
      <c r="K394" s="199">
        <v>4595.5</v>
      </c>
      <c r="L394" s="199" t="s">
        <v>580</v>
      </c>
      <c r="M394" s="200" t="s">
        <v>456</v>
      </c>
      <c r="N394" s="200"/>
      <c r="O394" s="201" t="s">
        <v>1621</v>
      </c>
      <c r="P394" s="201" t="s">
        <v>327</v>
      </c>
    </row>
    <row r="395" spans="1:16">
      <c r="A395" s="26" t="str">
        <f t="shared" ref="A395:A458" si="36">P395</f>
        <v> GEOS 13 </v>
      </c>
      <c r="B395" s="11" t="str">
        <f t="shared" ref="B395:B458" si="37">IF(H395=INT(H395),"I","II")</f>
        <v>II</v>
      </c>
      <c r="C395" s="26">
        <f t="shared" ref="C395:C458" si="38">1*G395</f>
        <v>43718.396000000001</v>
      </c>
      <c r="D395" t="str">
        <f t="shared" ref="D395:D458" si="39">VLOOKUP(F395,I$1:J$5,2,FALSE)</f>
        <v>vis</v>
      </c>
      <c r="E395" t="e">
        <f>VLOOKUP(C395,A!C$21:E$973,3,FALSE)</f>
        <v>#N/A</v>
      </c>
      <c r="F395" s="11" t="s">
        <v>241</v>
      </c>
      <c r="G395" t="str">
        <f t="shared" ref="G395:G458" si="40">MID(I395,3,LEN(I395)-3)</f>
        <v>43718.396</v>
      </c>
      <c r="H395" s="26">
        <f t="shared" ref="H395:H458" si="41">1*K395</f>
        <v>4595.5</v>
      </c>
      <c r="I395" s="199" t="s">
        <v>1622</v>
      </c>
      <c r="J395" s="200" t="s">
        <v>1623</v>
      </c>
      <c r="K395" s="199">
        <v>4595.5</v>
      </c>
      <c r="L395" s="199" t="s">
        <v>854</v>
      </c>
      <c r="M395" s="200" t="s">
        <v>456</v>
      </c>
      <c r="N395" s="200"/>
      <c r="O395" s="201" t="s">
        <v>592</v>
      </c>
      <c r="P395" s="201" t="s">
        <v>327</v>
      </c>
    </row>
    <row r="396" spans="1:16">
      <c r="A396" s="26" t="str">
        <f t="shared" si="36"/>
        <v> GEOS 13 </v>
      </c>
      <c r="B396" s="11" t="str">
        <f t="shared" si="37"/>
        <v>I</v>
      </c>
      <c r="C396" s="26">
        <f t="shared" si="38"/>
        <v>43723.512999999999</v>
      </c>
      <c r="D396" t="str">
        <f t="shared" si="39"/>
        <v>vis</v>
      </c>
      <c r="E396" t="e">
        <f>VLOOKUP(C396,A!C$21:E$973,3,FALSE)</f>
        <v>#N/A</v>
      </c>
      <c r="F396" s="11" t="s">
        <v>241</v>
      </c>
      <c r="G396" t="str">
        <f t="shared" si="40"/>
        <v>43723.513</v>
      </c>
      <c r="H396" s="26">
        <f t="shared" si="41"/>
        <v>4608</v>
      </c>
      <c r="I396" s="199" t="s">
        <v>1624</v>
      </c>
      <c r="J396" s="200" t="s">
        <v>1625</v>
      </c>
      <c r="K396" s="199">
        <v>4608</v>
      </c>
      <c r="L396" s="199" t="s">
        <v>601</v>
      </c>
      <c r="M396" s="200" t="s">
        <v>456</v>
      </c>
      <c r="N396" s="200"/>
      <c r="O396" s="201" t="s">
        <v>592</v>
      </c>
      <c r="P396" s="201" t="s">
        <v>327</v>
      </c>
    </row>
    <row r="397" spans="1:16">
      <c r="A397" s="26" t="str">
        <f t="shared" si="36"/>
        <v> GEOS 13 </v>
      </c>
      <c r="B397" s="11" t="str">
        <f t="shared" si="37"/>
        <v>I</v>
      </c>
      <c r="C397" s="26">
        <f t="shared" si="38"/>
        <v>43726.379000000001</v>
      </c>
      <c r="D397" t="str">
        <f t="shared" si="39"/>
        <v>vis</v>
      </c>
      <c r="E397" t="e">
        <f>VLOOKUP(C397,A!C$21:E$973,3,FALSE)</f>
        <v>#N/A</v>
      </c>
      <c r="F397" s="11" t="s">
        <v>241</v>
      </c>
      <c r="G397" t="str">
        <f t="shared" si="40"/>
        <v>43726.379</v>
      </c>
      <c r="H397" s="26">
        <f t="shared" si="41"/>
        <v>4615</v>
      </c>
      <c r="I397" s="199" t="s">
        <v>1626</v>
      </c>
      <c r="J397" s="200" t="s">
        <v>1627</v>
      </c>
      <c r="K397" s="199">
        <v>4615</v>
      </c>
      <c r="L397" s="199" t="s">
        <v>644</v>
      </c>
      <c r="M397" s="200" t="s">
        <v>456</v>
      </c>
      <c r="N397" s="200"/>
      <c r="O397" s="201" t="s">
        <v>592</v>
      </c>
      <c r="P397" s="201" t="s">
        <v>327</v>
      </c>
    </row>
    <row r="398" spans="1:16">
      <c r="A398" s="26" t="str">
        <f t="shared" si="36"/>
        <v> GEOS 13 </v>
      </c>
      <c r="B398" s="11" t="str">
        <f t="shared" si="37"/>
        <v>II</v>
      </c>
      <c r="C398" s="26">
        <f t="shared" si="38"/>
        <v>43729.449000000001</v>
      </c>
      <c r="D398" t="str">
        <f t="shared" si="39"/>
        <v>vis</v>
      </c>
      <c r="E398" t="e">
        <f>VLOOKUP(C398,A!C$21:E$973,3,FALSE)</f>
        <v>#N/A</v>
      </c>
      <c r="F398" s="11" t="s">
        <v>241</v>
      </c>
      <c r="G398" t="str">
        <f t="shared" si="40"/>
        <v>43729.449</v>
      </c>
      <c r="H398" s="26">
        <f t="shared" si="41"/>
        <v>4622.5</v>
      </c>
      <c r="I398" s="199" t="s">
        <v>1628</v>
      </c>
      <c r="J398" s="200" t="s">
        <v>1629</v>
      </c>
      <c r="K398" s="199">
        <v>4622.5</v>
      </c>
      <c r="L398" s="199" t="s">
        <v>1468</v>
      </c>
      <c r="M398" s="200" t="s">
        <v>456</v>
      </c>
      <c r="N398" s="200"/>
      <c r="O398" s="201" t="s">
        <v>1621</v>
      </c>
      <c r="P398" s="201" t="s">
        <v>327</v>
      </c>
    </row>
    <row r="399" spans="1:16">
      <c r="A399" s="26" t="str">
        <f t="shared" si="36"/>
        <v> GEOS 13 </v>
      </c>
      <c r="B399" s="11" t="str">
        <f t="shared" si="37"/>
        <v>II</v>
      </c>
      <c r="C399" s="26">
        <f t="shared" si="38"/>
        <v>43729.461000000003</v>
      </c>
      <c r="D399" t="str">
        <f t="shared" si="39"/>
        <v>vis</v>
      </c>
      <c r="E399" t="e">
        <f>VLOOKUP(C399,A!C$21:E$973,3,FALSE)</f>
        <v>#N/A</v>
      </c>
      <c r="F399" s="11" t="s">
        <v>241</v>
      </c>
      <c r="G399" t="str">
        <f t="shared" si="40"/>
        <v>43729.461</v>
      </c>
      <c r="H399" s="26">
        <f t="shared" si="41"/>
        <v>4622.5</v>
      </c>
      <c r="I399" s="199" t="s">
        <v>1630</v>
      </c>
      <c r="J399" s="200" t="s">
        <v>1631</v>
      </c>
      <c r="K399" s="199">
        <v>4622.5</v>
      </c>
      <c r="L399" s="199" t="s">
        <v>634</v>
      </c>
      <c r="M399" s="200" t="s">
        <v>456</v>
      </c>
      <c r="N399" s="200"/>
      <c r="O399" s="201" t="s">
        <v>592</v>
      </c>
      <c r="P399" s="201" t="s">
        <v>327</v>
      </c>
    </row>
    <row r="400" spans="1:16">
      <c r="A400" s="26" t="str">
        <f t="shared" si="36"/>
        <v> GEOS 13 </v>
      </c>
      <c r="B400" s="11" t="str">
        <f t="shared" si="37"/>
        <v>II</v>
      </c>
      <c r="C400" s="26">
        <f t="shared" si="38"/>
        <v>43729.462</v>
      </c>
      <c r="D400" t="str">
        <f t="shared" si="39"/>
        <v>vis</v>
      </c>
      <c r="E400" t="e">
        <f>VLOOKUP(C400,A!C$21:E$973,3,FALSE)</f>
        <v>#N/A</v>
      </c>
      <c r="F400" s="11" t="s">
        <v>241</v>
      </c>
      <c r="G400" t="str">
        <f t="shared" si="40"/>
        <v>43729.462</v>
      </c>
      <c r="H400" s="26">
        <f t="shared" si="41"/>
        <v>4622.5</v>
      </c>
      <c r="I400" s="199" t="s">
        <v>1632</v>
      </c>
      <c r="J400" s="200" t="s">
        <v>1633</v>
      </c>
      <c r="K400" s="199">
        <v>4622.5</v>
      </c>
      <c r="L400" s="199" t="s">
        <v>978</v>
      </c>
      <c r="M400" s="200" t="s">
        <v>456</v>
      </c>
      <c r="N400" s="200"/>
      <c r="O400" s="201" t="s">
        <v>1634</v>
      </c>
      <c r="P400" s="201" t="s">
        <v>327</v>
      </c>
    </row>
    <row r="401" spans="1:16">
      <c r="A401" s="26" t="str">
        <f t="shared" si="36"/>
        <v> GEOS 13 </v>
      </c>
      <c r="B401" s="11" t="str">
        <f t="shared" si="37"/>
        <v>I</v>
      </c>
      <c r="C401" s="26">
        <f t="shared" si="38"/>
        <v>43730.485000000001</v>
      </c>
      <c r="D401" t="str">
        <f t="shared" si="39"/>
        <v>vis</v>
      </c>
      <c r="E401" t="e">
        <f>VLOOKUP(C401,A!C$21:E$973,3,FALSE)</f>
        <v>#N/A</v>
      </c>
      <c r="F401" s="11" t="s">
        <v>241</v>
      </c>
      <c r="G401" t="str">
        <f t="shared" si="40"/>
        <v>43730.485</v>
      </c>
      <c r="H401" s="26">
        <f t="shared" si="41"/>
        <v>4625</v>
      </c>
      <c r="I401" s="199" t="s">
        <v>1635</v>
      </c>
      <c r="J401" s="200" t="s">
        <v>1636</v>
      </c>
      <c r="K401" s="199">
        <v>4625</v>
      </c>
      <c r="L401" s="199" t="s">
        <v>634</v>
      </c>
      <c r="M401" s="200" t="s">
        <v>456</v>
      </c>
      <c r="N401" s="200"/>
      <c r="O401" s="201" t="s">
        <v>592</v>
      </c>
      <c r="P401" s="201" t="s">
        <v>327</v>
      </c>
    </row>
    <row r="402" spans="1:16">
      <c r="A402" s="26" t="str">
        <f t="shared" si="36"/>
        <v> GEOS 13 </v>
      </c>
      <c r="B402" s="11" t="str">
        <f t="shared" si="37"/>
        <v>II</v>
      </c>
      <c r="C402" s="26">
        <f t="shared" si="38"/>
        <v>43731.508000000002</v>
      </c>
      <c r="D402" t="str">
        <f t="shared" si="39"/>
        <v>vis</v>
      </c>
      <c r="E402" t="e">
        <f>VLOOKUP(C402,A!C$21:E$973,3,FALSE)</f>
        <v>#N/A</v>
      </c>
      <c r="F402" s="11" t="s">
        <v>241</v>
      </c>
      <c r="G402" t="str">
        <f t="shared" si="40"/>
        <v>43731.508</v>
      </c>
      <c r="H402" s="26">
        <f t="shared" si="41"/>
        <v>4627.5</v>
      </c>
      <c r="I402" s="199" t="s">
        <v>1637</v>
      </c>
      <c r="J402" s="200" t="s">
        <v>1638</v>
      </c>
      <c r="K402" s="199">
        <v>4627.5</v>
      </c>
      <c r="L402" s="199" t="s">
        <v>1051</v>
      </c>
      <c r="M402" s="200" t="s">
        <v>456</v>
      </c>
      <c r="N402" s="200"/>
      <c r="O402" s="201" t="s">
        <v>592</v>
      </c>
      <c r="P402" s="201" t="s">
        <v>327</v>
      </c>
    </row>
    <row r="403" spans="1:16">
      <c r="A403" s="26" t="str">
        <f t="shared" si="36"/>
        <v> VSSC 58.18 </v>
      </c>
      <c r="B403" s="11" t="str">
        <f t="shared" si="37"/>
        <v>I</v>
      </c>
      <c r="C403" s="26">
        <f t="shared" si="38"/>
        <v>43737.404999999999</v>
      </c>
      <c r="D403" t="str">
        <f t="shared" si="39"/>
        <v>vis</v>
      </c>
      <c r="E403" t="e">
        <f>VLOOKUP(C403,A!C$21:E$973,3,FALSE)</f>
        <v>#N/A</v>
      </c>
      <c r="F403" s="11" t="s">
        <v>241</v>
      </c>
      <c r="G403" t="str">
        <f t="shared" si="40"/>
        <v>43737.405</v>
      </c>
      <c r="H403" s="26">
        <f t="shared" si="41"/>
        <v>4642</v>
      </c>
      <c r="I403" s="199" t="s">
        <v>1639</v>
      </c>
      <c r="J403" s="200" t="s">
        <v>1640</v>
      </c>
      <c r="K403" s="199">
        <v>4642</v>
      </c>
      <c r="L403" s="199" t="s">
        <v>1641</v>
      </c>
      <c r="M403" s="200" t="s">
        <v>456</v>
      </c>
      <c r="N403" s="200"/>
      <c r="O403" s="201" t="s">
        <v>748</v>
      </c>
      <c r="P403" s="201" t="s">
        <v>325</v>
      </c>
    </row>
    <row r="404" spans="1:16">
      <c r="A404" s="26" t="str">
        <f t="shared" si="36"/>
        <v> VSSC 58.18 </v>
      </c>
      <c r="B404" s="11" t="str">
        <f t="shared" si="37"/>
        <v>I</v>
      </c>
      <c r="C404" s="26">
        <f t="shared" si="38"/>
        <v>43769.374000000003</v>
      </c>
      <c r="D404" t="str">
        <f t="shared" si="39"/>
        <v>vis</v>
      </c>
      <c r="E404" t="e">
        <f>VLOOKUP(C404,A!C$21:E$973,3,FALSE)</f>
        <v>#N/A</v>
      </c>
      <c r="F404" s="11" t="s">
        <v>241</v>
      </c>
      <c r="G404" t="str">
        <f t="shared" si="40"/>
        <v>43769.374</v>
      </c>
      <c r="H404" s="26">
        <f t="shared" si="41"/>
        <v>4720</v>
      </c>
      <c r="I404" s="199" t="s">
        <v>1642</v>
      </c>
      <c r="J404" s="200" t="s">
        <v>1643</v>
      </c>
      <c r="K404" s="199">
        <v>4720</v>
      </c>
      <c r="L404" s="199" t="s">
        <v>1587</v>
      </c>
      <c r="M404" s="200" t="s">
        <v>456</v>
      </c>
      <c r="N404" s="200"/>
      <c r="O404" s="201" t="s">
        <v>748</v>
      </c>
      <c r="P404" s="201" t="s">
        <v>325</v>
      </c>
    </row>
    <row r="405" spans="1:16">
      <c r="A405" s="26" t="str">
        <f t="shared" si="36"/>
        <v> GEOS 13 </v>
      </c>
      <c r="B405" s="11" t="str">
        <f t="shared" si="37"/>
        <v>I</v>
      </c>
      <c r="C405" s="26">
        <f t="shared" si="38"/>
        <v>43774.302000000003</v>
      </c>
      <c r="D405" t="str">
        <f t="shared" si="39"/>
        <v>vis</v>
      </c>
      <c r="E405" t="e">
        <f>VLOOKUP(C405,A!C$21:E$973,3,FALSE)</f>
        <v>#N/A</v>
      </c>
      <c r="F405" s="11" t="s">
        <v>241</v>
      </c>
      <c r="G405" t="str">
        <f t="shared" si="40"/>
        <v>43774.302</v>
      </c>
      <c r="H405" s="26">
        <f t="shared" si="41"/>
        <v>4732</v>
      </c>
      <c r="I405" s="199" t="s">
        <v>1644</v>
      </c>
      <c r="J405" s="200" t="s">
        <v>1645</v>
      </c>
      <c r="K405" s="199">
        <v>4732</v>
      </c>
      <c r="L405" s="199" t="s">
        <v>611</v>
      </c>
      <c r="M405" s="200" t="s">
        <v>456</v>
      </c>
      <c r="N405" s="200"/>
      <c r="O405" s="201" t="s">
        <v>1621</v>
      </c>
      <c r="P405" s="201" t="s">
        <v>327</v>
      </c>
    </row>
    <row r="406" spans="1:16">
      <c r="A406" s="26" t="str">
        <f t="shared" si="36"/>
        <v> GEOS 13 </v>
      </c>
      <c r="B406" s="11" t="str">
        <f t="shared" si="37"/>
        <v>I</v>
      </c>
      <c r="C406" s="26">
        <f t="shared" si="38"/>
        <v>43781.269</v>
      </c>
      <c r="D406" t="str">
        <f t="shared" si="39"/>
        <v>vis</v>
      </c>
      <c r="E406" t="e">
        <f>VLOOKUP(C406,A!C$21:E$973,3,FALSE)</f>
        <v>#N/A</v>
      </c>
      <c r="F406" s="11" t="s">
        <v>241</v>
      </c>
      <c r="G406" t="str">
        <f t="shared" si="40"/>
        <v>43781.269</v>
      </c>
      <c r="H406" s="26">
        <f t="shared" si="41"/>
        <v>4749</v>
      </c>
      <c r="I406" s="199" t="s">
        <v>1646</v>
      </c>
      <c r="J406" s="200" t="s">
        <v>1647</v>
      </c>
      <c r="K406" s="199">
        <v>4749</v>
      </c>
      <c r="L406" s="199" t="s">
        <v>1614</v>
      </c>
      <c r="M406" s="200" t="s">
        <v>456</v>
      </c>
      <c r="N406" s="200"/>
      <c r="O406" s="201" t="s">
        <v>1621</v>
      </c>
      <c r="P406" s="201" t="s">
        <v>327</v>
      </c>
    </row>
    <row r="407" spans="1:16">
      <c r="A407" s="26" t="str">
        <f t="shared" si="36"/>
        <v> GEOS 13 </v>
      </c>
      <c r="B407" s="11" t="str">
        <f t="shared" si="37"/>
        <v>II</v>
      </c>
      <c r="C407" s="26">
        <f t="shared" si="38"/>
        <v>43782.286999999997</v>
      </c>
      <c r="D407" t="str">
        <f t="shared" si="39"/>
        <v>vis</v>
      </c>
      <c r="E407" t="e">
        <f>VLOOKUP(C407,A!C$21:E$973,3,FALSE)</f>
        <v>#N/A</v>
      </c>
      <c r="F407" s="11" t="s">
        <v>241</v>
      </c>
      <c r="G407" t="str">
        <f t="shared" si="40"/>
        <v>43782.287</v>
      </c>
      <c r="H407" s="26">
        <f t="shared" si="41"/>
        <v>4751.5</v>
      </c>
      <c r="I407" s="199" t="s">
        <v>1648</v>
      </c>
      <c r="J407" s="200" t="s">
        <v>1649</v>
      </c>
      <c r="K407" s="199">
        <v>4751.5</v>
      </c>
      <c r="L407" s="199" t="s">
        <v>890</v>
      </c>
      <c r="M407" s="200" t="s">
        <v>456</v>
      </c>
      <c r="N407" s="200"/>
      <c r="O407" s="201" t="s">
        <v>1621</v>
      </c>
      <c r="P407" s="201" t="s">
        <v>327</v>
      </c>
    </row>
    <row r="408" spans="1:16">
      <c r="A408" s="26" t="str">
        <f t="shared" si="36"/>
        <v> GEOS 13 </v>
      </c>
      <c r="B408" s="11" t="str">
        <f t="shared" si="37"/>
        <v>I</v>
      </c>
      <c r="C408" s="26">
        <f t="shared" si="38"/>
        <v>44016.402000000002</v>
      </c>
      <c r="D408" t="str">
        <f t="shared" si="39"/>
        <v>vis</v>
      </c>
      <c r="E408" t="e">
        <f>VLOOKUP(C408,A!C$21:E$973,3,FALSE)</f>
        <v>#N/A</v>
      </c>
      <c r="F408" s="11" t="s">
        <v>241</v>
      </c>
      <c r="G408" t="str">
        <f t="shared" si="40"/>
        <v>44016.402</v>
      </c>
      <c r="H408" s="26">
        <f t="shared" si="41"/>
        <v>5323</v>
      </c>
      <c r="I408" s="199" t="s">
        <v>1650</v>
      </c>
      <c r="J408" s="200" t="s">
        <v>1651</v>
      </c>
      <c r="K408" s="199">
        <v>5323</v>
      </c>
      <c r="L408" s="199" t="s">
        <v>591</v>
      </c>
      <c r="M408" s="200" t="s">
        <v>456</v>
      </c>
      <c r="N408" s="200"/>
      <c r="O408" s="201" t="s">
        <v>592</v>
      </c>
      <c r="P408" s="201" t="s">
        <v>327</v>
      </c>
    </row>
    <row r="409" spans="1:16">
      <c r="A409" s="26" t="str">
        <f t="shared" si="36"/>
        <v> GEOS 13 </v>
      </c>
      <c r="B409" s="11" t="str">
        <f t="shared" si="37"/>
        <v>I</v>
      </c>
      <c r="C409" s="26">
        <f t="shared" si="38"/>
        <v>44043.447999999997</v>
      </c>
      <c r="D409" t="str">
        <f t="shared" si="39"/>
        <v>vis</v>
      </c>
      <c r="E409" t="e">
        <f>VLOOKUP(C409,A!C$21:E$973,3,FALSE)</f>
        <v>#N/A</v>
      </c>
      <c r="F409" s="11" t="s">
        <v>241</v>
      </c>
      <c r="G409" t="str">
        <f t="shared" si="40"/>
        <v>44043.448</v>
      </c>
      <c r="H409" s="26">
        <f t="shared" si="41"/>
        <v>5389</v>
      </c>
      <c r="I409" s="199" t="s">
        <v>1652</v>
      </c>
      <c r="J409" s="200" t="s">
        <v>1653</v>
      </c>
      <c r="K409" s="199">
        <v>5389</v>
      </c>
      <c r="L409" s="199" t="s">
        <v>964</v>
      </c>
      <c r="M409" s="200" t="s">
        <v>456</v>
      </c>
      <c r="N409" s="200"/>
      <c r="O409" s="201" t="s">
        <v>592</v>
      </c>
      <c r="P409" s="201" t="s">
        <v>327</v>
      </c>
    </row>
    <row r="410" spans="1:16">
      <c r="A410" s="26" t="str">
        <f t="shared" si="36"/>
        <v> GEOS 13 </v>
      </c>
      <c r="B410" s="11" t="str">
        <f t="shared" si="37"/>
        <v>I</v>
      </c>
      <c r="C410" s="26">
        <f t="shared" si="38"/>
        <v>44048.362000000001</v>
      </c>
      <c r="D410" t="str">
        <f t="shared" si="39"/>
        <v>vis</v>
      </c>
      <c r="E410" t="e">
        <f>VLOOKUP(C410,A!C$21:E$973,3,FALSE)</f>
        <v>#N/A</v>
      </c>
      <c r="F410" s="11" t="s">
        <v>241</v>
      </c>
      <c r="G410" t="str">
        <f t="shared" si="40"/>
        <v>44048.362</v>
      </c>
      <c r="H410" s="26">
        <f t="shared" si="41"/>
        <v>5401</v>
      </c>
      <c r="I410" s="199" t="s">
        <v>1654</v>
      </c>
      <c r="J410" s="200" t="s">
        <v>1655</v>
      </c>
      <c r="K410" s="199">
        <v>5401</v>
      </c>
      <c r="L410" s="199" t="s">
        <v>601</v>
      </c>
      <c r="M410" s="200" t="s">
        <v>456</v>
      </c>
      <c r="N410" s="200"/>
      <c r="O410" s="201" t="s">
        <v>592</v>
      </c>
      <c r="P410" s="201" t="s">
        <v>327</v>
      </c>
    </row>
    <row r="411" spans="1:16">
      <c r="A411" s="26" t="str">
        <f t="shared" si="36"/>
        <v> GEOS 13 </v>
      </c>
      <c r="B411" s="11" t="str">
        <f t="shared" si="37"/>
        <v>II</v>
      </c>
      <c r="C411" s="26">
        <f t="shared" si="38"/>
        <v>44078.470999999998</v>
      </c>
      <c r="D411" t="str">
        <f t="shared" si="39"/>
        <v>vis</v>
      </c>
      <c r="E411" t="e">
        <f>VLOOKUP(C411,A!C$21:E$973,3,FALSE)</f>
        <v>#N/A</v>
      </c>
      <c r="F411" s="11" t="s">
        <v>241</v>
      </c>
      <c r="G411" t="str">
        <f t="shared" si="40"/>
        <v>44078.471</v>
      </c>
      <c r="H411" s="26">
        <f t="shared" si="41"/>
        <v>5474.5</v>
      </c>
      <c r="I411" s="199" t="s">
        <v>1656</v>
      </c>
      <c r="J411" s="200" t="s">
        <v>1657</v>
      </c>
      <c r="K411" s="199">
        <v>5474.5</v>
      </c>
      <c r="L411" s="199" t="s">
        <v>601</v>
      </c>
      <c r="M411" s="200" t="s">
        <v>456</v>
      </c>
      <c r="N411" s="200"/>
      <c r="O411" s="201" t="s">
        <v>592</v>
      </c>
      <c r="P411" s="201" t="s">
        <v>327</v>
      </c>
    </row>
    <row r="412" spans="1:16">
      <c r="A412" s="26" t="str">
        <f t="shared" si="36"/>
        <v> GEOS 13 </v>
      </c>
      <c r="B412" s="11" t="str">
        <f t="shared" si="37"/>
        <v>II</v>
      </c>
      <c r="C412" s="26">
        <f t="shared" si="38"/>
        <v>44101.417000000001</v>
      </c>
      <c r="D412" t="str">
        <f t="shared" si="39"/>
        <v>vis</v>
      </c>
      <c r="E412" t="e">
        <f>VLOOKUP(C412,A!C$21:E$973,3,FALSE)</f>
        <v>#N/A</v>
      </c>
      <c r="F412" s="11" t="s">
        <v>241</v>
      </c>
      <c r="G412" t="str">
        <f t="shared" si="40"/>
        <v>44101.417</v>
      </c>
      <c r="H412" s="26">
        <f t="shared" si="41"/>
        <v>5530.5</v>
      </c>
      <c r="I412" s="199" t="s">
        <v>1658</v>
      </c>
      <c r="J412" s="200" t="s">
        <v>1659</v>
      </c>
      <c r="K412" s="199">
        <v>5530.5</v>
      </c>
      <c r="L412" s="199" t="s">
        <v>955</v>
      </c>
      <c r="M412" s="200" t="s">
        <v>456</v>
      </c>
      <c r="N412" s="200"/>
      <c r="O412" s="201" t="s">
        <v>592</v>
      </c>
      <c r="P412" s="201" t="s">
        <v>327</v>
      </c>
    </row>
    <row r="413" spans="1:16">
      <c r="A413" s="26" t="str">
        <f t="shared" si="36"/>
        <v>IBVS 2545 </v>
      </c>
      <c r="B413" s="11" t="str">
        <f t="shared" si="37"/>
        <v>II</v>
      </c>
      <c r="C413" s="26">
        <f t="shared" si="38"/>
        <v>44448.792200000004</v>
      </c>
      <c r="D413" t="str">
        <f t="shared" si="39"/>
        <v>vis</v>
      </c>
      <c r="E413" t="e">
        <f>VLOOKUP(C413,A!C$21:E$973,3,FALSE)</f>
        <v>#N/A</v>
      </c>
      <c r="F413" s="11" t="s">
        <v>241</v>
      </c>
      <c r="G413" t="str">
        <f t="shared" si="40"/>
        <v>44448.7922</v>
      </c>
      <c r="H413" s="26">
        <f t="shared" si="41"/>
        <v>6378.5</v>
      </c>
      <c r="I413" s="199" t="s">
        <v>1660</v>
      </c>
      <c r="J413" s="200" t="s">
        <v>1661</v>
      </c>
      <c r="K413" s="199">
        <v>6378.5</v>
      </c>
      <c r="L413" s="199" t="s">
        <v>488</v>
      </c>
      <c r="M413" s="200" t="s">
        <v>473</v>
      </c>
      <c r="N413" s="200" t="s">
        <v>474</v>
      </c>
      <c r="O413" s="201" t="s">
        <v>843</v>
      </c>
      <c r="P413" s="202" t="s">
        <v>754</v>
      </c>
    </row>
    <row r="414" spans="1:16">
      <c r="A414" s="26" t="str">
        <f t="shared" si="36"/>
        <v> GEOS 13 </v>
      </c>
      <c r="B414" s="11" t="str">
        <f t="shared" si="37"/>
        <v>II</v>
      </c>
      <c r="C414" s="26">
        <f t="shared" si="38"/>
        <v>44463.53</v>
      </c>
      <c r="D414" t="str">
        <f t="shared" si="39"/>
        <v>vis</v>
      </c>
      <c r="E414" t="e">
        <f>VLOOKUP(C414,A!C$21:E$973,3,FALSE)</f>
        <v>#N/A</v>
      </c>
      <c r="F414" s="11" t="s">
        <v>241</v>
      </c>
      <c r="G414" t="str">
        <f t="shared" si="40"/>
        <v>44463.530</v>
      </c>
      <c r="H414" s="26">
        <f t="shared" si="41"/>
        <v>6414.5</v>
      </c>
      <c r="I414" s="199" t="s">
        <v>1662</v>
      </c>
      <c r="J414" s="200" t="s">
        <v>1663</v>
      </c>
      <c r="K414" s="199">
        <v>6414.5</v>
      </c>
      <c r="L414" s="199" t="s">
        <v>591</v>
      </c>
      <c r="M414" s="200" t="s">
        <v>456</v>
      </c>
      <c r="N414" s="200"/>
      <c r="O414" s="201" t="s">
        <v>592</v>
      </c>
      <c r="P414" s="201" t="s">
        <v>327</v>
      </c>
    </row>
    <row r="415" spans="1:16">
      <c r="A415" s="26" t="str">
        <f t="shared" si="36"/>
        <v> GEOS 13 </v>
      </c>
      <c r="B415" s="11" t="str">
        <f t="shared" si="37"/>
        <v>II</v>
      </c>
      <c r="C415" s="26">
        <f t="shared" si="38"/>
        <v>44466.404000000002</v>
      </c>
      <c r="D415" t="str">
        <f t="shared" si="39"/>
        <v>vis</v>
      </c>
      <c r="E415" t="e">
        <f>VLOOKUP(C415,A!C$21:E$973,3,FALSE)</f>
        <v>#N/A</v>
      </c>
      <c r="F415" s="11" t="s">
        <v>241</v>
      </c>
      <c r="G415" t="str">
        <f t="shared" si="40"/>
        <v>44466.404</v>
      </c>
      <c r="H415" s="26">
        <f t="shared" si="41"/>
        <v>6421.5</v>
      </c>
      <c r="I415" s="199" t="s">
        <v>1664</v>
      </c>
      <c r="J415" s="200" t="s">
        <v>1665</v>
      </c>
      <c r="K415" s="199">
        <v>6421.5</v>
      </c>
      <c r="L415" s="199" t="s">
        <v>543</v>
      </c>
      <c r="M415" s="200" t="s">
        <v>456</v>
      </c>
      <c r="N415" s="200"/>
      <c r="O415" s="201" t="s">
        <v>1666</v>
      </c>
      <c r="P415" s="201" t="s">
        <v>327</v>
      </c>
    </row>
    <row r="416" spans="1:16">
      <c r="A416" s="26" t="str">
        <f t="shared" si="36"/>
        <v> GEOS 13 </v>
      </c>
      <c r="B416" s="11" t="str">
        <f t="shared" si="37"/>
        <v>II</v>
      </c>
      <c r="C416" s="26">
        <f t="shared" si="38"/>
        <v>44468.463000000003</v>
      </c>
      <c r="D416" t="str">
        <f t="shared" si="39"/>
        <v>vis</v>
      </c>
      <c r="E416" t="e">
        <f>VLOOKUP(C416,A!C$21:E$973,3,FALSE)</f>
        <v>#N/A</v>
      </c>
      <c r="F416" s="11" t="s">
        <v>241</v>
      </c>
      <c r="G416" t="str">
        <f t="shared" si="40"/>
        <v>44468.463</v>
      </c>
      <c r="H416" s="26">
        <f t="shared" si="41"/>
        <v>6426.5</v>
      </c>
      <c r="I416" s="199" t="s">
        <v>1667</v>
      </c>
      <c r="J416" s="200" t="s">
        <v>1668</v>
      </c>
      <c r="K416" s="199">
        <v>6426.5</v>
      </c>
      <c r="L416" s="199" t="s">
        <v>978</v>
      </c>
      <c r="M416" s="200" t="s">
        <v>456</v>
      </c>
      <c r="N416" s="200"/>
      <c r="O416" s="201" t="s">
        <v>592</v>
      </c>
      <c r="P416" s="201" t="s">
        <v>327</v>
      </c>
    </row>
    <row r="417" spans="1:16">
      <c r="A417" s="26" t="str">
        <f t="shared" si="36"/>
        <v> GEOS 13 </v>
      </c>
      <c r="B417" s="11" t="str">
        <f t="shared" si="37"/>
        <v>II</v>
      </c>
      <c r="C417" s="26">
        <f t="shared" si="38"/>
        <v>44470.502</v>
      </c>
      <c r="D417" t="str">
        <f t="shared" si="39"/>
        <v>vis</v>
      </c>
      <c r="E417" t="e">
        <f>VLOOKUP(C417,A!C$21:E$973,3,FALSE)</f>
        <v>#N/A</v>
      </c>
      <c r="F417" s="11" t="s">
        <v>241</v>
      </c>
      <c r="G417" t="str">
        <f t="shared" si="40"/>
        <v>44470.502</v>
      </c>
      <c r="H417" s="26">
        <f t="shared" si="41"/>
        <v>6431.5</v>
      </c>
      <c r="I417" s="199" t="s">
        <v>1669</v>
      </c>
      <c r="J417" s="200" t="s">
        <v>1670</v>
      </c>
      <c r="K417" s="199">
        <v>6431.5</v>
      </c>
      <c r="L417" s="199" t="s">
        <v>601</v>
      </c>
      <c r="M417" s="200" t="s">
        <v>456</v>
      </c>
      <c r="N417" s="200"/>
      <c r="O417" s="201" t="s">
        <v>592</v>
      </c>
      <c r="P417" s="201" t="s">
        <v>327</v>
      </c>
    </row>
    <row r="418" spans="1:16">
      <c r="A418" s="26" t="str">
        <f t="shared" si="36"/>
        <v> BRNO 26 </v>
      </c>
      <c r="B418" s="11" t="str">
        <f t="shared" si="37"/>
        <v>I</v>
      </c>
      <c r="C418" s="26">
        <f t="shared" si="38"/>
        <v>44732.476000000002</v>
      </c>
      <c r="D418" t="str">
        <f t="shared" si="39"/>
        <v>vis</v>
      </c>
      <c r="E418" t="e">
        <f>VLOOKUP(C418,A!C$21:E$973,3,FALSE)</f>
        <v>#N/A</v>
      </c>
      <c r="F418" s="11" t="s">
        <v>241</v>
      </c>
      <c r="G418" t="str">
        <f t="shared" si="40"/>
        <v>44732.476</v>
      </c>
      <c r="H418" s="26">
        <f t="shared" si="41"/>
        <v>7071</v>
      </c>
      <c r="I418" s="199" t="s">
        <v>1671</v>
      </c>
      <c r="J418" s="200" t="s">
        <v>1672</v>
      </c>
      <c r="K418" s="199">
        <v>7071</v>
      </c>
      <c r="L418" s="199" t="s">
        <v>955</v>
      </c>
      <c r="M418" s="200" t="s">
        <v>771</v>
      </c>
      <c r="N418" s="200"/>
      <c r="O418" s="201" t="s">
        <v>772</v>
      </c>
      <c r="P418" s="201" t="s">
        <v>329</v>
      </c>
    </row>
    <row r="419" spans="1:16">
      <c r="A419" s="26" t="str">
        <f t="shared" si="36"/>
        <v> GEOS 13 </v>
      </c>
      <c r="B419" s="11" t="str">
        <f t="shared" si="37"/>
        <v>II</v>
      </c>
      <c r="C419" s="26">
        <f t="shared" si="38"/>
        <v>44774.449000000001</v>
      </c>
      <c r="D419" t="str">
        <f t="shared" si="39"/>
        <v>vis</v>
      </c>
      <c r="E419" t="e">
        <f>VLOOKUP(C419,A!C$21:E$973,3,FALSE)</f>
        <v>#N/A</v>
      </c>
      <c r="F419" s="11" t="s">
        <v>241</v>
      </c>
      <c r="G419" t="str">
        <f t="shared" si="40"/>
        <v>44774.449</v>
      </c>
      <c r="H419" s="26">
        <f t="shared" si="41"/>
        <v>7173.5</v>
      </c>
      <c r="I419" s="199" t="s">
        <v>1673</v>
      </c>
      <c r="J419" s="200" t="s">
        <v>1674</v>
      </c>
      <c r="K419" s="199">
        <v>7173.5</v>
      </c>
      <c r="L419" s="199" t="s">
        <v>890</v>
      </c>
      <c r="M419" s="200" t="s">
        <v>456</v>
      </c>
      <c r="N419" s="200"/>
      <c r="O419" s="201" t="s">
        <v>1666</v>
      </c>
      <c r="P419" s="201" t="s">
        <v>327</v>
      </c>
    </row>
    <row r="420" spans="1:16">
      <c r="A420" s="26" t="str">
        <f t="shared" si="36"/>
        <v>IBVS 2545 </v>
      </c>
      <c r="B420" s="11" t="str">
        <f t="shared" si="37"/>
        <v>II</v>
      </c>
      <c r="C420" s="26">
        <f t="shared" si="38"/>
        <v>44781.835700000003</v>
      </c>
      <c r="D420" t="str">
        <f t="shared" si="39"/>
        <v>vis</v>
      </c>
      <c r="E420" t="e">
        <f>VLOOKUP(C420,A!C$21:E$973,3,FALSE)</f>
        <v>#N/A</v>
      </c>
      <c r="F420" s="11" t="s">
        <v>241</v>
      </c>
      <c r="G420" t="str">
        <f t="shared" si="40"/>
        <v>44781.8357</v>
      </c>
      <c r="H420" s="26">
        <f t="shared" si="41"/>
        <v>7191.5</v>
      </c>
      <c r="I420" s="199" t="s">
        <v>1675</v>
      </c>
      <c r="J420" s="200" t="s">
        <v>1676</v>
      </c>
      <c r="K420" s="199">
        <v>7191.5</v>
      </c>
      <c r="L420" s="199" t="s">
        <v>1677</v>
      </c>
      <c r="M420" s="200" t="s">
        <v>473</v>
      </c>
      <c r="N420" s="200" t="s">
        <v>474</v>
      </c>
      <c r="O420" s="201" t="s">
        <v>843</v>
      </c>
      <c r="P420" s="202" t="s">
        <v>754</v>
      </c>
    </row>
    <row r="421" spans="1:16">
      <c r="A421" s="26" t="str">
        <f t="shared" si="36"/>
        <v> GEOS 13 </v>
      </c>
      <c r="B421" s="11" t="str">
        <f t="shared" si="37"/>
        <v>II</v>
      </c>
      <c r="C421" s="26">
        <f t="shared" si="38"/>
        <v>44788.391000000003</v>
      </c>
      <c r="D421" t="str">
        <f t="shared" si="39"/>
        <v>vis</v>
      </c>
      <c r="E421" t="e">
        <f>VLOOKUP(C421,A!C$21:E$973,3,FALSE)</f>
        <v>#N/A</v>
      </c>
      <c r="F421" s="11" t="s">
        <v>241</v>
      </c>
      <c r="G421" t="str">
        <f t="shared" si="40"/>
        <v>44788.391</v>
      </c>
      <c r="H421" s="26">
        <f t="shared" si="41"/>
        <v>7207.5</v>
      </c>
      <c r="I421" s="199" t="s">
        <v>1678</v>
      </c>
      <c r="J421" s="200" t="s">
        <v>1679</v>
      </c>
      <c r="K421" s="199">
        <v>7207.5</v>
      </c>
      <c r="L421" s="199" t="s">
        <v>854</v>
      </c>
      <c r="M421" s="200" t="s">
        <v>456</v>
      </c>
      <c r="N421" s="200"/>
      <c r="O421" s="201" t="s">
        <v>1666</v>
      </c>
      <c r="P421" s="201" t="s">
        <v>327</v>
      </c>
    </row>
    <row r="422" spans="1:16">
      <c r="A422" s="26" t="str">
        <f t="shared" si="36"/>
        <v>IBVS 2451 </v>
      </c>
      <c r="B422" s="11" t="str">
        <f t="shared" si="37"/>
        <v>II</v>
      </c>
      <c r="C422" s="26">
        <f t="shared" si="38"/>
        <v>44799.443399999996</v>
      </c>
      <c r="D422" t="str">
        <f t="shared" si="39"/>
        <v>vis</v>
      </c>
      <c r="E422" t="e">
        <f>VLOOKUP(C422,A!C$21:E$973,3,FALSE)</f>
        <v>#N/A</v>
      </c>
      <c r="F422" s="11" t="s">
        <v>241</v>
      </c>
      <c r="G422" t="str">
        <f t="shared" si="40"/>
        <v>44799.4434</v>
      </c>
      <c r="H422" s="26">
        <f t="shared" si="41"/>
        <v>7234.5</v>
      </c>
      <c r="I422" s="199" t="s">
        <v>1680</v>
      </c>
      <c r="J422" s="200" t="s">
        <v>1681</v>
      </c>
      <c r="K422" s="199">
        <v>7234.5</v>
      </c>
      <c r="L422" s="199" t="s">
        <v>1398</v>
      </c>
      <c r="M422" s="200" t="s">
        <v>473</v>
      </c>
      <c r="N422" s="200" t="s">
        <v>474</v>
      </c>
      <c r="O422" s="201" t="s">
        <v>741</v>
      </c>
      <c r="P422" s="202" t="s">
        <v>779</v>
      </c>
    </row>
    <row r="423" spans="1:16">
      <c r="A423" s="26" t="str">
        <f t="shared" si="36"/>
        <v> GEOS 13 </v>
      </c>
      <c r="B423" s="11" t="str">
        <f t="shared" si="37"/>
        <v>I</v>
      </c>
      <c r="C423" s="26">
        <f t="shared" si="38"/>
        <v>44814.406000000003</v>
      </c>
      <c r="D423" t="str">
        <f t="shared" si="39"/>
        <v>vis</v>
      </c>
      <c r="E423" t="e">
        <f>VLOOKUP(C423,A!C$21:E$973,3,FALSE)</f>
        <v>#N/A</v>
      </c>
      <c r="F423" s="11" t="s">
        <v>241</v>
      </c>
      <c r="G423" t="str">
        <f t="shared" si="40"/>
        <v>44814.406</v>
      </c>
      <c r="H423" s="26">
        <f t="shared" si="41"/>
        <v>7271</v>
      </c>
      <c r="I423" s="199" t="s">
        <v>1682</v>
      </c>
      <c r="J423" s="200" t="s">
        <v>1683</v>
      </c>
      <c r="K423" s="199">
        <v>7271</v>
      </c>
      <c r="L423" s="199" t="s">
        <v>955</v>
      </c>
      <c r="M423" s="200" t="s">
        <v>456</v>
      </c>
      <c r="N423" s="200"/>
      <c r="O423" s="201" t="s">
        <v>1666</v>
      </c>
      <c r="P423" s="201" t="s">
        <v>327</v>
      </c>
    </row>
    <row r="424" spans="1:16">
      <c r="A424" s="26" t="str">
        <f t="shared" si="36"/>
        <v> GEOS 13 </v>
      </c>
      <c r="B424" s="11" t="str">
        <f t="shared" si="37"/>
        <v>II</v>
      </c>
      <c r="C424" s="26">
        <f t="shared" si="38"/>
        <v>44815.423000000003</v>
      </c>
      <c r="D424" t="str">
        <f t="shared" si="39"/>
        <v>vis</v>
      </c>
      <c r="E424" t="e">
        <f>VLOOKUP(C424,A!C$21:E$973,3,FALSE)</f>
        <v>#N/A</v>
      </c>
      <c r="F424" s="11" t="s">
        <v>241</v>
      </c>
      <c r="G424" t="str">
        <f t="shared" si="40"/>
        <v>44815.423</v>
      </c>
      <c r="H424" s="26">
        <f t="shared" si="41"/>
        <v>7273.5</v>
      </c>
      <c r="I424" s="199" t="s">
        <v>1684</v>
      </c>
      <c r="J424" s="200" t="s">
        <v>1685</v>
      </c>
      <c r="K424" s="199">
        <v>7273.5</v>
      </c>
      <c r="L424" s="199" t="s">
        <v>543</v>
      </c>
      <c r="M424" s="200" t="s">
        <v>456</v>
      </c>
      <c r="N424" s="200"/>
      <c r="O424" s="201" t="s">
        <v>1666</v>
      </c>
      <c r="P424" s="201" t="s">
        <v>327</v>
      </c>
    </row>
    <row r="425" spans="1:16">
      <c r="A425" s="26" t="str">
        <f t="shared" si="36"/>
        <v> GEOS 13 </v>
      </c>
      <c r="B425" s="11" t="str">
        <f t="shared" si="37"/>
        <v>I</v>
      </c>
      <c r="C425" s="26">
        <f t="shared" si="38"/>
        <v>44818.493000000002</v>
      </c>
      <c r="D425" t="str">
        <f t="shared" si="39"/>
        <v>vis</v>
      </c>
      <c r="E425" t="e">
        <f>VLOOKUP(C425,A!C$21:E$973,3,FALSE)</f>
        <v>#N/A</v>
      </c>
      <c r="F425" s="11" t="s">
        <v>241</v>
      </c>
      <c r="G425" t="str">
        <f t="shared" si="40"/>
        <v>44818.493</v>
      </c>
      <c r="H425" s="26">
        <f t="shared" si="41"/>
        <v>7281</v>
      </c>
      <c r="I425" s="199" t="s">
        <v>1686</v>
      </c>
      <c r="J425" s="200" t="s">
        <v>1687</v>
      </c>
      <c r="K425" s="199">
        <v>7281</v>
      </c>
      <c r="L425" s="199" t="s">
        <v>502</v>
      </c>
      <c r="M425" s="200" t="s">
        <v>456</v>
      </c>
      <c r="N425" s="200"/>
      <c r="O425" s="201" t="s">
        <v>1666</v>
      </c>
      <c r="P425" s="201" t="s">
        <v>327</v>
      </c>
    </row>
    <row r="426" spans="1:16">
      <c r="A426" s="26" t="str">
        <f t="shared" si="36"/>
        <v>IBVS 2613 </v>
      </c>
      <c r="B426" s="11" t="str">
        <f t="shared" si="37"/>
        <v>I</v>
      </c>
      <c r="C426" s="26">
        <f t="shared" si="38"/>
        <v>45169.974600000001</v>
      </c>
      <c r="D426" t="str">
        <f t="shared" si="39"/>
        <v>vis</v>
      </c>
      <c r="E426" t="e">
        <f>VLOOKUP(C426,A!C$21:E$973,3,FALSE)</f>
        <v>#N/A</v>
      </c>
      <c r="F426" s="11" t="s">
        <v>241</v>
      </c>
      <c r="G426" t="str">
        <f t="shared" si="40"/>
        <v>45169.9746</v>
      </c>
      <c r="H426" s="26">
        <f t="shared" si="41"/>
        <v>8139</v>
      </c>
      <c r="I426" s="199" t="s">
        <v>1688</v>
      </c>
      <c r="J426" s="200" t="s">
        <v>1689</v>
      </c>
      <c r="K426" s="199">
        <v>8139</v>
      </c>
      <c r="L426" s="199" t="s">
        <v>1690</v>
      </c>
      <c r="M426" s="200" t="s">
        <v>473</v>
      </c>
      <c r="N426" s="200" t="s">
        <v>474</v>
      </c>
      <c r="O426" s="201" t="s">
        <v>820</v>
      </c>
      <c r="P426" s="202" t="s">
        <v>821</v>
      </c>
    </row>
    <row r="427" spans="1:16">
      <c r="A427" s="26" t="str">
        <f t="shared" si="36"/>
        <v> BRNO 27 </v>
      </c>
      <c r="B427" s="11" t="str">
        <f t="shared" si="37"/>
        <v>I</v>
      </c>
      <c r="C427" s="26">
        <f t="shared" si="38"/>
        <v>46271.498</v>
      </c>
      <c r="D427" t="str">
        <f t="shared" si="39"/>
        <v>vis</v>
      </c>
      <c r="E427" t="e">
        <f>VLOOKUP(C427,A!C$21:E$973,3,FALSE)</f>
        <v>#N/A</v>
      </c>
      <c r="F427" s="11" t="s">
        <v>241</v>
      </c>
      <c r="G427" t="str">
        <f t="shared" si="40"/>
        <v>46271.498</v>
      </c>
      <c r="H427" s="26">
        <f t="shared" si="41"/>
        <v>10828</v>
      </c>
      <c r="I427" s="199" t="s">
        <v>1691</v>
      </c>
      <c r="J427" s="200" t="s">
        <v>1692</v>
      </c>
      <c r="K427" s="199">
        <v>10828</v>
      </c>
      <c r="L427" s="199" t="s">
        <v>654</v>
      </c>
      <c r="M427" s="200" t="s">
        <v>456</v>
      </c>
      <c r="N427" s="200"/>
      <c r="O427" s="201" t="s">
        <v>862</v>
      </c>
      <c r="P427" s="201" t="s">
        <v>331</v>
      </c>
    </row>
    <row r="428" spans="1:16">
      <c r="A428" s="26" t="str">
        <f t="shared" si="36"/>
        <v> VSSC 67.10 </v>
      </c>
      <c r="B428" s="11" t="str">
        <f t="shared" si="37"/>
        <v>I</v>
      </c>
      <c r="C428" s="26">
        <f t="shared" si="38"/>
        <v>46613.58</v>
      </c>
      <c r="D428" t="str">
        <f t="shared" si="39"/>
        <v>vis</v>
      </c>
      <c r="E428" t="e">
        <f>VLOOKUP(C428,A!C$21:E$973,3,FALSE)</f>
        <v>#N/A</v>
      </c>
      <c r="F428" s="11" t="s">
        <v>241</v>
      </c>
      <c r="G428" t="str">
        <f t="shared" si="40"/>
        <v>46613.580</v>
      </c>
      <c r="H428" s="26">
        <f t="shared" si="41"/>
        <v>11663</v>
      </c>
      <c r="I428" s="199" t="s">
        <v>1693</v>
      </c>
      <c r="J428" s="200" t="s">
        <v>1694</v>
      </c>
      <c r="K428" s="199">
        <v>11663</v>
      </c>
      <c r="L428" s="199" t="s">
        <v>868</v>
      </c>
      <c r="M428" s="200" t="s">
        <v>456</v>
      </c>
      <c r="N428" s="200"/>
      <c r="O428" s="201" t="s">
        <v>918</v>
      </c>
      <c r="P428" s="201" t="s">
        <v>332</v>
      </c>
    </row>
    <row r="429" spans="1:16">
      <c r="A429" s="26" t="str">
        <f t="shared" si="36"/>
        <v> VSSC 73 </v>
      </c>
      <c r="B429" s="11" t="str">
        <f t="shared" si="37"/>
        <v>II</v>
      </c>
      <c r="C429" s="26">
        <f t="shared" si="38"/>
        <v>47793.150999999998</v>
      </c>
      <c r="D429" t="str">
        <f t="shared" si="39"/>
        <v>vis</v>
      </c>
      <c r="E429" t="e">
        <f>VLOOKUP(C429,A!C$21:E$973,3,FALSE)</f>
        <v>#N/A</v>
      </c>
      <c r="F429" s="11" t="s">
        <v>241</v>
      </c>
      <c r="G429" t="str">
        <f t="shared" si="40"/>
        <v>47793.151</v>
      </c>
      <c r="H429" s="26">
        <f t="shared" si="41"/>
        <v>14542.5</v>
      </c>
      <c r="I429" s="199" t="s">
        <v>1695</v>
      </c>
      <c r="J429" s="200" t="s">
        <v>1696</v>
      </c>
      <c r="K429" s="199">
        <v>14542.5</v>
      </c>
      <c r="L429" s="199" t="s">
        <v>1697</v>
      </c>
      <c r="M429" s="200" t="s">
        <v>456</v>
      </c>
      <c r="N429" s="200"/>
      <c r="O429" s="201" t="s">
        <v>1698</v>
      </c>
      <c r="P429" s="201" t="s">
        <v>333</v>
      </c>
    </row>
    <row r="430" spans="1:16">
      <c r="A430" s="26" t="str">
        <f t="shared" si="36"/>
        <v> VSSC 73 </v>
      </c>
      <c r="B430" s="11" t="str">
        <f t="shared" si="37"/>
        <v>I</v>
      </c>
      <c r="C430" s="26">
        <f t="shared" si="38"/>
        <v>47817.101999999999</v>
      </c>
      <c r="D430" t="str">
        <f t="shared" si="39"/>
        <v>vis</v>
      </c>
      <c r="E430" t="e">
        <f>VLOOKUP(C430,A!C$21:E$973,3,FALSE)</f>
        <v>#N/A</v>
      </c>
      <c r="F430" s="11" t="s">
        <v>241</v>
      </c>
      <c r="G430" t="str">
        <f t="shared" si="40"/>
        <v>47817.102</v>
      </c>
      <c r="H430" s="26">
        <f t="shared" si="41"/>
        <v>14601</v>
      </c>
      <c r="I430" s="199" t="s">
        <v>1699</v>
      </c>
      <c r="J430" s="200" t="s">
        <v>1700</v>
      </c>
      <c r="K430" s="199">
        <v>14601</v>
      </c>
      <c r="L430" s="199" t="s">
        <v>601</v>
      </c>
      <c r="M430" s="200" t="s">
        <v>456</v>
      </c>
      <c r="N430" s="200"/>
      <c r="O430" s="201" t="s">
        <v>1698</v>
      </c>
      <c r="P430" s="201" t="s">
        <v>333</v>
      </c>
    </row>
    <row r="431" spans="1:16">
      <c r="A431" s="26" t="str">
        <f t="shared" si="36"/>
        <v> IAPP 56.6 </v>
      </c>
      <c r="B431" s="11" t="str">
        <f t="shared" si="37"/>
        <v>I</v>
      </c>
      <c r="C431" s="26">
        <f t="shared" si="38"/>
        <v>49126.755799999999</v>
      </c>
      <c r="D431" t="str">
        <f t="shared" si="39"/>
        <v>vis</v>
      </c>
      <c r="E431" t="e">
        <f>VLOOKUP(C431,A!C$21:E$973,3,FALSE)</f>
        <v>#N/A</v>
      </c>
      <c r="F431" s="11" t="s">
        <v>241</v>
      </c>
      <c r="G431" t="str">
        <f t="shared" si="40"/>
        <v>49126.7558</v>
      </c>
      <c r="H431" s="26">
        <f t="shared" si="41"/>
        <v>17798</v>
      </c>
      <c r="I431" s="199" t="s">
        <v>1701</v>
      </c>
      <c r="J431" s="200" t="s">
        <v>1702</v>
      </c>
      <c r="K431" s="199">
        <v>17798</v>
      </c>
      <c r="L431" s="199" t="s">
        <v>1703</v>
      </c>
      <c r="M431" s="200" t="s">
        <v>473</v>
      </c>
      <c r="N431" s="200" t="s">
        <v>474</v>
      </c>
      <c r="O431" s="201" t="s">
        <v>1704</v>
      </c>
      <c r="P431" s="201" t="s">
        <v>335</v>
      </c>
    </row>
    <row r="432" spans="1:16">
      <c r="A432" s="26" t="str">
        <f t="shared" si="36"/>
        <v> IAPP 56.6 </v>
      </c>
      <c r="B432" s="11" t="str">
        <f t="shared" si="37"/>
        <v>I</v>
      </c>
      <c r="C432" s="26">
        <f t="shared" si="38"/>
        <v>49133.718399999998</v>
      </c>
      <c r="D432" t="str">
        <f t="shared" si="39"/>
        <v>vis</v>
      </c>
      <c r="E432" t="e">
        <f>VLOOKUP(C432,A!C$21:E$973,3,FALSE)</f>
        <v>#N/A</v>
      </c>
      <c r="F432" s="11" t="s">
        <v>241</v>
      </c>
      <c r="G432" t="str">
        <f t="shared" si="40"/>
        <v>49133.7184</v>
      </c>
      <c r="H432" s="26">
        <f t="shared" si="41"/>
        <v>17815</v>
      </c>
      <c r="I432" s="199" t="s">
        <v>1705</v>
      </c>
      <c r="J432" s="200" t="s">
        <v>1706</v>
      </c>
      <c r="K432" s="199">
        <v>17815</v>
      </c>
      <c r="L432" s="199" t="s">
        <v>1707</v>
      </c>
      <c r="M432" s="200" t="s">
        <v>473</v>
      </c>
      <c r="N432" s="200" t="s">
        <v>474</v>
      </c>
      <c r="O432" s="201" t="s">
        <v>1704</v>
      </c>
      <c r="P432" s="201" t="s">
        <v>335</v>
      </c>
    </row>
    <row r="433" spans="1:16">
      <c r="A433" s="26" t="str">
        <f t="shared" si="36"/>
        <v> IAPP 56.6 </v>
      </c>
      <c r="B433" s="11" t="str">
        <f t="shared" si="37"/>
        <v>II</v>
      </c>
      <c r="C433" s="26">
        <f t="shared" si="38"/>
        <v>49189.635300000002</v>
      </c>
      <c r="D433" t="str">
        <f t="shared" si="39"/>
        <v>vis</v>
      </c>
      <c r="E433" t="e">
        <f>VLOOKUP(C433,A!C$21:E$973,3,FALSE)</f>
        <v>#N/A</v>
      </c>
      <c r="F433" s="11" t="s">
        <v>241</v>
      </c>
      <c r="G433" t="str">
        <f t="shared" si="40"/>
        <v>49189.6353</v>
      </c>
      <c r="H433" s="26">
        <f t="shared" si="41"/>
        <v>17951.5</v>
      </c>
      <c r="I433" s="199" t="s">
        <v>1708</v>
      </c>
      <c r="J433" s="200" t="s">
        <v>1709</v>
      </c>
      <c r="K433" s="199">
        <v>17951.5</v>
      </c>
      <c r="L433" s="199" t="s">
        <v>1710</v>
      </c>
      <c r="M433" s="200" t="s">
        <v>473</v>
      </c>
      <c r="N433" s="200" t="s">
        <v>474</v>
      </c>
      <c r="O433" s="201" t="s">
        <v>1704</v>
      </c>
      <c r="P433" s="201" t="s">
        <v>335</v>
      </c>
    </row>
    <row r="434" spans="1:16">
      <c r="A434" s="26" t="str">
        <f t="shared" si="36"/>
        <v>VSB 47 </v>
      </c>
      <c r="B434" s="11" t="str">
        <f t="shared" si="37"/>
        <v>II</v>
      </c>
      <c r="C434" s="26">
        <f t="shared" si="38"/>
        <v>49577.167999999998</v>
      </c>
      <c r="D434" t="str">
        <f t="shared" si="39"/>
        <v>vis</v>
      </c>
      <c r="E434" t="e">
        <f>VLOOKUP(C434,A!C$21:E$973,3,FALSE)</f>
        <v>#N/A</v>
      </c>
      <c r="F434" s="11" t="s">
        <v>241</v>
      </c>
      <c r="G434" t="str">
        <f t="shared" si="40"/>
        <v>49577.168</v>
      </c>
      <c r="H434" s="26">
        <f t="shared" si="41"/>
        <v>18897.5</v>
      </c>
      <c r="I434" s="199" t="s">
        <v>1711</v>
      </c>
      <c r="J434" s="200" t="s">
        <v>1712</v>
      </c>
      <c r="K434" s="199">
        <v>18897.5</v>
      </c>
      <c r="L434" s="199" t="s">
        <v>1271</v>
      </c>
      <c r="M434" s="200" t="s">
        <v>1126</v>
      </c>
      <c r="N434" s="200" t="s">
        <v>241</v>
      </c>
      <c r="O434" s="201" t="s">
        <v>1713</v>
      </c>
      <c r="P434" s="202" t="s">
        <v>338</v>
      </c>
    </row>
    <row r="435" spans="1:16">
      <c r="A435" s="26" t="str">
        <f t="shared" si="36"/>
        <v> BRNO 32 </v>
      </c>
      <c r="B435" s="11" t="str">
        <f t="shared" si="37"/>
        <v>I</v>
      </c>
      <c r="C435" s="26">
        <f t="shared" si="38"/>
        <v>49928.422100000003</v>
      </c>
      <c r="D435" t="str">
        <f t="shared" si="39"/>
        <v>vis</v>
      </c>
      <c r="E435" t="e">
        <f>VLOOKUP(C435,A!C$21:E$973,3,FALSE)</f>
        <v>#N/A</v>
      </c>
      <c r="F435" s="11" t="s">
        <v>241</v>
      </c>
      <c r="G435" t="str">
        <f t="shared" si="40"/>
        <v>49928.4221</v>
      </c>
      <c r="H435" s="26">
        <f t="shared" si="41"/>
        <v>19755</v>
      </c>
      <c r="I435" s="199" t="s">
        <v>1714</v>
      </c>
      <c r="J435" s="200" t="s">
        <v>1715</v>
      </c>
      <c r="K435" s="199">
        <v>19755</v>
      </c>
      <c r="L435" s="199" t="s">
        <v>1716</v>
      </c>
      <c r="M435" s="200" t="s">
        <v>456</v>
      </c>
      <c r="N435" s="200"/>
      <c r="O435" s="201" t="s">
        <v>1717</v>
      </c>
      <c r="P435" s="201" t="s">
        <v>340</v>
      </c>
    </row>
    <row r="436" spans="1:16">
      <c r="A436" s="26" t="str">
        <f t="shared" si="36"/>
        <v> BRNO 32 </v>
      </c>
      <c r="B436" s="11" t="str">
        <f t="shared" si="37"/>
        <v>I</v>
      </c>
      <c r="C436" s="26">
        <f t="shared" si="38"/>
        <v>49928.429799999998</v>
      </c>
      <c r="D436" t="str">
        <f t="shared" si="39"/>
        <v>vis</v>
      </c>
      <c r="E436" t="e">
        <f>VLOOKUP(C436,A!C$21:E$973,3,FALSE)</f>
        <v>#N/A</v>
      </c>
      <c r="F436" s="11" t="s">
        <v>241</v>
      </c>
      <c r="G436" t="str">
        <f t="shared" si="40"/>
        <v>49928.4298</v>
      </c>
      <c r="H436" s="26">
        <f t="shared" si="41"/>
        <v>19755</v>
      </c>
      <c r="I436" s="199" t="s">
        <v>1718</v>
      </c>
      <c r="J436" s="200" t="s">
        <v>1719</v>
      </c>
      <c r="K436" s="199">
        <v>19755</v>
      </c>
      <c r="L436" s="199" t="s">
        <v>1720</v>
      </c>
      <c r="M436" s="200" t="s">
        <v>456</v>
      </c>
      <c r="N436" s="200"/>
      <c r="O436" s="201" t="s">
        <v>1721</v>
      </c>
      <c r="P436" s="201" t="s">
        <v>340</v>
      </c>
    </row>
    <row r="437" spans="1:16">
      <c r="A437" s="26" t="str">
        <f t="shared" si="36"/>
        <v> BRNO 32 </v>
      </c>
      <c r="B437" s="11" t="str">
        <f t="shared" si="37"/>
        <v>I</v>
      </c>
      <c r="C437" s="26">
        <f t="shared" si="38"/>
        <v>49928.444300000003</v>
      </c>
      <c r="D437" t="str">
        <f t="shared" si="39"/>
        <v>vis</v>
      </c>
      <c r="E437" t="e">
        <f>VLOOKUP(C437,A!C$21:E$973,3,FALSE)</f>
        <v>#N/A</v>
      </c>
      <c r="F437" s="11" t="s">
        <v>241</v>
      </c>
      <c r="G437" t="str">
        <f t="shared" si="40"/>
        <v>49928.4443</v>
      </c>
      <c r="H437" s="26">
        <f t="shared" si="41"/>
        <v>19755</v>
      </c>
      <c r="I437" s="199" t="s">
        <v>1722</v>
      </c>
      <c r="J437" s="200" t="s">
        <v>1723</v>
      </c>
      <c r="K437" s="199">
        <v>19755</v>
      </c>
      <c r="L437" s="199" t="s">
        <v>1724</v>
      </c>
      <c r="M437" s="200" t="s">
        <v>456</v>
      </c>
      <c r="N437" s="200"/>
      <c r="O437" s="201" t="s">
        <v>1725</v>
      </c>
      <c r="P437" s="201" t="s">
        <v>340</v>
      </c>
    </row>
    <row r="438" spans="1:16">
      <c r="A438" s="26" t="str">
        <f t="shared" si="36"/>
        <v> BRNO 32 </v>
      </c>
      <c r="B438" s="11" t="str">
        <f t="shared" si="37"/>
        <v>I</v>
      </c>
      <c r="C438" s="26">
        <f t="shared" si="38"/>
        <v>49928.445</v>
      </c>
      <c r="D438" t="str">
        <f t="shared" si="39"/>
        <v>vis</v>
      </c>
      <c r="E438" t="e">
        <f>VLOOKUP(C438,A!C$21:E$973,3,FALSE)</f>
        <v>#N/A</v>
      </c>
      <c r="F438" s="11" t="s">
        <v>241</v>
      </c>
      <c r="G438" t="str">
        <f t="shared" si="40"/>
        <v>49928.4450</v>
      </c>
      <c r="H438" s="26">
        <f t="shared" si="41"/>
        <v>19755</v>
      </c>
      <c r="I438" s="199" t="s">
        <v>1726</v>
      </c>
      <c r="J438" s="200" t="s">
        <v>1727</v>
      </c>
      <c r="K438" s="199">
        <v>19755</v>
      </c>
      <c r="L438" s="199" t="s">
        <v>1728</v>
      </c>
      <c r="M438" s="200" t="s">
        <v>456</v>
      </c>
      <c r="N438" s="200"/>
      <c r="O438" s="201" t="s">
        <v>1729</v>
      </c>
      <c r="P438" s="201" t="s">
        <v>340</v>
      </c>
    </row>
    <row r="439" spans="1:16">
      <c r="A439" s="26" t="str">
        <f t="shared" si="36"/>
        <v> BRNO 32 </v>
      </c>
      <c r="B439" s="11" t="str">
        <f t="shared" si="37"/>
        <v>I</v>
      </c>
      <c r="C439" s="26">
        <f t="shared" si="38"/>
        <v>49930.4692</v>
      </c>
      <c r="D439" t="str">
        <f t="shared" si="39"/>
        <v>vis</v>
      </c>
      <c r="E439" t="e">
        <f>VLOOKUP(C439,A!C$21:E$973,3,FALSE)</f>
        <v>#N/A</v>
      </c>
      <c r="F439" s="11" t="s">
        <v>241</v>
      </c>
      <c r="G439" t="str">
        <f t="shared" si="40"/>
        <v>49930.4692</v>
      </c>
      <c r="H439" s="26">
        <f t="shared" si="41"/>
        <v>19760</v>
      </c>
      <c r="I439" s="199" t="s">
        <v>1730</v>
      </c>
      <c r="J439" s="200" t="s">
        <v>1731</v>
      </c>
      <c r="K439" s="199">
        <v>19760</v>
      </c>
      <c r="L439" s="199" t="s">
        <v>1732</v>
      </c>
      <c r="M439" s="200" t="s">
        <v>456</v>
      </c>
      <c r="N439" s="200"/>
      <c r="O439" s="201" t="s">
        <v>1721</v>
      </c>
      <c r="P439" s="201" t="s">
        <v>340</v>
      </c>
    </row>
    <row r="440" spans="1:16">
      <c r="A440" s="26" t="str">
        <f t="shared" si="36"/>
        <v> BRNO 32 </v>
      </c>
      <c r="B440" s="11" t="str">
        <f t="shared" si="37"/>
        <v>I</v>
      </c>
      <c r="C440" s="26">
        <f t="shared" si="38"/>
        <v>49930.474099999999</v>
      </c>
      <c r="D440" t="str">
        <f t="shared" si="39"/>
        <v>vis</v>
      </c>
      <c r="E440" t="e">
        <f>VLOOKUP(C440,A!C$21:E$973,3,FALSE)</f>
        <v>#N/A</v>
      </c>
      <c r="F440" s="11" t="s">
        <v>241</v>
      </c>
      <c r="G440" t="str">
        <f t="shared" si="40"/>
        <v>49930.4741</v>
      </c>
      <c r="H440" s="26">
        <f t="shared" si="41"/>
        <v>19760</v>
      </c>
      <c r="I440" s="199" t="s">
        <v>1733</v>
      </c>
      <c r="J440" s="200" t="s">
        <v>1734</v>
      </c>
      <c r="K440" s="199">
        <v>19760</v>
      </c>
      <c r="L440" s="199" t="s">
        <v>1735</v>
      </c>
      <c r="M440" s="200" t="s">
        <v>456</v>
      </c>
      <c r="N440" s="200"/>
      <c r="O440" s="201" t="s">
        <v>1736</v>
      </c>
      <c r="P440" s="201" t="s">
        <v>340</v>
      </c>
    </row>
    <row r="441" spans="1:16">
      <c r="A441" s="26" t="str">
        <f t="shared" si="36"/>
        <v> BRNO 32 </v>
      </c>
      <c r="B441" s="11" t="str">
        <f t="shared" si="37"/>
        <v>I</v>
      </c>
      <c r="C441" s="26">
        <f t="shared" si="38"/>
        <v>49930.4755</v>
      </c>
      <c r="D441" t="str">
        <f t="shared" si="39"/>
        <v>vis</v>
      </c>
      <c r="E441" t="e">
        <f>VLOOKUP(C441,A!C$21:E$973,3,FALSE)</f>
        <v>#N/A</v>
      </c>
      <c r="F441" s="11" t="s">
        <v>241</v>
      </c>
      <c r="G441" t="str">
        <f t="shared" si="40"/>
        <v>49930.4755</v>
      </c>
      <c r="H441" s="26">
        <f t="shared" si="41"/>
        <v>19760</v>
      </c>
      <c r="I441" s="199" t="s">
        <v>1737</v>
      </c>
      <c r="J441" s="200" t="s">
        <v>1738</v>
      </c>
      <c r="K441" s="199">
        <v>19760</v>
      </c>
      <c r="L441" s="199" t="s">
        <v>1739</v>
      </c>
      <c r="M441" s="200" t="s">
        <v>456</v>
      </c>
      <c r="N441" s="200"/>
      <c r="O441" s="201" t="s">
        <v>1740</v>
      </c>
      <c r="P441" s="201" t="s">
        <v>340</v>
      </c>
    </row>
    <row r="442" spans="1:16">
      <c r="A442" s="26" t="str">
        <f t="shared" si="36"/>
        <v> BRNO 32 </v>
      </c>
      <c r="B442" s="11" t="str">
        <f t="shared" si="37"/>
        <v>I</v>
      </c>
      <c r="C442" s="26">
        <f t="shared" si="38"/>
        <v>49930.481</v>
      </c>
      <c r="D442" t="str">
        <f t="shared" si="39"/>
        <v>vis</v>
      </c>
      <c r="E442" t="e">
        <f>VLOOKUP(C442,A!C$21:E$973,3,FALSE)</f>
        <v>#N/A</v>
      </c>
      <c r="F442" s="11" t="s">
        <v>241</v>
      </c>
      <c r="G442" t="str">
        <f t="shared" si="40"/>
        <v>49930.4810</v>
      </c>
      <c r="H442" s="26">
        <f t="shared" si="41"/>
        <v>19760</v>
      </c>
      <c r="I442" s="199" t="s">
        <v>1741</v>
      </c>
      <c r="J442" s="200" t="s">
        <v>1742</v>
      </c>
      <c r="K442" s="199">
        <v>19760</v>
      </c>
      <c r="L442" s="199" t="s">
        <v>999</v>
      </c>
      <c r="M442" s="200" t="s">
        <v>456</v>
      </c>
      <c r="N442" s="200"/>
      <c r="O442" s="201" t="s">
        <v>1717</v>
      </c>
      <c r="P442" s="201" t="s">
        <v>340</v>
      </c>
    </row>
    <row r="443" spans="1:16">
      <c r="A443" s="26" t="str">
        <f t="shared" si="36"/>
        <v> BRNO 32 </v>
      </c>
      <c r="B443" s="11" t="str">
        <f t="shared" si="37"/>
        <v>I</v>
      </c>
      <c r="C443" s="26">
        <f t="shared" si="38"/>
        <v>49930.485200000003</v>
      </c>
      <c r="D443" t="str">
        <f t="shared" si="39"/>
        <v>vis</v>
      </c>
      <c r="E443" t="e">
        <f>VLOOKUP(C443,A!C$21:E$973,3,FALSE)</f>
        <v>#N/A</v>
      </c>
      <c r="F443" s="11" t="s">
        <v>241</v>
      </c>
      <c r="G443" t="str">
        <f t="shared" si="40"/>
        <v>49930.4852</v>
      </c>
      <c r="H443" s="26">
        <f t="shared" si="41"/>
        <v>19760</v>
      </c>
      <c r="I443" s="199" t="s">
        <v>1743</v>
      </c>
      <c r="J443" s="200" t="s">
        <v>1744</v>
      </c>
      <c r="K443" s="199">
        <v>19760</v>
      </c>
      <c r="L443" s="199" t="s">
        <v>1745</v>
      </c>
      <c r="M443" s="200" t="s">
        <v>456</v>
      </c>
      <c r="N443" s="200"/>
      <c r="O443" s="201" t="s">
        <v>1746</v>
      </c>
      <c r="P443" s="201" t="s">
        <v>340</v>
      </c>
    </row>
    <row r="444" spans="1:16">
      <c r="A444" s="26" t="str">
        <f t="shared" si="36"/>
        <v> JAAVSO 41;122 </v>
      </c>
      <c r="B444" s="11" t="str">
        <f t="shared" si="37"/>
        <v>I</v>
      </c>
      <c r="C444" s="26">
        <f t="shared" si="38"/>
        <v>50234.044999999998</v>
      </c>
      <c r="D444" t="str">
        <f t="shared" si="39"/>
        <v>vis</v>
      </c>
      <c r="E444" t="e">
        <f>VLOOKUP(C444,A!C$21:E$973,3,FALSE)</f>
        <v>#N/A</v>
      </c>
      <c r="F444" s="11" t="s">
        <v>241</v>
      </c>
      <c r="G444" t="str">
        <f t="shared" si="40"/>
        <v>50234.045</v>
      </c>
      <c r="H444" s="26">
        <f t="shared" si="41"/>
        <v>20501</v>
      </c>
      <c r="I444" s="199" t="s">
        <v>1747</v>
      </c>
      <c r="J444" s="200" t="s">
        <v>1748</v>
      </c>
      <c r="K444" s="199">
        <v>20501</v>
      </c>
      <c r="L444" s="199" t="s">
        <v>1316</v>
      </c>
      <c r="M444" s="200" t="s">
        <v>456</v>
      </c>
      <c r="N444" s="200"/>
      <c r="O444" s="201" t="s">
        <v>1749</v>
      </c>
      <c r="P444" s="201" t="s">
        <v>1750</v>
      </c>
    </row>
    <row r="445" spans="1:16">
      <c r="A445" s="26" t="str">
        <f t="shared" si="36"/>
        <v> BRNO 32 </v>
      </c>
      <c r="B445" s="11" t="str">
        <f t="shared" si="37"/>
        <v>I</v>
      </c>
      <c r="C445" s="26">
        <f t="shared" si="38"/>
        <v>50243.450100000002</v>
      </c>
      <c r="D445" t="str">
        <f t="shared" si="39"/>
        <v>vis</v>
      </c>
      <c r="E445" t="e">
        <f>VLOOKUP(C445,A!C$21:E$973,3,FALSE)</f>
        <v>#N/A</v>
      </c>
      <c r="F445" s="11" t="s">
        <v>241</v>
      </c>
      <c r="G445" t="str">
        <f t="shared" si="40"/>
        <v>50243.4501</v>
      </c>
      <c r="H445" s="26">
        <f t="shared" si="41"/>
        <v>20524</v>
      </c>
      <c r="I445" s="199" t="s">
        <v>1751</v>
      </c>
      <c r="J445" s="200" t="s">
        <v>1752</v>
      </c>
      <c r="K445" s="199">
        <v>20524</v>
      </c>
      <c r="L445" s="199" t="s">
        <v>1753</v>
      </c>
      <c r="M445" s="200" t="s">
        <v>456</v>
      </c>
      <c r="N445" s="200"/>
      <c r="O445" s="201" t="s">
        <v>1754</v>
      </c>
      <c r="P445" s="201" t="s">
        <v>340</v>
      </c>
    </row>
    <row r="446" spans="1:16">
      <c r="A446" s="26" t="str">
        <f t="shared" si="36"/>
        <v>VSB 47 </v>
      </c>
      <c r="B446" s="11" t="str">
        <f t="shared" si="37"/>
        <v>I</v>
      </c>
      <c r="C446" s="26">
        <f t="shared" si="38"/>
        <v>50277.063000000002</v>
      </c>
      <c r="D446" t="str">
        <f t="shared" si="39"/>
        <v>vis</v>
      </c>
      <c r="E446" t="e">
        <f>VLOOKUP(C446,A!C$21:E$973,3,FALSE)</f>
        <v>#N/A</v>
      </c>
      <c r="F446" s="11" t="s">
        <v>241</v>
      </c>
      <c r="G446" t="str">
        <f t="shared" si="40"/>
        <v>50277.063</v>
      </c>
      <c r="H446" s="26">
        <f t="shared" si="41"/>
        <v>20606</v>
      </c>
      <c r="I446" s="199" t="s">
        <v>1755</v>
      </c>
      <c r="J446" s="200" t="s">
        <v>1756</v>
      </c>
      <c r="K446" s="199">
        <v>20606</v>
      </c>
      <c r="L446" s="199" t="s">
        <v>1022</v>
      </c>
      <c r="M446" s="200" t="s">
        <v>1126</v>
      </c>
      <c r="N446" s="200" t="s">
        <v>241</v>
      </c>
      <c r="O446" s="201" t="s">
        <v>1713</v>
      </c>
      <c r="P446" s="202" t="s">
        <v>338</v>
      </c>
    </row>
    <row r="447" spans="1:16">
      <c r="A447" s="26" t="str">
        <f t="shared" si="36"/>
        <v>VSB 47 </v>
      </c>
      <c r="B447" s="11" t="str">
        <f t="shared" si="37"/>
        <v>II</v>
      </c>
      <c r="C447" s="26">
        <f t="shared" si="38"/>
        <v>50278.084000000003</v>
      </c>
      <c r="D447" t="str">
        <f t="shared" si="39"/>
        <v>vis</v>
      </c>
      <c r="E447" t="e">
        <f>VLOOKUP(C447,A!C$21:E$973,3,FALSE)</f>
        <v>#N/A</v>
      </c>
      <c r="F447" s="11" t="s">
        <v>241</v>
      </c>
      <c r="G447" t="str">
        <f t="shared" si="40"/>
        <v>50278.084</v>
      </c>
      <c r="H447" s="26">
        <f t="shared" si="41"/>
        <v>20608.5</v>
      </c>
      <c r="I447" s="199" t="s">
        <v>1757</v>
      </c>
      <c r="J447" s="200" t="s">
        <v>1758</v>
      </c>
      <c r="K447" s="199">
        <v>20608.5</v>
      </c>
      <c r="L447" s="199" t="s">
        <v>1266</v>
      </c>
      <c r="M447" s="200" t="s">
        <v>1126</v>
      </c>
      <c r="N447" s="200" t="s">
        <v>241</v>
      </c>
      <c r="O447" s="201" t="s">
        <v>1713</v>
      </c>
      <c r="P447" s="202" t="s">
        <v>338</v>
      </c>
    </row>
    <row r="448" spans="1:16">
      <c r="A448" s="26" t="str">
        <f t="shared" si="36"/>
        <v> BRNO 32 </v>
      </c>
      <c r="B448" s="11" t="str">
        <f t="shared" si="37"/>
        <v>I</v>
      </c>
      <c r="C448" s="26">
        <f t="shared" si="38"/>
        <v>50295.490100000003</v>
      </c>
      <c r="D448" t="str">
        <f t="shared" si="39"/>
        <v>vis</v>
      </c>
      <c r="E448" t="e">
        <f>VLOOKUP(C448,A!C$21:E$973,3,FALSE)</f>
        <v>#N/A</v>
      </c>
      <c r="F448" s="11" t="s">
        <v>241</v>
      </c>
      <c r="G448" t="str">
        <f t="shared" si="40"/>
        <v>50295.4901</v>
      </c>
      <c r="H448" s="26">
        <f t="shared" si="41"/>
        <v>20651</v>
      </c>
      <c r="I448" s="199" t="s">
        <v>1759</v>
      </c>
      <c r="J448" s="200" t="s">
        <v>1760</v>
      </c>
      <c r="K448" s="199">
        <v>20651</v>
      </c>
      <c r="L448" s="199" t="s">
        <v>1761</v>
      </c>
      <c r="M448" s="200" t="s">
        <v>456</v>
      </c>
      <c r="N448" s="200"/>
      <c r="O448" s="201" t="s">
        <v>1762</v>
      </c>
      <c r="P448" s="201" t="s">
        <v>340</v>
      </c>
    </row>
    <row r="449" spans="1:16">
      <c r="A449" s="26" t="str">
        <f t="shared" si="36"/>
        <v>VSB 47 </v>
      </c>
      <c r="B449" s="11" t="str">
        <f t="shared" si="37"/>
        <v>I</v>
      </c>
      <c r="C449" s="26">
        <f t="shared" si="38"/>
        <v>50624.036</v>
      </c>
      <c r="D449" t="str">
        <f t="shared" si="39"/>
        <v>vis</v>
      </c>
      <c r="E449" t="e">
        <f>VLOOKUP(C449,A!C$21:E$973,3,FALSE)</f>
        <v>#N/A</v>
      </c>
      <c r="F449" s="11" t="s">
        <v>241</v>
      </c>
      <c r="G449" t="str">
        <f t="shared" si="40"/>
        <v>50624.036</v>
      </c>
      <c r="H449" s="26">
        <f t="shared" si="41"/>
        <v>21453</v>
      </c>
      <c r="I449" s="199" t="s">
        <v>1763</v>
      </c>
      <c r="J449" s="200" t="s">
        <v>1764</v>
      </c>
      <c r="K449" s="199">
        <v>21453</v>
      </c>
      <c r="L449" s="199" t="s">
        <v>1298</v>
      </c>
      <c r="M449" s="200" t="s">
        <v>1126</v>
      </c>
      <c r="N449" s="200" t="s">
        <v>241</v>
      </c>
      <c r="O449" s="201" t="s">
        <v>1713</v>
      </c>
      <c r="P449" s="202" t="s">
        <v>338</v>
      </c>
    </row>
    <row r="450" spans="1:16">
      <c r="A450" s="26" t="str">
        <f t="shared" si="36"/>
        <v>VSB 47 </v>
      </c>
      <c r="B450" s="11" t="str">
        <f t="shared" si="37"/>
        <v>I</v>
      </c>
      <c r="C450" s="26">
        <f t="shared" si="38"/>
        <v>50635.097000000002</v>
      </c>
      <c r="D450" t="str">
        <f t="shared" si="39"/>
        <v>vis</v>
      </c>
      <c r="E450" t="e">
        <f>VLOOKUP(C450,A!C$21:E$973,3,FALSE)</f>
        <v>#N/A</v>
      </c>
      <c r="F450" s="11" t="s">
        <v>241</v>
      </c>
      <c r="G450" t="str">
        <f t="shared" si="40"/>
        <v>50635.097</v>
      </c>
      <c r="H450" s="26">
        <f t="shared" si="41"/>
        <v>21480</v>
      </c>
      <c r="I450" s="199" t="s">
        <v>1765</v>
      </c>
      <c r="J450" s="200" t="s">
        <v>1766</v>
      </c>
      <c r="K450" s="199">
        <v>21480</v>
      </c>
      <c r="L450" s="199" t="s">
        <v>1767</v>
      </c>
      <c r="M450" s="200" t="s">
        <v>1126</v>
      </c>
      <c r="N450" s="200" t="s">
        <v>241</v>
      </c>
      <c r="O450" s="201" t="s">
        <v>1713</v>
      </c>
      <c r="P450" s="202" t="s">
        <v>338</v>
      </c>
    </row>
    <row r="451" spans="1:16">
      <c r="A451" s="26" t="str">
        <f t="shared" si="36"/>
        <v> BBS 123 </v>
      </c>
      <c r="B451" s="11" t="str">
        <f t="shared" si="37"/>
        <v>II</v>
      </c>
      <c r="C451" s="26">
        <f t="shared" si="38"/>
        <v>50643.462</v>
      </c>
      <c r="D451" t="str">
        <f t="shared" si="39"/>
        <v>vis</v>
      </c>
      <c r="E451" t="e">
        <f>VLOOKUP(C451,A!C$21:E$973,3,FALSE)</f>
        <v>#N/A</v>
      </c>
      <c r="F451" s="11" t="s">
        <v>241</v>
      </c>
      <c r="G451" t="str">
        <f t="shared" si="40"/>
        <v>50643.462</v>
      </c>
      <c r="H451" s="26">
        <f t="shared" si="41"/>
        <v>21500.5</v>
      </c>
      <c r="I451" s="199" t="s">
        <v>1768</v>
      </c>
      <c r="J451" s="200" t="s">
        <v>1769</v>
      </c>
      <c r="K451" s="199">
        <v>21500.5</v>
      </c>
      <c r="L451" s="199" t="s">
        <v>978</v>
      </c>
      <c r="M451" s="200" t="s">
        <v>456</v>
      </c>
      <c r="N451" s="200"/>
      <c r="O451" s="201" t="s">
        <v>1770</v>
      </c>
      <c r="P451" s="201" t="s">
        <v>342</v>
      </c>
    </row>
    <row r="452" spans="1:16">
      <c r="A452" s="26" t="str">
        <f t="shared" si="36"/>
        <v> BRNO 32 </v>
      </c>
      <c r="B452" s="11" t="str">
        <f t="shared" si="37"/>
        <v>I</v>
      </c>
      <c r="C452" s="26">
        <f t="shared" si="38"/>
        <v>50667.462</v>
      </c>
      <c r="D452" t="str">
        <f t="shared" si="39"/>
        <v>vis</v>
      </c>
      <c r="E452" t="e">
        <f>VLOOKUP(C452,A!C$21:E$973,3,FALSE)</f>
        <v>#N/A</v>
      </c>
      <c r="F452" s="11" t="s">
        <v>241</v>
      </c>
      <c r="G452" t="str">
        <f t="shared" si="40"/>
        <v>50667.4620</v>
      </c>
      <c r="H452" s="26">
        <f t="shared" si="41"/>
        <v>21559</v>
      </c>
      <c r="I452" s="199" t="s">
        <v>1771</v>
      </c>
      <c r="J452" s="200" t="s">
        <v>1772</v>
      </c>
      <c r="K452" s="199">
        <v>21559</v>
      </c>
      <c r="L452" s="199" t="s">
        <v>1773</v>
      </c>
      <c r="M452" s="200" t="s">
        <v>473</v>
      </c>
      <c r="N452" s="200" t="s">
        <v>474</v>
      </c>
      <c r="O452" s="201" t="s">
        <v>1774</v>
      </c>
      <c r="P452" s="201" t="s">
        <v>340</v>
      </c>
    </row>
    <row r="453" spans="1:16">
      <c r="A453" s="26" t="str">
        <f t="shared" si="36"/>
        <v>VSB 47 </v>
      </c>
      <c r="B453" s="11" t="str">
        <f t="shared" si="37"/>
        <v>II</v>
      </c>
      <c r="C453" s="26">
        <f t="shared" si="38"/>
        <v>51022.006999999998</v>
      </c>
      <c r="D453" t="str">
        <f t="shared" si="39"/>
        <v>vis</v>
      </c>
      <c r="E453" t="e">
        <f>VLOOKUP(C453,A!C$21:E$973,3,FALSE)</f>
        <v>#N/A</v>
      </c>
      <c r="F453" s="11" t="s">
        <v>241</v>
      </c>
      <c r="G453" t="str">
        <f t="shared" si="40"/>
        <v>51022.007</v>
      </c>
      <c r="H453" s="26">
        <f t="shared" si="41"/>
        <v>22424.5</v>
      </c>
      <c r="I453" s="199" t="s">
        <v>1775</v>
      </c>
      <c r="J453" s="200" t="s">
        <v>1776</v>
      </c>
      <c r="K453" s="199">
        <v>22424.5</v>
      </c>
      <c r="L453" s="199" t="s">
        <v>1767</v>
      </c>
      <c r="M453" s="200" t="s">
        <v>1126</v>
      </c>
      <c r="N453" s="200" t="s">
        <v>241</v>
      </c>
      <c r="O453" s="201" t="s">
        <v>1713</v>
      </c>
      <c r="P453" s="202" t="s">
        <v>338</v>
      </c>
    </row>
    <row r="454" spans="1:16">
      <c r="A454" s="26" t="str">
        <f t="shared" si="36"/>
        <v>VSB 33 </v>
      </c>
      <c r="B454" s="11" t="str">
        <f t="shared" si="37"/>
        <v>II</v>
      </c>
      <c r="C454" s="26">
        <f t="shared" si="38"/>
        <v>51022.007299999997</v>
      </c>
      <c r="D454" t="str">
        <f t="shared" si="39"/>
        <v>vis</v>
      </c>
      <c r="E454" t="e">
        <f>VLOOKUP(C454,A!C$21:E$973,3,FALSE)</f>
        <v>#N/A</v>
      </c>
      <c r="F454" s="11" t="s">
        <v>241</v>
      </c>
      <c r="G454" t="str">
        <f t="shared" si="40"/>
        <v>51022.0073</v>
      </c>
      <c r="H454" s="26">
        <f t="shared" si="41"/>
        <v>22424.5</v>
      </c>
      <c r="I454" s="199" t="s">
        <v>1777</v>
      </c>
      <c r="J454" s="200" t="s">
        <v>1776</v>
      </c>
      <c r="K454" s="199">
        <v>22424.5</v>
      </c>
      <c r="L454" s="199" t="s">
        <v>1778</v>
      </c>
      <c r="M454" s="200" t="s">
        <v>473</v>
      </c>
      <c r="N454" s="200" t="s">
        <v>474</v>
      </c>
      <c r="O454" s="201" t="s">
        <v>1713</v>
      </c>
      <c r="P454" s="202" t="s">
        <v>343</v>
      </c>
    </row>
    <row r="455" spans="1:16">
      <c r="A455" s="26" t="str">
        <f t="shared" si="36"/>
        <v>VSB 47 </v>
      </c>
      <c r="B455" s="11" t="str">
        <f t="shared" si="37"/>
        <v>I</v>
      </c>
      <c r="C455" s="26">
        <f t="shared" si="38"/>
        <v>51023.036</v>
      </c>
      <c r="D455" t="str">
        <f t="shared" si="39"/>
        <v>vis</v>
      </c>
      <c r="E455" t="e">
        <f>VLOOKUP(C455,A!C$21:E$973,3,FALSE)</f>
        <v>#N/A</v>
      </c>
      <c r="F455" s="11" t="s">
        <v>241</v>
      </c>
      <c r="G455" t="str">
        <f t="shared" si="40"/>
        <v>51023.036</v>
      </c>
      <c r="H455" s="26">
        <f t="shared" si="41"/>
        <v>22427</v>
      </c>
      <c r="I455" s="199" t="s">
        <v>1779</v>
      </c>
      <c r="J455" s="200" t="s">
        <v>1780</v>
      </c>
      <c r="K455" s="199">
        <v>22427</v>
      </c>
      <c r="L455" s="199" t="s">
        <v>461</v>
      </c>
      <c r="M455" s="200" t="s">
        <v>1126</v>
      </c>
      <c r="N455" s="200" t="s">
        <v>241</v>
      </c>
      <c r="O455" s="201" t="s">
        <v>1713</v>
      </c>
      <c r="P455" s="202" t="s">
        <v>338</v>
      </c>
    </row>
    <row r="456" spans="1:16">
      <c r="A456" s="26" t="str">
        <f t="shared" si="36"/>
        <v>VSB 47 </v>
      </c>
      <c r="B456" s="11" t="str">
        <f t="shared" si="37"/>
        <v>I</v>
      </c>
      <c r="C456" s="26">
        <f t="shared" si="38"/>
        <v>51331.097999999998</v>
      </c>
      <c r="D456" t="str">
        <f t="shared" si="39"/>
        <v>vis</v>
      </c>
      <c r="E456" t="e">
        <f>VLOOKUP(C456,A!C$21:E$973,3,FALSE)</f>
        <v>#N/A</v>
      </c>
      <c r="F456" s="11" t="s">
        <v>241</v>
      </c>
      <c r="G456" t="str">
        <f t="shared" si="40"/>
        <v>51331.098</v>
      </c>
      <c r="H456" s="26">
        <f t="shared" si="41"/>
        <v>23179</v>
      </c>
      <c r="I456" s="199" t="s">
        <v>1781</v>
      </c>
      <c r="J456" s="200" t="s">
        <v>1782</v>
      </c>
      <c r="K456" s="199">
        <v>23179</v>
      </c>
      <c r="L456" s="199" t="s">
        <v>464</v>
      </c>
      <c r="M456" s="200" t="s">
        <v>1126</v>
      </c>
      <c r="N456" s="200" t="s">
        <v>241</v>
      </c>
      <c r="O456" s="201" t="s">
        <v>1713</v>
      </c>
      <c r="P456" s="202" t="s">
        <v>338</v>
      </c>
    </row>
    <row r="457" spans="1:16">
      <c r="A457" s="26" t="str">
        <f t="shared" si="36"/>
        <v>VSB 37 </v>
      </c>
      <c r="B457" s="11" t="str">
        <f t="shared" si="37"/>
        <v>II</v>
      </c>
      <c r="C457" s="26">
        <f t="shared" si="38"/>
        <v>51344.000200000002</v>
      </c>
      <c r="D457" t="str">
        <f t="shared" si="39"/>
        <v>vis</v>
      </c>
      <c r="E457" t="e">
        <f>VLOOKUP(C457,A!C$21:E$973,3,FALSE)</f>
        <v>#N/A</v>
      </c>
      <c r="F457" s="11" t="s">
        <v>241</v>
      </c>
      <c r="G457" t="str">
        <f t="shared" si="40"/>
        <v>51344.0002</v>
      </c>
      <c r="H457" s="26">
        <f t="shared" si="41"/>
        <v>23210.5</v>
      </c>
      <c r="I457" s="199" t="s">
        <v>1783</v>
      </c>
      <c r="J457" s="200" t="s">
        <v>1784</v>
      </c>
      <c r="K457" s="199">
        <v>23210.5</v>
      </c>
      <c r="L457" s="199" t="s">
        <v>1785</v>
      </c>
      <c r="M457" s="200" t="s">
        <v>473</v>
      </c>
      <c r="N457" s="200" t="s">
        <v>474</v>
      </c>
      <c r="O457" s="201" t="s">
        <v>1713</v>
      </c>
      <c r="P457" s="202" t="s">
        <v>345</v>
      </c>
    </row>
    <row r="458" spans="1:16">
      <c r="A458" s="26" t="str">
        <f t="shared" si="36"/>
        <v> BRNO 32 </v>
      </c>
      <c r="B458" s="11" t="str">
        <f t="shared" si="37"/>
        <v>I</v>
      </c>
      <c r="C458" s="26">
        <f t="shared" si="38"/>
        <v>51374.519200000002</v>
      </c>
      <c r="D458" t="str">
        <f t="shared" si="39"/>
        <v>vis</v>
      </c>
      <c r="E458" t="e">
        <f>VLOOKUP(C458,A!C$21:E$973,3,FALSE)</f>
        <v>#N/A</v>
      </c>
      <c r="F458" s="11" t="s">
        <v>241</v>
      </c>
      <c r="G458" t="str">
        <f t="shared" si="40"/>
        <v>51374.5192</v>
      </c>
      <c r="H458" s="26">
        <f t="shared" si="41"/>
        <v>23285</v>
      </c>
      <c r="I458" s="199" t="s">
        <v>1786</v>
      </c>
      <c r="J458" s="200" t="s">
        <v>1787</v>
      </c>
      <c r="K458" s="199">
        <v>23285</v>
      </c>
      <c r="L458" s="199" t="s">
        <v>1788</v>
      </c>
      <c r="M458" s="200" t="s">
        <v>456</v>
      </c>
      <c r="N458" s="200"/>
      <c r="O458" s="201" t="s">
        <v>1789</v>
      </c>
      <c r="P458" s="201" t="s">
        <v>340</v>
      </c>
    </row>
    <row r="459" spans="1:16">
      <c r="A459" s="26" t="str">
        <f t="shared" ref="A459:A482" si="42">P459</f>
        <v>VSB 38 </v>
      </c>
      <c r="B459" s="11" t="str">
        <f t="shared" ref="B459:B482" si="43">IF(H459=INT(H459),"I","II")</f>
        <v>II</v>
      </c>
      <c r="C459" s="26">
        <f t="shared" ref="C459:C482" si="44">1*G459</f>
        <v>51690.157200000001</v>
      </c>
      <c r="D459" t="str">
        <f t="shared" ref="D459:D482" si="45">VLOOKUP(F459,I$1:J$5,2,FALSE)</f>
        <v>vis</v>
      </c>
      <c r="E459" t="e">
        <f>VLOOKUP(C459,A!C$21:E$973,3,FALSE)</f>
        <v>#N/A</v>
      </c>
      <c r="F459" s="11" t="s">
        <v>241</v>
      </c>
      <c r="G459" t="str">
        <f t="shared" ref="G459:G482" si="46">MID(I459,3,LEN(I459)-3)</f>
        <v>51690.1572</v>
      </c>
      <c r="H459" s="26">
        <f t="shared" ref="H459:H482" si="47">1*K459</f>
        <v>24055.5</v>
      </c>
      <c r="I459" s="199" t="s">
        <v>1790</v>
      </c>
      <c r="J459" s="200" t="s">
        <v>1791</v>
      </c>
      <c r="K459" s="199">
        <v>24055.5</v>
      </c>
      <c r="L459" s="199" t="s">
        <v>1792</v>
      </c>
      <c r="M459" s="200" t="s">
        <v>473</v>
      </c>
      <c r="N459" s="200" t="s">
        <v>474</v>
      </c>
      <c r="O459" s="201" t="s">
        <v>1713</v>
      </c>
      <c r="P459" s="202" t="s">
        <v>347</v>
      </c>
    </row>
    <row r="460" spans="1:16">
      <c r="A460" s="26" t="str">
        <f t="shared" si="42"/>
        <v>OEJV 0074 </v>
      </c>
      <c r="B460" s="11" t="str">
        <f t="shared" si="43"/>
        <v>I</v>
      </c>
      <c r="C460" s="26">
        <f t="shared" si="44"/>
        <v>52086.453999999998</v>
      </c>
      <c r="D460" t="str">
        <f t="shared" si="45"/>
        <v>vis</v>
      </c>
      <c r="E460" t="e">
        <f>VLOOKUP(C460,A!C$21:E$973,3,FALSE)</f>
        <v>#N/A</v>
      </c>
      <c r="F460" s="11" t="s">
        <v>241</v>
      </c>
      <c r="G460" t="str">
        <f t="shared" si="46"/>
        <v>52086.454</v>
      </c>
      <c r="H460" s="26">
        <f t="shared" si="47"/>
        <v>25023</v>
      </c>
      <c r="I460" s="199" t="s">
        <v>1793</v>
      </c>
      <c r="J460" s="200" t="s">
        <v>1794</v>
      </c>
      <c r="K460" s="199">
        <v>25023</v>
      </c>
      <c r="L460" s="199" t="s">
        <v>926</v>
      </c>
      <c r="M460" s="200" t="s">
        <v>456</v>
      </c>
      <c r="N460" s="200"/>
      <c r="O460" s="201" t="s">
        <v>1795</v>
      </c>
      <c r="P460" s="202" t="s">
        <v>348</v>
      </c>
    </row>
    <row r="461" spans="1:16">
      <c r="A461" s="26" t="str">
        <f t="shared" si="42"/>
        <v>OEJV 0074 </v>
      </c>
      <c r="B461" s="11" t="str">
        <f t="shared" si="43"/>
        <v>I</v>
      </c>
      <c r="C461" s="26">
        <f t="shared" si="44"/>
        <v>52118.421999999999</v>
      </c>
      <c r="D461" t="str">
        <f t="shared" si="45"/>
        <v>vis</v>
      </c>
      <c r="E461" t="e">
        <f>VLOOKUP(C461,A!C$21:E$973,3,FALSE)</f>
        <v>#N/A</v>
      </c>
      <c r="F461" s="11" t="s">
        <v>241</v>
      </c>
      <c r="G461" t="str">
        <f t="shared" si="46"/>
        <v>52118.422</v>
      </c>
      <c r="H461" s="26">
        <f t="shared" si="47"/>
        <v>25101</v>
      </c>
      <c r="I461" s="199" t="s">
        <v>1796</v>
      </c>
      <c r="J461" s="200" t="s">
        <v>1797</v>
      </c>
      <c r="K461" s="199">
        <v>25101</v>
      </c>
      <c r="L461" s="199" t="s">
        <v>1225</v>
      </c>
      <c r="M461" s="200" t="s">
        <v>456</v>
      </c>
      <c r="N461" s="200"/>
      <c r="O461" s="201" t="s">
        <v>1798</v>
      </c>
      <c r="P461" s="202" t="s">
        <v>348</v>
      </c>
    </row>
    <row r="462" spans="1:16">
      <c r="A462" s="26" t="str">
        <f t="shared" si="42"/>
        <v>OEJV 0074 </v>
      </c>
      <c r="B462" s="11" t="str">
        <f t="shared" si="43"/>
        <v>I</v>
      </c>
      <c r="C462" s="26">
        <f t="shared" si="44"/>
        <v>52134.39</v>
      </c>
      <c r="D462" t="str">
        <f t="shared" si="45"/>
        <v>vis</v>
      </c>
      <c r="E462" t="e">
        <f>VLOOKUP(C462,A!C$21:E$973,3,FALSE)</f>
        <v>#N/A</v>
      </c>
      <c r="F462" s="11" t="s">
        <v>241</v>
      </c>
      <c r="G462" t="str">
        <f t="shared" si="46"/>
        <v>52134.390</v>
      </c>
      <c r="H462" s="26">
        <f t="shared" si="47"/>
        <v>25140</v>
      </c>
      <c r="I462" s="199" t="s">
        <v>1799</v>
      </c>
      <c r="J462" s="200" t="s">
        <v>1800</v>
      </c>
      <c r="K462" s="199">
        <v>25140</v>
      </c>
      <c r="L462" s="199" t="s">
        <v>1801</v>
      </c>
      <c r="M462" s="200" t="s">
        <v>456</v>
      </c>
      <c r="N462" s="200"/>
      <c r="O462" s="201" t="s">
        <v>1802</v>
      </c>
      <c r="P462" s="202" t="s">
        <v>348</v>
      </c>
    </row>
    <row r="463" spans="1:16">
      <c r="A463" s="26" t="str">
        <f t="shared" si="42"/>
        <v>OEJV 0074 </v>
      </c>
      <c r="B463" s="11" t="str">
        <f t="shared" si="43"/>
        <v>I</v>
      </c>
      <c r="C463" s="26">
        <f t="shared" si="44"/>
        <v>52136.434000000001</v>
      </c>
      <c r="D463" t="str">
        <f t="shared" si="45"/>
        <v>vis</v>
      </c>
      <c r="E463" t="e">
        <f>VLOOKUP(C463,A!C$21:E$973,3,FALSE)</f>
        <v>#N/A</v>
      </c>
      <c r="F463" s="11" t="s">
        <v>241</v>
      </c>
      <c r="G463" t="str">
        <f t="shared" si="46"/>
        <v>52136.434</v>
      </c>
      <c r="H463" s="26">
        <f t="shared" si="47"/>
        <v>25145</v>
      </c>
      <c r="I463" s="199" t="s">
        <v>1803</v>
      </c>
      <c r="J463" s="200" t="s">
        <v>1804</v>
      </c>
      <c r="K463" s="199">
        <v>25145</v>
      </c>
      <c r="L463" s="199" t="s">
        <v>1805</v>
      </c>
      <c r="M463" s="200" t="s">
        <v>456</v>
      </c>
      <c r="N463" s="200"/>
      <c r="O463" s="201" t="s">
        <v>1802</v>
      </c>
      <c r="P463" s="202" t="s">
        <v>348</v>
      </c>
    </row>
    <row r="464" spans="1:16">
      <c r="A464" s="26" t="str">
        <f t="shared" si="42"/>
        <v>VSB 40 </v>
      </c>
      <c r="B464" s="11" t="str">
        <f t="shared" si="43"/>
        <v>II</v>
      </c>
      <c r="C464" s="26">
        <f t="shared" si="44"/>
        <v>52420.162400000001</v>
      </c>
      <c r="D464" t="str">
        <f t="shared" si="45"/>
        <v>vis</v>
      </c>
      <c r="E464" t="e">
        <f>VLOOKUP(C464,A!C$21:E$973,3,FALSE)</f>
        <v>#N/A</v>
      </c>
      <c r="F464" s="11" t="s">
        <v>241</v>
      </c>
      <c r="G464" t="str">
        <f t="shared" si="46"/>
        <v>52420.1624</v>
      </c>
      <c r="H464" s="26">
        <f t="shared" si="47"/>
        <v>25837.5</v>
      </c>
      <c r="I464" s="199" t="s">
        <v>1806</v>
      </c>
      <c r="J464" s="200" t="s">
        <v>1807</v>
      </c>
      <c r="K464" s="199">
        <v>25837.5</v>
      </c>
      <c r="L464" s="199" t="s">
        <v>1808</v>
      </c>
      <c r="M464" s="200" t="s">
        <v>473</v>
      </c>
      <c r="N464" s="200" t="s">
        <v>474</v>
      </c>
      <c r="O464" s="201" t="s">
        <v>1713</v>
      </c>
      <c r="P464" s="202" t="s">
        <v>350</v>
      </c>
    </row>
    <row r="465" spans="1:16">
      <c r="A465" s="26" t="str">
        <f t="shared" si="42"/>
        <v>OEJV 0074 </v>
      </c>
      <c r="B465" s="11" t="str">
        <f t="shared" si="43"/>
        <v>I</v>
      </c>
      <c r="C465" s="26">
        <f t="shared" si="44"/>
        <v>52490.43</v>
      </c>
      <c r="D465" t="str">
        <f t="shared" si="45"/>
        <v>vis</v>
      </c>
      <c r="E465" t="e">
        <f>VLOOKUP(C465,A!C$21:E$973,3,FALSE)</f>
        <v>#N/A</v>
      </c>
      <c r="F465" s="11" t="s">
        <v>241</v>
      </c>
      <c r="G465" t="str">
        <f t="shared" si="46"/>
        <v>52490.430</v>
      </c>
      <c r="H465" s="26">
        <f t="shared" si="47"/>
        <v>26009</v>
      </c>
      <c r="I465" s="199" t="s">
        <v>1809</v>
      </c>
      <c r="J465" s="200" t="s">
        <v>1810</v>
      </c>
      <c r="K465" s="199">
        <v>26009</v>
      </c>
      <c r="L465" s="199" t="s">
        <v>1811</v>
      </c>
      <c r="M465" s="200" t="s">
        <v>456</v>
      </c>
      <c r="N465" s="200"/>
      <c r="O465" s="201" t="s">
        <v>1812</v>
      </c>
      <c r="P465" s="202" t="s">
        <v>348</v>
      </c>
    </row>
    <row r="466" spans="1:16">
      <c r="A466" s="26" t="str">
        <f t="shared" si="42"/>
        <v>OEJV 0074 </v>
      </c>
      <c r="B466" s="11" t="str">
        <f t="shared" si="43"/>
        <v>I</v>
      </c>
      <c r="C466" s="26">
        <f t="shared" si="44"/>
        <v>52492.464</v>
      </c>
      <c r="D466" t="str">
        <f t="shared" si="45"/>
        <v>vis</v>
      </c>
      <c r="E466" t="e">
        <f>VLOOKUP(C466,A!C$21:E$973,3,FALSE)</f>
        <v>#N/A</v>
      </c>
      <c r="F466" s="11" t="s">
        <v>241</v>
      </c>
      <c r="G466" t="str">
        <f t="shared" si="46"/>
        <v>52492.464</v>
      </c>
      <c r="H466" s="26">
        <f t="shared" si="47"/>
        <v>26014</v>
      </c>
      <c r="I466" s="199" t="s">
        <v>1813</v>
      </c>
      <c r="J466" s="200" t="s">
        <v>1814</v>
      </c>
      <c r="K466" s="199">
        <v>26014</v>
      </c>
      <c r="L466" s="199" t="s">
        <v>1815</v>
      </c>
      <c r="M466" s="200" t="s">
        <v>456</v>
      </c>
      <c r="N466" s="200"/>
      <c r="O466" s="201" t="s">
        <v>1812</v>
      </c>
      <c r="P466" s="202" t="s">
        <v>348</v>
      </c>
    </row>
    <row r="467" spans="1:16">
      <c r="A467" s="26" t="str">
        <f t="shared" si="42"/>
        <v>OEJV 0074 </v>
      </c>
      <c r="B467" s="11" t="str">
        <f t="shared" si="43"/>
        <v>I</v>
      </c>
      <c r="C467" s="26">
        <f t="shared" si="44"/>
        <v>52823.42</v>
      </c>
      <c r="D467" t="str">
        <f t="shared" si="45"/>
        <v>vis</v>
      </c>
      <c r="E467" t="e">
        <f>VLOOKUP(C467,A!C$21:E$973,3,FALSE)</f>
        <v>#N/A</v>
      </c>
      <c r="F467" s="11" t="s">
        <v>241</v>
      </c>
      <c r="G467" t="str">
        <f t="shared" si="46"/>
        <v>52823.420</v>
      </c>
      <c r="H467" s="26">
        <f t="shared" si="47"/>
        <v>26822</v>
      </c>
      <c r="I467" s="199" t="s">
        <v>1816</v>
      </c>
      <c r="J467" s="200" t="s">
        <v>1817</v>
      </c>
      <c r="K467" s="199">
        <v>26822</v>
      </c>
      <c r="L467" s="199" t="s">
        <v>1022</v>
      </c>
      <c r="M467" s="200" t="s">
        <v>456</v>
      </c>
      <c r="N467" s="200"/>
      <c r="O467" s="201" t="s">
        <v>1802</v>
      </c>
      <c r="P467" s="202" t="s">
        <v>348</v>
      </c>
    </row>
    <row r="468" spans="1:16">
      <c r="A468" s="26" t="str">
        <f t="shared" si="42"/>
        <v>OEJV 0074 </v>
      </c>
      <c r="B468" s="11" t="str">
        <f t="shared" si="43"/>
        <v>I</v>
      </c>
      <c r="C468" s="26">
        <f t="shared" si="44"/>
        <v>53569.436999999998</v>
      </c>
      <c r="D468" t="str">
        <f t="shared" si="45"/>
        <v>vis</v>
      </c>
      <c r="E468" t="e">
        <f>VLOOKUP(C468,A!C$21:E$973,3,FALSE)</f>
        <v>#N/A</v>
      </c>
      <c r="F468" s="11" t="s">
        <v>241</v>
      </c>
      <c r="G468" t="str">
        <f t="shared" si="46"/>
        <v>53569.437</v>
      </c>
      <c r="H468" s="26">
        <f t="shared" si="47"/>
        <v>28643</v>
      </c>
      <c r="I468" s="199" t="s">
        <v>1818</v>
      </c>
      <c r="J468" s="200" t="s">
        <v>1819</v>
      </c>
      <c r="K468" s="199">
        <v>28643</v>
      </c>
      <c r="L468" s="199" t="s">
        <v>1811</v>
      </c>
      <c r="M468" s="200" t="s">
        <v>456</v>
      </c>
      <c r="N468" s="200"/>
      <c r="O468" s="201" t="s">
        <v>1795</v>
      </c>
      <c r="P468" s="202" t="s">
        <v>348</v>
      </c>
    </row>
    <row r="469" spans="1:16">
      <c r="A469" s="26" t="str">
        <f t="shared" si="42"/>
        <v>IBVS 5754 </v>
      </c>
      <c r="B469" s="11" t="str">
        <f t="shared" si="43"/>
        <v>I</v>
      </c>
      <c r="C469" s="26">
        <f t="shared" si="44"/>
        <v>53886.524899999997</v>
      </c>
      <c r="D469" t="str">
        <f t="shared" si="45"/>
        <v>vis</v>
      </c>
      <c r="E469" t="e">
        <f>VLOOKUP(C469,A!C$21:E$973,3,FALSE)</f>
        <v>#N/A</v>
      </c>
      <c r="F469" s="11" t="s">
        <v>241</v>
      </c>
      <c r="G469" t="str">
        <f t="shared" si="46"/>
        <v>53886.5249</v>
      </c>
      <c r="H469" s="26">
        <f t="shared" si="47"/>
        <v>29417</v>
      </c>
      <c r="I469" s="199" t="s">
        <v>1820</v>
      </c>
      <c r="J469" s="200" t="s">
        <v>1821</v>
      </c>
      <c r="K469" s="199">
        <v>29417</v>
      </c>
      <c r="L469" s="199" t="s">
        <v>1822</v>
      </c>
      <c r="M469" s="200" t="s">
        <v>473</v>
      </c>
      <c r="N469" s="200" t="s">
        <v>474</v>
      </c>
      <c r="O469" s="201" t="s">
        <v>1823</v>
      </c>
      <c r="P469" s="202" t="s">
        <v>1824</v>
      </c>
    </row>
    <row r="470" spans="1:16">
      <c r="A470" s="26" t="str">
        <f t="shared" si="42"/>
        <v>IBVS 5754 </v>
      </c>
      <c r="B470" s="11" t="str">
        <f t="shared" si="43"/>
        <v>I</v>
      </c>
      <c r="C470" s="26">
        <f t="shared" si="44"/>
        <v>53893.488299999997</v>
      </c>
      <c r="D470" t="str">
        <f t="shared" si="45"/>
        <v>vis</v>
      </c>
      <c r="E470" t="e">
        <f>VLOOKUP(C470,A!C$21:E$973,3,FALSE)</f>
        <v>#N/A</v>
      </c>
      <c r="F470" s="11" t="s">
        <v>241</v>
      </c>
      <c r="G470" t="str">
        <f t="shared" si="46"/>
        <v>53893.4883</v>
      </c>
      <c r="H470" s="26">
        <f t="shared" si="47"/>
        <v>29434</v>
      </c>
      <c r="I470" s="199" t="s">
        <v>1825</v>
      </c>
      <c r="J470" s="200" t="s">
        <v>1826</v>
      </c>
      <c r="K470" s="199">
        <v>29434</v>
      </c>
      <c r="L470" s="199" t="s">
        <v>1827</v>
      </c>
      <c r="M470" s="200" t="s">
        <v>473</v>
      </c>
      <c r="N470" s="200" t="s">
        <v>474</v>
      </c>
      <c r="O470" s="201" t="s">
        <v>1823</v>
      </c>
      <c r="P470" s="202" t="s">
        <v>1824</v>
      </c>
    </row>
    <row r="471" spans="1:16">
      <c r="A471" s="26" t="str">
        <f t="shared" si="42"/>
        <v>IBVS 5754 </v>
      </c>
      <c r="B471" s="11" t="str">
        <f t="shared" si="43"/>
        <v>II</v>
      </c>
      <c r="C471" s="26">
        <f t="shared" si="44"/>
        <v>53906.393700000001</v>
      </c>
      <c r="D471" t="str">
        <f t="shared" si="45"/>
        <v>vis</v>
      </c>
      <c r="E471" t="e">
        <f>VLOOKUP(C471,A!C$21:E$973,3,FALSE)</f>
        <v>#N/A</v>
      </c>
      <c r="F471" s="11" t="s">
        <v>241</v>
      </c>
      <c r="G471" t="str">
        <f t="shared" si="46"/>
        <v>53906.3937</v>
      </c>
      <c r="H471" s="26">
        <f t="shared" si="47"/>
        <v>29465.5</v>
      </c>
      <c r="I471" s="199" t="s">
        <v>1828</v>
      </c>
      <c r="J471" s="200" t="s">
        <v>1829</v>
      </c>
      <c r="K471" s="199">
        <v>29465.5</v>
      </c>
      <c r="L471" s="199" t="s">
        <v>1830</v>
      </c>
      <c r="M471" s="200" t="s">
        <v>473</v>
      </c>
      <c r="N471" s="200" t="s">
        <v>474</v>
      </c>
      <c r="O471" s="201" t="s">
        <v>1823</v>
      </c>
      <c r="P471" s="202" t="s">
        <v>1824</v>
      </c>
    </row>
    <row r="472" spans="1:16">
      <c r="A472" s="26" t="str">
        <f t="shared" si="42"/>
        <v>IBVS 5754 </v>
      </c>
      <c r="B472" s="11" t="str">
        <f t="shared" si="43"/>
        <v>II</v>
      </c>
      <c r="C472" s="26">
        <f t="shared" si="44"/>
        <v>53913.357000000004</v>
      </c>
      <c r="D472" t="str">
        <f t="shared" si="45"/>
        <v>vis</v>
      </c>
      <c r="E472" t="e">
        <f>VLOOKUP(C472,A!C$21:E$973,3,FALSE)</f>
        <v>#N/A</v>
      </c>
      <c r="F472" s="11" t="s">
        <v>241</v>
      </c>
      <c r="G472" t="str">
        <f t="shared" si="46"/>
        <v>53913.3570</v>
      </c>
      <c r="H472" s="26">
        <f t="shared" si="47"/>
        <v>29482.5</v>
      </c>
      <c r="I472" s="199" t="s">
        <v>1831</v>
      </c>
      <c r="J472" s="200" t="s">
        <v>1832</v>
      </c>
      <c r="K472" s="199">
        <v>29482.5</v>
      </c>
      <c r="L472" s="199" t="s">
        <v>1833</v>
      </c>
      <c r="M472" s="200" t="s">
        <v>473</v>
      </c>
      <c r="N472" s="200" t="s">
        <v>474</v>
      </c>
      <c r="O472" s="201" t="s">
        <v>1823</v>
      </c>
      <c r="P472" s="202" t="s">
        <v>1824</v>
      </c>
    </row>
    <row r="473" spans="1:16">
      <c r="A473" s="26" t="str">
        <f t="shared" si="42"/>
        <v>VSB 50 </v>
      </c>
      <c r="B473" s="11" t="str">
        <f t="shared" si="43"/>
        <v>I</v>
      </c>
      <c r="C473" s="26">
        <f t="shared" si="44"/>
        <v>54995.064299999998</v>
      </c>
      <c r="D473" t="str">
        <f t="shared" si="45"/>
        <v>vis</v>
      </c>
      <c r="E473" t="e">
        <f>VLOOKUP(C473,A!C$21:E$973,3,FALSE)</f>
        <v>#N/A</v>
      </c>
      <c r="F473" s="11" t="s">
        <v>241</v>
      </c>
      <c r="G473" t="str">
        <f t="shared" si="46"/>
        <v>54995.0643</v>
      </c>
      <c r="H473" s="26">
        <f t="shared" si="47"/>
        <v>32123</v>
      </c>
      <c r="I473" s="199" t="s">
        <v>1834</v>
      </c>
      <c r="J473" s="200" t="s">
        <v>1835</v>
      </c>
      <c r="K473" s="199">
        <v>32123</v>
      </c>
      <c r="L473" s="199" t="s">
        <v>1836</v>
      </c>
      <c r="M473" s="200" t="s">
        <v>1126</v>
      </c>
      <c r="N473" s="200" t="s">
        <v>1837</v>
      </c>
      <c r="O473" s="201" t="s">
        <v>1713</v>
      </c>
      <c r="P473" s="202" t="s">
        <v>355</v>
      </c>
    </row>
    <row r="474" spans="1:16">
      <c r="A474" s="26" t="str">
        <f t="shared" si="42"/>
        <v>IBVS 6039 </v>
      </c>
      <c r="B474" s="11" t="str">
        <f t="shared" si="43"/>
        <v>I</v>
      </c>
      <c r="C474" s="26">
        <f t="shared" si="44"/>
        <v>55036.433599999997</v>
      </c>
      <c r="D474" t="str">
        <f t="shared" si="45"/>
        <v>vis</v>
      </c>
      <c r="E474" t="e">
        <f>VLOOKUP(C474,A!C$21:E$973,3,FALSE)</f>
        <v>#N/A</v>
      </c>
      <c r="F474" s="11" t="s">
        <v>241</v>
      </c>
      <c r="G474" t="str">
        <f t="shared" si="46"/>
        <v>55036.4336</v>
      </c>
      <c r="H474" s="26">
        <f t="shared" si="47"/>
        <v>32224</v>
      </c>
      <c r="I474" s="199" t="s">
        <v>1838</v>
      </c>
      <c r="J474" s="200" t="s">
        <v>1839</v>
      </c>
      <c r="K474" s="199">
        <v>32224</v>
      </c>
      <c r="L474" s="199" t="s">
        <v>1840</v>
      </c>
      <c r="M474" s="200" t="s">
        <v>1126</v>
      </c>
      <c r="N474" s="200" t="s">
        <v>1094</v>
      </c>
      <c r="O474" s="201" t="s">
        <v>1841</v>
      </c>
      <c r="P474" s="202" t="s">
        <v>1842</v>
      </c>
    </row>
    <row r="475" spans="1:16">
      <c r="A475" s="26" t="str">
        <f t="shared" si="42"/>
        <v>OEJV 0137 </v>
      </c>
      <c r="B475" s="11" t="str">
        <f t="shared" si="43"/>
        <v>II</v>
      </c>
      <c r="C475" s="26">
        <f t="shared" si="44"/>
        <v>55067.363400000002</v>
      </c>
      <c r="D475" t="str">
        <f t="shared" si="45"/>
        <v>vis</v>
      </c>
      <c r="E475" t="e">
        <f>VLOOKUP(C475,A!C$21:E$973,3,FALSE)</f>
        <v>#N/A</v>
      </c>
      <c r="F475" s="11" t="s">
        <v>241</v>
      </c>
      <c r="G475" t="str">
        <f t="shared" si="46"/>
        <v>55067.3634</v>
      </c>
      <c r="H475" s="26">
        <f t="shared" si="47"/>
        <v>32299.5</v>
      </c>
      <c r="I475" s="199" t="s">
        <v>1843</v>
      </c>
      <c r="J475" s="200" t="s">
        <v>1844</v>
      </c>
      <c r="K475" s="199">
        <v>32299.5</v>
      </c>
      <c r="L475" s="199" t="s">
        <v>1845</v>
      </c>
      <c r="M475" s="200" t="s">
        <v>1126</v>
      </c>
      <c r="N475" s="200" t="s">
        <v>50</v>
      </c>
      <c r="O475" s="201" t="s">
        <v>1846</v>
      </c>
      <c r="P475" s="202" t="s">
        <v>1847</v>
      </c>
    </row>
    <row r="476" spans="1:16">
      <c r="A476" s="26" t="str">
        <f t="shared" si="42"/>
        <v>OEJV 0137 </v>
      </c>
      <c r="B476" s="11" t="str">
        <f t="shared" si="43"/>
        <v>II</v>
      </c>
      <c r="C476" s="26">
        <f t="shared" si="44"/>
        <v>55067.363400000002</v>
      </c>
      <c r="D476" t="str">
        <f t="shared" si="45"/>
        <v>vis</v>
      </c>
      <c r="E476" t="e">
        <f>VLOOKUP(C476,A!C$21:E$973,3,FALSE)</f>
        <v>#N/A</v>
      </c>
      <c r="F476" s="11" t="s">
        <v>241</v>
      </c>
      <c r="G476" t="str">
        <f t="shared" si="46"/>
        <v>55067.3634</v>
      </c>
      <c r="H476" s="26">
        <f t="shared" si="47"/>
        <v>32299.5</v>
      </c>
      <c r="I476" s="199" t="s">
        <v>1843</v>
      </c>
      <c r="J476" s="200" t="s">
        <v>1844</v>
      </c>
      <c r="K476" s="199">
        <v>32299.5</v>
      </c>
      <c r="L476" s="199" t="s">
        <v>1845</v>
      </c>
      <c r="M476" s="200" t="s">
        <v>1126</v>
      </c>
      <c r="N476" s="200" t="s">
        <v>241</v>
      </c>
      <c r="O476" s="201" t="s">
        <v>1846</v>
      </c>
      <c r="P476" s="202" t="s">
        <v>1847</v>
      </c>
    </row>
    <row r="477" spans="1:16">
      <c r="A477" s="26" t="str">
        <f t="shared" si="42"/>
        <v>OEJV 0137 </v>
      </c>
      <c r="B477" s="11" t="str">
        <f t="shared" si="43"/>
        <v>II</v>
      </c>
      <c r="C477" s="26">
        <f t="shared" si="44"/>
        <v>55067.363499999999</v>
      </c>
      <c r="D477" t="str">
        <f t="shared" si="45"/>
        <v>vis</v>
      </c>
      <c r="E477" t="e">
        <f>VLOOKUP(C477,A!C$21:E$973,3,FALSE)</f>
        <v>#N/A</v>
      </c>
      <c r="F477" s="11" t="s">
        <v>241</v>
      </c>
      <c r="G477" t="str">
        <f t="shared" si="46"/>
        <v>55067.3635</v>
      </c>
      <c r="H477" s="26">
        <f t="shared" si="47"/>
        <v>32299.5</v>
      </c>
      <c r="I477" s="199" t="s">
        <v>1848</v>
      </c>
      <c r="J477" s="200" t="s">
        <v>1844</v>
      </c>
      <c r="K477" s="199">
        <v>32299.5</v>
      </c>
      <c r="L477" s="199" t="s">
        <v>1849</v>
      </c>
      <c r="M477" s="200" t="s">
        <v>1126</v>
      </c>
      <c r="N477" s="200" t="s">
        <v>215</v>
      </c>
      <c r="O477" s="201" t="s">
        <v>1846</v>
      </c>
      <c r="P477" s="202" t="s">
        <v>1847</v>
      </c>
    </row>
    <row r="478" spans="1:16">
      <c r="A478" s="26" t="str">
        <f t="shared" si="42"/>
        <v>VSB 51 </v>
      </c>
      <c r="B478" s="11" t="str">
        <f t="shared" si="43"/>
        <v>II</v>
      </c>
      <c r="C478" s="26">
        <f t="shared" si="44"/>
        <v>55370.088400000001</v>
      </c>
      <c r="D478" t="str">
        <f t="shared" si="45"/>
        <v>vis</v>
      </c>
      <c r="E478" t="e">
        <f>VLOOKUP(C478,A!C$21:E$973,3,FALSE)</f>
        <v>#N/A</v>
      </c>
      <c r="F478" s="11" t="s">
        <v>241</v>
      </c>
      <c r="G478" t="str">
        <f t="shared" si="46"/>
        <v>55370.0884</v>
      </c>
      <c r="H478" s="26">
        <f t="shared" si="47"/>
        <v>33038.5</v>
      </c>
      <c r="I478" s="199" t="s">
        <v>1850</v>
      </c>
      <c r="J478" s="200" t="s">
        <v>1851</v>
      </c>
      <c r="K478" s="199">
        <v>33038.5</v>
      </c>
      <c r="L478" s="199" t="s">
        <v>1852</v>
      </c>
      <c r="M478" s="200" t="s">
        <v>1126</v>
      </c>
      <c r="N478" s="200" t="s">
        <v>363</v>
      </c>
      <c r="O478" s="201" t="s">
        <v>1713</v>
      </c>
      <c r="P478" s="202" t="s">
        <v>356</v>
      </c>
    </row>
    <row r="479" spans="1:16">
      <c r="A479" s="26" t="str">
        <f t="shared" si="42"/>
        <v>VSB 53 </v>
      </c>
      <c r="B479" s="11" t="str">
        <f t="shared" si="43"/>
        <v>I</v>
      </c>
      <c r="C479" s="26">
        <f t="shared" si="44"/>
        <v>55734.0821</v>
      </c>
      <c r="D479" t="str">
        <f t="shared" si="45"/>
        <v>vis</v>
      </c>
      <c r="E479" t="e">
        <f>VLOOKUP(C479,A!C$21:E$973,3,FALSE)</f>
        <v>#N/A</v>
      </c>
      <c r="F479" s="11" t="s">
        <v>241</v>
      </c>
      <c r="G479" t="str">
        <f t="shared" si="46"/>
        <v>55734.0821</v>
      </c>
      <c r="H479" s="26">
        <f t="shared" si="47"/>
        <v>33927</v>
      </c>
      <c r="I479" s="199" t="s">
        <v>1853</v>
      </c>
      <c r="J479" s="200" t="s">
        <v>1854</v>
      </c>
      <c r="K479" s="199">
        <v>33927</v>
      </c>
      <c r="L479" s="199" t="s">
        <v>1855</v>
      </c>
      <c r="M479" s="200" t="s">
        <v>1126</v>
      </c>
      <c r="N479" s="200" t="s">
        <v>1837</v>
      </c>
      <c r="O479" s="201" t="s">
        <v>1713</v>
      </c>
      <c r="P479" s="202" t="s">
        <v>357</v>
      </c>
    </row>
    <row r="480" spans="1:16">
      <c r="A480" s="26" t="str">
        <f t="shared" si="42"/>
        <v>BAVM 226 </v>
      </c>
      <c r="B480" s="11" t="str">
        <f t="shared" si="43"/>
        <v>I</v>
      </c>
      <c r="C480" s="26">
        <f t="shared" si="44"/>
        <v>55775.464999999997</v>
      </c>
      <c r="D480" t="str">
        <f t="shared" si="45"/>
        <v>vis</v>
      </c>
      <c r="E480" t="e">
        <f>VLOOKUP(C480,A!C$21:E$973,3,FALSE)</f>
        <v>#N/A</v>
      </c>
      <c r="F480" s="11" t="s">
        <v>241</v>
      </c>
      <c r="G480" t="str">
        <f t="shared" si="46"/>
        <v>55775.465</v>
      </c>
      <c r="H480" s="26">
        <f t="shared" si="47"/>
        <v>34028</v>
      </c>
      <c r="I480" s="199" t="s">
        <v>1856</v>
      </c>
      <c r="J480" s="200" t="s">
        <v>1857</v>
      </c>
      <c r="K480" s="199">
        <v>34028</v>
      </c>
      <c r="L480" s="199" t="s">
        <v>1858</v>
      </c>
      <c r="M480" s="200" t="s">
        <v>456</v>
      </c>
      <c r="N480" s="200"/>
      <c r="O480" s="201" t="s">
        <v>929</v>
      </c>
      <c r="P480" s="202" t="s">
        <v>358</v>
      </c>
    </row>
    <row r="481" spans="1:16">
      <c r="A481" s="26" t="str">
        <f t="shared" si="42"/>
        <v>OEJV 0160 </v>
      </c>
      <c r="B481" s="11" t="str">
        <f t="shared" si="43"/>
        <v>II</v>
      </c>
      <c r="C481" s="26">
        <f t="shared" si="44"/>
        <v>56522.471749999997</v>
      </c>
      <c r="D481" t="str">
        <f t="shared" si="45"/>
        <v>vis</v>
      </c>
      <c r="E481" t="e">
        <f>VLOOKUP(C481,A!C$21:E$973,3,FALSE)</f>
        <v>#N/A</v>
      </c>
      <c r="F481" s="11" t="s">
        <v>241</v>
      </c>
      <c r="G481" t="str">
        <f t="shared" si="46"/>
        <v>56522.47175</v>
      </c>
      <c r="H481" s="26">
        <f t="shared" si="47"/>
        <v>35851.5</v>
      </c>
      <c r="I481" s="199" t="s">
        <v>1859</v>
      </c>
      <c r="J481" s="200" t="s">
        <v>1860</v>
      </c>
      <c r="K481" s="199">
        <v>35851.5</v>
      </c>
      <c r="L481" s="199" t="s">
        <v>1861</v>
      </c>
      <c r="M481" s="200" t="s">
        <v>1126</v>
      </c>
      <c r="N481" s="200" t="s">
        <v>215</v>
      </c>
      <c r="O481" s="201" t="s">
        <v>1846</v>
      </c>
      <c r="P481" s="202" t="s">
        <v>1862</v>
      </c>
    </row>
    <row r="482" spans="1:16">
      <c r="A482" s="26" t="str">
        <f t="shared" si="42"/>
        <v>OEJV 0160 </v>
      </c>
      <c r="B482" s="11" t="str">
        <f t="shared" si="43"/>
        <v>II</v>
      </c>
      <c r="C482" s="26">
        <f t="shared" si="44"/>
        <v>56522.47264</v>
      </c>
      <c r="D482" t="str">
        <f t="shared" si="45"/>
        <v>vis</v>
      </c>
      <c r="E482" t="e">
        <f>VLOOKUP(C482,A!C$21:E$973,3,FALSE)</f>
        <v>#N/A</v>
      </c>
      <c r="F482" s="11" t="s">
        <v>241</v>
      </c>
      <c r="G482" t="str">
        <f t="shared" si="46"/>
        <v>56522.47264</v>
      </c>
      <c r="H482" s="26">
        <f t="shared" si="47"/>
        <v>35851.5</v>
      </c>
      <c r="I482" s="199" t="s">
        <v>1863</v>
      </c>
      <c r="J482" s="200" t="s">
        <v>1864</v>
      </c>
      <c r="K482" s="199">
        <v>35851.5</v>
      </c>
      <c r="L482" s="199" t="s">
        <v>1865</v>
      </c>
      <c r="M482" s="200" t="s">
        <v>1126</v>
      </c>
      <c r="N482" s="200" t="s">
        <v>241</v>
      </c>
      <c r="O482" s="201" t="s">
        <v>1846</v>
      </c>
      <c r="P482" s="202" t="s">
        <v>1862</v>
      </c>
    </row>
  </sheetData>
  <sheetProtection selectLockedCells="1" selectUnlockedCells="1"/>
  <hyperlinks>
    <hyperlink ref="A3" r:id="rId1" xr:uid="{00000000-0004-0000-0D00-000000000000}"/>
    <hyperlink ref="P11" r:id="rId2" xr:uid="{00000000-0004-0000-0D00-000001000000}"/>
    <hyperlink ref="P12" r:id="rId3" xr:uid="{00000000-0004-0000-0D00-000002000000}"/>
    <hyperlink ref="P13" r:id="rId4" xr:uid="{00000000-0004-0000-0D00-000003000000}"/>
    <hyperlink ref="P14" r:id="rId5" xr:uid="{00000000-0004-0000-0D00-000004000000}"/>
    <hyperlink ref="P15" r:id="rId6" xr:uid="{00000000-0004-0000-0D00-000005000000}"/>
    <hyperlink ref="P16" r:id="rId7" xr:uid="{00000000-0004-0000-0D00-000006000000}"/>
    <hyperlink ref="P17" r:id="rId8" xr:uid="{00000000-0004-0000-0D00-000007000000}"/>
    <hyperlink ref="P18" r:id="rId9" xr:uid="{00000000-0004-0000-0D00-000008000000}"/>
    <hyperlink ref="P19" r:id="rId10" xr:uid="{00000000-0004-0000-0D00-000009000000}"/>
    <hyperlink ref="P20" r:id="rId11" xr:uid="{00000000-0004-0000-0D00-00000A000000}"/>
    <hyperlink ref="P21" r:id="rId12" xr:uid="{00000000-0004-0000-0D00-00000B000000}"/>
    <hyperlink ref="P22" r:id="rId13" xr:uid="{00000000-0004-0000-0D00-00000C000000}"/>
    <hyperlink ref="P23" r:id="rId14" xr:uid="{00000000-0004-0000-0D00-00000D000000}"/>
    <hyperlink ref="P24" r:id="rId15" xr:uid="{00000000-0004-0000-0D00-00000E000000}"/>
    <hyperlink ref="P25" r:id="rId16" xr:uid="{00000000-0004-0000-0D00-00000F000000}"/>
    <hyperlink ref="P26" r:id="rId17" xr:uid="{00000000-0004-0000-0D00-000010000000}"/>
    <hyperlink ref="P27" r:id="rId18" xr:uid="{00000000-0004-0000-0D00-000011000000}"/>
    <hyperlink ref="P28" r:id="rId19" xr:uid="{00000000-0004-0000-0D00-000012000000}"/>
    <hyperlink ref="P29" r:id="rId20" xr:uid="{00000000-0004-0000-0D00-000013000000}"/>
    <hyperlink ref="P30" r:id="rId21" xr:uid="{00000000-0004-0000-0D00-000014000000}"/>
    <hyperlink ref="P31" r:id="rId22" xr:uid="{00000000-0004-0000-0D00-000015000000}"/>
    <hyperlink ref="P32" r:id="rId23" xr:uid="{00000000-0004-0000-0D00-000016000000}"/>
    <hyperlink ref="P33" r:id="rId24" xr:uid="{00000000-0004-0000-0D00-000017000000}"/>
    <hyperlink ref="P34" r:id="rId25" xr:uid="{00000000-0004-0000-0D00-000018000000}"/>
    <hyperlink ref="P35" r:id="rId26" xr:uid="{00000000-0004-0000-0D00-000019000000}"/>
    <hyperlink ref="P36" r:id="rId27" xr:uid="{00000000-0004-0000-0D00-00001A000000}"/>
    <hyperlink ref="P37" r:id="rId28" xr:uid="{00000000-0004-0000-0D00-00001B000000}"/>
    <hyperlink ref="P38" r:id="rId29" xr:uid="{00000000-0004-0000-0D00-00001C000000}"/>
    <hyperlink ref="P39" r:id="rId30" xr:uid="{00000000-0004-0000-0D00-00001D000000}"/>
    <hyperlink ref="P40" r:id="rId31" xr:uid="{00000000-0004-0000-0D00-00001E000000}"/>
    <hyperlink ref="P41" r:id="rId32" xr:uid="{00000000-0004-0000-0D00-00001F000000}"/>
    <hyperlink ref="P42" r:id="rId33" xr:uid="{00000000-0004-0000-0D00-000020000000}"/>
    <hyperlink ref="P45" r:id="rId34" xr:uid="{00000000-0004-0000-0D00-000021000000}"/>
    <hyperlink ref="P47" r:id="rId35" xr:uid="{00000000-0004-0000-0D00-000022000000}"/>
    <hyperlink ref="P56" r:id="rId36" xr:uid="{00000000-0004-0000-0D00-000023000000}"/>
    <hyperlink ref="P73" r:id="rId37" xr:uid="{00000000-0004-0000-0D00-000024000000}"/>
    <hyperlink ref="P85" r:id="rId38" xr:uid="{00000000-0004-0000-0D00-000025000000}"/>
    <hyperlink ref="P90" r:id="rId39" xr:uid="{00000000-0004-0000-0D00-000026000000}"/>
    <hyperlink ref="P93" r:id="rId40" xr:uid="{00000000-0004-0000-0D00-000027000000}"/>
    <hyperlink ref="P94" r:id="rId41" xr:uid="{00000000-0004-0000-0D00-000028000000}"/>
    <hyperlink ref="P95" r:id="rId42" xr:uid="{00000000-0004-0000-0D00-000029000000}"/>
    <hyperlink ref="P96" r:id="rId43" xr:uid="{00000000-0004-0000-0D00-00002A000000}"/>
    <hyperlink ref="P98" r:id="rId44" xr:uid="{00000000-0004-0000-0D00-00002B000000}"/>
    <hyperlink ref="P101" r:id="rId45" xr:uid="{00000000-0004-0000-0D00-00002C000000}"/>
    <hyperlink ref="P102" r:id="rId46" xr:uid="{00000000-0004-0000-0D00-00002D000000}"/>
    <hyperlink ref="P104" r:id="rId47" xr:uid="{00000000-0004-0000-0D00-00002E000000}"/>
    <hyperlink ref="P105" r:id="rId48" xr:uid="{00000000-0004-0000-0D00-00002F000000}"/>
    <hyperlink ref="P106" r:id="rId49" xr:uid="{00000000-0004-0000-0D00-000030000000}"/>
    <hyperlink ref="P107" r:id="rId50" xr:uid="{00000000-0004-0000-0D00-000031000000}"/>
    <hyperlink ref="P108" r:id="rId51" xr:uid="{00000000-0004-0000-0D00-000032000000}"/>
    <hyperlink ref="P112" r:id="rId52" xr:uid="{00000000-0004-0000-0D00-000033000000}"/>
    <hyperlink ref="P113" r:id="rId53" xr:uid="{00000000-0004-0000-0D00-000034000000}"/>
    <hyperlink ref="P114" r:id="rId54" xr:uid="{00000000-0004-0000-0D00-000035000000}"/>
    <hyperlink ref="P115" r:id="rId55" xr:uid="{00000000-0004-0000-0D00-000036000000}"/>
    <hyperlink ref="P116" r:id="rId56" xr:uid="{00000000-0004-0000-0D00-000037000000}"/>
    <hyperlink ref="P117" r:id="rId57" xr:uid="{00000000-0004-0000-0D00-000038000000}"/>
    <hyperlink ref="P118" r:id="rId58" xr:uid="{00000000-0004-0000-0D00-000039000000}"/>
    <hyperlink ref="P119" r:id="rId59" xr:uid="{00000000-0004-0000-0D00-00003A000000}"/>
    <hyperlink ref="P120" r:id="rId60" xr:uid="{00000000-0004-0000-0D00-00003B000000}"/>
    <hyperlink ref="P121" r:id="rId61" xr:uid="{00000000-0004-0000-0D00-00003C000000}"/>
    <hyperlink ref="P122" r:id="rId62" xr:uid="{00000000-0004-0000-0D00-00003D000000}"/>
    <hyperlink ref="P123" r:id="rId63" xr:uid="{00000000-0004-0000-0D00-00003E000000}"/>
    <hyperlink ref="P124" r:id="rId64" xr:uid="{00000000-0004-0000-0D00-00003F000000}"/>
    <hyperlink ref="P125" r:id="rId65" xr:uid="{00000000-0004-0000-0D00-000040000000}"/>
    <hyperlink ref="P126" r:id="rId66" xr:uid="{00000000-0004-0000-0D00-000041000000}"/>
    <hyperlink ref="P128" r:id="rId67" xr:uid="{00000000-0004-0000-0D00-000042000000}"/>
    <hyperlink ref="P129" r:id="rId68" xr:uid="{00000000-0004-0000-0D00-000043000000}"/>
    <hyperlink ref="P132" r:id="rId69" xr:uid="{00000000-0004-0000-0D00-000044000000}"/>
    <hyperlink ref="P133" r:id="rId70" xr:uid="{00000000-0004-0000-0D00-000045000000}"/>
    <hyperlink ref="P134" r:id="rId71" xr:uid="{00000000-0004-0000-0D00-000046000000}"/>
    <hyperlink ref="P136" r:id="rId72" xr:uid="{00000000-0004-0000-0D00-000047000000}"/>
    <hyperlink ref="P142" r:id="rId73" xr:uid="{00000000-0004-0000-0D00-000048000000}"/>
    <hyperlink ref="P153" r:id="rId74" xr:uid="{00000000-0004-0000-0D00-000049000000}"/>
    <hyperlink ref="P154" r:id="rId75" xr:uid="{00000000-0004-0000-0D00-00004A000000}"/>
    <hyperlink ref="P155" r:id="rId76" xr:uid="{00000000-0004-0000-0D00-00004B000000}"/>
    <hyperlink ref="P156" r:id="rId77" xr:uid="{00000000-0004-0000-0D00-00004C000000}"/>
    <hyperlink ref="P159" r:id="rId78" xr:uid="{00000000-0004-0000-0D00-00004D000000}"/>
    <hyperlink ref="P160" r:id="rId79" xr:uid="{00000000-0004-0000-0D00-00004E000000}"/>
    <hyperlink ref="P161" r:id="rId80" xr:uid="{00000000-0004-0000-0D00-00004F000000}"/>
    <hyperlink ref="P162" r:id="rId81" xr:uid="{00000000-0004-0000-0D00-000050000000}"/>
    <hyperlink ref="P164" r:id="rId82" xr:uid="{00000000-0004-0000-0D00-000051000000}"/>
    <hyperlink ref="P165" r:id="rId83" xr:uid="{00000000-0004-0000-0D00-000052000000}"/>
    <hyperlink ref="P169" r:id="rId84" xr:uid="{00000000-0004-0000-0D00-000053000000}"/>
    <hyperlink ref="P170" r:id="rId85" xr:uid="{00000000-0004-0000-0D00-000054000000}"/>
    <hyperlink ref="P191" r:id="rId86" xr:uid="{00000000-0004-0000-0D00-000055000000}"/>
    <hyperlink ref="P193" r:id="rId87" xr:uid="{00000000-0004-0000-0D00-000056000000}"/>
    <hyperlink ref="P195" r:id="rId88" xr:uid="{00000000-0004-0000-0D00-000057000000}"/>
    <hyperlink ref="P196" r:id="rId89" xr:uid="{00000000-0004-0000-0D00-000058000000}"/>
    <hyperlink ref="P197" r:id="rId90" xr:uid="{00000000-0004-0000-0D00-000059000000}"/>
    <hyperlink ref="P200" r:id="rId91" xr:uid="{00000000-0004-0000-0D00-00005A000000}"/>
    <hyperlink ref="P201" r:id="rId92" xr:uid="{00000000-0004-0000-0D00-00005B000000}"/>
    <hyperlink ref="P202" r:id="rId93" xr:uid="{00000000-0004-0000-0D00-00005C000000}"/>
    <hyperlink ref="P203" r:id="rId94" xr:uid="{00000000-0004-0000-0D00-00005D000000}"/>
    <hyperlink ref="P204" r:id="rId95" xr:uid="{00000000-0004-0000-0D00-00005E000000}"/>
    <hyperlink ref="P205" r:id="rId96" xr:uid="{00000000-0004-0000-0D00-00005F000000}"/>
    <hyperlink ref="P206" r:id="rId97" xr:uid="{00000000-0004-0000-0D00-000060000000}"/>
    <hyperlink ref="P207" r:id="rId98" xr:uid="{00000000-0004-0000-0D00-000061000000}"/>
    <hyperlink ref="P208" r:id="rId99" xr:uid="{00000000-0004-0000-0D00-000062000000}"/>
    <hyperlink ref="P209" r:id="rId100" xr:uid="{00000000-0004-0000-0D00-000063000000}"/>
    <hyperlink ref="P300" r:id="rId101" xr:uid="{00000000-0004-0000-0D00-000064000000}"/>
    <hyperlink ref="P413" r:id="rId102" xr:uid="{00000000-0004-0000-0D00-000065000000}"/>
    <hyperlink ref="P420" r:id="rId103" xr:uid="{00000000-0004-0000-0D00-000066000000}"/>
    <hyperlink ref="P422" r:id="rId104" xr:uid="{00000000-0004-0000-0D00-000067000000}"/>
    <hyperlink ref="P426" r:id="rId105" xr:uid="{00000000-0004-0000-0D00-000068000000}"/>
    <hyperlink ref="P434" r:id="rId106" xr:uid="{00000000-0004-0000-0D00-000069000000}"/>
    <hyperlink ref="P446" r:id="rId107" xr:uid="{00000000-0004-0000-0D00-00006A000000}"/>
    <hyperlink ref="P447" r:id="rId108" xr:uid="{00000000-0004-0000-0D00-00006B000000}"/>
    <hyperlink ref="P449" r:id="rId109" xr:uid="{00000000-0004-0000-0D00-00006C000000}"/>
    <hyperlink ref="P450" r:id="rId110" xr:uid="{00000000-0004-0000-0D00-00006D000000}"/>
    <hyperlink ref="P453" r:id="rId111" xr:uid="{00000000-0004-0000-0D00-00006E000000}"/>
    <hyperlink ref="P454" r:id="rId112" xr:uid="{00000000-0004-0000-0D00-00006F000000}"/>
    <hyperlink ref="P455" r:id="rId113" xr:uid="{00000000-0004-0000-0D00-000070000000}"/>
    <hyperlink ref="P456" r:id="rId114" xr:uid="{00000000-0004-0000-0D00-000071000000}"/>
    <hyperlink ref="P457" r:id="rId115" xr:uid="{00000000-0004-0000-0D00-000072000000}"/>
    <hyperlink ref="P459" r:id="rId116" xr:uid="{00000000-0004-0000-0D00-000073000000}"/>
    <hyperlink ref="P460" r:id="rId117" xr:uid="{00000000-0004-0000-0D00-000074000000}"/>
    <hyperlink ref="P461" r:id="rId118" xr:uid="{00000000-0004-0000-0D00-000075000000}"/>
    <hyperlink ref="P462" r:id="rId119" xr:uid="{00000000-0004-0000-0D00-000076000000}"/>
    <hyperlink ref="P463" r:id="rId120" xr:uid="{00000000-0004-0000-0D00-000077000000}"/>
    <hyperlink ref="P464" r:id="rId121" xr:uid="{00000000-0004-0000-0D00-000078000000}"/>
    <hyperlink ref="P465" r:id="rId122" xr:uid="{00000000-0004-0000-0D00-000079000000}"/>
    <hyperlink ref="P466" r:id="rId123" xr:uid="{00000000-0004-0000-0D00-00007A000000}"/>
    <hyperlink ref="P467" r:id="rId124" xr:uid="{00000000-0004-0000-0D00-00007B000000}"/>
    <hyperlink ref="P468" r:id="rId125" xr:uid="{00000000-0004-0000-0D00-00007C000000}"/>
    <hyperlink ref="P469" r:id="rId126" xr:uid="{00000000-0004-0000-0D00-00007D000000}"/>
    <hyperlink ref="P470" r:id="rId127" xr:uid="{00000000-0004-0000-0D00-00007E000000}"/>
    <hyperlink ref="P471" r:id="rId128" xr:uid="{00000000-0004-0000-0D00-00007F000000}"/>
    <hyperlink ref="P472" r:id="rId129" xr:uid="{00000000-0004-0000-0D00-000080000000}"/>
    <hyperlink ref="P473" r:id="rId130" xr:uid="{00000000-0004-0000-0D00-000081000000}"/>
    <hyperlink ref="P474" r:id="rId131" xr:uid="{00000000-0004-0000-0D00-000082000000}"/>
    <hyperlink ref="P475" r:id="rId132" xr:uid="{00000000-0004-0000-0D00-000083000000}"/>
    <hyperlink ref="P476" r:id="rId133" xr:uid="{00000000-0004-0000-0D00-000084000000}"/>
    <hyperlink ref="P477" r:id="rId134" xr:uid="{00000000-0004-0000-0D00-000085000000}"/>
    <hyperlink ref="P478" r:id="rId135" xr:uid="{00000000-0004-0000-0D00-000086000000}"/>
    <hyperlink ref="P479" r:id="rId136" xr:uid="{00000000-0004-0000-0D00-000087000000}"/>
    <hyperlink ref="P480" r:id="rId137" xr:uid="{00000000-0004-0000-0D00-000088000000}"/>
    <hyperlink ref="P481" r:id="rId138" xr:uid="{00000000-0004-0000-0D00-000089000000}"/>
    <hyperlink ref="P482" r:id="rId139" xr:uid="{00000000-0004-0000-0D00-00008A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560"/>
  <sheetViews>
    <sheetView topLeftCell="A506" workbookViewId="0">
      <selection activeCell="A11" sqref="A11:D560"/>
    </sheetView>
  </sheetViews>
  <sheetFormatPr defaultRowHeight="12.75"/>
  <cols>
    <col min="1" max="1" width="18.140625" style="26" customWidth="1"/>
    <col min="2" max="2" width="4.28515625" customWidth="1"/>
    <col min="3" max="3" width="10.7109375" customWidth="1"/>
    <col min="4" max="4" width="5" customWidth="1"/>
    <col min="5" max="5" width="17.28515625" customWidth="1"/>
    <col min="6" max="6" width="4" style="203" customWidth="1"/>
    <col min="12" max="12" width="14" customWidth="1"/>
    <col min="13" max="13" width="12" customWidth="1"/>
    <col min="14" max="14" width="14.28515625" customWidth="1"/>
  </cols>
  <sheetData>
    <row r="1" spans="1:15" ht="18">
      <c r="A1" s="204" t="s">
        <v>1866</v>
      </c>
      <c r="F1"/>
    </row>
    <row r="2" spans="1:15">
      <c r="F2"/>
    </row>
    <row r="3" spans="1:15">
      <c r="A3" s="196" t="s">
        <v>1867</v>
      </c>
      <c r="F3"/>
    </row>
    <row r="4" spans="1:15">
      <c r="F4"/>
    </row>
    <row r="5" spans="1:15">
      <c r="F5"/>
    </row>
    <row r="6" spans="1:15">
      <c r="F6"/>
    </row>
    <row r="7" spans="1:15">
      <c r="F7"/>
    </row>
    <row r="8" spans="1:15">
      <c r="F8"/>
    </row>
    <row r="9" spans="1:15">
      <c r="F9"/>
    </row>
    <row r="10" spans="1:15">
      <c r="F10" s="60"/>
      <c r="G10" s="60"/>
      <c r="H10" s="60"/>
      <c r="I10" s="60"/>
      <c r="J10" s="60"/>
      <c r="K10" s="60"/>
      <c r="L10" s="60"/>
      <c r="M10" s="60"/>
      <c r="N10" s="60"/>
    </row>
    <row r="11" spans="1:15">
      <c r="A11" s="26" t="str">
        <f t="shared" ref="A11:A74" si="0">L11</f>
        <v>Ashbrook J</v>
      </c>
      <c r="B11" s="11" t="str">
        <f t="shared" ref="B11:B74" si="1">IF(J11="s","II","I")</f>
        <v>I</v>
      </c>
      <c r="C11" s="26">
        <f t="shared" ref="C11:C74" si="2">I11</f>
        <v>35658.466999999997</v>
      </c>
      <c r="D11" t="str">
        <f t="shared" ref="D11:D74" si="3">K11</f>
        <v>vis</v>
      </c>
      <c r="E11">
        <f>VLOOKUP(C11,A!C$21:E$935,3,FALSE)</f>
        <v>-15079.847904661232</v>
      </c>
      <c r="G11">
        <v>-8876</v>
      </c>
      <c r="H11">
        <v>-1.6400000000000001E-2</v>
      </c>
      <c r="I11">
        <v>35658.466999999997</v>
      </c>
      <c r="J11" t="s">
        <v>1868</v>
      </c>
      <c r="K11" t="s">
        <v>138</v>
      </c>
      <c r="L11" t="s">
        <v>1869</v>
      </c>
      <c r="N11" t="s">
        <v>1870</v>
      </c>
    </row>
    <row r="12" spans="1:15">
      <c r="A12" s="26" t="str">
        <f t="shared" si="0"/>
        <v>Ashbrook J</v>
      </c>
      <c r="B12" s="11" t="str">
        <f t="shared" si="1"/>
        <v>I</v>
      </c>
      <c r="C12" s="26">
        <f t="shared" si="2"/>
        <v>35672.383000000002</v>
      </c>
      <c r="D12" t="str">
        <f t="shared" si="3"/>
        <v>vis</v>
      </c>
      <c r="E12">
        <f>VLOOKUP(C12,A!C$21:E$935,3,FALSE)</f>
        <v>-15045.877084658207</v>
      </c>
      <c r="G12">
        <v>-8842</v>
      </c>
      <c r="H12">
        <v>-2.8400000000000002E-2</v>
      </c>
      <c r="I12">
        <v>35672.383000000002</v>
      </c>
      <c r="J12" t="s">
        <v>1868</v>
      </c>
      <c r="K12" t="s">
        <v>138</v>
      </c>
      <c r="L12" t="s">
        <v>1869</v>
      </c>
      <c r="N12" t="s">
        <v>1870</v>
      </c>
    </row>
    <row r="13" spans="1:15">
      <c r="A13" s="26" t="str">
        <f t="shared" si="0"/>
        <v>Ashbrook J</v>
      </c>
      <c r="B13" s="11" t="str">
        <f t="shared" si="1"/>
        <v>I</v>
      </c>
      <c r="C13" s="26">
        <f t="shared" si="2"/>
        <v>35689.597000000002</v>
      </c>
      <c r="D13" t="str">
        <f t="shared" si="3"/>
        <v>vis</v>
      </c>
      <c r="E13">
        <f>VLOOKUP(C13,A!C$21:E$935,3,FALSE)</f>
        <v>-15003.855404898803</v>
      </c>
      <c r="G13">
        <v>-8800</v>
      </c>
      <c r="H13">
        <v>-1.9599999999999999E-2</v>
      </c>
      <c r="I13">
        <v>35689.597000000002</v>
      </c>
      <c r="J13" t="s">
        <v>1868</v>
      </c>
      <c r="K13" t="s">
        <v>138</v>
      </c>
      <c r="L13" t="s">
        <v>1869</v>
      </c>
      <c r="N13" t="s">
        <v>1870</v>
      </c>
    </row>
    <row r="14" spans="1:15">
      <c r="A14" s="26" t="str">
        <f t="shared" si="0"/>
        <v>Ashbrook J</v>
      </c>
      <c r="B14" s="11" t="str">
        <f t="shared" si="1"/>
        <v>I</v>
      </c>
      <c r="C14" s="26">
        <f t="shared" si="2"/>
        <v>35990.667000000001</v>
      </c>
      <c r="D14" t="str">
        <f t="shared" si="3"/>
        <v>vis</v>
      </c>
      <c r="E14">
        <f>VLOOKUP(C14,A!C$21:E$935,3,FALSE)</f>
        <v>-14268.90320754992</v>
      </c>
      <c r="G14">
        <v>-8065</v>
      </c>
      <c r="H14">
        <v>-4.0899999999999999E-2</v>
      </c>
      <c r="I14">
        <v>35990.667000000001</v>
      </c>
      <c r="J14" t="s">
        <v>1868</v>
      </c>
      <c r="K14" t="s">
        <v>138</v>
      </c>
      <c r="L14" t="s">
        <v>1869</v>
      </c>
      <c r="N14" t="s">
        <v>1870</v>
      </c>
    </row>
    <row r="15" spans="1:15">
      <c r="A15" s="26" t="str">
        <f t="shared" si="0"/>
        <v>Ashbrook J</v>
      </c>
      <c r="B15" s="11" t="str">
        <f t="shared" si="1"/>
        <v>I</v>
      </c>
      <c r="C15" s="26">
        <f t="shared" si="2"/>
        <v>36012.81</v>
      </c>
      <c r="D15" t="str">
        <f t="shared" si="3"/>
        <v>vis</v>
      </c>
      <c r="E15">
        <f>VLOOKUP(C15,A!C$21:E$935,3,FALSE)</f>
        <v>-14214.849178566979</v>
      </c>
      <c r="G15">
        <v>-8011</v>
      </c>
      <c r="H15">
        <v>-1.89E-2</v>
      </c>
      <c r="I15">
        <v>36012.81</v>
      </c>
      <c r="J15" t="s">
        <v>1868</v>
      </c>
      <c r="K15" t="s">
        <v>138</v>
      </c>
      <c r="L15" t="s">
        <v>1869</v>
      </c>
      <c r="N15" t="s">
        <v>1870</v>
      </c>
    </row>
    <row r="16" spans="1:15">
      <c r="A16" s="26" t="str">
        <f t="shared" si="0"/>
        <v>Minti H</v>
      </c>
      <c r="B16" s="11" t="str">
        <f t="shared" si="1"/>
        <v>I</v>
      </c>
      <c r="C16" s="26">
        <f t="shared" si="2"/>
        <v>39294.438199999997</v>
      </c>
      <c r="D16" t="str">
        <f t="shared" si="3"/>
        <v>pe</v>
      </c>
      <c r="E16">
        <f>VLOOKUP(C16,A!C$21:E$935,3,FALSE)</f>
        <v>-6203.9551789254865</v>
      </c>
      <c r="G16">
        <v>0</v>
      </c>
      <c r="H16">
        <v>-8.0799999999999997E-2</v>
      </c>
      <c r="I16">
        <v>39294.438199999997</v>
      </c>
      <c r="J16" t="s">
        <v>1868</v>
      </c>
      <c r="K16" t="s">
        <v>337</v>
      </c>
      <c r="L16" t="s">
        <v>1871</v>
      </c>
      <c r="O16" t="s">
        <v>1872</v>
      </c>
    </row>
    <row r="17" spans="1:15">
      <c r="A17" s="26" t="str">
        <f t="shared" si="0"/>
        <v>Minti H</v>
      </c>
      <c r="B17" s="11" t="str">
        <f t="shared" si="1"/>
        <v>I</v>
      </c>
      <c r="C17" s="26">
        <f t="shared" si="2"/>
        <v>39319.421799999996</v>
      </c>
      <c r="D17" t="str">
        <f t="shared" si="3"/>
        <v>pe</v>
      </c>
      <c r="E17">
        <f>VLOOKUP(C17,A!C$21:E$935,3,FALSE)</f>
        <v>-6142.9668648533925</v>
      </c>
      <c r="G17">
        <v>61</v>
      </c>
      <c r="H17">
        <v>-8.5699999999999998E-2</v>
      </c>
      <c r="I17">
        <v>39319.421799999996</v>
      </c>
      <c r="J17" t="s">
        <v>1868</v>
      </c>
      <c r="K17" t="s">
        <v>337</v>
      </c>
      <c r="L17" t="s">
        <v>1871</v>
      </c>
      <c r="O17" t="s">
        <v>1873</v>
      </c>
    </row>
    <row r="18" spans="1:15">
      <c r="A18" s="26" t="str">
        <f t="shared" si="0"/>
        <v>Gueduer N</v>
      </c>
      <c r="B18" s="11" t="str">
        <f t="shared" si="1"/>
        <v>I</v>
      </c>
      <c r="C18" s="26">
        <f t="shared" si="2"/>
        <v>40047.358</v>
      </c>
      <c r="D18" t="str">
        <f t="shared" si="3"/>
        <v>V</v>
      </c>
      <c r="E18">
        <f>VLOOKUP(C18,A!C$21:E$935,3,FALSE)</f>
        <v>-4365.9770959631023</v>
      </c>
      <c r="G18">
        <v>1838</v>
      </c>
      <c r="H18">
        <v>-9.4E-2</v>
      </c>
      <c r="I18">
        <v>40047.358</v>
      </c>
      <c r="J18" t="s">
        <v>1868</v>
      </c>
      <c r="K18" t="s">
        <v>241</v>
      </c>
      <c r="L18" t="s">
        <v>1874</v>
      </c>
      <c r="N18" t="s">
        <v>1875</v>
      </c>
    </row>
    <row r="19" spans="1:15">
      <c r="A19" s="26" t="str">
        <f t="shared" si="0"/>
        <v>Kurutac M</v>
      </c>
      <c r="B19" s="11" t="str">
        <f t="shared" si="1"/>
        <v>I</v>
      </c>
      <c r="C19" s="26">
        <f t="shared" si="2"/>
        <v>40049.405700000003</v>
      </c>
      <c r="D19" t="str">
        <f t="shared" si="3"/>
        <v>V</v>
      </c>
      <c r="E19">
        <f>VLOOKUP(C19,A!C$21:E$935,3,FALSE)</f>
        <v>-4360.9783859803292</v>
      </c>
      <c r="G19">
        <v>1843</v>
      </c>
      <c r="H19">
        <v>-9.4600000000000004E-2</v>
      </c>
      <c r="I19">
        <v>40049.405700000003</v>
      </c>
      <c r="J19" t="s">
        <v>1868</v>
      </c>
      <c r="K19" t="s">
        <v>241</v>
      </c>
      <c r="L19" t="s">
        <v>1876</v>
      </c>
      <c r="N19" t="s">
        <v>1875</v>
      </c>
    </row>
    <row r="20" spans="1:15">
      <c r="A20" s="26" t="str">
        <f t="shared" si="0"/>
        <v>Baumbach H</v>
      </c>
      <c r="B20" s="11" t="str">
        <f t="shared" si="1"/>
        <v>I</v>
      </c>
      <c r="C20" s="26">
        <f t="shared" si="2"/>
        <v>40418.4931</v>
      </c>
      <c r="D20" t="str">
        <f t="shared" si="3"/>
        <v>V</v>
      </c>
      <c r="E20">
        <f>VLOOKUP(C20,A!C$21:E$935,3,FALSE)</f>
        <v>-3459.9866045215845</v>
      </c>
      <c r="G20">
        <v>2744</v>
      </c>
      <c r="H20">
        <v>-0.1</v>
      </c>
      <c r="I20">
        <v>40418.4931</v>
      </c>
      <c r="J20" t="s">
        <v>1868</v>
      </c>
      <c r="K20" t="s">
        <v>241</v>
      </c>
      <c r="L20" t="s">
        <v>1877</v>
      </c>
      <c r="N20" t="s">
        <v>1875</v>
      </c>
    </row>
    <row r="21" spans="1:15">
      <c r="A21" s="26" t="str">
        <f t="shared" si="0"/>
        <v>Dumitrescu Al</v>
      </c>
      <c r="B21" s="11" t="str">
        <f t="shared" si="1"/>
        <v>I</v>
      </c>
      <c r="C21" s="26">
        <f t="shared" si="2"/>
        <v>40820.349000000002</v>
      </c>
      <c r="D21" t="str">
        <f t="shared" si="3"/>
        <v>V</v>
      </c>
      <c r="E21">
        <f>VLOOKUP(C21,A!C$21:E$935,3,FALSE)</f>
        <v>-2479.0025253286549</v>
      </c>
      <c r="G21">
        <v>3725</v>
      </c>
      <c r="H21">
        <v>-0.10879999999999999</v>
      </c>
      <c r="I21">
        <v>40820.349000000002</v>
      </c>
      <c r="J21" t="s">
        <v>1868</v>
      </c>
      <c r="K21" t="s">
        <v>241</v>
      </c>
      <c r="L21" t="s">
        <v>1878</v>
      </c>
      <c r="N21" t="s">
        <v>1879</v>
      </c>
    </row>
    <row r="22" spans="1:15">
      <c r="A22" s="26" t="str">
        <f t="shared" si="0"/>
        <v>Sengonca H</v>
      </c>
      <c r="B22" s="11" t="str">
        <f t="shared" si="1"/>
        <v>II</v>
      </c>
      <c r="C22" s="26">
        <f t="shared" si="2"/>
        <v>40846.368600000002</v>
      </c>
      <c r="D22" t="str">
        <f t="shared" si="3"/>
        <v>pe</v>
      </c>
      <c r="E22">
        <f>VLOOKUP(C22,A!C$21:E$935,3,FALSE)</f>
        <v>-2415.4851964877248</v>
      </c>
      <c r="G22">
        <v>3788</v>
      </c>
      <c r="H22">
        <v>-0.10199999999999999</v>
      </c>
      <c r="I22">
        <v>40846.368600000002</v>
      </c>
      <c r="J22" t="s">
        <v>1880</v>
      </c>
      <c r="K22" t="s">
        <v>337</v>
      </c>
      <c r="L22" t="s">
        <v>1881</v>
      </c>
      <c r="N22" t="s">
        <v>1882</v>
      </c>
    </row>
    <row r="23" spans="1:15">
      <c r="A23" s="26" t="str">
        <f t="shared" si="0"/>
        <v>Meier M</v>
      </c>
      <c r="B23" s="11" t="str">
        <f t="shared" si="1"/>
        <v>II</v>
      </c>
      <c r="C23" s="26">
        <f t="shared" si="2"/>
        <v>40853.328000000001</v>
      </c>
      <c r="D23" t="str">
        <f t="shared" si="3"/>
        <v>pe</v>
      </c>
      <c r="E23">
        <f>VLOOKUP(C23,A!C$21:E$935,3,FALSE)</f>
        <v>-2398.4963688986936</v>
      </c>
      <c r="G23">
        <v>3805</v>
      </c>
      <c r="H23">
        <v>-0.1066</v>
      </c>
      <c r="I23">
        <v>40853.328000000001</v>
      </c>
      <c r="J23" t="s">
        <v>1880</v>
      </c>
      <c r="K23" t="s">
        <v>337</v>
      </c>
      <c r="L23" t="s">
        <v>1883</v>
      </c>
      <c r="O23" t="s">
        <v>1884</v>
      </c>
    </row>
    <row r="24" spans="1:15">
      <c r="A24" s="26" t="str">
        <f t="shared" si="0"/>
        <v>Niehaus R J</v>
      </c>
      <c r="B24" s="11" t="str">
        <f t="shared" si="1"/>
        <v>I</v>
      </c>
      <c r="C24" s="26">
        <f t="shared" si="2"/>
        <v>41119.801800000001</v>
      </c>
      <c r="D24" t="str">
        <f t="shared" si="3"/>
        <v>pe</v>
      </c>
      <c r="E24">
        <f>VLOOKUP(C24,A!C$21:E$935,3,FALSE)</f>
        <v>-1747.9981297984612</v>
      </c>
      <c r="G24">
        <v>4456</v>
      </c>
      <c r="H24">
        <v>-0.1087</v>
      </c>
      <c r="I24">
        <v>41119.801800000001</v>
      </c>
      <c r="J24" t="s">
        <v>1868</v>
      </c>
      <c r="K24" t="s">
        <v>337</v>
      </c>
      <c r="L24" t="s">
        <v>1885</v>
      </c>
      <c r="N24" t="s">
        <v>1886</v>
      </c>
    </row>
    <row r="25" spans="1:15">
      <c r="A25" s="26" t="str">
        <f t="shared" si="0"/>
        <v>Karacan H</v>
      </c>
      <c r="B25" s="11" t="str">
        <f t="shared" si="1"/>
        <v>II</v>
      </c>
      <c r="C25" s="26">
        <f t="shared" si="2"/>
        <v>41136.385199999997</v>
      </c>
      <c r="D25" t="str">
        <f t="shared" si="3"/>
        <v>pe</v>
      </c>
      <c r="E25">
        <f>VLOOKUP(C25,A!C$21:E$935,3,FALSE)</f>
        <v>-1707.5158291058897</v>
      </c>
      <c r="G25">
        <v>4496</v>
      </c>
      <c r="H25">
        <v>-0.1162</v>
      </c>
      <c r="I25">
        <v>41136.385199999997</v>
      </c>
      <c r="J25" t="s">
        <v>1880</v>
      </c>
      <c r="K25" t="s">
        <v>337</v>
      </c>
      <c r="L25" t="s">
        <v>1887</v>
      </c>
      <c r="N25" t="s">
        <v>1888</v>
      </c>
    </row>
    <row r="26" spans="1:15">
      <c r="A26" s="26" t="str">
        <f t="shared" si="0"/>
        <v>Guelmen O</v>
      </c>
      <c r="B26" s="11" t="str">
        <f t="shared" si="1"/>
        <v>I</v>
      </c>
      <c r="C26" s="26">
        <f t="shared" si="2"/>
        <v>41139.456400000003</v>
      </c>
      <c r="D26" t="str">
        <f t="shared" si="3"/>
        <v>pe</v>
      </c>
      <c r="E26">
        <f>VLOOKUP(C26,A!C$21:E$935,3,FALSE)</f>
        <v>-1700.0186185286084</v>
      </c>
      <c r="G26">
        <v>4504</v>
      </c>
      <c r="H26">
        <v>-0.1172</v>
      </c>
      <c r="I26">
        <v>41139.456400000003</v>
      </c>
      <c r="J26" t="s">
        <v>1868</v>
      </c>
      <c r="K26" t="s">
        <v>337</v>
      </c>
      <c r="L26" t="s">
        <v>1889</v>
      </c>
      <c r="N26" t="s">
        <v>1888</v>
      </c>
    </row>
    <row r="27" spans="1:15">
      <c r="A27" s="26" t="str">
        <f t="shared" si="0"/>
        <v>Niehaus R J</v>
      </c>
      <c r="B27" s="11" t="str">
        <f t="shared" si="1"/>
        <v>II</v>
      </c>
      <c r="C27" s="26">
        <f t="shared" si="2"/>
        <v>41145.817000000003</v>
      </c>
      <c r="D27" t="str">
        <f t="shared" si="3"/>
        <v>pe</v>
      </c>
      <c r="E27">
        <f>VLOOKUP(C27,A!C$21:E$935,3,FALSE)</f>
        <v>-1684.4915419468921</v>
      </c>
      <c r="G27">
        <v>4519</v>
      </c>
      <c r="H27">
        <v>-0.10630000000000001</v>
      </c>
      <c r="I27">
        <v>41145.817000000003</v>
      </c>
      <c r="J27" t="s">
        <v>1880</v>
      </c>
      <c r="K27" t="s">
        <v>337</v>
      </c>
      <c r="L27" t="s">
        <v>1885</v>
      </c>
      <c r="N27" t="s">
        <v>1886</v>
      </c>
    </row>
    <row r="28" spans="1:15">
      <c r="A28" s="26" t="str">
        <f t="shared" si="0"/>
        <v>Akinci R</v>
      </c>
      <c r="B28" s="11" t="str">
        <f t="shared" si="1"/>
        <v>I</v>
      </c>
      <c r="C28" s="26">
        <f t="shared" si="2"/>
        <v>41479.470200000003</v>
      </c>
      <c r="D28" t="str">
        <f t="shared" si="3"/>
        <v>B</v>
      </c>
      <c r="E28">
        <f>VLOOKUP(C28,A!C$21:E$935,3,FALSE)</f>
        <v>-869.99938898416804</v>
      </c>
      <c r="G28">
        <v>5334</v>
      </c>
      <c r="H28">
        <v>-0.11119999999999999</v>
      </c>
      <c r="I28">
        <v>41479.470200000003</v>
      </c>
      <c r="J28" t="s">
        <v>1868</v>
      </c>
      <c r="K28" t="s">
        <v>61</v>
      </c>
      <c r="L28" t="s">
        <v>1890</v>
      </c>
      <c r="N28" t="s">
        <v>1891</v>
      </c>
    </row>
    <row r="29" spans="1:15">
      <c r="A29" s="26" t="str">
        <f t="shared" si="0"/>
        <v>Akinci R</v>
      </c>
      <c r="B29" s="11" t="str">
        <f t="shared" si="1"/>
        <v>I</v>
      </c>
      <c r="C29" s="26">
        <f t="shared" si="2"/>
        <v>41479.470399999998</v>
      </c>
      <c r="D29" t="str">
        <f t="shared" si="3"/>
        <v>V</v>
      </c>
      <c r="E29">
        <f>VLOOKUP(C29,A!C$21:E$935,3,FALSE)</f>
        <v>-869.99890075739097</v>
      </c>
      <c r="G29">
        <v>5334</v>
      </c>
      <c r="H29">
        <v>-0.111</v>
      </c>
      <c r="I29">
        <v>41479.470399999998</v>
      </c>
      <c r="J29" t="s">
        <v>1868</v>
      </c>
      <c r="K29" t="s">
        <v>241</v>
      </c>
      <c r="L29" t="s">
        <v>1890</v>
      </c>
      <c r="N29" t="s">
        <v>1891</v>
      </c>
    </row>
    <row r="30" spans="1:15">
      <c r="A30" s="26" t="str">
        <f t="shared" si="0"/>
        <v>Scarfe C D</v>
      </c>
      <c r="B30" s="11" t="str">
        <f t="shared" si="1"/>
        <v>I</v>
      </c>
      <c r="C30" s="26">
        <f t="shared" si="2"/>
        <v>41835.861599999997</v>
      </c>
      <c r="D30" t="str">
        <f t="shared" si="3"/>
        <v>pe</v>
      </c>
      <c r="E30">
        <f>VLOOKUP(C30,A!C$21:E$935,3,FALSE)</f>
        <v>-2.4411340627005041E-4</v>
      </c>
      <c r="G30">
        <v>6204</v>
      </c>
      <c r="H30">
        <v>-0.11360000000000001</v>
      </c>
      <c r="I30">
        <v>41835.861599999997</v>
      </c>
      <c r="J30" t="s">
        <v>1868</v>
      </c>
      <c r="K30" t="s">
        <v>337</v>
      </c>
      <c r="L30" t="s">
        <v>1892</v>
      </c>
      <c r="N30" t="s">
        <v>1893</v>
      </c>
    </row>
    <row r="31" spans="1:15">
      <c r="A31" s="26" t="str">
        <f t="shared" si="0"/>
        <v>Schellemann H</v>
      </c>
      <c r="B31" s="11" t="str">
        <f t="shared" si="1"/>
        <v>II</v>
      </c>
      <c r="C31" s="26">
        <f t="shared" si="2"/>
        <v>41845.489000000001</v>
      </c>
      <c r="D31" t="str">
        <f t="shared" si="3"/>
        <v>V</v>
      </c>
      <c r="E31">
        <f>VLOOKUP(C31,A!C$21:E$935,3,FALSE)</f>
        <v>23.501528845574096</v>
      </c>
      <c r="G31">
        <v>6227</v>
      </c>
      <c r="H31">
        <v>-0.11310000000000001</v>
      </c>
      <c r="I31">
        <v>41845.489000000001</v>
      </c>
      <c r="J31" t="s">
        <v>1880</v>
      </c>
      <c r="K31" t="s">
        <v>241</v>
      </c>
      <c r="L31" t="s">
        <v>1894</v>
      </c>
      <c r="N31" t="s">
        <v>1891</v>
      </c>
    </row>
    <row r="32" spans="1:15">
      <c r="A32" s="26" t="str">
        <f t="shared" si="0"/>
        <v>Ibanoglu C</v>
      </c>
      <c r="B32" s="11" t="str">
        <f t="shared" si="1"/>
        <v>I</v>
      </c>
      <c r="C32" s="26">
        <f t="shared" si="2"/>
        <v>41851.4283</v>
      </c>
      <c r="D32" t="str">
        <f t="shared" si="3"/>
        <v>V</v>
      </c>
      <c r="E32">
        <f>VLOOKUP(C32,A!C$21:E$935,3,FALSE)</f>
        <v>38.000155695518949</v>
      </c>
      <c r="G32">
        <v>6242</v>
      </c>
      <c r="H32">
        <v>-0.1135</v>
      </c>
      <c r="I32">
        <v>41851.4283</v>
      </c>
      <c r="J32" t="s">
        <v>1868</v>
      </c>
      <c r="K32" t="s">
        <v>241</v>
      </c>
      <c r="L32" t="s">
        <v>1895</v>
      </c>
      <c r="N32" t="s">
        <v>1891</v>
      </c>
    </row>
    <row r="33" spans="1:15">
      <c r="A33" s="26" t="str">
        <f t="shared" si="0"/>
        <v>Barlow D J</v>
      </c>
      <c r="B33" s="11" t="str">
        <f t="shared" si="1"/>
        <v>II</v>
      </c>
      <c r="C33" s="26">
        <f t="shared" si="2"/>
        <v>41877.8508</v>
      </c>
      <c r="D33" t="str">
        <f t="shared" si="3"/>
        <v>pe</v>
      </c>
      <c r="E33">
        <f>VLOOKUP(C33,A!C$21:E$935,3,FALSE)</f>
        <v>102.5010174035979</v>
      </c>
      <c r="G33">
        <v>6306</v>
      </c>
      <c r="H33">
        <v>-0.1135</v>
      </c>
      <c r="I33">
        <v>41877.8508</v>
      </c>
      <c r="J33" t="s">
        <v>1880</v>
      </c>
      <c r="K33" t="s">
        <v>337</v>
      </c>
      <c r="L33" t="s">
        <v>1896</v>
      </c>
      <c r="N33" t="s">
        <v>1886</v>
      </c>
    </row>
    <row r="34" spans="1:15">
      <c r="A34" s="26" t="str">
        <f t="shared" si="0"/>
        <v>Schellemann H</v>
      </c>
      <c r="B34" s="11" t="str">
        <f t="shared" si="1"/>
        <v>II</v>
      </c>
      <c r="C34" s="26">
        <f t="shared" si="2"/>
        <v>41895.468000000001</v>
      </c>
      <c r="D34" t="str">
        <f t="shared" si="3"/>
        <v>V</v>
      </c>
      <c r="E34">
        <f>VLOOKUP(C34,A!C$21:E$935,3,FALSE)</f>
        <v>145.50696237033389</v>
      </c>
      <c r="G34">
        <v>6349</v>
      </c>
      <c r="H34">
        <v>-0.11119999999999999</v>
      </c>
      <c r="I34">
        <v>41895.468000000001</v>
      </c>
      <c r="J34" t="s">
        <v>1880</v>
      </c>
      <c r="K34" t="s">
        <v>241</v>
      </c>
      <c r="L34" t="s">
        <v>1894</v>
      </c>
      <c r="N34" t="s">
        <v>1891</v>
      </c>
    </row>
    <row r="35" spans="1:15">
      <c r="A35" s="26" t="str">
        <f t="shared" si="0"/>
        <v>Bode G</v>
      </c>
      <c r="B35" s="11" t="str">
        <f t="shared" si="1"/>
        <v>I</v>
      </c>
      <c r="C35" s="26">
        <f t="shared" si="2"/>
        <v>42193.482799999998</v>
      </c>
      <c r="D35" t="str">
        <f t="shared" si="3"/>
        <v>V</v>
      </c>
      <c r="E35">
        <f>VLOOKUP(C35,A!C$21:E$935,3,FALSE)</f>
        <v>873.00100728509233</v>
      </c>
      <c r="G35">
        <v>7077</v>
      </c>
      <c r="H35">
        <v>-0.11509999999999999</v>
      </c>
      <c r="I35">
        <v>42193.482799999998</v>
      </c>
      <c r="J35" t="s">
        <v>1868</v>
      </c>
      <c r="K35" t="s">
        <v>241</v>
      </c>
      <c r="L35" t="s">
        <v>1897</v>
      </c>
      <c r="O35" t="s">
        <v>1898</v>
      </c>
    </row>
    <row r="36" spans="1:15">
      <c r="A36" s="26" t="str">
        <f t="shared" si="0"/>
        <v>Barlow D J</v>
      </c>
      <c r="B36" s="11" t="str">
        <f t="shared" si="1"/>
        <v>II</v>
      </c>
      <c r="C36" s="26">
        <f t="shared" si="2"/>
        <v>42215.807800000002</v>
      </c>
      <c r="D36" t="str">
        <f t="shared" si="3"/>
        <v>V</v>
      </c>
      <c r="E36">
        <f>VLOOKUP(C36,A!C$21:E$935,3,FALSE)</f>
        <v>927.49932264636061</v>
      </c>
      <c r="G36">
        <v>7131</v>
      </c>
      <c r="H36">
        <v>-0.11609999999999999</v>
      </c>
      <c r="I36">
        <v>42215.807800000002</v>
      </c>
      <c r="J36" t="s">
        <v>1880</v>
      </c>
      <c r="K36" t="s">
        <v>241</v>
      </c>
      <c r="L36" t="s">
        <v>1896</v>
      </c>
      <c r="N36" t="s">
        <v>1899</v>
      </c>
    </row>
    <row r="37" spans="1:15">
      <c r="A37" s="26" t="str">
        <f t="shared" si="0"/>
        <v>Baldwin B W</v>
      </c>
      <c r="B37" s="11" t="str">
        <f t="shared" si="1"/>
        <v>I</v>
      </c>
      <c r="C37" s="26">
        <f t="shared" si="2"/>
        <v>42216.832000000002</v>
      </c>
      <c r="D37" t="str">
        <f t="shared" si="3"/>
        <v>V</v>
      </c>
      <c r="E37">
        <f>VLOOKUP(C37,A!C$21:E$935,3,FALSE)</f>
        <v>929.99953203462451</v>
      </c>
      <c r="G37">
        <v>7134</v>
      </c>
      <c r="H37">
        <v>-0.1158</v>
      </c>
      <c r="I37">
        <v>42216.832000000002</v>
      </c>
      <c r="J37" t="s">
        <v>1868</v>
      </c>
      <c r="K37" t="s">
        <v>241</v>
      </c>
      <c r="L37" t="s">
        <v>1900</v>
      </c>
      <c r="N37" t="s">
        <v>1899</v>
      </c>
    </row>
    <row r="38" spans="1:15">
      <c r="A38" s="26" t="str">
        <f t="shared" si="0"/>
        <v>Dinescu R</v>
      </c>
      <c r="B38" s="11" t="str">
        <f t="shared" si="1"/>
        <v>I</v>
      </c>
      <c r="C38" s="26">
        <f t="shared" si="2"/>
        <v>42225.417000000001</v>
      </c>
      <c r="D38" t="str">
        <f t="shared" si="3"/>
        <v>V</v>
      </c>
      <c r="E38">
        <f>VLOOKUP(C38,A!C$21:E$935,3,FALSE)</f>
        <v>950.95666696749572</v>
      </c>
      <c r="G38">
        <v>7155</v>
      </c>
      <c r="H38">
        <v>-0.13339999999999999</v>
      </c>
      <c r="I38">
        <v>42225.417000000001</v>
      </c>
      <c r="J38" t="s">
        <v>1868</v>
      </c>
      <c r="K38" t="s">
        <v>241</v>
      </c>
      <c r="L38" t="s">
        <v>1901</v>
      </c>
      <c r="N38" t="s">
        <v>1902</v>
      </c>
    </row>
    <row r="39" spans="1:15">
      <c r="A39" s="26" t="str">
        <f t="shared" si="0"/>
        <v>Minti H</v>
      </c>
      <c r="B39" s="11" t="str">
        <f t="shared" si="1"/>
        <v>I</v>
      </c>
      <c r="C39" s="26">
        <f t="shared" si="2"/>
        <v>42230.332900000001</v>
      </c>
      <c r="D39" t="str">
        <f t="shared" si="3"/>
        <v>V</v>
      </c>
      <c r="E39">
        <f>VLOOKUP(C39,A!C$21:E$935,3,FALSE)</f>
        <v>962.95703733633798</v>
      </c>
      <c r="G39">
        <v>7167</v>
      </c>
      <c r="H39">
        <v>-0.1333</v>
      </c>
      <c r="I39">
        <v>42230.332900000001</v>
      </c>
      <c r="J39" t="s">
        <v>1868</v>
      </c>
      <c r="K39" t="s">
        <v>241</v>
      </c>
      <c r="L39" t="s">
        <v>1871</v>
      </c>
      <c r="O39" t="s">
        <v>1902</v>
      </c>
    </row>
    <row r="40" spans="1:15">
      <c r="A40" s="26" t="str">
        <f t="shared" si="0"/>
        <v>Scarfe C D</v>
      </c>
      <c r="B40" s="11" t="str">
        <f t="shared" si="1"/>
        <v>I</v>
      </c>
      <c r="C40" s="26">
        <f t="shared" si="2"/>
        <v>42241.820099999997</v>
      </c>
      <c r="D40" t="str">
        <f t="shared" si="3"/>
        <v>V</v>
      </c>
      <c r="E40">
        <f>VLOOKUP(C40,A!C$21:E$935,3,FALSE)</f>
        <v>990.99883120946754</v>
      </c>
      <c r="G40">
        <v>7195</v>
      </c>
      <c r="H40">
        <v>-0.1163</v>
      </c>
      <c r="I40">
        <v>42241.820099999997</v>
      </c>
      <c r="J40" t="s">
        <v>1868</v>
      </c>
      <c r="K40" t="s">
        <v>241</v>
      </c>
      <c r="L40" t="s">
        <v>1892</v>
      </c>
      <c r="N40" t="s">
        <v>1899</v>
      </c>
    </row>
    <row r="41" spans="1:15">
      <c r="A41" s="26" t="str">
        <f t="shared" si="0"/>
        <v>Scarfe C D</v>
      </c>
      <c r="B41" s="11" t="str">
        <f t="shared" si="1"/>
        <v>I</v>
      </c>
      <c r="C41" s="26">
        <f t="shared" si="2"/>
        <v>42248.784399999997</v>
      </c>
      <c r="D41" t="str">
        <f t="shared" si="3"/>
        <v>V</v>
      </c>
      <c r="E41">
        <f>VLOOKUP(C41,A!C$21:E$935,3,FALSE)</f>
        <v>1007.9996203548377</v>
      </c>
      <c r="G41">
        <v>7212</v>
      </c>
      <c r="H41">
        <v>-0.11600000000000001</v>
      </c>
      <c r="I41">
        <v>42248.784399999997</v>
      </c>
      <c r="J41" t="s">
        <v>1868</v>
      </c>
      <c r="K41" t="s">
        <v>241</v>
      </c>
      <c r="L41" t="s">
        <v>1892</v>
      </c>
      <c r="N41" t="s">
        <v>1899</v>
      </c>
    </row>
    <row r="42" spans="1:15">
      <c r="A42" s="26" t="str">
        <f t="shared" si="0"/>
        <v>Besold G</v>
      </c>
      <c r="B42" s="11" t="str">
        <f t="shared" si="1"/>
        <v>II</v>
      </c>
      <c r="C42" s="26">
        <f t="shared" si="2"/>
        <v>42251.444799999997</v>
      </c>
      <c r="D42" t="str">
        <f t="shared" si="3"/>
        <v>V</v>
      </c>
      <c r="E42">
        <f>VLOOKUP(C42,A!C$21:E$935,3,FALSE)</f>
        <v>1014.4940131067806</v>
      </c>
      <c r="G42">
        <v>7218</v>
      </c>
      <c r="H42">
        <v>-0.11849999999999999</v>
      </c>
      <c r="I42">
        <v>42251.444799999997</v>
      </c>
      <c r="J42" t="s">
        <v>1880</v>
      </c>
      <c r="K42" t="s">
        <v>241</v>
      </c>
      <c r="L42" t="s">
        <v>1903</v>
      </c>
      <c r="N42" t="s">
        <v>1898</v>
      </c>
    </row>
    <row r="43" spans="1:15">
      <c r="A43" s="26" t="str">
        <f t="shared" si="0"/>
        <v>Scarfe C D</v>
      </c>
      <c r="B43" s="11" t="str">
        <f t="shared" si="1"/>
        <v>II</v>
      </c>
      <c r="C43" s="26">
        <f t="shared" si="2"/>
        <v>42265.784800000001</v>
      </c>
      <c r="D43" t="str">
        <f t="shared" si="3"/>
        <v>V</v>
      </c>
      <c r="E43">
        <f>VLOOKUP(C43,A!C$21:E$935,3,FALSE)</f>
        <v>1049.499873903226</v>
      </c>
      <c r="G43">
        <v>7253</v>
      </c>
      <c r="H43">
        <v>-0.11609999999999999</v>
      </c>
      <c r="I43">
        <v>42265.784800000001</v>
      </c>
      <c r="J43" t="s">
        <v>1880</v>
      </c>
      <c r="K43" t="s">
        <v>241</v>
      </c>
      <c r="L43" t="s">
        <v>1892</v>
      </c>
      <c r="N43" t="s">
        <v>1899</v>
      </c>
    </row>
    <row r="44" spans="1:15">
      <c r="A44" s="26" t="str">
        <f t="shared" si="0"/>
        <v>Guelmen G</v>
      </c>
      <c r="B44" s="11" t="str">
        <f t="shared" si="1"/>
        <v>I</v>
      </c>
      <c r="C44" s="26">
        <f t="shared" si="2"/>
        <v>42268.447399999997</v>
      </c>
      <c r="D44" t="str">
        <f t="shared" si="3"/>
        <v>V</v>
      </c>
      <c r="E44">
        <f>VLOOKUP(C44,A!C$21:E$935,3,FALSE)</f>
        <v>1055.9996371498403</v>
      </c>
      <c r="G44">
        <v>7260</v>
      </c>
      <c r="H44">
        <v>-0.11609999999999999</v>
      </c>
      <c r="I44">
        <v>42268.447399999997</v>
      </c>
      <c r="J44" t="s">
        <v>1868</v>
      </c>
      <c r="K44" t="s">
        <v>241</v>
      </c>
      <c r="L44" t="s">
        <v>1904</v>
      </c>
      <c r="N44" t="s">
        <v>1898</v>
      </c>
    </row>
    <row r="45" spans="1:15">
      <c r="A45" s="26" t="str">
        <f t="shared" si="0"/>
        <v>Guelmen G</v>
      </c>
      <c r="B45" s="11" t="str">
        <f t="shared" si="1"/>
        <v>I</v>
      </c>
      <c r="C45" s="26">
        <f t="shared" si="2"/>
        <v>42268.447999999997</v>
      </c>
      <c r="D45" t="str">
        <f t="shared" si="3"/>
        <v>B</v>
      </c>
      <c r="E45">
        <f>VLOOKUP(C45,A!C$21:E$935,3,FALSE)</f>
        <v>1056.0011018302068</v>
      </c>
      <c r="G45">
        <v>7260</v>
      </c>
      <c r="H45">
        <v>-0.11550000000000001</v>
      </c>
      <c r="I45">
        <v>42268.447999999997</v>
      </c>
      <c r="J45" t="s">
        <v>1868</v>
      </c>
      <c r="K45" t="s">
        <v>61</v>
      </c>
      <c r="L45" t="s">
        <v>1904</v>
      </c>
      <c r="N45" t="s">
        <v>1898</v>
      </c>
    </row>
    <row r="46" spans="1:15">
      <c r="A46" s="26" t="str">
        <f t="shared" si="0"/>
        <v>Remis Joseph</v>
      </c>
      <c r="B46" s="11" t="str">
        <f t="shared" si="1"/>
        <v>I</v>
      </c>
      <c r="C46" s="26">
        <f t="shared" si="2"/>
        <v>42565.432000000001</v>
      </c>
      <c r="D46" t="str">
        <f t="shared" si="3"/>
        <v>vis</v>
      </c>
      <c r="E46">
        <f>VLOOKUP(C46,A!C$21:E$935,3,FALSE)</f>
        <v>1780.9788258726692</v>
      </c>
      <c r="G46">
        <v>7985</v>
      </c>
      <c r="H46">
        <v>-0.1263</v>
      </c>
      <c r="I46">
        <v>42565.432000000001</v>
      </c>
      <c r="J46" t="s">
        <v>1868</v>
      </c>
      <c r="K46" t="s">
        <v>138</v>
      </c>
      <c r="L46" t="s">
        <v>1905</v>
      </c>
      <c r="N46" t="s">
        <v>1906</v>
      </c>
    </row>
    <row r="47" spans="1:15">
      <c r="A47" s="26" t="str">
        <f t="shared" si="0"/>
        <v>Remis Joseph</v>
      </c>
      <c r="B47" s="11" t="str">
        <f t="shared" si="1"/>
        <v>I</v>
      </c>
      <c r="C47" s="26">
        <f t="shared" si="2"/>
        <v>42567.48</v>
      </c>
      <c r="D47" t="str">
        <f t="shared" si="3"/>
        <v>vis</v>
      </c>
      <c r="E47">
        <f>VLOOKUP(C47,A!C$21:E$935,3,FALSE)</f>
        <v>1785.9782681956251</v>
      </c>
      <c r="G47">
        <v>7990</v>
      </c>
      <c r="H47">
        <v>-0.1265</v>
      </c>
      <c r="I47">
        <v>42567.48</v>
      </c>
      <c r="J47" t="s">
        <v>1868</v>
      </c>
      <c r="K47" t="s">
        <v>138</v>
      </c>
      <c r="L47" t="s">
        <v>1905</v>
      </c>
      <c r="N47" t="s">
        <v>1906</v>
      </c>
    </row>
    <row r="48" spans="1:15">
      <c r="A48" s="26" t="str">
        <f t="shared" si="0"/>
        <v>Arles S B</v>
      </c>
      <c r="B48" s="11" t="str">
        <f t="shared" si="1"/>
        <v>I</v>
      </c>
      <c r="C48" s="26">
        <f t="shared" si="2"/>
        <v>42572.813099999999</v>
      </c>
      <c r="D48" t="str">
        <f t="shared" si="3"/>
        <v>V</v>
      </c>
      <c r="E48">
        <f>VLOOKUP(C48,A!C$21:E$935,3,FALSE)</f>
        <v>1798.9970796470434</v>
      </c>
      <c r="G48">
        <v>8003</v>
      </c>
      <c r="H48">
        <v>-0.1188</v>
      </c>
      <c r="I48">
        <v>42572.813099999999</v>
      </c>
      <c r="J48" t="s">
        <v>1868</v>
      </c>
      <c r="K48" t="s">
        <v>241</v>
      </c>
      <c r="L48" t="s">
        <v>1907</v>
      </c>
      <c r="N48" t="s">
        <v>1899</v>
      </c>
    </row>
    <row r="49" spans="1:14">
      <c r="A49" s="26" t="str">
        <f t="shared" si="0"/>
        <v>Ralincourt Ph</v>
      </c>
      <c r="B49" s="11" t="str">
        <f t="shared" si="1"/>
        <v>I</v>
      </c>
      <c r="C49" s="26">
        <f t="shared" si="2"/>
        <v>42581.413</v>
      </c>
      <c r="D49" t="str">
        <f t="shared" si="3"/>
        <v>vis</v>
      </c>
      <c r="E49">
        <f>VLOOKUP(C49,A!C$21:E$935,3,FALSE)</f>
        <v>1819.990587475726</v>
      </c>
      <c r="G49">
        <v>8024</v>
      </c>
      <c r="H49">
        <v>-0.1216</v>
      </c>
      <c r="I49">
        <v>42581.413</v>
      </c>
      <c r="J49" t="s">
        <v>1868</v>
      </c>
      <c r="K49" t="s">
        <v>138</v>
      </c>
      <c r="L49" t="s">
        <v>319</v>
      </c>
      <c r="N49" t="s">
        <v>1908</v>
      </c>
    </row>
    <row r="50" spans="1:14">
      <c r="A50" s="26" t="str">
        <f t="shared" si="0"/>
        <v>Barlow D J</v>
      </c>
      <c r="B50" s="11" t="str">
        <f t="shared" si="1"/>
        <v>I</v>
      </c>
      <c r="C50" s="26">
        <f t="shared" si="2"/>
        <v>42581.826200000003</v>
      </c>
      <c r="D50" t="str">
        <f t="shared" si="3"/>
        <v>V</v>
      </c>
      <c r="E50">
        <f>VLOOKUP(C50,A!C$21:E$935,3,FALSE)</f>
        <v>1820.999264022531</v>
      </c>
      <c r="G50">
        <v>8025</v>
      </c>
      <c r="H50">
        <v>-0.11799999999999999</v>
      </c>
      <c r="I50">
        <v>42581.826200000003</v>
      </c>
      <c r="J50" t="s">
        <v>1868</v>
      </c>
      <c r="K50" t="s">
        <v>241</v>
      </c>
      <c r="L50" t="s">
        <v>1896</v>
      </c>
      <c r="N50" t="s">
        <v>1899</v>
      </c>
    </row>
    <row r="51" spans="1:14">
      <c r="A51" s="26" t="str">
        <f t="shared" si="0"/>
        <v>Ralincourt Ph</v>
      </c>
      <c r="B51" s="11" t="str">
        <f t="shared" si="1"/>
        <v>I</v>
      </c>
      <c r="C51" s="26">
        <f t="shared" si="2"/>
        <v>42592.495999999999</v>
      </c>
      <c r="D51" t="str">
        <f t="shared" si="3"/>
        <v>vis</v>
      </c>
      <c r="E51">
        <f>VLOOKUP(C51,A!C$21:E$935,3,FALSE)</f>
        <v>1847.045675007585</v>
      </c>
      <c r="G51">
        <v>8051</v>
      </c>
      <c r="H51">
        <v>-9.9000000000000005E-2</v>
      </c>
      <c r="I51">
        <v>42592.495999999999</v>
      </c>
      <c r="J51" t="s">
        <v>1868</v>
      </c>
      <c r="K51" t="s">
        <v>138</v>
      </c>
      <c r="L51" t="s">
        <v>319</v>
      </c>
      <c r="N51" t="s">
        <v>1908</v>
      </c>
    </row>
    <row r="52" spans="1:14">
      <c r="A52" s="26" t="str">
        <f t="shared" si="0"/>
        <v>Ralincourt Ph</v>
      </c>
      <c r="B52" s="11" t="str">
        <f t="shared" si="1"/>
        <v>II</v>
      </c>
      <c r="C52" s="26">
        <f t="shared" si="2"/>
        <v>42593.504999999997</v>
      </c>
      <c r="D52" t="str">
        <f t="shared" si="3"/>
        <v>vis</v>
      </c>
      <c r="E52">
        <f>VLOOKUP(C52,A!C$21:E$935,3,FALSE)</f>
        <v>1849.5087791598542</v>
      </c>
      <c r="G52">
        <v>8053</v>
      </c>
      <c r="H52">
        <v>-0.1143</v>
      </c>
      <c r="I52">
        <v>42593.504999999997</v>
      </c>
      <c r="J52" t="s">
        <v>1880</v>
      </c>
      <c r="K52" t="s">
        <v>138</v>
      </c>
      <c r="L52" t="s">
        <v>319</v>
      </c>
      <c r="N52" t="s">
        <v>1908</v>
      </c>
    </row>
    <row r="53" spans="1:14">
      <c r="A53" s="26" t="str">
        <f t="shared" si="0"/>
        <v>Raymond R</v>
      </c>
      <c r="B53" s="11" t="str">
        <f t="shared" si="1"/>
        <v>II</v>
      </c>
      <c r="C53" s="26">
        <f t="shared" si="2"/>
        <v>42595.548999999999</v>
      </c>
      <c r="D53" t="str">
        <f t="shared" si="3"/>
        <v>vis</v>
      </c>
      <c r="E53">
        <f>VLOOKUP(C53,A!C$21:E$935,3,FALSE)</f>
        <v>1854.4984569470212</v>
      </c>
      <c r="G53">
        <v>8058</v>
      </c>
      <c r="H53">
        <v>-0.1186</v>
      </c>
      <c r="I53">
        <v>42595.548999999999</v>
      </c>
      <c r="J53" t="s">
        <v>1880</v>
      </c>
      <c r="K53" t="s">
        <v>138</v>
      </c>
      <c r="L53" t="s">
        <v>64</v>
      </c>
      <c r="N53" t="s">
        <v>1906</v>
      </c>
    </row>
    <row r="54" spans="1:14">
      <c r="A54" s="26" t="str">
        <f t="shared" si="0"/>
        <v>Remis Joseph</v>
      </c>
      <c r="B54" s="11" t="str">
        <f t="shared" si="1"/>
        <v>I</v>
      </c>
      <c r="C54" s="26">
        <f t="shared" si="2"/>
        <v>42596.557000000001</v>
      </c>
      <c r="D54" t="str">
        <f t="shared" si="3"/>
        <v>vis</v>
      </c>
      <c r="E54">
        <f>VLOOKUP(C54,A!C$21:E$935,3,FALSE)</f>
        <v>1856.9591199653521</v>
      </c>
      <c r="G54">
        <v>8061</v>
      </c>
      <c r="H54">
        <v>-0.13450000000000001</v>
      </c>
      <c r="I54">
        <v>42596.557000000001</v>
      </c>
      <c r="J54" t="s">
        <v>1868</v>
      </c>
      <c r="K54" t="s">
        <v>138</v>
      </c>
      <c r="L54" t="s">
        <v>1905</v>
      </c>
      <c r="N54" t="s">
        <v>1906</v>
      </c>
    </row>
    <row r="55" spans="1:14">
      <c r="A55" s="26" t="str">
        <f t="shared" si="0"/>
        <v>Mauron N</v>
      </c>
      <c r="B55" s="11" t="str">
        <f t="shared" si="1"/>
        <v>I</v>
      </c>
      <c r="C55" s="26">
        <f t="shared" si="2"/>
        <v>42601.485999999997</v>
      </c>
      <c r="D55" t="str">
        <f t="shared" si="3"/>
        <v>vis</v>
      </c>
      <c r="E55">
        <f>VLOOKUP(C55,A!C$21:E$935,3,FALSE)</f>
        <v>1868.9914691888882</v>
      </c>
      <c r="G55">
        <v>8073</v>
      </c>
      <c r="H55">
        <v>-0.12130000000000001</v>
      </c>
      <c r="I55">
        <v>42601.485999999997</v>
      </c>
      <c r="J55" t="s">
        <v>1868</v>
      </c>
      <c r="K55" t="s">
        <v>138</v>
      </c>
      <c r="L55" t="s">
        <v>66</v>
      </c>
      <c r="N55" t="s">
        <v>1909</v>
      </c>
    </row>
    <row r="56" spans="1:14">
      <c r="A56" s="26" t="str">
        <f t="shared" si="0"/>
        <v>Mauron N</v>
      </c>
      <c r="B56" s="11" t="str">
        <f t="shared" si="1"/>
        <v>I</v>
      </c>
      <c r="C56" s="26">
        <f t="shared" si="2"/>
        <v>42608.46</v>
      </c>
      <c r="D56" t="str">
        <f t="shared" si="3"/>
        <v>vis</v>
      </c>
      <c r="E56">
        <f>VLOOKUP(C56,A!C$21:E$935,3,FALSE)</f>
        <v>1886.0159373335475</v>
      </c>
      <c r="G56">
        <v>8090</v>
      </c>
      <c r="H56">
        <v>-0.1113</v>
      </c>
      <c r="I56">
        <v>42608.46</v>
      </c>
      <c r="J56" t="s">
        <v>1868</v>
      </c>
      <c r="K56" t="s">
        <v>138</v>
      </c>
      <c r="L56" t="s">
        <v>66</v>
      </c>
      <c r="N56" t="s">
        <v>1906</v>
      </c>
    </row>
    <row r="57" spans="1:14">
      <c r="A57" s="26" t="str">
        <f t="shared" si="0"/>
        <v>Mauron N</v>
      </c>
      <c r="B57" s="11" t="str">
        <f t="shared" si="1"/>
        <v>II</v>
      </c>
      <c r="C57" s="26">
        <f t="shared" si="2"/>
        <v>42609.474000000002</v>
      </c>
      <c r="D57" t="str">
        <f t="shared" si="3"/>
        <v>vis</v>
      </c>
      <c r="E57">
        <f>VLOOKUP(C57,A!C$21:E$935,3,FALSE)</f>
        <v>1888.491247155562</v>
      </c>
      <c r="G57">
        <v>8092</v>
      </c>
      <c r="H57">
        <v>-0.1216</v>
      </c>
      <c r="I57">
        <v>42609.474000000002</v>
      </c>
      <c r="J57" t="s">
        <v>1880</v>
      </c>
      <c r="K57" t="s">
        <v>138</v>
      </c>
      <c r="L57" t="s">
        <v>66</v>
      </c>
      <c r="N57" t="s">
        <v>1906</v>
      </c>
    </row>
    <row r="58" spans="1:14">
      <c r="A58" s="26" t="str">
        <f t="shared" si="0"/>
        <v>Mauron N</v>
      </c>
      <c r="B58" s="11" t="str">
        <f t="shared" si="1"/>
        <v>I</v>
      </c>
      <c r="C58" s="26">
        <f t="shared" si="2"/>
        <v>42610.500999999997</v>
      </c>
      <c r="D58" t="str">
        <f t="shared" si="3"/>
        <v>vis</v>
      </c>
      <c r="E58">
        <f>VLOOKUP(C58,A!C$21:E$935,3,FALSE)</f>
        <v>1890.9982917188638</v>
      </c>
      <c r="G58">
        <v>8095</v>
      </c>
      <c r="H58">
        <v>-0.1186</v>
      </c>
      <c r="I58">
        <v>42610.500999999997</v>
      </c>
      <c r="J58" t="s">
        <v>1868</v>
      </c>
      <c r="K58" t="s">
        <v>138</v>
      </c>
      <c r="L58" t="s">
        <v>66</v>
      </c>
      <c r="N58" t="s">
        <v>1906</v>
      </c>
    </row>
    <row r="59" spans="1:14">
      <c r="A59" s="26" t="str">
        <f t="shared" si="0"/>
        <v>Barlow C D</v>
      </c>
      <c r="B59" s="11" t="str">
        <f t="shared" si="1"/>
        <v>II</v>
      </c>
      <c r="C59" s="26">
        <f t="shared" si="2"/>
        <v>42614.804400000001</v>
      </c>
      <c r="D59" t="str">
        <f t="shared" si="3"/>
        <v>V</v>
      </c>
      <c r="E59">
        <f>VLOOKUP(C59,A!C$21:E$935,3,FALSE)</f>
        <v>1901.5034675453307</v>
      </c>
      <c r="G59">
        <v>8105</v>
      </c>
      <c r="H59">
        <v>-0.1166</v>
      </c>
      <c r="I59">
        <v>42614.804400000001</v>
      </c>
      <c r="J59" t="s">
        <v>1880</v>
      </c>
      <c r="K59" t="s">
        <v>241</v>
      </c>
      <c r="L59" t="s">
        <v>1910</v>
      </c>
      <c r="N59" t="s">
        <v>1899</v>
      </c>
    </row>
    <row r="60" spans="1:14">
      <c r="A60" s="26" t="str">
        <f t="shared" si="0"/>
        <v>Remis Joseph</v>
      </c>
      <c r="B60" s="11" t="str">
        <f t="shared" si="1"/>
        <v>II</v>
      </c>
      <c r="C60" s="26">
        <f t="shared" si="2"/>
        <v>42620.53</v>
      </c>
      <c r="D60" t="str">
        <f t="shared" si="3"/>
        <v>vis</v>
      </c>
      <c r="E60">
        <f>VLOOKUP(C60,A!C$21:E$935,3,FALSE)</f>
        <v>1915.4804240708538</v>
      </c>
      <c r="G60">
        <v>8119</v>
      </c>
      <c r="H60">
        <v>-0.12609999999999999</v>
      </c>
      <c r="I60">
        <v>42620.53</v>
      </c>
      <c r="J60" t="s">
        <v>1880</v>
      </c>
      <c r="K60" t="s">
        <v>138</v>
      </c>
      <c r="L60" t="s">
        <v>1905</v>
      </c>
      <c r="N60" t="s">
        <v>1906</v>
      </c>
    </row>
    <row r="61" spans="1:14">
      <c r="A61" s="26" t="str">
        <f t="shared" si="0"/>
        <v>Le Borgne JeanFr</v>
      </c>
      <c r="B61" s="11" t="str">
        <f t="shared" si="1"/>
        <v>II</v>
      </c>
      <c r="C61" s="26">
        <f t="shared" si="2"/>
        <v>42620.535000000003</v>
      </c>
      <c r="D61" t="str">
        <f t="shared" si="3"/>
        <v>vis</v>
      </c>
      <c r="E61">
        <f>VLOOKUP(C61,A!C$21:E$935,3,FALSE)</f>
        <v>1915.4926297405989</v>
      </c>
      <c r="G61">
        <v>8119</v>
      </c>
      <c r="H61">
        <v>-0.1211</v>
      </c>
      <c r="I61">
        <v>42620.535000000003</v>
      </c>
      <c r="J61" t="s">
        <v>1880</v>
      </c>
      <c r="K61" t="s">
        <v>138</v>
      </c>
      <c r="L61" t="s">
        <v>1911</v>
      </c>
      <c r="M61" t="s">
        <v>1906</v>
      </c>
    </row>
    <row r="62" spans="1:14">
      <c r="A62" s="26" t="str">
        <f t="shared" si="0"/>
        <v>Ralincourt Ph</v>
      </c>
      <c r="B62" s="11" t="str">
        <f t="shared" si="1"/>
        <v>II</v>
      </c>
      <c r="C62" s="26">
        <f t="shared" si="2"/>
        <v>42627.506000000001</v>
      </c>
      <c r="D62" t="str">
        <f t="shared" si="3"/>
        <v>vis</v>
      </c>
      <c r="E62">
        <f>VLOOKUP(C62,A!C$21:E$935,3,FALSE)</f>
        <v>1932.5097744834077</v>
      </c>
      <c r="G62">
        <v>8136</v>
      </c>
      <c r="H62">
        <v>-0.11409999999999999</v>
      </c>
      <c r="I62">
        <v>42627.506000000001</v>
      </c>
      <c r="J62" t="s">
        <v>1880</v>
      </c>
      <c r="K62" t="s">
        <v>138</v>
      </c>
      <c r="L62" t="s">
        <v>319</v>
      </c>
      <c r="N62" t="s">
        <v>1908</v>
      </c>
    </row>
    <row r="63" spans="1:14">
      <c r="A63" s="26" t="str">
        <f t="shared" si="0"/>
        <v>Ralincourt Ph</v>
      </c>
      <c r="B63" s="11" t="str">
        <f t="shared" si="1"/>
        <v>II</v>
      </c>
      <c r="C63" s="26">
        <f t="shared" si="2"/>
        <v>42639.381000000001</v>
      </c>
      <c r="D63" t="str">
        <f t="shared" si="3"/>
        <v>vis</v>
      </c>
      <c r="E63">
        <f>VLOOKUP(C63,A!C$21:E$935,3,FALSE)</f>
        <v>1961.498240101098</v>
      </c>
      <c r="G63">
        <v>8165</v>
      </c>
      <c r="H63">
        <v>-0.11890000000000001</v>
      </c>
      <c r="I63">
        <v>42639.381000000001</v>
      </c>
      <c r="J63" t="s">
        <v>1880</v>
      </c>
      <c r="K63" t="s">
        <v>138</v>
      </c>
      <c r="L63" t="s">
        <v>319</v>
      </c>
      <c r="N63" t="s">
        <v>1908</v>
      </c>
    </row>
    <row r="64" spans="1:14">
      <c r="A64" s="26" t="str">
        <f t="shared" si="0"/>
        <v>Ralincourt Ph</v>
      </c>
      <c r="B64" s="11" t="str">
        <f t="shared" si="1"/>
        <v>II</v>
      </c>
      <c r="C64" s="26">
        <f t="shared" si="2"/>
        <v>42650.428</v>
      </c>
      <c r="D64" t="str">
        <f t="shared" si="3"/>
        <v>vis</v>
      </c>
      <c r="E64">
        <f>VLOOKUP(C64,A!C$21:E$935,3,FALSE)</f>
        <v>1988.4654468108736</v>
      </c>
      <c r="G64">
        <v>8192</v>
      </c>
      <c r="H64">
        <v>-0.13239999999999999</v>
      </c>
      <c r="I64">
        <v>42650.428</v>
      </c>
      <c r="J64" t="s">
        <v>1880</v>
      </c>
      <c r="K64" t="s">
        <v>138</v>
      </c>
      <c r="L64" t="s">
        <v>319</v>
      </c>
      <c r="N64" t="s">
        <v>1908</v>
      </c>
    </row>
    <row r="65" spans="1:14">
      <c r="A65" s="26" t="str">
        <f t="shared" si="0"/>
        <v>Ralincourt Ph</v>
      </c>
      <c r="B65" s="11" t="str">
        <f t="shared" si="1"/>
        <v>I</v>
      </c>
      <c r="C65" s="26">
        <f t="shared" si="2"/>
        <v>42651.472999999998</v>
      </c>
      <c r="D65" t="str">
        <f t="shared" si="3"/>
        <v>vis</v>
      </c>
      <c r="E65">
        <f>VLOOKUP(C65,A!C$21:E$935,3,FALSE)</f>
        <v>1991.0164317852259</v>
      </c>
      <c r="G65">
        <v>8195</v>
      </c>
      <c r="H65">
        <v>-0.1114</v>
      </c>
      <c r="I65">
        <v>42651.472999999998</v>
      </c>
      <c r="J65" t="s">
        <v>1868</v>
      </c>
      <c r="K65" t="s">
        <v>138</v>
      </c>
      <c r="L65" t="s">
        <v>319</v>
      </c>
      <c r="N65" t="s">
        <v>1908</v>
      </c>
    </row>
    <row r="66" spans="1:14">
      <c r="A66" s="26" t="str">
        <f t="shared" si="0"/>
        <v>Ralincourt Ph</v>
      </c>
      <c r="B66" s="11" t="str">
        <f t="shared" si="1"/>
        <v>II</v>
      </c>
      <c r="C66" s="26">
        <f t="shared" si="2"/>
        <v>42664.372000000003</v>
      </c>
      <c r="D66" t="str">
        <f t="shared" si="3"/>
        <v>vis</v>
      </c>
      <c r="E66">
        <f>VLOOKUP(C66,A!C$21:E$935,3,FALSE)</f>
        <v>2022.504618564403</v>
      </c>
      <c r="G66">
        <v>8226</v>
      </c>
      <c r="H66">
        <v>-0.1164</v>
      </c>
      <c r="I66">
        <v>42664.372000000003</v>
      </c>
      <c r="J66" t="s">
        <v>1880</v>
      </c>
      <c r="K66" t="s">
        <v>138</v>
      </c>
      <c r="L66" t="s">
        <v>319</v>
      </c>
      <c r="N66" t="s">
        <v>1908</v>
      </c>
    </row>
    <row r="67" spans="1:14">
      <c r="A67" s="26" t="str">
        <f t="shared" si="0"/>
        <v>Ralincourt Ph</v>
      </c>
      <c r="B67" s="11" t="str">
        <f t="shared" si="1"/>
        <v>I</v>
      </c>
      <c r="C67" s="26">
        <f t="shared" si="2"/>
        <v>42863.661</v>
      </c>
      <c r="D67" t="str">
        <f t="shared" si="3"/>
        <v>vis</v>
      </c>
      <c r="E67">
        <f>VLOOKUP(C67,A!C$21:E$935,3,FALSE)</f>
        <v>2508.9957616788274</v>
      </c>
      <c r="G67">
        <v>8713</v>
      </c>
      <c r="H67">
        <v>-0.121</v>
      </c>
      <c r="I67">
        <v>42863.661</v>
      </c>
      <c r="J67" t="s">
        <v>1868</v>
      </c>
      <c r="K67" t="s">
        <v>138</v>
      </c>
      <c r="L67" t="s">
        <v>319</v>
      </c>
      <c r="N67" t="s">
        <v>1912</v>
      </c>
    </row>
    <row r="68" spans="1:14">
      <c r="A68" s="26" t="str">
        <f t="shared" si="0"/>
        <v>Ralincourt Ph</v>
      </c>
      <c r="B68" s="11" t="str">
        <f t="shared" si="1"/>
        <v>I</v>
      </c>
      <c r="C68" s="26">
        <f t="shared" si="2"/>
        <v>42870.631999999998</v>
      </c>
      <c r="D68" t="str">
        <f t="shared" si="3"/>
        <v>vis</v>
      </c>
      <c r="E68">
        <f>VLOOKUP(C68,A!C$21:E$935,3,FALSE)</f>
        <v>2526.0129064216358</v>
      </c>
      <c r="G68">
        <v>8730</v>
      </c>
      <c r="H68">
        <v>-0.114</v>
      </c>
      <c r="I68">
        <v>42870.631999999998</v>
      </c>
      <c r="J68" t="s">
        <v>1868</v>
      </c>
      <c r="K68" t="s">
        <v>138</v>
      </c>
      <c r="L68" t="s">
        <v>319</v>
      </c>
      <c r="N68" t="s">
        <v>1912</v>
      </c>
    </row>
    <row r="69" spans="1:14">
      <c r="A69" s="26" t="str">
        <f t="shared" si="0"/>
        <v>Ralincourt Ph</v>
      </c>
      <c r="B69" s="11" t="str">
        <f t="shared" si="1"/>
        <v>II</v>
      </c>
      <c r="C69" s="26">
        <f t="shared" si="2"/>
        <v>42871.644</v>
      </c>
      <c r="D69" t="str">
        <f t="shared" si="3"/>
        <v>vis</v>
      </c>
      <c r="E69">
        <f>VLOOKUP(C69,A!C$21:E$935,3,FALSE)</f>
        <v>2528.4833339757556</v>
      </c>
      <c r="G69">
        <v>8732</v>
      </c>
      <c r="H69">
        <v>-0.1263</v>
      </c>
      <c r="I69">
        <v>42871.644</v>
      </c>
      <c r="J69" t="s">
        <v>1880</v>
      </c>
      <c r="K69" t="s">
        <v>138</v>
      </c>
      <c r="L69" t="s">
        <v>319</v>
      </c>
      <c r="N69" t="s">
        <v>1912</v>
      </c>
    </row>
    <row r="70" spans="1:14">
      <c r="A70" s="26" t="str">
        <f t="shared" si="0"/>
        <v>Poretti Ennio</v>
      </c>
      <c r="B70" s="11" t="str">
        <f t="shared" si="1"/>
        <v>I</v>
      </c>
      <c r="C70" s="26">
        <f t="shared" si="2"/>
        <v>42895.593000000001</v>
      </c>
      <c r="D70" t="str">
        <f t="shared" si="3"/>
        <v>vis</v>
      </c>
      <c r="E70">
        <f>VLOOKUP(C70,A!C$21:E$935,3,FALSE)</f>
        <v>2586.9460508665416</v>
      </c>
      <c r="G70">
        <v>8791</v>
      </c>
      <c r="H70">
        <v>-0.1416</v>
      </c>
      <c r="I70">
        <v>42895.593000000001</v>
      </c>
      <c r="J70" t="s">
        <v>1868</v>
      </c>
      <c r="K70" t="s">
        <v>138</v>
      </c>
      <c r="L70" t="s">
        <v>1913</v>
      </c>
      <c r="N70" t="s">
        <v>1914</v>
      </c>
    </row>
    <row r="71" spans="1:14">
      <c r="A71" s="26" t="str">
        <f t="shared" si="0"/>
        <v>Poretti Ennio</v>
      </c>
      <c r="B71" s="11" t="str">
        <f t="shared" si="1"/>
        <v>II</v>
      </c>
      <c r="C71" s="26">
        <f t="shared" si="2"/>
        <v>42901.533000000003</v>
      </c>
      <c r="D71" t="str">
        <f t="shared" si="3"/>
        <v>vis</v>
      </c>
      <c r="E71">
        <f>VLOOKUP(C71,A!C$21:E$935,3,FALSE)</f>
        <v>2601.4463865102589</v>
      </c>
      <c r="G71">
        <v>8805</v>
      </c>
      <c r="H71">
        <v>-0.1416</v>
      </c>
      <c r="I71">
        <v>42901.533000000003</v>
      </c>
      <c r="J71" t="s">
        <v>1880</v>
      </c>
      <c r="K71" t="s">
        <v>138</v>
      </c>
      <c r="L71" t="s">
        <v>1913</v>
      </c>
      <c r="N71" t="s">
        <v>1914</v>
      </c>
    </row>
    <row r="72" spans="1:14">
      <c r="A72" s="26" t="str">
        <f t="shared" si="0"/>
        <v>Poretti Ennio</v>
      </c>
      <c r="B72" s="11" t="str">
        <f t="shared" si="1"/>
        <v>II</v>
      </c>
      <c r="C72" s="26">
        <f t="shared" si="2"/>
        <v>42920.37</v>
      </c>
      <c r="D72" t="str">
        <f t="shared" si="3"/>
        <v>vis</v>
      </c>
      <c r="E72">
        <f>VLOOKUP(C72,A!C$21:E$935,3,FALSE)</f>
        <v>2647.4300266652417</v>
      </c>
      <c r="G72">
        <v>8851</v>
      </c>
      <c r="H72">
        <v>-0.1484</v>
      </c>
      <c r="I72">
        <v>42920.37</v>
      </c>
      <c r="J72" t="s">
        <v>1880</v>
      </c>
      <c r="K72" t="s">
        <v>138</v>
      </c>
      <c r="L72" t="s">
        <v>1913</v>
      </c>
      <c r="N72" t="s">
        <v>1914</v>
      </c>
    </row>
    <row r="73" spans="1:14">
      <c r="A73" s="26" t="str">
        <f t="shared" si="0"/>
        <v>Poretti Ennio</v>
      </c>
      <c r="B73" s="11" t="str">
        <f t="shared" si="1"/>
        <v>I</v>
      </c>
      <c r="C73" s="26">
        <f t="shared" si="2"/>
        <v>42930.423000000003</v>
      </c>
      <c r="D73" t="str">
        <f t="shared" si="3"/>
        <v>vis</v>
      </c>
      <c r="E73">
        <f>VLOOKUP(C73,A!C$21:E$935,3,FALSE)</f>
        <v>2671.9707462319479</v>
      </c>
      <c r="G73">
        <v>8876</v>
      </c>
      <c r="H73">
        <v>-0.13159999999999999</v>
      </c>
      <c r="I73">
        <v>42930.423000000003</v>
      </c>
      <c r="J73" t="s">
        <v>1868</v>
      </c>
      <c r="K73" t="s">
        <v>138</v>
      </c>
      <c r="L73" t="s">
        <v>1913</v>
      </c>
      <c r="N73" t="s">
        <v>1914</v>
      </c>
    </row>
    <row r="74" spans="1:14">
      <c r="A74" s="26" t="str">
        <f t="shared" si="0"/>
        <v>Ralincourt Ph</v>
      </c>
      <c r="B74" s="11" t="str">
        <f t="shared" si="1"/>
        <v>II</v>
      </c>
      <c r="C74" s="26">
        <f t="shared" si="2"/>
        <v>42931.468000000001</v>
      </c>
      <c r="D74" t="str">
        <f t="shared" si="3"/>
        <v>vis</v>
      </c>
      <c r="E74">
        <f>VLOOKUP(C74,A!C$21:E$935,3,FALSE)</f>
        <v>2674.5217312063005</v>
      </c>
      <c r="G74">
        <v>8878</v>
      </c>
      <c r="H74">
        <v>-0.1109</v>
      </c>
      <c r="I74">
        <v>42931.468000000001</v>
      </c>
      <c r="J74" t="s">
        <v>1880</v>
      </c>
      <c r="K74" t="s">
        <v>138</v>
      </c>
      <c r="L74" t="s">
        <v>319</v>
      </c>
      <c r="N74" t="s">
        <v>1914</v>
      </c>
    </row>
    <row r="75" spans="1:14">
      <c r="A75" s="26" t="str">
        <f t="shared" ref="A75:A138" si="4">L75</f>
        <v>Scarfe C D</v>
      </c>
      <c r="B75" s="11" t="str">
        <f t="shared" ref="B75:B138" si="5">IF(J75="s","II","I")</f>
        <v>II</v>
      </c>
      <c r="C75" s="26">
        <f t="shared" ref="C75:C138" si="6">I75</f>
        <v>42938.834000000003</v>
      </c>
      <c r="D75" t="str">
        <f t="shared" ref="D75:D138" si="7">K75</f>
        <v>V</v>
      </c>
      <c r="E75">
        <f>VLOOKUP(C75,A!C$21:E$935,3,FALSE)</f>
        <v>2692.5031238580864</v>
      </c>
      <c r="G75">
        <v>8896</v>
      </c>
      <c r="H75">
        <v>-0.1186</v>
      </c>
      <c r="I75">
        <v>42938.834000000003</v>
      </c>
      <c r="J75" t="s">
        <v>1880</v>
      </c>
      <c r="K75" t="s">
        <v>241</v>
      </c>
      <c r="L75" t="s">
        <v>1892</v>
      </c>
      <c r="N75" t="s">
        <v>1899</v>
      </c>
    </row>
    <row r="76" spans="1:14">
      <c r="A76" s="26" t="str">
        <f t="shared" si="4"/>
        <v>Ralincourt Ph</v>
      </c>
      <c r="B76" s="11" t="str">
        <f t="shared" si="5"/>
        <v>I</v>
      </c>
      <c r="C76" s="26">
        <f t="shared" si="6"/>
        <v>42948.455999999998</v>
      </c>
      <c r="D76" t="str">
        <f t="shared" si="7"/>
        <v>vis</v>
      </c>
      <c r="E76">
        <f>VLOOKUP(C76,A!C$21:E$935,3,FALSE)</f>
        <v>2715.9917146937319</v>
      </c>
      <c r="G76">
        <v>8920</v>
      </c>
      <c r="H76">
        <v>-0.1232</v>
      </c>
      <c r="I76">
        <v>42948.455999999998</v>
      </c>
      <c r="J76" t="s">
        <v>1868</v>
      </c>
      <c r="K76" t="s">
        <v>138</v>
      </c>
      <c r="L76" t="s">
        <v>319</v>
      </c>
      <c r="N76" t="s">
        <v>1914</v>
      </c>
    </row>
    <row r="77" spans="1:14">
      <c r="A77" s="26" t="str">
        <f t="shared" si="4"/>
        <v>Ralincourt Ph</v>
      </c>
      <c r="B77" s="11" t="str">
        <f t="shared" si="5"/>
        <v>I</v>
      </c>
      <c r="C77" s="26">
        <f t="shared" si="6"/>
        <v>42950.508999999998</v>
      </c>
      <c r="D77" t="str">
        <f t="shared" si="7"/>
        <v>vis</v>
      </c>
      <c r="E77">
        <f>VLOOKUP(C77,A!C$21:E$935,3,FALSE)</f>
        <v>2721.0033626864156</v>
      </c>
      <c r="G77">
        <v>8925</v>
      </c>
      <c r="H77">
        <v>-0.11840000000000001</v>
      </c>
      <c r="I77">
        <v>42950.508999999998</v>
      </c>
      <c r="J77" t="s">
        <v>1868</v>
      </c>
      <c r="K77" t="s">
        <v>138</v>
      </c>
      <c r="L77" t="s">
        <v>319</v>
      </c>
      <c r="N77" t="s">
        <v>1914</v>
      </c>
    </row>
    <row r="78" spans="1:14">
      <c r="A78" s="26" t="str">
        <f t="shared" si="4"/>
        <v>Poretti Ennio</v>
      </c>
      <c r="B78" s="11" t="str">
        <f t="shared" si="5"/>
        <v>II</v>
      </c>
      <c r="C78" s="26">
        <f t="shared" si="6"/>
        <v>42965.436000000002</v>
      </c>
      <c r="D78" t="str">
        <f t="shared" si="7"/>
        <v>vis</v>
      </c>
      <c r="E78">
        <f>VLOOKUP(C78,A!C$21:E$935,3,FALSE)</f>
        <v>2757.4421691096036</v>
      </c>
      <c r="G78">
        <v>8961</v>
      </c>
      <c r="H78">
        <v>-0.14369999999999999</v>
      </c>
      <c r="I78">
        <v>42965.436000000002</v>
      </c>
      <c r="J78" t="s">
        <v>1880</v>
      </c>
      <c r="K78" t="s">
        <v>138</v>
      </c>
      <c r="L78" t="s">
        <v>1913</v>
      </c>
      <c r="N78" t="s">
        <v>1915</v>
      </c>
    </row>
    <row r="79" spans="1:14">
      <c r="A79" s="26" t="str">
        <f t="shared" si="4"/>
        <v>Diethelm Roger</v>
      </c>
      <c r="B79" s="11" t="str">
        <f t="shared" si="5"/>
        <v>I</v>
      </c>
      <c r="C79" s="26">
        <f t="shared" si="6"/>
        <v>42973.417999999998</v>
      </c>
      <c r="D79" t="str">
        <f t="shared" si="7"/>
        <v>vis</v>
      </c>
      <c r="E79">
        <f>VLOOKUP(C79,A!C$21:E$935,3,FALSE)</f>
        <v>2776.9273002725758</v>
      </c>
      <c r="G79">
        <v>8981</v>
      </c>
      <c r="H79">
        <v>-0.1497</v>
      </c>
      <c r="I79">
        <v>42973.417999999998</v>
      </c>
      <c r="J79" t="s">
        <v>1868</v>
      </c>
      <c r="K79" t="s">
        <v>138</v>
      </c>
      <c r="L79" t="s">
        <v>1916</v>
      </c>
      <c r="N79" t="s">
        <v>1915</v>
      </c>
    </row>
    <row r="80" spans="1:14">
      <c r="A80" s="26" t="str">
        <f t="shared" si="4"/>
        <v>Poretti Ennio</v>
      </c>
      <c r="B80" s="11" t="str">
        <f t="shared" si="5"/>
        <v>I</v>
      </c>
      <c r="C80" s="26">
        <f t="shared" si="6"/>
        <v>42973.425999999999</v>
      </c>
      <c r="D80" t="str">
        <f t="shared" si="7"/>
        <v>vis</v>
      </c>
      <c r="E80">
        <f>VLOOKUP(C80,A!C$21:E$935,3,FALSE)</f>
        <v>2776.9468293441537</v>
      </c>
      <c r="G80">
        <v>8981</v>
      </c>
      <c r="H80">
        <v>-0.14169999999999999</v>
      </c>
      <c r="I80">
        <v>42973.425999999999</v>
      </c>
      <c r="J80" t="s">
        <v>1868</v>
      </c>
      <c r="K80" t="s">
        <v>138</v>
      </c>
      <c r="L80" t="s">
        <v>1913</v>
      </c>
      <c r="N80" t="s">
        <v>1915</v>
      </c>
    </row>
    <row r="81" spans="1:15">
      <c r="A81" s="26" t="str">
        <f t="shared" si="4"/>
        <v>Poretti Ennio</v>
      </c>
      <c r="B81" s="11" t="str">
        <f t="shared" si="5"/>
        <v>II</v>
      </c>
      <c r="C81" s="26">
        <f t="shared" si="6"/>
        <v>42974.447999999997</v>
      </c>
      <c r="D81" t="str">
        <f t="shared" si="7"/>
        <v>vis</v>
      </c>
      <c r="E81">
        <f>VLOOKUP(C81,A!C$21:E$935,3,FALSE)</f>
        <v>2779.4416682377287</v>
      </c>
      <c r="G81">
        <v>8983</v>
      </c>
      <c r="H81">
        <v>-0.14399999999999999</v>
      </c>
      <c r="I81">
        <v>42974.447999999997</v>
      </c>
      <c r="J81" t="s">
        <v>1880</v>
      </c>
      <c r="K81" t="s">
        <v>138</v>
      </c>
      <c r="L81" t="s">
        <v>1913</v>
      </c>
      <c r="N81" t="s">
        <v>1915</v>
      </c>
    </row>
    <row r="82" spans="1:15">
      <c r="A82" s="26" t="str">
        <f t="shared" si="4"/>
        <v>Poretti Ennio</v>
      </c>
      <c r="B82" s="11" t="str">
        <f t="shared" si="5"/>
        <v>II</v>
      </c>
      <c r="C82" s="26">
        <f t="shared" si="6"/>
        <v>42976.493000000002</v>
      </c>
      <c r="D82" t="str">
        <f t="shared" si="7"/>
        <v>vis</v>
      </c>
      <c r="E82">
        <f>VLOOKUP(C82,A!C$21:E$935,3,FALSE)</f>
        <v>2784.4337871588514</v>
      </c>
      <c r="G82">
        <v>8988</v>
      </c>
      <c r="H82">
        <v>-0.1472</v>
      </c>
      <c r="I82">
        <v>42976.493000000002</v>
      </c>
      <c r="J82" t="s">
        <v>1880</v>
      </c>
      <c r="K82" t="s">
        <v>138</v>
      </c>
      <c r="L82" t="s">
        <v>1913</v>
      </c>
      <c r="N82" t="s">
        <v>1915</v>
      </c>
    </row>
    <row r="83" spans="1:15">
      <c r="A83" s="26" t="str">
        <f t="shared" si="4"/>
        <v>Poretti Ennio</v>
      </c>
      <c r="B83" s="11" t="str">
        <f t="shared" si="5"/>
        <v>I</v>
      </c>
      <c r="C83" s="26">
        <f t="shared" si="6"/>
        <v>42982.427000000003</v>
      </c>
      <c r="D83" t="str">
        <f t="shared" si="7"/>
        <v>vis</v>
      </c>
      <c r="E83">
        <f>VLOOKUP(C83,A!C$21:E$935,3,FALSE)</f>
        <v>2798.9194759988859</v>
      </c>
      <c r="G83">
        <v>9003</v>
      </c>
      <c r="H83">
        <v>-0.15290000000000001</v>
      </c>
      <c r="I83">
        <v>42982.427000000003</v>
      </c>
      <c r="J83" t="s">
        <v>1868</v>
      </c>
      <c r="K83" t="s">
        <v>138</v>
      </c>
      <c r="L83" t="s">
        <v>1913</v>
      </c>
      <c r="N83" t="s">
        <v>1915</v>
      </c>
    </row>
    <row r="84" spans="1:15">
      <c r="A84" s="26" t="str">
        <f t="shared" si="4"/>
        <v>Poretti Ennio</v>
      </c>
      <c r="B84" s="11" t="str">
        <f t="shared" si="5"/>
        <v>II</v>
      </c>
      <c r="C84" s="26">
        <f t="shared" si="6"/>
        <v>42983.462</v>
      </c>
      <c r="D84" t="str">
        <f t="shared" si="7"/>
        <v>vis</v>
      </c>
      <c r="E84">
        <f>VLOOKUP(C84,A!C$21:E$935,3,FALSE)</f>
        <v>2801.4460496337656</v>
      </c>
      <c r="G84">
        <v>9005</v>
      </c>
      <c r="H84">
        <v>-0.14219999999999999</v>
      </c>
      <c r="I84">
        <v>42983.462</v>
      </c>
      <c r="J84" t="s">
        <v>1880</v>
      </c>
      <c r="K84" t="s">
        <v>138</v>
      </c>
      <c r="L84" t="s">
        <v>1913</v>
      </c>
      <c r="N84" t="s">
        <v>1915</v>
      </c>
    </row>
    <row r="85" spans="1:15">
      <c r="A85" s="26" t="str">
        <f t="shared" si="4"/>
        <v>Ralincourt Ph</v>
      </c>
      <c r="B85" s="11" t="str">
        <f t="shared" si="5"/>
        <v>II</v>
      </c>
      <c r="C85" s="26">
        <f t="shared" si="6"/>
        <v>42983.482000000004</v>
      </c>
      <c r="D85" t="str">
        <f t="shared" si="7"/>
        <v>vis</v>
      </c>
      <c r="E85">
        <f>VLOOKUP(C85,A!C$21:E$935,3,FALSE)</f>
        <v>2801.4948723127109</v>
      </c>
      <c r="G85">
        <v>9005</v>
      </c>
      <c r="H85">
        <v>-0.1222</v>
      </c>
      <c r="I85">
        <v>42983.482000000004</v>
      </c>
      <c r="J85" t="s">
        <v>1880</v>
      </c>
      <c r="K85" t="s">
        <v>138</v>
      </c>
      <c r="L85" t="s">
        <v>319</v>
      </c>
      <c r="N85" t="s">
        <v>1917</v>
      </c>
    </row>
    <row r="86" spans="1:15">
      <c r="A86" s="26" t="str">
        <f t="shared" si="4"/>
        <v>Poretti Ennio</v>
      </c>
      <c r="B86" s="11" t="str">
        <f t="shared" si="5"/>
        <v>I</v>
      </c>
      <c r="C86" s="26">
        <f t="shared" si="6"/>
        <v>42984.491999999998</v>
      </c>
      <c r="D86" t="str">
        <f t="shared" si="7"/>
        <v>vis</v>
      </c>
      <c r="E86">
        <f>VLOOKUP(C86,A!C$21:E$935,3,FALSE)</f>
        <v>2803.9604175989184</v>
      </c>
      <c r="G86">
        <v>9008</v>
      </c>
      <c r="H86">
        <v>-0.13619999999999999</v>
      </c>
      <c r="I86">
        <v>42984.491999999998</v>
      </c>
      <c r="J86" t="s">
        <v>1868</v>
      </c>
      <c r="K86" t="s">
        <v>138</v>
      </c>
      <c r="L86" t="s">
        <v>1913</v>
      </c>
      <c r="N86" t="s">
        <v>1915</v>
      </c>
    </row>
    <row r="87" spans="1:15">
      <c r="A87" s="26" t="str">
        <f t="shared" si="4"/>
        <v>Regan J</v>
      </c>
      <c r="B87" s="11" t="str">
        <f t="shared" si="5"/>
        <v>I</v>
      </c>
      <c r="C87" s="26">
        <f t="shared" si="6"/>
        <v>42987.786099999998</v>
      </c>
      <c r="D87" t="str">
        <f t="shared" si="7"/>
        <v>V</v>
      </c>
      <c r="E87">
        <f>VLOOKUP(C87,A!C$21:E$935,3,FALSE)</f>
        <v>2812.0017569329148</v>
      </c>
      <c r="G87">
        <v>9016</v>
      </c>
      <c r="H87">
        <v>-0.1193</v>
      </c>
      <c r="I87">
        <v>42987.786099999998</v>
      </c>
      <c r="J87" t="s">
        <v>1868</v>
      </c>
      <c r="K87" t="s">
        <v>241</v>
      </c>
      <c r="L87" t="s">
        <v>1918</v>
      </c>
      <c r="O87" t="s">
        <v>1899</v>
      </c>
    </row>
    <row r="88" spans="1:15">
      <c r="A88" s="26" t="str">
        <f t="shared" si="4"/>
        <v>Poretti Ennio</v>
      </c>
      <c r="B88" s="11" t="str">
        <f t="shared" si="5"/>
        <v>II</v>
      </c>
      <c r="C88" s="26">
        <f t="shared" si="6"/>
        <v>42988.381000000001</v>
      </c>
      <c r="D88" t="str">
        <f t="shared" si="7"/>
        <v>vis</v>
      </c>
      <c r="E88">
        <f>VLOOKUP(C88,A!C$21:E$935,3,FALSE)</f>
        <v>2813.4539875178471</v>
      </c>
      <c r="G88">
        <v>9017</v>
      </c>
      <c r="H88">
        <v>-0.13900000000000001</v>
      </c>
      <c r="I88">
        <v>42988.381000000001</v>
      </c>
      <c r="J88" t="s">
        <v>1880</v>
      </c>
      <c r="K88" t="s">
        <v>138</v>
      </c>
      <c r="L88" t="s">
        <v>1913</v>
      </c>
      <c r="N88" t="s">
        <v>1915</v>
      </c>
    </row>
    <row r="89" spans="1:15">
      <c r="A89" s="26" t="str">
        <f t="shared" si="4"/>
        <v>Poretti Ennio</v>
      </c>
      <c r="B89" s="11" t="str">
        <f t="shared" si="5"/>
        <v>I</v>
      </c>
      <c r="C89" s="26">
        <f t="shared" si="6"/>
        <v>42989.406000000003</v>
      </c>
      <c r="D89" t="str">
        <f t="shared" si="7"/>
        <v>vis</v>
      </c>
      <c r="E89">
        <f>VLOOKUP(C89,A!C$21:E$935,3,FALSE)</f>
        <v>2815.9561498132725</v>
      </c>
      <c r="G89">
        <v>9020</v>
      </c>
      <c r="H89">
        <v>-0.13800000000000001</v>
      </c>
      <c r="I89">
        <v>42989.406000000003</v>
      </c>
      <c r="J89" t="s">
        <v>1868</v>
      </c>
      <c r="K89" t="s">
        <v>138</v>
      </c>
      <c r="L89" t="s">
        <v>1913</v>
      </c>
      <c r="N89" t="s">
        <v>1915</v>
      </c>
    </row>
    <row r="90" spans="1:15">
      <c r="A90" s="26" t="str">
        <f t="shared" si="4"/>
        <v>Ralincourt Ph</v>
      </c>
      <c r="B90" s="11" t="str">
        <f t="shared" si="5"/>
        <v>II</v>
      </c>
      <c r="C90" s="26">
        <f t="shared" si="6"/>
        <v>42992.500999999997</v>
      </c>
      <c r="D90" t="str">
        <f t="shared" si="7"/>
        <v>vis</v>
      </c>
      <c r="E90">
        <f>VLOOKUP(C90,A!C$21:E$935,3,FALSE)</f>
        <v>2823.5114593784579</v>
      </c>
      <c r="G90">
        <v>9027</v>
      </c>
      <c r="H90">
        <v>-0.11550000000000001</v>
      </c>
      <c r="I90">
        <v>42992.500999999997</v>
      </c>
      <c r="J90" t="s">
        <v>1880</v>
      </c>
      <c r="K90" t="s">
        <v>138</v>
      </c>
      <c r="L90" t="s">
        <v>319</v>
      </c>
      <c r="N90" t="s">
        <v>1917</v>
      </c>
    </row>
    <row r="91" spans="1:15">
      <c r="A91" s="26" t="str">
        <f t="shared" si="4"/>
        <v>Poretti Ennio</v>
      </c>
      <c r="B91" s="11" t="str">
        <f t="shared" si="5"/>
        <v>I</v>
      </c>
      <c r="C91" s="26">
        <f t="shared" si="6"/>
        <v>42996.364000000001</v>
      </c>
      <c r="D91" t="str">
        <f t="shared" si="7"/>
        <v>vis</v>
      </c>
      <c r="E91">
        <f>VLOOKUP(C91,A!C$21:E$935,3,FALSE)</f>
        <v>2832.9415598147757</v>
      </c>
      <c r="G91">
        <v>9037</v>
      </c>
      <c r="H91">
        <v>-0.14399999999999999</v>
      </c>
      <c r="I91">
        <v>42996.364000000001</v>
      </c>
      <c r="J91" t="s">
        <v>1868</v>
      </c>
      <c r="K91" t="s">
        <v>138</v>
      </c>
      <c r="L91" t="s">
        <v>1913</v>
      </c>
      <c r="N91" t="s">
        <v>1917</v>
      </c>
    </row>
    <row r="92" spans="1:15">
      <c r="A92" s="26" t="str">
        <f t="shared" si="4"/>
        <v>Blenner A</v>
      </c>
      <c r="B92" s="11" t="str">
        <f t="shared" si="5"/>
        <v>I</v>
      </c>
      <c r="C92" s="26">
        <f t="shared" si="6"/>
        <v>43281.503700000001</v>
      </c>
      <c r="D92" t="str">
        <f t="shared" si="7"/>
        <v>V</v>
      </c>
      <c r="E92">
        <f>VLOOKUP(C92,A!C$21:E$935,3,FALSE)</f>
        <v>3529.0057610517024</v>
      </c>
      <c r="G92">
        <v>9733</v>
      </c>
      <c r="H92">
        <v>-0.1193</v>
      </c>
      <c r="I92">
        <v>43281.503700000001</v>
      </c>
      <c r="J92" t="s">
        <v>1868</v>
      </c>
      <c r="K92" t="s">
        <v>241</v>
      </c>
      <c r="L92" t="s">
        <v>1919</v>
      </c>
      <c r="N92" t="s">
        <v>1920</v>
      </c>
    </row>
    <row r="93" spans="1:15">
      <c r="A93" s="26" t="str">
        <f t="shared" si="4"/>
        <v>Troispoux G</v>
      </c>
      <c r="B93" s="11" t="str">
        <f t="shared" si="5"/>
        <v>II</v>
      </c>
      <c r="C93" s="26">
        <f t="shared" si="6"/>
        <v>43348.480000000003</v>
      </c>
      <c r="D93" t="str">
        <f t="shared" si="7"/>
        <v>vis</v>
      </c>
      <c r="E93">
        <f>VLOOKUP(C93,A!C$21:E$935,3,FALSE)</f>
        <v>3692.5038806096113</v>
      </c>
      <c r="G93">
        <v>9896</v>
      </c>
      <c r="H93">
        <v>-0.1206</v>
      </c>
      <c r="I93">
        <v>43348.480000000003</v>
      </c>
      <c r="J93" t="s">
        <v>1880</v>
      </c>
      <c r="K93" t="s">
        <v>138</v>
      </c>
      <c r="L93" t="s">
        <v>77</v>
      </c>
      <c r="N93" t="s">
        <v>1921</v>
      </c>
    </row>
    <row r="94" spans="1:15">
      <c r="A94" s="26" t="str">
        <f t="shared" si="4"/>
        <v>Troispoux G</v>
      </c>
      <c r="B94" s="11" t="str">
        <f t="shared" si="5"/>
        <v>I</v>
      </c>
      <c r="C94" s="26">
        <f t="shared" si="6"/>
        <v>43372.438999999998</v>
      </c>
      <c r="D94" t="str">
        <f t="shared" si="7"/>
        <v>vis</v>
      </c>
      <c r="E94">
        <f>VLOOKUP(C94,A!C$21:E$935,3,FALSE)</f>
        <v>3750.9910088398519</v>
      </c>
      <c r="G94">
        <v>9955</v>
      </c>
      <c r="H94">
        <v>-0.1258</v>
      </c>
      <c r="I94">
        <v>43372.438999999998</v>
      </c>
      <c r="J94" t="s">
        <v>1868</v>
      </c>
      <c r="K94" t="s">
        <v>138</v>
      </c>
      <c r="L94" t="s">
        <v>77</v>
      </c>
      <c r="N94" t="s">
        <v>1922</v>
      </c>
    </row>
    <row r="95" spans="1:15">
      <c r="A95" s="26" t="str">
        <f t="shared" si="4"/>
        <v>Edersberger J</v>
      </c>
      <c r="B95" s="11" t="str">
        <f t="shared" si="5"/>
        <v>I</v>
      </c>
      <c r="C95" s="26">
        <f t="shared" si="6"/>
        <v>43662.476999999999</v>
      </c>
      <c r="D95" t="str">
        <f t="shared" si="7"/>
        <v>V</v>
      </c>
      <c r="E95">
        <f>VLOOKUP(C95,A!C$21:E$935,3,FALSE)</f>
        <v>4459.0126164881594</v>
      </c>
      <c r="G95">
        <v>10663</v>
      </c>
      <c r="H95">
        <v>-0.1186</v>
      </c>
      <c r="I95">
        <v>43662.476999999999</v>
      </c>
      <c r="J95" t="s">
        <v>1868</v>
      </c>
      <c r="K95" t="s">
        <v>241</v>
      </c>
      <c r="L95" t="s">
        <v>1923</v>
      </c>
      <c r="N95" t="s">
        <v>1924</v>
      </c>
    </row>
    <row r="96" spans="1:15">
      <c r="A96" s="26" t="str">
        <f t="shared" si="4"/>
        <v>Maddox William</v>
      </c>
      <c r="B96" s="11" t="str">
        <f t="shared" si="5"/>
        <v>I</v>
      </c>
      <c r="C96" s="26">
        <f t="shared" si="6"/>
        <v>43671.896399999998</v>
      </c>
      <c r="D96" t="str">
        <f t="shared" si="7"/>
        <v>BV</v>
      </c>
      <c r="E96">
        <f>VLOOKUP(C96,A!C$21:E$935,3,FALSE)</f>
        <v>4482.0066335862011</v>
      </c>
      <c r="G96">
        <v>10686</v>
      </c>
      <c r="H96">
        <v>-0.1211</v>
      </c>
      <c r="I96">
        <v>43671.896399999998</v>
      </c>
      <c r="J96" t="s">
        <v>1868</v>
      </c>
      <c r="K96" t="s">
        <v>1925</v>
      </c>
      <c r="L96" t="s">
        <v>1926</v>
      </c>
      <c r="N96" t="s">
        <v>1927</v>
      </c>
    </row>
    <row r="97" spans="1:14">
      <c r="A97" s="26" t="str">
        <f t="shared" si="4"/>
        <v>Niarchos P G</v>
      </c>
      <c r="B97" s="11" t="str">
        <f t="shared" si="5"/>
        <v>I</v>
      </c>
      <c r="C97" s="26">
        <f t="shared" si="6"/>
        <v>43676.402600000001</v>
      </c>
      <c r="D97" t="str">
        <f t="shared" si="7"/>
        <v>pe</v>
      </c>
      <c r="E97">
        <f>VLOOKUP(C97,A!C$21:E$935,3,FALSE)</f>
        <v>4493.006871377067</v>
      </c>
      <c r="G97">
        <v>10697</v>
      </c>
      <c r="H97">
        <v>-0.1211</v>
      </c>
      <c r="I97">
        <v>43676.402600000001</v>
      </c>
      <c r="J97" t="s">
        <v>1868</v>
      </c>
      <c r="K97" t="s">
        <v>337</v>
      </c>
      <c r="L97" t="s">
        <v>1928</v>
      </c>
      <c r="N97" t="s">
        <v>1929</v>
      </c>
    </row>
    <row r="98" spans="1:14">
      <c r="A98" s="26" t="str">
        <f t="shared" si="4"/>
        <v>Niarchos P G</v>
      </c>
      <c r="B98" s="11" t="str">
        <f t="shared" si="5"/>
        <v>II</v>
      </c>
      <c r="C98" s="26">
        <f t="shared" si="6"/>
        <v>43677.427199999998</v>
      </c>
      <c r="D98" t="str">
        <f t="shared" si="7"/>
        <v>pe</v>
      </c>
      <c r="E98">
        <f>VLOOKUP(C98,A!C$21:E$935,3,FALSE)</f>
        <v>4495.5080572189026</v>
      </c>
      <c r="G98">
        <v>10699</v>
      </c>
      <c r="H98">
        <v>-0.1208</v>
      </c>
      <c r="I98">
        <v>43677.427199999998</v>
      </c>
      <c r="J98" t="s">
        <v>1880</v>
      </c>
      <c r="K98" t="s">
        <v>337</v>
      </c>
      <c r="L98" t="s">
        <v>1928</v>
      </c>
      <c r="N98" t="s">
        <v>1929</v>
      </c>
    </row>
    <row r="99" spans="1:14">
      <c r="A99" s="26" t="str">
        <f t="shared" si="4"/>
        <v>Brelstaff T</v>
      </c>
      <c r="B99" s="11" t="str">
        <f t="shared" si="5"/>
        <v>I</v>
      </c>
      <c r="C99" s="26">
        <f t="shared" si="6"/>
        <v>44166.347999999998</v>
      </c>
      <c r="D99" t="str">
        <f t="shared" si="7"/>
        <v>vis</v>
      </c>
      <c r="E99">
        <f>VLOOKUP(C99,A!C$21:E$935,3,FALSE)</f>
        <v>5689.0292193724699</v>
      </c>
      <c r="G99">
        <v>11893</v>
      </c>
      <c r="H99">
        <v>-0.1147</v>
      </c>
      <c r="I99">
        <v>44166.347999999998</v>
      </c>
      <c r="J99" t="s">
        <v>1868</v>
      </c>
      <c r="K99" t="s">
        <v>138</v>
      </c>
      <c r="L99" t="s">
        <v>1930</v>
      </c>
      <c r="N99" t="s">
        <v>1931</v>
      </c>
    </row>
    <row r="100" spans="1:14">
      <c r="A100" s="26" t="str">
        <f t="shared" si="4"/>
        <v>Delaney P A</v>
      </c>
      <c r="B100" s="11" t="str">
        <f t="shared" si="5"/>
        <v>I</v>
      </c>
      <c r="C100" s="26">
        <f t="shared" si="6"/>
        <v>44406.8073</v>
      </c>
      <c r="D100" t="str">
        <f t="shared" si="7"/>
        <v>pe</v>
      </c>
      <c r="E100">
        <f>VLOOKUP(C100,A!C$21:E$935,3,FALSE)</f>
        <v>6276.0225794149064</v>
      </c>
      <c r="G100">
        <v>12480</v>
      </c>
      <c r="H100">
        <v>-0.1187</v>
      </c>
      <c r="I100">
        <v>44406.8073</v>
      </c>
      <c r="J100" t="s">
        <v>1868</v>
      </c>
      <c r="K100" t="s">
        <v>337</v>
      </c>
      <c r="L100" t="s">
        <v>1932</v>
      </c>
      <c r="N100" t="s">
        <v>1933</v>
      </c>
    </row>
    <row r="101" spans="1:14">
      <c r="A101" s="26" t="str">
        <f t="shared" si="4"/>
        <v>Taylor M D</v>
      </c>
      <c r="B101" s="11" t="str">
        <f t="shared" si="5"/>
        <v>I</v>
      </c>
      <c r="C101" s="26">
        <f t="shared" si="6"/>
        <v>44531.337</v>
      </c>
      <c r="D101" t="str">
        <f t="shared" si="7"/>
        <v>vis</v>
      </c>
      <c r="E101">
        <f>VLOOKUP(C101,A!C$21:E$935,3,FALSE)</f>
        <v>6580.0162574638543</v>
      </c>
      <c r="G101">
        <v>12784</v>
      </c>
      <c r="H101">
        <v>-0.122</v>
      </c>
      <c r="I101">
        <v>44531.337</v>
      </c>
      <c r="J101" t="s">
        <v>1868</v>
      </c>
      <c r="K101" t="s">
        <v>138</v>
      </c>
      <c r="L101" t="s">
        <v>1934</v>
      </c>
      <c r="N101" t="s">
        <v>1931</v>
      </c>
    </row>
    <row r="102" spans="1:14">
      <c r="A102" s="26" t="str">
        <f t="shared" si="4"/>
        <v>Mahdy H A</v>
      </c>
      <c r="B102" s="11" t="str">
        <f t="shared" si="5"/>
        <v>I</v>
      </c>
      <c r="C102" s="26">
        <f t="shared" si="6"/>
        <v>44750.490100000003</v>
      </c>
      <c r="D102" t="str">
        <f t="shared" si="7"/>
        <v>pg</v>
      </c>
      <c r="E102">
        <f>VLOOKUP(C102,A!C$21:E$935,3,FALSE)</f>
        <v>7114.9983294099866</v>
      </c>
      <c r="G102">
        <v>13319</v>
      </c>
      <c r="H102">
        <v>-0.13059999999999999</v>
      </c>
      <c r="I102">
        <v>44750.490100000003</v>
      </c>
      <c r="J102" t="s">
        <v>1868</v>
      </c>
      <c r="K102" t="s">
        <v>95</v>
      </c>
      <c r="L102" t="s">
        <v>1935</v>
      </c>
      <c r="N102" t="s">
        <v>1936</v>
      </c>
    </row>
    <row r="103" spans="1:14">
      <c r="A103" s="26" t="str">
        <f t="shared" si="4"/>
        <v>Mahdy H A</v>
      </c>
      <c r="B103" s="11" t="str">
        <f t="shared" si="5"/>
        <v>II</v>
      </c>
      <c r="C103" s="26">
        <f t="shared" si="6"/>
        <v>44751.516199999998</v>
      </c>
      <c r="D103" t="str">
        <f t="shared" si="7"/>
        <v>pg</v>
      </c>
      <c r="E103">
        <f>VLOOKUP(C103,A!C$21:E$935,3,FALSE)</f>
        <v>7117.5031769527386</v>
      </c>
      <c r="G103">
        <v>13321</v>
      </c>
      <c r="H103">
        <v>-0.1288</v>
      </c>
      <c r="I103">
        <v>44751.516199999998</v>
      </c>
      <c r="J103" t="s">
        <v>1880</v>
      </c>
      <c r="K103" t="s">
        <v>95</v>
      </c>
      <c r="L103" t="s">
        <v>1935</v>
      </c>
      <c r="N103" t="s">
        <v>1936</v>
      </c>
    </row>
    <row r="104" spans="1:14">
      <c r="A104" s="26" t="str">
        <f t="shared" si="4"/>
        <v>Carbol K</v>
      </c>
      <c r="B104" s="11" t="str">
        <f t="shared" si="5"/>
        <v>II</v>
      </c>
      <c r="C104" s="26">
        <f t="shared" si="6"/>
        <v>44758.487999999998</v>
      </c>
      <c r="D104" t="str">
        <f t="shared" si="7"/>
        <v>vis</v>
      </c>
      <c r="E104">
        <f>VLOOKUP(C104,A!C$21:E$935,3,FALSE)</f>
        <v>7134.5222746027093</v>
      </c>
      <c r="G104">
        <v>13338</v>
      </c>
      <c r="H104">
        <v>-0.121</v>
      </c>
      <c r="I104">
        <v>44758.487999999998</v>
      </c>
      <c r="J104" t="s">
        <v>1880</v>
      </c>
      <c r="K104" t="s">
        <v>138</v>
      </c>
      <c r="L104" t="s">
        <v>316</v>
      </c>
      <c r="N104" t="s">
        <v>1937</v>
      </c>
    </row>
    <row r="105" spans="1:14">
      <c r="A105" s="26" t="str">
        <f t="shared" si="4"/>
        <v>Scarfe C D</v>
      </c>
      <c r="B105" s="11" t="str">
        <f t="shared" si="5"/>
        <v>I</v>
      </c>
      <c r="C105" s="26">
        <f t="shared" si="6"/>
        <v>44780.812100000003</v>
      </c>
      <c r="D105" t="str">
        <f t="shared" si="7"/>
        <v>pg</v>
      </c>
      <c r="E105">
        <f>VLOOKUP(C105,A!C$21:E$935,3,FALSE)</f>
        <v>7189.0183929434279</v>
      </c>
      <c r="G105">
        <v>13393</v>
      </c>
      <c r="H105">
        <v>-0.1226</v>
      </c>
      <c r="I105">
        <v>44780.812100000003</v>
      </c>
      <c r="J105" t="s">
        <v>1868</v>
      </c>
      <c r="K105" t="s">
        <v>95</v>
      </c>
      <c r="L105" t="s">
        <v>1892</v>
      </c>
      <c r="N105" t="s">
        <v>1933</v>
      </c>
    </row>
    <row r="106" spans="1:14">
      <c r="A106" s="26" t="str">
        <f t="shared" si="4"/>
        <v>Niarchos P</v>
      </c>
      <c r="B106" s="11" t="str">
        <f t="shared" si="5"/>
        <v>II</v>
      </c>
      <c r="C106" s="26">
        <f t="shared" si="6"/>
        <v>44795.346100000002</v>
      </c>
      <c r="D106" t="str">
        <f t="shared" si="7"/>
        <v>BV</v>
      </c>
      <c r="E106">
        <f>VLOOKUP(C106,A!C$21:E$935,3,FALSE)</f>
        <v>7224.4978337255325</v>
      </c>
      <c r="G106">
        <v>13428</v>
      </c>
      <c r="H106">
        <v>-0.13120000000000001</v>
      </c>
      <c r="I106">
        <v>44795.346100000002</v>
      </c>
      <c r="J106" t="s">
        <v>1880</v>
      </c>
      <c r="K106" t="s">
        <v>1925</v>
      </c>
      <c r="L106" t="s">
        <v>1938</v>
      </c>
      <c r="N106" t="s">
        <v>1939</v>
      </c>
    </row>
    <row r="107" spans="1:14">
      <c r="A107" s="26" t="str">
        <f t="shared" si="4"/>
        <v>Niarchos P</v>
      </c>
      <c r="B107" s="11" t="str">
        <f t="shared" si="5"/>
        <v>I</v>
      </c>
      <c r="C107" s="26">
        <f t="shared" si="6"/>
        <v>44796.3698</v>
      </c>
      <c r="D107" t="str">
        <f t="shared" si="7"/>
        <v>BV</v>
      </c>
      <c r="E107">
        <f>VLOOKUP(C107,A!C$21:E$935,3,FALSE)</f>
        <v>7226.9968225468183</v>
      </c>
      <c r="G107">
        <v>13431</v>
      </c>
      <c r="H107">
        <v>-0.13150000000000001</v>
      </c>
      <c r="I107">
        <v>44796.3698</v>
      </c>
      <c r="J107" t="s">
        <v>1868</v>
      </c>
      <c r="K107" t="s">
        <v>1925</v>
      </c>
      <c r="L107" t="s">
        <v>1938</v>
      </c>
      <c r="N107" t="s">
        <v>1939</v>
      </c>
    </row>
    <row r="108" spans="1:14">
      <c r="A108" s="26" t="str">
        <f t="shared" si="4"/>
        <v>Niarchos P</v>
      </c>
      <c r="B108" s="11" t="str">
        <f t="shared" si="5"/>
        <v>II</v>
      </c>
      <c r="C108" s="26">
        <f t="shared" si="6"/>
        <v>44797.3946</v>
      </c>
      <c r="D108" t="str">
        <f t="shared" si="7"/>
        <v>BV</v>
      </c>
      <c r="E108">
        <f>VLOOKUP(C108,A!C$21:E$935,3,FALSE)</f>
        <v>7229.4984966154489</v>
      </c>
      <c r="G108">
        <v>13433</v>
      </c>
      <c r="H108">
        <v>-0.13100000000000001</v>
      </c>
      <c r="I108">
        <v>44797.3946</v>
      </c>
      <c r="J108" t="s">
        <v>1880</v>
      </c>
      <c r="K108" t="s">
        <v>1925</v>
      </c>
      <c r="L108" t="s">
        <v>1938</v>
      </c>
      <c r="N108" t="s">
        <v>1939</v>
      </c>
    </row>
    <row r="109" spans="1:14">
      <c r="A109" s="26" t="str">
        <f t="shared" si="4"/>
        <v>Niarchos P</v>
      </c>
      <c r="B109" s="11" t="str">
        <f t="shared" si="5"/>
        <v>I</v>
      </c>
      <c r="C109" s="26">
        <f t="shared" si="6"/>
        <v>44798.419099999999</v>
      </c>
      <c r="D109" t="str">
        <f t="shared" si="7"/>
        <v>BV</v>
      </c>
      <c r="E109">
        <f>VLOOKUP(C109,A!C$21:E$935,3,FALSE)</f>
        <v>7231.9994383438961</v>
      </c>
      <c r="G109">
        <v>13436</v>
      </c>
      <c r="H109">
        <v>-0.13039999999999999</v>
      </c>
      <c r="I109">
        <v>44798.419099999999</v>
      </c>
      <c r="J109" t="s">
        <v>1868</v>
      </c>
      <c r="K109" t="s">
        <v>1925</v>
      </c>
      <c r="L109" t="s">
        <v>1938</v>
      </c>
      <c r="N109" t="s">
        <v>1939</v>
      </c>
    </row>
    <row r="110" spans="1:14">
      <c r="A110" s="26" t="str">
        <f t="shared" si="4"/>
        <v>Skillman D R</v>
      </c>
      <c r="B110" s="11" t="str">
        <f t="shared" si="5"/>
        <v>I</v>
      </c>
      <c r="C110" s="26">
        <f t="shared" si="6"/>
        <v>44801.703399999999</v>
      </c>
      <c r="D110" t="str">
        <f t="shared" si="7"/>
        <v>pe</v>
      </c>
      <c r="E110">
        <f>VLOOKUP(C110,A!C$21:E$935,3,FALSE)</f>
        <v>7240.016854565215</v>
      </c>
      <c r="G110">
        <v>13444</v>
      </c>
      <c r="H110">
        <v>-0.12330000000000001</v>
      </c>
      <c r="I110">
        <v>44801.703399999999</v>
      </c>
      <c r="J110" t="s">
        <v>1868</v>
      </c>
      <c r="K110" t="s">
        <v>337</v>
      </c>
      <c r="L110" t="s">
        <v>1940</v>
      </c>
      <c r="N110" t="s">
        <v>1941</v>
      </c>
    </row>
    <row r="111" spans="1:14">
      <c r="A111" s="26" t="str">
        <f t="shared" si="4"/>
        <v>Diethelm Roger</v>
      </c>
      <c r="B111" s="11" t="str">
        <f t="shared" si="5"/>
        <v>II</v>
      </c>
      <c r="C111" s="26">
        <f t="shared" si="6"/>
        <v>44815.425900000002</v>
      </c>
      <c r="D111" t="str">
        <f t="shared" si="7"/>
        <v>vis</v>
      </c>
      <c r="E111">
        <f>VLOOKUP(C111,A!C$21:E$935,3,FALSE)</f>
        <v>7273.5153151495397</v>
      </c>
      <c r="G111">
        <v>13477</v>
      </c>
      <c r="H111">
        <v>-0.1242</v>
      </c>
      <c r="I111">
        <v>44815.425900000002</v>
      </c>
      <c r="J111" t="s">
        <v>1880</v>
      </c>
      <c r="K111" t="s">
        <v>138</v>
      </c>
      <c r="L111" t="s">
        <v>1916</v>
      </c>
      <c r="N111" t="s">
        <v>1942</v>
      </c>
    </row>
    <row r="112" spans="1:14">
      <c r="A112" s="26" t="str">
        <f t="shared" si="4"/>
        <v>Diethelm Roger</v>
      </c>
      <c r="B112" s="11" t="str">
        <f t="shared" si="5"/>
        <v>I</v>
      </c>
      <c r="C112" s="26">
        <f t="shared" si="6"/>
        <v>44816.4496</v>
      </c>
      <c r="D112" t="str">
        <f t="shared" si="7"/>
        <v>vis</v>
      </c>
      <c r="E112">
        <f>VLOOKUP(C112,A!C$21:E$935,3,FALSE)</f>
        <v>7276.0143039708255</v>
      </c>
      <c r="G112">
        <v>13480</v>
      </c>
      <c r="H112">
        <v>-0.1244</v>
      </c>
      <c r="I112">
        <v>44816.4496</v>
      </c>
      <c r="J112" t="s">
        <v>1868</v>
      </c>
      <c r="K112" t="s">
        <v>138</v>
      </c>
      <c r="L112" t="s">
        <v>1916</v>
      </c>
      <c r="N112" t="s">
        <v>1942</v>
      </c>
    </row>
    <row r="113" spans="1:15">
      <c r="A113" s="26" t="str">
        <f t="shared" si="4"/>
        <v>Mahdy H A</v>
      </c>
      <c r="B113" s="11" t="str">
        <f t="shared" si="5"/>
        <v>II</v>
      </c>
      <c r="C113" s="26">
        <f t="shared" si="6"/>
        <v>44825.250999999997</v>
      </c>
      <c r="D113" t="str">
        <f t="shared" si="7"/>
        <v>V</v>
      </c>
      <c r="E113">
        <f>VLOOKUP(C113,A!C$21:E$935,3,FALSE)</f>
        <v>7297.499700289768</v>
      </c>
      <c r="G113">
        <v>13501</v>
      </c>
      <c r="H113">
        <v>-0.13059999999999999</v>
      </c>
      <c r="I113">
        <v>44825.250999999997</v>
      </c>
      <c r="J113" t="s">
        <v>1880</v>
      </c>
      <c r="K113" t="s">
        <v>241</v>
      </c>
      <c r="L113" t="s">
        <v>1935</v>
      </c>
      <c r="N113" t="s">
        <v>1936</v>
      </c>
    </row>
    <row r="114" spans="1:15">
      <c r="A114" s="26" t="str">
        <f t="shared" si="4"/>
        <v>Mahdy H A</v>
      </c>
      <c r="B114" s="11" t="str">
        <f t="shared" si="5"/>
        <v>I</v>
      </c>
      <c r="C114" s="26">
        <f t="shared" si="6"/>
        <v>44826.2739</v>
      </c>
      <c r="D114" t="str">
        <f t="shared" si="7"/>
        <v>V</v>
      </c>
      <c r="E114">
        <f>VLOOKUP(C114,A!C$21:E$935,3,FALSE)</f>
        <v>7299.9967362039106</v>
      </c>
      <c r="G114">
        <v>13504</v>
      </c>
      <c r="H114">
        <v>-0.13170000000000001</v>
      </c>
      <c r="I114">
        <v>44826.2739</v>
      </c>
      <c r="J114" t="s">
        <v>1868</v>
      </c>
      <c r="K114" t="s">
        <v>241</v>
      </c>
      <c r="L114" t="s">
        <v>1935</v>
      </c>
      <c r="N114" t="s">
        <v>1936</v>
      </c>
    </row>
    <row r="115" spans="1:15">
      <c r="A115" s="26" t="str">
        <f t="shared" si="4"/>
        <v>Mahdy H A</v>
      </c>
      <c r="B115" s="11" t="str">
        <f t="shared" si="5"/>
        <v>II</v>
      </c>
      <c r="C115" s="26">
        <f t="shared" si="6"/>
        <v>44827.299200000001</v>
      </c>
      <c r="D115" t="str">
        <f t="shared" si="7"/>
        <v>V</v>
      </c>
      <c r="E115">
        <f>VLOOKUP(C115,A!C$21:E$935,3,FALSE)</f>
        <v>7302.4996308395184</v>
      </c>
      <c r="G115">
        <v>13506</v>
      </c>
      <c r="H115">
        <v>-0.13070000000000001</v>
      </c>
      <c r="I115">
        <v>44827.299200000001</v>
      </c>
      <c r="J115" t="s">
        <v>1880</v>
      </c>
      <c r="K115" t="s">
        <v>241</v>
      </c>
      <c r="L115" t="s">
        <v>1935</v>
      </c>
      <c r="N115" t="s">
        <v>1936</v>
      </c>
    </row>
    <row r="116" spans="1:15">
      <c r="A116" s="26" t="str">
        <f t="shared" si="4"/>
        <v>Mahdy H A</v>
      </c>
      <c r="B116" s="11" t="str">
        <f t="shared" si="5"/>
        <v>II</v>
      </c>
      <c r="C116" s="26">
        <f t="shared" si="6"/>
        <v>44827.300499999998</v>
      </c>
      <c r="D116" t="str">
        <f t="shared" si="7"/>
        <v>B</v>
      </c>
      <c r="E116">
        <f>VLOOKUP(C116,A!C$21:E$935,3,FALSE)</f>
        <v>7302.5028043136408</v>
      </c>
      <c r="G116">
        <v>13506</v>
      </c>
      <c r="H116">
        <v>-0.12939999999999999</v>
      </c>
      <c r="I116">
        <v>44827.300499999998</v>
      </c>
      <c r="J116" t="s">
        <v>1880</v>
      </c>
      <c r="K116" t="s">
        <v>61</v>
      </c>
      <c r="L116" t="s">
        <v>1935</v>
      </c>
      <c r="N116" t="s">
        <v>1943</v>
      </c>
    </row>
    <row r="117" spans="1:15">
      <c r="A117" s="26" t="str">
        <f t="shared" si="4"/>
        <v>Frank</v>
      </c>
      <c r="B117" s="11" t="str">
        <f t="shared" si="5"/>
        <v>I</v>
      </c>
      <c r="C117" s="26">
        <f t="shared" si="6"/>
        <v>45138.432000000001</v>
      </c>
      <c r="D117" t="str">
        <f t="shared" si="7"/>
        <v>vis</v>
      </c>
      <c r="E117">
        <f>VLOOKUP(C117,A!C$21:E$935,3,FALSE)</f>
        <v>8062.0164708677867</v>
      </c>
      <c r="G117">
        <v>14266</v>
      </c>
      <c r="H117">
        <v>-0.12540000000000001</v>
      </c>
      <c r="I117">
        <v>45138.432000000001</v>
      </c>
      <c r="J117" t="s">
        <v>1868</v>
      </c>
      <c r="K117" t="s">
        <v>138</v>
      </c>
      <c r="L117" t="s">
        <v>1944</v>
      </c>
      <c r="O117" t="s">
        <v>1945</v>
      </c>
    </row>
    <row r="118" spans="1:15">
      <c r="A118" s="26" t="str">
        <f t="shared" si="4"/>
        <v>Frank</v>
      </c>
      <c r="B118" s="11" t="str">
        <f t="shared" si="5"/>
        <v>II</v>
      </c>
      <c r="C118" s="26">
        <f t="shared" si="6"/>
        <v>45141.502</v>
      </c>
      <c r="D118" t="str">
        <f t="shared" si="7"/>
        <v>vis</v>
      </c>
      <c r="E118">
        <f>VLOOKUP(C118,A!C$21:E$935,3,FALSE)</f>
        <v>8069.5107520843176</v>
      </c>
      <c r="G118">
        <v>14273</v>
      </c>
      <c r="H118">
        <v>-0.12790000000000001</v>
      </c>
      <c r="I118">
        <v>45141.502</v>
      </c>
      <c r="J118" t="s">
        <v>1880</v>
      </c>
      <c r="K118" t="s">
        <v>138</v>
      </c>
      <c r="L118" t="s">
        <v>1944</v>
      </c>
      <c r="O118" t="s">
        <v>1945</v>
      </c>
    </row>
    <row r="119" spans="1:15">
      <c r="A119" s="26" t="str">
        <f t="shared" si="4"/>
        <v>Seeds M A</v>
      </c>
      <c r="B119" s="11" t="str">
        <f t="shared" si="5"/>
        <v>I</v>
      </c>
      <c r="C119" s="26">
        <f t="shared" si="6"/>
        <v>45144.575900000003</v>
      </c>
      <c r="D119" t="str">
        <f t="shared" si="7"/>
        <v>pe</v>
      </c>
      <c r="E119">
        <f>VLOOKUP(C119,A!C$21:E$935,3,FALSE)</f>
        <v>8077.0145537232484</v>
      </c>
      <c r="G119">
        <v>14281</v>
      </c>
      <c r="H119">
        <v>-0.12620000000000001</v>
      </c>
      <c r="I119">
        <v>45144.575900000003</v>
      </c>
      <c r="J119" t="s">
        <v>1868</v>
      </c>
      <c r="K119" t="s">
        <v>337</v>
      </c>
      <c r="L119" t="s">
        <v>1946</v>
      </c>
      <c r="N119" t="s">
        <v>1947</v>
      </c>
    </row>
    <row r="120" spans="1:15">
      <c r="A120" s="26" t="str">
        <f t="shared" si="4"/>
        <v>Kennedy Harold</v>
      </c>
      <c r="B120" s="11" t="str">
        <f t="shared" si="5"/>
        <v>I</v>
      </c>
      <c r="C120" s="26">
        <f t="shared" si="6"/>
        <v>45169.974900000001</v>
      </c>
      <c r="D120" t="str">
        <f t="shared" si="7"/>
        <v>vis</v>
      </c>
      <c r="E120">
        <f>VLOOKUP(C120,A!C$21:E$935,3,FALSE)</f>
        <v>8139.0169148368186</v>
      </c>
      <c r="G120">
        <v>14343</v>
      </c>
      <c r="H120">
        <v>-0.12540000000000001</v>
      </c>
      <c r="I120">
        <v>45169.974900000001</v>
      </c>
      <c r="J120" t="s">
        <v>1868</v>
      </c>
      <c r="K120" t="s">
        <v>138</v>
      </c>
      <c r="L120" t="s">
        <v>1948</v>
      </c>
      <c r="N120" t="s">
        <v>1949</v>
      </c>
    </row>
    <row r="121" spans="1:15">
      <c r="A121" s="26" t="str">
        <f t="shared" si="4"/>
        <v>Kennedy Harold</v>
      </c>
      <c r="B121" s="11" t="str">
        <f t="shared" si="5"/>
        <v>II</v>
      </c>
      <c r="C121" s="26">
        <f t="shared" si="6"/>
        <v>45170.998800000001</v>
      </c>
      <c r="D121" t="str">
        <f t="shared" si="7"/>
        <v>vis</v>
      </c>
      <c r="E121">
        <f>VLOOKUP(C121,A!C$21:E$935,3,FALSE)</f>
        <v>8141.5163918848993</v>
      </c>
      <c r="G121">
        <v>14345</v>
      </c>
      <c r="H121">
        <v>-0.1258</v>
      </c>
      <c r="I121">
        <v>45170.998800000001</v>
      </c>
      <c r="J121" t="s">
        <v>1880</v>
      </c>
      <c r="K121" t="s">
        <v>138</v>
      </c>
      <c r="L121" t="s">
        <v>1948</v>
      </c>
      <c r="N121" t="s">
        <v>1949</v>
      </c>
    </row>
    <row r="122" spans="1:15">
      <c r="A122" s="26" t="str">
        <f t="shared" si="4"/>
        <v>Seeds M A</v>
      </c>
      <c r="B122" s="11" t="str">
        <f t="shared" si="5"/>
        <v>II</v>
      </c>
      <c r="C122" s="26">
        <f t="shared" si="6"/>
        <v>45172.635499999997</v>
      </c>
      <c r="D122" t="str">
        <f t="shared" si="7"/>
        <v>pe</v>
      </c>
      <c r="E122">
        <f>VLOOKUP(C122,A!C$21:E$935,3,FALSE)</f>
        <v>8145.5117958155388</v>
      </c>
      <c r="G122">
        <v>14349</v>
      </c>
      <c r="H122">
        <v>-0.12770000000000001</v>
      </c>
      <c r="I122">
        <v>45172.635499999997</v>
      </c>
      <c r="J122" t="s">
        <v>1880</v>
      </c>
      <c r="K122" t="s">
        <v>337</v>
      </c>
      <c r="L122" t="s">
        <v>1946</v>
      </c>
      <c r="N122" t="s">
        <v>1947</v>
      </c>
    </row>
    <row r="123" spans="1:15">
      <c r="A123" s="26" t="str">
        <f t="shared" si="4"/>
        <v>Seeds M A</v>
      </c>
      <c r="B123" s="11" t="str">
        <f t="shared" si="5"/>
        <v>I</v>
      </c>
      <c r="C123" s="26">
        <f t="shared" si="6"/>
        <v>45175.708500000001</v>
      </c>
      <c r="D123" t="str">
        <f t="shared" si="7"/>
        <v>pe</v>
      </c>
      <c r="E123">
        <f>VLOOKUP(C123,A!C$21:E$935,3,FALSE)</f>
        <v>8153.0134004339197</v>
      </c>
      <c r="G123">
        <v>14357</v>
      </c>
      <c r="H123">
        <v>-0.1268</v>
      </c>
      <c r="I123">
        <v>45175.708500000001</v>
      </c>
      <c r="J123" t="s">
        <v>1868</v>
      </c>
      <c r="K123" t="s">
        <v>337</v>
      </c>
      <c r="L123" t="s">
        <v>1946</v>
      </c>
      <c r="N123" t="s">
        <v>1947</v>
      </c>
    </row>
    <row r="124" spans="1:15">
      <c r="A124" s="26" t="str">
        <f t="shared" si="4"/>
        <v>Buchlae A</v>
      </c>
      <c r="B124" s="11" t="str">
        <f t="shared" si="5"/>
        <v>I</v>
      </c>
      <c r="C124" s="26">
        <f t="shared" si="6"/>
        <v>45183.492599999998</v>
      </c>
      <c r="D124" t="str">
        <f t="shared" si="7"/>
        <v>V</v>
      </c>
      <c r="E124">
        <f>VLOOKUP(C124,A!C$21:E$935,3,FALSE)</f>
        <v>8172.0154311888318</v>
      </c>
      <c r="G124">
        <v>14376</v>
      </c>
      <c r="H124">
        <v>-0.126</v>
      </c>
      <c r="I124">
        <v>45183.492599999998</v>
      </c>
      <c r="J124" t="s">
        <v>1868</v>
      </c>
      <c r="K124" t="s">
        <v>241</v>
      </c>
      <c r="L124" t="s">
        <v>1950</v>
      </c>
      <c r="N124" t="s">
        <v>1951</v>
      </c>
    </row>
    <row r="125" spans="1:15">
      <c r="A125" s="26" t="str">
        <f t="shared" si="4"/>
        <v>Seeds M A</v>
      </c>
      <c r="B125" s="11" t="str">
        <f t="shared" si="5"/>
        <v>I</v>
      </c>
      <c r="C125" s="26">
        <f t="shared" si="6"/>
        <v>45196.600100000003</v>
      </c>
      <c r="D125" t="str">
        <f t="shared" si="7"/>
        <v>pe</v>
      </c>
      <c r="E125">
        <f>VLOOKUP(C125,A!C$21:E$935,3,FALSE)</f>
        <v>8204.0125943959083</v>
      </c>
      <c r="G125">
        <v>14408</v>
      </c>
      <c r="H125">
        <v>-0.1273</v>
      </c>
      <c r="I125">
        <v>45196.600100000003</v>
      </c>
      <c r="J125" t="s">
        <v>1868</v>
      </c>
      <c r="K125" t="s">
        <v>337</v>
      </c>
      <c r="L125" t="s">
        <v>1946</v>
      </c>
      <c r="N125" t="s">
        <v>1947</v>
      </c>
    </row>
    <row r="126" spans="1:15">
      <c r="A126" s="26" t="str">
        <f t="shared" si="4"/>
        <v>Kennedy Harold</v>
      </c>
      <c r="B126" s="11" t="str">
        <f t="shared" si="5"/>
        <v>I</v>
      </c>
      <c r="C126" s="26">
        <f t="shared" si="6"/>
        <v>45197.011700000003</v>
      </c>
      <c r="D126" t="str">
        <f t="shared" si="7"/>
        <v>pe</v>
      </c>
      <c r="E126">
        <f>VLOOKUP(C126,A!C$21:E$935,3,FALSE)</f>
        <v>8205.0173651283912</v>
      </c>
      <c r="G126">
        <v>14409</v>
      </c>
      <c r="H126">
        <v>-0.12529999999999999</v>
      </c>
      <c r="I126">
        <v>45197.011700000003</v>
      </c>
      <c r="J126" t="s">
        <v>1868</v>
      </c>
      <c r="K126" t="s">
        <v>337</v>
      </c>
      <c r="L126" t="s">
        <v>1948</v>
      </c>
      <c r="N126" t="s">
        <v>1949</v>
      </c>
    </row>
    <row r="127" spans="1:15">
      <c r="A127" s="26" t="str">
        <f t="shared" si="4"/>
        <v>Seeds M A</v>
      </c>
      <c r="B127" s="11" t="str">
        <f t="shared" si="5"/>
        <v>I</v>
      </c>
      <c r="C127" s="26">
        <f t="shared" si="6"/>
        <v>45207.659800000001</v>
      </c>
      <c r="D127" t="str">
        <f t="shared" si="7"/>
        <v>pe</v>
      </c>
      <c r="E127">
        <f>VLOOKUP(C127,A!C$21:E$935,3,FALSE)</f>
        <v>8231.010803506806</v>
      </c>
      <c r="G127">
        <v>14435</v>
      </c>
      <c r="H127">
        <v>-0.12809999999999999</v>
      </c>
      <c r="I127">
        <v>45207.659800000001</v>
      </c>
      <c r="J127" t="s">
        <v>1868</v>
      </c>
      <c r="K127" t="s">
        <v>337</v>
      </c>
      <c r="L127" t="s">
        <v>1946</v>
      </c>
      <c r="N127" t="s">
        <v>1947</v>
      </c>
    </row>
    <row r="128" spans="1:15">
      <c r="A128" s="26" t="str">
        <f t="shared" si="4"/>
        <v>Forbes D W</v>
      </c>
      <c r="B128" s="11" t="str">
        <f t="shared" si="5"/>
        <v>I</v>
      </c>
      <c r="C128" s="26">
        <f t="shared" si="6"/>
        <v>45512.846299999997</v>
      </c>
      <c r="D128" t="str">
        <f t="shared" si="7"/>
        <v>pe</v>
      </c>
      <c r="E128">
        <f>VLOOKUP(C128,A!C$21:E$935,3,FALSE)</f>
        <v>8976.0119287474899</v>
      </c>
      <c r="G128">
        <v>15180</v>
      </c>
      <c r="H128">
        <v>-0.1293</v>
      </c>
      <c r="I128">
        <v>45512.846299999997</v>
      </c>
      <c r="J128" t="s">
        <v>1868</v>
      </c>
      <c r="K128" t="s">
        <v>337</v>
      </c>
      <c r="L128" t="s">
        <v>1952</v>
      </c>
      <c r="N128" t="s">
        <v>1933</v>
      </c>
    </row>
    <row r="129" spans="1:15">
      <c r="A129" s="26" t="str">
        <f t="shared" si="4"/>
        <v>Gagne J</v>
      </c>
      <c r="B129" s="11" t="str">
        <f t="shared" si="5"/>
        <v>II</v>
      </c>
      <c r="C129" s="26">
        <f t="shared" si="6"/>
        <v>45513.87</v>
      </c>
      <c r="D129" t="str">
        <f t="shared" si="7"/>
        <v>pe</v>
      </c>
      <c r="E129">
        <f>VLOOKUP(C129,A!C$21:E$935,3,FALSE)</f>
        <v>8978.5109175687921</v>
      </c>
      <c r="G129">
        <v>15182</v>
      </c>
      <c r="H129">
        <v>-0.12989999999999999</v>
      </c>
      <c r="I129">
        <v>45513.87</v>
      </c>
      <c r="J129" t="s">
        <v>1880</v>
      </c>
      <c r="K129" t="s">
        <v>337</v>
      </c>
      <c r="L129" t="s">
        <v>1953</v>
      </c>
      <c r="O129" t="s">
        <v>1933</v>
      </c>
    </row>
    <row r="130" spans="1:15">
      <c r="A130" s="26" t="str">
        <f t="shared" si="4"/>
        <v>Hollis A</v>
      </c>
      <c r="B130" s="11" t="str">
        <f t="shared" si="5"/>
        <v>I</v>
      </c>
      <c r="C130" s="26">
        <f t="shared" si="6"/>
        <v>45518.539700000001</v>
      </c>
      <c r="D130" t="str">
        <f t="shared" si="7"/>
        <v>pe</v>
      </c>
      <c r="E130">
        <f>VLOOKUP(C130,A!C$21:E$935,3,FALSE)</f>
        <v>8989.9102807599411</v>
      </c>
      <c r="G130">
        <v>15194</v>
      </c>
      <c r="H130">
        <v>-0.17100000000000001</v>
      </c>
      <c r="I130">
        <v>45518.539700000001</v>
      </c>
      <c r="J130" t="s">
        <v>1868</v>
      </c>
      <c r="K130" t="s">
        <v>337</v>
      </c>
      <c r="L130" t="s">
        <v>1954</v>
      </c>
      <c r="N130" t="s">
        <v>1955</v>
      </c>
    </row>
    <row r="131" spans="1:15">
      <c r="A131" s="26" t="str">
        <f t="shared" si="4"/>
        <v>Braune Werner</v>
      </c>
      <c r="B131" s="11" t="str">
        <f t="shared" si="5"/>
        <v>I</v>
      </c>
      <c r="C131" s="26">
        <f t="shared" si="6"/>
        <v>45546.44</v>
      </c>
      <c r="D131" t="str">
        <f t="shared" si="7"/>
        <v>vis</v>
      </c>
      <c r="E131">
        <f>VLOOKUP(C131,A!C$21:E$935,3,FALSE)</f>
        <v>9058.0186502145334</v>
      </c>
      <c r="G131">
        <v>15262</v>
      </c>
      <c r="H131">
        <v>-0.1268</v>
      </c>
      <c r="I131">
        <v>45546.44</v>
      </c>
      <c r="J131" t="s">
        <v>1868</v>
      </c>
      <c r="K131" t="s">
        <v>138</v>
      </c>
      <c r="L131" t="s">
        <v>1956</v>
      </c>
      <c r="N131" t="s">
        <v>1945</v>
      </c>
    </row>
    <row r="132" spans="1:15">
      <c r="A132" s="26" t="str">
        <f t="shared" si="4"/>
        <v>Seeds M A</v>
      </c>
      <c r="B132" s="11" t="str">
        <f t="shared" si="5"/>
        <v>I</v>
      </c>
      <c r="C132" s="26">
        <f t="shared" si="6"/>
        <v>45554.630700000002</v>
      </c>
      <c r="D132" t="str">
        <f t="shared" si="7"/>
        <v>pe</v>
      </c>
      <c r="E132">
        <f>VLOOKUP(C132,A!C$21:E$935,3,FALSE)</f>
        <v>9078.0132460322002</v>
      </c>
      <c r="G132">
        <v>15282</v>
      </c>
      <c r="H132">
        <v>-0.129</v>
      </c>
      <c r="I132">
        <v>45554.630700000002</v>
      </c>
      <c r="J132" t="s">
        <v>1868</v>
      </c>
      <c r="K132" t="s">
        <v>337</v>
      </c>
      <c r="L132" t="s">
        <v>1946</v>
      </c>
      <c r="N132" t="s">
        <v>1947</v>
      </c>
    </row>
    <row r="133" spans="1:15">
      <c r="A133" s="26" t="str">
        <f t="shared" si="4"/>
        <v>Cervinka T</v>
      </c>
      <c r="B133" s="11" t="str">
        <f t="shared" si="5"/>
        <v>I</v>
      </c>
      <c r="C133" s="26">
        <f t="shared" si="6"/>
        <v>45854.481</v>
      </c>
      <c r="D133" t="str">
        <f t="shared" si="7"/>
        <v>vis</v>
      </c>
      <c r="E133">
        <f>VLOOKUP(C133,A!C$21:E$935,3,FALSE)</f>
        <v>9809.9879923062254</v>
      </c>
      <c r="G133">
        <v>16014</v>
      </c>
      <c r="H133">
        <v>-0.1411</v>
      </c>
      <c r="I133">
        <v>45854.481</v>
      </c>
      <c r="J133" t="s">
        <v>1868</v>
      </c>
      <c r="K133" t="s">
        <v>138</v>
      </c>
      <c r="L133" t="s">
        <v>1957</v>
      </c>
      <c r="N133" t="s">
        <v>1958</v>
      </c>
    </row>
    <row r="134" spans="1:15">
      <c r="A134" s="26" t="str">
        <f t="shared" si="4"/>
        <v>Diethelm Roger</v>
      </c>
      <c r="B134" s="11" t="str">
        <f t="shared" si="5"/>
        <v>I</v>
      </c>
      <c r="C134" s="26">
        <f t="shared" si="6"/>
        <v>45863.5</v>
      </c>
      <c r="D134" t="str">
        <f t="shared" si="7"/>
        <v>vis</v>
      </c>
      <c r="E134">
        <f>VLOOKUP(C134,A!C$21:E$935,3,FALSE)</f>
        <v>9832.004579371991</v>
      </c>
      <c r="G134">
        <v>16036</v>
      </c>
      <c r="H134">
        <v>-0.1343</v>
      </c>
      <c r="I134">
        <v>45863.5</v>
      </c>
      <c r="J134" t="s">
        <v>1868</v>
      </c>
      <c r="K134" t="s">
        <v>138</v>
      </c>
      <c r="L134" t="s">
        <v>1916</v>
      </c>
      <c r="N134" t="s">
        <v>1959</v>
      </c>
    </row>
    <row r="135" spans="1:15">
      <c r="A135" s="26" t="str">
        <f t="shared" si="4"/>
        <v>Maurer P</v>
      </c>
      <c r="B135" s="11" t="str">
        <f t="shared" si="5"/>
        <v>I</v>
      </c>
      <c r="C135" s="26">
        <f t="shared" si="6"/>
        <v>45911.447999999997</v>
      </c>
      <c r="D135" t="str">
        <f t="shared" si="7"/>
        <v>vis</v>
      </c>
      <c r="E135">
        <f>VLOOKUP(C135,A!C$21:E$935,3,FALSE)</f>
        <v>9949.0520698508881</v>
      </c>
      <c r="G135">
        <v>16153</v>
      </c>
      <c r="H135">
        <v>-0.11509999999999999</v>
      </c>
      <c r="I135">
        <v>45911.447999999997</v>
      </c>
      <c r="J135" t="s">
        <v>1868</v>
      </c>
      <c r="K135" t="s">
        <v>138</v>
      </c>
      <c r="L135" t="s">
        <v>1960</v>
      </c>
      <c r="N135" t="s">
        <v>1961</v>
      </c>
    </row>
    <row r="136" spans="1:15">
      <c r="A136" s="26" t="str">
        <f t="shared" si="4"/>
        <v>Seeds M A</v>
      </c>
      <c r="B136" s="11" t="str">
        <f t="shared" si="5"/>
        <v>I</v>
      </c>
      <c r="C136" s="26">
        <f t="shared" si="6"/>
        <v>45925.769399999997</v>
      </c>
      <c r="D136" t="str">
        <f t="shared" si="7"/>
        <v>pe</v>
      </c>
      <c r="E136">
        <f>VLOOKUP(C136,A!C$21:E$935,3,FALSE)</f>
        <v>9984.012525555916</v>
      </c>
      <c r="G136">
        <v>16188</v>
      </c>
      <c r="H136">
        <v>-0.13139999999999999</v>
      </c>
      <c r="I136">
        <v>45925.769399999997</v>
      </c>
      <c r="J136" t="s">
        <v>1868</v>
      </c>
      <c r="K136" t="s">
        <v>337</v>
      </c>
      <c r="L136" t="s">
        <v>1946</v>
      </c>
      <c r="N136" t="s">
        <v>1947</v>
      </c>
    </row>
    <row r="137" spans="1:15">
      <c r="A137" s="26" t="str">
        <f t="shared" si="4"/>
        <v>Seeds M A</v>
      </c>
      <c r="B137" s="11" t="str">
        <f t="shared" si="5"/>
        <v>I</v>
      </c>
      <c r="C137" s="26">
        <f t="shared" si="6"/>
        <v>45928.637600000002</v>
      </c>
      <c r="D137" t="str">
        <f t="shared" si="7"/>
        <v>pe</v>
      </c>
      <c r="E137">
        <f>VLOOKUP(C137,A!C$21:E$935,3,FALSE)</f>
        <v>9991.0141859420037</v>
      </c>
      <c r="G137">
        <v>16195</v>
      </c>
      <c r="H137">
        <v>-0.1308</v>
      </c>
      <c r="I137">
        <v>45928.637600000002</v>
      </c>
      <c r="J137" t="s">
        <v>1868</v>
      </c>
      <c r="K137" t="s">
        <v>337</v>
      </c>
      <c r="L137" t="s">
        <v>1946</v>
      </c>
      <c r="N137" t="s">
        <v>1947</v>
      </c>
    </row>
    <row r="138" spans="1:15">
      <c r="A138" s="26" t="str">
        <f t="shared" si="4"/>
        <v>Ralincourt Ph</v>
      </c>
      <c r="B138" s="11" t="str">
        <f t="shared" si="5"/>
        <v>I</v>
      </c>
      <c r="C138" s="26">
        <f t="shared" si="6"/>
        <v>45941.347000000002</v>
      </c>
      <c r="D138" t="str">
        <f t="shared" si="7"/>
        <v>vis</v>
      </c>
      <c r="E138">
        <f>VLOOKUP(C138,A!C$21:E$935,3,FALSE)</f>
        <v>10022.039533724865</v>
      </c>
      <c r="G138">
        <v>16226</v>
      </c>
      <c r="H138">
        <v>-0.12039999999999999</v>
      </c>
      <c r="I138">
        <v>45941.347000000002</v>
      </c>
      <c r="J138" t="s">
        <v>1868</v>
      </c>
      <c r="K138" t="s">
        <v>138</v>
      </c>
      <c r="L138" t="s">
        <v>319</v>
      </c>
      <c r="N138" t="s">
        <v>1962</v>
      </c>
    </row>
    <row r="139" spans="1:15">
      <c r="A139" s="26" t="str">
        <f t="shared" ref="A139:A202" si="8">L139</f>
        <v>Seeds M A</v>
      </c>
      <c r="B139" s="11" t="str">
        <f t="shared" ref="B139:B202" si="9">IF(J139="s","II","I")</f>
        <v>I</v>
      </c>
      <c r="C139" s="26">
        <f t="shared" ref="C139:C202" si="10">I139</f>
        <v>45943.7952</v>
      </c>
      <c r="D139" t="str">
        <f t="shared" ref="D139:D202" si="11">K139</f>
        <v>pe</v>
      </c>
      <c r="E139">
        <f>VLOOKUP(C139,A!C$21:E$935,3,FALSE)</f>
        <v>10028.015917853301</v>
      </c>
      <c r="G139">
        <v>16232</v>
      </c>
      <c r="H139">
        <v>-0.13009999999999999</v>
      </c>
      <c r="I139">
        <v>45943.7952</v>
      </c>
      <c r="J139" t="s">
        <v>1868</v>
      </c>
      <c r="K139" t="s">
        <v>337</v>
      </c>
      <c r="L139" t="s">
        <v>1946</v>
      </c>
      <c r="N139" t="s">
        <v>1947</v>
      </c>
    </row>
    <row r="140" spans="1:15">
      <c r="A140" s="26" t="str">
        <f t="shared" si="8"/>
        <v>Ralincourt Ph</v>
      </c>
      <c r="B140" s="11" t="str">
        <f t="shared" si="9"/>
        <v>II</v>
      </c>
      <c r="C140" s="26">
        <f t="shared" si="10"/>
        <v>45944.425999999999</v>
      </c>
      <c r="D140" t="str">
        <f t="shared" si="11"/>
        <v>vis</v>
      </c>
      <c r="E140">
        <f>VLOOKUP(C140,A!C$21:E$935,3,FALSE)</f>
        <v>10029.555785146911</v>
      </c>
      <c r="G140">
        <v>16233</v>
      </c>
      <c r="H140">
        <v>-0.114</v>
      </c>
      <c r="I140">
        <v>45944.425999999999</v>
      </c>
      <c r="J140" t="s">
        <v>1880</v>
      </c>
      <c r="K140" t="s">
        <v>138</v>
      </c>
      <c r="L140" t="s">
        <v>319</v>
      </c>
      <c r="N140" t="s">
        <v>1962</v>
      </c>
    </row>
    <row r="141" spans="1:15">
      <c r="A141" s="26" t="str">
        <f t="shared" si="8"/>
        <v>Paschke Anton</v>
      </c>
      <c r="B141" s="11" t="str">
        <f t="shared" si="9"/>
        <v>I</v>
      </c>
      <c r="C141" s="26">
        <f t="shared" si="10"/>
        <v>46235.45</v>
      </c>
      <c r="D141" t="str">
        <f t="shared" si="11"/>
        <v>vis</v>
      </c>
      <c r="E141">
        <f>VLOOKUP(C141,A!C$21:E$935,3,FALSE)</f>
        <v>10739.984350866711</v>
      </c>
      <c r="G141">
        <v>16944</v>
      </c>
      <c r="H141">
        <v>-0.1447</v>
      </c>
      <c r="I141">
        <v>46235.45</v>
      </c>
      <c r="J141" t="s">
        <v>1868</v>
      </c>
      <c r="K141" t="s">
        <v>138</v>
      </c>
      <c r="L141" t="s">
        <v>1963</v>
      </c>
      <c r="N141" t="s">
        <v>1964</v>
      </c>
    </row>
    <row r="142" spans="1:15">
      <c r="A142" s="26" t="str">
        <f t="shared" si="8"/>
        <v>Paschke Anton</v>
      </c>
      <c r="B142" s="11" t="str">
        <f t="shared" si="9"/>
        <v>I</v>
      </c>
      <c r="C142" s="26">
        <f t="shared" si="10"/>
        <v>46260.434999999998</v>
      </c>
      <c r="D142" t="str">
        <f t="shared" si="11"/>
        <v>vis</v>
      </c>
      <c r="E142">
        <f>VLOOKUP(C142,A!C$21:E$935,3,FALSE)</f>
        <v>10800.976082526333</v>
      </c>
      <c r="G142">
        <v>17005</v>
      </c>
      <c r="H142">
        <v>-0.1482</v>
      </c>
      <c r="I142">
        <v>46260.434999999998</v>
      </c>
      <c r="J142" t="s">
        <v>1868</v>
      </c>
      <c r="K142" t="s">
        <v>138</v>
      </c>
      <c r="L142" t="s">
        <v>1963</v>
      </c>
      <c r="N142" t="s">
        <v>1964</v>
      </c>
    </row>
    <row r="143" spans="1:15">
      <c r="A143" s="26" t="str">
        <f t="shared" si="8"/>
        <v>Ralincourt Ph</v>
      </c>
      <c r="B143" s="11" t="str">
        <f t="shared" si="9"/>
        <v>I</v>
      </c>
      <c r="C143" s="26">
        <f t="shared" si="10"/>
        <v>46260.485000000001</v>
      </c>
      <c r="D143" t="str">
        <f t="shared" si="11"/>
        <v>vis</v>
      </c>
      <c r="E143">
        <f>VLOOKUP(C143,A!C$21:E$935,3,FALSE)</f>
        <v>10801.098139223677</v>
      </c>
      <c r="G143">
        <v>17005</v>
      </c>
      <c r="H143">
        <v>-9.8199999999999996E-2</v>
      </c>
      <c r="I143">
        <v>46260.485000000001</v>
      </c>
      <c r="J143" t="s">
        <v>1868</v>
      </c>
      <c r="K143" t="s">
        <v>138</v>
      </c>
      <c r="L143" t="s">
        <v>319</v>
      </c>
      <c r="N143" t="s">
        <v>1965</v>
      </c>
    </row>
    <row r="144" spans="1:15">
      <c r="A144" s="26" t="str">
        <f t="shared" si="8"/>
        <v>Berka M</v>
      </c>
      <c r="B144" s="11" t="str">
        <f t="shared" si="9"/>
        <v>I</v>
      </c>
      <c r="C144" s="26">
        <f t="shared" si="10"/>
        <v>46271.481</v>
      </c>
      <c r="D144" t="str">
        <f t="shared" si="11"/>
        <v>vis</v>
      </c>
      <c r="E144">
        <f>VLOOKUP(C144,A!C$21:E$935,3,FALSE)</f>
        <v>10827.940848102169</v>
      </c>
      <c r="G144">
        <v>17032</v>
      </c>
      <c r="H144">
        <v>-0.16270000000000001</v>
      </c>
      <c r="I144">
        <v>46271.481</v>
      </c>
      <c r="J144" t="s">
        <v>1868</v>
      </c>
      <c r="K144" t="s">
        <v>138</v>
      </c>
      <c r="L144" t="s">
        <v>1966</v>
      </c>
      <c r="O144" t="s">
        <v>1958</v>
      </c>
    </row>
    <row r="145" spans="1:15">
      <c r="A145" s="26" t="str">
        <f t="shared" si="8"/>
        <v>Schmidt J</v>
      </c>
      <c r="B145" s="11" t="str">
        <f t="shared" si="9"/>
        <v>II</v>
      </c>
      <c r="C145" s="26">
        <f t="shared" si="10"/>
        <v>46318.428</v>
      </c>
      <c r="D145" t="str">
        <f t="shared" si="11"/>
        <v>vis</v>
      </c>
      <c r="E145">
        <f>VLOOKUP(C145,A!C$21:E$935,3,FALSE)</f>
        <v>10942.544763500377</v>
      </c>
      <c r="G145">
        <v>17146</v>
      </c>
      <c r="H145">
        <v>-0.1206</v>
      </c>
      <c r="I145">
        <v>46318.428</v>
      </c>
      <c r="J145" t="s">
        <v>1880</v>
      </c>
      <c r="K145" t="s">
        <v>138</v>
      </c>
      <c r="L145" t="s">
        <v>1967</v>
      </c>
      <c r="N145" t="s">
        <v>1968</v>
      </c>
    </row>
    <row r="146" spans="1:15">
      <c r="A146" s="26" t="str">
        <f t="shared" si="8"/>
        <v>Mavrofridis G</v>
      </c>
      <c r="B146" s="11" t="str">
        <f t="shared" si="9"/>
        <v>I</v>
      </c>
      <c r="C146" s="26">
        <f t="shared" si="10"/>
        <v>46585.315000000002</v>
      </c>
      <c r="D146" t="str">
        <f t="shared" si="11"/>
        <v>vis</v>
      </c>
      <c r="E146">
        <f>VLOOKUP(C146,A!C$21:E$935,3,FALSE)</f>
        <v>11594.051679147415</v>
      </c>
      <c r="G146">
        <v>17798</v>
      </c>
      <c r="H146">
        <v>-0.1191</v>
      </c>
      <c r="I146">
        <v>46585.315000000002</v>
      </c>
      <c r="J146" t="s">
        <v>1868</v>
      </c>
      <c r="K146" t="s">
        <v>138</v>
      </c>
      <c r="L146" t="s">
        <v>109</v>
      </c>
      <c r="N146" t="s">
        <v>1969</v>
      </c>
    </row>
    <row r="147" spans="1:15">
      <c r="A147" s="26" t="str">
        <f t="shared" si="8"/>
        <v>Mavrofridis G</v>
      </c>
      <c r="B147" s="11" t="str">
        <f t="shared" si="9"/>
        <v>I</v>
      </c>
      <c r="C147" s="26">
        <f t="shared" si="10"/>
        <v>46587.334999999999</v>
      </c>
      <c r="D147" t="str">
        <f t="shared" si="11"/>
        <v>vis</v>
      </c>
      <c r="E147">
        <f>VLOOKUP(C147,A!C$21:E$935,3,FALSE)</f>
        <v>11598.982769719847</v>
      </c>
      <c r="G147">
        <v>17803</v>
      </c>
      <c r="H147">
        <v>-0.14729999999999999</v>
      </c>
      <c r="I147">
        <v>46587.334999999999</v>
      </c>
      <c r="J147" t="s">
        <v>1868</v>
      </c>
      <c r="K147" t="s">
        <v>138</v>
      </c>
      <c r="L147" t="s">
        <v>109</v>
      </c>
      <c r="N147" t="s">
        <v>1969</v>
      </c>
    </row>
    <row r="148" spans="1:15">
      <c r="A148" s="26" t="str">
        <f t="shared" si="8"/>
        <v>Paschke Anton</v>
      </c>
      <c r="B148" s="11" t="str">
        <f t="shared" si="9"/>
        <v>I</v>
      </c>
      <c r="C148" s="26">
        <f t="shared" si="10"/>
        <v>46591.442999999999</v>
      </c>
      <c r="D148" t="str">
        <f t="shared" si="11"/>
        <v>vis</v>
      </c>
      <c r="E148">
        <f>VLOOKUP(C148,A!C$21:E$935,3,FALSE)</f>
        <v>11609.010947973107</v>
      </c>
      <c r="G148">
        <v>17813</v>
      </c>
      <c r="H148">
        <v>-0.1358</v>
      </c>
      <c r="I148">
        <v>46591.442999999999</v>
      </c>
      <c r="J148" t="s">
        <v>1868</v>
      </c>
      <c r="K148" t="s">
        <v>138</v>
      </c>
      <c r="L148" t="s">
        <v>1963</v>
      </c>
      <c r="N148" t="s">
        <v>1970</v>
      </c>
    </row>
    <row r="149" spans="1:15">
      <c r="A149" s="26" t="str">
        <f t="shared" si="8"/>
        <v>Isles J E</v>
      </c>
      <c r="B149" s="11" t="str">
        <f t="shared" si="9"/>
        <v>I</v>
      </c>
      <c r="C149" s="26">
        <f t="shared" si="10"/>
        <v>46593.489000000001</v>
      </c>
      <c r="D149" t="str">
        <f t="shared" si="11"/>
        <v>vis</v>
      </c>
      <c r="E149">
        <f>VLOOKUP(C149,A!C$21:E$935,3,FALSE)</f>
        <v>11614.005508028169</v>
      </c>
      <c r="G149">
        <v>17818</v>
      </c>
      <c r="H149">
        <v>-0.1381</v>
      </c>
      <c r="I149">
        <v>46593.489000000001</v>
      </c>
      <c r="J149" t="s">
        <v>1868</v>
      </c>
      <c r="K149" t="s">
        <v>138</v>
      </c>
      <c r="L149" t="s">
        <v>1971</v>
      </c>
      <c r="N149" t="s">
        <v>1972</v>
      </c>
    </row>
    <row r="150" spans="1:15">
      <c r="A150" s="26" t="str">
        <f t="shared" si="8"/>
        <v>Mavrofridis G</v>
      </c>
      <c r="B150" s="11" t="str">
        <f t="shared" si="9"/>
        <v>I</v>
      </c>
      <c r="C150" s="26">
        <f t="shared" si="10"/>
        <v>46603.339</v>
      </c>
      <c r="D150" t="str">
        <f t="shared" si="11"/>
        <v>vis</v>
      </c>
      <c r="E150">
        <f>VLOOKUP(C150,A!C$21:E$935,3,FALSE)</f>
        <v>11638.050677403682</v>
      </c>
      <c r="G150">
        <v>17842</v>
      </c>
      <c r="H150">
        <v>-0.1196</v>
      </c>
      <c r="I150">
        <v>46603.339</v>
      </c>
      <c r="J150" t="s">
        <v>1868</v>
      </c>
      <c r="K150" t="s">
        <v>138</v>
      </c>
      <c r="L150" t="s">
        <v>109</v>
      </c>
      <c r="N150" t="s">
        <v>1969</v>
      </c>
    </row>
    <row r="151" spans="1:15">
      <c r="A151" s="26" t="str">
        <f t="shared" si="8"/>
        <v>Mavrofridis G</v>
      </c>
      <c r="B151" s="11" t="str">
        <f t="shared" si="9"/>
        <v>I</v>
      </c>
      <c r="C151" s="26">
        <f t="shared" si="10"/>
        <v>46610.330999999998</v>
      </c>
      <c r="D151" t="str">
        <f t="shared" si="11"/>
        <v>vis</v>
      </c>
      <c r="E151">
        <f>VLOOKUP(C151,A!C$21:E$935,3,FALSE)</f>
        <v>11655.119085959373</v>
      </c>
      <c r="G151">
        <v>17859</v>
      </c>
      <c r="H151">
        <v>-9.1600000000000001E-2</v>
      </c>
      <c r="I151">
        <v>46610.330999999998</v>
      </c>
      <c r="J151" t="s">
        <v>1868</v>
      </c>
      <c r="K151" t="s">
        <v>138</v>
      </c>
      <c r="L151" t="s">
        <v>109</v>
      </c>
      <c r="N151" t="s">
        <v>1970</v>
      </c>
    </row>
    <row r="152" spans="1:15">
      <c r="A152" s="26" t="str">
        <f t="shared" si="8"/>
        <v>Mavrofridis G</v>
      </c>
      <c r="B152" s="11" t="str">
        <f t="shared" si="9"/>
        <v>I</v>
      </c>
      <c r="C152" s="26">
        <f t="shared" si="10"/>
        <v>46612.358</v>
      </c>
      <c r="D152" t="str">
        <f t="shared" si="11"/>
        <v>vis</v>
      </c>
      <c r="E152">
        <f>VLOOKUP(C152,A!C$21:E$935,3,FALSE)</f>
        <v>11660.067264469446</v>
      </c>
      <c r="G152">
        <v>17864</v>
      </c>
      <c r="H152">
        <v>-0.1129</v>
      </c>
      <c r="I152">
        <v>46612.358</v>
      </c>
      <c r="J152" t="s">
        <v>1868</v>
      </c>
      <c r="K152" t="s">
        <v>138</v>
      </c>
      <c r="L152" t="s">
        <v>109</v>
      </c>
      <c r="N152" t="s">
        <v>1970</v>
      </c>
    </row>
    <row r="153" spans="1:15">
      <c r="A153" s="26" t="str">
        <f t="shared" si="8"/>
        <v>Raetz K</v>
      </c>
      <c r="B153" s="11" t="str">
        <f t="shared" si="9"/>
        <v>I</v>
      </c>
      <c r="C153" s="26">
        <f t="shared" si="10"/>
        <v>46705.328000000001</v>
      </c>
      <c r="D153" t="str">
        <f t="shared" si="11"/>
        <v>vis</v>
      </c>
      <c r="E153">
        <f>VLOOKUP(C153,A!C$21:E$935,3,FALSE)</f>
        <v>11887.019487499063</v>
      </c>
      <c r="G153">
        <v>18091</v>
      </c>
      <c r="H153">
        <v>-0.13300000000000001</v>
      </c>
      <c r="I153">
        <v>46705.328000000001</v>
      </c>
      <c r="J153" t="s">
        <v>1868</v>
      </c>
      <c r="K153" t="s">
        <v>138</v>
      </c>
      <c r="L153" t="s">
        <v>1973</v>
      </c>
      <c r="O153" t="s">
        <v>1974</v>
      </c>
    </row>
    <row r="154" spans="1:15">
      <c r="A154" s="26" t="str">
        <f t="shared" si="8"/>
        <v>Raetz K</v>
      </c>
      <c r="B154" s="11" t="str">
        <f t="shared" si="9"/>
        <v>I</v>
      </c>
      <c r="C154" s="26">
        <f t="shared" si="10"/>
        <v>46705.334999999999</v>
      </c>
      <c r="D154" t="str">
        <f t="shared" si="11"/>
        <v>vis</v>
      </c>
      <c r="E154">
        <f>VLOOKUP(C154,A!C$21:E$935,3,FALSE)</f>
        <v>11887.036575436685</v>
      </c>
      <c r="G154">
        <v>18091</v>
      </c>
      <c r="H154">
        <v>-0.126</v>
      </c>
      <c r="I154">
        <v>46705.334999999999</v>
      </c>
      <c r="J154" t="s">
        <v>1868</v>
      </c>
      <c r="K154" t="s">
        <v>138</v>
      </c>
      <c r="L154" t="s">
        <v>1973</v>
      </c>
      <c r="O154" t="s">
        <v>1974</v>
      </c>
    </row>
    <row r="155" spans="1:15">
      <c r="A155" s="26" t="str">
        <f t="shared" si="8"/>
        <v>Diethelm Roger</v>
      </c>
      <c r="B155" s="11" t="str">
        <f t="shared" si="9"/>
        <v>I</v>
      </c>
      <c r="C155" s="26">
        <f t="shared" si="10"/>
        <v>46988.396999999997</v>
      </c>
      <c r="D155" t="str">
        <f t="shared" si="11"/>
        <v>pe</v>
      </c>
      <c r="E155">
        <f>VLOOKUP(C155,A!C$21:E$935,3,FALSE)</f>
        <v>12578.028832672439</v>
      </c>
      <c r="G155">
        <v>18782</v>
      </c>
      <c r="H155">
        <v>-0.13070000000000001</v>
      </c>
      <c r="I155">
        <v>46988.396999999997</v>
      </c>
      <c r="J155" t="s">
        <v>1868</v>
      </c>
      <c r="K155" t="s">
        <v>337</v>
      </c>
      <c r="L155" t="s">
        <v>1916</v>
      </c>
      <c r="N155" t="s">
        <v>1975</v>
      </c>
    </row>
    <row r="156" spans="1:15">
      <c r="A156" s="26" t="str">
        <f t="shared" si="8"/>
        <v>Rovithis H</v>
      </c>
      <c r="B156" s="11" t="str">
        <f t="shared" si="9"/>
        <v>I</v>
      </c>
      <c r="C156" s="26">
        <f t="shared" si="10"/>
        <v>47298.4876</v>
      </c>
      <c r="D156" t="str">
        <f t="shared" si="11"/>
        <v>pe</v>
      </c>
      <c r="E156">
        <f>VLOOKUP(C156,A!C$21:E$935,3,FALSE)</f>
        <v>13335.00152290141</v>
      </c>
      <c r="G156">
        <v>19539</v>
      </c>
      <c r="H156">
        <v>-0.14369999999999999</v>
      </c>
      <c r="I156">
        <v>47298.4876</v>
      </c>
      <c r="J156" t="s">
        <v>1868</v>
      </c>
      <c r="K156" t="s">
        <v>337</v>
      </c>
      <c r="L156" t="s">
        <v>1976</v>
      </c>
      <c r="N156" t="s">
        <v>1977</v>
      </c>
    </row>
    <row r="157" spans="1:15">
      <c r="A157" s="26" t="str">
        <f t="shared" si="8"/>
        <v>Rovithis H</v>
      </c>
      <c r="B157" s="11" t="str">
        <f t="shared" si="9"/>
        <v>II</v>
      </c>
      <c r="C157" s="26">
        <f t="shared" si="10"/>
        <v>47299.513800000001</v>
      </c>
      <c r="D157" t="str">
        <f t="shared" si="11"/>
        <v>pe</v>
      </c>
      <c r="E157">
        <f>VLOOKUP(C157,A!C$21:E$935,3,FALSE)</f>
        <v>13337.506614557569</v>
      </c>
      <c r="G157">
        <v>19541</v>
      </c>
      <c r="H157">
        <v>-0.14180000000000001</v>
      </c>
      <c r="I157">
        <v>47299.513800000001</v>
      </c>
      <c r="J157" t="s">
        <v>1880</v>
      </c>
      <c r="K157" t="s">
        <v>337</v>
      </c>
      <c r="L157" t="s">
        <v>1976</v>
      </c>
      <c r="N157" t="s">
        <v>1977</v>
      </c>
    </row>
    <row r="158" spans="1:15">
      <c r="A158" s="26" t="str">
        <f t="shared" si="8"/>
        <v>Rovithis H</v>
      </c>
      <c r="B158" s="11" t="str">
        <f t="shared" si="9"/>
        <v>I</v>
      </c>
      <c r="C158" s="26">
        <f t="shared" si="10"/>
        <v>47300.5383</v>
      </c>
      <c r="D158" t="str">
        <f t="shared" si="11"/>
        <v>pe</v>
      </c>
      <c r="E158">
        <f>VLOOKUP(C158,A!C$21:E$935,3,FALSE)</f>
        <v>13340.007556286017</v>
      </c>
      <c r="G158">
        <v>19544</v>
      </c>
      <c r="H158">
        <v>-0.14119999999999999</v>
      </c>
      <c r="I158">
        <v>47300.5383</v>
      </c>
      <c r="J158" t="s">
        <v>1868</v>
      </c>
      <c r="K158" t="s">
        <v>337</v>
      </c>
      <c r="L158" t="s">
        <v>1976</v>
      </c>
      <c r="N158" t="s">
        <v>1977</v>
      </c>
    </row>
    <row r="159" spans="1:15">
      <c r="A159" s="26" t="str">
        <f t="shared" si="8"/>
        <v>Rovithis H</v>
      </c>
      <c r="B159" s="11" t="str">
        <f t="shared" si="9"/>
        <v>II</v>
      </c>
      <c r="C159" s="26">
        <f t="shared" si="10"/>
        <v>47301.560700000002</v>
      </c>
      <c r="D159" t="str">
        <f t="shared" si="11"/>
        <v>pe</v>
      </c>
      <c r="E159">
        <f>VLOOKUP(C159,A!C$21:E$935,3,FALSE)</f>
        <v>13342.50337163318</v>
      </c>
      <c r="G159">
        <v>19546</v>
      </c>
      <c r="H159">
        <v>-0.1431</v>
      </c>
      <c r="I159">
        <v>47301.560700000002</v>
      </c>
      <c r="J159" t="s">
        <v>1880</v>
      </c>
      <c r="K159" t="s">
        <v>337</v>
      </c>
      <c r="L159" t="s">
        <v>1976</v>
      </c>
      <c r="N159" t="s">
        <v>1977</v>
      </c>
    </row>
    <row r="160" spans="1:15">
      <c r="A160" s="26" t="str">
        <f t="shared" si="8"/>
        <v>Fabregat J</v>
      </c>
      <c r="B160" s="11" t="str">
        <f t="shared" si="9"/>
        <v>I</v>
      </c>
      <c r="C160" s="26">
        <f t="shared" si="10"/>
        <v>47387.400999999998</v>
      </c>
      <c r="D160" t="str">
        <f t="shared" si="11"/>
        <v>vis</v>
      </c>
      <c r="E160">
        <f>VLOOKUP(C160,A!C$21:E$935,3,FALSE)</f>
        <v>13552.051041962621</v>
      </c>
      <c r="G160">
        <v>19756</v>
      </c>
      <c r="H160">
        <v>-0.1239</v>
      </c>
      <c r="I160">
        <v>47387.400999999998</v>
      </c>
      <c r="J160" t="s">
        <v>1868</v>
      </c>
      <c r="K160" t="s">
        <v>138</v>
      </c>
      <c r="L160" t="s">
        <v>116</v>
      </c>
      <c r="N160" t="s">
        <v>1978</v>
      </c>
    </row>
    <row r="161" spans="1:14">
      <c r="A161" s="26" t="str">
        <f t="shared" si="8"/>
        <v>Fabregat J</v>
      </c>
      <c r="B161" s="11" t="str">
        <f t="shared" si="9"/>
        <v>II</v>
      </c>
      <c r="C161" s="26">
        <f t="shared" si="10"/>
        <v>47388.413999999997</v>
      </c>
      <c r="D161" t="str">
        <f t="shared" si="11"/>
        <v>vis</v>
      </c>
      <c r="E161">
        <f>VLOOKUP(C161,A!C$21:E$935,3,FALSE)</f>
        <v>13554.523910650678</v>
      </c>
      <c r="G161">
        <v>19758</v>
      </c>
      <c r="H161">
        <v>-0.13519999999999999</v>
      </c>
      <c r="I161">
        <v>47388.413999999997</v>
      </c>
      <c r="J161" t="s">
        <v>1880</v>
      </c>
      <c r="K161" t="s">
        <v>138</v>
      </c>
      <c r="L161" t="s">
        <v>116</v>
      </c>
      <c r="N161" t="s">
        <v>1978</v>
      </c>
    </row>
    <row r="162" spans="1:14">
      <c r="A162" s="26" t="str">
        <f t="shared" si="8"/>
        <v>Seifert K</v>
      </c>
      <c r="B162" s="11" t="str">
        <f t="shared" si="9"/>
        <v>I</v>
      </c>
      <c r="C162" s="26">
        <f t="shared" si="10"/>
        <v>47695.432000000001</v>
      </c>
      <c r="D162" t="str">
        <f t="shared" si="11"/>
        <v>vis</v>
      </c>
      <c r="E162">
        <f>VLOOKUP(C162,A!C$21:E$935,3,FALSE)</f>
        <v>14303.995972714858</v>
      </c>
      <c r="G162">
        <v>20508</v>
      </c>
      <c r="H162">
        <v>-0.1482</v>
      </c>
      <c r="I162">
        <v>47695.432000000001</v>
      </c>
      <c r="J162" t="s">
        <v>1868</v>
      </c>
      <c r="K162" t="s">
        <v>138</v>
      </c>
      <c r="L162" t="s">
        <v>1979</v>
      </c>
      <c r="N162" t="s">
        <v>1980</v>
      </c>
    </row>
    <row r="163" spans="1:14">
      <c r="A163" s="26" t="str">
        <f t="shared" si="8"/>
        <v>Seifert K</v>
      </c>
      <c r="B163" s="11" t="str">
        <f t="shared" si="9"/>
        <v>I</v>
      </c>
      <c r="C163" s="26">
        <f t="shared" si="10"/>
        <v>47729.436000000002</v>
      </c>
      <c r="D163" t="str">
        <f t="shared" si="11"/>
        <v>vis</v>
      </c>
      <c r="E163">
        <f>VLOOKUP(C163,A!C$21:E$935,3,FALSE)</f>
        <v>14387.004291440244</v>
      </c>
      <c r="G163">
        <v>20591</v>
      </c>
      <c r="H163">
        <v>-0.14499999999999999</v>
      </c>
      <c r="I163">
        <v>47729.436000000002</v>
      </c>
      <c r="J163" t="s">
        <v>1868</v>
      </c>
      <c r="K163" t="s">
        <v>138</v>
      </c>
      <c r="L163" t="s">
        <v>1979</v>
      </c>
      <c r="N163" t="s">
        <v>1980</v>
      </c>
    </row>
    <row r="164" spans="1:14">
      <c r="A164" s="26" t="str">
        <f t="shared" si="8"/>
        <v>Seifert K</v>
      </c>
      <c r="B164" s="11" t="str">
        <f t="shared" si="9"/>
        <v>I</v>
      </c>
      <c r="C164" s="26">
        <f t="shared" si="10"/>
        <v>47745.415999999997</v>
      </c>
      <c r="D164" t="str">
        <f t="shared" si="11"/>
        <v>vis</v>
      </c>
      <c r="E164">
        <f>VLOOKUP(C164,A!C$21:E$935,3,FALSE)</f>
        <v>14426.013611909346</v>
      </c>
      <c r="G164">
        <v>20630</v>
      </c>
      <c r="H164">
        <v>-0.14119999999999999</v>
      </c>
      <c r="I164">
        <v>47745.415999999997</v>
      </c>
      <c r="J164" t="s">
        <v>1868</v>
      </c>
      <c r="K164" t="s">
        <v>138</v>
      </c>
      <c r="L164" t="s">
        <v>1979</v>
      </c>
      <c r="N164" t="s">
        <v>1980</v>
      </c>
    </row>
    <row r="165" spans="1:14">
      <c r="A165" s="26" t="str">
        <f t="shared" si="8"/>
        <v>Seifert K</v>
      </c>
      <c r="B165" s="11" t="str">
        <f t="shared" si="9"/>
        <v>I</v>
      </c>
      <c r="C165" s="26">
        <f t="shared" si="10"/>
        <v>48035.438999999998</v>
      </c>
      <c r="D165" t="str">
        <f t="shared" si="11"/>
        <v>vis</v>
      </c>
      <c r="E165">
        <f>VLOOKUP(C165,A!C$21:E$935,3,FALSE)</f>
        <v>15133.998602548454</v>
      </c>
      <c r="G165">
        <v>21338</v>
      </c>
      <c r="H165">
        <v>-0.14899999999999999</v>
      </c>
      <c r="I165">
        <v>48035.438999999998</v>
      </c>
      <c r="J165" t="s">
        <v>1868</v>
      </c>
      <c r="K165" t="s">
        <v>138</v>
      </c>
      <c r="L165" t="s">
        <v>1979</v>
      </c>
      <c r="N165" t="s">
        <v>1981</v>
      </c>
    </row>
    <row r="166" spans="1:14">
      <c r="A166" s="26" t="str">
        <f t="shared" si="8"/>
        <v>Acerbi Francesco</v>
      </c>
      <c r="B166" s="11" t="str">
        <f t="shared" si="9"/>
        <v>I</v>
      </c>
      <c r="C166" s="26">
        <f t="shared" si="10"/>
        <v>48066.574999999997</v>
      </c>
      <c r="D166" t="str">
        <f t="shared" si="11"/>
        <v>vis</v>
      </c>
      <c r="E166">
        <f>VLOOKUP(C166,A!C$21:E$935,3,FALSE)</f>
        <v>15210.005749114547</v>
      </c>
      <c r="G166">
        <v>21414</v>
      </c>
      <c r="H166">
        <v>-0.14630000000000001</v>
      </c>
      <c r="I166">
        <v>48066.574999999997</v>
      </c>
      <c r="J166" t="s">
        <v>1868</v>
      </c>
      <c r="K166" t="s">
        <v>138</v>
      </c>
      <c r="L166" t="s">
        <v>1982</v>
      </c>
      <c r="M166" t="s">
        <v>1983</v>
      </c>
    </row>
    <row r="167" spans="1:14">
      <c r="A167" s="26" t="str">
        <f t="shared" si="8"/>
        <v>Seifert K</v>
      </c>
      <c r="B167" s="11" t="str">
        <f t="shared" si="9"/>
        <v>I</v>
      </c>
      <c r="C167" s="26">
        <f t="shared" si="10"/>
        <v>48087.462</v>
      </c>
      <c r="D167" t="str">
        <f t="shared" si="11"/>
        <v>vis</v>
      </c>
      <c r="E167">
        <f>VLOOKUP(C167,A!C$21:E$935,3,FALSE)</f>
        <v>15260.99371386038</v>
      </c>
      <c r="G167">
        <v>21465</v>
      </c>
      <c r="H167">
        <v>-0.15129999999999999</v>
      </c>
      <c r="I167">
        <v>48087.462</v>
      </c>
      <c r="J167" t="s">
        <v>1868</v>
      </c>
      <c r="K167" t="s">
        <v>138</v>
      </c>
      <c r="L167" t="s">
        <v>1979</v>
      </c>
      <c r="N167" t="s">
        <v>1981</v>
      </c>
    </row>
    <row r="168" spans="1:14">
      <c r="A168" s="26" t="str">
        <f t="shared" si="8"/>
        <v>Seifert K</v>
      </c>
      <c r="B168" s="11" t="str">
        <f t="shared" si="9"/>
        <v>I</v>
      </c>
      <c r="C168" s="26">
        <f t="shared" si="10"/>
        <v>48103.442000000003</v>
      </c>
      <c r="D168" t="str">
        <f t="shared" si="11"/>
        <v>vis</v>
      </c>
      <c r="E168">
        <f>VLOOKUP(C168,A!C$21:E$935,3,FALSE)</f>
        <v>15300.003034329498</v>
      </c>
      <c r="G168">
        <v>21504</v>
      </c>
      <c r="H168">
        <v>-0.14760000000000001</v>
      </c>
      <c r="I168">
        <v>48103.442000000003</v>
      </c>
      <c r="J168" t="s">
        <v>1868</v>
      </c>
      <c r="K168" t="s">
        <v>138</v>
      </c>
      <c r="L168" t="s">
        <v>1979</v>
      </c>
      <c r="N168" t="s">
        <v>1981</v>
      </c>
    </row>
    <row r="169" spans="1:14">
      <c r="A169" s="26" t="str">
        <f t="shared" si="8"/>
        <v>Paschke Anton</v>
      </c>
      <c r="B169" s="11" t="str">
        <f t="shared" si="9"/>
        <v>I</v>
      </c>
      <c r="C169" s="26">
        <f t="shared" si="10"/>
        <v>48151.381999999998</v>
      </c>
      <c r="D169" t="str">
        <f t="shared" si="11"/>
        <v>ccd</v>
      </c>
      <c r="E169">
        <f>VLOOKUP(C169,A!C$21:E$935,3,FALSE)</f>
        <v>15417.030995736819</v>
      </c>
      <c r="G169">
        <v>21621</v>
      </c>
      <c r="H169">
        <v>-0.13639999999999999</v>
      </c>
      <c r="I169">
        <v>48151.381999999998</v>
      </c>
      <c r="J169" t="s">
        <v>1868</v>
      </c>
      <c r="K169" t="s">
        <v>146</v>
      </c>
      <c r="L169" t="s">
        <v>1963</v>
      </c>
      <c r="N169" t="s">
        <v>1984</v>
      </c>
    </row>
    <row r="170" spans="1:14">
      <c r="A170" s="26" t="str">
        <f t="shared" si="8"/>
        <v>Barani Carlo</v>
      </c>
      <c r="B170" s="11" t="str">
        <f t="shared" si="9"/>
        <v>II</v>
      </c>
      <c r="C170" s="26">
        <f t="shared" si="10"/>
        <v>48437.493999999999</v>
      </c>
      <c r="D170" t="str">
        <f t="shared" si="11"/>
        <v>vis</v>
      </c>
      <c r="E170">
        <f>VLOOKUP(C170,A!C$21:E$935,3,FALSE)</f>
        <v>16115.468711510177</v>
      </c>
      <c r="G170">
        <v>22319</v>
      </c>
      <c r="H170">
        <v>-0.16370000000000001</v>
      </c>
      <c r="I170">
        <v>48437.493999999999</v>
      </c>
      <c r="J170" t="s">
        <v>1880</v>
      </c>
      <c r="K170" t="s">
        <v>138</v>
      </c>
      <c r="L170" t="s">
        <v>1985</v>
      </c>
      <c r="N170" t="s">
        <v>1986</v>
      </c>
    </row>
    <row r="171" spans="1:14">
      <c r="A171" s="26" t="str">
        <f t="shared" si="8"/>
        <v>Hanzl Dalibor</v>
      </c>
      <c r="B171" s="11" t="str">
        <f t="shared" si="9"/>
        <v>I</v>
      </c>
      <c r="C171" s="26">
        <f t="shared" si="10"/>
        <v>48443.461600000002</v>
      </c>
      <c r="D171" t="str">
        <f t="shared" si="11"/>
        <v>V</v>
      </c>
      <c r="E171">
        <f>VLOOKUP(C171,A!C$21:E$935,3,FALSE)</f>
        <v>16130.036422450828</v>
      </c>
      <c r="G171">
        <v>22334</v>
      </c>
      <c r="H171">
        <v>-0.1358</v>
      </c>
      <c r="I171">
        <v>48443.461600000002</v>
      </c>
      <c r="J171" t="s">
        <v>1868</v>
      </c>
      <c r="K171" t="s">
        <v>241</v>
      </c>
      <c r="L171" t="s">
        <v>1987</v>
      </c>
      <c r="N171" t="s">
        <v>1988</v>
      </c>
    </row>
    <row r="172" spans="1:14">
      <c r="A172" s="26" t="str">
        <f t="shared" si="8"/>
        <v>Hanzl Dalibor</v>
      </c>
      <c r="B172" s="11" t="str">
        <f t="shared" si="9"/>
        <v>I</v>
      </c>
      <c r="C172" s="26">
        <f t="shared" si="10"/>
        <v>48443.462299999999</v>
      </c>
      <c r="D172" t="str">
        <f t="shared" si="11"/>
        <v>B</v>
      </c>
      <c r="E172">
        <f>VLOOKUP(C172,A!C$21:E$935,3,FALSE)</f>
        <v>16130.038131244582</v>
      </c>
      <c r="G172">
        <v>22334</v>
      </c>
      <c r="H172">
        <v>-0.1351</v>
      </c>
      <c r="I172">
        <v>48443.462299999999</v>
      </c>
      <c r="J172" t="s">
        <v>1868</v>
      </c>
      <c r="K172" t="s">
        <v>61</v>
      </c>
      <c r="L172" t="s">
        <v>1987</v>
      </c>
      <c r="N172" t="s">
        <v>1988</v>
      </c>
    </row>
    <row r="173" spans="1:14">
      <c r="A173" s="26" t="str">
        <f t="shared" si="8"/>
        <v>Acerbi Francesco</v>
      </c>
      <c r="B173" s="11" t="str">
        <f t="shared" si="9"/>
        <v>II</v>
      </c>
      <c r="C173" s="26">
        <f t="shared" si="10"/>
        <v>48453.493000000002</v>
      </c>
      <c r="D173" t="str">
        <f t="shared" si="11"/>
        <v>vis</v>
      </c>
      <c r="E173">
        <f>VLOOKUP(C173,A!C$21:E$935,3,FALSE)</f>
        <v>16154.524413524285</v>
      </c>
      <c r="G173">
        <v>22358</v>
      </c>
      <c r="H173">
        <v>-0.14099999999999999</v>
      </c>
      <c r="I173">
        <v>48453.493000000002</v>
      </c>
      <c r="J173" t="s">
        <v>1880</v>
      </c>
      <c r="K173" t="s">
        <v>138</v>
      </c>
      <c r="L173" t="s">
        <v>1982</v>
      </c>
      <c r="M173" t="s">
        <v>1986</v>
      </c>
    </row>
    <row r="174" spans="1:14">
      <c r="A174" s="26" t="str">
        <f t="shared" si="8"/>
        <v>Blaettler Ernst</v>
      </c>
      <c r="B174" s="11" t="str">
        <f t="shared" si="9"/>
        <v>II</v>
      </c>
      <c r="C174" s="26">
        <f t="shared" si="10"/>
        <v>48474.395400000001</v>
      </c>
      <c r="D174" t="str">
        <f t="shared" si="11"/>
        <v>pe</v>
      </c>
      <c r="E174">
        <f>VLOOKUP(C174,A!C$21:E$935,3,FALSE)</f>
        <v>16205.549971732889</v>
      </c>
      <c r="G174">
        <v>22409</v>
      </c>
      <c r="H174">
        <v>-0.13059999999999999</v>
      </c>
      <c r="I174">
        <v>48474.395400000001</v>
      </c>
      <c r="J174" t="s">
        <v>1880</v>
      </c>
      <c r="K174" t="s">
        <v>337</v>
      </c>
      <c r="L174" t="s">
        <v>1989</v>
      </c>
      <c r="N174" t="s">
        <v>1986</v>
      </c>
    </row>
    <row r="175" spans="1:14">
      <c r="A175" s="26" t="str">
        <f t="shared" si="8"/>
        <v>Krejci R</v>
      </c>
      <c r="B175" s="11" t="str">
        <f t="shared" si="9"/>
        <v>I</v>
      </c>
      <c r="C175" s="26">
        <f t="shared" si="10"/>
        <v>48475.413</v>
      </c>
      <c r="D175" t="str">
        <f t="shared" si="11"/>
        <v>vis</v>
      </c>
      <c r="E175">
        <f>VLOOKUP(C175,A!C$21:E$935,3,FALSE)</f>
        <v>16208.034069637102</v>
      </c>
      <c r="G175">
        <v>22412</v>
      </c>
      <c r="H175">
        <v>-0.13700000000000001</v>
      </c>
      <c r="I175">
        <v>48475.413</v>
      </c>
      <c r="J175" t="s">
        <v>1868</v>
      </c>
      <c r="K175" t="s">
        <v>138</v>
      </c>
      <c r="L175" t="s">
        <v>1990</v>
      </c>
      <c r="N175" t="s">
        <v>1991</v>
      </c>
    </row>
    <row r="176" spans="1:14">
      <c r="A176" s="26" t="str">
        <f t="shared" si="8"/>
        <v>Blaettler Ernst</v>
      </c>
      <c r="B176" s="11" t="str">
        <f t="shared" si="9"/>
        <v>II</v>
      </c>
      <c r="C176" s="26">
        <f t="shared" si="10"/>
        <v>48499.384899999997</v>
      </c>
      <c r="D176" t="str">
        <f t="shared" si="11"/>
        <v>pe</v>
      </c>
      <c r="E176">
        <f>VLOOKUP(C176,A!C$21:E$935,3,FALSE)</f>
        <v>16266.55268849526</v>
      </c>
      <c r="G176">
        <v>22470</v>
      </c>
      <c r="H176">
        <v>-0.12970000000000001</v>
      </c>
      <c r="I176">
        <v>48499.384899999997</v>
      </c>
      <c r="J176" t="s">
        <v>1880</v>
      </c>
      <c r="K176" t="s">
        <v>337</v>
      </c>
      <c r="L176" t="s">
        <v>1989</v>
      </c>
      <c r="N176" t="s">
        <v>1992</v>
      </c>
    </row>
    <row r="177" spans="1:14">
      <c r="A177" s="26" t="str">
        <f t="shared" si="8"/>
        <v>Acerbi Francesco</v>
      </c>
      <c r="B177" s="11" t="str">
        <f t="shared" si="9"/>
        <v>I</v>
      </c>
      <c r="C177" s="26">
        <f t="shared" si="10"/>
        <v>48500.404999999999</v>
      </c>
      <c r="D177" t="str">
        <f t="shared" si="11"/>
        <v>vis</v>
      </c>
      <c r="E177">
        <f>VLOOKUP(C177,A!C$21:E$935,3,FALSE)</f>
        <v>16269.042889234346</v>
      </c>
      <c r="G177">
        <v>22473</v>
      </c>
      <c r="H177">
        <v>-0.13350000000000001</v>
      </c>
      <c r="I177">
        <v>48500.404999999999</v>
      </c>
      <c r="J177" t="s">
        <v>1868</v>
      </c>
      <c r="K177" t="s">
        <v>138</v>
      </c>
      <c r="L177" t="s">
        <v>1982</v>
      </c>
      <c r="M177" t="s">
        <v>1993</v>
      </c>
    </row>
    <row r="178" spans="1:14">
      <c r="A178" s="26" t="str">
        <f t="shared" si="8"/>
        <v>Acerbi Francesco</v>
      </c>
      <c r="B178" s="11" t="str">
        <f t="shared" si="9"/>
        <v>I</v>
      </c>
      <c r="C178" s="26">
        <f t="shared" si="10"/>
        <v>48507.360999999997</v>
      </c>
      <c r="D178" t="str">
        <f t="shared" si="11"/>
        <v>vis</v>
      </c>
      <c r="E178">
        <f>VLOOKUP(C178,A!C$21:E$935,3,FALSE)</f>
        <v>16286.023416967955</v>
      </c>
      <c r="G178">
        <v>22490</v>
      </c>
      <c r="H178">
        <v>-0.14149999999999999</v>
      </c>
      <c r="I178">
        <v>48507.360999999997</v>
      </c>
      <c r="J178" t="s">
        <v>1868</v>
      </c>
      <c r="K178" t="s">
        <v>138</v>
      </c>
      <c r="L178" t="s">
        <v>1982</v>
      </c>
      <c r="M178" t="s">
        <v>1993</v>
      </c>
    </row>
    <row r="179" spans="1:14">
      <c r="A179" s="26" t="str">
        <f t="shared" si="8"/>
        <v>Acerbi Francesco</v>
      </c>
      <c r="B179" s="11" t="str">
        <f t="shared" si="9"/>
        <v>II</v>
      </c>
      <c r="C179" s="26">
        <f t="shared" si="10"/>
        <v>48508.385999999999</v>
      </c>
      <c r="D179" t="str">
        <f t="shared" si="11"/>
        <v>vis</v>
      </c>
      <c r="E179">
        <f>VLOOKUP(C179,A!C$21:E$935,3,FALSE)</f>
        <v>16288.52557926338</v>
      </c>
      <c r="G179">
        <v>22492</v>
      </c>
      <c r="H179">
        <v>-0.14080000000000001</v>
      </c>
      <c r="I179">
        <v>48508.385999999999</v>
      </c>
      <c r="J179" t="s">
        <v>1880</v>
      </c>
      <c r="K179" t="s">
        <v>138</v>
      </c>
      <c r="L179" t="s">
        <v>1982</v>
      </c>
      <c r="M179" t="s">
        <v>1993</v>
      </c>
    </row>
    <row r="180" spans="1:14">
      <c r="A180" s="26" t="str">
        <f t="shared" si="8"/>
        <v>Acerbi Francesco</v>
      </c>
      <c r="B180" s="11" t="str">
        <f t="shared" si="9"/>
        <v>I</v>
      </c>
      <c r="C180" s="26">
        <f t="shared" si="10"/>
        <v>48509.43</v>
      </c>
      <c r="D180" t="str">
        <f t="shared" si="11"/>
        <v>vis</v>
      </c>
      <c r="E180">
        <f>VLOOKUP(C180,A!C$21:E$935,3,FALSE)</f>
        <v>16291.074123103796</v>
      </c>
      <c r="G180">
        <v>22495</v>
      </c>
      <c r="H180">
        <v>-0.1208</v>
      </c>
      <c r="I180">
        <v>48509.43</v>
      </c>
      <c r="J180" t="s">
        <v>1868</v>
      </c>
      <c r="K180" t="s">
        <v>138</v>
      </c>
      <c r="L180" t="s">
        <v>1982</v>
      </c>
      <c r="M180" t="s">
        <v>1993</v>
      </c>
    </row>
    <row r="181" spans="1:14">
      <c r="A181" s="26" t="str">
        <f t="shared" si="8"/>
        <v>Acerbi Francesco</v>
      </c>
      <c r="B181" s="11" t="str">
        <f t="shared" si="9"/>
        <v>II</v>
      </c>
      <c r="C181" s="26">
        <f t="shared" si="10"/>
        <v>48510.466</v>
      </c>
      <c r="D181" t="str">
        <f t="shared" si="11"/>
        <v>vis</v>
      </c>
      <c r="E181">
        <f>VLOOKUP(C181,A!C$21:E$935,3,FALSE)</f>
        <v>16293.603137872631</v>
      </c>
      <c r="G181">
        <v>22497</v>
      </c>
      <c r="H181">
        <v>-0.1091</v>
      </c>
      <c r="I181">
        <v>48510.466</v>
      </c>
      <c r="J181" t="s">
        <v>1880</v>
      </c>
      <c r="K181" t="s">
        <v>138</v>
      </c>
      <c r="L181" t="s">
        <v>1982</v>
      </c>
      <c r="M181" t="s">
        <v>1993</v>
      </c>
    </row>
    <row r="182" spans="1:14">
      <c r="A182" s="26" t="str">
        <f t="shared" si="8"/>
        <v>Dahm Michael</v>
      </c>
      <c r="B182" s="11" t="str">
        <f t="shared" si="9"/>
        <v>I</v>
      </c>
      <c r="C182" s="26">
        <f t="shared" si="10"/>
        <v>48767.51</v>
      </c>
      <c r="D182" t="str">
        <f t="shared" si="11"/>
        <v>vis</v>
      </c>
      <c r="E182">
        <f>VLOOKUP(C182,A!C$21:E$935,3,FALSE)</f>
        <v>16921.081972081778</v>
      </c>
      <c r="G182">
        <v>23125</v>
      </c>
      <c r="H182">
        <v>-0.11899999999999999</v>
      </c>
      <c r="I182">
        <v>48767.51</v>
      </c>
      <c r="J182" t="s">
        <v>1868</v>
      </c>
      <c r="K182" t="s">
        <v>138</v>
      </c>
      <c r="L182" t="s">
        <v>1994</v>
      </c>
      <c r="N182" t="s">
        <v>1995</v>
      </c>
    </row>
    <row r="183" spans="1:14">
      <c r="A183" s="26" t="str">
        <f t="shared" si="8"/>
        <v>Blaettler Ernst</v>
      </c>
      <c r="B183" s="11" t="str">
        <f t="shared" si="9"/>
        <v>II</v>
      </c>
      <c r="C183" s="26">
        <f t="shared" si="10"/>
        <v>48768.534800000001</v>
      </c>
      <c r="D183" t="str">
        <f t="shared" si="11"/>
        <v>pe</v>
      </c>
      <c r="E183">
        <f>VLOOKUP(C183,A!C$21:E$935,3,FALSE)</f>
        <v>16923.583646150408</v>
      </c>
      <c r="G183">
        <v>23127</v>
      </c>
      <c r="H183">
        <v>-0.11849999999999999</v>
      </c>
      <c r="I183">
        <v>48768.534800000001</v>
      </c>
      <c r="J183" t="s">
        <v>1880</v>
      </c>
      <c r="K183" t="s">
        <v>337</v>
      </c>
      <c r="L183" t="s">
        <v>1989</v>
      </c>
      <c r="N183" t="s">
        <v>1996</v>
      </c>
    </row>
    <row r="184" spans="1:14">
      <c r="A184" s="26" t="str">
        <f t="shared" si="8"/>
        <v>Dahm Michael</v>
      </c>
      <c r="B184" s="11" t="str">
        <f t="shared" si="9"/>
        <v>I</v>
      </c>
      <c r="C184" s="26">
        <f t="shared" si="10"/>
        <v>48801.506999999998</v>
      </c>
      <c r="D184" t="str">
        <f t="shared" si="11"/>
        <v>vis</v>
      </c>
      <c r="E184">
        <f>VLOOKUP(C184,A!C$21:E$935,3,FALSE)</f>
        <v>17004.073202869524</v>
      </c>
      <c r="G184">
        <v>23208</v>
      </c>
      <c r="H184">
        <v>-0.12280000000000001</v>
      </c>
      <c r="I184">
        <v>48801.506999999998</v>
      </c>
      <c r="J184" t="s">
        <v>1868</v>
      </c>
      <c r="K184" t="s">
        <v>138</v>
      </c>
      <c r="L184" t="s">
        <v>1994</v>
      </c>
      <c r="N184" t="s">
        <v>1995</v>
      </c>
    </row>
    <row r="185" spans="1:14">
      <c r="A185" s="26" t="str">
        <f t="shared" si="8"/>
        <v>Vandenbroere Jac</v>
      </c>
      <c r="B185" s="11" t="str">
        <f t="shared" si="9"/>
        <v>II</v>
      </c>
      <c r="C185" s="26">
        <f t="shared" si="10"/>
        <v>49167.510999999999</v>
      </c>
      <c r="D185" t="str">
        <f t="shared" si="11"/>
        <v>vis</v>
      </c>
      <c r="E185">
        <f>VLOOKUP(C185,A!C$21:E$935,3,FALSE)</f>
        <v>17897.537991916863</v>
      </c>
      <c r="G185">
        <v>24101</v>
      </c>
      <c r="H185">
        <v>-0.1394</v>
      </c>
      <c r="I185">
        <v>49167.510999999999</v>
      </c>
      <c r="J185" t="s">
        <v>1880</v>
      </c>
      <c r="K185" t="s">
        <v>138</v>
      </c>
      <c r="L185" t="s">
        <v>1997</v>
      </c>
      <c r="M185" t="s">
        <v>1998</v>
      </c>
    </row>
    <row r="186" spans="1:14">
      <c r="A186" s="26" t="str">
        <f t="shared" si="8"/>
        <v>Vandenbroere Jac</v>
      </c>
      <c r="B186" s="11" t="str">
        <f t="shared" si="9"/>
        <v>II</v>
      </c>
      <c r="C186" s="26">
        <f t="shared" si="10"/>
        <v>49172.432999999997</v>
      </c>
      <c r="D186" t="str">
        <f t="shared" si="11"/>
        <v>vis</v>
      </c>
      <c r="E186">
        <f>VLOOKUP(C186,A!C$21:E$935,3,FALSE)</f>
        <v>17909.553253202776</v>
      </c>
      <c r="G186">
        <v>24113</v>
      </c>
      <c r="H186">
        <v>-0.13320000000000001</v>
      </c>
      <c r="I186">
        <v>49172.432999999997</v>
      </c>
      <c r="J186" t="s">
        <v>1880</v>
      </c>
      <c r="K186" t="s">
        <v>138</v>
      </c>
      <c r="L186" t="s">
        <v>1997</v>
      </c>
      <c r="M186" t="s">
        <v>1998</v>
      </c>
    </row>
    <row r="187" spans="1:14">
      <c r="A187" s="26" t="str">
        <f t="shared" si="8"/>
        <v>Vandenbroere Jac</v>
      </c>
      <c r="B187" s="11" t="str">
        <f t="shared" si="9"/>
        <v>II</v>
      </c>
      <c r="C187" s="26">
        <f t="shared" si="10"/>
        <v>49174.478000000003</v>
      </c>
      <c r="D187" t="str">
        <f t="shared" si="11"/>
        <v>vis</v>
      </c>
      <c r="E187">
        <f>VLOOKUP(C187,A!C$21:E$935,3,FALSE)</f>
        <v>17914.545372123899</v>
      </c>
      <c r="G187">
        <v>24118</v>
      </c>
      <c r="H187">
        <v>-0.13650000000000001</v>
      </c>
      <c r="I187">
        <v>49174.478000000003</v>
      </c>
      <c r="J187" t="s">
        <v>1880</v>
      </c>
      <c r="K187" t="s">
        <v>138</v>
      </c>
      <c r="L187" t="s">
        <v>1997</v>
      </c>
      <c r="M187" t="s">
        <v>1998</v>
      </c>
    </row>
    <row r="188" spans="1:14">
      <c r="A188" s="26" t="str">
        <f t="shared" si="8"/>
        <v>Vialle J</v>
      </c>
      <c r="B188" s="11" t="str">
        <f t="shared" si="9"/>
        <v>I</v>
      </c>
      <c r="C188" s="26">
        <f t="shared" si="10"/>
        <v>49175.508000000002</v>
      </c>
      <c r="D188" t="str">
        <f t="shared" si="11"/>
        <v>vis</v>
      </c>
      <c r="E188">
        <f>VLOOKUP(C188,A!C$21:E$935,3,FALSE)</f>
        <v>17917.059740089051</v>
      </c>
      <c r="G188">
        <v>24121</v>
      </c>
      <c r="H188">
        <v>-0.13039999999999999</v>
      </c>
      <c r="I188">
        <v>49175.508000000002</v>
      </c>
      <c r="J188" t="s">
        <v>1868</v>
      </c>
      <c r="K188" t="s">
        <v>138</v>
      </c>
      <c r="L188" t="s">
        <v>135</v>
      </c>
      <c r="N188" t="s">
        <v>1998</v>
      </c>
    </row>
    <row r="189" spans="1:14">
      <c r="A189" s="26" t="str">
        <f t="shared" si="8"/>
        <v>Molik Petr</v>
      </c>
      <c r="B189" s="11" t="str">
        <f t="shared" si="9"/>
        <v>I</v>
      </c>
      <c r="C189" s="26">
        <f t="shared" si="10"/>
        <v>49200.489000000001</v>
      </c>
      <c r="D189" t="str">
        <f t="shared" si="11"/>
        <v>vis</v>
      </c>
      <c r="E189">
        <f>VLOOKUP(C189,A!C$21:E$935,3,FALSE)</f>
        <v>17978.041707212884</v>
      </c>
      <c r="G189">
        <v>24182</v>
      </c>
      <c r="H189">
        <v>-0.13789999999999999</v>
      </c>
      <c r="I189">
        <v>49200.489000000001</v>
      </c>
      <c r="J189" t="s">
        <v>1868</v>
      </c>
      <c r="K189" t="s">
        <v>138</v>
      </c>
      <c r="L189" t="s">
        <v>1999</v>
      </c>
      <c r="N189" t="s">
        <v>2000</v>
      </c>
    </row>
    <row r="190" spans="1:14">
      <c r="A190" s="26" t="str">
        <f t="shared" si="8"/>
        <v>Molik Petr</v>
      </c>
      <c r="B190" s="11" t="str">
        <f t="shared" si="9"/>
        <v>I</v>
      </c>
      <c r="C190" s="26">
        <f t="shared" si="10"/>
        <v>49207.451000000001</v>
      </c>
      <c r="D190" t="str">
        <f t="shared" si="11"/>
        <v>vis</v>
      </c>
      <c r="E190">
        <f>VLOOKUP(C190,A!C$21:E$935,3,FALSE)</f>
        <v>17995.036881750177</v>
      </c>
      <c r="G190">
        <v>24199</v>
      </c>
      <c r="H190">
        <v>-0.14000000000000001</v>
      </c>
      <c r="I190">
        <v>49207.451000000001</v>
      </c>
      <c r="J190" t="s">
        <v>1868</v>
      </c>
      <c r="K190" t="s">
        <v>138</v>
      </c>
      <c r="L190" t="s">
        <v>1999</v>
      </c>
      <c r="N190" t="s">
        <v>2001</v>
      </c>
    </row>
    <row r="191" spans="1:14">
      <c r="A191" s="26" t="str">
        <f t="shared" si="8"/>
        <v>Molik Petr</v>
      </c>
      <c r="B191" s="11" t="str">
        <f t="shared" si="9"/>
        <v>I</v>
      </c>
      <c r="C191" s="26">
        <f t="shared" si="10"/>
        <v>49214.428</v>
      </c>
      <c r="D191" t="str">
        <f t="shared" si="11"/>
        <v>vis</v>
      </c>
      <c r="E191">
        <f>VLOOKUP(C191,A!C$21:E$935,3,FALSE)</f>
        <v>18012.068673296668</v>
      </c>
      <c r="G191">
        <v>24216</v>
      </c>
      <c r="H191">
        <v>-0.127</v>
      </c>
      <c r="I191">
        <v>49214.428</v>
      </c>
      <c r="J191" t="s">
        <v>1868</v>
      </c>
      <c r="K191" t="s">
        <v>138</v>
      </c>
      <c r="L191" t="s">
        <v>1999</v>
      </c>
      <c r="N191" t="s">
        <v>2001</v>
      </c>
    </row>
    <row r="192" spans="1:14">
      <c r="A192" s="26" t="str">
        <f t="shared" si="8"/>
        <v>Diethelm Roger</v>
      </c>
      <c r="B192" s="11" t="str">
        <f t="shared" si="9"/>
        <v>II</v>
      </c>
      <c r="C192" s="26">
        <f t="shared" si="10"/>
        <v>49544.385000000002</v>
      </c>
      <c r="D192" t="str">
        <f t="shared" si="11"/>
        <v>vis</v>
      </c>
      <c r="E192">
        <f>VLOOKUP(C192,A!C$21:E$935,3,FALSE)</f>
        <v>18817.537906965408</v>
      </c>
      <c r="G192">
        <v>25021</v>
      </c>
      <c r="H192">
        <v>-0.1416</v>
      </c>
      <c r="I192">
        <v>49544.385000000002</v>
      </c>
      <c r="J192" t="s">
        <v>1880</v>
      </c>
      <c r="K192" t="s">
        <v>138</v>
      </c>
      <c r="L192" t="s">
        <v>1916</v>
      </c>
      <c r="N192" t="s">
        <v>2002</v>
      </c>
    </row>
    <row r="193" spans="1:15">
      <c r="A193" s="26" t="str">
        <f t="shared" si="8"/>
        <v>Seifert K</v>
      </c>
      <c r="B193" s="11" t="str">
        <f t="shared" si="9"/>
        <v>I</v>
      </c>
      <c r="C193" s="26">
        <f t="shared" si="10"/>
        <v>49547.455000000002</v>
      </c>
      <c r="D193" t="str">
        <f t="shared" si="11"/>
        <v>vis</v>
      </c>
      <c r="E193">
        <f>VLOOKUP(C193,A!C$21:E$935,3,FALSE)</f>
        <v>18825.03218818194</v>
      </c>
      <c r="G193">
        <v>25029</v>
      </c>
      <c r="H193">
        <v>-0.14380000000000001</v>
      </c>
      <c r="I193">
        <v>49547.455000000002</v>
      </c>
      <c r="J193" t="s">
        <v>1868</v>
      </c>
      <c r="K193" t="s">
        <v>138</v>
      </c>
      <c r="L193" t="s">
        <v>1979</v>
      </c>
      <c r="N193" t="s">
        <v>2003</v>
      </c>
    </row>
    <row r="194" spans="1:15">
      <c r="A194" s="26" t="str">
        <f t="shared" si="8"/>
        <v>Dahm Michael</v>
      </c>
      <c r="B194" s="11" t="str">
        <f t="shared" si="9"/>
        <v>II</v>
      </c>
      <c r="C194" s="26">
        <f t="shared" si="10"/>
        <v>49571.434000000001</v>
      </c>
      <c r="D194" t="str">
        <f t="shared" si="11"/>
        <v>vis</v>
      </c>
      <c r="E194">
        <f>VLOOKUP(C194,A!C$21:E$935,3,FALSE)</f>
        <v>18883.568139091123</v>
      </c>
      <c r="G194">
        <v>25087</v>
      </c>
      <c r="H194">
        <v>-0.12939999999999999</v>
      </c>
      <c r="I194">
        <v>49571.434000000001</v>
      </c>
      <c r="J194" t="s">
        <v>1880</v>
      </c>
      <c r="K194" t="s">
        <v>138</v>
      </c>
      <c r="L194" t="s">
        <v>1994</v>
      </c>
      <c r="N194" t="s">
        <v>2004</v>
      </c>
    </row>
    <row r="195" spans="1:15">
      <c r="A195" s="26" t="str">
        <f t="shared" si="8"/>
        <v>Dahm Michael</v>
      </c>
      <c r="B195" s="11" t="str">
        <f t="shared" si="9"/>
        <v>I</v>
      </c>
      <c r="C195" s="26">
        <f t="shared" si="10"/>
        <v>49896.487999999998</v>
      </c>
      <c r="D195" t="str">
        <f t="shared" si="11"/>
        <v>vis</v>
      </c>
      <c r="E195">
        <f>VLOOKUP(C195,A!C$21:E$935,3,FALSE)</f>
        <v>19677.06849301892</v>
      </c>
      <c r="G195">
        <v>25881</v>
      </c>
      <c r="H195">
        <v>-0.13089999999999999</v>
      </c>
      <c r="I195">
        <v>49896.487999999998</v>
      </c>
      <c r="J195" t="s">
        <v>1868</v>
      </c>
      <c r="K195" t="s">
        <v>138</v>
      </c>
      <c r="L195" t="s">
        <v>1994</v>
      </c>
      <c r="N195" t="s">
        <v>2005</v>
      </c>
    </row>
    <row r="196" spans="1:15">
      <c r="A196" s="26" t="str">
        <f t="shared" si="8"/>
        <v>Martignoni Max</v>
      </c>
      <c r="B196" s="11" t="str">
        <f t="shared" si="9"/>
        <v>II</v>
      </c>
      <c r="C196" s="26">
        <f t="shared" si="10"/>
        <v>49959.353000000003</v>
      </c>
      <c r="D196" t="str">
        <f t="shared" si="11"/>
        <v>vis</v>
      </c>
      <c r="E196">
        <f>VLOOKUP(C196,A!C$21:E$935,3,FALSE)</f>
        <v>19830.530378581552</v>
      </c>
      <c r="G196">
        <v>26034</v>
      </c>
      <c r="H196">
        <v>-0.14699999999999999</v>
      </c>
      <c r="I196">
        <v>49959.353000000003</v>
      </c>
      <c r="J196" t="s">
        <v>1880</v>
      </c>
      <c r="K196" t="s">
        <v>138</v>
      </c>
      <c r="L196" t="s">
        <v>2006</v>
      </c>
      <c r="N196" t="s">
        <v>2007</v>
      </c>
    </row>
    <row r="197" spans="1:15">
      <c r="A197" s="26" t="str">
        <f t="shared" si="8"/>
        <v>Kleikamp Wilhelm</v>
      </c>
      <c r="B197" s="11" t="str">
        <f t="shared" si="9"/>
        <v>I</v>
      </c>
      <c r="C197" s="26">
        <f t="shared" si="10"/>
        <v>50252.483699999997</v>
      </c>
      <c r="D197" t="str">
        <f t="shared" si="11"/>
        <v>ccd</v>
      </c>
      <c r="E197">
        <f>VLOOKUP(C197,A!C$21:E$935,3,FALSE)</f>
        <v>20546.101681186967</v>
      </c>
      <c r="G197">
        <v>26750</v>
      </c>
      <c r="H197">
        <v>-0.1193</v>
      </c>
      <c r="I197">
        <v>50252.483699999997</v>
      </c>
      <c r="J197" t="s">
        <v>1868</v>
      </c>
      <c r="K197" t="s">
        <v>146</v>
      </c>
      <c r="L197" t="s">
        <v>2008</v>
      </c>
      <c r="M197" t="s">
        <v>2009</v>
      </c>
    </row>
    <row r="198" spans="1:15">
      <c r="A198" s="26" t="str">
        <f t="shared" si="8"/>
        <v>Dahm Michael</v>
      </c>
      <c r="B198" s="11" t="str">
        <f t="shared" si="9"/>
        <v>II</v>
      </c>
      <c r="C198" s="26">
        <f t="shared" si="10"/>
        <v>50287.504999999997</v>
      </c>
      <c r="D198" t="str">
        <f t="shared" si="11"/>
        <v>vis</v>
      </c>
      <c r="E198">
        <f>VLOOKUP(C198,A!C$21:E$935,3,FALSE)</f>
        <v>20631.593365476387</v>
      </c>
      <c r="G198">
        <v>26835</v>
      </c>
      <c r="H198">
        <v>-0.1231</v>
      </c>
      <c r="I198">
        <v>50287.504999999997</v>
      </c>
      <c r="J198" t="s">
        <v>1880</v>
      </c>
      <c r="K198" t="s">
        <v>138</v>
      </c>
      <c r="L198" t="s">
        <v>1994</v>
      </c>
      <c r="N198" t="s">
        <v>2005</v>
      </c>
    </row>
    <row r="199" spans="1:15">
      <c r="A199" s="26" t="str">
        <f t="shared" si="8"/>
        <v>Deeg H J</v>
      </c>
      <c r="B199" s="11" t="str">
        <f t="shared" si="9"/>
        <v>I</v>
      </c>
      <c r="C199" s="26">
        <f t="shared" si="10"/>
        <v>50334.410300000003</v>
      </c>
      <c r="D199" t="str">
        <f t="shared" si="11"/>
        <v>H</v>
      </c>
      <c r="E199">
        <f>VLOOKUP(C199,A!C$21:E$935,3,FALSE)</f>
        <v>20746.095485589027</v>
      </c>
      <c r="G199">
        <v>26950</v>
      </c>
      <c r="H199">
        <v>-0.12230000000000001</v>
      </c>
      <c r="I199">
        <v>50334.410300000003</v>
      </c>
      <c r="J199" t="s">
        <v>1868</v>
      </c>
      <c r="K199" t="s">
        <v>202</v>
      </c>
      <c r="L199" t="s">
        <v>2010</v>
      </c>
      <c r="N199" t="s">
        <v>2011</v>
      </c>
    </row>
    <row r="200" spans="1:15">
      <c r="A200" s="26" t="str">
        <f t="shared" si="8"/>
        <v>Kleikamp Wilhelm</v>
      </c>
      <c r="B200" s="11" t="str">
        <f t="shared" si="9"/>
        <v>I</v>
      </c>
      <c r="C200" s="26">
        <f t="shared" si="10"/>
        <v>50640.425199999998</v>
      </c>
      <c r="D200" t="str">
        <f t="shared" si="11"/>
        <v>ccd</v>
      </c>
      <c r="E200">
        <f>VLOOKUP(C200,A!C$21:E$935,3,FALSE)</f>
        <v>21493.118846191195</v>
      </c>
      <c r="G200">
        <v>27697</v>
      </c>
      <c r="H200">
        <v>-0.1145</v>
      </c>
      <c r="I200">
        <v>50640.425199999998</v>
      </c>
      <c r="J200" t="s">
        <v>1868</v>
      </c>
      <c r="K200" t="s">
        <v>146</v>
      </c>
      <c r="L200" t="s">
        <v>2008</v>
      </c>
      <c r="M200" t="s">
        <v>2012</v>
      </c>
    </row>
    <row r="201" spans="1:15">
      <c r="A201" s="26" t="str">
        <f t="shared" si="8"/>
        <v>Deeg H J</v>
      </c>
      <c r="B201" s="11" t="str">
        <f t="shared" si="9"/>
        <v>II</v>
      </c>
      <c r="C201" s="26">
        <f t="shared" si="10"/>
        <v>50652.502500000002</v>
      </c>
      <c r="D201" t="str">
        <f t="shared" si="11"/>
        <v>H</v>
      </c>
      <c r="E201">
        <f>VLOOKUP(C201,A!C$21:E$935,3,FALSE)</f>
        <v>21522.601153206324</v>
      </c>
      <c r="G201">
        <v>27726</v>
      </c>
      <c r="H201">
        <v>-0.12189999999999999</v>
      </c>
      <c r="I201">
        <v>50652.502500000002</v>
      </c>
      <c r="J201" t="s">
        <v>1880</v>
      </c>
      <c r="K201" t="s">
        <v>202</v>
      </c>
      <c r="L201" t="s">
        <v>2010</v>
      </c>
      <c r="N201" t="s">
        <v>2011</v>
      </c>
    </row>
    <row r="202" spans="1:15">
      <c r="A202" s="26" t="str">
        <f t="shared" si="8"/>
        <v>Deeg H J</v>
      </c>
      <c r="B202" s="11" t="str">
        <f t="shared" si="9"/>
        <v>II</v>
      </c>
      <c r="C202" s="26">
        <f t="shared" si="10"/>
        <v>50654.550600000002</v>
      </c>
      <c r="D202" t="str">
        <f t="shared" si="11"/>
        <v>H</v>
      </c>
      <c r="E202">
        <f>VLOOKUP(C202,A!C$21:E$935,3,FALSE)</f>
        <v>21527.60083964267</v>
      </c>
      <c r="G202">
        <v>27731</v>
      </c>
      <c r="H202">
        <v>-0.1221</v>
      </c>
      <c r="I202">
        <v>50654.550600000002</v>
      </c>
      <c r="J202" t="s">
        <v>1880</v>
      </c>
      <c r="K202" t="s">
        <v>202</v>
      </c>
      <c r="L202" t="s">
        <v>2010</v>
      </c>
      <c r="N202" t="s">
        <v>2011</v>
      </c>
    </row>
    <row r="203" spans="1:15">
      <c r="A203" s="26" t="str">
        <f t="shared" ref="A203:A266" si="12">L203</f>
        <v>Hejduk P</v>
      </c>
      <c r="B203" s="11" t="str">
        <f t="shared" ref="B203:B266" si="13">IF(J203="s","II","I")</f>
        <v>I</v>
      </c>
      <c r="C203" s="26">
        <f t="shared" ref="C203:C266" si="14">I203</f>
        <v>52086.454400000002</v>
      </c>
      <c r="D203" t="str">
        <f t="shared" ref="D203:D266" si="15">K203</f>
        <v>vis</v>
      </c>
      <c r="E203">
        <f>VLOOKUP(C203,A!C$21:E$935,3,FALSE)</f>
        <v>25023.069814307091</v>
      </c>
      <c r="G203">
        <v>31227</v>
      </c>
      <c r="H203">
        <v>-0.14269999999999999</v>
      </c>
      <c r="I203">
        <v>52086.454400000002</v>
      </c>
      <c r="J203" t="s">
        <v>1868</v>
      </c>
      <c r="K203" t="s">
        <v>138</v>
      </c>
      <c r="L203" t="s">
        <v>351</v>
      </c>
      <c r="N203" t="s">
        <v>2013</v>
      </c>
    </row>
    <row r="204" spans="1:15">
      <c r="A204" s="26" t="str">
        <f t="shared" si="12"/>
        <v>Prochazkova B</v>
      </c>
      <c r="B204" s="11" t="str">
        <f t="shared" si="13"/>
        <v>I</v>
      </c>
      <c r="C204" s="26">
        <f t="shared" si="14"/>
        <v>52118.422200000001</v>
      </c>
      <c r="D204" t="str">
        <f t="shared" si="15"/>
        <v>vis</v>
      </c>
      <c r="E204">
        <f>VLOOKUP(C204,A!C$21:E$935,3,FALSE)</f>
        <v>25101.107496090095</v>
      </c>
      <c r="G204">
        <v>31305</v>
      </c>
      <c r="H204">
        <v>-0.12740000000000001</v>
      </c>
      <c r="I204">
        <v>52118.422200000001</v>
      </c>
      <c r="J204" t="s">
        <v>1868</v>
      </c>
      <c r="K204" t="s">
        <v>138</v>
      </c>
      <c r="L204" t="s">
        <v>2014</v>
      </c>
      <c r="N204" t="s">
        <v>2015</v>
      </c>
    </row>
    <row r="205" spans="1:15">
      <c r="A205" s="26" t="str">
        <f t="shared" si="12"/>
        <v>Cihal R</v>
      </c>
      <c r="B205" s="11" t="str">
        <f t="shared" si="13"/>
        <v>I</v>
      </c>
      <c r="C205" s="26">
        <f t="shared" si="14"/>
        <v>52136.434399999998</v>
      </c>
      <c r="D205" t="str">
        <f t="shared" si="15"/>
        <v>vis</v>
      </c>
      <c r="E205">
        <f>VLOOKUP(C205,A!C$21:E$935,3,FALSE)</f>
        <v>25145.07768896579</v>
      </c>
      <c r="G205">
        <v>31349</v>
      </c>
      <c r="H205">
        <v>-0.13980000000000001</v>
      </c>
      <c r="I205">
        <v>52136.434399999998</v>
      </c>
      <c r="J205" t="s">
        <v>1868</v>
      </c>
      <c r="K205" t="s">
        <v>138</v>
      </c>
      <c r="L205" t="s">
        <v>349</v>
      </c>
      <c r="O205" t="s">
        <v>2016</v>
      </c>
    </row>
    <row r="206" spans="1:15">
      <c r="A206" s="26" t="str">
        <f t="shared" si="12"/>
        <v>Paschke Anton</v>
      </c>
      <c r="B206" s="11" t="str">
        <f t="shared" si="13"/>
        <v>I</v>
      </c>
      <c r="C206" s="26">
        <f t="shared" si="14"/>
        <v>52483.455000000002</v>
      </c>
      <c r="D206" t="str">
        <f t="shared" si="15"/>
        <v>ccd</v>
      </c>
      <c r="E206">
        <f>VLOOKUP(C206,A!C$21:E$935,3,FALSE)</f>
        <v>25992.201455848346</v>
      </c>
      <c r="G206">
        <v>32196</v>
      </c>
      <c r="H206">
        <v>-9.0999999999999998E-2</v>
      </c>
      <c r="I206">
        <v>52483.455000000002</v>
      </c>
      <c r="J206" t="s">
        <v>1868</v>
      </c>
      <c r="K206" t="s">
        <v>146</v>
      </c>
      <c r="L206" t="s">
        <v>1963</v>
      </c>
      <c r="N206" t="s">
        <v>2017</v>
      </c>
    </row>
    <row r="207" spans="1:15">
      <c r="A207" s="26" t="str">
        <f t="shared" si="12"/>
        <v>Bracek O</v>
      </c>
      <c r="B207" s="11" t="str">
        <f t="shared" si="13"/>
        <v>I</v>
      </c>
      <c r="C207" s="26">
        <f t="shared" si="14"/>
        <v>52490.430200000003</v>
      </c>
      <c r="D207" t="str">
        <f t="shared" si="15"/>
        <v>vis</v>
      </c>
      <c r="E207">
        <f>VLOOKUP(C207,A!C$21:E$935,3,FALSE)</f>
        <v>26009.228853353739</v>
      </c>
      <c r="G207">
        <v>32213</v>
      </c>
      <c r="H207">
        <v>-7.9799999999999996E-2</v>
      </c>
      <c r="I207">
        <v>52490.430200000003</v>
      </c>
      <c r="J207" t="s">
        <v>1868</v>
      </c>
      <c r="K207" t="s">
        <v>138</v>
      </c>
      <c r="L207" t="s">
        <v>2018</v>
      </c>
      <c r="N207" t="s">
        <v>2019</v>
      </c>
    </row>
    <row r="208" spans="1:15">
      <c r="A208" s="26" t="str">
        <f t="shared" si="12"/>
        <v>Bracek O</v>
      </c>
      <c r="B208" s="11" t="str">
        <f t="shared" si="13"/>
        <v>I</v>
      </c>
      <c r="C208" s="26">
        <f t="shared" si="14"/>
        <v>52492.464099999997</v>
      </c>
      <c r="D208" t="str">
        <f t="shared" si="15"/>
        <v>vis</v>
      </c>
      <c r="E208">
        <f>VLOOKUP(C208,A!C$21:E$935,3,FALSE)</f>
        <v>26014.193875688026</v>
      </c>
      <c r="G208">
        <v>32218</v>
      </c>
      <c r="H208">
        <v>-9.4200000000000006E-2</v>
      </c>
      <c r="I208">
        <v>52492.464099999997</v>
      </c>
      <c r="J208" t="s">
        <v>1868</v>
      </c>
      <c r="K208" t="s">
        <v>138</v>
      </c>
      <c r="L208" t="s">
        <v>2018</v>
      </c>
      <c r="N208" t="s">
        <v>2019</v>
      </c>
    </row>
    <row r="209" spans="1:15">
      <c r="A209" s="26" t="str">
        <f t="shared" si="12"/>
        <v>Paschke Anton</v>
      </c>
      <c r="B209" s="11" t="str">
        <f t="shared" si="13"/>
        <v>II</v>
      </c>
      <c r="C209" s="26">
        <f t="shared" si="14"/>
        <v>52854.39</v>
      </c>
      <c r="D209" t="str">
        <f t="shared" si="15"/>
        <v>ccd</v>
      </c>
      <c r="E209">
        <f>VLOOKUP(C209,A!C$21:E$935,3,FALSE)</f>
        <v>26897.703476387112</v>
      </c>
      <c r="G209">
        <v>33101</v>
      </c>
      <c r="H209">
        <v>-9.2399999999999996E-2</v>
      </c>
      <c r="I209">
        <v>52854.39</v>
      </c>
      <c r="J209" t="s">
        <v>1880</v>
      </c>
      <c r="K209" t="s">
        <v>146</v>
      </c>
      <c r="L209" t="s">
        <v>1963</v>
      </c>
      <c r="N209" t="s">
        <v>2020</v>
      </c>
    </row>
    <row r="210" spans="1:15">
      <c r="A210" s="26" t="str">
        <f t="shared" si="12"/>
        <v>Cetni Y</v>
      </c>
      <c r="B210" s="11" t="str">
        <f t="shared" si="13"/>
        <v>I</v>
      </c>
      <c r="C210" s="26">
        <f t="shared" si="14"/>
        <v>54279.386500000001</v>
      </c>
      <c r="D210" t="str">
        <f t="shared" si="15"/>
        <v>BV</v>
      </c>
      <c r="E210">
        <f>VLOOKUP(C210,A!C$21:E$935,3,FALSE)</f>
        <v>30376.310806541132</v>
      </c>
      <c r="G210">
        <v>36580</v>
      </c>
      <c r="H210">
        <v>-5.6300000000000003E-2</v>
      </c>
      <c r="I210">
        <v>54279.386500000001</v>
      </c>
      <c r="J210" t="s">
        <v>1868</v>
      </c>
      <c r="K210" t="s">
        <v>1925</v>
      </c>
      <c r="L210" t="s">
        <v>2021</v>
      </c>
      <c r="O210" t="s">
        <v>2022</v>
      </c>
    </row>
    <row r="211" spans="1:15">
      <c r="A211" s="26" t="str">
        <f t="shared" si="12"/>
        <v>Caliskan S</v>
      </c>
      <c r="B211" s="11" t="str">
        <f t="shared" si="13"/>
        <v>I</v>
      </c>
      <c r="C211" s="26">
        <f t="shared" si="14"/>
        <v>54290.446300000003</v>
      </c>
      <c r="D211" t="str">
        <f t="shared" si="15"/>
        <v>BV</v>
      </c>
      <c r="E211">
        <f>VLOOKUP(C211,A!C$21:E$935,3,FALSE)</f>
        <v>30403.309259765436</v>
      </c>
      <c r="G211">
        <v>36607</v>
      </c>
      <c r="H211">
        <v>-5.7000000000000002E-2</v>
      </c>
      <c r="I211">
        <v>54290.446300000003</v>
      </c>
      <c r="J211" t="s">
        <v>1868</v>
      </c>
      <c r="K211" t="s">
        <v>1925</v>
      </c>
      <c r="L211" t="s">
        <v>2023</v>
      </c>
      <c r="N211" t="s">
        <v>2022</v>
      </c>
    </row>
    <row r="212" spans="1:15">
      <c r="A212" s="26" t="str">
        <f t="shared" si="12"/>
        <v>Kilicoglu T</v>
      </c>
      <c r="B212" s="11" t="str">
        <f t="shared" si="13"/>
        <v>II</v>
      </c>
      <c r="C212" s="26">
        <f t="shared" si="14"/>
        <v>54305.399400000002</v>
      </c>
      <c r="D212" t="str">
        <f t="shared" si="15"/>
        <v>BV</v>
      </c>
      <c r="E212">
        <f>VLOOKUP(C212,A!C$21:E$935,3,FALSE)</f>
        <v>30439.811779784624</v>
      </c>
      <c r="G212">
        <v>36643</v>
      </c>
      <c r="H212">
        <v>-5.6300000000000003E-2</v>
      </c>
      <c r="I212">
        <v>54305.399400000002</v>
      </c>
      <c r="J212" t="s">
        <v>1880</v>
      </c>
      <c r="K212" t="s">
        <v>1925</v>
      </c>
      <c r="L212" t="s">
        <v>2024</v>
      </c>
      <c r="N212" t="s">
        <v>2022</v>
      </c>
    </row>
    <row r="213" spans="1:15">
      <c r="A213" s="26" t="str">
        <f t="shared" si="12"/>
        <v>Gueroytrak H</v>
      </c>
      <c r="B213" s="11" t="str">
        <f t="shared" si="13"/>
        <v>I</v>
      </c>
      <c r="C213" s="26">
        <f t="shared" si="14"/>
        <v>54351.465900000003</v>
      </c>
      <c r="D213" t="str">
        <f t="shared" si="15"/>
        <v>BV</v>
      </c>
      <c r="E213">
        <f>VLOOKUP(C213,A!C$21:E$935,3,FALSE)</f>
        <v>30552.266276742717</v>
      </c>
      <c r="G213">
        <v>36756</v>
      </c>
      <c r="H213">
        <v>-7.4999999999999997E-2</v>
      </c>
      <c r="I213">
        <v>54351.465900000003</v>
      </c>
      <c r="J213" t="s">
        <v>1868</v>
      </c>
      <c r="K213" t="s">
        <v>1925</v>
      </c>
      <c r="L213" t="s">
        <v>2025</v>
      </c>
      <c r="N213" t="s">
        <v>2022</v>
      </c>
    </row>
    <row r="214" spans="1:15">
      <c r="A214" s="26" t="str">
        <f t="shared" si="12"/>
        <v>Karafil A</v>
      </c>
      <c r="B214" s="11" t="str">
        <f t="shared" si="13"/>
        <v>II</v>
      </c>
      <c r="C214" s="26">
        <f t="shared" si="14"/>
        <v>54641.319199999998</v>
      </c>
      <c r="D214" t="str">
        <f t="shared" si="15"/>
        <v>BV</v>
      </c>
      <c r="E214">
        <f>VLOOKUP(C214,A!C$21:E$935,3,FALSE)</f>
        <v>31259.837006951046</v>
      </c>
      <c r="G214">
        <v>37463</v>
      </c>
      <c r="H214">
        <v>-4.7800000000000002E-2</v>
      </c>
      <c r="I214">
        <v>54641.319199999998</v>
      </c>
      <c r="J214" t="s">
        <v>1880</v>
      </c>
      <c r="K214" t="s">
        <v>1925</v>
      </c>
      <c r="L214" t="s">
        <v>2026</v>
      </c>
      <c r="N214" t="s">
        <v>2027</v>
      </c>
    </row>
    <row r="215" spans="1:15">
      <c r="A215" s="26" t="str">
        <f t="shared" si="12"/>
        <v>Tanriverdi T</v>
      </c>
      <c r="B215" s="11" t="str">
        <f t="shared" si="13"/>
        <v>I</v>
      </c>
      <c r="C215" s="26">
        <f t="shared" si="14"/>
        <v>54642.3433</v>
      </c>
      <c r="D215" t="str">
        <f t="shared" si="15"/>
        <v>BV</v>
      </c>
      <c r="E215">
        <f>VLOOKUP(C215,A!C$21:E$935,3,FALSE)</f>
        <v>31262.336972225923</v>
      </c>
      <c r="G215">
        <v>37466</v>
      </c>
      <c r="H215">
        <v>-4.7699999999999999E-2</v>
      </c>
      <c r="I215">
        <v>54642.3433</v>
      </c>
      <c r="J215" t="s">
        <v>1868</v>
      </c>
      <c r="K215" t="s">
        <v>1925</v>
      </c>
      <c r="L215" t="s">
        <v>2028</v>
      </c>
      <c r="N215" t="s">
        <v>2027</v>
      </c>
    </row>
    <row r="216" spans="1:15">
      <c r="A216" s="26" t="str">
        <f t="shared" si="12"/>
        <v>Caliskan S</v>
      </c>
      <c r="B216" s="11" t="str">
        <f t="shared" si="13"/>
        <v>I</v>
      </c>
      <c r="C216" s="26">
        <f t="shared" si="14"/>
        <v>54646.439100000003</v>
      </c>
      <c r="D216" t="str">
        <f t="shared" si="15"/>
        <v>BV</v>
      </c>
      <c r="E216">
        <f>VLOOKUP(C216,A!C$21:E$935,3,FALSE)</f>
        <v>31272.335368645039</v>
      </c>
      <c r="G216">
        <v>37476</v>
      </c>
      <c r="H216">
        <v>-4.8300000000000003E-2</v>
      </c>
      <c r="I216">
        <v>54646.439100000003</v>
      </c>
      <c r="J216" t="s">
        <v>1868</v>
      </c>
      <c r="K216" t="s">
        <v>1925</v>
      </c>
      <c r="L216" t="s">
        <v>2023</v>
      </c>
      <c r="N216" t="s">
        <v>2027</v>
      </c>
    </row>
    <row r="217" spans="1:15">
      <c r="A217" s="26" t="str">
        <f t="shared" si="12"/>
        <v>Imdat E</v>
      </c>
      <c r="B217" s="11" t="str">
        <f t="shared" si="13"/>
        <v>II</v>
      </c>
      <c r="C217" s="26">
        <f t="shared" si="14"/>
        <v>54702.356500000002</v>
      </c>
      <c r="D217" t="str">
        <f t="shared" si="15"/>
        <v>BV</v>
      </c>
      <c r="E217">
        <f>VLOOKUP(C217,A!C$21:E$935,3,FALSE)</f>
        <v>31408.837231999194</v>
      </c>
      <c r="G217">
        <v>37612</v>
      </c>
      <c r="H217">
        <v>-4.8099999999999997E-2</v>
      </c>
      <c r="I217">
        <v>54702.356500000002</v>
      </c>
      <c r="J217" t="s">
        <v>1880</v>
      </c>
      <c r="K217" t="s">
        <v>1925</v>
      </c>
      <c r="L217" t="s">
        <v>2029</v>
      </c>
      <c r="O217" t="s">
        <v>2027</v>
      </c>
    </row>
    <row r="218" spans="1:15">
      <c r="A218" s="26" t="str">
        <f t="shared" si="12"/>
        <v>Goekay Goekhan</v>
      </c>
      <c r="B218" s="11" t="str">
        <f t="shared" si="13"/>
        <v>I</v>
      </c>
      <c r="C218" s="26">
        <f t="shared" si="14"/>
        <v>55032.337500000001</v>
      </c>
      <c r="D218" t="str">
        <f t="shared" si="15"/>
        <v>BVRI</v>
      </c>
      <c r="E218">
        <f>VLOOKUP(C218,A!C$21:E$935,3,FALSE)</f>
        <v>32214.365052882651</v>
      </c>
      <c r="G218">
        <v>38418</v>
      </c>
      <c r="H218">
        <v>-3.8399999999999997E-2</v>
      </c>
      <c r="I218">
        <v>55032.337500000001</v>
      </c>
      <c r="J218" t="s">
        <v>1868</v>
      </c>
      <c r="K218" t="s">
        <v>354</v>
      </c>
      <c r="L218" t="s">
        <v>2030</v>
      </c>
      <c r="N218" t="s">
        <v>2031</v>
      </c>
    </row>
    <row r="219" spans="1:15">
      <c r="A219" s="26" t="str">
        <f t="shared" si="12"/>
        <v>Goekay Goekhan</v>
      </c>
      <c r="B219" s="11" t="str">
        <f t="shared" si="13"/>
        <v>II</v>
      </c>
      <c r="C219" s="26">
        <f t="shared" si="14"/>
        <v>55033.361799999999</v>
      </c>
      <c r="D219" t="str">
        <f t="shared" si="15"/>
        <v>BVRI</v>
      </c>
      <c r="E219">
        <f>VLOOKUP(C219,A!C$21:E$935,3,FALSE)</f>
        <v>32216.865506384303</v>
      </c>
      <c r="G219">
        <v>38420</v>
      </c>
      <c r="H219">
        <v>-3.8399999999999997E-2</v>
      </c>
      <c r="I219">
        <v>55033.361799999999</v>
      </c>
      <c r="J219" t="s">
        <v>1880</v>
      </c>
      <c r="K219" t="s">
        <v>354</v>
      </c>
      <c r="L219" t="s">
        <v>2030</v>
      </c>
      <c r="N219" t="s">
        <v>2031</v>
      </c>
    </row>
    <row r="220" spans="1:15">
      <c r="A220" s="26" t="str">
        <f t="shared" si="12"/>
        <v>Ahnert P</v>
      </c>
      <c r="B220" s="11" t="str">
        <f t="shared" si="13"/>
        <v>II</v>
      </c>
      <c r="C220" s="26">
        <f t="shared" si="14"/>
        <v>30573.393</v>
      </c>
      <c r="D220" t="str">
        <f t="shared" si="15"/>
        <v>pg</v>
      </c>
      <c r="E220" t="e">
        <f>VLOOKUP(C220,A!C$21:E$935,3,FALSE)</f>
        <v>#N/A</v>
      </c>
      <c r="G220">
        <v>-21290</v>
      </c>
      <c r="H220">
        <v>7.4899999999999994E-2</v>
      </c>
      <c r="I220">
        <v>30573.393</v>
      </c>
      <c r="J220" t="s">
        <v>1880</v>
      </c>
      <c r="K220" t="s">
        <v>95</v>
      </c>
      <c r="L220" t="s">
        <v>306</v>
      </c>
      <c r="N220" t="s">
        <v>2032</v>
      </c>
    </row>
    <row r="221" spans="1:15">
      <c r="A221" s="26" t="str">
        <f t="shared" si="12"/>
        <v>Hoffmeister C</v>
      </c>
      <c r="B221" s="11" t="str">
        <f t="shared" si="13"/>
        <v>II</v>
      </c>
      <c r="C221" s="26">
        <f t="shared" si="14"/>
        <v>30573.404999999999</v>
      </c>
      <c r="D221" t="str">
        <f t="shared" si="15"/>
        <v>pg</v>
      </c>
      <c r="E221" t="e">
        <f>VLOOKUP(C221,A!C$21:E$935,3,FALSE)</f>
        <v>#N/A</v>
      </c>
      <c r="G221">
        <v>-21290</v>
      </c>
      <c r="H221">
        <v>8.6900000000000005E-2</v>
      </c>
      <c r="I221">
        <v>30573.404999999999</v>
      </c>
      <c r="J221" t="s">
        <v>1880</v>
      </c>
      <c r="K221" t="s">
        <v>95</v>
      </c>
      <c r="L221" t="s">
        <v>2033</v>
      </c>
      <c r="N221" t="s">
        <v>2034</v>
      </c>
    </row>
    <row r="222" spans="1:15">
      <c r="A222" s="26" t="str">
        <f t="shared" si="12"/>
        <v>Hoffmeister C</v>
      </c>
      <c r="B222" s="11" t="str">
        <f t="shared" si="13"/>
        <v>I</v>
      </c>
      <c r="C222" s="26">
        <f t="shared" si="14"/>
        <v>30578.560000000001</v>
      </c>
      <c r="D222" t="str">
        <f t="shared" si="15"/>
        <v>pg</v>
      </c>
      <c r="E222" t="e">
        <f>VLOOKUP(C222,A!C$21:E$935,3,FALSE)</f>
        <v>#N/A</v>
      </c>
      <c r="G222">
        <v>-21277</v>
      </c>
      <c r="H222">
        <v>0.1215</v>
      </c>
      <c r="I222">
        <v>30578.560000000001</v>
      </c>
      <c r="J222" t="s">
        <v>1868</v>
      </c>
      <c r="K222" t="s">
        <v>95</v>
      </c>
      <c r="L222" t="s">
        <v>2033</v>
      </c>
      <c r="N222" t="s">
        <v>2034</v>
      </c>
    </row>
    <row r="223" spans="1:15">
      <c r="A223" s="26" t="str">
        <f t="shared" si="12"/>
        <v>Hoffmeister C</v>
      </c>
      <c r="B223" s="11" t="str">
        <f t="shared" si="13"/>
        <v>II</v>
      </c>
      <c r="C223" s="26">
        <f t="shared" si="14"/>
        <v>30582.414000000001</v>
      </c>
      <c r="D223" t="str">
        <f t="shared" si="15"/>
        <v>pg</v>
      </c>
      <c r="E223" t="e">
        <f>VLOOKUP(C223,A!C$21:E$935,3,FALSE)</f>
        <v>#N/A</v>
      </c>
      <c r="G223">
        <v>-21268</v>
      </c>
      <c r="H223">
        <v>8.3699999999999997E-2</v>
      </c>
      <c r="I223">
        <v>30582.414000000001</v>
      </c>
      <c r="J223" t="s">
        <v>1880</v>
      </c>
      <c r="K223" t="s">
        <v>95</v>
      </c>
      <c r="L223" t="s">
        <v>2033</v>
      </c>
      <c r="N223" t="s">
        <v>2034</v>
      </c>
    </row>
    <row r="224" spans="1:15">
      <c r="A224" s="26" t="str">
        <f t="shared" si="12"/>
        <v>Hoffmeister C</v>
      </c>
      <c r="B224" s="11" t="str">
        <f t="shared" si="13"/>
        <v>I</v>
      </c>
      <c r="C224" s="26">
        <f t="shared" si="14"/>
        <v>30583.423999999999</v>
      </c>
      <c r="D224" t="str">
        <f t="shared" si="15"/>
        <v>pg</v>
      </c>
      <c r="E224" t="e">
        <f>VLOOKUP(C224,A!C$21:E$935,3,FALSE)</f>
        <v>#N/A</v>
      </c>
      <c r="G224">
        <v>-21265</v>
      </c>
      <c r="H224">
        <v>6.9699999999999998E-2</v>
      </c>
      <c r="I224">
        <v>30583.423999999999</v>
      </c>
      <c r="J224" t="s">
        <v>1868</v>
      </c>
      <c r="K224" t="s">
        <v>95</v>
      </c>
      <c r="L224" t="s">
        <v>2033</v>
      </c>
      <c r="N224" t="s">
        <v>2034</v>
      </c>
    </row>
    <row r="225" spans="1:15">
      <c r="A225" s="26" t="str">
        <f t="shared" si="12"/>
        <v>Hoffmeister C</v>
      </c>
      <c r="B225" s="11" t="str">
        <f t="shared" si="13"/>
        <v>I</v>
      </c>
      <c r="C225" s="26">
        <f t="shared" si="14"/>
        <v>30587.544000000002</v>
      </c>
      <c r="D225" t="str">
        <f t="shared" si="15"/>
        <v>pg</v>
      </c>
      <c r="E225" t="e">
        <f>VLOOKUP(C225,A!C$21:E$935,3,FALSE)</f>
        <v>#N/A</v>
      </c>
      <c r="G225">
        <v>-21255</v>
      </c>
      <c r="H225">
        <v>9.3200000000000005E-2</v>
      </c>
      <c r="I225">
        <v>30587.544000000002</v>
      </c>
      <c r="J225" t="s">
        <v>1868</v>
      </c>
      <c r="K225" t="s">
        <v>95</v>
      </c>
      <c r="L225" t="s">
        <v>2033</v>
      </c>
      <c r="N225" t="s">
        <v>2034</v>
      </c>
    </row>
    <row r="226" spans="1:15">
      <c r="A226" s="26" t="str">
        <f t="shared" si="12"/>
        <v>Hoffmeister C</v>
      </c>
      <c r="B226" s="11" t="str">
        <f t="shared" si="13"/>
        <v>I</v>
      </c>
      <c r="C226" s="26">
        <f t="shared" si="14"/>
        <v>30588.322</v>
      </c>
      <c r="D226" t="str">
        <f t="shared" si="15"/>
        <v>pg</v>
      </c>
      <c r="E226" t="e">
        <f>VLOOKUP(C226,A!C$21:E$935,3,FALSE)</f>
        <v>#N/A</v>
      </c>
      <c r="G226">
        <v>-21253</v>
      </c>
      <c r="H226">
        <v>5.1900000000000002E-2</v>
      </c>
      <c r="I226">
        <v>30588.322</v>
      </c>
      <c r="J226" t="s">
        <v>1868</v>
      </c>
      <c r="K226" t="s">
        <v>95</v>
      </c>
      <c r="L226" t="s">
        <v>2033</v>
      </c>
      <c r="N226" t="s">
        <v>2034</v>
      </c>
    </row>
    <row r="227" spans="1:15">
      <c r="A227" s="26" t="str">
        <f t="shared" si="12"/>
        <v>Hoffmeister C</v>
      </c>
      <c r="B227" s="11" t="str">
        <f t="shared" si="13"/>
        <v>II</v>
      </c>
      <c r="C227" s="26">
        <f t="shared" si="14"/>
        <v>30589.356</v>
      </c>
      <c r="D227" t="str">
        <f t="shared" si="15"/>
        <v>pg</v>
      </c>
      <c r="E227" t="e">
        <f>VLOOKUP(C227,A!C$21:E$935,3,FALSE)</f>
        <v>#N/A</v>
      </c>
      <c r="G227">
        <v>-21251</v>
      </c>
      <c r="H227">
        <v>6.1600000000000002E-2</v>
      </c>
      <c r="I227">
        <v>30589.356</v>
      </c>
      <c r="J227" t="s">
        <v>1880</v>
      </c>
      <c r="K227" t="s">
        <v>95</v>
      </c>
      <c r="L227" t="s">
        <v>2033</v>
      </c>
      <c r="N227" t="s">
        <v>2034</v>
      </c>
    </row>
    <row r="228" spans="1:15">
      <c r="A228" s="26" t="str">
        <f t="shared" si="12"/>
        <v>Hoffmeister C</v>
      </c>
      <c r="B228" s="11" t="str">
        <f t="shared" si="13"/>
        <v>I</v>
      </c>
      <c r="C228" s="26">
        <f t="shared" si="14"/>
        <v>30590.402999999998</v>
      </c>
      <c r="D228" t="str">
        <f t="shared" si="15"/>
        <v>pg</v>
      </c>
      <c r="E228" t="e">
        <f>VLOOKUP(C228,A!C$21:E$935,3,FALSE)</f>
        <v>#N/A</v>
      </c>
      <c r="G228">
        <v>-21248</v>
      </c>
      <c r="H228">
        <v>8.4699999999999998E-2</v>
      </c>
      <c r="I228">
        <v>30590.402999999998</v>
      </c>
      <c r="J228" t="s">
        <v>1868</v>
      </c>
      <c r="K228" t="s">
        <v>95</v>
      </c>
      <c r="L228" t="s">
        <v>2033</v>
      </c>
      <c r="N228" t="s">
        <v>2034</v>
      </c>
    </row>
    <row r="229" spans="1:15">
      <c r="A229" s="26" t="str">
        <f t="shared" si="12"/>
        <v>Hoffmeister C</v>
      </c>
      <c r="B229" s="11" t="str">
        <f t="shared" si="13"/>
        <v>II</v>
      </c>
      <c r="C229" s="26">
        <f t="shared" si="14"/>
        <v>30605.341</v>
      </c>
      <c r="D229" t="str">
        <f t="shared" si="15"/>
        <v>pg</v>
      </c>
      <c r="E229" t="e">
        <f>VLOOKUP(C229,A!C$21:E$935,3,FALSE)</f>
        <v>#N/A</v>
      </c>
      <c r="G229">
        <v>-21212</v>
      </c>
      <c r="H229">
        <v>7.0400000000000004E-2</v>
      </c>
      <c r="I229">
        <v>30605.341</v>
      </c>
      <c r="J229" t="s">
        <v>1880</v>
      </c>
      <c r="K229" t="s">
        <v>95</v>
      </c>
      <c r="L229" t="s">
        <v>2033</v>
      </c>
      <c r="N229" t="s">
        <v>2034</v>
      </c>
    </row>
    <row r="230" spans="1:15">
      <c r="A230" s="26" t="str">
        <f t="shared" si="12"/>
        <v>Hoffmeister C</v>
      </c>
      <c r="B230" s="11" t="str">
        <f t="shared" si="13"/>
        <v>I</v>
      </c>
      <c r="C230" s="26">
        <f t="shared" si="14"/>
        <v>30606.362000000001</v>
      </c>
      <c r="D230" t="str">
        <f t="shared" si="15"/>
        <v>pg</v>
      </c>
      <c r="E230" t="e">
        <f>VLOOKUP(C230,A!C$21:E$935,3,FALSE)</f>
        <v>#N/A</v>
      </c>
      <c r="G230">
        <v>-21209</v>
      </c>
      <c r="H230">
        <v>6.7400000000000002E-2</v>
      </c>
      <c r="I230">
        <v>30606.362000000001</v>
      </c>
      <c r="J230" t="s">
        <v>1868</v>
      </c>
      <c r="K230" t="s">
        <v>95</v>
      </c>
      <c r="L230" t="s">
        <v>2033</v>
      </c>
      <c r="N230" t="s">
        <v>2034</v>
      </c>
    </row>
    <row r="231" spans="1:15">
      <c r="A231" s="26" t="str">
        <f t="shared" si="12"/>
        <v>Hoffmeister C</v>
      </c>
      <c r="B231" s="11" t="str">
        <f t="shared" si="13"/>
        <v>I</v>
      </c>
      <c r="C231" s="26">
        <f t="shared" si="14"/>
        <v>30608.417000000001</v>
      </c>
      <c r="D231" t="str">
        <f t="shared" si="15"/>
        <v>pg</v>
      </c>
      <c r="E231" t="e">
        <f>VLOOKUP(C231,A!C$21:E$935,3,FALSE)</f>
        <v>#N/A</v>
      </c>
      <c r="G231">
        <v>-21204</v>
      </c>
      <c r="H231">
        <v>7.4200000000000002E-2</v>
      </c>
      <c r="I231">
        <v>30608.417000000001</v>
      </c>
      <c r="J231" t="s">
        <v>1868</v>
      </c>
      <c r="K231" t="s">
        <v>95</v>
      </c>
      <c r="L231" t="s">
        <v>2033</v>
      </c>
      <c r="N231" t="s">
        <v>2034</v>
      </c>
    </row>
    <row r="232" spans="1:15">
      <c r="A232" s="26" t="str">
        <f t="shared" si="12"/>
        <v>Hoffmeister C</v>
      </c>
      <c r="B232" s="11" t="str">
        <f t="shared" si="13"/>
        <v>I</v>
      </c>
      <c r="C232" s="26">
        <f t="shared" si="14"/>
        <v>30613.311000000002</v>
      </c>
      <c r="D232" t="str">
        <f t="shared" si="15"/>
        <v>pg</v>
      </c>
      <c r="E232" t="e">
        <f>VLOOKUP(C232,A!C$21:E$935,3,FALSE)</f>
        <v>#N/A</v>
      </c>
      <c r="G232">
        <v>-21192</v>
      </c>
      <c r="H232">
        <v>5.2400000000000002E-2</v>
      </c>
      <c r="I232">
        <v>30613.311000000002</v>
      </c>
      <c r="J232" t="s">
        <v>1868</v>
      </c>
      <c r="K232" t="s">
        <v>95</v>
      </c>
      <c r="L232" t="s">
        <v>2033</v>
      </c>
      <c r="N232" t="s">
        <v>2034</v>
      </c>
    </row>
    <row r="233" spans="1:15">
      <c r="A233" s="26" t="str">
        <f t="shared" si="12"/>
        <v>Zessewitsch V P</v>
      </c>
      <c r="B233" s="11" t="str">
        <f t="shared" si="13"/>
        <v>I</v>
      </c>
      <c r="C233" s="26">
        <f t="shared" si="14"/>
        <v>31023.383000000002</v>
      </c>
      <c r="D233" t="str">
        <f t="shared" si="15"/>
        <v>vis</v>
      </c>
      <c r="E233" t="e">
        <f>VLOOKUP(C233,A!C$21:E$935,3,FALSE)</f>
        <v>#N/A</v>
      </c>
      <c r="G233">
        <v>-20191</v>
      </c>
      <c r="H233">
        <v>6.6799999999999998E-2</v>
      </c>
      <c r="I233">
        <v>31023.383000000002</v>
      </c>
      <c r="J233" t="s">
        <v>1868</v>
      </c>
      <c r="K233" t="s">
        <v>138</v>
      </c>
      <c r="L233" t="s">
        <v>2035</v>
      </c>
      <c r="N233" t="s">
        <v>2036</v>
      </c>
    </row>
    <row r="234" spans="1:15">
      <c r="A234" s="26" t="str">
        <f t="shared" si="12"/>
        <v>Zessewitsch V P</v>
      </c>
      <c r="B234" s="11" t="str">
        <f t="shared" si="13"/>
        <v>II</v>
      </c>
      <c r="C234" s="26">
        <f t="shared" si="14"/>
        <v>31023.594000000001</v>
      </c>
      <c r="D234" t="str">
        <f t="shared" si="15"/>
        <v>vis</v>
      </c>
      <c r="E234" t="e">
        <f>VLOOKUP(C234,A!C$21:E$935,3,FALSE)</f>
        <v>#N/A</v>
      </c>
      <c r="G234">
        <v>-20191</v>
      </c>
      <c r="H234">
        <v>7.2800000000000004E-2</v>
      </c>
      <c r="I234">
        <v>31023.594000000001</v>
      </c>
      <c r="J234" t="s">
        <v>1880</v>
      </c>
      <c r="K234" t="s">
        <v>138</v>
      </c>
      <c r="L234" t="s">
        <v>2035</v>
      </c>
      <c r="N234" t="s">
        <v>2036</v>
      </c>
    </row>
    <row r="235" spans="1:15">
      <c r="A235" s="26" t="str">
        <f t="shared" si="12"/>
        <v>Fresa A</v>
      </c>
      <c r="B235" s="11" t="str">
        <f t="shared" si="13"/>
        <v>II</v>
      </c>
      <c r="C235" s="26">
        <f t="shared" si="14"/>
        <v>34179.453300000001</v>
      </c>
      <c r="D235" t="str">
        <f t="shared" si="15"/>
        <v>pe</v>
      </c>
      <c r="E235" t="e">
        <f>VLOOKUP(C235,A!C$21:E$935,3,FALSE)</f>
        <v>#N/A</v>
      </c>
      <c r="G235">
        <v>-12487</v>
      </c>
      <c r="H235">
        <v>3.8999999999999998E-3</v>
      </c>
      <c r="I235">
        <v>34179.453300000001</v>
      </c>
      <c r="J235" t="s">
        <v>1880</v>
      </c>
      <c r="K235" t="s">
        <v>337</v>
      </c>
      <c r="L235" t="s">
        <v>2037</v>
      </c>
      <c r="O235" t="s">
        <v>2038</v>
      </c>
    </row>
    <row r="236" spans="1:15">
      <c r="A236" s="26" t="str">
        <f t="shared" si="12"/>
        <v>Fresa A</v>
      </c>
      <c r="B236" s="11" t="str">
        <f t="shared" si="13"/>
        <v>II</v>
      </c>
      <c r="C236" s="26">
        <f t="shared" si="14"/>
        <v>34181.500899999999</v>
      </c>
      <c r="D236" t="str">
        <f t="shared" si="15"/>
        <v>pe</v>
      </c>
      <c r="E236" t="e">
        <f>VLOOKUP(C236,A!C$21:E$935,3,FALSE)</f>
        <v>#N/A</v>
      </c>
      <c r="G236">
        <v>-12482</v>
      </c>
      <c r="H236">
        <v>3.2000000000000002E-3</v>
      </c>
      <c r="I236">
        <v>34181.500899999999</v>
      </c>
      <c r="J236" t="s">
        <v>1880</v>
      </c>
      <c r="K236" t="s">
        <v>337</v>
      </c>
      <c r="L236" t="s">
        <v>2037</v>
      </c>
      <c r="O236" t="s">
        <v>2038</v>
      </c>
    </row>
    <row r="237" spans="1:15">
      <c r="A237" s="26" t="str">
        <f t="shared" si="12"/>
        <v>Fresa A</v>
      </c>
      <c r="B237" s="11" t="str">
        <f t="shared" si="13"/>
        <v>I</v>
      </c>
      <c r="C237" s="26">
        <f t="shared" si="14"/>
        <v>34226.357199999999</v>
      </c>
      <c r="D237" t="str">
        <f t="shared" si="15"/>
        <v>pe</v>
      </c>
      <c r="E237" t="e">
        <f>VLOOKUP(C237,A!C$21:E$935,3,FALSE)</f>
        <v>#N/A</v>
      </c>
      <c r="G237">
        <v>-12372</v>
      </c>
      <c r="H237">
        <v>3.3E-3</v>
      </c>
      <c r="I237">
        <v>34226.357199999999</v>
      </c>
      <c r="J237" t="s">
        <v>1868</v>
      </c>
      <c r="K237" t="s">
        <v>337</v>
      </c>
      <c r="L237" t="s">
        <v>2037</v>
      </c>
      <c r="O237" t="s">
        <v>2038</v>
      </c>
    </row>
    <row r="238" spans="1:15">
      <c r="A238" s="26" t="str">
        <f t="shared" si="12"/>
        <v>Fresa A</v>
      </c>
      <c r="B238" s="11" t="str">
        <f t="shared" si="13"/>
        <v>I</v>
      </c>
      <c r="C238" s="26">
        <f t="shared" si="14"/>
        <v>34237.417699999998</v>
      </c>
      <c r="D238" t="str">
        <f t="shared" si="15"/>
        <v>pe</v>
      </c>
      <c r="E238" t="e">
        <f>VLOOKUP(C238,A!C$21:E$935,3,FALSE)</f>
        <v>#N/A</v>
      </c>
      <c r="G238">
        <v>-12345</v>
      </c>
      <c r="H238">
        <v>3.3E-3</v>
      </c>
      <c r="I238">
        <v>34237.417699999998</v>
      </c>
      <c r="J238" t="s">
        <v>1868</v>
      </c>
      <c r="K238" t="s">
        <v>337</v>
      </c>
      <c r="L238" t="s">
        <v>2037</v>
      </c>
      <c r="O238" t="s">
        <v>2038</v>
      </c>
    </row>
    <row r="239" spans="1:15">
      <c r="A239" s="26" t="str">
        <f t="shared" si="12"/>
        <v>Kwee K K</v>
      </c>
      <c r="B239" s="11" t="str">
        <f t="shared" si="13"/>
        <v>I</v>
      </c>
      <c r="C239" s="26">
        <f t="shared" si="14"/>
        <v>34515.564200000001</v>
      </c>
      <c r="D239" t="str">
        <f t="shared" si="15"/>
        <v>pe</v>
      </c>
      <c r="E239" t="e">
        <f>VLOOKUP(C239,A!C$21:E$935,3,FALSE)</f>
        <v>#N/A</v>
      </c>
      <c r="G239">
        <v>-11666</v>
      </c>
      <c r="H239">
        <v>-1.1999999999999999E-3</v>
      </c>
      <c r="I239">
        <v>34515.564200000001</v>
      </c>
      <c r="J239" t="s">
        <v>1868</v>
      </c>
      <c r="K239" t="s">
        <v>337</v>
      </c>
      <c r="L239" t="s">
        <v>2039</v>
      </c>
      <c r="N239" t="s">
        <v>2040</v>
      </c>
    </row>
    <row r="240" spans="1:15">
      <c r="A240" s="26" t="str">
        <f t="shared" si="12"/>
        <v>Kwee K K</v>
      </c>
      <c r="B240" s="11" t="str">
        <f t="shared" si="13"/>
        <v>I</v>
      </c>
      <c r="C240" s="26">
        <f t="shared" si="14"/>
        <v>34593.395600000003</v>
      </c>
      <c r="D240" t="str">
        <f t="shared" si="15"/>
        <v>pe</v>
      </c>
      <c r="E240" t="e">
        <f>VLOOKUP(C240,A!C$21:E$935,3,FALSE)</f>
        <v>#N/A</v>
      </c>
      <c r="G240">
        <v>-11476</v>
      </c>
      <c r="H240">
        <v>-3.0000000000000001E-3</v>
      </c>
      <c r="I240">
        <v>34593.395600000003</v>
      </c>
      <c r="J240" t="s">
        <v>1868</v>
      </c>
      <c r="K240" t="s">
        <v>337</v>
      </c>
      <c r="L240" t="s">
        <v>2039</v>
      </c>
      <c r="N240" t="s">
        <v>2040</v>
      </c>
    </row>
    <row r="241" spans="1:14">
      <c r="A241" s="26" t="str">
        <f t="shared" si="12"/>
        <v>Binnendijk L</v>
      </c>
      <c r="B241" s="11" t="str">
        <f t="shared" si="13"/>
        <v>II</v>
      </c>
      <c r="C241" s="26">
        <f t="shared" si="14"/>
        <v>35245.749400000001</v>
      </c>
      <c r="D241" t="str">
        <f t="shared" si="15"/>
        <v>pe</v>
      </c>
      <c r="E241" t="e">
        <f>VLOOKUP(C241,A!C$21:E$935,3,FALSE)</f>
        <v>#N/A</v>
      </c>
      <c r="G241">
        <v>-9884</v>
      </c>
      <c r="H241">
        <v>-1.38E-2</v>
      </c>
      <c r="I241">
        <v>35245.749400000001</v>
      </c>
      <c r="J241" t="s">
        <v>1880</v>
      </c>
      <c r="K241" t="s">
        <v>337</v>
      </c>
      <c r="L241" t="s">
        <v>2041</v>
      </c>
      <c r="N241" t="s">
        <v>2042</v>
      </c>
    </row>
    <row r="242" spans="1:14">
      <c r="A242" s="26" t="str">
        <f t="shared" si="12"/>
        <v>Binnendijk L</v>
      </c>
      <c r="B242" s="11" t="str">
        <f t="shared" si="13"/>
        <v>I</v>
      </c>
      <c r="C242" s="26">
        <f t="shared" si="14"/>
        <v>35246.772900000004</v>
      </c>
      <c r="D242" t="str">
        <f t="shared" si="15"/>
        <v>pe</v>
      </c>
      <c r="E242" t="e">
        <f>VLOOKUP(C242,A!C$21:E$935,3,FALSE)</f>
        <v>#N/A</v>
      </c>
      <c r="G242">
        <v>-9881</v>
      </c>
      <c r="H242">
        <v>-1.4200000000000001E-2</v>
      </c>
      <c r="I242">
        <v>35246.772900000004</v>
      </c>
      <c r="J242" t="s">
        <v>1868</v>
      </c>
      <c r="K242" t="s">
        <v>337</v>
      </c>
      <c r="L242" t="s">
        <v>2041</v>
      </c>
      <c r="N242" t="s">
        <v>2043</v>
      </c>
    </row>
    <row r="243" spans="1:14">
      <c r="A243" s="26" t="str">
        <f t="shared" si="12"/>
        <v>Binnendijk L</v>
      </c>
      <c r="B243" s="11" t="str">
        <f t="shared" si="13"/>
        <v>II</v>
      </c>
      <c r="C243" s="26">
        <f t="shared" si="14"/>
        <v>35968.765500000001</v>
      </c>
      <c r="D243" t="str">
        <f t="shared" si="15"/>
        <v>pe</v>
      </c>
      <c r="E243" t="e">
        <f>VLOOKUP(C243,A!C$21:E$935,3,FALSE)</f>
        <v>#N/A</v>
      </c>
      <c r="G243">
        <v>-8119</v>
      </c>
      <c r="H243">
        <v>-2.64E-2</v>
      </c>
      <c r="I243">
        <v>35968.765500000001</v>
      </c>
      <c r="J243" t="s">
        <v>1880</v>
      </c>
      <c r="K243" t="s">
        <v>337</v>
      </c>
      <c r="L243" t="s">
        <v>2041</v>
      </c>
      <c r="N243" t="s">
        <v>2042</v>
      </c>
    </row>
    <row r="244" spans="1:14">
      <c r="A244" s="26" t="str">
        <f t="shared" si="12"/>
        <v>Binnendijk L</v>
      </c>
      <c r="B244" s="11" t="str">
        <f t="shared" si="13"/>
        <v>I</v>
      </c>
      <c r="C244" s="26">
        <f t="shared" si="14"/>
        <v>35983.717100000002</v>
      </c>
      <c r="D244" t="str">
        <f t="shared" si="15"/>
        <v>pe</v>
      </c>
      <c r="E244" t="e">
        <f>VLOOKUP(C244,A!C$21:E$935,3,FALSE)</f>
        <v>#N/A</v>
      </c>
      <c r="G244">
        <v>-8082</v>
      </c>
      <c r="H244">
        <v>-2.6800000000000001E-2</v>
      </c>
      <c r="I244">
        <v>35983.717100000002</v>
      </c>
      <c r="J244" t="s">
        <v>1868</v>
      </c>
      <c r="K244" t="s">
        <v>337</v>
      </c>
      <c r="L244" t="s">
        <v>2041</v>
      </c>
      <c r="N244" t="s">
        <v>2043</v>
      </c>
    </row>
    <row r="245" spans="1:14">
      <c r="A245" s="26" t="str">
        <f t="shared" si="12"/>
        <v>Binnendijk L</v>
      </c>
      <c r="B245" s="11" t="str">
        <f t="shared" si="13"/>
        <v>I</v>
      </c>
      <c r="C245" s="26">
        <f t="shared" si="14"/>
        <v>35987.812899999997</v>
      </c>
      <c r="D245" t="str">
        <f t="shared" si="15"/>
        <v>pe</v>
      </c>
      <c r="E245" t="e">
        <f>VLOOKUP(C245,A!C$21:E$935,3,FALSE)</f>
        <v>#N/A</v>
      </c>
      <c r="G245">
        <v>-8072</v>
      </c>
      <c r="H245">
        <v>-2.7400000000000001E-2</v>
      </c>
      <c r="I245">
        <v>35987.812899999997</v>
      </c>
      <c r="J245" t="s">
        <v>1868</v>
      </c>
      <c r="K245" t="s">
        <v>337</v>
      </c>
      <c r="L245" t="s">
        <v>2041</v>
      </c>
      <c r="N245" t="s">
        <v>2042</v>
      </c>
    </row>
    <row r="246" spans="1:14">
      <c r="A246" s="26" t="str">
        <f t="shared" si="12"/>
        <v>Binnendijk L</v>
      </c>
      <c r="B246" s="11" t="str">
        <f t="shared" si="13"/>
        <v>I</v>
      </c>
      <c r="C246" s="26">
        <f t="shared" si="14"/>
        <v>36010.753400000001</v>
      </c>
      <c r="D246" t="str">
        <f t="shared" si="15"/>
        <v>pe</v>
      </c>
      <c r="E246" t="e">
        <f>VLOOKUP(C246,A!C$21:E$935,3,FALSE)</f>
        <v>#N/A</v>
      </c>
      <c r="G246">
        <v>-8016</v>
      </c>
      <c r="H246">
        <v>-2.7199999999999998E-2</v>
      </c>
      <c r="I246">
        <v>36010.753400000001</v>
      </c>
      <c r="J246" t="s">
        <v>1868</v>
      </c>
      <c r="K246" t="s">
        <v>337</v>
      </c>
      <c r="L246" t="s">
        <v>2041</v>
      </c>
      <c r="N246" t="s">
        <v>2042</v>
      </c>
    </row>
    <row r="247" spans="1:14">
      <c r="A247" s="26" t="str">
        <f t="shared" si="12"/>
        <v>Binnendijk L</v>
      </c>
      <c r="B247" s="11" t="str">
        <f t="shared" si="13"/>
        <v>II</v>
      </c>
      <c r="C247" s="26">
        <f t="shared" si="14"/>
        <v>36020.789900000003</v>
      </c>
      <c r="D247" t="str">
        <f t="shared" si="15"/>
        <v>pe</v>
      </c>
      <c r="E247" t="e">
        <f>VLOOKUP(C247,A!C$21:E$935,3,FALSE)</f>
        <v>#N/A</v>
      </c>
      <c r="G247">
        <v>-7992</v>
      </c>
      <c r="H247">
        <v>-2.7300000000000001E-2</v>
      </c>
      <c r="I247">
        <v>36020.789900000003</v>
      </c>
      <c r="J247" t="s">
        <v>1880</v>
      </c>
      <c r="K247" t="s">
        <v>337</v>
      </c>
      <c r="L247" t="s">
        <v>2041</v>
      </c>
      <c r="N247" t="s">
        <v>2043</v>
      </c>
    </row>
    <row r="248" spans="1:14">
      <c r="A248" s="26" t="str">
        <f t="shared" si="12"/>
        <v>Binnendijk L</v>
      </c>
      <c r="B248" s="11" t="str">
        <f t="shared" si="13"/>
        <v>I</v>
      </c>
      <c r="C248" s="26">
        <f t="shared" si="14"/>
        <v>36022.632299999997</v>
      </c>
      <c r="D248" t="str">
        <f t="shared" si="15"/>
        <v>pe</v>
      </c>
      <c r="E248" t="e">
        <f>VLOOKUP(C248,A!C$21:E$935,3,FALSE)</f>
        <v>#N/A</v>
      </c>
      <c r="G248">
        <v>-7987</v>
      </c>
      <c r="H248">
        <v>-2.81E-2</v>
      </c>
      <c r="I248">
        <v>36022.632299999997</v>
      </c>
      <c r="J248" t="s">
        <v>1868</v>
      </c>
      <c r="K248" t="s">
        <v>337</v>
      </c>
      <c r="L248" t="s">
        <v>2041</v>
      </c>
      <c r="N248" t="s">
        <v>2043</v>
      </c>
    </row>
    <row r="249" spans="1:14">
      <c r="A249" s="26" t="str">
        <f t="shared" si="12"/>
        <v>Karetnikov V G</v>
      </c>
      <c r="B249" s="11" t="str">
        <f t="shared" si="13"/>
        <v>I</v>
      </c>
      <c r="C249" s="26">
        <f t="shared" si="14"/>
        <v>36076.286999999997</v>
      </c>
      <c r="D249" t="str">
        <f t="shared" si="15"/>
        <v>pg</v>
      </c>
      <c r="E249" t="e">
        <f>VLOOKUP(C249,A!C$21:E$935,3,FALSE)</f>
        <v>#N/A</v>
      </c>
      <c r="G249">
        <v>-7856</v>
      </c>
      <c r="H249">
        <v>-3.73E-2</v>
      </c>
      <c r="I249">
        <v>36076.286999999997</v>
      </c>
      <c r="J249" t="s">
        <v>1868</v>
      </c>
      <c r="K249" t="s">
        <v>95</v>
      </c>
      <c r="L249" t="s">
        <v>2044</v>
      </c>
      <c r="N249" t="s">
        <v>2045</v>
      </c>
    </row>
    <row r="250" spans="1:14">
      <c r="A250" s="26" t="str">
        <f t="shared" si="12"/>
        <v>Purgathofer A</v>
      </c>
      <c r="B250" s="11" t="str">
        <f t="shared" si="13"/>
        <v>I</v>
      </c>
      <c r="C250" s="26">
        <f t="shared" si="14"/>
        <v>36395.405599999998</v>
      </c>
      <c r="D250" t="str">
        <f t="shared" si="15"/>
        <v>pe</v>
      </c>
      <c r="E250" t="e">
        <f>VLOOKUP(C250,A!C$21:E$935,3,FALSE)</f>
        <v>#N/A</v>
      </c>
      <c r="G250">
        <v>-7077</v>
      </c>
      <c r="H250">
        <v>-3.4500000000000003E-2</v>
      </c>
      <c r="I250">
        <v>36395.405599999998</v>
      </c>
      <c r="J250" t="s">
        <v>1868</v>
      </c>
      <c r="K250" t="s">
        <v>337</v>
      </c>
      <c r="L250" t="s">
        <v>2046</v>
      </c>
      <c r="N250" t="s">
        <v>2047</v>
      </c>
    </row>
    <row r="251" spans="1:14">
      <c r="A251" s="26" t="str">
        <f t="shared" si="12"/>
        <v>Karetnikov V G</v>
      </c>
      <c r="B251" s="11" t="str">
        <f t="shared" si="13"/>
        <v>I</v>
      </c>
      <c r="C251" s="26">
        <f t="shared" si="14"/>
        <v>36402.383999999998</v>
      </c>
      <c r="D251" t="str">
        <f t="shared" si="15"/>
        <v>pg</v>
      </c>
      <c r="E251" t="e">
        <f>VLOOKUP(C251,A!C$21:E$935,3,FALSE)</f>
        <v>#N/A</v>
      </c>
      <c r="G251">
        <v>-7060</v>
      </c>
      <c r="H251">
        <v>-2.01E-2</v>
      </c>
      <c r="I251">
        <v>36402.383999999998</v>
      </c>
      <c r="J251" t="s">
        <v>1868</v>
      </c>
      <c r="K251" t="s">
        <v>95</v>
      </c>
      <c r="L251" t="s">
        <v>2044</v>
      </c>
      <c r="N251" t="s">
        <v>2045</v>
      </c>
    </row>
    <row r="252" spans="1:14">
      <c r="A252" s="26" t="str">
        <f t="shared" si="12"/>
        <v>Purgathofer A</v>
      </c>
      <c r="B252" s="11" t="str">
        <f t="shared" si="13"/>
        <v>I</v>
      </c>
      <c r="C252" s="26">
        <f t="shared" si="14"/>
        <v>36404.418599999997</v>
      </c>
      <c r="D252" t="str">
        <f t="shared" si="15"/>
        <v>pe</v>
      </c>
      <c r="E252" t="e">
        <f>VLOOKUP(C252,A!C$21:E$935,3,FALSE)</f>
        <v>#N/A</v>
      </c>
      <c r="G252">
        <v>-7055</v>
      </c>
      <c r="H252">
        <v>-3.3799999999999997E-2</v>
      </c>
      <c r="I252">
        <v>36404.418599999997</v>
      </c>
      <c r="J252" t="s">
        <v>1868</v>
      </c>
      <c r="K252" t="s">
        <v>337</v>
      </c>
      <c r="L252" t="s">
        <v>2046</v>
      </c>
      <c r="N252" t="s">
        <v>2047</v>
      </c>
    </row>
    <row r="253" spans="1:14">
      <c r="A253" s="26" t="str">
        <f t="shared" si="12"/>
        <v>Purgathofer A</v>
      </c>
      <c r="B253" s="11" t="str">
        <f t="shared" si="13"/>
        <v>II</v>
      </c>
      <c r="C253" s="26">
        <f t="shared" si="14"/>
        <v>36725.371700000003</v>
      </c>
      <c r="D253" t="str">
        <f t="shared" si="15"/>
        <v>pe</v>
      </c>
      <c r="E253" t="e">
        <f>VLOOKUP(C253,A!C$21:E$935,3,FALSE)</f>
        <v>#N/A</v>
      </c>
      <c r="G253">
        <v>-6272</v>
      </c>
      <c r="H253">
        <v>-0.04</v>
      </c>
      <c r="I253">
        <v>36725.371700000003</v>
      </c>
      <c r="J253" t="s">
        <v>1880</v>
      </c>
      <c r="K253" t="s">
        <v>337</v>
      </c>
      <c r="L253" t="s">
        <v>2046</v>
      </c>
      <c r="N253" t="s">
        <v>2048</v>
      </c>
    </row>
    <row r="254" spans="1:14">
      <c r="A254" s="26" t="str">
        <f t="shared" si="12"/>
        <v>Purgathofer A</v>
      </c>
      <c r="B254" s="11" t="str">
        <f t="shared" si="13"/>
        <v>I</v>
      </c>
      <c r="C254" s="26">
        <f t="shared" si="14"/>
        <v>36728.445200000002</v>
      </c>
      <c r="D254" t="str">
        <f t="shared" si="15"/>
        <v>pe</v>
      </c>
      <c r="E254" t="e">
        <f>VLOOKUP(C254,A!C$21:E$935,3,FALSE)</f>
        <v>#N/A</v>
      </c>
      <c r="G254">
        <v>-6264</v>
      </c>
      <c r="H254">
        <v>-3.8699999999999998E-2</v>
      </c>
      <c r="I254">
        <v>36728.445200000002</v>
      </c>
      <c r="J254" t="s">
        <v>1868</v>
      </c>
      <c r="K254" t="s">
        <v>337</v>
      </c>
      <c r="L254" t="s">
        <v>2046</v>
      </c>
      <c r="N254" t="s">
        <v>2048</v>
      </c>
    </row>
    <row r="255" spans="1:14">
      <c r="A255" s="26" t="str">
        <f t="shared" si="12"/>
        <v>Karetnikov V G</v>
      </c>
      <c r="B255" s="11" t="str">
        <f t="shared" si="13"/>
        <v>I</v>
      </c>
      <c r="C255" s="26">
        <f t="shared" si="14"/>
        <v>36730.476999999999</v>
      </c>
      <c r="D255" t="str">
        <f t="shared" si="15"/>
        <v>pg</v>
      </c>
      <c r="E255" t="e">
        <f>VLOOKUP(C255,A!C$21:E$935,3,FALSE)</f>
        <v>#N/A</v>
      </c>
      <c r="G255">
        <v>-6259</v>
      </c>
      <c r="H255">
        <v>-5.5199999999999999E-2</v>
      </c>
      <c r="I255">
        <v>36730.476999999999</v>
      </c>
      <c r="J255" t="s">
        <v>1868</v>
      </c>
      <c r="K255" t="s">
        <v>95</v>
      </c>
      <c r="L255" t="s">
        <v>2044</v>
      </c>
      <c r="N255" t="s">
        <v>2045</v>
      </c>
    </row>
    <row r="256" spans="1:14">
      <c r="A256" s="26" t="str">
        <f t="shared" si="12"/>
        <v>Purgathofer A</v>
      </c>
      <c r="B256" s="11" t="str">
        <f t="shared" si="13"/>
        <v>I</v>
      </c>
      <c r="C256" s="26">
        <f t="shared" si="14"/>
        <v>36744.419500000004</v>
      </c>
      <c r="D256" t="str">
        <f t="shared" si="15"/>
        <v>pe</v>
      </c>
      <c r="E256" t="e">
        <f>VLOOKUP(C256,A!C$21:E$935,3,FALSE)</f>
        <v>#N/A</v>
      </c>
      <c r="G256">
        <v>-6225</v>
      </c>
      <c r="H256">
        <v>-4.07E-2</v>
      </c>
      <c r="I256">
        <v>36744.419500000004</v>
      </c>
      <c r="J256" t="s">
        <v>1868</v>
      </c>
      <c r="K256" t="s">
        <v>337</v>
      </c>
      <c r="L256" t="s">
        <v>2046</v>
      </c>
      <c r="N256" t="s">
        <v>2048</v>
      </c>
    </row>
    <row r="257" spans="1:14">
      <c r="A257" s="26" t="str">
        <f t="shared" si="12"/>
        <v>Purgathofer A</v>
      </c>
      <c r="B257" s="11" t="str">
        <f t="shared" si="13"/>
        <v>I</v>
      </c>
      <c r="C257" s="26">
        <f t="shared" si="14"/>
        <v>36755.481</v>
      </c>
      <c r="D257" t="str">
        <f t="shared" si="15"/>
        <v>pe</v>
      </c>
      <c r="E257" t="e">
        <f>VLOOKUP(C257,A!C$21:E$935,3,FALSE)</f>
        <v>#N/A</v>
      </c>
      <c r="G257">
        <v>-6198</v>
      </c>
      <c r="H257">
        <v>-3.9699999999999999E-2</v>
      </c>
      <c r="I257">
        <v>36755.481</v>
      </c>
      <c r="J257" t="s">
        <v>1868</v>
      </c>
      <c r="K257" t="s">
        <v>337</v>
      </c>
      <c r="L257" t="s">
        <v>2046</v>
      </c>
      <c r="N257" t="s">
        <v>2048</v>
      </c>
    </row>
    <row r="258" spans="1:14">
      <c r="A258" s="26" t="str">
        <f t="shared" si="12"/>
        <v>Karetnikov V G</v>
      </c>
      <c r="B258" s="11" t="str">
        <f t="shared" si="13"/>
        <v>I</v>
      </c>
      <c r="C258" s="26">
        <f t="shared" si="14"/>
        <v>36755.49</v>
      </c>
      <c r="D258" t="str">
        <f t="shared" si="15"/>
        <v>pg</v>
      </c>
      <c r="E258" t="e">
        <f>VLOOKUP(C258,A!C$21:E$935,3,FALSE)</f>
        <v>#N/A</v>
      </c>
      <c r="G258">
        <v>-6198</v>
      </c>
      <c r="H258">
        <v>-3.0700000000000002E-2</v>
      </c>
      <c r="I258">
        <v>36755.49</v>
      </c>
      <c r="J258" t="s">
        <v>1868</v>
      </c>
      <c r="K258" t="s">
        <v>95</v>
      </c>
      <c r="L258" t="s">
        <v>2044</v>
      </c>
      <c r="N258" t="s">
        <v>2045</v>
      </c>
    </row>
    <row r="259" spans="1:14">
      <c r="A259" s="26" t="str">
        <f t="shared" si="12"/>
        <v>Karetnikov V G</v>
      </c>
      <c r="B259" s="11" t="str">
        <f t="shared" si="13"/>
        <v>II</v>
      </c>
      <c r="C259" s="26">
        <f t="shared" si="14"/>
        <v>36777.396000000001</v>
      </c>
      <c r="D259" t="str">
        <f t="shared" si="15"/>
        <v>pg</v>
      </c>
      <c r="E259" t="e">
        <f>VLOOKUP(C259,A!C$21:E$935,3,FALSE)</f>
        <v>#N/A</v>
      </c>
      <c r="G259">
        <v>-6145</v>
      </c>
      <c r="H259">
        <v>-4.1000000000000002E-2</v>
      </c>
      <c r="I259">
        <v>36777.396000000001</v>
      </c>
      <c r="J259" t="s">
        <v>1880</v>
      </c>
      <c r="K259" t="s">
        <v>95</v>
      </c>
      <c r="L259" t="s">
        <v>2044</v>
      </c>
      <c r="N259" t="s">
        <v>2045</v>
      </c>
    </row>
    <row r="260" spans="1:14">
      <c r="A260" s="26" t="str">
        <f t="shared" si="12"/>
        <v>Karetnikov V G</v>
      </c>
      <c r="B260" s="11" t="str">
        <f t="shared" si="13"/>
        <v>I</v>
      </c>
      <c r="C260" s="26">
        <f t="shared" si="14"/>
        <v>37161.421000000002</v>
      </c>
      <c r="D260" t="str">
        <f t="shared" si="15"/>
        <v>vis</v>
      </c>
      <c r="E260" t="e">
        <f>VLOOKUP(C260,A!C$21:E$935,3,FALSE)</f>
        <v>#N/A</v>
      </c>
      <c r="G260">
        <v>-5207</v>
      </c>
      <c r="H260">
        <v>-6.0900000000000003E-2</v>
      </c>
      <c r="I260">
        <v>37161.421000000002</v>
      </c>
      <c r="J260" t="s">
        <v>1868</v>
      </c>
      <c r="K260" t="s">
        <v>138</v>
      </c>
      <c r="L260" t="s">
        <v>2044</v>
      </c>
      <c r="N260" t="s">
        <v>2045</v>
      </c>
    </row>
    <row r="261" spans="1:14">
      <c r="A261" s="26" t="str">
        <f t="shared" si="12"/>
        <v>Karetnikov V G</v>
      </c>
      <c r="B261" s="11" t="str">
        <f t="shared" si="13"/>
        <v>I</v>
      </c>
      <c r="C261" s="26">
        <f t="shared" si="14"/>
        <v>37164.309000000001</v>
      </c>
      <c r="D261" t="str">
        <f t="shared" si="15"/>
        <v>vis</v>
      </c>
      <c r="E261" t="e">
        <f>VLOOKUP(C261,A!C$21:E$935,3,FALSE)</f>
        <v>#N/A</v>
      </c>
      <c r="G261">
        <v>-5200</v>
      </c>
      <c r="H261">
        <v>-4.0399999999999998E-2</v>
      </c>
      <c r="I261">
        <v>37164.309000000001</v>
      </c>
      <c r="J261" t="s">
        <v>1868</v>
      </c>
      <c r="K261" t="s">
        <v>138</v>
      </c>
      <c r="L261" t="s">
        <v>2044</v>
      </c>
      <c r="N261" t="s">
        <v>2045</v>
      </c>
    </row>
    <row r="262" spans="1:14">
      <c r="A262" s="26" t="str">
        <f t="shared" si="12"/>
        <v>Karetnikov V G</v>
      </c>
      <c r="B262" s="11" t="str">
        <f t="shared" si="13"/>
        <v>II</v>
      </c>
      <c r="C262" s="26">
        <f t="shared" si="14"/>
        <v>37165.324999999997</v>
      </c>
      <c r="D262" t="str">
        <f t="shared" si="15"/>
        <v>vis</v>
      </c>
      <c r="E262" t="e">
        <f>VLOOKUP(C262,A!C$21:E$935,3,FALSE)</f>
        <v>#N/A</v>
      </c>
      <c r="G262">
        <v>-5198</v>
      </c>
      <c r="H262">
        <v>-4.87E-2</v>
      </c>
      <c r="I262">
        <v>37165.324999999997</v>
      </c>
      <c r="J262" t="s">
        <v>1880</v>
      </c>
      <c r="K262" t="s">
        <v>138</v>
      </c>
      <c r="L262" t="s">
        <v>2044</v>
      </c>
      <c r="N262" t="s">
        <v>2045</v>
      </c>
    </row>
    <row r="263" spans="1:14">
      <c r="A263" s="26" t="str">
        <f t="shared" si="12"/>
        <v>Karetnikov V G</v>
      </c>
      <c r="B263" s="11" t="str">
        <f t="shared" si="13"/>
        <v>I</v>
      </c>
      <c r="C263" s="26">
        <f t="shared" si="14"/>
        <v>37166.353999999999</v>
      </c>
      <c r="D263" t="str">
        <f t="shared" si="15"/>
        <v>vis</v>
      </c>
      <c r="E263" t="e">
        <f>VLOOKUP(C263,A!C$21:E$935,3,FALSE)</f>
        <v>#N/A</v>
      </c>
      <c r="G263">
        <v>-5195</v>
      </c>
      <c r="H263">
        <v>-4.36E-2</v>
      </c>
      <c r="I263">
        <v>37166.353999999999</v>
      </c>
      <c r="J263" t="s">
        <v>1868</v>
      </c>
      <c r="K263" t="s">
        <v>138</v>
      </c>
      <c r="L263" t="s">
        <v>2044</v>
      </c>
      <c r="N263" t="s">
        <v>2045</v>
      </c>
    </row>
    <row r="264" spans="1:14">
      <c r="A264" s="26" t="str">
        <f t="shared" si="12"/>
        <v>Karetnikov V G</v>
      </c>
      <c r="B264" s="11" t="str">
        <f t="shared" si="13"/>
        <v>I</v>
      </c>
      <c r="C264" s="26">
        <f t="shared" si="14"/>
        <v>37182.313999999998</v>
      </c>
      <c r="D264" t="str">
        <f t="shared" si="15"/>
        <v>vis</v>
      </c>
      <c r="E264" t="e">
        <f>VLOOKUP(C264,A!C$21:E$935,3,FALSE)</f>
        <v>#N/A</v>
      </c>
      <c r="G264">
        <v>-5156</v>
      </c>
      <c r="H264">
        <v>-5.9900000000000002E-2</v>
      </c>
      <c r="I264">
        <v>37182.313999999998</v>
      </c>
      <c r="J264" t="s">
        <v>1868</v>
      </c>
      <c r="K264" t="s">
        <v>138</v>
      </c>
      <c r="L264" t="s">
        <v>2044</v>
      </c>
      <c r="N264" t="s">
        <v>2045</v>
      </c>
    </row>
    <row r="265" spans="1:14">
      <c r="A265" s="26" t="str">
        <f t="shared" si="12"/>
        <v>Karetnikov V G</v>
      </c>
      <c r="B265" s="11" t="str">
        <f t="shared" si="13"/>
        <v>I</v>
      </c>
      <c r="C265" s="26">
        <f t="shared" si="14"/>
        <v>37189.281000000003</v>
      </c>
      <c r="D265" t="str">
        <f t="shared" si="15"/>
        <v>vis</v>
      </c>
      <c r="E265" t="e">
        <f>VLOOKUP(C265,A!C$21:E$935,3,FALSE)</f>
        <v>#N/A</v>
      </c>
      <c r="G265">
        <v>-5139</v>
      </c>
      <c r="H265">
        <v>-5.6899999999999999E-2</v>
      </c>
      <c r="I265">
        <v>37189.281000000003</v>
      </c>
      <c r="J265" t="s">
        <v>1868</v>
      </c>
      <c r="K265" t="s">
        <v>138</v>
      </c>
      <c r="L265" t="s">
        <v>2044</v>
      </c>
      <c r="N265" t="s">
        <v>2045</v>
      </c>
    </row>
    <row r="266" spans="1:14">
      <c r="A266" s="26" t="str">
        <f t="shared" si="12"/>
        <v>Karetnikov V G</v>
      </c>
      <c r="B266" s="11" t="str">
        <f t="shared" si="13"/>
        <v>I</v>
      </c>
      <c r="C266" s="26">
        <f t="shared" si="14"/>
        <v>37196.277000000002</v>
      </c>
      <c r="D266" t="str">
        <f t="shared" si="15"/>
        <v>vis</v>
      </c>
      <c r="E266" t="e">
        <f>VLOOKUP(C266,A!C$21:E$935,3,FALSE)</f>
        <v>#N/A</v>
      </c>
      <c r="G266">
        <v>-5122</v>
      </c>
      <c r="H266">
        <v>-2.4899999999999999E-2</v>
      </c>
      <c r="I266">
        <v>37196.277000000002</v>
      </c>
      <c r="J266" t="s">
        <v>1868</v>
      </c>
      <c r="K266" t="s">
        <v>138</v>
      </c>
      <c r="L266" t="s">
        <v>2044</v>
      </c>
      <c r="N266" t="s">
        <v>2045</v>
      </c>
    </row>
    <row r="267" spans="1:14">
      <c r="A267" s="26" t="str">
        <f t="shared" ref="A267:A330" si="16">L267</f>
        <v>Karetnikov V G</v>
      </c>
      <c r="B267" s="11" t="str">
        <f t="shared" ref="B267:B330" si="17">IF(J267="s","II","I")</f>
        <v>II</v>
      </c>
      <c r="C267" s="26">
        <f t="shared" ref="C267:C330" si="18">I267</f>
        <v>37201.35</v>
      </c>
      <c r="D267" t="str">
        <f t="shared" ref="D267:D330" si="19">K267</f>
        <v>vis</v>
      </c>
      <c r="E267" t="e">
        <f>VLOOKUP(C267,A!C$21:E$935,3,FALSE)</f>
        <v>#N/A</v>
      </c>
      <c r="G267">
        <v>-5110</v>
      </c>
      <c r="H267">
        <v>-7.2700000000000001E-2</v>
      </c>
      <c r="I267">
        <v>37201.35</v>
      </c>
      <c r="J267" t="s">
        <v>1880</v>
      </c>
      <c r="K267" t="s">
        <v>138</v>
      </c>
      <c r="L267" t="s">
        <v>2044</v>
      </c>
      <c r="N267" t="s">
        <v>2045</v>
      </c>
    </row>
    <row r="268" spans="1:14">
      <c r="A268" s="26" t="str">
        <f t="shared" si="16"/>
        <v>Karetnikov V G</v>
      </c>
      <c r="B268" s="11" t="str">
        <f t="shared" si="17"/>
        <v>II</v>
      </c>
      <c r="C268" s="26">
        <f t="shared" si="18"/>
        <v>37204.243000000002</v>
      </c>
      <c r="D268" t="str">
        <f t="shared" si="19"/>
        <v>vis</v>
      </c>
      <c r="E268" t="e">
        <f>VLOOKUP(C268,A!C$21:E$935,3,FALSE)</f>
        <v>#N/A</v>
      </c>
      <c r="G268">
        <v>-5103</v>
      </c>
      <c r="H268">
        <v>-4.7300000000000002E-2</v>
      </c>
      <c r="I268">
        <v>37204.243000000002</v>
      </c>
      <c r="J268" t="s">
        <v>1880</v>
      </c>
      <c r="K268" t="s">
        <v>138</v>
      </c>
      <c r="L268" t="s">
        <v>2044</v>
      </c>
      <c r="N268" t="s">
        <v>2045</v>
      </c>
    </row>
    <row r="269" spans="1:14">
      <c r="A269" s="26" t="str">
        <f t="shared" si="16"/>
        <v>Karetnikov V G</v>
      </c>
      <c r="B269" s="11" t="str">
        <f t="shared" si="17"/>
        <v>I</v>
      </c>
      <c r="C269" s="26">
        <f t="shared" si="18"/>
        <v>37212.22</v>
      </c>
      <c r="D269" t="str">
        <f t="shared" si="19"/>
        <v>vis</v>
      </c>
      <c r="E269" t="e">
        <f>VLOOKUP(C269,A!C$21:E$935,3,FALSE)</f>
        <v>#N/A</v>
      </c>
      <c r="G269">
        <v>-5083</v>
      </c>
      <c r="H269">
        <v>-5.8200000000000002E-2</v>
      </c>
      <c r="I269">
        <v>37212.22</v>
      </c>
      <c r="J269" t="s">
        <v>1868</v>
      </c>
      <c r="K269" t="s">
        <v>138</v>
      </c>
      <c r="L269" t="s">
        <v>2044</v>
      </c>
      <c r="N269" t="s">
        <v>2045</v>
      </c>
    </row>
    <row r="270" spans="1:14">
      <c r="A270" s="26" t="str">
        <f t="shared" si="16"/>
        <v>Kiperman M E</v>
      </c>
      <c r="B270" s="11" t="str">
        <f t="shared" si="17"/>
        <v>I</v>
      </c>
      <c r="C270" s="26">
        <f t="shared" si="18"/>
        <v>37472.353999999999</v>
      </c>
      <c r="D270" t="str">
        <f t="shared" si="19"/>
        <v>vis</v>
      </c>
      <c r="E270" t="e">
        <f>VLOOKUP(C270,A!C$21:E$935,3,FALSE)</f>
        <v>#N/A</v>
      </c>
      <c r="G270">
        <v>-4448</v>
      </c>
      <c r="H270">
        <v>-5.0700000000000002E-2</v>
      </c>
      <c r="I270">
        <v>37472.353999999999</v>
      </c>
      <c r="J270" t="s">
        <v>1868</v>
      </c>
      <c r="K270" t="s">
        <v>138</v>
      </c>
      <c r="L270" t="s">
        <v>2049</v>
      </c>
      <c r="N270" t="s">
        <v>2050</v>
      </c>
    </row>
    <row r="271" spans="1:14">
      <c r="A271" s="26" t="str">
        <f t="shared" si="16"/>
        <v>Kiperman M E</v>
      </c>
      <c r="B271" s="11" t="str">
        <f t="shared" si="17"/>
        <v>I</v>
      </c>
      <c r="C271" s="26">
        <f t="shared" si="18"/>
        <v>37474.392</v>
      </c>
      <c r="D271" t="str">
        <f t="shared" si="19"/>
        <v>vis</v>
      </c>
      <c r="E271" t="e">
        <f>VLOOKUP(C271,A!C$21:E$935,3,FALSE)</f>
        <v>#N/A</v>
      </c>
      <c r="G271">
        <v>-4443</v>
      </c>
      <c r="H271">
        <v>-6.0900000000000003E-2</v>
      </c>
      <c r="I271">
        <v>37474.392</v>
      </c>
      <c r="J271" t="s">
        <v>1868</v>
      </c>
      <c r="K271" t="s">
        <v>138</v>
      </c>
      <c r="L271" t="s">
        <v>2049</v>
      </c>
      <c r="N271" t="s">
        <v>2050</v>
      </c>
    </row>
    <row r="272" spans="1:14">
      <c r="A272" s="26" t="str">
        <f t="shared" si="16"/>
        <v>Kiperman M E</v>
      </c>
      <c r="B272" s="11" t="str">
        <f t="shared" si="17"/>
        <v>II</v>
      </c>
      <c r="C272" s="26">
        <f t="shared" si="18"/>
        <v>37484.438999999998</v>
      </c>
      <c r="D272" t="str">
        <f t="shared" si="19"/>
        <v>vis</v>
      </c>
      <c r="E272" t="e">
        <f>VLOOKUP(C272,A!C$21:E$935,3,FALSE)</f>
        <v>#N/A</v>
      </c>
      <c r="G272">
        <v>-4419</v>
      </c>
      <c r="H272">
        <v>-5.0500000000000003E-2</v>
      </c>
      <c r="I272">
        <v>37484.438999999998</v>
      </c>
      <c r="J272" t="s">
        <v>1880</v>
      </c>
      <c r="K272" t="s">
        <v>138</v>
      </c>
      <c r="L272" t="s">
        <v>2049</v>
      </c>
      <c r="N272" t="s">
        <v>2050</v>
      </c>
    </row>
    <row r="273" spans="1:15">
      <c r="A273" s="26" t="str">
        <f t="shared" si="16"/>
        <v>Kiperman M E</v>
      </c>
      <c r="B273" s="11" t="str">
        <f t="shared" si="17"/>
        <v>I</v>
      </c>
      <c r="C273" s="26">
        <f t="shared" si="18"/>
        <v>37488.321000000004</v>
      </c>
      <c r="D273" t="str">
        <f t="shared" si="19"/>
        <v>vis</v>
      </c>
      <c r="E273" t="e">
        <f>VLOOKUP(C273,A!C$21:E$935,3,FALSE)</f>
        <v>#N/A</v>
      </c>
      <c r="G273">
        <v>-4409</v>
      </c>
      <c r="H273">
        <v>-0.06</v>
      </c>
      <c r="I273">
        <v>37488.321000000004</v>
      </c>
      <c r="J273" t="s">
        <v>1868</v>
      </c>
      <c r="K273" t="s">
        <v>138</v>
      </c>
      <c r="L273" t="s">
        <v>2049</v>
      </c>
      <c r="N273" t="s">
        <v>2050</v>
      </c>
    </row>
    <row r="274" spans="1:15">
      <c r="A274" s="26" t="str">
        <f t="shared" si="16"/>
        <v>Kiperman M E</v>
      </c>
      <c r="B274" s="11" t="str">
        <f t="shared" si="17"/>
        <v>II</v>
      </c>
      <c r="C274" s="26">
        <f t="shared" si="18"/>
        <v>37489.353999999999</v>
      </c>
      <c r="D274" t="str">
        <f t="shared" si="19"/>
        <v>vis</v>
      </c>
      <c r="E274" t="e">
        <f>VLOOKUP(C274,A!C$21:E$935,3,FALSE)</f>
        <v>#N/A</v>
      </c>
      <c r="G274">
        <v>-4407</v>
      </c>
      <c r="H274">
        <v>-5.1299999999999998E-2</v>
      </c>
      <c r="I274">
        <v>37489.353999999999</v>
      </c>
      <c r="J274" t="s">
        <v>1880</v>
      </c>
      <c r="K274" t="s">
        <v>138</v>
      </c>
      <c r="L274" t="s">
        <v>2049</v>
      </c>
      <c r="N274" t="s">
        <v>2050</v>
      </c>
    </row>
    <row r="275" spans="1:15">
      <c r="A275" s="26" t="str">
        <f t="shared" si="16"/>
        <v>Kiperman M E</v>
      </c>
      <c r="B275" s="11" t="str">
        <f t="shared" si="17"/>
        <v>I</v>
      </c>
      <c r="C275" s="26">
        <f t="shared" si="18"/>
        <v>37492.428</v>
      </c>
      <c r="D275" t="str">
        <f t="shared" si="19"/>
        <v>vis</v>
      </c>
      <c r="E275" t="e">
        <f>VLOOKUP(C275,A!C$21:E$935,3,FALSE)</f>
        <v>#N/A</v>
      </c>
      <c r="G275">
        <v>-4399</v>
      </c>
      <c r="H275">
        <v>-4.9399999999999999E-2</v>
      </c>
      <c r="I275">
        <v>37492.428</v>
      </c>
      <c r="J275" t="s">
        <v>1868</v>
      </c>
      <c r="K275" t="s">
        <v>138</v>
      </c>
      <c r="L275" t="s">
        <v>2049</v>
      </c>
      <c r="N275" t="s">
        <v>2050</v>
      </c>
    </row>
    <row r="276" spans="1:15">
      <c r="A276" s="26" t="str">
        <f t="shared" si="16"/>
        <v>Kiperman M E</v>
      </c>
      <c r="B276" s="11" t="str">
        <f t="shared" si="17"/>
        <v>I</v>
      </c>
      <c r="C276" s="26">
        <f t="shared" si="18"/>
        <v>37494.482000000004</v>
      </c>
      <c r="D276" t="str">
        <f t="shared" si="19"/>
        <v>vis</v>
      </c>
      <c r="E276" t="e">
        <f>VLOOKUP(C276,A!C$21:E$935,3,FALSE)</f>
        <v>#N/A</v>
      </c>
      <c r="G276">
        <v>-4394</v>
      </c>
      <c r="H276">
        <v>-4.3700000000000003E-2</v>
      </c>
      <c r="I276">
        <v>37494.482000000004</v>
      </c>
      <c r="J276" t="s">
        <v>1868</v>
      </c>
      <c r="K276" t="s">
        <v>138</v>
      </c>
      <c r="L276" t="s">
        <v>2049</v>
      </c>
      <c r="N276" t="s">
        <v>2050</v>
      </c>
    </row>
    <row r="277" spans="1:15">
      <c r="A277" s="26" t="str">
        <f t="shared" si="16"/>
        <v>Kiperman M E</v>
      </c>
      <c r="B277" s="11" t="str">
        <f t="shared" si="17"/>
        <v>I</v>
      </c>
      <c r="C277" s="26">
        <f t="shared" si="18"/>
        <v>37496.525000000001</v>
      </c>
      <c r="D277" t="str">
        <f t="shared" si="19"/>
        <v>vis</v>
      </c>
      <c r="E277" t="e">
        <f>VLOOKUP(C277,A!C$21:E$935,3,FALSE)</f>
        <v>#N/A</v>
      </c>
      <c r="G277">
        <v>-4389</v>
      </c>
      <c r="H277">
        <v>-4.8899999999999999E-2</v>
      </c>
      <c r="I277">
        <v>37496.525000000001</v>
      </c>
      <c r="J277" t="s">
        <v>1868</v>
      </c>
      <c r="K277" t="s">
        <v>138</v>
      </c>
      <c r="L277" t="s">
        <v>2049</v>
      </c>
      <c r="N277" t="s">
        <v>2050</v>
      </c>
    </row>
    <row r="278" spans="1:15">
      <c r="A278" s="26" t="str">
        <f t="shared" si="16"/>
        <v>Kiperman M E</v>
      </c>
      <c r="B278" s="11" t="str">
        <f t="shared" si="17"/>
        <v>I</v>
      </c>
      <c r="C278" s="26">
        <f t="shared" si="18"/>
        <v>37497.338000000003</v>
      </c>
      <c r="D278" t="str">
        <f t="shared" si="19"/>
        <v>vis</v>
      </c>
      <c r="E278" t="e">
        <f>VLOOKUP(C278,A!C$21:E$935,3,FALSE)</f>
        <v>#N/A</v>
      </c>
      <c r="G278">
        <v>-4387</v>
      </c>
      <c r="H278">
        <v>-5.5199999999999999E-2</v>
      </c>
      <c r="I278">
        <v>37497.338000000003</v>
      </c>
      <c r="J278" t="s">
        <v>1868</v>
      </c>
      <c r="K278" t="s">
        <v>138</v>
      </c>
      <c r="L278" t="s">
        <v>2049</v>
      </c>
      <c r="N278" t="s">
        <v>2050</v>
      </c>
    </row>
    <row r="279" spans="1:15">
      <c r="A279" s="26" t="str">
        <f t="shared" si="16"/>
        <v>Kiperman M E</v>
      </c>
      <c r="B279" s="11" t="str">
        <f t="shared" si="17"/>
        <v>II</v>
      </c>
      <c r="C279" s="26">
        <f t="shared" si="18"/>
        <v>37498.362999999998</v>
      </c>
      <c r="D279" t="str">
        <f t="shared" si="19"/>
        <v>vis</v>
      </c>
      <c r="E279" t="e">
        <f>VLOOKUP(C279,A!C$21:E$935,3,FALSE)</f>
        <v>#N/A</v>
      </c>
      <c r="G279">
        <v>-4385</v>
      </c>
      <c r="H279">
        <v>-5.45E-2</v>
      </c>
      <c r="I279">
        <v>37498.362999999998</v>
      </c>
      <c r="J279" t="s">
        <v>1880</v>
      </c>
      <c r="K279" t="s">
        <v>138</v>
      </c>
      <c r="L279" t="s">
        <v>2049</v>
      </c>
      <c r="N279" t="s">
        <v>2050</v>
      </c>
    </row>
    <row r="280" spans="1:15">
      <c r="A280" s="26" t="str">
        <f t="shared" si="16"/>
        <v>Kiperman M E</v>
      </c>
      <c r="B280" s="11" t="str">
        <f t="shared" si="17"/>
        <v>I</v>
      </c>
      <c r="C280" s="26">
        <f t="shared" si="18"/>
        <v>37499.394</v>
      </c>
      <c r="D280" t="str">
        <f t="shared" si="19"/>
        <v>vis</v>
      </c>
      <c r="E280" t="e">
        <f>VLOOKUP(C280,A!C$21:E$935,3,FALSE)</f>
        <v>#N/A</v>
      </c>
      <c r="G280">
        <v>-4382</v>
      </c>
      <c r="H280">
        <v>-4.7500000000000001E-2</v>
      </c>
      <c r="I280">
        <v>37499.394</v>
      </c>
      <c r="J280" t="s">
        <v>1868</v>
      </c>
      <c r="K280" t="s">
        <v>138</v>
      </c>
      <c r="L280" t="s">
        <v>2049</v>
      </c>
      <c r="N280" t="s">
        <v>2050</v>
      </c>
    </row>
    <row r="281" spans="1:15">
      <c r="A281" s="26" t="str">
        <f t="shared" si="16"/>
        <v>Kiperman M E</v>
      </c>
      <c r="B281" s="11" t="str">
        <f t="shared" si="17"/>
        <v>I</v>
      </c>
      <c r="C281" s="26">
        <f t="shared" si="18"/>
        <v>37501.423000000003</v>
      </c>
      <c r="D281" t="str">
        <f t="shared" si="19"/>
        <v>vis</v>
      </c>
      <c r="E281" t="e">
        <f>VLOOKUP(C281,A!C$21:E$935,3,FALSE)</f>
        <v>#N/A</v>
      </c>
      <c r="G281">
        <v>-4377</v>
      </c>
      <c r="H281">
        <v>-6.6699999999999995E-2</v>
      </c>
      <c r="I281">
        <v>37501.423000000003</v>
      </c>
      <c r="J281" t="s">
        <v>1868</v>
      </c>
      <c r="K281" t="s">
        <v>138</v>
      </c>
      <c r="L281" t="s">
        <v>2049</v>
      </c>
      <c r="N281" t="s">
        <v>2050</v>
      </c>
    </row>
    <row r="282" spans="1:15">
      <c r="A282" s="26" t="str">
        <f t="shared" si="16"/>
        <v>Kiperman M E</v>
      </c>
      <c r="B282" s="11" t="str">
        <f t="shared" si="17"/>
        <v>I</v>
      </c>
      <c r="C282" s="26">
        <f t="shared" si="18"/>
        <v>37504.307999999997</v>
      </c>
      <c r="D282" t="str">
        <f t="shared" si="19"/>
        <v>vis</v>
      </c>
      <c r="E282" t="e">
        <f>VLOOKUP(C282,A!C$21:E$935,3,FALSE)</f>
        <v>#N/A</v>
      </c>
      <c r="G282">
        <v>-4370</v>
      </c>
      <c r="H282">
        <v>-4.9200000000000001E-2</v>
      </c>
      <c r="I282">
        <v>37504.307999999997</v>
      </c>
      <c r="J282" t="s">
        <v>1868</v>
      </c>
      <c r="K282" t="s">
        <v>138</v>
      </c>
      <c r="L282" t="s">
        <v>2049</v>
      </c>
      <c r="N282" t="s">
        <v>2050</v>
      </c>
    </row>
    <row r="283" spans="1:15">
      <c r="A283" s="26" t="str">
        <f t="shared" si="16"/>
        <v>Kiperman M E</v>
      </c>
      <c r="B283" s="11" t="str">
        <f t="shared" si="17"/>
        <v>II</v>
      </c>
      <c r="C283" s="26">
        <f t="shared" si="18"/>
        <v>37504.512999999999</v>
      </c>
      <c r="D283" t="str">
        <f t="shared" si="19"/>
        <v>vis</v>
      </c>
      <c r="E283" t="e">
        <f>VLOOKUP(C283,A!C$21:E$935,3,FALSE)</f>
        <v>#N/A</v>
      </c>
      <c r="G283">
        <v>-4370</v>
      </c>
      <c r="H283">
        <v>-4.9200000000000001E-2</v>
      </c>
      <c r="I283">
        <v>37504.512999999999</v>
      </c>
      <c r="J283" t="s">
        <v>1880</v>
      </c>
      <c r="K283" t="s">
        <v>138</v>
      </c>
      <c r="L283" t="s">
        <v>2049</v>
      </c>
      <c r="N283" t="s">
        <v>2050</v>
      </c>
    </row>
    <row r="284" spans="1:15">
      <c r="A284" s="26" t="str">
        <f t="shared" si="16"/>
        <v>Kiperman M E</v>
      </c>
      <c r="B284" s="11" t="str">
        <f t="shared" si="17"/>
        <v>I</v>
      </c>
      <c r="C284" s="26">
        <f t="shared" si="18"/>
        <v>37547.317999999999</v>
      </c>
      <c r="D284" t="str">
        <f t="shared" si="19"/>
        <v>vis</v>
      </c>
      <c r="E284" t="e">
        <f>VLOOKUP(C284,A!C$21:E$935,3,FALSE)</f>
        <v>#N/A</v>
      </c>
      <c r="G284">
        <v>-4265</v>
      </c>
      <c r="H284">
        <v>-5.2299999999999999E-2</v>
      </c>
      <c r="I284">
        <v>37547.317999999999</v>
      </c>
      <c r="J284" t="s">
        <v>1868</v>
      </c>
      <c r="K284" t="s">
        <v>138</v>
      </c>
      <c r="L284" t="s">
        <v>2049</v>
      </c>
      <c r="N284" t="s">
        <v>2050</v>
      </c>
    </row>
    <row r="285" spans="1:15">
      <c r="A285" s="26" t="str">
        <f t="shared" si="16"/>
        <v>Kiperman M E</v>
      </c>
      <c r="B285" s="11" t="str">
        <f t="shared" si="17"/>
        <v>II</v>
      </c>
      <c r="C285" s="26">
        <f t="shared" si="18"/>
        <v>37555.307999999997</v>
      </c>
      <c r="D285" t="str">
        <f t="shared" si="19"/>
        <v>vis</v>
      </c>
      <c r="E285" t="e">
        <f>VLOOKUP(C285,A!C$21:E$935,3,FALSE)</f>
        <v>#N/A</v>
      </c>
      <c r="G285">
        <v>-4246</v>
      </c>
      <c r="H285">
        <v>-5.0599999999999999E-2</v>
      </c>
      <c r="I285">
        <v>37555.307999999997</v>
      </c>
      <c r="J285" t="s">
        <v>1880</v>
      </c>
      <c r="K285" t="s">
        <v>138</v>
      </c>
      <c r="L285" t="s">
        <v>2049</v>
      </c>
      <c r="N285" t="s">
        <v>2050</v>
      </c>
    </row>
    <row r="286" spans="1:15">
      <c r="A286" s="26" t="str">
        <f t="shared" si="16"/>
        <v>Kiperman M E</v>
      </c>
      <c r="B286" s="11" t="str">
        <f t="shared" si="17"/>
        <v>I</v>
      </c>
      <c r="C286" s="26">
        <f t="shared" si="18"/>
        <v>37857.413</v>
      </c>
      <c r="D286" t="str">
        <f t="shared" si="19"/>
        <v>vis</v>
      </c>
      <c r="E286" t="e">
        <f>VLOOKUP(C286,A!C$21:E$935,3,FALSE)</f>
        <v>#N/A</v>
      </c>
      <c r="G286">
        <v>-3508</v>
      </c>
      <c r="H286">
        <v>-6.08E-2</v>
      </c>
      <c r="I286">
        <v>37857.413</v>
      </c>
      <c r="J286" t="s">
        <v>1868</v>
      </c>
      <c r="K286" t="s">
        <v>138</v>
      </c>
      <c r="L286" t="s">
        <v>2049</v>
      </c>
      <c r="N286" t="s">
        <v>2051</v>
      </c>
    </row>
    <row r="287" spans="1:15">
      <c r="A287" s="26" t="str">
        <f t="shared" si="16"/>
        <v>Schnell</v>
      </c>
      <c r="B287" s="11" t="str">
        <f t="shared" si="17"/>
        <v>II</v>
      </c>
      <c r="C287" s="26">
        <f t="shared" si="18"/>
        <v>38556.467100000002</v>
      </c>
      <c r="D287" t="str">
        <f t="shared" si="19"/>
        <v>pe</v>
      </c>
      <c r="E287" t="e">
        <f>VLOOKUP(C287,A!C$21:E$935,3,FALSE)</f>
        <v>#N/A</v>
      </c>
      <c r="G287">
        <v>-1802</v>
      </c>
      <c r="H287">
        <v>-7.1199999999999999E-2</v>
      </c>
      <c r="I287">
        <v>38556.467100000002</v>
      </c>
      <c r="J287" t="s">
        <v>1880</v>
      </c>
      <c r="K287" t="s">
        <v>337</v>
      </c>
      <c r="L287" t="s">
        <v>2052</v>
      </c>
      <c r="O287" t="s">
        <v>2048</v>
      </c>
    </row>
    <row r="288" spans="1:15">
      <c r="A288" s="26" t="str">
        <f t="shared" si="16"/>
        <v>Schnell</v>
      </c>
      <c r="B288" s="11" t="str">
        <f t="shared" si="17"/>
        <v>I</v>
      </c>
      <c r="C288" s="26">
        <f t="shared" si="18"/>
        <v>38557.49</v>
      </c>
      <c r="D288" t="str">
        <f t="shared" si="19"/>
        <v>pe</v>
      </c>
      <c r="E288" t="e">
        <f>VLOOKUP(C288,A!C$21:E$935,3,FALSE)</f>
        <v>#N/A</v>
      </c>
      <c r="G288">
        <v>-1799</v>
      </c>
      <c r="H288">
        <v>-7.22E-2</v>
      </c>
      <c r="I288">
        <v>38557.49</v>
      </c>
      <c r="J288" t="s">
        <v>1868</v>
      </c>
      <c r="K288" t="s">
        <v>337</v>
      </c>
      <c r="L288" t="s">
        <v>2052</v>
      </c>
      <c r="O288" t="s">
        <v>2048</v>
      </c>
    </row>
    <row r="289" spans="1:15">
      <c r="A289" s="26" t="str">
        <f t="shared" si="16"/>
        <v>Schnell</v>
      </c>
      <c r="B289" s="11" t="str">
        <f t="shared" si="17"/>
        <v>I</v>
      </c>
      <c r="C289" s="26">
        <f t="shared" si="18"/>
        <v>38589.442300000002</v>
      </c>
      <c r="D289" t="str">
        <f t="shared" si="19"/>
        <v>pe</v>
      </c>
      <c r="E289" t="e">
        <f>VLOOKUP(C289,A!C$21:E$935,3,FALSE)</f>
        <v>#N/A</v>
      </c>
      <c r="G289">
        <v>-1721</v>
      </c>
      <c r="H289">
        <v>-7.2499999999999995E-2</v>
      </c>
      <c r="I289">
        <v>38589.442300000002</v>
      </c>
      <c r="J289" t="s">
        <v>1868</v>
      </c>
      <c r="K289" t="s">
        <v>337</v>
      </c>
      <c r="L289" t="s">
        <v>2052</v>
      </c>
      <c r="O289" t="s">
        <v>2048</v>
      </c>
    </row>
    <row r="290" spans="1:15">
      <c r="A290" s="26" t="str">
        <f t="shared" si="16"/>
        <v>Schnell</v>
      </c>
      <c r="B290" s="11" t="str">
        <f t="shared" si="17"/>
        <v>II</v>
      </c>
      <c r="C290" s="26">
        <f t="shared" si="18"/>
        <v>38590.463300000003</v>
      </c>
      <c r="D290" t="str">
        <f t="shared" si="19"/>
        <v>pe</v>
      </c>
      <c r="E290" t="e">
        <f>VLOOKUP(C290,A!C$21:E$935,3,FALSE)</f>
        <v>#N/A</v>
      </c>
      <c r="G290">
        <v>-1719</v>
      </c>
      <c r="H290">
        <v>-7.5800000000000006E-2</v>
      </c>
      <c r="I290">
        <v>38590.463300000003</v>
      </c>
      <c r="J290" t="s">
        <v>1880</v>
      </c>
      <c r="K290" t="s">
        <v>337</v>
      </c>
      <c r="L290" t="s">
        <v>2052</v>
      </c>
      <c r="O290" t="s">
        <v>2048</v>
      </c>
    </row>
    <row r="291" spans="1:15">
      <c r="A291" s="26" t="str">
        <f t="shared" si="16"/>
        <v>Bookmyer B B</v>
      </c>
      <c r="B291" s="11" t="str">
        <f t="shared" si="17"/>
        <v>II</v>
      </c>
      <c r="C291" s="26">
        <f t="shared" si="18"/>
        <v>39289.724000000002</v>
      </c>
      <c r="D291" t="str">
        <f t="shared" si="19"/>
        <v>pe</v>
      </c>
      <c r="E291" t="e">
        <f>VLOOKUP(C291,A!C$21:E$935,3,FALSE)</f>
        <v>#N/A</v>
      </c>
      <c r="G291">
        <v>-12</v>
      </c>
      <c r="H291">
        <v>-8.4199999999999997E-2</v>
      </c>
      <c r="I291">
        <v>39289.724000000002</v>
      </c>
      <c r="J291" t="s">
        <v>1880</v>
      </c>
      <c r="K291" t="s">
        <v>337</v>
      </c>
      <c r="L291" t="s">
        <v>2053</v>
      </c>
      <c r="N291" t="s">
        <v>2054</v>
      </c>
    </row>
    <row r="292" spans="1:15">
      <c r="A292" s="26" t="str">
        <f t="shared" si="16"/>
        <v>Bookmyer B B</v>
      </c>
      <c r="B292" s="11" t="str">
        <f t="shared" si="17"/>
        <v>I</v>
      </c>
      <c r="C292" s="26">
        <f t="shared" si="18"/>
        <v>39289.928800000002</v>
      </c>
      <c r="D292" t="str">
        <f t="shared" si="19"/>
        <v>pe</v>
      </c>
      <c r="E292" t="e">
        <f>VLOOKUP(C292,A!C$21:E$935,3,FALSE)</f>
        <v>#N/A</v>
      </c>
      <c r="G292">
        <v>-11</v>
      </c>
      <c r="H292">
        <v>-8.4099999999999994E-2</v>
      </c>
      <c r="I292">
        <v>39289.928800000002</v>
      </c>
      <c r="J292" t="s">
        <v>1868</v>
      </c>
      <c r="K292" t="s">
        <v>337</v>
      </c>
      <c r="L292" t="s">
        <v>2053</v>
      </c>
      <c r="N292" t="s">
        <v>2054</v>
      </c>
    </row>
    <row r="293" spans="1:15">
      <c r="A293" s="26" t="str">
        <f t="shared" si="16"/>
        <v>Bookmyer B B</v>
      </c>
      <c r="B293" s="11" t="str">
        <f t="shared" si="17"/>
        <v>I</v>
      </c>
      <c r="C293" s="26">
        <f t="shared" si="18"/>
        <v>39297.711300000003</v>
      </c>
      <c r="D293" t="str">
        <f t="shared" si="19"/>
        <v>pe</v>
      </c>
      <c r="E293" t="e">
        <f>VLOOKUP(C293,A!C$21:E$935,3,FALSE)</f>
        <v>#N/A</v>
      </c>
      <c r="G293">
        <v>8</v>
      </c>
      <c r="H293">
        <v>-8.4900000000000003E-2</v>
      </c>
      <c r="I293">
        <v>39297.711300000003</v>
      </c>
      <c r="J293" t="s">
        <v>1868</v>
      </c>
      <c r="K293" t="s">
        <v>337</v>
      </c>
      <c r="L293" t="s">
        <v>2053</v>
      </c>
      <c r="N293" t="s">
        <v>2054</v>
      </c>
    </row>
    <row r="294" spans="1:15">
      <c r="A294" s="26" t="str">
        <f t="shared" si="16"/>
        <v>Bookmyer B B</v>
      </c>
      <c r="B294" s="11" t="str">
        <f t="shared" si="17"/>
        <v>II</v>
      </c>
      <c r="C294" s="26">
        <f t="shared" si="18"/>
        <v>39297.917000000001</v>
      </c>
      <c r="D294" t="str">
        <f t="shared" si="19"/>
        <v>pe</v>
      </c>
      <c r="E294" t="e">
        <f>VLOOKUP(C294,A!C$21:E$935,3,FALSE)</f>
        <v>#N/A</v>
      </c>
      <c r="G294">
        <v>8</v>
      </c>
      <c r="H294">
        <v>-8.4199999999999997E-2</v>
      </c>
      <c r="I294">
        <v>39297.917000000001</v>
      </c>
      <c r="J294" t="s">
        <v>1880</v>
      </c>
      <c r="K294" t="s">
        <v>337</v>
      </c>
      <c r="L294" t="s">
        <v>2053</v>
      </c>
      <c r="N294" t="s">
        <v>2054</v>
      </c>
    </row>
    <row r="295" spans="1:15">
      <c r="A295" s="26" t="str">
        <f t="shared" si="16"/>
        <v>Ralincourt Ph</v>
      </c>
      <c r="B295" s="11" t="str">
        <f t="shared" si="17"/>
        <v>I</v>
      </c>
      <c r="C295" s="26">
        <f t="shared" si="18"/>
        <v>40434.447999999997</v>
      </c>
      <c r="D295" t="str">
        <f t="shared" si="19"/>
        <v>vis</v>
      </c>
      <c r="E295" t="e">
        <f>VLOOKUP(C295,A!C$21:E$935,3,FALSE)</f>
        <v>#N/A</v>
      </c>
      <c r="G295">
        <v>2783</v>
      </c>
      <c r="H295">
        <v>-0.12139999999999999</v>
      </c>
      <c r="I295">
        <v>40434.447999999997</v>
      </c>
      <c r="J295" t="s">
        <v>1868</v>
      </c>
      <c r="K295" t="s">
        <v>138</v>
      </c>
      <c r="L295" t="s">
        <v>319</v>
      </c>
      <c r="N295" t="s">
        <v>2055</v>
      </c>
    </row>
    <row r="296" spans="1:15">
      <c r="A296" s="26" t="str">
        <f t="shared" si="16"/>
        <v>Kaitchuck R H</v>
      </c>
      <c r="B296" s="11" t="str">
        <f t="shared" si="17"/>
        <v>I</v>
      </c>
      <c r="C296" s="26">
        <f t="shared" si="18"/>
        <v>41119.807000000001</v>
      </c>
      <c r="D296" t="str">
        <f t="shared" si="19"/>
        <v>pe</v>
      </c>
      <c r="E296" t="e">
        <f>VLOOKUP(C296,A!C$21:E$935,3,FALSE)</f>
        <v>#N/A</v>
      </c>
      <c r="G296">
        <v>4456</v>
      </c>
      <c r="H296">
        <v>-0.10349999999999999</v>
      </c>
      <c r="I296">
        <v>41119.807000000001</v>
      </c>
      <c r="J296" t="s">
        <v>1868</v>
      </c>
      <c r="K296" t="s">
        <v>337</v>
      </c>
      <c r="L296" t="s">
        <v>2056</v>
      </c>
      <c r="N296" t="s">
        <v>2057</v>
      </c>
    </row>
    <row r="297" spans="1:15">
      <c r="A297" s="26" t="str">
        <f t="shared" si="16"/>
        <v>Kaitchuck R H</v>
      </c>
      <c r="B297" s="11" t="str">
        <f t="shared" si="17"/>
        <v>I</v>
      </c>
      <c r="C297" s="26">
        <f t="shared" si="18"/>
        <v>41135.78</v>
      </c>
      <c r="D297" t="str">
        <f t="shared" si="19"/>
        <v>pe</v>
      </c>
      <c r="E297" t="e">
        <f>VLOOKUP(C297,A!C$21:E$935,3,FALSE)</f>
        <v>#N/A</v>
      </c>
      <c r="G297">
        <v>4495</v>
      </c>
      <c r="H297">
        <v>-0.10680000000000001</v>
      </c>
      <c r="I297">
        <v>41135.78</v>
      </c>
      <c r="J297" t="s">
        <v>1868</v>
      </c>
      <c r="K297" t="s">
        <v>337</v>
      </c>
      <c r="L297" t="s">
        <v>2056</v>
      </c>
      <c r="N297" t="s">
        <v>2057</v>
      </c>
    </row>
    <row r="298" spans="1:15">
      <c r="A298" s="26" t="str">
        <f t="shared" si="16"/>
        <v>Kaitchuck R H</v>
      </c>
      <c r="B298" s="11" t="str">
        <f t="shared" si="17"/>
        <v>I</v>
      </c>
      <c r="C298" s="26">
        <f t="shared" si="18"/>
        <v>41165.684000000001</v>
      </c>
      <c r="D298" t="str">
        <f t="shared" si="19"/>
        <v>pe</v>
      </c>
      <c r="E298" t="e">
        <f>VLOOKUP(C298,A!C$21:E$935,3,FALSE)</f>
        <v>#N/A</v>
      </c>
      <c r="G298">
        <v>4568</v>
      </c>
      <c r="H298">
        <v>-0.1071</v>
      </c>
      <c r="I298">
        <v>41165.684000000001</v>
      </c>
      <c r="J298" t="s">
        <v>1868</v>
      </c>
      <c r="K298" t="s">
        <v>337</v>
      </c>
      <c r="L298" t="s">
        <v>2056</v>
      </c>
      <c r="N298" t="s">
        <v>2057</v>
      </c>
    </row>
    <row r="299" spans="1:15">
      <c r="A299" s="26" t="str">
        <f t="shared" si="16"/>
        <v>Gough T T</v>
      </c>
      <c r="B299" s="11" t="str">
        <f t="shared" si="17"/>
        <v>I</v>
      </c>
      <c r="C299" s="26">
        <f t="shared" si="18"/>
        <v>41517.546999999999</v>
      </c>
      <c r="D299" t="str">
        <f t="shared" si="19"/>
        <v>vis</v>
      </c>
      <c r="E299" t="e">
        <f>VLOOKUP(C299,A!C$21:E$935,3,FALSE)</f>
        <v>#N/A</v>
      </c>
      <c r="G299">
        <v>5427</v>
      </c>
      <c r="H299">
        <v>-0.13170000000000001</v>
      </c>
      <c r="I299">
        <v>41517.546999999999</v>
      </c>
      <c r="J299" t="s">
        <v>1868</v>
      </c>
      <c r="K299" t="s">
        <v>138</v>
      </c>
      <c r="L299" t="s">
        <v>2058</v>
      </c>
      <c r="N299" t="s">
        <v>2059</v>
      </c>
    </row>
    <row r="300" spans="1:15">
      <c r="A300" s="26" t="str">
        <f t="shared" si="16"/>
        <v>Currie M J</v>
      </c>
      <c r="B300" s="11" t="str">
        <f t="shared" si="17"/>
        <v>I</v>
      </c>
      <c r="C300" s="26">
        <f t="shared" si="18"/>
        <v>41533.531999999999</v>
      </c>
      <c r="D300" t="str">
        <f t="shared" si="19"/>
        <v>vis</v>
      </c>
      <c r="E300" t="e">
        <f>VLOOKUP(C300,A!C$21:E$935,3,FALSE)</f>
        <v>#N/A</v>
      </c>
      <c r="G300">
        <v>5466</v>
      </c>
      <c r="H300">
        <v>-0.123</v>
      </c>
      <c r="I300">
        <v>41533.531999999999</v>
      </c>
      <c r="J300" t="s">
        <v>1868</v>
      </c>
      <c r="K300" t="s">
        <v>138</v>
      </c>
      <c r="L300" t="s">
        <v>2060</v>
      </c>
      <c r="N300" t="s">
        <v>2059</v>
      </c>
    </row>
    <row r="301" spans="1:15">
      <c r="A301" s="26" t="str">
        <f t="shared" si="16"/>
        <v>Gough T T</v>
      </c>
      <c r="B301" s="11" t="str">
        <f t="shared" si="17"/>
        <v>I</v>
      </c>
      <c r="C301" s="26">
        <f t="shared" si="18"/>
        <v>41538.455999999998</v>
      </c>
      <c r="D301" t="str">
        <f t="shared" si="19"/>
        <v>vis</v>
      </c>
      <c r="E301" t="e">
        <f>VLOOKUP(C301,A!C$21:E$935,3,FALSE)</f>
        <v>#N/A</v>
      </c>
      <c r="G301">
        <v>5478</v>
      </c>
      <c r="H301">
        <v>-0.1147</v>
      </c>
      <c r="I301">
        <v>41538.455999999998</v>
      </c>
      <c r="J301" t="s">
        <v>1868</v>
      </c>
      <c r="K301" t="s">
        <v>138</v>
      </c>
      <c r="L301" t="s">
        <v>2058</v>
      </c>
      <c r="N301" t="s">
        <v>2059</v>
      </c>
    </row>
    <row r="302" spans="1:15">
      <c r="A302" s="26" t="str">
        <f t="shared" si="16"/>
        <v>Currie M J</v>
      </c>
      <c r="B302" s="11" t="str">
        <f t="shared" si="17"/>
        <v>I</v>
      </c>
      <c r="C302" s="26">
        <f t="shared" si="18"/>
        <v>41538.478999999999</v>
      </c>
      <c r="D302" t="str">
        <f t="shared" si="19"/>
        <v>vis</v>
      </c>
      <c r="E302" t="e">
        <f>VLOOKUP(C302,A!C$21:E$935,3,FALSE)</f>
        <v>#N/A</v>
      </c>
      <c r="G302">
        <v>5478</v>
      </c>
      <c r="H302">
        <v>-9.1700000000000004E-2</v>
      </c>
      <c r="I302">
        <v>41538.478999999999</v>
      </c>
      <c r="J302" t="s">
        <v>1868</v>
      </c>
      <c r="K302" t="s">
        <v>138</v>
      </c>
      <c r="L302" t="s">
        <v>2060</v>
      </c>
      <c r="N302" t="s">
        <v>2059</v>
      </c>
    </row>
    <row r="303" spans="1:15">
      <c r="A303" s="26" t="str">
        <f t="shared" si="16"/>
        <v>Currie M J</v>
      </c>
      <c r="B303" s="11" t="str">
        <f t="shared" si="17"/>
        <v>II</v>
      </c>
      <c r="C303" s="26">
        <f t="shared" si="18"/>
        <v>41539.514999999999</v>
      </c>
      <c r="D303" t="str">
        <f t="shared" si="19"/>
        <v>vis</v>
      </c>
      <c r="E303" t="e">
        <f>VLOOKUP(C303,A!C$21:E$935,3,FALSE)</f>
        <v>#N/A</v>
      </c>
      <c r="G303">
        <v>5480</v>
      </c>
      <c r="H303">
        <v>-0.08</v>
      </c>
      <c r="I303">
        <v>41539.514999999999</v>
      </c>
      <c r="J303" t="s">
        <v>1880</v>
      </c>
      <c r="K303" t="s">
        <v>138</v>
      </c>
      <c r="L303" t="s">
        <v>2060</v>
      </c>
      <c r="N303" t="s">
        <v>2059</v>
      </c>
    </row>
    <row r="304" spans="1:15">
      <c r="A304" s="26" t="str">
        <f t="shared" si="16"/>
        <v>Currie M J</v>
      </c>
      <c r="B304" s="11" t="str">
        <f t="shared" si="17"/>
        <v>I</v>
      </c>
      <c r="C304" s="26">
        <f t="shared" si="18"/>
        <v>41540.495000000003</v>
      </c>
      <c r="D304" t="str">
        <f t="shared" si="19"/>
        <v>vis</v>
      </c>
      <c r="E304" t="e">
        <f>VLOOKUP(C304,A!C$21:E$935,3,FALSE)</f>
        <v>#N/A</v>
      </c>
      <c r="G304">
        <v>5483</v>
      </c>
      <c r="H304">
        <v>-0.124</v>
      </c>
      <c r="I304">
        <v>41540.495000000003</v>
      </c>
      <c r="J304" t="s">
        <v>1868</v>
      </c>
      <c r="K304" t="s">
        <v>138</v>
      </c>
      <c r="L304" t="s">
        <v>2060</v>
      </c>
      <c r="N304" t="s">
        <v>2059</v>
      </c>
    </row>
    <row r="305" spans="1:15">
      <c r="A305" s="26" t="str">
        <f t="shared" si="16"/>
        <v>Gough T T</v>
      </c>
      <c r="B305" s="11" t="str">
        <f t="shared" si="17"/>
        <v>I</v>
      </c>
      <c r="C305" s="26">
        <f t="shared" si="18"/>
        <v>41540.504999999997</v>
      </c>
      <c r="D305" t="str">
        <f t="shared" si="19"/>
        <v>vis</v>
      </c>
      <c r="E305" t="e">
        <f>VLOOKUP(C305,A!C$21:E$935,3,FALSE)</f>
        <v>#N/A</v>
      </c>
      <c r="G305">
        <v>5483</v>
      </c>
      <c r="H305">
        <v>-0.114</v>
      </c>
      <c r="I305">
        <v>41540.504999999997</v>
      </c>
      <c r="J305" t="s">
        <v>1868</v>
      </c>
      <c r="K305" t="s">
        <v>138</v>
      </c>
      <c r="L305" t="s">
        <v>2058</v>
      </c>
      <c r="N305" t="s">
        <v>2059</v>
      </c>
    </row>
    <row r="306" spans="1:15">
      <c r="A306" s="26" t="str">
        <f t="shared" si="16"/>
        <v>Scarfe C D</v>
      </c>
      <c r="B306" s="11" t="str">
        <f t="shared" si="17"/>
        <v>II</v>
      </c>
      <c r="C306" s="26">
        <f t="shared" si="18"/>
        <v>41843.849800000004</v>
      </c>
      <c r="D306" t="str">
        <f t="shared" si="19"/>
        <v>pe</v>
      </c>
      <c r="E306" t="e">
        <f>VLOOKUP(C306,A!C$21:E$935,3,FALSE)</f>
        <v>#N/A</v>
      </c>
      <c r="G306">
        <v>6223</v>
      </c>
      <c r="H306">
        <v>-0.1137</v>
      </c>
      <c r="I306">
        <v>41843.849800000004</v>
      </c>
      <c r="J306" t="s">
        <v>1880</v>
      </c>
      <c r="K306" t="s">
        <v>337</v>
      </c>
      <c r="L306" t="s">
        <v>1892</v>
      </c>
      <c r="N306" t="s">
        <v>1886</v>
      </c>
    </row>
    <row r="307" spans="1:15">
      <c r="A307" s="26" t="str">
        <f t="shared" si="16"/>
        <v>Bookmyer B B</v>
      </c>
      <c r="B307" s="11" t="str">
        <f t="shared" si="17"/>
        <v>I</v>
      </c>
      <c r="C307" s="26">
        <f t="shared" si="18"/>
        <v>41850.608899999999</v>
      </c>
      <c r="D307" t="str">
        <f t="shared" si="19"/>
        <v>pe</v>
      </c>
      <c r="E307" t="e">
        <f>VLOOKUP(C307,A!C$21:E$935,3,FALSE)</f>
        <v>#N/A</v>
      </c>
      <c r="G307">
        <v>6240</v>
      </c>
      <c r="H307">
        <v>-0.11360000000000001</v>
      </c>
      <c r="I307">
        <v>41850.608899999999</v>
      </c>
      <c r="J307" t="s">
        <v>1868</v>
      </c>
      <c r="K307" t="s">
        <v>337</v>
      </c>
      <c r="L307" t="s">
        <v>2053</v>
      </c>
      <c r="N307" t="s">
        <v>2061</v>
      </c>
    </row>
    <row r="308" spans="1:15">
      <c r="A308" s="26" t="str">
        <f t="shared" si="16"/>
        <v>Bookmyer B B</v>
      </c>
      <c r="B308" s="11" t="str">
        <f t="shared" si="17"/>
        <v>II</v>
      </c>
      <c r="C308" s="26">
        <f t="shared" si="18"/>
        <v>41851.632700000002</v>
      </c>
      <c r="D308" t="str">
        <f t="shared" si="19"/>
        <v>pe</v>
      </c>
      <c r="E308" t="e">
        <f>VLOOKUP(C308,A!C$21:E$935,3,FALSE)</f>
        <v>#N/A</v>
      </c>
      <c r="G308">
        <v>6242</v>
      </c>
      <c r="H308">
        <v>-0.11409999999999999</v>
      </c>
      <c r="I308">
        <v>41851.632700000002</v>
      </c>
      <c r="J308" t="s">
        <v>1880</v>
      </c>
      <c r="K308" t="s">
        <v>337</v>
      </c>
      <c r="L308" t="s">
        <v>2053</v>
      </c>
      <c r="N308" t="s">
        <v>2061</v>
      </c>
    </row>
    <row r="309" spans="1:15">
      <c r="A309" s="26" t="str">
        <f t="shared" si="16"/>
        <v>Bookmyer B B</v>
      </c>
      <c r="B309" s="11" t="str">
        <f t="shared" si="17"/>
        <v>I</v>
      </c>
      <c r="C309" s="26">
        <f t="shared" si="18"/>
        <v>41851.838100000001</v>
      </c>
      <c r="D309" t="str">
        <f t="shared" si="19"/>
        <v>pe</v>
      </c>
      <c r="E309" t="e">
        <f>VLOOKUP(C309,A!C$21:E$935,3,FALSE)</f>
        <v>#N/A</v>
      </c>
      <c r="G309">
        <v>6243</v>
      </c>
      <c r="H309">
        <v>-0.1134</v>
      </c>
      <c r="I309">
        <v>41851.838100000001</v>
      </c>
      <c r="J309" t="s">
        <v>1868</v>
      </c>
      <c r="K309" t="s">
        <v>337</v>
      </c>
      <c r="L309" t="s">
        <v>2053</v>
      </c>
      <c r="N309" t="s">
        <v>2061</v>
      </c>
    </row>
    <row r="310" spans="1:15">
      <c r="A310" s="26" t="str">
        <f t="shared" si="16"/>
        <v>Bookmyer B B</v>
      </c>
      <c r="B310" s="11" t="str">
        <f t="shared" si="17"/>
        <v>II</v>
      </c>
      <c r="C310" s="26">
        <f t="shared" si="18"/>
        <v>41858.596799999999</v>
      </c>
      <c r="D310" t="str">
        <f t="shared" si="19"/>
        <v>pe</v>
      </c>
      <c r="E310" t="e">
        <f>VLOOKUP(C310,A!C$21:E$935,3,FALSE)</f>
        <v>#N/A</v>
      </c>
      <c r="G310">
        <v>6259</v>
      </c>
      <c r="H310">
        <v>-0.114</v>
      </c>
      <c r="I310">
        <v>41858.596799999999</v>
      </c>
      <c r="J310" t="s">
        <v>1880</v>
      </c>
      <c r="K310" t="s">
        <v>337</v>
      </c>
      <c r="L310" t="s">
        <v>2053</v>
      </c>
      <c r="N310" t="s">
        <v>2061</v>
      </c>
    </row>
    <row r="311" spans="1:15">
      <c r="A311" s="26" t="str">
        <f t="shared" si="16"/>
        <v>Bookmyer B B</v>
      </c>
      <c r="B311" s="11" t="str">
        <f t="shared" si="17"/>
        <v>I</v>
      </c>
      <c r="C311" s="26">
        <f t="shared" si="18"/>
        <v>41861.669000000002</v>
      </c>
      <c r="D311" t="str">
        <f t="shared" si="19"/>
        <v>pe</v>
      </c>
      <c r="E311" t="e">
        <f>VLOOKUP(C311,A!C$21:E$935,3,FALSE)</f>
        <v>#N/A</v>
      </c>
      <c r="G311">
        <v>6267</v>
      </c>
      <c r="H311">
        <v>-0.114</v>
      </c>
      <c r="I311">
        <v>41861.669000000002</v>
      </c>
      <c r="J311" t="s">
        <v>1868</v>
      </c>
      <c r="K311" t="s">
        <v>337</v>
      </c>
      <c r="L311" t="s">
        <v>2053</v>
      </c>
      <c r="N311" t="s">
        <v>2061</v>
      </c>
    </row>
    <row r="312" spans="1:15">
      <c r="A312" s="26" t="str">
        <f t="shared" si="16"/>
        <v>Bookmyer B B</v>
      </c>
      <c r="B312" s="11" t="str">
        <f t="shared" si="17"/>
        <v>II</v>
      </c>
      <c r="C312" s="26">
        <f t="shared" si="18"/>
        <v>41862.693399999996</v>
      </c>
      <c r="D312" t="str">
        <f t="shared" si="19"/>
        <v>pe</v>
      </c>
      <c r="E312" t="e">
        <f>VLOOKUP(C312,A!C$21:E$935,3,FALSE)</f>
        <v>#N/A</v>
      </c>
      <c r="G312">
        <v>6269</v>
      </c>
      <c r="H312">
        <v>-0.1139</v>
      </c>
      <c r="I312">
        <v>41862.693399999996</v>
      </c>
      <c r="J312" t="s">
        <v>1880</v>
      </c>
      <c r="K312" t="s">
        <v>337</v>
      </c>
      <c r="L312" t="s">
        <v>2053</v>
      </c>
      <c r="N312" t="s">
        <v>2061</v>
      </c>
    </row>
    <row r="313" spans="1:15">
      <c r="A313" s="26" t="str">
        <f t="shared" si="16"/>
        <v>Bookmyer B B</v>
      </c>
      <c r="B313" s="11" t="str">
        <f t="shared" si="17"/>
        <v>I</v>
      </c>
      <c r="C313" s="26">
        <f t="shared" si="18"/>
        <v>41863.717900000003</v>
      </c>
      <c r="D313" t="str">
        <f t="shared" si="19"/>
        <v>pe</v>
      </c>
      <c r="E313" t="e">
        <f>VLOOKUP(C313,A!C$21:E$935,3,FALSE)</f>
        <v>#N/A</v>
      </c>
      <c r="G313">
        <v>6272</v>
      </c>
      <c r="H313">
        <v>-0.1134</v>
      </c>
      <c r="I313">
        <v>41863.717900000003</v>
      </c>
      <c r="J313" t="s">
        <v>1868</v>
      </c>
      <c r="K313" t="s">
        <v>337</v>
      </c>
      <c r="L313" t="s">
        <v>2053</v>
      </c>
      <c r="N313" t="s">
        <v>2061</v>
      </c>
    </row>
    <row r="314" spans="1:15">
      <c r="A314" s="26" t="str">
        <f t="shared" si="16"/>
        <v>Bookmyer B B</v>
      </c>
      <c r="B314" s="11" t="str">
        <f t="shared" si="17"/>
        <v>I</v>
      </c>
      <c r="C314" s="26">
        <f t="shared" si="18"/>
        <v>41866.584799999997</v>
      </c>
      <c r="D314" t="str">
        <f t="shared" si="19"/>
        <v>pe</v>
      </c>
      <c r="E314" t="e">
        <f>VLOOKUP(C314,A!C$21:E$935,3,FALSE)</f>
        <v>#N/A</v>
      </c>
      <c r="G314">
        <v>6279</v>
      </c>
      <c r="H314">
        <v>-0.114</v>
      </c>
      <c r="I314">
        <v>41866.584799999997</v>
      </c>
      <c r="J314" t="s">
        <v>1868</v>
      </c>
      <c r="K314" t="s">
        <v>337</v>
      </c>
      <c r="L314" t="s">
        <v>2053</v>
      </c>
      <c r="N314" t="s">
        <v>2061</v>
      </c>
    </row>
    <row r="315" spans="1:15">
      <c r="A315" s="26" t="str">
        <f t="shared" si="16"/>
        <v>Gough T T</v>
      </c>
      <c r="B315" s="11" t="str">
        <f t="shared" si="17"/>
        <v>I</v>
      </c>
      <c r="C315" s="26">
        <f t="shared" si="18"/>
        <v>41910.821000000004</v>
      </c>
      <c r="D315" t="str">
        <f t="shared" si="19"/>
        <v>vis</v>
      </c>
      <c r="E315" t="e">
        <f>VLOOKUP(C315,A!C$21:E$935,3,FALSE)</f>
        <v>#N/A</v>
      </c>
      <c r="G315">
        <v>6387</v>
      </c>
      <c r="H315">
        <v>-0.1198</v>
      </c>
      <c r="I315">
        <v>41910.821000000004</v>
      </c>
      <c r="J315" t="s">
        <v>1868</v>
      </c>
      <c r="K315" t="s">
        <v>138</v>
      </c>
      <c r="L315" t="s">
        <v>2058</v>
      </c>
      <c r="N315" t="s">
        <v>2062</v>
      </c>
    </row>
    <row r="316" spans="1:15">
      <c r="A316" s="26" t="str">
        <f t="shared" si="16"/>
        <v>Brown A</v>
      </c>
      <c r="B316" s="11" t="str">
        <f t="shared" si="17"/>
        <v>II</v>
      </c>
      <c r="C316" s="26">
        <f t="shared" si="18"/>
        <v>41952.396000000001</v>
      </c>
      <c r="D316" t="str">
        <f t="shared" si="19"/>
        <v>vis</v>
      </c>
      <c r="E316" t="e">
        <f>VLOOKUP(C316,A!C$21:E$935,3,FALSE)</f>
        <v>#N/A</v>
      </c>
      <c r="G316">
        <v>6488</v>
      </c>
      <c r="H316">
        <v>-0.1242</v>
      </c>
      <c r="I316">
        <v>41952.396000000001</v>
      </c>
      <c r="J316" t="s">
        <v>1880</v>
      </c>
      <c r="K316" t="s">
        <v>138</v>
      </c>
      <c r="L316" t="s">
        <v>2063</v>
      </c>
      <c r="O316" t="s">
        <v>2062</v>
      </c>
    </row>
    <row r="317" spans="1:15">
      <c r="A317" s="26" t="str">
        <f t="shared" si="16"/>
        <v>Kaitchuck</v>
      </c>
      <c r="B317" s="11" t="str">
        <f t="shared" si="17"/>
        <v>I</v>
      </c>
      <c r="C317" s="26">
        <f t="shared" si="18"/>
        <v>42203.722999999998</v>
      </c>
      <c r="D317" t="str">
        <f t="shared" si="19"/>
        <v>pe</v>
      </c>
      <c r="E317" t="e">
        <f>VLOOKUP(C317,A!C$21:E$935,3,FALSE)</f>
        <v>#N/A</v>
      </c>
      <c r="G317">
        <v>7102</v>
      </c>
      <c r="H317">
        <v>-0.11609999999999999</v>
      </c>
      <c r="I317">
        <v>42203.722999999998</v>
      </c>
      <c r="J317" t="s">
        <v>1868</v>
      </c>
      <c r="K317" t="s">
        <v>337</v>
      </c>
      <c r="L317" t="s">
        <v>2064</v>
      </c>
      <c r="N317" t="s">
        <v>2061</v>
      </c>
    </row>
    <row r="318" spans="1:15">
      <c r="A318" s="26" t="str">
        <f t="shared" si="16"/>
        <v>Pop</v>
      </c>
      <c r="B318" s="11" t="str">
        <f t="shared" si="17"/>
        <v>I</v>
      </c>
      <c r="C318" s="26">
        <f t="shared" si="18"/>
        <v>42243.460800000001</v>
      </c>
      <c r="D318" t="str">
        <f t="shared" si="19"/>
        <v>pe</v>
      </c>
      <c r="E318" t="e">
        <f>VLOOKUP(C318,A!C$21:E$935,3,FALSE)</f>
        <v>#N/A</v>
      </c>
      <c r="G318">
        <v>7199</v>
      </c>
      <c r="H318">
        <v>-0.1142</v>
      </c>
      <c r="I318">
        <v>42243.460800000001</v>
      </c>
      <c r="J318" t="s">
        <v>1868</v>
      </c>
      <c r="K318" t="s">
        <v>337</v>
      </c>
      <c r="L318" t="s">
        <v>2065</v>
      </c>
      <c r="O318" t="s">
        <v>2066</v>
      </c>
    </row>
    <row r="319" spans="1:15">
      <c r="A319" s="26" t="str">
        <f t="shared" si="16"/>
        <v>Clayton P R</v>
      </c>
      <c r="B319" s="11" t="str">
        <f t="shared" si="17"/>
        <v>II</v>
      </c>
      <c r="C319" s="26">
        <f t="shared" si="18"/>
        <v>42246.525000000001</v>
      </c>
      <c r="D319" t="str">
        <f t="shared" si="19"/>
        <v>vis</v>
      </c>
      <c r="E319" t="e">
        <f>VLOOKUP(C319,A!C$21:E$935,3,FALSE)</f>
        <v>#N/A</v>
      </c>
      <c r="G319">
        <v>7206</v>
      </c>
      <c r="H319">
        <v>-0.1225</v>
      </c>
      <c r="I319">
        <v>42246.525000000001</v>
      </c>
      <c r="J319" t="s">
        <v>1880</v>
      </c>
      <c r="K319" t="s">
        <v>138</v>
      </c>
      <c r="L319" t="s">
        <v>2067</v>
      </c>
      <c r="N319" t="s">
        <v>2062</v>
      </c>
    </row>
    <row r="320" spans="1:15">
      <c r="A320" s="26" t="str">
        <f t="shared" si="16"/>
        <v>Pop</v>
      </c>
      <c r="B320" s="11" t="str">
        <f t="shared" si="17"/>
        <v>II</v>
      </c>
      <c r="C320" s="26">
        <f t="shared" si="18"/>
        <v>42256.368000000002</v>
      </c>
      <c r="D320" t="str">
        <f t="shared" si="19"/>
        <v>pe</v>
      </c>
      <c r="E320" t="e">
        <f>VLOOKUP(C320,A!C$21:E$935,3,FALSE)</f>
        <v>#N/A</v>
      </c>
      <c r="G320">
        <v>7230</v>
      </c>
      <c r="H320">
        <v>-0.111</v>
      </c>
      <c r="I320">
        <v>42256.368000000002</v>
      </c>
      <c r="J320" t="s">
        <v>1880</v>
      </c>
      <c r="K320" t="s">
        <v>337</v>
      </c>
      <c r="L320" t="s">
        <v>2065</v>
      </c>
      <c r="O320" t="s">
        <v>2066</v>
      </c>
    </row>
    <row r="321" spans="1:15">
      <c r="A321" s="26" t="str">
        <f t="shared" si="16"/>
        <v>Pop</v>
      </c>
      <c r="B321" s="11" t="str">
        <f t="shared" si="17"/>
        <v>I</v>
      </c>
      <c r="C321" s="26">
        <f t="shared" si="18"/>
        <v>42257.387999999999</v>
      </c>
      <c r="D321" t="str">
        <f t="shared" si="19"/>
        <v>pe</v>
      </c>
      <c r="E321" t="e">
        <f>VLOOKUP(C321,A!C$21:E$935,3,FALSE)</f>
        <v>#N/A</v>
      </c>
      <c r="G321">
        <v>7233</v>
      </c>
      <c r="H321">
        <v>-0.115</v>
      </c>
      <c r="I321">
        <v>42257.387999999999</v>
      </c>
      <c r="J321" t="s">
        <v>1868</v>
      </c>
      <c r="K321" t="s">
        <v>337</v>
      </c>
      <c r="L321" t="s">
        <v>2065</v>
      </c>
      <c r="O321" t="s">
        <v>2066</v>
      </c>
    </row>
    <row r="322" spans="1:15">
      <c r="A322" s="26" t="str">
        <f t="shared" si="16"/>
        <v>Pop</v>
      </c>
      <c r="B322" s="11" t="str">
        <f t="shared" si="17"/>
        <v>II</v>
      </c>
      <c r="C322" s="26">
        <f t="shared" si="18"/>
        <v>42258.416499999999</v>
      </c>
      <c r="D322" t="str">
        <f t="shared" si="19"/>
        <v>pe</v>
      </c>
      <c r="E322" t="e">
        <f>VLOOKUP(C322,A!C$21:E$935,3,FALSE)</f>
        <v>#N/A</v>
      </c>
      <c r="G322">
        <v>7235</v>
      </c>
      <c r="H322">
        <v>-0.1108</v>
      </c>
      <c r="I322">
        <v>42258.416499999999</v>
      </c>
      <c r="J322" t="s">
        <v>1880</v>
      </c>
      <c r="K322" t="s">
        <v>337</v>
      </c>
      <c r="L322" t="s">
        <v>2065</v>
      </c>
      <c r="O322" t="s">
        <v>2066</v>
      </c>
    </row>
    <row r="323" spans="1:15">
      <c r="A323" s="26" t="str">
        <f t="shared" si="16"/>
        <v>Pop</v>
      </c>
      <c r="B323" s="11" t="str">
        <f t="shared" si="17"/>
        <v>I</v>
      </c>
      <c r="C323" s="26">
        <f t="shared" si="18"/>
        <v>42307.361199999999</v>
      </c>
      <c r="D323" t="str">
        <f t="shared" si="19"/>
        <v>pe</v>
      </c>
      <c r="E323" t="e">
        <f>VLOOKUP(C323,A!C$21:E$935,3,FALSE)</f>
        <v>#N/A</v>
      </c>
      <c r="G323">
        <v>7355</v>
      </c>
      <c r="H323">
        <v>-0.1188</v>
      </c>
      <c r="I323">
        <v>42307.361199999999</v>
      </c>
      <c r="J323" t="s">
        <v>1868</v>
      </c>
      <c r="K323" t="s">
        <v>337</v>
      </c>
      <c r="L323" t="s">
        <v>2065</v>
      </c>
      <c r="O323" t="s">
        <v>2066</v>
      </c>
    </row>
    <row r="324" spans="1:15">
      <c r="A324" s="26" t="str">
        <f t="shared" si="16"/>
        <v>Pop</v>
      </c>
      <c r="B324" s="11" t="str">
        <f t="shared" si="17"/>
        <v>II</v>
      </c>
      <c r="C324" s="26">
        <f t="shared" si="18"/>
        <v>42532.464</v>
      </c>
      <c r="D324" t="str">
        <f t="shared" si="19"/>
        <v>pe</v>
      </c>
      <c r="E324" t="e">
        <f>VLOOKUP(C324,A!C$21:E$935,3,FALSE)</f>
        <v>#N/A</v>
      </c>
      <c r="G324">
        <v>7904</v>
      </c>
      <c r="H324">
        <v>-0.1178</v>
      </c>
      <c r="I324">
        <v>42532.464</v>
      </c>
      <c r="J324" t="s">
        <v>1880</v>
      </c>
      <c r="K324" t="s">
        <v>337</v>
      </c>
      <c r="L324" t="s">
        <v>2065</v>
      </c>
      <c r="O324" t="s">
        <v>2066</v>
      </c>
    </row>
    <row r="325" spans="1:15">
      <c r="A325" s="26" t="str">
        <f t="shared" si="16"/>
        <v>Pop</v>
      </c>
      <c r="B325" s="11" t="str">
        <f t="shared" si="17"/>
        <v>I</v>
      </c>
      <c r="C325" s="26">
        <f t="shared" si="18"/>
        <v>42537.576999999997</v>
      </c>
      <c r="D325" t="str">
        <f t="shared" si="19"/>
        <v>pe</v>
      </c>
      <c r="E325" t="e">
        <f>VLOOKUP(C325,A!C$21:E$935,3,FALSE)</f>
        <v>#N/A</v>
      </c>
      <c r="G325">
        <v>7917</v>
      </c>
      <c r="H325">
        <v>-0.12520000000000001</v>
      </c>
      <c r="I325">
        <v>42537.576999999997</v>
      </c>
      <c r="J325" t="s">
        <v>1868</v>
      </c>
      <c r="K325" t="s">
        <v>337</v>
      </c>
      <c r="L325" t="s">
        <v>2065</v>
      </c>
      <c r="O325" t="s">
        <v>2066</v>
      </c>
    </row>
    <row r="326" spans="1:15">
      <c r="A326" s="26" t="str">
        <f t="shared" si="16"/>
        <v>Pop</v>
      </c>
      <c r="B326" s="11" t="str">
        <f t="shared" si="17"/>
        <v>I</v>
      </c>
      <c r="C326" s="26">
        <f t="shared" si="18"/>
        <v>42549.459300000002</v>
      </c>
      <c r="D326" t="str">
        <f t="shared" si="19"/>
        <v>pe</v>
      </c>
      <c r="E326" t="e">
        <f>VLOOKUP(C326,A!C$21:E$935,3,FALSE)</f>
        <v>#N/A</v>
      </c>
      <c r="G326">
        <v>7946</v>
      </c>
      <c r="H326">
        <v>-0.1227</v>
      </c>
      <c r="I326">
        <v>42549.459300000002</v>
      </c>
      <c r="J326" t="s">
        <v>1868</v>
      </c>
      <c r="K326" t="s">
        <v>337</v>
      </c>
      <c r="L326" t="s">
        <v>2065</v>
      </c>
      <c r="O326" t="s">
        <v>2066</v>
      </c>
    </row>
    <row r="327" spans="1:15">
      <c r="A327" s="26" t="str">
        <f t="shared" si="16"/>
        <v>Pop</v>
      </c>
      <c r="B327" s="11" t="str">
        <f t="shared" si="17"/>
        <v>II</v>
      </c>
      <c r="C327" s="26">
        <f t="shared" si="18"/>
        <v>42555.403899999998</v>
      </c>
      <c r="D327" t="str">
        <f t="shared" si="19"/>
        <v>pe</v>
      </c>
      <c r="E327" t="e">
        <f>VLOOKUP(C327,A!C$21:E$935,3,FALSE)</f>
        <v>#N/A</v>
      </c>
      <c r="G327">
        <v>7960</v>
      </c>
      <c r="H327">
        <v>-0.1182</v>
      </c>
      <c r="I327">
        <v>42555.403899999998</v>
      </c>
      <c r="J327" t="s">
        <v>1880</v>
      </c>
      <c r="K327" t="s">
        <v>337</v>
      </c>
      <c r="L327" t="s">
        <v>2065</v>
      </c>
      <c r="O327" t="s">
        <v>2066</v>
      </c>
    </row>
    <row r="328" spans="1:15">
      <c r="A328" s="26" t="str">
        <f t="shared" si="16"/>
        <v>Pop</v>
      </c>
      <c r="B328" s="11" t="str">
        <f t="shared" si="17"/>
        <v>I</v>
      </c>
      <c r="C328" s="26">
        <f t="shared" si="18"/>
        <v>42563.394</v>
      </c>
      <c r="D328" t="str">
        <f t="shared" si="19"/>
        <v>pe</v>
      </c>
      <c r="E328" t="e">
        <f>VLOOKUP(C328,A!C$21:E$935,3,FALSE)</f>
        <v>#N/A</v>
      </c>
      <c r="G328">
        <v>7980</v>
      </c>
      <c r="H328">
        <v>-0.11600000000000001</v>
      </c>
      <c r="I328">
        <v>42563.394</v>
      </c>
      <c r="J328" t="s">
        <v>1868</v>
      </c>
      <c r="K328" t="s">
        <v>337</v>
      </c>
      <c r="L328" t="s">
        <v>2065</v>
      </c>
      <c r="O328" t="s">
        <v>2066</v>
      </c>
    </row>
    <row r="329" spans="1:15">
      <c r="A329" s="26" t="str">
        <f t="shared" si="16"/>
        <v>Pop</v>
      </c>
      <c r="B329" s="11" t="str">
        <f t="shared" si="17"/>
        <v>I</v>
      </c>
      <c r="C329" s="26">
        <f t="shared" si="18"/>
        <v>42576.496400000004</v>
      </c>
      <c r="D329" t="str">
        <f t="shared" si="19"/>
        <v>pe</v>
      </c>
      <c r="E329" t="e">
        <f>VLOOKUP(C329,A!C$21:E$935,3,FALSE)</f>
        <v>#N/A</v>
      </c>
      <c r="G329">
        <v>8012</v>
      </c>
      <c r="H329">
        <v>-0.12239999999999999</v>
      </c>
      <c r="I329">
        <v>42576.496400000004</v>
      </c>
      <c r="J329" t="s">
        <v>1868</v>
      </c>
      <c r="K329" t="s">
        <v>337</v>
      </c>
      <c r="L329" t="s">
        <v>2065</v>
      </c>
      <c r="O329" t="s">
        <v>2066</v>
      </c>
    </row>
    <row r="330" spans="1:15">
      <c r="A330" s="26" t="str">
        <f t="shared" si="16"/>
        <v>Dawson D W</v>
      </c>
      <c r="B330" s="11" t="str">
        <f t="shared" si="17"/>
        <v>I</v>
      </c>
      <c r="C330" s="26">
        <f t="shared" si="18"/>
        <v>42579.779000000002</v>
      </c>
      <c r="D330" t="str">
        <f t="shared" si="19"/>
        <v>pe</v>
      </c>
      <c r="E330" t="e">
        <f>VLOOKUP(C330,A!C$21:E$935,3,FALSE)</f>
        <v>#N/A</v>
      </c>
      <c r="G330">
        <v>8020</v>
      </c>
      <c r="H330">
        <v>-0.11700000000000001</v>
      </c>
      <c r="I330">
        <v>42579.779000000002</v>
      </c>
      <c r="J330" t="s">
        <v>1868</v>
      </c>
      <c r="K330" t="s">
        <v>337</v>
      </c>
      <c r="L330" t="s">
        <v>2068</v>
      </c>
      <c r="N330" t="s">
        <v>2069</v>
      </c>
    </row>
    <row r="331" spans="1:15">
      <c r="A331" s="26" t="str">
        <f t="shared" ref="A331:A394" si="20">L331</f>
        <v>Dawson D W</v>
      </c>
      <c r="B331" s="11" t="str">
        <f t="shared" ref="B331:B394" si="21">IF(J331="s","II","I")</f>
        <v>II</v>
      </c>
      <c r="C331" s="26">
        <f t="shared" ref="C331:C394" si="22">I331</f>
        <v>42580.801399999997</v>
      </c>
      <c r="D331" t="str">
        <f t="shared" ref="D331:D394" si="23">K331</f>
        <v>pe</v>
      </c>
      <c r="E331" t="e">
        <f>VLOOKUP(C331,A!C$21:E$935,3,FALSE)</f>
        <v>#N/A</v>
      </c>
      <c r="G331">
        <v>8022</v>
      </c>
      <c r="H331">
        <v>-0.11890000000000001</v>
      </c>
      <c r="I331">
        <v>42580.801399999997</v>
      </c>
      <c r="J331" t="s">
        <v>1880</v>
      </c>
      <c r="K331" t="s">
        <v>337</v>
      </c>
      <c r="L331" t="s">
        <v>2068</v>
      </c>
      <c r="N331" t="s">
        <v>2069</v>
      </c>
    </row>
    <row r="332" spans="1:15">
      <c r="A332" s="26" t="str">
        <f t="shared" si="20"/>
        <v>Dawson D W</v>
      </c>
      <c r="B332" s="11" t="str">
        <f t="shared" si="21"/>
        <v>I</v>
      </c>
      <c r="C332" s="26">
        <f t="shared" si="22"/>
        <v>42581.826300000001</v>
      </c>
      <c r="D332" t="str">
        <f t="shared" si="23"/>
        <v>pe</v>
      </c>
      <c r="E332" t="e">
        <f>VLOOKUP(C332,A!C$21:E$935,3,FALSE)</f>
        <v>#N/A</v>
      </c>
      <c r="G332">
        <v>8025</v>
      </c>
      <c r="H332">
        <v>-0.1179</v>
      </c>
      <c r="I332">
        <v>42581.826300000001</v>
      </c>
      <c r="J332" t="s">
        <v>1868</v>
      </c>
      <c r="K332" t="s">
        <v>337</v>
      </c>
      <c r="L332" t="s">
        <v>2068</v>
      </c>
      <c r="N332" t="s">
        <v>2069</v>
      </c>
    </row>
    <row r="333" spans="1:15">
      <c r="A333" s="26" t="str">
        <f t="shared" si="20"/>
        <v>Figer Alain</v>
      </c>
      <c r="B333" s="11" t="str">
        <f t="shared" si="21"/>
        <v>II</v>
      </c>
      <c r="C333" s="26">
        <f t="shared" si="22"/>
        <v>42582.440999999999</v>
      </c>
      <c r="D333" t="str">
        <f t="shared" si="23"/>
        <v>vis</v>
      </c>
      <c r="E333" t="e">
        <f>VLOOKUP(C333,A!C$21:E$935,3,FALSE)</f>
        <v>#N/A</v>
      </c>
      <c r="G333">
        <v>8026</v>
      </c>
      <c r="H333">
        <v>-0.1178</v>
      </c>
      <c r="I333">
        <v>42582.440999999999</v>
      </c>
      <c r="J333" t="s">
        <v>1880</v>
      </c>
      <c r="K333" t="s">
        <v>138</v>
      </c>
      <c r="L333" t="s">
        <v>2070</v>
      </c>
      <c r="N333" t="s">
        <v>2055</v>
      </c>
    </row>
    <row r="334" spans="1:15">
      <c r="A334" s="26" t="str">
        <f t="shared" si="20"/>
        <v>Pop</v>
      </c>
      <c r="B334" s="11" t="str">
        <f t="shared" si="21"/>
        <v>I</v>
      </c>
      <c r="C334" s="26">
        <f t="shared" si="22"/>
        <v>42588.379699999998</v>
      </c>
      <c r="D334" t="str">
        <f t="shared" si="23"/>
        <v>pe</v>
      </c>
      <c r="E334" t="e">
        <f>VLOOKUP(C334,A!C$21:E$935,3,FALSE)</f>
        <v>#N/A</v>
      </c>
      <c r="G334">
        <v>8041</v>
      </c>
      <c r="H334">
        <v>-0.11890000000000001</v>
      </c>
      <c r="I334">
        <v>42588.379699999998</v>
      </c>
      <c r="J334" t="s">
        <v>1868</v>
      </c>
      <c r="K334" t="s">
        <v>337</v>
      </c>
      <c r="L334" t="s">
        <v>2065</v>
      </c>
      <c r="O334" t="s">
        <v>2066</v>
      </c>
    </row>
    <row r="335" spans="1:15">
      <c r="A335" s="26" t="str">
        <f t="shared" si="20"/>
        <v>Pop</v>
      </c>
      <c r="B335" s="11" t="str">
        <f t="shared" si="21"/>
        <v>I</v>
      </c>
      <c r="C335" s="26">
        <f t="shared" si="22"/>
        <v>42590.43</v>
      </c>
      <c r="D335" t="str">
        <f t="shared" si="23"/>
        <v>pe</v>
      </c>
      <c r="E335" t="e">
        <f>VLOOKUP(C335,A!C$21:E$935,3,FALSE)</f>
        <v>#N/A</v>
      </c>
      <c r="G335">
        <v>8046</v>
      </c>
      <c r="H335">
        <v>-0.1168</v>
      </c>
      <c r="I335">
        <v>42590.43</v>
      </c>
      <c r="J335" t="s">
        <v>1868</v>
      </c>
      <c r="K335" t="s">
        <v>337</v>
      </c>
      <c r="L335" t="s">
        <v>2065</v>
      </c>
      <c r="O335" t="s">
        <v>2066</v>
      </c>
    </row>
    <row r="336" spans="1:15">
      <c r="A336" s="26" t="str">
        <f t="shared" si="20"/>
        <v>Dawson D W</v>
      </c>
      <c r="B336" s="11" t="str">
        <f t="shared" si="21"/>
        <v>I</v>
      </c>
      <c r="C336" s="26">
        <f t="shared" si="22"/>
        <v>42590.838499999998</v>
      </c>
      <c r="D336" t="str">
        <f t="shared" si="23"/>
        <v>pe</v>
      </c>
      <c r="E336" t="e">
        <f>VLOOKUP(C336,A!C$21:E$935,3,FALSE)</f>
        <v>#N/A</v>
      </c>
      <c r="G336">
        <v>8047</v>
      </c>
      <c r="H336">
        <v>-0.11799999999999999</v>
      </c>
      <c r="I336">
        <v>42590.838499999998</v>
      </c>
      <c r="J336" t="s">
        <v>1868</v>
      </c>
      <c r="K336" t="s">
        <v>337</v>
      </c>
      <c r="L336" t="s">
        <v>2068</v>
      </c>
      <c r="N336" t="s">
        <v>2069</v>
      </c>
    </row>
    <row r="337" spans="1:15">
      <c r="A337" s="26" t="str">
        <f t="shared" si="20"/>
        <v>Pop</v>
      </c>
      <c r="B337" s="11" t="str">
        <f t="shared" si="21"/>
        <v>II</v>
      </c>
      <c r="C337" s="26">
        <f t="shared" si="22"/>
        <v>42591.454700000002</v>
      </c>
      <c r="D337" t="str">
        <f t="shared" si="23"/>
        <v>pe</v>
      </c>
      <c r="E337" t="e">
        <f>VLOOKUP(C337,A!C$21:E$935,3,FALSE)</f>
        <v>#N/A</v>
      </c>
      <c r="G337">
        <v>8048</v>
      </c>
      <c r="H337">
        <v>-0.1164</v>
      </c>
      <c r="I337">
        <v>42591.454700000002</v>
      </c>
      <c r="J337" t="s">
        <v>1880</v>
      </c>
      <c r="K337" t="s">
        <v>337</v>
      </c>
      <c r="L337" t="s">
        <v>2065</v>
      </c>
      <c r="O337" t="s">
        <v>2066</v>
      </c>
    </row>
    <row r="338" spans="1:15">
      <c r="A338" s="26" t="str">
        <f t="shared" si="20"/>
        <v>Figer Alain</v>
      </c>
      <c r="B338" s="11" t="str">
        <f t="shared" si="21"/>
        <v>II</v>
      </c>
      <c r="C338" s="26">
        <f t="shared" si="22"/>
        <v>42600.457000000002</v>
      </c>
      <c r="D338" t="str">
        <f t="shared" si="23"/>
        <v>vis</v>
      </c>
      <c r="E338" t="e">
        <f>VLOOKUP(C338,A!C$21:E$935,3,FALSE)</f>
        <v>#N/A</v>
      </c>
      <c r="G338">
        <v>8070</v>
      </c>
      <c r="H338">
        <v>-0.12640000000000001</v>
      </c>
      <c r="I338">
        <v>42600.457000000002</v>
      </c>
      <c r="J338" t="s">
        <v>1880</v>
      </c>
      <c r="K338" t="s">
        <v>138</v>
      </c>
      <c r="L338" t="s">
        <v>2070</v>
      </c>
      <c r="N338" t="s">
        <v>2055</v>
      </c>
    </row>
    <row r="339" spans="1:15">
      <c r="A339" s="26" t="str">
        <f t="shared" si="20"/>
        <v>Figer Alain</v>
      </c>
      <c r="B339" s="11" t="str">
        <f t="shared" si="21"/>
        <v>I</v>
      </c>
      <c r="C339" s="26">
        <f t="shared" si="22"/>
        <v>42601.498</v>
      </c>
      <c r="D339" t="str">
        <f t="shared" si="23"/>
        <v>vis</v>
      </c>
      <c r="E339" t="e">
        <f>VLOOKUP(C339,A!C$21:E$935,3,FALSE)</f>
        <v>#N/A</v>
      </c>
      <c r="G339">
        <v>8073</v>
      </c>
      <c r="H339">
        <v>-0.10929999999999999</v>
      </c>
      <c r="I339">
        <v>42601.498</v>
      </c>
      <c r="J339" t="s">
        <v>1868</v>
      </c>
      <c r="K339" t="s">
        <v>138</v>
      </c>
      <c r="L339" t="s">
        <v>2070</v>
      </c>
      <c r="N339" t="s">
        <v>2055</v>
      </c>
    </row>
    <row r="340" spans="1:15">
      <c r="A340" s="26" t="str">
        <f t="shared" si="20"/>
        <v>Pop</v>
      </c>
      <c r="B340" s="11" t="str">
        <f t="shared" si="21"/>
        <v>II</v>
      </c>
      <c r="C340" s="26">
        <f t="shared" si="22"/>
        <v>42605.379000000001</v>
      </c>
      <c r="D340" t="str">
        <f t="shared" si="23"/>
        <v>pe</v>
      </c>
      <c r="E340" t="e">
        <f>VLOOKUP(C340,A!C$21:E$935,3,FALSE)</f>
        <v>#N/A</v>
      </c>
      <c r="G340">
        <v>8082</v>
      </c>
      <c r="H340">
        <v>-0.1201</v>
      </c>
      <c r="I340">
        <v>42605.379000000001</v>
      </c>
      <c r="J340" t="s">
        <v>1880</v>
      </c>
      <c r="K340" t="s">
        <v>337</v>
      </c>
      <c r="L340" t="s">
        <v>2065</v>
      </c>
      <c r="O340" t="s">
        <v>2066</v>
      </c>
    </row>
    <row r="341" spans="1:15">
      <c r="A341" s="26" t="str">
        <f t="shared" si="20"/>
        <v>Pop</v>
      </c>
      <c r="B341" s="11" t="str">
        <f t="shared" si="21"/>
        <v>II</v>
      </c>
      <c r="C341" s="26">
        <f t="shared" si="22"/>
        <v>42609.478499999997</v>
      </c>
      <c r="D341" t="str">
        <f t="shared" si="23"/>
        <v>pe</v>
      </c>
      <c r="E341" t="e">
        <f>VLOOKUP(C341,A!C$21:E$935,3,FALSE)</f>
        <v>#N/A</v>
      </c>
      <c r="G341">
        <v>8092</v>
      </c>
      <c r="H341">
        <v>-0.1171</v>
      </c>
      <c r="I341">
        <v>42609.478499999997</v>
      </c>
      <c r="J341" t="s">
        <v>1880</v>
      </c>
      <c r="K341" t="s">
        <v>337</v>
      </c>
      <c r="L341" t="s">
        <v>2065</v>
      </c>
      <c r="O341" t="s">
        <v>2066</v>
      </c>
    </row>
    <row r="342" spans="1:15">
      <c r="A342" s="26" t="str">
        <f t="shared" si="20"/>
        <v>Soviet.Amateur</v>
      </c>
      <c r="B342" s="11" t="str">
        <f t="shared" si="21"/>
        <v>I</v>
      </c>
      <c r="C342" s="26">
        <f t="shared" si="22"/>
        <v>42611.326000000001</v>
      </c>
      <c r="D342" t="str">
        <f t="shared" si="23"/>
        <v>vis</v>
      </c>
      <c r="E342" t="e">
        <f>VLOOKUP(C342,A!C$21:E$935,3,FALSE)</f>
        <v>#N/A</v>
      </c>
      <c r="G342">
        <v>8097</v>
      </c>
      <c r="H342">
        <v>-0.1129</v>
      </c>
      <c r="I342">
        <v>42611.326000000001</v>
      </c>
      <c r="J342" t="s">
        <v>1868</v>
      </c>
      <c r="K342" t="s">
        <v>138</v>
      </c>
      <c r="L342" t="s">
        <v>2071</v>
      </c>
      <c r="N342" t="s">
        <v>2072</v>
      </c>
    </row>
    <row r="343" spans="1:15">
      <c r="A343" s="26" t="str">
        <f t="shared" si="20"/>
        <v>Soviet.Amateur</v>
      </c>
      <c r="B343" s="11" t="str">
        <f t="shared" si="21"/>
        <v>I</v>
      </c>
      <c r="C343" s="26">
        <f t="shared" si="22"/>
        <v>42616.241000000002</v>
      </c>
      <c r="D343" t="str">
        <f t="shared" si="23"/>
        <v>vis</v>
      </c>
      <c r="E343" t="e">
        <f>VLOOKUP(C343,A!C$21:E$935,3,FALSE)</f>
        <v>#N/A</v>
      </c>
      <c r="G343">
        <v>8109</v>
      </c>
      <c r="H343">
        <v>-0.11360000000000001</v>
      </c>
      <c r="I343">
        <v>42616.241000000002</v>
      </c>
      <c r="J343" t="s">
        <v>1868</v>
      </c>
      <c r="K343" t="s">
        <v>138</v>
      </c>
      <c r="L343" t="s">
        <v>2071</v>
      </c>
      <c r="N343" t="s">
        <v>2072</v>
      </c>
    </row>
    <row r="344" spans="1:15">
      <c r="A344" s="26" t="str">
        <f t="shared" si="20"/>
        <v>Pop</v>
      </c>
      <c r="B344" s="11" t="str">
        <f t="shared" si="21"/>
        <v>I</v>
      </c>
      <c r="C344" s="26">
        <f t="shared" si="22"/>
        <v>42617.455499999996</v>
      </c>
      <c r="D344" t="str">
        <f t="shared" si="23"/>
        <v>pe</v>
      </c>
      <c r="E344" t="e">
        <f>VLOOKUP(C344,A!C$21:E$935,3,FALSE)</f>
        <v>#N/A</v>
      </c>
      <c r="G344">
        <v>8112</v>
      </c>
      <c r="H344">
        <v>-0.12809999999999999</v>
      </c>
      <c r="I344">
        <v>42617.455499999996</v>
      </c>
      <c r="J344" t="s">
        <v>1868</v>
      </c>
      <c r="K344" t="s">
        <v>337</v>
      </c>
      <c r="L344" t="s">
        <v>2065</v>
      </c>
      <c r="O344" t="s">
        <v>2066</v>
      </c>
    </row>
    <row r="345" spans="1:15">
      <c r="A345" s="26" t="str">
        <f t="shared" si="20"/>
        <v>Pop</v>
      </c>
      <c r="B345" s="11" t="str">
        <f t="shared" si="21"/>
        <v>II</v>
      </c>
      <c r="C345" s="26">
        <f t="shared" si="22"/>
        <v>42618.494500000001</v>
      </c>
      <c r="D345" t="str">
        <f t="shared" si="23"/>
        <v>pe</v>
      </c>
      <c r="E345" t="e">
        <f>VLOOKUP(C345,A!C$21:E$935,3,FALSE)</f>
        <v>#N/A</v>
      </c>
      <c r="G345">
        <v>8114</v>
      </c>
      <c r="H345">
        <v>-0.1134</v>
      </c>
      <c r="I345">
        <v>42618.494500000001</v>
      </c>
      <c r="J345" t="s">
        <v>1880</v>
      </c>
      <c r="K345" t="s">
        <v>337</v>
      </c>
      <c r="L345" t="s">
        <v>2065</v>
      </c>
      <c r="O345" t="s">
        <v>2066</v>
      </c>
    </row>
    <row r="346" spans="1:15">
      <c r="A346" s="26" t="str">
        <f t="shared" si="20"/>
        <v>Soviet.Amateur</v>
      </c>
      <c r="B346" s="11" t="str">
        <f t="shared" si="21"/>
        <v>II</v>
      </c>
      <c r="C346" s="26">
        <f t="shared" si="22"/>
        <v>42619.311999999998</v>
      </c>
      <c r="D346" t="str">
        <f t="shared" si="23"/>
        <v>vis</v>
      </c>
      <c r="E346" t="e">
        <f>VLOOKUP(C346,A!C$21:E$935,3,FALSE)</f>
        <v>#N/A</v>
      </c>
      <c r="G346">
        <v>8116</v>
      </c>
      <c r="H346">
        <v>-0.1152</v>
      </c>
      <c r="I346">
        <v>42619.311999999998</v>
      </c>
      <c r="J346" t="s">
        <v>1880</v>
      </c>
      <c r="K346" t="s">
        <v>138</v>
      </c>
      <c r="L346" t="s">
        <v>2071</v>
      </c>
      <c r="N346" t="s">
        <v>2072</v>
      </c>
    </row>
    <row r="347" spans="1:15">
      <c r="A347" s="26" t="str">
        <f t="shared" si="20"/>
        <v>Pop</v>
      </c>
      <c r="B347" s="11" t="str">
        <f t="shared" si="21"/>
        <v>II</v>
      </c>
      <c r="C347" s="26">
        <f t="shared" si="22"/>
        <v>42621.389199999998</v>
      </c>
      <c r="D347" t="str">
        <f t="shared" si="23"/>
        <v>pe</v>
      </c>
      <c r="E347" t="e">
        <f>VLOOKUP(C347,A!C$21:E$935,3,FALSE)</f>
        <v>#N/A</v>
      </c>
      <c r="G347">
        <v>8121</v>
      </c>
      <c r="H347">
        <v>-8.6199999999999999E-2</v>
      </c>
      <c r="I347">
        <v>42621.389199999998</v>
      </c>
      <c r="J347" t="s">
        <v>1880</v>
      </c>
      <c r="K347" t="s">
        <v>337</v>
      </c>
      <c r="L347" t="s">
        <v>2065</v>
      </c>
      <c r="O347" t="s">
        <v>2066</v>
      </c>
    </row>
    <row r="348" spans="1:15">
      <c r="A348" s="26" t="str">
        <f t="shared" si="20"/>
        <v>Pop</v>
      </c>
      <c r="B348" s="11" t="str">
        <f t="shared" si="21"/>
        <v>II</v>
      </c>
      <c r="C348" s="26">
        <f t="shared" si="22"/>
        <v>42623.406000000003</v>
      </c>
      <c r="D348" t="str">
        <f t="shared" si="23"/>
        <v>pe</v>
      </c>
      <c r="E348" t="e">
        <f>VLOOKUP(C348,A!C$21:E$935,3,FALSE)</f>
        <v>#N/A</v>
      </c>
      <c r="G348">
        <v>8126</v>
      </c>
      <c r="H348">
        <v>-0.1176</v>
      </c>
      <c r="I348">
        <v>42623.406000000003</v>
      </c>
      <c r="J348" t="s">
        <v>1880</v>
      </c>
      <c r="K348" t="s">
        <v>337</v>
      </c>
      <c r="L348" t="s">
        <v>2065</v>
      </c>
      <c r="O348" t="s">
        <v>2066</v>
      </c>
    </row>
    <row r="349" spans="1:15">
      <c r="A349" s="26" t="str">
        <f t="shared" si="20"/>
        <v>Pop</v>
      </c>
      <c r="B349" s="11" t="str">
        <f t="shared" si="21"/>
        <v>I</v>
      </c>
      <c r="C349" s="26">
        <f t="shared" si="22"/>
        <v>42624.4277</v>
      </c>
      <c r="D349" t="str">
        <f t="shared" si="23"/>
        <v>pe</v>
      </c>
      <c r="E349" t="e">
        <f>VLOOKUP(C349,A!C$21:E$935,3,FALSE)</f>
        <v>#N/A</v>
      </c>
      <c r="G349">
        <v>8129</v>
      </c>
      <c r="H349">
        <v>-0.11990000000000001</v>
      </c>
      <c r="I349">
        <v>42624.4277</v>
      </c>
      <c r="J349" t="s">
        <v>1868</v>
      </c>
      <c r="K349" t="s">
        <v>337</v>
      </c>
      <c r="L349" t="s">
        <v>2065</v>
      </c>
      <c r="O349" t="s">
        <v>2066</v>
      </c>
    </row>
    <row r="350" spans="1:15">
      <c r="A350" s="26" t="str">
        <f t="shared" si="20"/>
        <v>Soviet.Amateur</v>
      </c>
      <c r="B350" s="11" t="str">
        <f t="shared" si="21"/>
        <v>II</v>
      </c>
      <c r="C350" s="26">
        <f t="shared" si="22"/>
        <v>42631.194000000003</v>
      </c>
      <c r="D350" t="str">
        <f t="shared" si="23"/>
        <v>vis</v>
      </c>
      <c r="E350" t="e">
        <f>VLOOKUP(C350,A!C$21:E$935,3,FALSE)</f>
        <v>#N/A</v>
      </c>
      <c r="G350">
        <v>8145</v>
      </c>
      <c r="H350">
        <v>-0.113</v>
      </c>
      <c r="I350">
        <v>42631.194000000003</v>
      </c>
      <c r="J350" t="s">
        <v>1880</v>
      </c>
      <c r="K350" t="s">
        <v>138</v>
      </c>
      <c r="L350" t="s">
        <v>2071</v>
      </c>
      <c r="N350" t="s">
        <v>2072</v>
      </c>
    </row>
    <row r="351" spans="1:15">
      <c r="A351" s="26" t="str">
        <f t="shared" si="20"/>
        <v>Ralincourt Ph</v>
      </c>
      <c r="B351" s="11" t="str">
        <f t="shared" si="21"/>
        <v>II</v>
      </c>
      <c r="C351" s="26">
        <f t="shared" si="22"/>
        <v>42632.428</v>
      </c>
      <c r="D351" t="str">
        <f t="shared" si="23"/>
        <v>vis</v>
      </c>
      <c r="E351" t="e">
        <f>VLOOKUP(C351,A!C$21:E$935,3,FALSE)</f>
        <v>#N/A</v>
      </c>
      <c r="G351">
        <v>8148</v>
      </c>
      <c r="H351">
        <v>-0.1079</v>
      </c>
      <c r="I351">
        <v>42632.428</v>
      </c>
      <c r="J351" t="s">
        <v>1880</v>
      </c>
      <c r="K351" t="s">
        <v>138</v>
      </c>
      <c r="L351" t="s">
        <v>319</v>
      </c>
      <c r="N351" t="s">
        <v>1908</v>
      </c>
    </row>
    <row r="352" spans="1:15">
      <c r="A352" s="26" t="str">
        <f t="shared" si="20"/>
        <v>Soviet.Amateur</v>
      </c>
      <c r="B352" s="11" t="str">
        <f t="shared" si="21"/>
        <v>II</v>
      </c>
      <c r="C352" s="26">
        <f t="shared" si="22"/>
        <v>42633.243000000002</v>
      </c>
      <c r="D352" t="str">
        <f t="shared" si="23"/>
        <v>vis</v>
      </c>
      <c r="E352" t="e">
        <f>VLOOKUP(C352,A!C$21:E$935,3,FALSE)</f>
        <v>#N/A</v>
      </c>
      <c r="G352">
        <v>8150</v>
      </c>
      <c r="H352">
        <v>-0.11219999999999999</v>
      </c>
      <c r="I352">
        <v>42633.243000000002</v>
      </c>
      <c r="J352" t="s">
        <v>1880</v>
      </c>
      <c r="K352" t="s">
        <v>138</v>
      </c>
      <c r="L352" t="s">
        <v>2071</v>
      </c>
      <c r="N352" t="s">
        <v>2072</v>
      </c>
    </row>
    <row r="353" spans="1:15">
      <c r="A353" s="26" t="str">
        <f t="shared" si="20"/>
        <v>Soviet.Amateur</v>
      </c>
      <c r="B353" s="11" t="str">
        <f t="shared" si="21"/>
        <v>II</v>
      </c>
      <c r="C353" s="26">
        <f t="shared" si="22"/>
        <v>42638.154000000002</v>
      </c>
      <c r="D353" t="str">
        <f t="shared" si="23"/>
        <v>vis</v>
      </c>
      <c r="E353" t="e">
        <f>VLOOKUP(C353,A!C$21:E$935,3,FALSE)</f>
        <v>#N/A</v>
      </c>
      <c r="G353">
        <v>8162</v>
      </c>
      <c r="H353">
        <v>-0.11700000000000001</v>
      </c>
      <c r="I353">
        <v>42638.154000000002</v>
      </c>
      <c r="J353" t="s">
        <v>1880</v>
      </c>
      <c r="K353" t="s">
        <v>138</v>
      </c>
      <c r="L353" t="s">
        <v>2071</v>
      </c>
      <c r="N353" t="s">
        <v>2072</v>
      </c>
    </row>
    <row r="354" spans="1:15">
      <c r="A354" s="26" t="str">
        <f t="shared" si="20"/>
        <v>Soviet.Amateur</v>
      </c>
      <c r="B354" s="11" t="str">
        <f t="shared" si="21"/>
        <v>II</v>
      </c>
      <c r="C354" s="26">
        <f t="shared" si="22"/>
        <v>42640.201999999997</v>
      </c>
      <c r="D354" t="str">
        <f t="shared" si="23"/>
        <v>vis</v>
      </c>
      <c r="E354" t="e">
        <f>VLOOKUP(C354,A!C$21:E$935,3,FALSE)</f>
        <v>#N/A</v>
      </c>
      <c r="G354">
        <v>8167</v>
      </c>
      <c r="H354">
        <v>-0.1172</v>
      </c>
      <c r="I354">
        <v>42640.201999999997</v>
      </c>
      <c r="J354" t="s">
        <v>1880</v>
      </c>
      <c r="K354" t="s">
        <v>138</v>
      </c>
      <c r="L354" t="s">
        <v>2071</v>
      </c>
      <c r="N354" t="s">
        <v>2072</v>
      </c>
    </row>
    <row r="355" spans="1:15">
      <c r="A355" s="26" t="str">
        <f t="shared" si="20"/>
        <v>Soviet.Amateur</v>
      </c>
      <c r="B355" s="11" t="str">
        <f t="shared" si="21"/>
        <v>II</v>
      </c>
      <c r="C355" s="26">
        <f t="shared" si="22"/>
        <v>42642.252999999997</v>
      </c>
      <c r="D355" t="str">
        <f t="shared" si="23"/>
        <v>vis</v>
      </c>
      <c r="E355" t="e">
        <f>VLOOKUP(C355,A!C$21:E$935,3,FALSE)</f>
        <v>#N/A</v>
      </c>
      <c r="G355">
        <v>8172</v>
      </c>
      <c r="H355">
        <v>-0.1145</v>
      </c>
      <c r="I355">
        <v>42642.252999999997</v>
      </c>
      <c r="J355" t="s">
        <v>1880</v>
      </c>
      <c r="K355" t="s">
        <v>138</v>
      </c>
      <c r="L355" t="s">
        <v>2071</v>
      </c>
      <c r="N355" t="s">
        <v>2072</v>
      </c>
    </row>
    <row r="356" spans="1:15">
      <c r="A356" s="26" t="str">
        <f t="shared" si="20"/>
        <v>Taylor M D</v>
      </c>
      <c r="B356" s="11" t="str">
        <f t="shared" si="21"/>
        <v>I</v>
      </c>
      <c r="C356" s="26">
        <f t="shared" si="22"/>
        <v>42651.464999999997</v>
      </c>
      <c r="D356" t="str">
        <f t="shared" si="23"/>
        <v>vis</v>
      </c>
      <c r="E356" t="e">
        <f>VLOOKUP(C356,A!C$21:E$935,3,FALSE)</f>
        <v>#N/A</v>
      </c>
      <c r="G356">
        <v>8195</v>
      </c>
      <c r="H356">
        <v>-0.11940000000000001</v>
      </c>
      <c r="I356">
        <v>42651.464999999997</v>
      </c>
      <c r="J356" t="s">
        <v>1868</v>
      </c>
      <c r="K356" t="s">
        <v>138</v>
      </c>
      <c r="L356" t="s">
        <v>1934</v>
      </c>
      <c r="N356" t="s">
        <v>2073</v>
      </c>
    </row>
    <row r="357" spans="1:15">
      <c r="A357" s="26" t="str">
        <f t="shared" si="20"/>
        <v>Soviet.Amateur</v>
      </c>
      <c r="B357" s="11" t="str">
        <f t="shared" si="21"/>
        <v>I</v>
      </c>
      <c r="C357" s="26">
        <f t="shared" si="22"/>
        <v>42657.207000000002</v>
      </c>
      <c r="D357" t="str">
        <f t="shared" si="23"/>
        <v>vis</v>
      </c>
      <c r="E357" t="e">
        <f>VLOOKUP(C357,A!C$21:E$935,3,FALSE)</f>
        <v>#N/A</v>
      </c>
      <c r="G357">
        <v>8209</v>
      </c>
      <c r="H357">
        <v>-0.1124</v>
      </c>
      <c r="I357">
        <v>42657.207000000002</v>
      </c>
      <c r="J357" t="s">
        <v>1868</v>
      </c>
      <c r="K357" t="s">
        <v>138</v>
      </c>
      <c r="L357" t="s">
        <v>2071</v>
      </c>
      <c r="N357" t="s">
        <v>2072</v>
      </c>
    </row>
    <row r="358" spans="1:15">
      <c r="A358" s="26" t="str">
        <f t="shared" si="20"/>
        <v>Pop</v>
      </c>
      <c r="B358" s="11" t="str">
        <f t="shared" si="21"/>
        <v>II</v>
      </c>
      <c r="C358" s="26">
        <f t="shared" si="22"/>
        <v>42666.417500000003</v>
      </c>
      <c r="D358" t="str">
        <f t="shared" si="23"/>
        <v>pe</v>
      </c>
      <c r="E358" t="e">
        <f>VLOOKUP(C358,A!C$21:E$935,3,FALSE)</f>
        <v>#N/A</v>
      </c>
      <c r="G358">
        <v>8231</v>
      </c>
      <c r="H358">
        <v>-0.1192</v>
      </c>
      <c r="I358">
        <v>42666.417500000003</v>
      </c>
      <c r="J358" t="s">
        <v>1880</v>
      </c>
      <c r="K358" t="s">
        <v>337</v>
      </c>
      <c r="L358" t="s">
        <v>2065</v>
      </c>
      <c r="O358" t="s">
        <v>2066</v>
      </c>
    </row>
    <row r="359" spans="1:15">
      <c r="A359" s="26" t="str">
        <f t="shared" si="20"/>
        <v>Soviet.Amateur</v>
      </c>
      <c r="B359" s="11" t="str">
        <f t="shared" si="21"/>
        <v>II</v>
      </c>
      <c r="C359" s="26">
        <f t="shared" si="22"/>
        <v>42668.065000000002</v>
      </c>
      <c r="D359" t="str">
        <f t="shared" si="23"/>
        <v>vis</v>
      </c>
      <c r="E359" t="e">
        <f>VLOOKUP(C359,A!C$21:E$935,3,FALSE)</f>
        <v>#N/A</v>
      </c>
      <c r="G359">
        <v>8235</v>
      </c>
      <c r="H359">
        <v>-0.1103</v>
      </c>
      <c r="I359">
        <v>42668.065000000002</v>
      </c>
      <c r="J359" t="s">
        <v>1880</v>
      </c>
      <c r="K359" t="s">
        <v>138</v>
      </c>
      <c r="L359" t="s">
        <v>2071</v>
      </c>
      <c r="N359" t="s">
        <v>2072</v>
      </c>
    </row>
    <row r="360" spans="1:15">
      <c r="A360" s="26" t="str">
        <f t="shared" si="20"/>
        <v>Soviet.Amateur</v>
      </c>
      <c r="B360" s="11" t="str">
        <f t="shared" si="21"/>
        <v>I</v>
      </c>
      <c r="C360" s="26">
        <f t="shared" si="22"/>
        <v>42669.082999999999</v>
      </c>
      <c r="D360" t="str">
        <f t="shared" si="23"/>
        <v>vis</v>
      </c>
      <c r="E360" t="e">
        <f>VLOOKUP(C360,A!C$21:E$935,3,FALSE)</f>
        <v>#N/A</v>
      </c>
      <c r="G360">
        <v>8238</v>
      </c>
      <c r="H360">
        <v>-0.1162</v>
      </c>
      <c r="I360">
        <v>42669.082999999999</v>
      </c>
      <c r="J360" t="s">
        <v>1868</v>
      </c>
      <c r="K360" t="s">
        <v>138</v>
      </c>
      <c r="L360" t="s">
        <v>2071</v>
      </c>
      <c r="N360" t="s">
        <v>2072</v>
      </c>
    </row>
    <row r="361" spans="1:15">
      <c r="A361" s="26" t="str">
        <f t="shared" si="20"/>
        <v>Spalding G H</v>
      </c>
      <c r="B361" s="11" t="str">
        <f t="shared" si="21"/>
        <v>II</v>
      </c>
      <c r="C361" s="26">
        <f t="shared" si="22"/>
        <v>42689.366000000002</v>
      </c>
      <c r="D361" t="str">
        <f t="shared" si="23"/>
        <v>vis</v>
      </c>
      <c r="E361" t="e">
        <f>VLOOKUP(C361,A!C$21:E$935,3,FALSE)</f>
        <v>#N/A</v>
      </c>
      <c r="G361">
        <v>8287</v>
      </c>
      <c r="H361">
        <v>-0.111</v>
      </c>
      <c r="I361">
        <v>42689.366000000002</v>
      </c>
      <c r="J361" t="s">
        <v>1880</v>
      </c>
      <c r="K361" t="s">
        <v>138</v>
      </c>
      <c r="L361" t="s">
        <v>2074</v>
      </c>
      <c r="N361" t="s">
        <v>2073</v>
      </c>
    </row>
    <row r="362" spans="1:15">
      <c r="A362" s="26" t="str">
        <f t="shared" si="20"/>
        <v>Spalding G H</v>
      </c>
      <c r="B362" s="11" t="str">
        <f t="shared" si="21"/>
        <v>II</v>
      </c>
      <c r="C362" s="26">
        <f t="shared" si="22"/>
        <v>42696.31</v>
      </c>
      <c r="D362" t="str">
        <f t="shared" si="23"/>
        <v>vis</v>
      </c>
      <c r="E362" t="e">
        <f>VLOOKUP(C362,A!C$21:E$935,3,FALSE)</f>
        <v>#N/A</v>
      </c>
      <c r="G362">
        <v>8304</v>
      </c>
      <c r="H362">
        <v>-0.13100000000000001</v>
      </c>
      <c r="I362">
        <v>42696.31</v>
      </c>
      <c r="J362" t="s">
        <v>1880</v>
      </c>
      <c r="K362" t="s">
        <v>138</v>
      </c>
      <c r="L362" t="s">
        <v>2074</v>
      </c>
      <c r="N362" t="s">
        <v>2073</v>
      </c>
    </row>
    <row r="363" spans="1:15">
      <c r="A363" s="26" t="str">
        <f t="shared" si="20"/>
        <v>Brelstaff T</v>
      </c>
      <c r="B363" s="11" t="str">
        <f t="shared" si="21"/>
        <v>II</v>
      </c>
      <c r="C363" s="26">
        <f t="shared" si="22"/>
        <v>42839.695</v>
      </c>
      <c r="D363" t="str">
        <f t="shared" si="23"/>
        <v>vis</v>
      </c>
      <c r="E363" t="e">
        <f>VLOOKUP(C363,A!C$21:E$935,3,FALSE)</f>
        <v>#N/A</v>
      </c>
      <c r="G363">
        <v>8654</v>
      </c>
      <c r="H363">
        <v>-0.12280000000000001</v>
      </c>
      <c r="I363">
        <v>42839.695</v>
      </c>
      <c r="J363" t="s">
        <v>1880</v>
      </c>
      <c r="K363" t="s">
        <v>138</v>
      </c>
      <c r="L363" t="s">
        <v>1930</v>
      </c>
      <c r="N363" t="s">
        <v>2075</v>
      </c>
    </row>
    <row r="364" spans="1:15">
      <c r="A364" s="26" t="str">
        <f t="shared" si="20"/>
        <v>Brelstaff T</v>
      </c>
      <c r="B364" s="11" t="str">
        <f t="shared" si="21"/>
        <v>I</v>
      </c>
      <c r="C364" s="26">
        <f t="shared" si="22"/>
        <v>42950.519</v>
      </c>
      <c r="D364" t="str">
        <f t="shared" si="23"/>
        <v>vis</v>
      </c>
      <c r="E364" t="e">
        <f>VLOOKUP(C364,A!C$21:E$935,3,FALSE)</f>
        <v>#N/A</v>
      </c>
      <c r="G364">
        <v>8925</v>
      </c>
      <c r="H364">
        <v>-0.1084</v>
      </c>
      <c r="I364">
        <v>42950.519</v>
      </c>
      <c r="J364" t="s">
        <v>1868</v>
      </c>
      <c r="K364" t="s">
        <v>138</v>
      </c>
      <c r="L364" t="s">
        <v>1930</v>
      </c>
      <c r="N364" t="s">
        <v>2075</v>
      </c>
    </row>
    <row r="365" spans="1:15">
      <c r="A365" s="26" t="str">
        <f t="shared" si="20"/>
        <v>Brelstaff T</v>
      </c>
      <c r="B365" s="11" t="str">
        <f t="shared" si="21"/>
        <v>I</v>
      </c>
      <c r="C365" s="26">
        <f t="shared" si="22"/>
        <v>42957.482000000004</v>
      </c>
      <c r="D365" t="str">
        <f t="shared" si="23"/>
        <v>vis</v>
      </c>
      <c r="E365" t="e">
        <f>VLOOKUP(C365,A!C$21:E$935,3,FALSE)</f>
        <v>#N/A</v>
      </c>
      <c r="G365">
        <v>8942</v>
      </c>
      <c r="H365">
        <v>-0.1094</v>
      </c>
      <c r="I365">
        <v>42957.482000000004</v>
      </c>
      <c r="J365" t="s">
        <v>1868</v>
      </c>
      <c r="K365" t="s">
        <v>138</v>
      </c>
      <c r="L365" t="s">
        <v>1930</v>
      </c>
      <c r="N365" t="s">
        <v>2075</v>
      </c>
    </row>
    <row r="366" spans="1:15">
      <c r="A366" s="26" t="str">
        <f t="shared" si="20"/>
        <v>Brelstaff T</v>
      </c>
      <c r="B366" s="11" t="str">
        <f t="shared" si="21"/>
        <v>II</v>
      </c>
      <c r="C366" s="26">
        <f t="shared" si="22"/>
        <v>42958.5</v>
      </c>
      <c r="D366" t="str">
        <f t="shared" si="23"/>
        <v>vis</v>
      </c>
      <c r="E366" t="e">
        <f>VLOOKUP(C366,A!C$21:E$935,3,FALSE)</f>
        <v>#N/A</v>
      </c>
      <c r="G366">
        <v>8944</v>
      </c>
      <c r="H366">
        <v>-0.1157</v>
      </c>
      <c r="I366">
        <v>42958.5</v>
      </c>
      <c r="J366" t="s">
        <v>1880</v>
      </c>
      <c r="K366" t="s">
        <v>138</v>
      </c>
      <c r="L366" t="s">
        <v>1930</v>
      </c>
      <c r="N366" t="s">
        <v>2075</v>
      </c>
    </row>
    <row r="367" spans="1:15">
      <c r="A367" s="26" t="str">
        <f t="shared" si="20"/>
        <v>Brelstaff T</v>
      </c>
      <c r="B367" s="11" t="str">
        <f t="shared" si="21"/>
        <v>I</v>
      </c>
      <c r="C367" s="26">
        <f t="shared" si="22"/>
        <v>42961.561000000002</v>
      </c>
      <c r="D367" t="str">
        <f t="shared" si="23"/>
        <v>vis</v>
      </c>
      <c r="E367" t="e">
        <f>VLOOKUP(C367,A!C$21:E$935,3,FALSE)</f>
        <v>#N/A</v>
      </c>
      <c r="G367">
        <v>8952</v>
      </c>
      <c r="H367">
        <v>-0.12690000000000001</v>
      </c>
      <c r="I367">
        <v>42961.561000000002</v>
      </c>
      <c r="J367" t="s">
        <v>1868</v>
      </c>
      <c r="K367" t="s">
        <v>138</v>
      </c>
      <c r="L367" t="s">
        <v>1930</v>
      </c>
      <c r="N367" t="s">
        <v>2075</v>
      </c>
    </row>
    <row r="368" spans="1:15">
      <c r="A368" s="26" t="str">
        <f t="shared" si="20"/>
        <v>Brelstaff T</v>
      </c>
      <c r="B368" s="11" t="str">
        <f t="shared" si="21"/>
        <v>I</v>
      </c>
      <c r="C368" s="26">
        <f t="shared" si="22"/>
        <v>42966.485000000001</v>
      </c>
      <c r="D368" t="str">
        <f t="shared" si="23"/>
        <v>vis</v>
      </c>
      <c r="E368" t="e">
        <f>VLOOKUP(C368,A!C$21:E$935,3,FALSE)</f>
        <v>#N/A</v>
      </c>
      <c r="G368">
        <v>8964</v>
      </c>
      <c r="H368">
        <v>-0.1187</v>
      </c>
      <c r="I368">
        <v>42966.485000000001</v>
      </c>
      <c r="J368" t="s">
        <v>1868</v>
      </c>
      <c r="K368" t="s">
        <v>138</v>
      </c>
      <c r="L368" t="s">
        <v>1930</v>
      </c>
      <c r="N368" t="s">
        <v>2075</v>
      </c>
    </row>
    <row r="369" spans="1:15">
      <c r="A369" s="26" t="str">
        <f t="shared" si="20"/>
        <v>Brelstaff T</v>
      </c>
      <c r="B369" s="11" t="str">
        <f t="shared" si="21"/>
        <v>II</v>
      </c>
      <c r="C369" s="26">
        <f t="shared" si="22"/>
        <v>42967.51</v>
      </c>
      <c r="D369" t="str">
        <f t="shared" si="23"/>
        <v>vis</v>
      </c>
      <c r="E369" t="e">
        <f>VLOOKUP(C369,A!C$21:E$935,3,FALSE)</f>
        <v>#N/A</v>
      </c>
      <c r="G369">
        <v>8966</v>
      </c>
      <c r="H369">
        <v>-0.11799999999999999</v>
      </c>
      <c r="I369">
        <v>42967.51</v>
      </c>
      <c r="J369" t="s">
        <v>1880</v>
      </c>
      <c r="K369" t="s">
        <v>138</v>
      </c>
      <c r="L369" t="s">
        <v>1930</v>
      </c>
      <c r="N369" t="s">
        <v>2075</v>
      </c>
    </row>
    <row r="370" spans="1:15">
      <c r="A370" s="26" t="str">
        <f t="shared" si="20"/>
        <v>Taylor M D</v>
      </c>
      <c r="B370" s="11" t="str">
        <f t="shared" si="21"/>
        <v>I</v>
      </c>
      <c r="C370" s="26">
        <f t="shared" si="22"/>
        <v>42977.552000000003</v>
      </c>
      <c r="D370" t="str">
        <f t="shared" si="23"/>
        <v>vis</v>
      </c>
      <c r="E370" t="e">
        <f>VLOOKUP(C370,A!C$21:E$935,3,FALSE)</f>
        <v>#N/A</v>
      </c>
      <c r="G370">
        <v>8991</v>
      </c>
      <c r="H370">
        <v>-0.11219999999999999</v>
      </c>
      <c r="I370">
        <v>42977.552000000003</v>
      </c>
      <c r="J370" t="s">
        <v>1868</v>
      </c>
      <c r="K370" t="s">
        <v>138</v>
      </c>
      <c r="L370" t="s">
        <v>1934</v>
      </c>
      <c r="N370" t="s">
        <v>2075</v>
      </c>
    </row>
    <row r="371" spans="1:15">
      <c r="A371" s="26" t="str">
        <f t="shared" si="20"/>
        <v>Brelstaff T</v>
      </c>
      <c r="B371" s="11" t="str">
        <f t="shared" si="21"/>
        <v>I</v>
      </c>
      <c r="C371" s="26">
        <f t="shared" si="22"/>
        <v>42979.571000000004</v>
      </c>
      <c r="D371" t="str">
        <f t="shared" si="23"/>
        <v>vis</v>
      </c>
      <c r="E371" t="e">
        <f>VLOOKUP(C371,A!C$21:E$935,3,FALSE)</f>
        <v>#N/A</v>
      </c>
      <c r="G371">
        <v>8996</v>
      </c>
      <c r="H371">
        <v>-0.1414</v>
      </c>
      <c r="I371">
        <v>42979.571000000004</v>
      </c>
      <c r="J371" t="s">
        <v>1868</v>
      </c>
      <c r="K371" t="s">
        <v>138</v>
      </c>
      <c r="L371" t="s">
        <v>1930</v>
      </c>
      <c r="N371" t="s">
        <v>2075</v>
      </c>
    </row>
    <row r="372" spans="1:15">
      <c r="A372" s="26" t="str">
        <f t="shared" si="20"/>
        <v>Brelstaff T</v>
      </c>
      <c r="B372" s="11" t="str">
        <f t="shared" si="21"/>
        <v>I</v>
      </c>
      <c r="C372" s="26">
        <f t="shared" si="22"/>
        <v>42991.49</v>
      </c>
      <c r="D372" t="str">
        <f t="shared" si="23"/>
        <v>vis</v>
      </c>
      <c r="E372" t="e">
        <f>VLOOKUP(C372,A!C$21:E$935,3,FALSE)</f>
        <v>#N/A</v>
      </c>
      <c r="G372">
        <v>9025</v>
      </c>
      <c r="H372">
        <v>-0.1022</v>
      </c>
      <c r="I372">
        <v>42991.49</v>
      </c>
      <c r="J372" t="s">
        <v>1868</v>
      </c>
      <c r="K372" t="s">
        <v>138</v>
      </c>
      <c r="L372" t="s">
        <v>1930</v>
      </c>
      <c r="N372" t="s">
        <v>2075</v>
      </c>
    </row>
    <row r="373" spans="1:15">
      <c r="A373" s="26" t="str">
        <f t="shared" si="20"/>
        <v>Penna M</v>
      </c>
      <c r="B373" s="11" t="str">
        <f t="shared" si="21"/>
        <v>I</v>
      </c>
      <c r="C373" s="26">
        <f t="shared" si="22"/>
        <v>43014.385999999999</v>
      </c>
      <c r="D373" t="str">
        <f t="shared" si="23"/>
        <v>vis</v>
      </c>
      <c r="E373" t="e">
        <f>VLOOKUP(C373,A!C$21:E$935,3,FALSE)</f>
        <v>#N/A</v>
      </c>
      <c r="G373">
        <v>9081</v>
      </c>
      <c r="H373">
        <v>-0.14649999999999999</v>
      </c>
      <c r="I373">
        <v>43014.385999999999</v>
      </c>
      <c r="J373" t="s">
        <v>1868</v>
      </c>
      <c r="K373" t="s">
        <v>138</v>
      </c>
      <c r="L373" t="s">
        <v>2076</v>
      </c>
      <c r="O373" t="s">
        <v>2055</v>
      </c>
    </row>
    <row r="374" spans="1:15">
      <c r="A374" s="26" t="str">
        <f t="shared" si="20"/>
        <v>Brelstaff T</v>
      </c>
      <c r="B374" s="11" t="str">
        <f t="shared" si="21"/>
        <v>I</v>
      </c>
      <c r="C374" s="26">
        <f t="shared" si="22"/>
        <v>43016.457999999999</v>
      </c>
      <c r="D374" t="str">
        <f t="shared" si="23"/>
        <v>vis</v>
      </c>
      <c r="E374" t="e">
        <f>VLOOKUP(C374,A!C$21:E$935,3,FALSE)</f>
        <v>#N/A</v>
      </c>
      <c r="G374">
        <v>9086</v>
      </c>
      <c r="H374">
        <v>-0.1227</v>
      </c>
      <c r="I374">
        <v>43016.457999999999</v>
      </c>
      <c r="J374" t="s">
        <v>1868</v>
      </c>
      <c r="K374" t="s">
        <v>138</v>
      </c>
      <c r="L374" t="s">
        <v>1930</v>
      </c>
      <c r="N374" t="s">
        <v>2075</v>
      </c>
    </row>
    <row r="375" spans="1:15">
      <c r="A375" s="26" t="str">
        <f t="shared" si="20"/>
        <v>Taylor M D</v>
      </c>
      <c r="B375" s="11" t="str">
        <f t="shared" si="21"/>
        <v>I</v>
      </c>
      <c r="C375" s="26">
        <f t="shared" si="22"/>
        <v>43244.627999999997</v>
      </c>
      <c r="D375" t="str">
        <f t="shared" si="23"/>
        <v>vis</v>
      </c>
      <c r="E375" t="e">
        <f>VLOOKUP(C375,A!C$21:E$935,3,FALSE)</f>
        <v>#N/A</v>
      </c>
      <c r="G375">
        <v>9643</v>
      </c>
      <c r="H375">
        <v>-0.12670000000000001</v>
      </c>
      <c r="I375">
        <v>43244.627999999997</v>
      </c>
      <c r="J375" t="s">
        <v>1868</v>
      </c>
      <c r="K375" t="s">
        <v>138</v>
      </c>
      <c r="L375" t="s">
        <v>1934</v>
      </c>
      <c r="N375" t="s">
        <v>2075</v>
      </c>
    </row>
    <row r="376" spans="1:15">
      <c r="A376" s="26" t="str">
        <f t="shared" si="20"/>
        <v>Boninsegna Rolan</v>
      </c>
      <c r="B376" s="11" t="str">
        <f t="shared" si="21"/>
        <v>II</v>
      </c>
      <c r="C376" s="26">
        <f t="shared" si="22"/>
        <v>43291.542999999998</v>
      </c>
      <c r="D376" t="str">
        <f t="shared" si="23"/>
        <v>vis</v>
      </c>
      <c r="E376" t="e">
        <f>VLOOKUP(C376,A!C$21:E$935,3,FALSE)</f>
        <v>#N/A</v>
      </c>
      <c r="G376">
        <v>9757</v>
      </c>
      <c r="H376">
        <v>-0.11650000000000001</v>
      </c>
      <c r="I376">
        <v>43291.542999999998</v>
      </c>
      <c r="J376" t="s">
        <v>1880</v>
      </c>
      <c r="K376" t="s">
        <v>138</v>
      </c>
      <c r="L376" t="s">
        <v>2077</v>
      </c>
      <c r="M376" t="s">
        <v>2055</v>
      </c>
    </row>
    <row r="377" spans="1:15">
      <c r="A377" s="26" t="str">
        <f t="shared" si="20"/>
        <v>Brelstaff T</v>
      </c>
      <c r="B377" s="11" t="str">
        <f t="shared" si="21"/>
        <v>II</v>
      </c>
      <c r="C377" s="26">
        <f t="shared" si="22"/>
        <v>43298.491000000002</v>
      </c>
      <c r="D377" t="str">
        <f t="shared" si="23"/>
        <v>vis</v>
      </c>
      <c r="E377" t="e">
        <f>VLOOKUP(C377,A!C$21:E$935,3,FALSE)</f>
        <v>#N/A</v>
      </c>
      <c r="G377">
        <v>9774</v>
      </c>
      <c r="H377">
        <v>-0.1326</v>
      </c>
      <c r="I377">
        <v>43298.491000000002</v>
      </c>
      <c r="J377" t="s">
        <v>1880</v>
      </c>
      <c r="K377" t="s">
        <v>138</v>
      </c>
      <c r="L377" t="s">
        <v>1930</v>
      </c>
      <c r="N377" t="s">
        <v>2075</v>
      </c>
    </row>
    <row r="378" spans="1:15">
      <c r="A378" s="26" t="str">
        <f t="shared" si="20"/>
        <v>Poretti Ennio</v>
      </c>
      <c r="B378" s="11" t="str">
        <f t="shared" si="21"/>
        <v>I</v>
      </c>
      <c r="C378" s="26">
        <f t="shared" si="22"/>
        <v>43306.499000000003</v>
      </c>
      <c r="D378" t="str">
        <f t="shared" si="23"/>
        <v>vis</v>
      </c>
      <c r="E378" t="e">
        <f>VLOOKUP(C378,A!C$21:E$935,3,FALSE)</f>
        <v>#N/A</v>
      </c>
      <c r="G378">
        <v>9794</v>
      </c>
      <c r="H378">
        <v>-0.1125</v>
      </c>
      <c r="I378">
        <v>43306.499000000003</v>
      </c>
      <c r="J378" t="s">
        <v>1868</v>
      </c>
      <c r="K378" t="s">
        <v>138</v>
      </c>
      <c r="L378" t="s">
        <v>1913</v>
      </c>
      <c r="N378" t="s">
        <v>2055</v>
      </c>
    </row>
    <row r="379" spans="1:15">
      <c r="A379" s="26" t="str">
        <f t="shared" si="20"/>
        <v>Poretti Ennio</v>
      </c>
      <c r="B379" s="11" t="str">
        <f t="shared" si="21"/>
        <v>II</v>
      </c>
      <c r="C379" s="26">
        <f t="shared" si="22"/>
        <v>43307.512999999999</v>
      </c>
      <c r="D379" t="str">
        <f t="shared" si="23"/>
        <v>vis</v>
      </c>
      <c r="E379" t="e">
        <f>VLOOKUP(C379,A!C$21:E$935,3,FALSE)</f>
        <v>#N/A</v>
      </c>
      <c r="G379">
        <v>9796</v>
      </c>
      <c r="H379">
        <v>-0.12280000000000001</v>
      </c>
      <c r="I379">
        <v>43307.512999999999</v>
      </c>
      <c r="J379" t="s">
        <v>1880</v>
      </c>
      <c r="K379" t="s">
        <v>138</v>
      </c>
      <c r="L379" t="s">
        <v>1913</v>
      </c>
      <c r="N379" t="s">
        <v>2055</v>
      </c>
    </row>
    <row r="380" spans="1:15">
      <c r="A380" s="26" t="str">
        <f t="shared" si="20"/>
        <v>Poretti Ennio</v>
      </c>
      <c r="B380" s="11" t="str">
        <f t="shared" si="21"/>
        <v>I</v>
      </c>
      <c r="C380" s="26">
        <f t="shared" si="22"/>
        <v>43311.396999999997</v>
      </c>
      <c r="D380" t="str">
        <f t="shared" si="23"/>
        <v>vis</v>
      </c>
      <c r="E380" t="e">
        <f>VLOOKUP(C380,A!C$21:E$935,3,FALSE)</f>
        <v>#N/A</v>
      </c>
      <c r="G380">
        <v>9806</v>
      </c>
      <c r="H380">
        <v>-0.1303</v>
      </c>
      <c r="I380">
        <v>43311.396999999997</v>
      </c>
      <c r="J380" t="s">
        <v>1868</v>
      </c>
      <c r="K380" t="s">
        <v>138</v>
      </c>
      <c r="L380" t="s">
        <v>1913</v>
      </c>
      <c r="N380" t="s">
        <v>2055</v>
      </c>
    </row>
    <row r="381" spans="1:15">
      <c r="A381" s="26" t="str">
        <f t="shared" si="20"/>
        <v>Poretti Ennio</v>
      </c>
      <c r="B381" s="11" t="str">
        <f t="shared" si="21"/>
        <v>II</v>
      </c>
      <c r="C381" s="26">
        <f t="shared" si="22"/>
        <v>43312.428999999996</v>
      </c>
      <c r="D381" t="str">
        <f t="shared" si="23"/>
        <v>vis</v>
      </c>
      <c r="E381" t="e">
        <f>VLOOKUP(C381,A!C$21:E$935,3,FALSE)</f>
        <v>#N/A</v>
      </c>
      <c r="G381">
        <v>9808</v>
      </c>
      <c r="H381">
        <v>-0.1226</v>
      </c>
      <c r="I381">
        <v>43312.428999999996</v>
      </c>
      <c r="J381" t="s">
        <v>1880</v>
      </c>
      <c r="K381" t="s">
        <v>138</v>
      </c>
      <c r="L381" t="s">
        <v>1913</v>
      </c>
      <c r="N381" t="s">
        <v>2055</v>
      </c>
    </row>
    <row r="382" spans="1:15">
      <c r="A382" s="26" t="str">
        <f t="shared" si="20"/>
        <v>Poretti Ennio</v>
      </c>
      <c r="B382" s="11" t="str">
        <f t="shared" si="21"/>
        <v>I</v>
      </c>
      <c r="C382" s="26">
        <f t="shared" si="22"/>
        <v>43313.436999999998</v>
      </c>
      <c r="D382" t="str">
        <f t="shared" si="23"/>
        <v>vis</v>
      </c>
      <c r="E382" t="e">
        <f>VLOOKUP(C382,A!C$21:E$935,3,FALSE)</f>
        <v>#N/A</v>
      </c>
      <c r="G382">
        <v>9811</v>
      </c>
      <c r="H382">
        <v>-0.13850000000000001</v>
      </c>
      <c r="I382">
        <v>43313.436999999998</v>
      </c>
      <c r="J382" t="s">
        <v>1868</v>
      </c>
      <c r="K382" t="s">
        <v>138</v>
      </c>
      <c r="L382" t="s">
        <v>1913</v>
      </c>
      <c r="N382" t="s">
        <v>2055</v>
      </c>
    </row>
    <row r="383" spans="1:15">
      <c r="A383" s="26" t="str">
        <f t="shared" si="20"/>
        <v>Poretti Ennio</v>
      </c>
      <c r="B383" s="11" t="str">
        <f t="shared" si="21"/>
        <v>II</v>
      </c>
      <c r="C383" s="26">
        <f t="shared" si="22"/>
        <v>43314.474000000002</v>
      </c>
      <c r="D383" t="str">
        <f t="shared" si="23"/>
        <v>vis</v>
      </c>
      <c r="E383" t="e">
        <f>VLOOKUP(C383,A!C$21:E$935,3,FALSE)</f>
        <v>#N/A</v>
      </c>
      <c r="G383">
        <v>9813</v>
      </c>
      <c r="H383">
        <v>-0.1258</v>
      </c>
      <c r="I383">
        <v>43314.474000000002</v>
      </c>
      <c r="J383" t="s">
        <v>1880</v>
      </c>
      <c r="K383" t="s">
        <v>138</v>
      </c>
      <c r="L383" t="s">
        <v>1913</v>
      </c>
      <c r="N383" t="s">
        <v>2055</v>
      </c>
    </row>
    <row r="384" spans="1:15">
      <c r="A384" s="26" t="str">
        <f t="shared" si="20"/>
        <v>Poretti Ennio</v>
      </c>
      <c r="B384" s="11" t="str">
        <f t="shared" si="21"/>
        <v>II</v>
      </c>
      <c r="C384" s="26">
        <f t="shared" si="22"/>
        <v>43321.427000000003</v>
      </c>
      <c r="D384" t="str">
        <f t="shared" si="23"/>
        <v>vis</v>
      </c>
      <c r="E384" t="e">
        <f>VLOOKUP(C384,A!C$21:E$935,3,FALSE)</f>
        <v>#N/A</v>
      </c>
      <c r="G384">
        <v>9830</v>
      </c>
      <c r="H384">
        <v>-0.1368</v>
      </c>
      <c r="I384">
        <v>43321.427000000003</v>
      </c>
      <c r="J384" t="s">
        <v>1880</v>
      </c>
      <c r="K384" t="s">
        <v>138</v>
      </c>
      <c r="L384" t="s">
        <v>1913</v>
      </c>
      <c r="N384" t="s">
        <v>2055</v>
      </c>
    </row>
    <row r="385" spans="1:15">
      <c r="A385" s="26" t="str">
        <f t="shared" si="20"/>
        <v>Ralincourt Ph</v>
      </c>
      <c r="B385" s="11" t="str">
        <f t="shared" si="21"/>
        <v>I</v>
      </c>
      <c r="C385" s="26">
        <f t="shared" si="22"/>
        <v>43322.472000000002</v>
      </c>
      <c r="D385" t="str">
        <f t="shared" si="23"/>
        <v>vis</v>
      </c>
      <c r="E385" t="e">
        <f>VLOOKUP(C385,A!C$21:E$935,3,FALSE)</f>
        <v>#N/A</v>
      </c>
      <c r="G385">
        <v>9833</v>
      </c>
      <c r="H385">
        <v>-0.1158</v>
      </c>
      <c r="I385">
        <v>43322.472000000002</v>
      </c>
      <c r="J385" t="s">
        <v>1868</v>
      </c>
      <c r="K385" t="s">
        <v>138</v>
      </c>
      <c r="L385" t="s">
        <v>319</v>
      </c>
      <c r="N385" t="s">
        <v>2055</v>
      </c>
    </row>
    <row r="386" spans="1:15">
      <c r="A386" s="26" t="str">
        <f t="shared" si="20"/>
        <v>Poretti Ennio</v>
      </c>
      <c r="B386" s="11" t="str">
        <f t="shared" si="21"/>
        <v>I</v>
      </c>
      <c r="C386" s="26">
        <f t="shared" si="22"/>
        <v>43327.379000000001</v>
      </c>
      <c r="D386" t="str">
        <f t="shared" si="23"/>
        <v>vis</v>
      </c>
      <c r="E386" t="e">
        <f>VLOOKUP(C386,A!C$21:E$935,3,FALSE)</f>
        <v>#N/A</v>
      </c>
      <c r="G386">
        <v>9845</v>
      </c>
      <c r="H386">
        <v>-0.1246</v>
      </c>
      <c r="I386">
        <v>43327.379000000001</v>
      </c>
      <c r="J386" t="s">
        <v>1868</v>
      </c>
      <c r="K386" t="s">
        <v>138</v>
      </c>
      <c r="L386" t="s">
        <v>1913</v>
      </c>
      <c r="N386" t="s">
        <v>2055</v>
      </c>
    </row>
    <row r="387" spans="1:15">
      <c r="A387" s="26" t="str">
        <f t="shared" si="20"/>
        <v>Brelstaff T</v>
      </c>
      <c r="B387" s="11" t="str">
        <f t="shared" si="21"/>
        <v>I</v>
      </c>
      <c r="C387" s="26">
        <f t="shared" si="22"/>
        <v>43331.493000000002</v>
      </c>
      <c r="D387" t="str">
        <f t="shared" si="23"/>
        <v>vis</v>
      </c>
      <c r="E387" t="e">
        <f>VLOOKUP(C387,A!C$21:E$935,3,FALSE)</f>
        <v>#N/A</v>
      </c>
      <c r="G387">
        <v>9855</v>
      </c>
      <c r="H387">
        <v>-0.107</v>
      </c>
      <c r="I387">
        <v>43331.493000000002</v>
      </c>
      <c r="J387" t="s">
        <v>1868</v>
      </c>
      <c r="K387" t="s">
        <v>138</v>
      </c>
      <c r="L387" t="s">
        <v>1930</v>
      </c>
      <c r="N387" t="s">
        <v>2075</v>
      </c>
    </row>
    <row r="388" spans="1:15">
      <c r="A388" s="26" t="str">
        <f t="shared" si="20"/>
        <v>Poretti Ennio</v>
      </c>
      <c r="B388" s="11" t="str">
        <f t="shared" si="21"/>
        <v>I</v>
      </c>
      <c r="C388" s="26">
        <f t="shared" si="22"/>
        <v>43336.377999999997</v>
      </c>
      <c r="D388" t="str">
        <f t="shared" si="23"/>
        <v>vis</v>
      </c>
      <c r="E388" t="e">
        <f>VLOOKUP(C388,A!C$21:E$935,3,FALSE)</f>
        <v>#N/A</v>
      </c>
      <c r="G388">
        <v>9867</v>
      </c>
      <c r="H388">
        <v>-0.13780000000000001</v>
      </c>
      <c r="I388">
        <v>43336.377999999997</v>
      </c>
      <c r="J388" t="s">
        <v>1868</v>
      </c>
      <c r="K388" t="s">
        <v>138</v>
      </c>
      <c r="L388" t="s">
        <v>1913</v>
      </c>
      <c r="N388" t="s">
        <v>2055</v>
      </c>
    </row>
    <row r="389" spans="1:15">
      <c r="A389" s="26" t="str">
        <f t="shared" si="20"/>
        <v>Poretti Ennio</v>
      </c>
      <c r="B389" s="11" t="str">
        <f t="shared" si="21"/>
        <v>II</v>
      </c>
      <c r="C389" s="26">
        <f t="shared" si="22"/>
        <v>43344.375999999997</v>
      </c>
      <c r="D389" t="str">
        <f t="shared" si="23"/>
        <v>vis</v>
      </c>
      <c r="E389" t="e">
        <f>VLOOKUP(C389,A!C$21:E$935,3,FALSE)</f>
        <v>#N/A</v>
      </c>
      <c r="G389">
        <v>9886</v>
      </c>
      <c r="H389">
        <v>-0.12809999999999999</v>
      </c>
      <c r="I389">
        <v>43344.375999999997</v>
      </c>
      <c r="J389" t="s">
        <v>1880</v>
      </c>
      <c r="K389" t="s">
        <v>138</v>
      </c>
      <c r="L389" t="s">
        <v>1913</v>
      </c>
      <c r="N389" t="s">
        <v>2055</v>
      </c>
    </row>
    <row r="390" spans="1:15">
      <c r="A390" s="26" t="str">
        <f t="shared" si="20"/>
        <v>Poretti Ennio</v>
      </c>
      <c r="B390" s="11" t="str">
        <f t="shared" si="21"/>
        <v>I</v>
      </c>
      <c r="C390" s="26">
        <f t="shared" si="22"/>
        <v>43347.438999999998</v>
      </c>
      <c r="D390" t="str">
        <f t="shared" si="23"/>
        <v>vis</v>
      </c>
      <c r="E390" t="e">
        <f>VLOOKUP(C390,A!C$21:E$935,3,FALSE)</f>
        <v>#N/A</v>
      </c>
      <c r="G390">
        <v>9894</v>
      </c>
      <c r="H390">
        <v>-0.13730000000000001</v>
      </c>
      <c r="I390">
        <v>43347.438999999998</v>
      </c>
      <c r="J390" t="s">
        <v>1868</v>
      </c>
      <c r="K390" t="s">
        <v>138</v>
      </c>
      <c r="L390" t="s">
        <v>1913</v>
      </c>
      <c r="N390" t="s">
        <v>2055</v>
      </c>
    </row>
    <row r="391" spans="1:15">
      <c r="A391" s="26" t="str">
        <f t="shared" si="20"/>
        <v>Poretti Ennio</v>
      </c>
      <c r="B391" s="11" t="str">
        <f t="shared" si="21"/>
        <v>II</v>
      </c>
      <c r="C391" s="26">
        <f t="shared" si="22"/>
        <v>43348.476000000002</v>
      </c>
      <c r="D391" t="str">
        <f t="shared" si="23"/>
        <v>vis</v>
      </c>
      <c r="E391" t="e">
        <f>VLOOKUP(C391,A!C$21:E$935,3,FALSE)</f>
        <v>#N/A</v>
      </c>
      <c r="G391">
        <v>9896</v>
      </c>
      <c r="H391">
        <v>-0.1246</v>
      </c>
      <c r="I391">
        <v>43348.476000000002</v>
      </c>
      <c r="J391" t="s">
        <v>1880</v>
      </c>
      <c r="K391" t="s">
        <v>138</v>
      </c>
      <c r="L391" t="s">
        <v>1913</v>
      </c>
      <c r="N391" t="s">
        <v>2055</v>
      </c>
    </row>
    <row r="392" spans="1:15">
      <c r="A392" s="26" t="str">
        <f t="shared" si="20"/>
        <v>Ralincourt Ph</v>
      </c>
      <c r="B392" s="11" t="str">
        <f t="shared" si="21"/>
        <v>I</v>
      </c>
      <c r="C392" s="26">
        <f t="shared" si="22"/>
        <v>43361.377</v>
      </c>
      <c r="D392" t="str">
        <f t="shared" si="23"/>
        <v>vis</v>
      </c>
      <c r="E392" t="e">
        <f>VLOOKUP(C392,A!C$21:E$935,3,FALSE)</f>
        <v>#N/A</v>
      </c>
      <c r="G392">
        <v>9928</v>
      </c>
      <c r="H392">
        <v>-0.1273</v>
      </c>
      <c r="I392">
        <v>43361.377</v>
      </c>
      <c r="J392" t="s">
        <v>1868</v>
      </c>
      <c r="K392" t="s">
        <v>138</v>
      </c>
      <c r="L392" t="s">
        <v>319</v>
      </c>
      <c r="N392" t="s">
        <v>2055</v>
      </c>
    </row>
    <row r="393" spans="1:15">
      <c r="A393" s="26" t="str">
        <f t="shared" si="20"/>
        <v>Ralincourt Ph</v>
      </c>
      <c r="B393" s="11" t="str">
        <f t="shared" si="21"/>
        <v>II</v>
      </c>
      <c r="C393" s="26">
        <f t="shared" si="22"/>
        <v>43364.442000000003</v>
      </c>
      <c r="D393" t="str">
        <f t="shared" si="23"/>
        <v>vis</v>
      </c>
      <c r="E393" t="e">
        <f>VLOOKUP(C393,A!C$21:E$935,3,FALSE)</f>
        <v>#N/A</v>
      </c>
      <c r="G393">
        <v>9935</v>
      </c>
      <c r="H393">
        <v>-0.13489999999999999</v>
      </c>
      <c r="I393">
        <v>43364.442000000003</v>
      </c>
      <c r="J393" t="s">
        <v>1880</v>
      </c>
      <c r="K393" t="s">
        <v>138</v>
      </c>
      <c r="L393" t="s">
        <v>319</v>
      </c>
      <c r="N393" t="s">
        <v>2055</v>
      </c>
    </row>
    <row r="394" spans="1:15">
      <c r="A394" s="26" t="str">
        <f t="shared" si="20"/>
        <v>Penna M</v>
      </c>
      <c r="B394" s="11" t="str">
        <f t="shared" si="21"/>
        <v>I</v>
      </c>
      <c r="C394" s="26">
        <f t="shared" si="22"/>
        <v>43365.472999999998</v>
      </c>
      <c r="D394" t="str">
        <f t="shared" si="23"/>
        <v>vis</v>
      </c>
      <c r="E394" t="e">
        <f>VLOOKUP(C394,A!C$21:E$935,3,FALSE)</f>
        <v>#N/A</v>
      </c>
      <c r="G394">
        <v>9938</v>
      </c>
      <c r="H394">
        <v>-0.1278</v>
      </c>
      <c r="I394">
        <v>43365.472999999998</v>
      </c>
      <c r="J394" t="s">
        <v>1868</v>
      </c>
      <c r="K394" t="s">
        <v>138</v>
      </c>
      <c r="L394" t="s">
        <v>2076</v>
      </c>
      <c r="O394" t="s">
        <v>2055</v>
      </c>
    </row>
    <row r="395" spans="1:15">
      <c r="A395" s="26" t="str">
        <f t="shared" ref="A395:A458" si="24">L395</f>
        <v>Ralincourt Ph</v>
      </c>
      <c r="B395" s="11" t="str">
        <f t="shared" ref="B395:B458" si="25">IF(J395="s","II","I")</f>
        <v>I</v>
      </c>
      <c r="C395" s="26">
        <f t="shared" ref="C395:C458" si="26">I395</f>
        <v>43365.483</v>
      </c>
      <c r="D395" t="str">
        <f t="shared" ref="D395:D458" si="27">K395</f>
        <v>vis</v>
      </c>
      <c r="E395" t="e">
        <f>VLOOKUP(C395,A!C$21:E$935,3,FALSE)</f>
        <v>#N/A</v>
      </c>
      <c r="G395">
        <v>9938</v>
      </c>
      <c r="H395">
        <v>-0.1178</v>
      </c>
      <c r="I395">
        <v>43365.483</v>
      </c>
      <c r="J395" t="s">
        <v>1868</v>
      </c>
      <c r="K395" t="s">
        <v>138</v>
      </c>
      <c r="L395" t="s">
        <v>319</v>
      </c>
      <c r="N395" t="s">
        <v>2055</v>
      </c>
    </row>
    <row r="396" spans="1:15">
      <c r="A396" s="26" t="str">
        <f t="shared" si="24"/>
        <v>Ralincourt Ph</v>
      </c>
      <c r="B396" s="11" t="str">
        <f t="shared" si="25"/>
        <v>II</v>
      </c>
      <c r="C396" s="26">
        <f t="shared" si="26"/>
        <v>43369.379000000001</v>
      </c>
      <c r="D396" t="str">
        <f t="shared" si="27"/>
        <v>vis</v>
      </c>
      <c r="E396" t="e">
        <f>VLOOKUP(C396,A!C$21:E$935,3,FALSE)</f>
        <v>#N/A</v>
      </c>
      <c r="G396">
        <v>9947</v>
      </c>
      <c r="H396">
        <v>-0.1137</v>
      </c>
      <c r="I396">
        <v>43369.379000000001</v>
      </c>
      <c r="J396" t="s">
        <v>1880</v>
      </c>
      <c r="K396" t="s">
        <v>138</v>
      </c>
      <c r="L396" t="s">
        <v>319</v>
      </c>
      <c r="N396" t="s">
        <v>2055</v>
      </c>
    </row>
    <row r="397" spans="1:15">
      <c r="A397" s="26" t="str">
        <f t="shared" si="24"/>
        <v>Boninsegna Rolan</v>
      </c>
      <c r="B397" s="11" t="str">
        <f t="shared" si="25"/>
        <v>I</v>
      </c>
      <c r="C397" s="26">
        <f t="shared" si="26"/>
        <v>43370.394</v>
      </c>
      <c r="D397" t="str">
        <f t="shared" si="27"/>
        <v>vis</v>
      </c>
      <c r="E397" t="e">
        <f>VLOOKUP(C397,A!C$21:E$935,3,FALSE)</f>
        <v>#N/A</v>
      </c>
      <c r="G397">
        <v>9950</v>
      </c>
      <c r="H397">
        <v>-0.1226</v>
      </c>
      <c r="I397">
        <v>43370.394</v>
      </c>
      <c r="J397" t="s">
        <v>1868</v>
      </c>
      <c r="K397" t="s">
        <v>138</v>
      </c>
      <c r="L397" t="s">
        <v>2077</v>
      </c>
      <c r="M397" t="s">
        <v>2055</v>
      </c>
    </row>
    <row r="398" spans="1:15">
      <c r="A398" s="26" t="str">
        <f t="shared" si="24"/>
        <v>Poretti Ennio</v>
      </c>
      <c r="B398" s="11" t="str">
        <f t="shared" si="25"/>
        <v>I</v>
      </c>
      <c r="C398" s="26">
        <f t="shared" si="26"/>
        <v>43395.385999999999</v>
      </c>
      <c r="D398" t="str">
        <f t="shared" si="27"/>
        <v>vis</v>
      </c>
      <c r="E398" t="e">
        <f>VLOOKUP(C398,A!C$21:E$935,3,FALSE)</f>
        <v>#N/A</v>
      </c>
      <c r="G398">
        <v>10011</v>
      </c>
      <c r="H398">
        <v>-0.1191</v>
      </c>
      <c r="I398">
        <v>43395.385999999999</v>
      </c>
      <c r="J398" t="s">
        <v>1868</v>
      </c>
      <c r="K398" t="s">
        <v>138</v>
      </c>
      <c r="L398" t="s">
        <v>1913</v>
      </c>
      <c r="N398" t="s">
        <v>2055</v>
      </c>
    </row>
    <row r="399" spans="1:15">
      <c r="A399" s="26" t="str">
        <f t="shared" si="24"/>
        <v>Ralincourt Ph</v>
      </c>
      <c r="B399" s="11" t="str">
        <f t="shared" si="25"/>
        <v>II</v>
      </c>
      <c r="C399" s="26">
        <f t="shared" si="26"/>
        <v>43688.495999999999</v>
      </c>
      <c r="D399" t="str">
        <f t="shared" si="27"/>
        <v>vis</v>
      </c>
      <c r="E399" t="e">
        <f>VLOOKUP(C399,A!C$21:E$935,3,FALSE)</f>
        <v>#N/A</v>
      </c>
      <c r="G399">
        <v>10726</v>
      </c>
      <c r="H399">
        <v>-0.1124</v>
      </c>
      <c r="I399">
        <v>43688.495999999999</v>
      </c>
      <c r="J399" t="s">
        <v>1880</v>
      </c>
      <c r="K399" t="s">
        <v>138</v>
      </c>
      <c r="L399" t="s">
        <v>319</v>
      </c>
      <c r="N399" t="s">
        <v>2055</v>
      </c>
    </row>
    <row r="400" spans="1:15">
      <c r="A400" s="26" t="str">
        <f t="shared" si="24"/>
        <v>Buzzoni A</v>
      </c>
      <c r="B400" s="11" t="str">
        <f t="shared" si="25"/>
        <v>II</v>
      </c>
      <c r="C400" s="26">
        <f t="shared" si="26"/>
        <v>43718.379000000001</v>
      </c>
      <c r="D400" t="str">
        <f t="shared" si="27"/>
        <v>vis</v>
      </c>
      <c r="E400" t="e">
        <f>VLOOKUP(C400,A!C$21:E$935,3,FALSE)</f>
        <v>#N/A</v>
      </c>
      <c r="G400">
        <v>10799</v>
      </c>
      <c r="H400">
        <v>-0.1338</v>
      </c>
      <c r="I400">
        <v>43718.379000000001</v>
      </c>
      <c r="J400" t="s">
        <v>1880</v>
      </c>
      <c r="K400" t="s">
        <v>138</v>
      </c>
      <c r="L400" t="s">
        <v>2078</v>
      </c>
      <c r="N400" t="s">
        <v>2055</v>
      </c>
    </row>
    <row r="401" spans="1:14">
      <c r="A401" s="26" t="str">
        <f t="shared" si="24"/>
        <v>Ralincourt Ph</v>
      </c>
      <c r="B401" s="11" t="str">
        <f t="shared" si="25"/>
        <v>II</v>
      </c>
      <c r="C401" s="26">
        <f t="shared" si="26"/>
        <v>43718.396000000001</v>
      </c>
      <c r="D401" t="str">
        <f t="shared" si="27"/>
        <v>vis</v>
      </c>
      <c r="E401" t="e">
        <f>VLOOKUP(C401,A!C$21:E$935,3,FALSE)</f>
        <v>#N/A</v>
      </c>
      <c r="G401">
        <v>10799</v>
      </c>
      <c r="H401">
        <v>-0.1168</v>
      </c>
      <c r="I401">
        <v>43718.396000000001</v>
      </c>
      <c r="J401" t="s">
        <v>1880</v>
      </c>
      <c r="K401" t="s">
        <v>138</v>
      </c>
      <c r="L401" t="s">
        <v>319</v>
      </c>
      <c r="N401" t="s">
        <v>2055</v>
      </c>
    </row>
    <row r="402" spans="1:14">
      <c r="A402" s="26" t="str">
        <f t="shared" si="24"/>
        <v>Ralincourt Ph</v>
      </c>
      <c r="B402" s="11" t="str">
        <f t="shared" si="25"/>
        <v>I</v>
      </c>
      <c r="C402" s="26">
        <f t="shared" si="26"/>
        <v>43723.512999999999</v>
      </c>
      <c r="D402" t="str">
        <f t="shared" si="27"/>
        <v>vis</v>
      </c>
      <c r="E402" t="e">
        <f>VLOOKUP(C402,A!C$21:E$935,3,FALSE)</f>
        <v>#N/A</v>
      </c>
      <c r="G402">
        <v>10812</v>
      </c>
      <c r="H402">
        <v>-0.1202</v>
      </c>
      <c r="I402">
        <v>43723.512999999999</v>
      </c>
      <c r="J402" t="s">
        <v>1868</v>
      </c>
      <c r="K402" t="s">
        <v>138</v>
      </c>
      <c r="L402" t="s">
        <v>319</v>
      </c>
      <c r="N402" t="s">
        <v>2055</v>
      </c>
    </row>
    <row r="403" spans="1:14">
      <c r="A403" s="26" t="str">
        <f t="shared" si="24"/>
        <v>Ralincourt Ph</v>
      </c>
      <c r="B403" s="11" t="str">
        <f t="shared" si="25"/>
        <v>I</v>
      </c>
      <c r="C403" s="26">
        <f t="shared" si="26"/>
        <v>43726.379000000001</v>
      </c>
      <c r="D403" t="str">
        <f t="shared" si="27"/>
        <v>vis</v>
      </c>
      <c r="E403" t="e">
        <f>VLOOKUP(C403,A!C$21:E$935,3,FALSE)</f>
        <v>#N/A</v>
      </c>
      <c r="G403">
        <v>10819</v>
      </c>
      <c r="H403">
        <v>-0.1217</v>
      </c>
      <c r="I403">
        <v>43726.379000000001</v>
      </c>
      <c r="J403" t="s">
        <v>1868</v>
      </c>
      <c r="K403" t="s">
        <v>138</v>
      </c>
      <c r="L403" t="s">
        <v>319</v>
      </c>
      <c r="N403" t="s">
        <v>2055</v>
      </c>
    </row>
    <row r="404" spans="1:14">
      <c r="A404" s="26" t="str">
        <f t="shared" si="24"/>
        <v>Buzzoni A</v>
      </c>
      <c r="B404" s="11" t="str">
        <f t="shared" si="25"/>
        <v>II</v>
      </c>
      <c r="C404" s="26">
        <f t="shared" si="26"/>
        <v>43729.449000000001</v>
      </c>
      <c r="D404" t="str">
        <f t="shared" si="27"/>
        <v>vis</v>
      </c>
      <c r="E404" t="e">
        <f>VLOOKUP(C404,A!C$21:E$935,3,FALSE)</f>
        <v>#N/A</v>
      </c>
      <c r="G404">
        <v>10826</v>
      </c>
      <c r="H404">
        <v>-0.1242</v>
      </c>
      <c r="I404">
        <v>43729.449000000001</v>
      </c>
      <c r="J404" t="s">
        <v>1880</v>
      </c>
      <c r="K404" t="s">
        <v>138</v>
      </c>
      <c r="L404" t="s">
        <v>2078</v>
      </c>
      <c r="N404" t="s">
        <v>2055</v>
      </c>
    </row>
    <row r="405" spans="1:14">
      <c r="A405" s="26" t="str">
        <f t="shared" si="24"/>
        <v>Ralincourt Ph</v>
      </c>
      <c r="B405" s="11" t="str">
        <f t="shared" si="25"/>
        <v>II</v>
      </c>
      <c r="C405" s="26">
        <f t="shared" si="26"/>
        <v>43729.461000000003</v>
      </c>
      <c r="D405" t="str">
        <f t="shared" si="27"/>
        <v>vis</v>
      </c>
      <c r="E405" t="e">
        <f>VLOOKUP(C405,A!C$21:E$935,3,FALSE)</f>
        <v>#N/A</v>
      </c>
      <c r="G405">
        <v>10826</v>
      </c>
      <c r="H405">
        <v>-0.11219999999999999</v>
      </c>
      <c r="I405">
        <v>43729.461000000003</v>
      </c>
      <c r="J405" t="s">
        <v>1880</v>
      </c>
      <c r="K405" t="s">
        <v>138</v>
      </c>
      <c r="L405" t="s">
        <v>319</v>
      </c>
      <c r="N405" t="s">
        <v>2055</v>
      </c>
    </row>
    <row r="406" spans="1:14">
      <c r="A406" s="26" t="str">
        <f t="shared" si="24"/>
        <v>Franchini M</v>
      </c>
      <c r="B406" s="11" t="str">
        <f t="shared" si="25"/>
        <v>II</v>
      </c>
      <c r="C406" s="26">
        <f t="shared" si="26"/>
        <v>43729.462</v>
      </c>
      <c r="D406" t="str">
        <f t="shared" si="27"/>
        <v>vis</v>
      </c>
      <c r="E406" t="e">
        <f>VLOOKUP(C406,A!C$21:E$935,3,FALSE)</f>
        <v>#N/A</v>
      </c>
      <c r="G406">
        <v>10826</v>
      </c>
      <c r="H406">
        <v>-0.11119999999999999</v>
      </c>
      <c r="I406">
        <v>43729.462</v>
      </c>
      <c r="J406" t="s">
        <v>1880</v>
      </c>
      <c r="K406" t="s">
        <v>138</v>
      </c>
      <c r="L406" t="s">
        <v>2079</v>
      </c>
      <c r="N406" t="s">
        <v>2055</v>
      </c>
    </row>
    <row r="407" spans="1:14">
      <c r="A407" s="26" t="str">
        <f t="shared" si="24"/>
        <v>Ralincourt Ph</v>
      </c>
      <c r="B407" s="11" t="str">
        <f t="shared" si="25"/>
        <v>I</v>
      </c>
      <c r="C407" s="26">
        <f t="shared" si="26"/>
        <v>43730.485000000001</v>
      </c>
      <c r="D407" t="str">
        <f t="shared" si="27"/>
        <v>vis</v>
      </c>
      <c r="E407" t="e">
        <f>VLOOKUP(C407,A!C$21:E$935,3,FALSE)</f>
        <v>#N/A</v>
      </c>
      <c r="G407">
        <v>10829</v>
      </c>
      <c r="H407">
        <v>-0.11219999999999999</v>
      </c>
      <c r="I407">
        <v>43730.485000000001</v>
      </c>
      <c r="J407" t="s">
        <v>1868</v>
      </c>
      <c r="K407" t="s">
        <v>138</v>
      </c>
      <c r="L407" t="s">
        <v>319</v>
      </c>
      <c r="N407" t="s">
        <v>2055</v>
      </c>
    </row>
    <row r="408" spans="1:14">
      <c r="A408" s="26" t="str">
        <f t="shared" si="24"/>
        <v>Ralincourt Ph</v>
      </c>
      <c r="B408" s="11" t="str">
        <f t="shared" si="25"/>
        <v>II</v>
      </c>
      <c r="C408" s="26">
        <f t="shared" si="26"/>
        <v>43731.508000000002</v>
      </c>
      <c r="D408" t="str">
        <f t="shared" si="27"/>
        <v>vis</v>
      </c>
      <c r="E408" t="e">
        <f>VLOOKUP(C408,A!C$21:E$935,3,FALSE)</f>
        <v>#N/A</v>
      </c>
      <c r="G408">
        <v>10831</v>
      </c>
      <c r="H408">
        <v>-0.1135</v>
      </c>
      <c r="I408">
        <v>43731.508000000002</v>
      </c>
      <c r="J408" t="s">
        <v>1880</v>
      </c>
      <c r="K408" t="s">
        <v>138</v>
      </c>
      <c r="L408" t="s">
        <v>319</v>
      </c>
      <c r="N408" t="s">
        <v>2055</v>
      </c>
    </row>
    <row r="409" spans="1:14">
      <c r="A409" s="26" t="str">
        <f t="shared" si="24"/>
        <v>Brelstaff T</v>
      </c>
      <c r="B409" s="11" t="str">
        <f t="shared" si="25"/>
        <v>I</v>
      </c>
      <c r="C409" s="26">
        <f t="shared" si="26"/>
        <v>43769.374000000003</v>
      </c>
      <c r="D409" t="str">
        <f t="shared" si="27"/>
        <v>vis</v>
      </c>
      <c r="E409" t="e">
        <f>VLOOKUP(C409,A!C$21:E$935,3,FALSE)</f>
        <v>#N/A</v>
      </c>
      <c r="G409">
        <v>10924</v>
      </c>
      <c r="H409">
        <v>-0.13980000000000001</v>
      </c>
      <c r="I409">
        <v>43769.374000000003</v>
      </c>
      <c r="J409" t="s">
        <v>1868</v>
      </c>
      <c r="K409" t="s">
        <v>138</v>
      </c>
      <c r="L409" t="s">
        <v>1930</v>
      </c>
      <c r="N409" t="s">
        <v>2075</v>
      </c>
    </row>
    <row r="410" spans="1:14">
      <c r="A410" s="26" t="str">
        <f t="shared" si="24"/>
        <v>Buzzoni A</v>
      </c>
      <c r="B410" s="11" t="str">
        <f t="shared" si="25"/>
        <v>I</v>
      </c>
      <c r="C410" s="26">
        <f t="shared" si="26"/>
        <v>43774.302000000003</v>
      </c>
      <c r="D410" t="str">
        <f t="shared" si="27"/>
        <v>vis</v>
      </c>
      <c r="E410" t="e">
        <f>VLOOKUP(C410,A!C$21:E$935,3,FALSE)</f>
        <v>#N/A</v>
      </c>
      <c r="G410">
        <v>10936</v>
      </c>
      <c r="H410">
        <v>-0.1275</v>
      </c>
      <c r="I410">
        <v>43774.302000000003</v>
      </c>
      <c r="J410" t="s">
        <v>1868</v>
      </c>
      <c r="K410" t="s">
        <v>138</v>
      </c>
      <c r="L410" t="s">
        <v>2078</v>
      </c>
      <c r="N410" t="s">
        <v>2055</v>
      </c>
    </row>
    <row r="411" spans="1:14">
      <c r="A411" s="26" t="str">
        <f t="shared" si="24"/>
        <v>Buzzoni A</v>
      </c>
      <c r="B411" s="11" t="str">
        <f t="shared" si="25"/>
        <v>I</v>
      </c>
      <c r="C411" s="26">
        <f t="shared" si="26"/>
        <v>43781.269</v>
      </c>
      <c r="D411" t="str">
        <f t="shared" si="27"/>
        <v>vis</v>
      </c>
      <c r="E411" t="e">
        <f>VLOOKUP(C411,A!C$21:E$935,3,FALSE)</f>
        <v>#N/A</v>
      </c>
      <c r="G411">
        <v>10953</v>
      </c>
      <c r="H411">
        <v>-0.1245</v>
      </c>
      <c r="I411">
        <v>43781.269</v>
      </c>
      <c r="J411" t="s">
        <v>1868</v>
      </c>
      <c r="K411" t="s">
        <v>138</v>
      </c>
      <c r="L411" t="s">
        <v>2078</v>
      </c>
      <c r="N411" t="s">
        <v>2055</v>
      </c>
    </row>
    <row r="412" spans="1:14">
      <c r="A412" s="26" t="str">
        <f t="shared" si="24"/>
        <v>Buzzoni A</v>
      </c>
      <c r="B412" s="11" t="str">
        <f t="shared" si="25"/>
        <v>II</v>
      </c>
      <c r="C412" s="26">
        <f t="shared" si="26"/>
        <v>43782.286999999997</v>
      </c>
      <c r="D412" t="str">
        <f t="shared" si="27"/>
        <v>vis</v>
      </c>
      <c r="E412" t="e">
        <f>VLOOKUP(C412,A!C$21:E$935,3,FALSE)</f>
        <v>#N/A</v>
      </c>
      <c r="G412">
        <v>10955</v>
      </c>
      <c r="H412">
        <v>-0.1308</v>
      </c>
      <c r="I412">
        <v>43782.286999999997</v>
      </c>
      <c r="J412" t="s">
        <v>1880</v>
      </c>
      <c r="K412" t="s">
        <v>138</v>
      </c>
      <c r="L412" t="s">
        <v>2078</v>
      </c>
      <c r="N412" t="s">
        <v>2055</v>
      </c>
    </row>
    <row r="413" spans="1:14">
      <c r="A413" s="26" t="str">
        <f t="shared" si="24"/>
        <v>Ralincourt Ph</v>
      </c>
      <c r="B413" s="11" t="str">
        <f t="shared" si="25"/>
        <v>I</v>
      </c>
      <c r="C413" s="26">
        <f t="shared" si="26"/>
        <v>44016.402000000002</v>
      </c>
      <c r="D413" t="str">
        <f t="shared" si="27"/>
        <v>vis</v>
      </c>
      <c r="E413" t="e">
        <f>VLOOKUP(C413,A!C$21:E$935,3,FALSE)</f>
        <v>#N/A</v>
      </c>
      <c r="G413">
        <v>11527</v>
      </c>
      <c r="H413">
        <v>-0.1295</v>
      </c>
      <c r="I413">
        <v>44016.402000000002</v>
      </c>
      <c r="J413" t="s">
        <v>1868</v>
      </c>
      <c r="K413" t="s">
        <v>138</v>
      </c>
      <c r="L413" t="s">
        <v>319</v>
      </c>
      <c r="N413" t="s">
        <v>2055</v>
      </c>
    </row>
    <row r="414" spans="1:14">
      <c r="A414" s="26" t="str">
        <f t="shared" si="24"/>
        <v>Ralincourt P</v>
      </c>
      <c r="B414" s="11" t="str">
        <f t="shared" si="25"/>
        <v>I</v>
      </c>
      <c r="C414" s="26">
        <f t="shared" si="26"/>
        <v>44043.447999999997</v>
      </c>
      <c r="D414" t="str">
        <f t="shared" si="27"/>
        <v>vis</v>
      </c>
      <c r="E414" t="e">
        <f>VLOOKUP(C414,A!C$21:E$935,3,FALSE)</f>
        <v>#N/A</v>
      </c>
      <c r="G414">
        <v>11593</v>
      </c>
      <c r="H414">
        <v>-0.1203</v>
      </c>
      <c r="I414">
        <v>44043.447999999997</v>
      </c>
      <c r="J414" t="s">
        <v>1868</v>
      </c>
      <c r="K414" t="s">
        <v>138</v>
      </c>
      <c r="L414" t="s">
        <v>63</v>
      </c>
      <c r="N414" t="s">
        <v>2080</v>
      </c>
    </row>
    <row r="415" spans="1:14">
      <c r="A415" s="26" t="str">
        <f t="shared" si="24"/>
        <v>Ralincourt Ph</v>
      </c>
      <c r="B415" s="11" t="str">
        <f t="shared" si="25"/>
        <v>I</v>
      </c>
      <c r="C415" s="26">
        <f t="shared" si="26"/>
        <v>44048.362000000001</v>
      </c>
      <c r="D415" t="str">
        <f t="shared" si="27"/>
        <v>vis</v>
      </c>
      <c r="E415" t="e">
        <f>VLOOKUP(C415,A!C$21:E$935,3,FALSE)</f>
        <v>#N/A</v>
      </c>
      <c r="G415">
        <v>11605</v>
      </c>
      <c r="H415">
        <v>-0.122</v>
      </c>
      <c r="I415">
        <v>44048.362000000001</v>
      </c>
      <c r="J415" t="s">
        <v>1868</v>
      </c>
      <c r="K415" t="s">
        <v>138</v>
      </c>
      <c r="L415" t="s">
        <v>319</v>
      </c>
      <c r="N415" t="s">
        <v>2055</v>
      </c>
    </row>
    <row r="416" spans="1:14">
      <c r="A416" s="26" t="str">
        <f t="shared" si="24"/>
        <v>Ralincourt Ph</v>
      </c>
      <c r="B416" s="11" t="str">
        <f t="shared" si="25"/>
        <v>II</v>
      </c>
      <c r="C416" s="26">
        <f t="shared" si="26"/>
        <v>44078.470999999998</v>
      </c>
      <c r="D416" t="str">
        <f t="shared" si="27"/>
        <v>vis</v>
      </c>
      <c r="E416" t="e">
        <f>VLOOKUP(C416,A!C$21:E$935,3,FALSE)</f>
        <v>#N/A</v>
      </c>
      <c r="G416">
        <v>11678</v>
      </c>
      <c r="H416">
        <v>-0.12230000000000001</v>
      </c>
      <c r="I416">
        <v>44078.470999999998</v>
      </c>
      <c r="J416" t="s">
        <v>1880</v>
      </c>
      <c r="K416" t="s">
        <v>138</v>
      </c>
      <c r="L416" t="s">
        <v>319</v>
      </c>
      <c r="N416" t="s">
        <v>2055</v>
      </c>
    </row>
    <row r="417" spans="1:14">
      <c r="A417" s="26" t="str">
        <f t="shared" si="24"/>
        <v>Ralincourt Ph</v>
      </c>
      <c r="B417" s="11" t="str">
        <f t="shared" si="25"/>
        <v>II</v>
      </c>
      <c r="C417" s="26">
        <f t="shared" si="26"/>
        <v>44101.417000000001</v>
      </c>
      <c r="D417" t="str">
        <f t="shared" si="27"/>
        <v>vis</v>
      </c>
      <c r="E417" t="e">
        <f>VLOOKUP(C417,A!C$21:E$935,3,FALSE)</f>
        <v>#N/A</v>
      </c>
      <c r="G417">
        <v>11734</v>
      </c>
      <c r="H417">
        <v>-0.1166</v>
      </c>
      <c r="I417">
        <v>44101.417000000001</v>
      </c>
      <c r="J417" t="s">
        <v>1880</v>
      </c>
      <c r="K417" t="s">
        <v>138</v>
      </c>
      <c r="L417" t="s">
        <v>319</v>
      </c>
      <c r="N417" t="s">
        <v>2055</v>
      </c>
    </row>
    <row r="418" spans="1:14">
      <c r="A418" s="26" t="str">
        <f t="shared" si="24"/>
        <v>Forbes D W</v>
      </c>
      <c r="B418" s="11" t="str">
        <f t="shared" si="25"/>
        <v>II</v>
      </c>
      <c r="C418" s="26">
        <f t="shared" si="26"/>
        <v>44448.792200000004</v>
      </c>
      <c r="D418" t="str">
        <f t="shared" si="27"/>
        <v>pe</v>
      </c>
      <c r="E418" t="e">
        <f>VLOOKUP(C418,A!C$21:E$935,3,FALSE)</f>
        <v>#N/A</v>
      </c>
      <c r="G418">
        <v>12582</v>
      </c>
      <c r="H418">
        <v>-0.1229</v>
      </c>
      <c r="I418">
        <v>44448.792200000004</v>
      </c>
      <c r="J418" t="s">
        <v>1880</v>
      </c>
      <c r="K418" t="s">
        <v>337</v>
      </c>
      <c r="L418" t="s">
        <v>1952</v>
      </c>
      <c r="N418" t="s">
        <v>1933</v>
      </c>
    </row>
    <row r="419" spans="1:14">
      <c r="A419" s="26" t="str">
        <f t="shared" si="24"/>
        <v>Pampaloni Carlo</v>
      </c>
      <c r="B419" s="11" t="str">
        <f t="shared" si="25"/>
        <v>I</v>
      </c>
      <c r="C419" s="26">
        <f t="shared" si="26"/>
        <v>44462.489000000001</v>
      </c>
      <c r="D419" t="str">
        <f t="shared" si="27"/>
        <v>vis</v>
      </c>
      <c r="E419" t="e">
        <f>VLOOKUP(C419,A!C$21:E$935,3,FALSE)</f>
        <v>#N/A</v>
      </c>
      <c r="G419">
        <v>12616</v>
      </c>
      <c r="H419">
        <v>-0.1492</v>
      </c>
      <c r="I419">
        <v>44462.489000000001</v>
      </c>
      <c r="J419" t="s">
        <v>1868</v>
      </c>
      <c r="K419" t="s">
        <v>138</v>
      </c>
      <c r="L419" t="s">
        <v>328</v>
      </c>
      <c r="N419" t="s">
        <v>2055</v>
      </c>
    </row>
    <row r="420" spans="1:14">
      <c r="A420" s="26" t="str">
        <f t="shared" si="24"/>
        <v>Ralincourt Ph</v>
      </c>
      <c r="B420" s="11" t="str">
        <f t="shared" si="25"/>
        <v>II</v>
      </c>
      <c r="C420" s="26">
        <f t="shared" si="26"/>
        <v>44463.53</v>
      </c>
      <c r="D420" t="str">
        <f t="shared" si="27"/>
        <v>vis</v>
      </c>
      <c r="E420" t="e">
        <f>VLOOKUP(C420,A!C$21:E$935,3,FALSE)</f>
        <v>#N/A</v>
      </c>
      <c r="G420">
        <v>12618</v>
      </c>
      <c r="H420">
        <v>-0.13250000000000001</v>
      </c>
      <c r="I420">
        <v>44463.53</v>
      </c>
      <c r="J420" t="s">
        <v>1880</v>
      </c>
      <c r="K420" t="s">
        <v>138</v>
      </c>
      <c r="L420" t="s">
        <v>319</v>
      </c>
      <c r="N420" t="s">
        <v>2055</v>
      </c>
    </row>
    <row r="421" spans="1:14">
      <c r="A421" s="26" t="str">
        <f t="shared" si="24"/>
        <v>Pampaloni Carlo</v>
      </c>
      <c r="B421" s="11" t="str">
        <f t="shared" si="25"/>
        <v>II</v>
      </c>
      <c r="C421" s="26">
        <f t="shared" si="26"/>
        <v>44466.404000000002</v>
      </c>
      <c r="D421" t="str">
        <f t="shared" si="27"/>
        <v>vis</v>
      </c>
      <c r="E421" t="e">
        <f>VLOOKUP(C421,A!C$21:E$935,3,FALSE)</f>
        <v>#N/A</v>
      </c>
      <c r="G421">
        <v>12625</v>
      </c>
      <c r="H421">
        <v>-0.126</v>
      </c>
      <c r="I421">
        <v>44466.404000000002</v>
      </c>
      <c r="J421" t="s">
        <v>1880</v>
      </c>
      <c r="K421" t="s">
        <v>138</v>
      </c>
      <c r="L421" t="s">
        <v>328</v>
      </c>
      <c r="N421" t="s">
        <v>2055</v>
      </c>
    </row>
    <row r="422" spans="1:14">
      <c r="A422" s="26" t="str">
        <f t="shared" si="24"/>
        <v>Ralincourt Ph</v>
      </c>
      <c r="B422" s="11" t="str">
        <f t="shared" si="25"/>
        <v>II</v>
      </c>
      <c r="C422" s="26">
        <f t="shared" si="26"/>
        <v>44468.463000000003</v>
      </c>
      <c r="D422" t="str">
        <f t="shared" si="27"/>
        <v>vis</v>
      </c>
      <c r="E422" t="e">
        <f>VLOOKUP(C422,A!C$21:E$935,3,FALSE)</f>
        <v>#N/A</v>
      </c>
      <c r="G422">
        <v>12630</v>
      </c>
      <c r="H422">
        <v>-0.1152</v>
      </c>
      <c r="I422">
        <v>44468.463000000003</v>
      </c>
      <c r="J422" t="s">
        <v>1880</v>
      </c>
      <c r="K422" t="s">
        <v>138</v>
      </c>
      <c r="L422" t="s">
        <v>319</v>
      </c>
      <c r="N422" t="s">
        <v>2055</v>
      </c>
    </row>
    <row r="423" spans="1:14">
      <c r="A423" s="26" t="str">
        <f t="shared" si="24"/>
        <v>Ralincourt Ph</v>
      </c>
      <c r="B423" s="11" t="str">
        <f t="shared" si="25"/>
        <v>II</v>
      </c>
      <c r="C423" s="26">
        <f t="shared" si="26"/>
        <v>44470.502</v>
      </c>
      <c r="D423" t="str">
        <f t="shared" si="27"/>
        <v>vis</v>
      </c>
      <c r="E423" t="e">
        <f>VLOOKUP(C423,A!C$21:E$935,3,FALSE)</f>
        <v>#N/A</v>
      </c>
      <c r="G423">
        <v>12635</v>
      </c>
      <c r="H423">
        <v>-0.1245</v>
      </c>
      <c r="I423">
        <v>44470.502</v>
      </c>
      <c r="J423" t="s">
        <v>1880</v>
      </c>
      <c r="K423" t="s">
        <v>138</v>
      </c>
      <c r="L423" t="s">
        <v>319</v>
      </c>
      <c r="N423" t="s">
        <v>2055</v>
      </c>
    </row>
    <row r="424" spans="1:14">
      <c r="A424" s="26" t="str">
        <f t="shared" si="24"/>
        <v>Mahdy H A</v>
      </c>
      <c r="B424" s="11" t="str">
        <f t="shared" si="25"/>
        <v>I</v>
      </c>
      <c r="C424" s="26">
        <f t="shared" si="26"/>
        <v>44750.4902</v>
      </c>
      <c r="D424" t="str">
        <f t="shared" si="27"/>
        <v>B</v>
      </c>
      <c r="E424" t="e">
        <f>VLOOKUP(C424,A!C$21:E$935,3,FALSE)</f>
        <v>#N/A</v>
      </c>
      <c r="G424">
        <v>13319</v>
      </c>
      <c r="H424">
        <v>-0.1305</v>
      </c>
      <c r="I424">
        <v>44750.4902</v>
      </c>
      <c r="J424" t="s">
        <v>1868</v>
      </c>
      <c r="K424" t="s">
        <v>61</v>
      </c>
      <c r="L424" t="s">
        <v>1935</v>
      </c>
      <c r="N424" t="s">
        <v>1943</v>
      </c>
    </row>
    <row r="425" spans="1:14">
      <c r="A425" s="26" t="str">
        <f t="shared" si="24"/>
        <v>Pampaloni Carlo</v>
      </c>
      <c r="B425" s="11" t="str">
        <f t="shared" si="25"/>
        <v>II</v>
      </c>
      <c r="C425" s="26">
        <f t="shared" si="26"/>
        <v>44774.449000000001</v>
      </c>
      <c r="D425" t="str">
        <f t="shared" si="27"/>
        <v>vis</v>
      </c>
      <c r="E425" t="e">
        <f>VLOOKUP(C425,A!C$21:E$935,3,FALSE)</f>
        <v>#N/A</v>
      </c>
      <c r="G425">
        <v>13377</v>
      </c>
      <c r="H425">
        <v>-0.1363</v>
      </c>
      <c r="I425">
        <v>44774.449000000001</v>
      </c>
      <c r="J425" t="s">
        <v>1880</v>
      </c>
      <c r="K425" t="s">
        <v>138</v>
      </c>
      <c r="L425" t="s">
        <v>328</v>
      </c>
      <c r="N425" t="s">
        <v>2055</v>
      </c>
    </row>
    <row r="426" spans="1:14">
      <c r="A426" s="26" t="str">
        <f t="shared" si="24"/>
        <v>Forbes D W</v>
      </c>
      <c r="B426" s="11" t="str">
        <f t="shared" si="25"/>
        <v>II</v>
      </c>
      <c r="C426" s="26">
        <f t="shared" si="26"/>
        <v>44781.835700000003</v>
      </c>
      <c r="D426" t="str">
        <f t="shared" si="27"/>
        <v>pg</v>
      </c>
      <c r="E426" t="e">
        <f>VLOOKUP(C426,A!C$21:E$935,3,FALSE)</f>
        <v>#N/A</v>
      </c>
      <c r="G426">
        <v>13395</v>
      </c>
      <c r="H426">
        <v>-0.12330000000000001</v>
      </c>
      <c r="I426">
        <v>44781.835700000003</v>
      </c>
      <c r="J426" t="s">
        <v>1880</v>
      </c>
      <c r="K426" t="s">
        <v>95</v>
      </c>
      <c r="L426" t="s">
        <v>1952</v>
      </c>
      <c r="N426" t="s">
        <v>1933</v>
      </c>
    </row>
    <row r="427" spans="1:14">
      <c r="A427" s="26" t="str">
        <f t="shared" si="24"/>
        <v>Pampaloni Carlo</v>
      </c>
      <c r="B427" s="11" t="str">
        <f t="shared" si="25"/>
        <v>II</v>
      </c>
      <c r="C427" s="26">
        <f t="shared" si="26"/>
        <v>44788.391000000003</v>
      </c>
      <c r="D427" t="str">
        <f t="shared" si="27"/>
        <v>vis</v>
      </c>
      <c r="E427" t="e">
        <f>VLOOKUP(C427,A!C$21:E$935,3,FALSE)</f>
        <v>#N/A</v>
      </c>
      <c r="G427">
        <v>13411</v>
      </c>
      <c r="H427">
        <v>-0.12230000000000001</v>
      </c>
      <c r="I427">
        <v>44788.391000000003</v>
      </c>
      <c r="J427" t="s">
        <v>1880</v>
      </c>
      <c r="K427" t="s">
        <v>138</v>
      </c>
      <c r="L427" t="s">
        <v>328</v>
      </c>
      <c r="N427" t="s">
        <v>2055</v>
      </c>
    </row>
    <row r="428" spans="1:14">
      <c r="A428" s="26" t="str">
        <f t="shared" si="24"/>
        <v>Niarchos P</v>
      </c>
      <c r="B428" s="11" t="str">
        <f t="shared" si="25"/>
        <v>II</v>
      </c>
      <c r="C428" s="26">
        <f t="shared" si="26"/>
        <v>44799.443399999996</v>
      </c>
      <c r="D428" t="str">
        <f t="shared" si="27"/>
        <v>BV</v>
      </c>
      <c r="E428" t="e">
        <f>VLOOKUP(C428,A!C$21:E$935,3,FALSE)</f>
        <v>#N/A</v>
      </c>
      <c r="G428">
        <v>13438</v>
      </c>
      <c r="H428">
        <v>-0.13039999999999999</v>
      </c>
      <c r="I428">
        <v>44799.443399999996</v>
      </c>
      <c r="J428" t="s">
        <v>1880</v>
      </c>
      <c r="K428" t="s">
        <v>1925</v>
      </c>
      <c r="L428" t="s">
        <v>1938</v>
      </c>
      <c r="N428" t="s">
        <v>1939</v>
      </c>
    </row>
    <row r="429" spans="1:14">
      <c r="A429" s="26" t="str">
        <f t="shared" si="24"/>
        <v>Pampaloni Carlo</v>
      </c>
      <c r="B429" s="11" t="str">
        <f t="shared" si="25"/>
        <v>I</v>
      </c>
      <c r="C429" s="26">
        <f t="shared" si="26"/>
        <v>44814.406000000003</v>
      </c>
      <c r="D429" t="str">
        <f t="shared" si="27"/>
        <v>vis</v>
      </c>
      <c r="E429" t="e">
        <f>VLOOKUP(C429,A!C$21:E$935,3,FALSE)</f>
        <v>#N/A</v>
      </c>
      <c r="G429">
        <v>13475</v>
      </c>
      <c r="H429">
        <v>-0.1198</v>
      </c>
      <c r="I429">
        <v>44814.406000000003</v>
      </c>
      <c r="J429" t="s">
        <v>1868</v>
      </c>
      <c r="K429" t="s">
        <v>138</v>
      </c>
      <c r="L429" t="s">
        <v>328</v>
      </c>
      <c r="N429" t="s">
        <v>2055</v>
      </c>
    </row>
    <row r="430" spans="1:14">
      <c r="A430" s="26" t="str">
        <f t="shared" si="24"/>
        <v>Pampaloni Carlo</v>
      </c>
      <c r="B430" s="11" t="str">
        <f t="shared" si="25"/>
        <v>II</v>
      </c>
      <c r="C430" s="26">
        <f t="shared" si="26"/>
        <v>44815.423000000003</v>
      </c>
      <c r="D430" t="str">
        <f t="shared" si="27"/>
        <v>vis</v>
      </c>
      <c r="E430" t="e">
        <f>VLOOKUP(C430,A!C$21:E$935,3,FALSE)</f>
        <v>#N/A</v>
      </c>
      <c r="G430">
        <v>13477</v>
      </c>
      <c r="H430">
        <v>-0.12709999999999999</v>
      </c>
      <c r="I430">
        <v>44815.423000000003</v>
      </c>
      <c r="J430" t="s">
        <v>1880</v>
      </c>
      <c r="K430" t="s">
        <v>138</v>
      </c>
      <c r="L430" t="s">
        <v>328</v>
      </c>
      <c r="N430" t="s">
        <v>2055</v>
      </c>
    </row>
    <row r="431" spans="1:14">
      <c r="A431" s="26" t="str">
        <f t="shared" si="24"/>
        <v>Pampaloni Carlo</v>
      </c>
      <c r="B431" s="11" t="str">
        <f t="shared" si="25"/>
        <v>I</v>
      </c>
      <c r="C431" s="26">
        <f t="shared" si="26"/>
        <v>44818.493000000002</v>
      </c>
      <c r="D431" t="str">
        <f t="shared" si="27"/>
        <v>vis</v>
      </c>
      <c r="E431" t="e">
        <f>VLOOKUP(C431,A!C$21:E$935,3,FALSE)</f>
        <v>#N/A</v>
      </c>
      <c r="G431">
        <v>13485</v>
      </c>
      <c r="H431">
        <v>-0.1293</v>
      </c>
      <c r="I431">
        <v>44818.493000000002</v>
      </c>
      <c r="J431" t="s">
        <v>1868</v>
      </c>
      <c r="K431" t="s">
        <v>138</v>
      </c>
      <c r="L431" t="s">
        <v>328</v>
      </c>
      <c r="N431" t="s">
        <v>2055</v>
      </c>
    </row>
    <row r="432" spans="1:14">
      <c r="A432" s="26" t="str">
        <f t="shared" si="24"/>
        <v>Pampaloni Carlo</v>
      </c>
      <c r="B432" s="11" t="str">
        <f t="shared" si="25"/>
        <v>I</v>
      </c>
      <c r="C432" s="26">
        <f t="shared" si="26"/>
        <v>44823.396000000001</v>
      </c>
      <c r="D432" t="str">
        <f t="shared" si="27"/>
        <v>vis</v>
      </c>
      <c r="E432" t="e">
        <f>VLOOKUP(C432,A!C$21:E$935,3,FALSE)</f>
        <v>#N/A</v>
      </c>
      <c r="G432">
        <v>13497</v>
      </c>
      <c r="H432">
        <v>-0.1421</v>
      </c>
      <c r="I432">
        <v>44823.396000000001</v>
      </c>
      <c r="J432" t="s">
        <v>1868</v>
      </c>
      <c r="K432" t="s">
        <v>138</v>
      </c>
      <c r="L432" t="s">
        <v>328</v>
      </c>
      <c r="N432" t="s">
        <v>2055</v>
      </c>
    </row>
    <row r="433" spans="1:14">
      <c r="A433" s="26" t="str">
        <f t="shared" si="24"/>
        <v>Mahdy H A</v>
      </c>
      <c r="B433" s="11" t="str">
        <f t="shared" si="25"/>
        <v>II</v>
      </c>
      <c r="C433" s="26">
        <f t="shared" si="26"/>
        <v>44825.251199999999</v>
      </c>
      <c r="D433" t="str">
        <f t="shared" si="27"/>
        <v>B</v>
      </c>
      <c r="E433" t="e">
        <f>VLOOKUP(C433,A!C$21:E$935,3,FALSE)</f>
        <v>#N/A</v>
      </c>
      <c r="G433">
        <v>13501</v>
      </c>
      <c r="H433">
        <v>-0.13039999999999999</v>
      </c>
      <c r="I433">
        <v>44825.251199999999</v>
      </c>
      <c r="J433" t="s">
        <v>1880</v>
      </c>
      <c r="K433" t="s">
        <v>61</v>
      </c>
      <c r="L433" t="s">
        <v>1935</v>
      </c>
      <c r="N433" t="s">
        <v>1943</v>
      </c>
    </row>
    <row r="434" spans="1:14">
      <c r="A434" s="26" t="str">
        <f t="shared" si="24"/>
        <v>Mahdy H A</v>
      </c>
      <c r="B434" s="11" t="str">
        <f t="shared" si="25"/>
        <v>I</v>
      </c>
      <c r="C434" s="26">
        <f t="shared" si="26"/>
        <v>44826.2742</v>
      </c>
      <c r="D434" t="str">
        <f t="shared" si="27"/>
        <v>B</v>
      </c>
      <c r="E434" t="e">
        <f>VLOOKUP(C434,A!C$21:E$935,3,FALSE)</f>
        <v>#N/A</v>
      </c>
      <c r="G434">
        <v>13504</v>
      </c>
      <c r="H434">
        <v>-0.13139999999999999</v>
      </c>
      <c r="I434">
        <v>44826.2742</v>
      </c>
      <c r="J434" t="s">
        <v>1868</v>
      </c>
      <c r="K434" t="s">
        <v>61</v>
      </c>
      <c r="L434" t="s">
        <v>1935</v>
      </c>
      <c r="N434" t="s">
        <v>1943</v>
      </c>
    </row>
    <row r="435" spans="1:14">
      <c r="A435" s="26" t="str">
        <f t="shared" si="24"/>
        <v>Dumont Michel</v>
      </c>
      <c r="B435" s="11" t="str">
        <f t="shared" si="25"/>
        <v>I</v>
      </c>
      <c r="C435" s="26">
        <f t="shared" si="26"/>
        <v>45142.536999999997</v>
      </c>
      <c r="D435" t="str">
        <f t="shared" si="27"/>
        <v>vis</v>
      </c>
      <c r="E435" t="e">
        <f>VLOOKUP(C435,A!C$21:E$935,3,FALSE)</f>
        <v>#N/A</v>
      </c>
      <c r="G435">
        <v>14276</v>
      </c>
      <c r="H435">
        <v>-0.1168</v>
      </c>
      <c r="I435">
        <v>45142.536999999997</v>
      </c>
      <c r="J435" t="s">
        <v>1868</v>
      </c>
      <c r="K435" t="s">
        <v>138</v>
      </c>
      <c r="L435" t="s">
        <v>330</v>
      </c>
      <c r="N435" t="s">
        <v>2081</v>
      </c>
    </row>
    <row r="436" spans="1:14">
      <c r="A436" s="26" t="str">
        <f t="shared" si="24"/>
        <v>Dumont Michel</v>
      </c>
      <c r="B436" s="11" t="str">
        <f t="shared" si="25"/>
        <v>II</v>
      </c>
      <c r="C436" s="26">
        <f t="shared" si="26"/>
        <v>45143.546999999999</v>
      </c>
      <c r="D436" t="str">
        <f t="shared" si="27"/>
        <v>vis</v>
      </c>
      <c r="E436" t="e">
        <f>VLOOKUP(C436,A!C$21:E$935,3,FALSE)</f>
        <v>#N/A</v>
      </c>
      <c r="G436">
        <v>14278</v>
      </c>
      <c r="H436">
        <v>-0.13109999999999999</v>
      </c>
      <c r="I436">
        <v>45143.546999999999</v>
      </c>
      <c r="J436" t="s">
        <v>1880</v>
      </c>
      <c r="K436" t="s">
        <v>138</v>
      </c>
      <c r="L436" t="s">
        <v>330</v>
      </c>
      <c r="N436" t="s">
        <v>2081</v>
      </c>
    </row>
    <row r="437" spans="1:14">
      <c r="A437" s="26" t="str">
        <f t="shared" si="24"/>
        <v>Dumont Michel</v>
      </c>
      <c r="B437" s="11" t="str">
        <f t="shared" si="25"/>
        <v>I</v>
      </c>
      <c r="C437" s="26">
        <f t="shared" si="26"/>
        <v>45158.51</v>
      </c>
      <c r="D437" t="str">
        <f t="shared" si="27"/>
        <v>vis</v>
      </c>
      <c r="E437" t="e">
        <f>VLOOKUP(C437,A!C$21:E$935,3,FALSE)</f>
        <v>#N/A</v>
      </c>
      <c r="G437">
        <v>14315</v>
      </c>
      <c r="H437">
        <v>-0.1201</v>
      </c>
      <c r="I437">
        <v>45158.51</v>
      </c>
      <c r="J437" t="s">
        <v>1868</v>
      </c>
      <c r="K437" t="s">
        <v>138</v>
      </c>
      <c r="L437" t="s">
        <v>330</v>
      </c>
      <c r="N437" t="s">
        <v>2081</v>
      </c>
    </row>
    <row r="438" spans="1:14">
      <c r="A438" s="26" t="str">
        <f t="shared" si="24"/>
        <v>Dumont Michel</v>
      </c>
      <c r="B438" s="11" t="str">
        <f t="shared" si="25"/>
        <v>II</v>
      </c>
      <c r="C438" s="26">
        <f t="shared" si="26"/>
        <v>45531.489000000001</v>
      </c>
      <c r="D438" t="str">
        <f t="shared" si="27"/>
        <v>vis</v>
      </c>
      <c r="E438" t="e">
        <f>VLOOKUP(C438,A!C$21:E$935,3,FALSE)</f>
        <v>#N/A</v>
      </c>
      <c r="G438">
        <v>15225</v>
      </c>
      <c r="H438">
        <v>-0.1258</v>
      </c>
      <c r="I438">
        <v>45531.489000000001</v>
      </c>
      <c r="J438" t="s">
        <v>1880</v>
      </c>
      <c r="K438" t="s">
        <v>138</v>
      </c>
      <c r="L438" t="s">
        <v>330</v>
      </c>
      <c r="N438" t="s">
        <v>2081</v>
      </c>
    </row>
    <row r="439" spans="1:14">
      <c r="A439" s="26" t="str">
        <f t="shared" si="24"/>
        <v>Dumont Michel</v>
      </c>
      <c r="B439" s="11" t="str">
        <f t="shared" si="25"/>
        <v>I</v>
      </c>
      <c r="C439" s="26">
        <f t="shared" si="26"/>
        <v>45861.476000000002</v>
      </c>
      <c r="D439" t="str">
        <f t="shared" si="27"/>
        <v>vis</v>
      </c>
      <c r="E439" t="e">
        <f>VLOOKUP(C439,A!C$21:E$935,3,FALSE)</f>
        <v>#N/A</v>
      </c>
      <c r="G439">
        <v>16031</v>
      </c>
      <c r="H439">
        <v>-0.1101</v>
      </c>
      <c r="I439">
        <v>45861.476000000002</v>
      </c>
      <c r="J439" t="s">
        <v>1868</v>
      </c>
      <c r="K439" t="s">
        <v>138</v>
      </c>
      <c r="L439" t="s">
        <v>330</v>
      </c>
      <c r="N439" t="s">
        <v>2081</v>
      </c>
    </row>
    <row r="440" spans="1:14">
      <c r="A440" s="26" t="str">
        <f t="shared" si="24"/>
        <v>Dumont Michel</v>
      </c>
      <c r="B440" s="11" t="str">
        <f t="shared" si="25"/>
        <v>II</v>
      </c>
      <c r="C440" s="26">
        <f t="shared" si="26"/>
        <v>46236.489000000001</v>
      </c>
      <c r="D440" t="str">
        <f t="shared" si="27"/>
        <v>vis</v>
      </c>
      <c r="E440" t="e">
        <f>VLOOKUP(C440,A!C$21:E$935,3,FALSE)</f>
        <v>#N/A</v>
      </c>
      <c r="G440">
        <v>16946</v>
      </c>
      <c r="H440">
        <v>-0.13</v>
      </c>
      <c r="I440">
        <v>46236.489000000001</v>
      </c>
      <c r="J440" t="s">
        <v>1880</v>
      </c>
      <c r="K440" t="s">
        <v>138</v>
      </c>
      <c r="L440" t="s">
        <v>330</v>
      </c>
      <c r="N440" t="s">
        <v>2081</v>
      </c>
    </row>
    <row r="441" spans="1:14">
      <c r="A441" s="26" t="str">
        <f t="shared" si="24"/>
        <v>Dumont Michel</v>
      </c>
      <c r="B441" s="11" t="str">
        <f t="shared" si="25"/>
        <v>II</v>
      </c>
      <c r="C441" s="26">
        <f t="shared" si="26"/>
        <v>46259.447999999997</v>
      </c>
      <c r="D441" t="str">
        <f t="shared" si="27"/>
        <v>vis</v>
      </c>
      <c r="E441" t="e">
        <f>VLOOKUP(C441,A!C$21:E$935,3,FALSE)</f>
        <v>#N/A</v>
      </c>
      <c r="G441">
        <v>17002</v>
      </c>
      <c r="H441">
        <v>-0.1113</v>
      </c>
      <c r="I441">
        <v>46259.447999999997</v>
      </c>
      <c r="J441" t="s">
        <v>1880</v>
      </c>
      <c r="K441" t="s">
        <v>138</v>
      </c>
      <c r="L441" t="s">
        <v>330</v>
      </c>
      <c r="N441" t="s">
        <v>2081</v>
      </c>
    </row>
    <row r="442" spans="1:14">
      <c r="A442" s="26" t="str">
        <f t="shared" si="24"/>
        <v>Dumont Michel</v>
      </c>
      <c r="B442" s="11" t="str">
        <f t="shared" si="25"/>
        <v>I</v>
      </c>
      <c r="C442" s="26">
        <f t="shared" si="26"/>
        <v>46271.517999999996</v>
      </c>
      <c r="D442" t="str">
        <f t="shared" si="27"/>
        <v>vis</v>
      </c>
      <c r="E442" t="e">
        <f>VLOOKUP(C442,A!C$21:E$935,3,FALSE)</f>
        <v>#N/A</v>
      </c>
      <c r="G442">
        <v>17032</v>
      </c>
      <c r="H442">
        <v>-0.12570000000000001</v>
      </c>
      <c r="I442">
        <v>46271.517999999996</v>
      </c>
      <c r="J442" t="s">
        <v>1868</v>
      </c>
      <c r="K442" t="s">
        <v>138</v>
      </c>
      <c r="L442" t="s">
        <v>330</v>
      </c>
      <c r="N442" t="s">
        <v>2081</v>
      </c>
    </row>
    <row r="443" spans="1:14">
      <c r="A443" s="26" t="str">
        <f t="shared" si="24"/>
        <v>Dumont Michel</v>
      </c>
      <c r="B443" s="11" t="str">
        <f t="shared" si="25"/>
        <v>I</v>
      </c>
      <c r="C443" s="26">
        <f t="shared" si="26"/>
        <v>46591.451999999997</v>
      </c>
      <c r="D443" t="str">
        <f t="shared" si="27"/>
        <v>vis</v>
      </c>
      <c r="E443" t="e">
        <f>VLOOKUP(C443,A!C$21:E$935,3,FALSE)</f>
        <v>#N/A</v>
      </c>
      <c r="G443">
        <v>17813</v>
      </c>
      <c r="H443">
        <v>-0.1268</v>
      </c>
      <c r="I443">
        <v>46591.451999999997</v>
      </c>
      <c r="J443" t="s">
        <v>1868</v>
      </c>
      <c r="K443" t="s">
        <v>138</v>
      </c>
      <c r="L443" t="s">
        <v>330</v>
      </c>
      <c r="N443" t="s">
        <v>2081</v>
      </c>
    </row>
    <row r="444" spans="1:14">
      <c r="A444" s="26" t="str">
        <f t="shared" si="24"/>
        <v>Dumont Michel</v>
      </c>
      <c r="B444" s="11" t="str">
        <f t="shared" si="25"/>
        <v>II</v>
      </c>
      <c r="C444" s="26">
        <f t="shared" si="26"/>
        <v>46610.510999999999</v>
      </c>
      <c r="D444" t="str">
        <f t="shared" si="27"/>
        <v>vis</v>
      </c>
      <c r="E444" t="e">
        <f>VLOOKUP(C444,A!C$21:E$935,3,FALSE)</f>
        <v>#N/A</v>
      </c>
      <c r="G444">
        <v>17859</v>
      </c>
      <c r="H444">
        <v>-0.1166</v>
      </c>
      <c r="I444">
        <v>46610.510999999999</v>
      </c>
      <c r="J444" t="s">
        <v>1880</v>
      </c>
      <c r="K444" t="s">
        <v>138</v>
      </c>
      <c r="L444" t="s">
        <v>330</v>
      </c>
      <c r="N444" t="s">
        <v>2081</v>
      </c>
    </row>
    <row r="445" spans="1:14">
      <c r="A445" s="26" t="str">
        <f t="shared" si="24"/>
        <v>Isles J E</v>
      </c>
      <c r="B445" s="11" t="str">
        <f t="shared" si="25"/>
        <v>I</v>
      </c>
      <c r="C445" s="26">
        <f t="shared" si="26"/>
        <v>46613.58</v>
      </c>
      <c r="D445" t="str">
        <f t="shared" si="27"/>
        <v>vis</v>
      </c>
      <c r="E445" t="e">
        <f>VLOOKUP(C445,A!C$21:E$935,3,FALSE)</f>
        <v>#N/A</v>
      </c>
      <c r="G445">
        <v>17867</v>
      </c>
      <c r="H445">
        <v>-0.1198</v>
      </c>
      <c r="I445">
        <v>46613.58</v>
      </c>
      <c r="J445" t="s">
        <v>1868</v>
      </c>
      <c r="K445" t="s">
        <v>138</v>
      </c>
      <c r="L445" t="s">
        <v>1971</v>
      </c>
      <c r="N445" t="s">
        <v>1972</v>
      </c>
    </row>
    <row r="446" spans="1:14">
      <c r="A446" s="26" t="str">
        <f t="shared" si="24"/>
        <v>Dumont Michel</v>
      </c>
      <c r="B446" s="11" t="str">
        <f t="shared" si="25"/>
        <v>I</v>
      </c>
      <c r="C446" s="26">
        <f t="shared" si="26"/>
        <v>46645.523999999998</v>
      </c>
      <c r="D446" t="str">
        <f t="shared" si="27"/>
        <v>vis</v>
      </c>
      <c r="E446" t="e">
        <f>VLOOKUP(C446,A!C$21:E$935,3,FALSE)</f>
        <v>#N/A</v>
      </c>
      <c r="G446">
        <v>17945</v>
      </c>
      <c r="H446">
        <v>-0.12839999999999999</v>
      </c>
      <c r="I446">
        <v>46645.523999999998</v>
      </c>
      <c r="J446" t="s">
        <v>1868</v>
      </c>
      <c r="K446" t="s">
        <v>138</v>
      </c>
      <c r="L446" t="s">
        <v>330</v>
      </c>
      <c r="N446" t="s">
        <v>2081</v>
      </c>
    </row>
    <row r="447" spans="1:14">
      <c r="A447" s="26" t="str">
        <f t="shared" si="24"/>
        <v>Dumont Michel</v>
      </c>
      <c r="B447" s="11" t="str">
        <f t="shared" si="25"/>
        <v>I</v>
      </c>
      <c r="C447" s="26">
        <f t="shared" si="26"/>
        <v>47332.510999999999</v>
      </c>
      <c r="D447" t="str">
        <f t="shared" si="27"/>
        <v>vis</v>
      </c>
      <c r="E447" t="e">
        <f>VLOOKUP(C447,A!C$21:E$935,3,FALSE)</f>
        <v>#N/A</v>
      </c>
      <c r="G447">
        <v>19622</v>
      </c>
      <c r="H447">
        <v>-0.1211</v>
      </c>
      <c r="I447">
        <v>47332.510999999999</v>
      </c>
      <c r="J447" t="s">
        <v>1868</v>
      </c>
      <c r="K447" t="s">
        <v>138</v>
      </c>
      <c r="L447" t="s">
        <v>330</v>
      </c>
      <c r="N447" t="s">
        <v>2081</v>
      </c>
    </row>
    <row r="448" spans="1:14">
      <c r="A448" s="26" t="str">
        <f t="shared" si="24"/>
        <v>Dumont Michel</v>
      </c>
      <c r="B448" s="11" t="str">
        <f t="shared" si="25"/>
        <v>I</v>
      </c>
      <c r="C448" s="26">
        <f t="shared" si="26"/>
        <v>47373.476000000002</v>
      </c>
      <c r="D448" t="str">
        <f t="shared" si="27"/>
        <v>vis</v>
      </c>
      <c r="E448" t="e">
        <f>VLOOKUP(C448,A!C$21:E$935,3,FALSE)</f>
        <v>#N/A</v>
      </c>
      <c r="G448">
        <v>19722</v>
      </c>
      <c r="H448">
        <v>-0.12089999999999999</v>
      </c>
      <c r="I448">
        <v>47373.476000000002</v>
      </c>
      <c r="J448" t="s">
        <v>1868</v>
      </c>
      <c r="K448" t="s">
        <v>138</v>
      </c>
      <c r="L448" t="s">
        <v>330</v>
      </c>
      <c r="N448" t="s">
        <v>2081</v>
      </c>
    </row>
    <row r="449" spans="1:14">
      <c r="A449" s="26" t="str">
        <f t="shared" si="24"/>
        <v>Srinivasan S</v>
      </c>
      <c r="B449" s="11" t="str">
        <f t="shared" si="25"/>
        <v>II</v>
      </c>
      <c r="C449" s="26">
        <f t="shared" si="26"/>
        <v>47793.150999999998</v>
      </c>
      <c r="D449" t="str">
        <f t="shared" si="27"/>
        <v>vis</v>
      </c>
      <c r="E449" t="e">
        <f>VLOOKUP(C449,A!C$21:E$935,3,FALSE)</f>
        <v>#N/A</v>
      </c>
      <c r="G449">
        <v>20746</v>
      </c>
      <c r="H449">
        <v>-0.13039999999999999</v>
      </c>
      <c r="I449">
        <v>47793.150999999998</v>
      </c>
      <c r="J449" t="s">
        <v>1880</v>
      </c>
      <c r="K449" t="s">
        <v>138</v>
      </c>
      <c r="L449" t="s">
        <v>2082</v>
      </c>
      <c r="N449" t="s">
        <v>2083</v>
      </c>
    </row>
    <row r="450" spans="1:14">
      <c r="A450" s="26" t="str">
        <f t="shared" si="24"/>
        <v>Dumont Michel</v>
      </c>
      <c r="B450" s="11" t="str">
        <f t="shared" si="25"/>
        <v>I</v>
      </c>
      <c r="C450" s="26">
        <f t="shared" si="26"/>
        <v>47793.366999999998</v>
      </c>
      <c r="D450" t="str">
        <f t="shared" si="27"/>
        <v>vis</v>
      </c>
      <c r="E450" t="e">
        <f>VLOOKUP(C450,A!C$21:E$935,3,FALSE)</f>
        <v>#N/A</v>
      </c>
      <c r="G450">
        <v>20747</v>
      </c>
      <c r="H450">
        <v>-0.1191</v>
      </c>
      <c r="I450">
        <v>47793.366999999998</v>
      </c>
      <c r="J450" t="s">
        <v>1868</v>
      </c>
      <c r="K450" t="s">
        <v>138</v>
      </c>
      <c r="L450" t="s">
        <v>330</v>
      </c>
      <c r="N450" t="s">
        <v>2081</v>
      </c>
    </row>
    <row r="451" spans="1:14">
      <c r="A451" s="26" t="str">
        <f t="shared" si="24"/>
        <v>Srinivasan S</v>
      </c>
      <c r="B451" s="11" t="str">
        <f t="shared" si="25"/>
        <v>I</v>
      </c>
      <c r="C451" s="26">
        <f t="shared" si="26"/>
        <v>47817.101999999999</v>
      </c>
      <c r="D451" t="str">
        <f t="shared" si="27"/>
        <v>vis</v>
      </c>
      <c r="E451" t="e">
        <f>VLOOKUP(C451,A!C$21:E$935,3,FALSE)</f>
        <v>#N/A</v>
      </c>
      <c r="G451">
        <v>20805</v>
      </c>
      <c r="H451">
        <v>-0.14360000000000001</v>
      </c>
      <c r="I451">
        <v>47817.101999999999</v>
      </c>
      <c r="J451" t="s">
        <v>1868</v>
      </c>
      <c r="K451" t="s">
        <v>138</v>
      </c>
      <c r="L451" t="s">
        <v>2082</v>
      </c>
      <c r="N451" t="s">
        <v>2083</v>
      </c>
    </row>
    <row r="452" spans="1:14">
      <c r="A452" s="26" t="str">
        <f t="shared" si="24"/>
        <v>Dumont Michel</v>
      </c>
      <c r="B452" s="11" t="str">
        <f t="shared" si="25"/>
        <v>II</v>
      </c>
      <c r="C452" s="26">
        <f t="shared" si="26"/>
        <v>48036.49</v>
      </c>
      <c r="D452" t="str">
        <f t="shared" si="27"/>
        <v>vis</v>
      </c>
      <c r="E452" t="e">
        <f>VLOOKUP(C452,A!C$21:E$935,3,FALSE)</f>
        <v>#N/A</v>
      </c>
      <c r="G452">
        <v>21340</v>
      </c>
      <c r="H452">
        <v>-0.12230000000000001</v>
      </c>
      <c r="I452">
        <v>48036.49</v>
      </c>
      <c r="J452" t="s">
        <v>1880</v>
      </c>
      <c r="K452" t="s">
        <v>138</v>
      </c>
      <c r="L452" t="s">
        <v>330</v>
      </c>
      <c r="N452" t="s">
        <v>2081</v>
      </c>
    </row>
    <row r="453" spans="1:14">
      <c r="A453" s="26" t="str">
        <f t="shared" si="24"/>
        <v>Dumont Michel</v>
      </c>
      <c r="B453" s="11" t="str">
        <f t="shared" si="25"/>
        <v>I</v>
      </c>
      <c r="C453" s="26">
        <f t="shared" si="26"/>
        <v>48475.442999999999</v>
      </c>
      <c r="D453" t="str">
        <f t="shared" si="27"/>
        <v>vis</v>
      </c>
      <c r="E453" t="e">
        <f>VLOOKUP(C453,A!C$21:E$935,3,FALSE)</f>
        <v>#N/A</v>
      </c>
      <c r="G453">
        <v>22412</v>
      </c>
      <c r="H453">
        <v>-0.107</v>
      </c>
      <c r="I453">
        <v>48475.442999999999</v>
      </c>
      <c r="J453" t="s">
        <v>1868</v>
      </c>
      <c r="K453" t="s">
        <v>138</v>
      </c>
      <c r="L453" t="s">
        <v>330</v>
      </c>
      <c r="N453" t="s">
        <v>2081</v>
      </c>
    </row>
    <row r="454" spans="1:14">
      <c r="A454" s="26" t="str">
        <f t="shared" si="24"/>
        <v>Hipparcos</v>
      </c>
      <c r="B454" s="11" t="str">
        <f t="shared" si="25"/>
        <v>I</v>
      </c>
      <c r="C454" s="26">
        <f t="shared" si="26"/>
        <v>48500</v>
      </c>
      <c r="D454" t="str">
        <f t="shared" si="27"/>
        <v>V</v>
      </c>
      <c r="E454" t="e">
        <f>VLOOKUP(C454,A!C$21:E$935,3,FALSE)</f>
        <v>#N/A</v>
      </c>
      <c r="G454">
        <v>22472</v>
      </c>
      <c r="H454">
        <v>-0.12889999999999999</v>
      </c>
      <c r="I454">
        <v>48500</v>
      </c>
      <c r="J454" t="s">
        <v>1868</v>
      </c>
      <c r="K454" t="s">
        <v>241</v>
      </c>
      <c r="L454" t="s">
        <v>334</v>
      </c>
      <c r="N454" t="s">
        <v>2084</v>
      </c>
    </row>
    <row r="455" spans="1:14">
      <c r="A455" s="26" t="str">
        <f t="shared" si="24"/>
        <v>Forthney</v>
      </c>
      <c r="B455" s="11" t="str">
        <f t="shared" si="25"/>
        <v>I</v>
      </c>
      <c r="C455" s="26">
        <f t="shared" si="26"/>
        <v>49126.755799999999</v>
      </c>
      <c r="D455" t="str">
        <f t="shared" si="27"/>
        <v>pe</v>
      </c>
      <c r="E455" t="e">
        <f>VLOOKUP(C455,A!C$21:E$935,3,FALSE)</f>
        <v>#N/A</v>
      </c>
      <c r="G455">
        <v>24002</v>
      </c>
      <c r="H455">
        <v>-0.13450000000000001</v>
      </c>
      <c r="I455">
        <v>49126.755799999999</v>
      </c>
      <c r="J455" t="s">
        <v>1868</v>
      </c>
      <c r="K455" t="s">
        <v>337</v>
      </c>
      <c r="L455" t="s">
        <v>336</v>
      </c>
      <c r="N455" t="s">
        <v>2085</v>
      </c>
    </row>
    <row r="456" spans="1:14">
      <c r="A456" s="26" t="str">
        <f t="shared" si="24"/>
        <v>Forthney</v>
      </c>
      <c r="B456" s="11" t="str">
        <f t="shared" si="25"/>
        <v>I</v>
      </c>
      <c r="C456" s="26">
        <f t="shared" si="26"/>
        <v>49133.718399999998</v>
      </c>
      <c r="D456" t="str">
        <f t="shared" si="27"/>
        <v>pe</v>
      </c>
      <c r="E456" t="e">
        <f>VLOOKUP(C456,A!C$21:E$935,3,FALSE)</f>
        <v>#N/A</v>
      </c>
      <c r="G456">
        <v>24019</v>
      </c>
      <c r="H456">
        <v>-0.13589999999999999</v>
      </c>
      <c r="I456">
        <v>49133.718399999998</v>
      </c>
      <c r="J456" t="s">
        <v>1868</v>
      </c>
      <c r="K456" t="s">
        <v>337</v>
      </c>
      <c r="L456" t="s">
        <v>336</v>
      </c>
      <c r="N456" t="s">
        <v>2085</v>
      </c>
    </row>
    <row r="457" spans="1:14">
      <c r="A457" s="26" t="str">
        <f t="shared" si="24"/>
        <v>Dumont Michel</v>
      </c>
      <c r="B457" s="11" t="str">
        <f t="shared" si="25"/>
        <v>II</v>
      </c>
      <c r="C457" s="26">
        <f t="shared" si="26"/>
        <v>49156.470999999998</v>
      </c>
      <c r="D457" t="str">
        <f t="shared" si="27"/>
        <v>vis</v>
      </c>
      <c r="E457" t="e">
        <f>VLOOKUP(C457,A!C$21:E$935,3,FALSE)</f>
        <v>#N/A</v>
      </c>
      <c r="G457">
        <v>24074</v>
      </c>
      <c r="H457">
        <v>-0.11899999999999999</v>
      </c>
      <c r="I457">
        <v>49156.470999999998</v>
      </c>
      <c r="J457" t="s">
        <v>1880</v>
      </c>
      <c r="K457" t="s">
        <v>138</v>
      </c>
      <c r="L457" t="s">
        <v>330</v>
      </c>
      <c r="N457" t="s">
        <v>2081</v>
      </c>
    </row>
    <row r="458" spans="1:14">
      <c r="A458" s="26" t="str">
        <f t="shared" si="24"/>
        <v>Forthney</v>
      </c>
      <c r="B458" s="11" t="str">
        <f t="shared" si="25"/>
        <v>II</v>
      </c>
      <c r="C458" s="26">
        <f t="shared" si="26"/>
        <v>49189.635000000002</v>
      </c>
      <c r="D458" t="str">
        <f t="shared" si="27"/>
        <v>pe</v>
      </c>
      <c r="E458" t="e">
        <f>VLOOKUP(C458,A!C$21:E$935,3,FALSE)</f>
        <v>#N/A</v>
      </c>
      <c r="G458">
        <v>24155</v>
      </c>
      <c r="H458">
        <v>-0.13639999999999999</v>
      </c>
      <c r="I458">
        <v>49189.635000000002</v>
      </c>
      <c r="J458" t="s">
        <v>1880</v>
      </c>
      <c r="K458" t="s">
        <v>337</v>
      </c>
      <c r="L458" t="s">
        <v>336</v>
      </c>
      <c r="N458" t="s">
        <v>2085</v>
      </c>
    </row>
    <row r="459" spans="1:14">
      <c r="A459" s="26" t="str">
        <f t="shared" ref="A459:A522" si="28">L459</f>
        <v>Dumont Michel</v>
      </c>
      <c r="B459" s="11" t="str">
        <f t="shared" ref="B459:B522" si="29">IF(J459="s","II","I")</f>
        <v>II</v>
      </c>
      <c r="C459" s="26">
        <f t="shared" ref="C459:C522" si="30">I459</f>
        <v>49503.449000000001</v>
      </c>
      <c r="D459" t="str">
        <f t="shared" ref="D459:D522" si="31">K459</f>
        <v>vis</v>
      </c>
      <c r="E459" t="e">
        <f>VLOOKUP(C459,A!C$21:E$935,3,FALSE)</f>
        <v>#N/A</v>
      </c>
      <c r="G459">
        <v>24921</v>
      </c>
      <c r="H459">
        <v>-0.1128</v>
      </c>
      <c r="I459">
        <v>49503.449000000001</v>
      </c>
      <c r="J459" t="s">
        <v>1880</v>
      </c>
      <c r="K459" t="s">
        <v>138</v>
      </c>
      <c r="L459" t="s">
        <v>330</v>
      </c>
      <c r="N459" t="s">
        <v>2081</v>
      </c>
    </row>
    <row r="460" spans="1:14">
      <c r="A460" s="26" t="str">
        <f t="shared" si="28"/>
        <v>Nagai Kazuo</v>
      </c>
      <c r="B460" s="11" t="str">
        <f t="shared" si="29"/>
        <v>II</v>
      </c>
      <c r="C460" s="26">
        <f t="shared" si="30"/>
        <v>49577.167999999998</v>
      </c>
      <c r="D460" t="str">
        <f t="shared" si="31"/>
        <v>V</v>
      </c>
      <c r="E460" t="e">
        <f>VLOOKUP(C460,A!C$21:E$935,3,FALSE)</f>
        <v>#N/A</v>
      </c>
      <c r="G460">
        <v>25101</v>
      </c>
      <c r="H460">
        <v>-0.13039999999999999</v>
      </c>
      <c r="I460">
        <v>49577.167999999998</v>
      </c>
      <c r="J460" t="s">
        <v>1880</v>
      </c>
      <c r="K460" t="s">
        <v>241</v>
      </c>
      <c r="L460" t="s">
        <v>2086</v>
      </c>
      <c r="N460" t="s">
        <v>2087</v>
      </c>
    </row>
    <row r="461" spans="1:14">
      <c r="A461" s="26" t="str">
        <f t="shared" si="28"/>
        <v>Dalmazio Davide</v>
      </c>
      <c r="B461" s="11" t="str">
        <f t="shared" si="29"/>
        <v>I</v>
      </c>
      <c r="C461" s="26">
        <f t="shared" si="30"/>
        <v>49874.374000000003</v>
      </c>
      <c r="D461" t="str">
        <f t="shared" si="31"/>
        <v>vis</v>
      </c>
      <c r="E461" t="e">
        <f>VLOOKUP(C461,A!C$21:E$935,3,FALSE)</f>
        <v>#N/A</v>
      </c>
      <c r="G461">
        <v>25827</v>
      </c>
      <c r="H461">
        <v>-0.1239</v>
      </c>
      <c r="I461">
        <v>49874.374000000003</v>
      </c>
      <c r="J461" t="s">
        <v>1868</v>
      </c>
      <c r="K461" t="s">
        <v>138</v>
      </c>
      <c r="L461" t="s">
        <v>339</v>
      </c>
      <c r="N461" t="s">
        <v>2081</v>
      </c>
    </row>
    <row r="462" spans="1:14">
      <c r="A462" s="26" t="str">
        <f t="shared" si="28"/>
        <v>Dalmazio Davide</v>
      </c>
      <c r="B462" s="11" t="str">
        <f t="shared" si="29"/>
        <v>II</v>
      </c>
      <c r="C462" s="26">
        <f t="shared" si="30"/>
        <v>49875.391000000003</v>
      </c>
      <c r="D462" t="str">
        <f t="shared" si="31"/>
        <v>vis</v>
      </c>
      <c r="E462" t="e">
        <f>VLOOKUP(C462,A!C$21:E$935,3,FALSE)</f>
        <v>#N/A</v>
      </c>
      <c r="G462">
        <v>25829</v>
      </c>
      <c r="H462">
        <v>-0.13120000000000001</v>
      </c>
      <c r="I462">
        <v>49875.391000000003</v>
      </c>
      <c r="J462" t="s">
        <v>1880</v>
      </c>
      <c r="K462" t="s">
        <v>138</v>
      </c>
      <c r="L462" t="s">
        <v>339</v>
      </c>
      <c r="N462" t="s">
        <v>2081</v>
      </c>
    </row>
    <row r="463" spans="1:14">
      <c r="A463" s="26" t="str">
        <f t="shared" si="28"/>
        <v>Dalmazio Davide</v>
      </c>
      <c r="B463" s="11" t="str">
        <f t="shared" si="29"/>
        <v>I</v>
      </c>
      <c r="C463" s="26">
        <f t="shared" si="30"/>
        <v>49876.415000000001</v>
      </c>
      <c r="D463" t="str">
        <f t="shared" si="31"/>
        <v>vis</v>
      </c>
      <c r="E463" t="e">
        <f>VLOOKUP(C463,A!C$21:E$935,3,FALSE)</f>
        <v>#N/A</v>
      </c>
      <c r="G463">
        <v>25832</v>
      </c>
      <c r="H463">
        <v>-0.13109999999999999</v>
      </c>
      <c r="I463">
        <v>49876.415000000001</v>
      </c>
      <c r="J463" t="s">
        <v>1868</v>
      </c>
      <c r="K463" t="s">
        <v>138</v>
      </c>
      <c r="L463" t="s">
        <v>339</v>
      </c>
      <c r="N463" t="s">
        <v>2081</v>
      </c>
    </row>
    <row r="464" spans="1:14">
      <c r="A464" s="26" t="str">
        <f t="shared" si="28"/>
        <v>Dalmazio Davide</v>
      </c>
      <c r="B464" s="11" t="str">
        <f t="shared" si="29"/>
        <v>II</v>
      </c>
      <c r="C464" s="26">
        <f t="shared" si="30"/>
        <v>49877.442000000003</v>
      </c>
      <c r="D464" t="str">
        <f t="shared" si="31"/>
        <v>vis</v>
      </c>
      <c r="E464" t="e">
        <f>VLOOKUP(C464,A!C$21:E$935,3,FALSE)</f>
        <v>#N/A</v>
      </c>
      <c r="G464">
        <v>25834</v>
      </c>
      <c r="H464">
        <v>-0.12839999999999999</v>
      </c>
      <c r="I464">
        <v>49877.442000000003</v>
      </c>
      <c r="J464" t="s">
        <v>1880</v>
      </c>
      <c r="K464" t="s">
        <v>138</v>
      </c>
      <c r="L464" t="s">
        <v>339</v>
      </c>
      <c r="N464" t="s">
        <v>2081</v>
      </c>
    </row>
    <row r="465" spans="1:14">
      <c r="A465" s="26" t="str">
        <f t="shared" si="28"/>
        <v>Dalmazio Davide</v>
      </c>
      <c r="B465" s="11" t="str">
        <f t="shared" si="29"/>
        <v>II</v>
      </c>
      <c r="C465" s="26">
        <f t="shared" si="30"/>
        <v>49882.362999999998</v>
      </c>
      <c r="D465" t="str">
        <f t="shared" si="31"/>
        <v>vis</v>
      </c>
      <c r="E465" t="e">
        <f>VLOOKUP(C465,A!C$21:E$935,3,FALSE)</f>
        <v>#N/A</v>
      </c>
      <c r="G465">
        <v>25846</v>
      </c>
      <c r="H465">
        <v>-0.1232</v>
      </c>
      <c r="I465">
        <v>49882.362999999998</v>
      </c>
      <c r="J465" t="s">
        <v>1880</v>
      </c>
      <c r="K465" t="s">
        <v>138</v>
      </c>
      <c r="L465" t="s">
        <v>339</v>
      </c>
      <c r="N465" t="s">
        <v>2081</v>
      </c>
    </row>
    <row r="466" spans="1:14">
      <c r="A466" s="26" t="str">
        <f t="shared" si="28"/>
        <v>Dalmazio Davide</v>
      </c>
      <c r="B466" s="11" t="str">
        <f t="shared" si="29"/>
        <v>I</v>
      </c>
      <c r="C466" s="26">
        <f t="shared" si="30"/>
        <v>49883.387000000002</v>
      </c>
      <c r="D466" t="str">
        <f t="shared" si="31"/>
        <v>vis</v>
      </c>
      <c r="E466" t="e">
        <f>VLOOKUP(C466,A!C$21:E$935,3,FALSE)</f>
        <v>#N/A</v>
      </c>
      <c r="G466">
        <v>25849</v>
      </c>
      <c r="H466">
        <v>-0.1232</v>
      </c>
      <c r="I466">
        <v>49883.387000000002</v>
      </c>
      <c r="J466" t="s">
        <v>1868</v>
      </c>
      <c r="K466" t="s">
        <v>138</v>
      </c>
      <c r="L466" t="s">
        <v>339</v>
      </c>
      <c r="N466" t="s">
        <v>2081</v>
      </c>
    </row>
    <row r="467" spans="1:14">
      <c r="A467" s="26" t="str">
        <f t="shared" si="28"/>
        <v>Dalmazio Davide</v>
      </c>
      <c r="B467" s="11" t="str">
        <f t="shared" si="29"/>
        <v>I</v>
      </c>
      <c r="C467" s="26">
        <f t="shared" si="30"/>
        <v>49885.428999999996</v>
      </c>
      <c r="D467" t="str">
        <f t="shared" si="31"/>
        <v>vis</v>
      </c>
      <c r="E467" t="e">
        <f>VLOOKUP(C467,A!C$21:E$935,3,FALSE)</f>
        <v>#N/A</v>
      </c>
      <c r="G467">
        <v>25854</v>
      </c>
      <c r="H467">
        <v>-0.12939999999999999</v>
      </c>
      <c r="I467">
        <v>49885.428999999996</v>
      </c>
      <c r="J467" t="s">
        <v>1868</v>
      </c>
      <c r="K467" t="s">
        <v>138</v>
      </c>
      <c r="L467" t="s">
        <v>339</v>
      </c>
      <c r="N467" t="s">
        <v>2081</v>
      </c>
    </row>
    <row r="468" spans="1:14">
      <c r="A468" s="26" t="str">
        <f t="shared" si="28"/>
        <v>Dumont Michel</v>
      </c>
      <c r="B468" s="11" t="str">
        <f t="shared" si="29"/>
        <v>I</v>
      </c>
      <c r="C468" s="26">
        <f t="shared" si="30"/>
        <v>49894.462</v>
      </c>
      <c r="D468" t="str">
        <f t="shared" si="31"/>
        <v>vis</v>
      </c>
      <c r="E468" t="e">
        <f>VLOOKUP(C468,A!C$21:E$935,3,FALSE)</f>
        <v>#N/A</v>
      </c>
      <c r="G468">
        <v>25876</v>
      </c>
      <c r="H468">
        <v>-0.1086</v>
      </c>
      <c r="I468">
        <v>49894.462</v>
      </c>
      <c r="J468" t="s">
        <v>1868</v>
      </c>
      <c r="K468" t="s">
        <v>138</v>
      </c>
      <c r="L468" t="s">
        <v>330</v>
      </c>
      <c r="N468" t="s">
        <v>2081</v>
      </c>
    </row>
    <row r="469" spans="1:14">
      <c r="A469" s="26" t="str">
        <f t="shared" si="28"/>
        <v>Dalmazio Davide</v>
      </c>
      <c r="B469" s="11" t="str">
        <f t="shared" si="29"/>
        <v>II</v>
      </c>
      <c r="C469" s="26">
        <f t="shared" si="30"/>
        <v>49895.468999999997</v>
      </c>
      <c r="D469" t="str">
        <f t="shared" si="31"/>
        <v>vis</v>
      </c>
      <c r="E469" t="e">
        <f>VLOOKUP(C469,A!C$21:E$935,3,FALSE)</f>
        <v>#N/A</v>
      </c>
      <c r="G469">
        <v>25878</v>
      </c>
      <c r="H469">
        <v>-0.12590000000000001</v>
      </c>
      <c r="I469">
        <v>49895.468999999997</v>
      </c>
      <c r="J469" t="s">
        <v>1880</v>
      </c>
      <c r="K469" t="s">
        <v>138</v>
      </c>
      <c r="L469" t="s">
        <v>339</v>
      </c>
      <c r="N469" t="s">
        <v>2081</v>
      </c>
    </row>
    <row r="470" spans="1:14">
      <c r="A470" s="26" t="str">
        <f t="shared" si="28"/>
        <v>Dalmazio Davide</v>
      </c>
      <c r="B470" s="11" t="str">
        <f t="shared" si="29"/>
        <v>I</v>
      </c>
      <c r="C470" s="26">
        <f t="shared" si="30"/>
        <v>49903.455000000002</v>
      </c>
      <c r="D470" t="str">
        <f t="shared" si="31"/>
        <v>vis</v>
      </c>
      <c r="E470" t="e">
        <f>VLOOKUP(C470,A!C$21:E$935,3,FALSE)</f>
        <v>#N/A</v>
      </c>
      <c r="G470">
        <v>25898</v>
      </c>
      <c r="H470">
        <v>-0.12790000000000001</v>
      </c>
      <c r="I470">
        <v>49903.455000000002</v>
      </c>
      <c r="J470" t="s">
        <v>1868</v>
      </c>
      <c r="K470" t="s">
        <v>138</v>
      </c>
      <c r="L470" t="s">
        <v>339</v>
      </c>
      <c r="N470" t="s">
        <v>2081</v>
      </c>
    </row>
    <row r="471" spans="1:14">
      <c r="A471" s="26" t="str">
        <f t="shared" si="28"/>
        <v>Dalmazio Davide</v>
      </c>
      <c r="B471" s="11" t="str">
        <f t="shared" si="29"/>
        <v>I</v>
      </c>
      <c r="C471" s="26">
        <f t="shared" si="30"/>
        <v>49908.374000000003</v>
      </c>
      <c r="D471" t="str">
        <f t="shared" si="31"/>
        <v>vis</v>
      </c>
      <c r="E471" t="e">
        <f>VLOOKUP(C471,A!C$21:E$935,3,FALSE)</f>
        <v>#N/A</v>
      </c>
      <c r="G471">
        <v>25910</v>
      </c>
      <c r="H471">
        <v>-0.12470000000000001</v>
      </c>
      <c r="I471">
        <v>49908.374000000003</v>
      </c>
      <c r="J471" t="s">
        <v>1868</v>
      </c>
      <c r="K471" t="s">
        <v>138</v>
      </c>
      <c r="L471" t="s">
        <v>339</v>
      </c>
      <c r="N471" t="s">
        <v>2081</v>
      </c>
    </row>
    <row r="472" spans="1:14">
      <c r="A472" s="26" t="str">
        <f t="shared" si="28"/>
        <v>Dalmazio Davide</v>
      </c>
      <c r="B472" s="11" t="str">
        <f t="shared" si="29"/>
        <v>I</v>
      </c>
      <c r="C472" s="26">
        <f t="shared" si="30"/>
        <v>49910.425000000003</v>
      </c>
      <c r="D472" t="str">
        <f t="shared" si="31"/>
        <v>vis</v>
      </c>
      <c r="E472" t="e">
        <f>VLOOKUP(C472,A!C$21:E$935,3,FALSE)</f>
        <v>#N/A</v>
      </c>
      <c r="G472">
        <v>25915</v>
      </c>
      <c r="H472">
        <v>-0.12189999999999999</v>
      </c>
      <c r="I472">
        <v>49910.425000000003</v>
      </c>
      <c r="J472" t="s">
        <v>1868</v>
      </c>
      <c r="K472" t="s">
        <v>138</v>
      </c>
      <c r="L472" t="s">
        <v>339</v>
      </c>
      <c r="N472" t="s">
        <v>2081</v>
      </c>
    </row>
    <row r="473" spans="1:14">
      <c r="A473" s="26" t="str">
        <f t="shared" si="28"/>
        <v>Dalmazio Davide</v>
      </c>
      <c r="B473" s="11" t="str">
        <f t="shared" si="29"/>
        <v>II</v>
      </c>
      <c r="C473" s="26">
        <f t="shared" si="30"/>
        <v>49916.357000000004</v>
      </c>
      <c r="D473" t="str">
        <f t="shared" si="31"/>
        <v>vis</v>
      </c>
      <c r="E473" t="e">
        <f>VLOOKUP(C473,A!C$21:E$935,3,FALSE)</f>
        <v>#N/A</v>
      </c>
      <c r="G473">
        <v>25929</v>
      </c>
      <c r="H473">
        <v>-0.13</v>
      </c>
      <c r="I473">
        <v>49916.357000000004</v>
      </c>
      <c r="J473" t="s">
        <v>1880</v>
      </c>
      <c r="K473" t="s">
        <v>138</v>
      </c>
      <c r="L473" t="s">
        <v>339</v>
      </c>
      <c r="N473" t="s">
        <v>2081</v>
      </c>
    </row>
    <row r="474" spans="1:14">
      <c r="A474" s="26" t="str">
        <f t="shared" si="28"/>
        <v>Dalmazio Davide</v>
      </c>
      <c r="B474" s="11" t="str">
        <f t="shared" si="29"/>
        <v>II</v>
      </c>
      <c r="C474" s="26">
        <f t="shared" si="30"/>
        <v>50224.415999999997</v>
      </c>
      <c r="D474" t="str">
        <f t="shared" si="31"/>
        <v>vis</v>
      </c>
      <c r="E474" t="e">
        <f>VLOOKUP(C474,A!C$21:E$935,3,FALSE)</f>
        <v>#N/A</v>
      </c>
      <c r="G474">
        <v>26681</v>
      </c>
      <c r="H474">
        <v>-0.1263</v>
      </c>
      <c r="I474">
        <v>50224.415999999997</v>
      </c>
      <c r="J474" t="s">
        <v>1880</v>
      </c>
      <c r="K474" t="s">
        <v>138</v>
      </c>
      <c r="L474" t="s">
        <v>339</v>
      </c>
      <c r="N474" t="s">
        <v>2081</v>
      </c>
    </row>
    <row r="475" spans="1:14">
      <c r="A475" s="26" t="str">
        <f t="shared" si="28"/>
        <v>Dalmazio Davide</v>
      </c>
      <c r="B475" s="11" t="str">
        <f t="shared" si="29"/>
        <v>II</v>
      </c>
      <c r="C475" s="26">
        <f t="shared" si="30"/>
        <v>50233.427000000003</v>
      </c>
      <c r="D475" t="str">
        <f t="shared" si="31"/>
        <v>vis</v>
      </c>
      <c r="E475" t="e">
        <f>VLOOKUP(C475,A!C$21:E$935,3,FALSE)</f>
        <v>#N/A</v>
      </c>
      <c r="G475">
        <v>26703</v>
      </c>
      <c r="H475">
        <v>-0.1275</v>
      </c>
      <c r="I475">
        <v>50233.427000000003</v>
      </c>
      <c r="J475" t="s">
        <v>1880</v>
      </c>
      <c r="K475" t="s">
        <v>138</v>
      </c>
      <c r="L475" t="s">
        <v>339</v>
      </c>
      <c r="N475" t="s">
        <v>2081</v>
      </c>
    </row>
    <row r="476" spans="1:14">
      <c r="A476" s="26" t="str">
        <f t="shared" si="28"/>
        <v>Dumont Michel</v>
      </c>
      <c r="B476" s="11" t="str">
        <f t="shared" si="29"/>
        <v>II</v>
      </c>
      <c r="C476" s="26">
        <f t="shared" si="30"/>
        <v>50242.447999999997</v>
      </c>
      <c r="D476" t="str">
        <f t="shared" si="31"/>
        <v>vis</v>
      </c>
      <c r="E476" t="e">
        <f>VLOOKUP(C476,A!C$21:E$935,3,FALSE)</f>
        <v>#N/A</v>
      </c>
      <c r="G476">
        <v>26725</v>
      </c>
      <c r="H476">
        <v>-0.1188</v>
      </c>
      <c r="I476">
        <v>50242.447999999997</v>
      </c>
      <c r="J476" t="s">
        <v>1880</v>
      </c>
      <c r="K476" t="s">
        <v>138</v>
      </c>
      <c r="L476" t="s">
        <v>330</v>
      </c>
      <c r="N476" t="s">
        <v>2081</v>
      </c>
    </row>
    <row r="477" spans="1:14">
      <c r="A477" s="26" t="str">
        <f t="shared" si="28"/>
        <v>Dumont Michel</v>
      </c>
      <c r="B477" s="11" t="str">
        <f t="shared" si="29"/>
        <v>I</v>
      </c>
      <c r="C477" s="26">
        <f t="shared" si="30"/>
        <v>50250.445</v>
      </c>
      <c r="D477" t="str">
        <f t="shared" si="31"/>
        <v>vis</v>
      </c>
      <c r="E477" t="e">
        <f>VLOOKUP(C477,A!C$21:E$935,3,FALSE)</f>
        <v>#N/A</v>
      </c>
      <c r="G477">
        <v>26745</v>
      </c>
      <c r="H477">
        <v>-0.10979999999999999</v>
      </c>
      <c r="I477">
        <v>50250.445</v>
      </c>
      <c r="J477" t="s">
        <v>1868</v>
      </c>
      <c r="K477" t="s">
        <v>138</v>
      </c>
      <c r="L477" t="s">
        <v>330</v>
      </c>
      <c r="N477" t="s">
        <v>2081</v>
      </c>
    </row>
    <row r="478" spans="1:14">
      <c r="A478" s="26" t="str">
        <f t="shared" si="28"/>
        <v>Dalmazio Davide</v>
      </c>
      <c r="B478" s="11" t="str">
        <f t="shared" si="29"/>
        <v>I</v>
      </c>
      <c r="C478" s="26">
        <f t="shared" si="30"/>
        <v>50266.413999999997</v>
      </c>
      <c r="D478" t="str">
        <f t="shared" si="31"/>
        <v>vis</v>
      </c>
      <c r="E478" t="e">
        <f>VLOOKUP(C478,A!C$21:E$935,3,FALSE)</f>
        <v>#N/A</v>
      </c>
      <c r="G478">
        <v>26784</v>
      </c>
      <c r="H478">
        <v>-0.11700000000000001</v>
      </c>
      <c r="I478">
        <v>50266.413999999997</v>
      </c>
      <c r="J478" t="s">
        <v>1868</v>
      </c>
      <c r="K478" t="s">
        <v>138</v>
      </c>
      <c r="L478" t="s">
        <v>339</v>
      </c>
      <c r="N478" t="s">
        <v>2081</v>
      </c>
    </row>
    <row r="479" spans="1:14">
      <c r="A479" s="26" t="str">
        <f t="shared" si="28"/>
        <v>Dalmazio Davide</v>
      </c>
      <c r="B479" s="11" t="str">
        <f t="shared" si="29"/>
        <v>II</v>
      </c>
      <c r="C479" s="26">
        <f t="shared" si="30"/>
        <v>50274.400000000001</v>
      </c>
      <c r="D479" t="str">
        <f t="shared" si="31"/>
        <v>vis</v>
      </c>
      <c r="E479" t="e">
        <f>VLOOKUP(C479,A!C$21:E$935,3,FALSE)</f>
        <v>#N/A</v>
      </c>
      <c r="G479">
        <v>26803</v>
      </c>
      <c r="H479">
        <v>-0.1193</v>
      </c>
      <c r="I479">
        <v>50274.400000000001</v>
      </c>
      <c r="J479" t="s">
        <v>1880</v>
      </c>
      <c r="K479" t="s">
        <v>138</v>
      </c>
      <c r="L479" t="s">
        <v>339</v>
      </c>
      <c r="N479" t="s">
        <v>2081</v>
      </c>
    </row>
    <row r="480" spans="1:14">
      <c r="A480" s="26" t="str">
        <f t="shared" si="28"/>
        <v>Nagai Kazuo</v>
      </c>
      <c r="B480" s="11" t="str">
        <f t="shared" si="29"/>
        <v>I</v>
      </c>
      <c r="C480" s="26">
        <f t="shared" si="30"/>
        <v>50277.063000000002</v>
      </c>
      <c r="D480" t="str">
        <f t="shared" si="31"/>
        <v>V</v>
      </c>
      <c r="E480" t="e">
        <f>VLOOKUP(C480,A!C$21:E$935,3,FALSE)</f>
        <v>#N/A</v>
      </c>
      <c r="G480">
        <v>26810</v>
      </c>
      <c r="H480">
        <v>-0.11890000000000001</v>
      </c>
      <c r="I480">
        <v>50277.063000000002</v>
      </c>
      <c r="J480" t="s">
        <v>1868</v>
      </c>
      <c r="K480" t="s">
        <v>241</v>
      </c>
      <c r="L480" t="s">
        <v>2086</v>
      </c>
      <c r="N480" t="s">
        <v>2087</v>
      </c>
    </row>
    <row r="481" spans="1:14">
      <c r="A481" s="26" t="str">
        <f t="shared" si="28"/>
        <v>Nagai Kazuo</v>
      </c>
      <c r="B481" s="11" t="str">
        <f t="shared" si="29"/>
        <v>II</v>
      </c>
      <c r="C481" s="26">
        <f t="shared" si="30"/>
        <v>50278.084000000003</v>
      </c>
      <c r="D481" t="str">
        <f t="shared" si="31"/>
        <v>V</v>
      </c>
      <c r="E481" t="e">
        <f>VLOOKUP(C481,A!C$21:E$935,3,FALSE)</f>
        <v>#N/A</v>
      </c>
      <c r="G481">
        <v>26812</v>
      </c>
      <c r="H481">
        <v>-0.1222</v>
      </c>
      <c r="I481">
        <v>50278.084000000003</v>
      </c>
      <c r="J481" t="s">
        <v>1880</v>
      </c>
      <c r="K481" t="s">
        <v>241</v>
      </c>
      <c r="L481" t="s">
        <v>2086</v>
      </c>
      <c r="N481" t="s">
        <v>2087</v>
      </c>
    </row>
    <row r="482" spans="1:14">
      <c r="A482" s="26" t="str">
        <f t="shared" si="28"/>
        <v>Dalmazio Davide</v>
      </c>
      <c r="B482" s="11" t="str">
        <f t="shared" si="29"/>
        <v>II</v>
      </c>
      <c r="C482" s="26">
        <f t="shared" si="30"/>
        <v>50299.387000000002</v>
      </c>
      <c r="D482" t="str">
        <f t="shared" si="31"/>
        <v>vis</v>
      </c>
      <c r="E482" t="e">
        <f>VLOOKUP(C482,A!C$21:E$935,3,FALSE)</f>
        <v>#N/A</v>
      </c>
      <c r="G482">
        <v>26864</v>
      </c>
      <c r="H482">
        <v>-0.12089999999999999</v>
      </c>
      <c r="I482">
        <v>50299.387000000002</v>
      </c>
      <c r="J482" t="s">
        <v>1880</v>
      </c>
      <c r="K482" t="s">
        <v>138</v>
      </c>
      <c r="L482" t="s">
        <v>339</v>
      </c>
      <c r="N482" t="s">
        <v>2081</v>
      </c>
    </row>
    <row r="483" spans="1:14">
      <c r="A483" s="26" t="str">
        <f t="shared" si="28"/>
        <v>Fernandez J M</v>
      </c>
      <c r="B483" s="11" t="str">
        <f t="shared" si="29"/>
        <v>II</v>
      </c>
      <c r="C483" s="26">
        <f t="shared" si="30"/>
        <v>50301.440999999999</v>
      </c>
      <c r="D483" t="str">
        <f t="shared" si="31"/>
        <v>vis</v>
      </c>
      <c r="E483" t="e">
        <f>VLOOKUP(C483,A!C$21:E$935,3,FALSE)</f>
        <v>#N/A</v>
      </c>
      <c r="G483">
        <v>26869</v>
      </c>
      <c r="H483">
        <v>-0.11509999999999999</v>
      </c>
      <c r="I483">
        <v>50301.440999999999</v>
      </c>
      <c r="J483" t="s">
        <v>1880</v>
      </c>
      <c r="K483" t="s">
        <v>138</v>
      </c>
      <c r="L483" t="s">
        <v>341</v>
      </c>
      <c r="N483" t="s">
        <v>2081</v>
      </c>
    </row>
    <row r="484" spans="1:14">
      <c r="A484" s="26" t="str">
        <f t="shared" si="28"/>
        <v>Fernandez J M</v>
      </c>
      <c r="B484" s="11" t="str">
        <f t="shared" si="29"/>
        <v>II</v>
      </c>
      <c r="C484" s="26">
        <f t="shared" si="30"/>
        <v>50303.485000000001</v>
      </c>
      <c r="D484" t="str">
        <f t="shared" si="31"/>
        <v>vis</v>
      </c>
      <c r="E484" t="e">
        <f>VLOOKUP(C484,A!C$21:E$935,3,FALSE)</f>
        <v>#N/A</v>
      </c>
      <c r="G484">
        <v>26874</v>
      </c>
      <c r="H484">
        <v>-0.11940000000000001</v>
      </c>
      <c r="I484">
        <v>50303.485000000001</v>
      </c>
      <c r="J484" t="s">
        <v>1880</v>
      </c>
      <c r="K484" t="s">
        <v>138</v>
      </c>
      <c r="L484" t="s">
        <v>341</v>
      </c>
      <c r="N484" t="s">
        <v>2081</v>
      </c>
    </row>
    <row r="485" spans="1:14">
      <c r="A485" s="26" t="str">
        <f t="shared" si="28"/>
        <v>Fernandez J M</v>
      </c>
      <c r="B485" s="11" t="str">
        <f t="shared" si="29"/>
        <v>I</v>
      </c>
      <c r="C485" s="26">
        <f t="shared" si="30"/>
        <v>50304.512999999999</v>
      </c>
      <c r="D485" t="str">
        <f t="shared" si="31"/>
        <v>vis</v>
      </c>
      <c r="E485" t="e">
        <f>VLOOKUP(C485,A!C$21:E$935,3,FALSE)</f>
        <v>#N/A</v>
      </c>
      <c r="G485">
        <v>26877</v>
      </c>
      <c r="H485">
        <v>-0.1153</v>
      </c>
      <c r="I485">
        <v>50304.512999999999</v>
      </c>
      <c r="J485" t="s">
        <v>1868</v>
      </c>
      <c r="K485" t="s">
        <v>138</v>
      </c>
      <c r="L485" t="s">
        <v>341</v>
      </c>
      <c r="N485" t="s">
        <v>2081</v>
      </c>
    </row>
    <row r="486" spans="1:14">
      <c r="A486" s="26" t="str">
        <f t="shared" si="28"/>
        <v>Dalmazio Davide</v>
      </c>
      <c r="B486" s="11" t="str">
        <f t="shared" si="29"/>
        <v>I</v>
      </c>
      <c r="C486" s="26">
        <f t="shared" si="30"/>
        <v>50309.42</v>
      </c>
      <c r="D486" t="str">
        <f t="shared" si="31"/>
        <v>vis</v>
      </c>
      <c r="E486" t="e">
        <f>VLOOKUP(C486,A!C$21:E$935,3,FALSE)</f>
        <v>#N/A</v>
      </c>
      <c r="G486">
        <v>26889</v>
      </c>
      <c r="H486">
        <v>-0.1241</v>
      </c>
      <c r="I486">
        <v>50309.42</v>
      </c>
      <c r="J486" t="s">
        <v>1868</v>
      </c>
      <c r="K486" t="s">
        <v>138</v>
      </c>
      <c r="L486" t="s">
        <v>339</v>
      </c>
      <c r="N486" t="s">
        <v>2081</v>
      </c>
    </row>
    <row r="487" spans="1:14">
      <c r="A487" s="26" t="str">
        <f t="shared" si="28"/>
        <v>Dalmazio Davide</v>
      </c>
      <c r="B487" s="11" t="str">
        <f t="shared" si="29"/>
        <v>I</v>
      </c>
      <c r="C487" s="26">
        <f t="shared" si="30"/>
        <v>50316.381000000001</v>
      </c>
      <c r="D487" t="str">
        <f t="shared" si="31"/>
        <v>vis</v>
      </c>
      <c r="E487" t="e">
        <f>VLOOKUP(C487,A!C$21:E$935,3,FALSE)</f>
        <v>#N/A</v>
      </c>
      <c r="G487">
        <v>26906</v>
      </c>
      <c r="H487">
        <v>-0.12709999999999999</v>
      </c>
      <c r="I487">
        <v>50316.381000000001</v>
      </c>
      <c r="J487" t="s">
        <v>1868</v>
      </c>
      <c r="K487" t="s">
        <v>138</v>
      </c>
      <c r="L487" t="s">
        <v>339</v>
      </c>
      <c r="N487" t="s">
        <v>2081</v>
      </c>
    </row>
    <row r="488" spans="1:14">
      <c r="A488" s="26" t="str">
        <f t="shared" si="28"/>
        <v>Dalmazio Davide</v>
      </c>
      <c r="B488" s="11" t="str">
        <f t="shared" si="29"/>
        <v>II</v>
      </c>
      <c r="C488" s="26">
        <f t="shared" si="30"/>
        <v>50333.381000000001</v>
      </c>
      <c r="D488" t="str">
        <f t="shared" si="31"/>
        <v>vis</v>
      </c>
      <c r="E488" t="e">
        <f>VLOOKUP(C488,A!C$21:E$935,3,FALSE)</f>
        <v>#N/A</v>
      </c>
      <c r="G488">
        <v>26947</v>
      </c>
      <c r="H488">
        <v>-0.12770000000000001</v>
      </c>
      <c r="I488">
        <v>50333.381000000001</v>
      </c>
      <c r="J488" t="s">
        <v>1880</v>
      </c>
      <c r="K488" t="s">
        <v>138</v>
      </c>
      <c r="L488" t="s">
        <v>339</v>
      </c>
      <c r="N488" t="s">
        <v>2081</v>
      </c>
    </row>
    <row r="489" spans="1:14">
      <c r="A489" s="26" t="str">
        <f t="shared" si="28"/>
        <v>Nagai Kazuo</v>
      </c>
      <c r="B489" s="11" t="str">
        <f t="shared" si="29"/>
        <v>I</v>
      </c>
      <c r="C489" s="26">
        <f t="shared" si="30"/>
        <v>50624.036</v>
      </c>
      <c r="D489" t="str">
        <f t="shared" si="31"/>
        <v>V</v>
      </c>
      <c r="E489" t="e">
        <f>VLOOKUP(C489,A!C$21:E$935,3,FALSE)</f>
        <v>#N/A</v>
      </c>
      <c r="G489">
        <v>27657</v>
      </c>
      <c r="H489">
        <v>-0.1177</v>
      </c>
      <c r="I489">
        <v>50624.036</v>
      </c>
      <c r="J489" t="s">
        <v>1868</v>
      </c>
      <c r="K489" t="s">
        <v>241</v>
      </c>
      <c r="L489" t="s">
        <v>2086</v>
      </c>
      <c r="N489" t="s">
        <v>2087</v>
      </c>
    </row>
    <row r="490" spans="1:14">
      <c r="A490" s="26" t="str">
        <f t="shared" si="28"/>
        <v>Nagai Kazuo</v>
      </c>
      <c r="B490" s="11" t="str">
        <f t="shared" si="29"/>
        <v>I</v>
      </c>
      <c r="C490" s="26">
        <f t="shared" si="30"/>
        <v>50635.097000000002</v>
      </c>
      <c r="D490" t="str">
        <f t="shared" si="31"/>
        <v>V</v>
      </c>
      <c r="E490" t="e">
        <f>VLOOKUP(C490,A!C$21:E$935,3,FALSE)</f>
        <v>#N/A</v>
      </c>
      <c r="G490">
        <v>27684</v>
      </c>
      <c r="H490">
        <v>-0.1172</v>
      </c>
      <c r="I490">
        <v>50635.097000000002</v>
      </c>
      <c r="J490" t="s">
        <v>1868</v>
      </c>
      <c r="K490" t="s">
        <v>241</v>
      </c>
      <c r="L490" t="s">
        <v>2086</v>
      </c>
      <c r="N490" t="s">
        <v>2087</v>
      </c>
    </row>
    <row r="491" spans="1:14">
      <c r="A491" s="26" t="str">
        <f t="shared" si="28"/>
        <v>Tikkanen K</v>
      </c>
      <c r="B491" s="11" t="str">
        <f t="shared" si="29"/>
        <v>II</v>
      </c>
      <c r="C491" s="26">
        <f t="shared" si="30"/>
        <v>50643.462</v>
      </c>
      <c r="D491" t="str">
        <f t="shared" si="31"/>
        <v>vis</v>
      </c>
      <c r="E491" t="e">
        <f>VLOOKUP(C491,A!C$21:E$935,3,FALSE)</f>
        <v>#N/A</v>
      </c>
      <c r="G491">
        <v>27704</v>
      </c>
      <c r="H491">
        <v>-0.1502</v>
      </c>
      <c r="I491">
        <v>50643.462</v>
      </c>
      <c r="J491" t="s">
        <v>1880</v>
      </c>
      <c r="K491" t="s">
        <v>138</v>
      </c>
      <c r="L491" t="s">
        <v>2088</v>
      </c>
      <c r="N491" t="s">
        <v>2089</v>
      </c>
    </row>
    <row r="492" spans="1:14">
      <c r="A492" s="26" t="str">
        <f t="shared" si="28"/>
        <v>Dumont Michel</v>
      </c>
      <c r="B492" s="11" t="str">
        <f t="shared" si="29"/>
        <v>I</v>
      </c>
      <c r="C492" s="26">
        <f t="shared" si="30"/>
        <v>50998.475200000001</v>
      </c>
      <c r="D492" t="str">
        <f t="shared" si="31"/>
        <v>vis</v>
      </c>
      <c r="E492" t="e">
        <f>VLOOKUP(C492,A!C$21:E$935,3,FALSE)</f>
        <v>#N/A</v>
      </c>
      <c r="G492">
        <v>28571</v>
      </c>
      <c r="H492">
        <v>-9.6799999999999997E-2</v>
      </c>
      <c r="I492">
        <v>50998.475200000001</v>
      </c>
      <c r="J492" t="s">
        <v>1868</v>
      </c>
      <c r="K492" t="s">
        <v>138</v>
      </c>
      <c r="L492" t="s">
        <v>330</v>
      </c>
      <c r="N492" t="s">
        <v>2090</v>
      </c>
    </row>
    <row r="493" spans="1:14">
      <c r="A493" s="26" t="str">
        <f t="shared" si="28"/>
        <v>Dumont Michel</v>
      </c>
      <c r="B493" s="11" t="str">
        <f t="shared" si="29"/>
        <v>I</v>
      </c>
      <c r="C493" s="26">
        <f t="shared" si="30"/>
        <v>51007.476999999999</v>
      </c>
      <c r="D493" t="str">
        <f t="shared" si="31"/>
        <v>vis</v>
      </c>
      <c r="E493" t="e">
        <f>VLOOKUP(C493,A!C$21:E$935,3,FALSE)</f>
        <v>#N/A</v>
      </c>
      <c r="G493">
        <v>28593</v>
      </c>
      <c r="H493">
        <v>-0.10730000000000001</v>
      </c>
      <c r="I493">
        <v>51007.476999999999</v>
      </c>
      <c r="J493" t="s">
        <v>1868</v>
      </c>
      <c r="K493" t="s">
        <v>138</v>
      </c>
      <c r="L493" t="s">
        <v>330</v>
      </c>
      <c r="N493" t="s">
        <v>2090</v>
      </c>
    </row>
    <row r="494" spans="1:14">
      <c r="A494" s="26" t="str">
        <f t="shared" si="28"/>
        <v>Dumont Michel</v>
      </c>
      <c r="B494" s="11" t="str">
        <f t="shared" si="29"/>
        <v>II</v>
      </c>
      <c r="C494" s="26">
        <f t="shared" si="30"/>
        <v>51015.467700000001</v>
      </c>
      <c r="D494" t="str">
        <f t="shared" si="31"/>
        <v>vis</v>
      </c>
      <c r="E494" t="e">
        <f>VLOOKUP(C494,A!C$21:E$935,3,FALSE)</f>
        <v>#N/A</v>
      </c>
      <c r="G494">
        <v>28612</v>
      </c>
      <c r="H494">
        <v>-0.10489999999999999</v>
      </c>
      <c r="I494">
        <v>51015.467700000001</v>
      </c>
      <c r="J494" t="s">
        <v>1880</v>
      </c>
      <c r="K494" t="s">
        <v>138</v>
      </c>
      <c r="L494" t="s">
        <v>330</v>
      </c>
      <c r="N494" t="s">
        <v>2090</v>
      </c>
    </row>
    <row r="495" spans="1:14">
      <c r="A495" s="26" t="str">
        <f t="shared" si="28"/>
        <v>Dumont Michel</v>
      </c>
      <c r="B495" s="11" t="str">
        <f t="shared" si="29"/>
        <v>II</v>
      </c>
      <c r="C495" s="26">
        <f t="shared" si="30"/>
        <v>51020.380700000002</v>
      </c>
      <c r="D495" t="str">
        <f t="shared" si="31"/>
        <v>vis</v>
      </c>
      <c r="E495" t="e">
        <f>VLOOKUP(C495,A!C$21:E$935,3,FALSE)</f>
        <v>#N/A</v>
      </c>
      <c r="G495">
        <v>28624</v>
      </c>
      <c r="H495">
        <v>-0.1077</v>
      </c>
      <c r="I495">
        <v>51020.380700000002</v>
      </c>
      <c r="J495" t="s">
        <v>1880</v>
      </c>
      <c r="K495" t="s">
        <v>138</v>
      </c>
      <c r="L495" t="s">
        <v>330</v>
      </c>
      <c r="N495" t="s">
        <v>2090</v>
      </c>
    </row>
    <row r="496" spans="1:14">
      <c r="A496" s="26" t="str">
        <f t="shared" si="28"/>
        <v>Nagai Kazuhiro</v>
      </c>
      <c r="B496" s="11" t="str">
        <f t="shared" si="29"/>
        <v>II</v>
      </c>
      <c r="C496" s="26">
        <f t="shared" si="30"/>
        <v>51022.007299999997</v>
      </c>
      <c r="D496" t="str">
        <f t="shared" si="31"/>
        <v>V</v>
      </c>
      <c r="E496" t="e">
        <f>VLOOKUP(C496,A!C$21:E$935,3,FALSE)</f>
        <v>#N/A</v>
      </c>
      <c r="G496">
        <v>28628</v>
      </c>
      <c r="H496">
        <v>-0.1196</v>
      </c>
      <c r="I496">
        <v>51022.007299999997</v>
      </c>
      <c r="J496" t="s">
        <v>1880</v>
      </c>
      <c r="K496" t="s">
        <v>241</v>
      </c>
      <c r="L496" t="s">
        <v>344</v>
      </c>
      <c r="N496" t="s">
        <v>2091</v>
      </c>
    </row>
    <row r="497" spans="1:14">
      <c r="A497" s="26" t="str">
        <f t="shared" si="28"/>
        <v>Nagai Kazuhiro</v>
      </c>
      <c r="B497" s="11" t="str">
        <f t="shared" si="29"/>
        <v>I</v>
      </c>
      <c r="C497" s="26">
        <f t="shared" si="30"/>
        <v>51023.0357</v>
      </c>
      <c r="D497" t="str">
        <f t="shared" si="31"/>
        <v>V</v>
      </c>
      <c r="E497" t="e">
        <f>VLOOKUP(C497,A!C$21:E$935,3,FALSE)</f>
        <v>#N/A</v>
      </c>
      <c r="G497">
        <v>28631</v>
      </c>
      <c r="H497">
        <v>-0.1152</v>
      </c>
      <c r="I497">
        <v>51023.0357</v>
      </c>
      <c r="J497" t="s">
        <v>1868</v>
      </c>
      <c r="K497" t="s">
        <v>241</v>
      </c>
      <c r="L497" t="s">
        <v>344</v>
      </c>
      <c r="N497" t="s">
        <v>2091</v>
      </c>
    </row>
    <row r="498" spans="1:14">
      <c r="A498" s="26" t="str">
        <f t="shared" si="28"/>
        <v>Dumont Michel</v>
      </c>
      <c r="B498" s="11" t="str">
        <f t="shared" si="29"/>
        <v>II</v>
      </c>
      <c r="C498" s="26">
        <f t="shared" si="30"/>
        <v>51040.469100000002</v>
      </c>
      <c r="D498" t="str">
        <f t="shared" si="31"/>
        <v>vis</v>
      </c>
      <c r="E498" t="e">
        <f>VLOOKUP(C498,A!C$21:E$935,3,FALSE)</f>
        <v>#N/A</v>
      </c>
      <c r="G498">
        <v>28673</v>
      </c>
      <c r="H498">
        <v>-9.1999999999999998E-2</v>
      </c>
      <c r="I498">
        <v>51040.469100000002</v>
      </c>
      <c r="J498" t="s">
        <v>1880</v>
      </c>
      <c r="K498" t="s">
        <v>138</v>
      </c>
      <c r="L498" t="s">
        <v>330</v>
      </c>
      <c r="N498" t="s">
        <v>2090</v>
      </c>
    </row>
    <row r="499" spans="1:14">
      <c r="A499" s="26" t="str">
        <f t="shared" si="28"/>
        <v>Dumont Michel</v>
      </c>
      <c r="B499" s="11" t="str">
        <f t="shared" si="29"/>
        <v>I</v>
      </c>
      <c r="C499" s="26">
        <f t="shared" si="30"/>
        <v>51069.3321</v>
      </c>
      <c r="D499" t="str">
        <f t="shared" si="31"/>
        <v>vis</v>
      </c>
      <c r="E499" t="e">
        <f>VLOOKUP(C499,A!C$21:E$935,3,FALSE)</f>
        <v>#N/A</v>
      </c>
      <c r="G499">
        <v>28744</v>
      </c>
      <c r="H499">
        <v>-0.109</v>
      </c>
      <c r="I499">
        <v>51069.3321</v>
      </c>
      <c r="J499" t="s">
        <v>1868</v>
      </c>
      <c r="K499" t="s">
        <v>138</v>
      </c>
      <c r="L499" t="s">
        <v>330</v>
      </c>
      <c r="N499" t="s">
        <v>2090</v>
      </c>
    </row>
    <row r="500" spans="1:14">
      <c r="A500" s="26" t="str">
        <f t="shared" si="28"/>
        <v>Nagai Kazuo</v>
      </c>
      <c r="B500" s="11" t="str">
        <f t="shared" si="29"/>
        <v>I</v>
      </c>
      <c r="C500" s="26">
        <f t="shared" si="30"/>
        <v>51331.097999999998</v>
      </c>
      <c r="D500" t="str">
        <f t="shared" si="31"/>
        <v>V</v>
      </c>
      <c r="E500" t="e">
        <f>VLOOKUP(C500,A!C$21:E$935,3,FALSE)</f>
        <v>#N/A</v>
      </c>
      <c r="G500">
        <v>29383</v>
      </c>
      <c r="H500">
        <v>-0.1082</v>
      </c>
      <c r="I500">
        <v>51331.097999999998</v>
      </c>
      <c r="J500" t="s">
        <v>1868</v>
      </c>
      <c r="K500" t="s">
        <v>241</v>
      </c>
      <c r="L500" t="s">
        <v>2086</v>
      </c>
      <c r="N500" t="s">
        <v>2087</v>
      </c>
    </row>
    <row r="501" spans="1:14">
      <c r="A501" s="26" t="str">
        <f t="shared" si="28"/>
        <v>Nagai Kazuhiro</v>
      </c>
      <c r="B501" s="11" t="str">
        <f t="shared" si="29"/>
        <v>I</v>
      </c>
      <c r="C501" s="26">
        <f t="shared" si="30"/>
        <v>51331.0982</v>
      </c>
      <c r="D501" t="str">
        <f t="shared" si="31"/>
        <v>V</v>
      </c>
      <c r="E501" t="e">
        <f>VLOOKUP(C501,A!C$21:E$935,3,FALSE)</f>
        <v>#N/A</v>
      </c>
      <c r="G501">
        <v>29383</v>
      </c>
      <c r="H501">
        <v>-0.108</v>
      </c>
      <c r="I501">
        <v>51331.0982</v>
      </c>
      <c r="J501" t="s">
        <v>1868</v>
      </c>
      <c r="K501" t="s">
        <v>241</v>
      </c>
      <c r="L501" t="s">
        <v>344</v>
      </c>
      <c r="N501" t="s">
        <v>2092</v>
      </c>
    </row>
    <row r="502" spans="1:14">
      <c r="A502" s="26" t="str">
        <f t="shared" si="28"/>
        <v>Nagai Kazuhiro</v>
      </c>
      <c r="B502" s="11" t="str">
        <f t="shared" si="29"/>
        <v>II</v>
      </c>
      <c r="C502" s="26">
        <f t="shared" si="30"/>
        <v>51344.000200000002</v>
      </c>
      <c r="D502" t="str">
        <f t="shared" si="31"/>
        <v>V</v>
      </c>
      <c r="E502" t="e">
        <f>VLOOKUP(C502,A!C$21:E$935,3,FALSE)</f>
        <v>#N/A</v>
      </c>
      <c r="G502">
        <v>29414</v>
      </c>
      <c r="H502">
        <v>-0.1101</v>
      </c>
      <c r="I502">
        <v>51344.000200000002</v>
      </c>
      <c r="J502" t="s">
        <v>1880</v>
      </c>
      <c r="K502" t="s">
        <v>241</v>
      </c>
      <c r="L502" t="s">
        <v>344</v>
      </c>
      <c r="N502" t="s">
        <v>2093</v>
      </c>
    </row>
    <row r="503" spans="1:14">
      <c r="A503" s="26" t="str">
        <f t="shared" si="28"/>
        <v>Dumont Michel</v>
      </c>
      <c r="B503" s="11" t="str">
        <f t="shared" si="29"/>
        <v>II</v>
      </c>
      <c r="C503" s="26">
        <f t="shared" si="30"/>
        <v>51348.503100000002</v>
      </c>
      <c r="D503" t="str">
        <f t="shared" si="31"/>
        <v>vis</v>
      </c>
      <c r="E503" t="e">
        <f>VLOOKUP(C503,A!C$21:E$935,3,FALSE)</f>
        <v>#N/A</v>
      </c>
      <c r="G503">
        <v>29425</v>
      </c>
      <c r="H503">
        <v>-0.1133</v>
      </c>
      <c r="I503">
        <v>51348.503100000002</v>
      </c>
      <c r="J503" t="s">
        <v>1880</v>
      </c>
      <c r="K503" t="s">
        <v>138</v>
      </c>
      <c r="L503" t="s">
        <v>330</v>
      </c>
      <c r="N503" t="s">
        <v>2090</v>
      </c>
    </row>
    <row r="504" spans="1:14">
      <c r="A504" s="26" t="str">
        <f t="shared" si="28"/>
        <v>Dumont Michel</v>
      </c>
      <c r="B504" s="11" t="str">
        <f t="shared" si="29"/>
        <v>I</v>
      </c>
      <c r="C504" s="26">
        <f t="shared" si="30"/>
        <v>51363.472399999999</v>
      </c>
      <c r="D504" t="str">
        <f t="shared" si="31"/>
        <v>vis</v>
      </c>
      <c r="E504" t="e">
        <f>VLOOKUP(C504,A!C$21:E$935,3,FALSE)</f>
        <v>#N/A</v>
      </c>
      <c r="G504">
        <v>29462</v>
      </c>
      <c r="H504">
        <v>-9.6000000000000002E-2</v>
      </c>
      <c r="I504">
        <v>51363.472399999999</v>
      </c>
      <c r="J504" t="s">
        <v>1868</v>
      </c>
      <c r="K504" t="s">
        <v>138</v>
      </c>
      <c r="L504" t="s">
        <v>330</v>
      </c>
      <c r="N504" t="s">
        <v>2090</v>
      </c>
    </row>
    <row r="505" spans="1:14">
      <c r="A505" s="26" t="str">
        <f t="shared" si="28"/>
        <v>Dumont Michel</v>
      </c>
      <c r="B505" s="11" t="str">
        <f t="shared" si="29"/>
        <v>II</v>
      </c>
      <c r="C505" s="26">
        <f t="shared" si="30"/>
        <v>51371.464599999999</v>
      </c>
      <c r="D505" t="str">
        <f t="shared" si="31"/>
        <v>vis</v>
      </c>
      <c r="E505" t="e">
        <f>VLOOKUP(C505,A!C$21:E$935,3,FALSE)</f>
        <v>#N/A</v>
      </c>
      <c r="G505">
        <v>29481</v>
      </c>
      <c r="H505">
        <v>-9.2100000000000001E-2</v>
      </c>
      <c r="I505">
        <v>51371.464599999999</v>
      </c>
      <c r="J505" t="s">
        <v>1880</v>
      </c>
      <c r="K505" t="s">
        <v>138</v>
      </c>
      <c r="L505" t="s">
        <v>330</v>
      </c>
      <c r="N505" t="s">
        <v>2090</v>
      </c>
    </row>
    <row r="506" spans="1:14">
      <c r="A506" s="26" t="str">
        <f t="shared" si="28"/>
        <v>Dumont Michel</v>
      </c>
      <c r="B506" s="11" t="str">
        <f t="shared" si="29"/>
        <v>I</v>
      </c>
      <c r="C506" s="26">
        <f t="shared" si="30"/>
        <v>51372.481899999999</v>
      </c>
      <c r="D506" t="str">
        <f t="shared" si="31"/>
        <v>vis</v>
      </c>
      <c r="E506" t="e">
        <f>VLOOKUP(C506,A!C$21:E$935,3,FALSE)</f>
        <v>#N/A</v>
      </c>
      <c r="G506">
        <v>29484</v>
      </c>
      <c r="H506">
        <v>-9.8699999999999996E-2</v>
      </c>
      <c r="I506">
        <v>51372.481899999999</v>
      </c>
      <c r="J506" t="s">
        <v>1868</v>
      </c>
      <c r="K506" t="s">
        <v>138</v>
      </c>
      <c r="L506" t="s">
        <v>330</v>
      </c>
      <c r="N506" t="s">
        <v>2090</v>
      </c>
    </row>
    <row r="507" spans="1:14">
      <c r="A507" s="26" t="str">
        <f t="shared" si="28"/>
        <v>Dumont Michel</v>
      </c>
      <c r="B507" s="11" t="str">
        <f t="shared" si="29"/>
        <v>I</v>
      </c>
      <c r="C507" s="26">
        <f t="shared" si="30"/>
        <v>51395.432200000003</v>
      </c>
      <c r="D507" t="str">
        <f t="shared" si="31"/>
        <v>vis</v>
      </c>
      <c r="E507" t="e">
        <f>VLOOKUP(C507,A!C$21:E$935,3,FALSE)</f>
        <v>#N/A</v>
      </c>
      <c r="G507">
        <v>29540</v>
      </c>
      <c r="H507">
        <v>-8.8700000000000001E-2</v>
      </c>
      <c r="I507">
        <v>51395.432200000003</v>
      </c>
      <c r="J507" t="s">
        <v>1868</v>
      </c>
      <c r="K507" t="s">
        <v>138</v>
      </c>
      <c r="L507" t="s">
        <v>330</v>
      </c>
      <c r="N507" t="s">
        <v>2090</v>
      </c>
    </row>
    <row r="508" spans="1:14">
      <c r="A508" s="26" t="str">
        <f t="shared" si="28"/>
        <v>Tikkanen Kari</v>
      </c>
      <c r="B508" s="11" t="str">
        <f t="shared" si="29"/>
        <v>II</v>
      </c>
      <c r="C508" s="26">
        <f t="shared" si="30"/>
        <v>51643.462</v>
      </c>
      <c r="D508" t="str">
        <f t="shared" si="31"/>
        <v>vis</v>
      </c>
      <c r="E508" t="e">
        <f>VLOOKUP(C508,A!C$21:E$935,3,FALSE)</f>
        <v>#N/A</v>
      </c>
      <c r="G508">
        <v>30145</v>
      </c>
      <c r="H508">
        <v>-0.10100000000000001</v>
      </c>
      <c r="I508">
        <v>51643.462</v>
      </c>
      <c r="J508" t="s">
        <v>1880</v>
      </c>
      <c r="K508" t="s">
        <v>138</v>
      </c>
      <c r="L508" t="s">
        <v>346</v>
      </c>
      <c r="N508" t="s">
        <v>2094</v>
      </c>
    </row>
    <row r="509" spans="1:14">
      <c r="A509" s="26" t="str">
        <f t="shared" si="28"/>
        <v>Nagai Kazuhiro</v>
      </c>
      <c r="B509" s="11" t="str">
        <f t="shared" si="29"/>
        <v>II</v>
      </c>
      <c r="C509" s="26">
        <f t="shared" si="30"/>
        <v>51690.157200000001</v>
      </c>
      <c r="D509" t="str">
        <f t="shared" si="31"/>
        <v>ccd</v>
      </c>
      <c r="E509" t="e">
        <f>VLOOKUP(C509,A!C$21:E$935,3,FALSE)</f>
        <v>#N/A</v>
      </c>
      <c r="G509">
        <v>30259</v>
      </c>
      <c r="H509">
        <v>-0.1056</v>
      </c>
      <c r="I509">
        <v>51690.157200000001</v>
      </c>
      <c r="J509" t="s">
        <v>1880</v>
      </c>
      <c r="K509" t="s">
        <v>146</v>
      </c>
      <c r="L509" t="s">
        <v>344</v>
      </c>
      <c r="N509" t="s">
        <v>2095</v>
      </c>
    </row>
    <row r="510" spans="1:14">
      <c r="A510" s="26" t="str">
        <f t="shared" si="28"/>
        <v>Dumont Michel</v>
      </c>
      <c r="B510" s="11" t="str">
        <f t="shared" si="29"/>
        <v>I</v>
      </c>
      <c r="C510" s="26">
        <f t="shared" si="30"/>
        <v>51744.450400000002</v>
      </c>
      <c r="D510" t="str">
        <f t="shared" si="31"/>
        <v>vis</v>
      </c>
      <c r="E510" t="e">
        <f>VLOOKUP(C510,A!C$21:E$935,3,FALSE)</f>
        <v>#N/A</v>
      </c>
      <c r="G510">
        <v>30392</v>
      </c>
      <c r="H510">
        <v>-9.06E-2</v>
      </c>
      <c r="I510">
        <v>51744.450400000002</v>
      </c>
      <c r="J510" t="s">
        <v>1868</v>
      </c>
      <c r="K510" t="s">
        <v>138</v>
      </c>
      <c r="L510" t="s">
        <v>330</v>
      </c>
      <c r="N510" t="s">
        <v>2090</v>
      </c>
    </row>
    <row r="511" spans="1:14">
      <c r="A511" s="26" t="str">
        <f t="shared" si="28"/>
        <v>Dumont Michel</v>
      </c>
      <c r="B511" s="11" t="str">
        <f t="shared" si="29"/>
        <v>I</v>
      </c>
      <c r="C511" s="26">
        <f t="shared" si="30"/>
        <v>51808.359799999998</v>
      </c>
      <c r="D511" t="str">
        <f t="shared" si="31"/>
        <v>vis</v>
      </c>
      <c r="E511" t="e">
        <f>VLOOKUP(C511,A!C$21:E$935,3,FALSE)</f>
        <v>#N/A</v>
      </c>
      <c r="G511">
        <v>30548</v>
      </c>
      <c r="H511">
        <v>-8.6300000000000002E-2</v>
      </c>
      <c r="I511">
        <v>51808.359799999998</v>
      </c>
      <c r="J511" t="s">
        <v>1868</v>
      </c>
      <c r="K511" t="s">
        <v>138</v>
      </c>
      <c r="L511" t="s">
        <v>330</v>
      </c>
      <c r="N511" t="s">
        <v>2090</v>
      </c>
    </row>
    <row r="512" spans="1:14">
      <c r="A512" s="26" t="str">
        <f t="shared" si="28"/>
        <v>Dumont Michel</v>
      </c>
      <c r="B512" s="11" t="str">
        <f t="shared" si="29"/>
        <v>I</v>
      </c>
      <c r="C512" s="26">
        <f t="shared" si="30"/>
        <v>52048.414799999999</v>
      </c>
      <c r="D512" t="str">
        <f t="shared" si="31"/>
        <v>vis</v>
      </c>
      <c r="E512" t="e">
        <f>VLOOKUP(C512,A!C$21:E$935,3,FALSE)</f>
        <v>#N/A</v>
      </c>
      <c r="G512">
        <v>31134</v>
      </c>
      <c r="H512">
        <v>-8.5000000000000006E-2</v>
      </c>
      <c r="I512">
        <v>52048.414799999999</v>
      </c>
      <c r="J512" t="s">
        <v>1868</v>
      </c>
      <c r="K512" t="s">
        <v>138</v>
      </c>
      <c r="L512" t="s">
        <v>330</v>
      </c>
      <c r="N512" t="s">
        <v>2090</v>
      </c>
    </row>
    <row r="513" spans="1:15">
      <c r="A513" s="26" t="str">
        <f t="shared" si="28"/>
        <v>Dumont Michel</v>
      </c>
      <c r="B513" s="11" t="str">
        <f t="shared" si="29"/>
        <v>I</v>
      </c>
      <c r="C513" s="26">
        <f t="shared" si="30"/>
        <v>52082.421799999996</v>
      </c>
      <c r="D513" t="str">
        <f t="shared" si="31"/>
        <v>vis</v>
      </c>
      <c r="E513" t="e">
        <f>VLOOKUP(C513,A!C$21:E$935,3,FALSE)</f>
        <v>#N/A</v>
      </c>
      <c r="G513">
        <v>31217</v>
      </c>
      <c r="H513">
        <v>-7.8799999999999995E-2</v>
      </c>
      <c r="I513">
        <v>52082.421799999996</v>
      </c>
      <c r="J513" t="s">
        <v>1868</v>
      </c>
      <c r="K513" t="s">
        <v>138</v>
      </c>
      <c r="L513" t="s">
        <v>330</v>
      </c>
      <c r="N513" t="s">
        <v>2090</v>
      </c>
    </row>
    <row r="514" spans="1:15">
      <c r="A514" s="26" t="str">
        <f t="shared" si="28"/>
        <v>Dumont Michel</v>
      </c>
      <c r="B514" s="11" t="str">
        <f t="shared" si="29"/>
        <v>II</v>
      </c>
      <c r="C514" s="26">
        <f t="shared" si="30"/>
        <v>52092.440499999997</v>
      </c>
      <c r="D514" t="str">
        <f t="shared" si="31"/>
        <v>vis</v>
      </c>
      <c r="E514" t="e">
        <f>VLOOKUP(C514,A!C$21:E$935,3,FALSE)</f>
        <v>#N/A</v>
      </c>
      <c r="G514">
        <v>31241</v>
      </c>
      <c r="H514">
        <v>-9.6699999999999994E-2</v>
      </c>
      <c r="I514">
        <v>52092.440499999997</v>
      </c>
      <c r="J514" t="s">
        <v>1880</v>
      </c>
      <c r="K514" t="s">
        <v>138</v>
      </c>
      <c r="L514" t="s">
        <v>330</v>
      </c>
      <c r="N514" t="s">
        <v>2090</v>
      </c>
    </row>
    <row r="515" spans="1:15">
      <c r="A515" s="26" t="str">
        <f t="shared" si="28"/>
        <v>Dumont Michel</v>
      </c>
      <c r="B515" s="11" t="str">
        <f t="shared" si="29"/>
        <v>II</v>
      </c>
      <c r="C515" s="26">
        <f t="shared" si="30"/>
        <v>52117.449399999998</v>
      </c>
      <c r="D515" t="str">
        <f t="shared" si="31"/>
        <v>vis</v>
      </c>
      <c r="E515" t="e">
        <f>VLOOKUP(C515,A!C$21:E$935,3,FALSE)</f>
        <v>#N/A</v>
      </c>
      <c r="G515">
        <v>31302</v>
      </c>
      <c r="H515">
        <v>-7.6300000000000007E-2</v>
      </c>
      <c r="I515">
        <v>52117.449399999998</v>
      </c>
      <c r="J515" t="s">
        <v>1880</v>
      </c>
      <c r="K515" t="s">
        <v>138</v>
      </c>
      <c r="L515" t="s">
        <v>330</v>
      </c>
      <c r="N515" t="s">
        <v>2090</v>
      </c>
    </row>
    <row r="516" spans="1:15">
      <c r="A516" s="26" t="str">
        <f t="shared" si="28"/>
        <v>Dumont Michel</v>
      </c>
      <c r="B516" s="11" t="str">
        <f t="shared" si="29"/>
        <v>II</v>
      </c>
      <c r="C516" s="26">
        <f t="shared" si="30"/>
        <v>52133.407500000001</v>
      </c>
      <c r="D516" t="str">
        <f t="shared" si="31"/>
        <v>vis</v>
      </c>
      <c r="E516" t="e">
        <f>VLOOKUP(C516,A!C$21:E$935,3,FALSE)</f>
        <v>#N/A</v>
      </c>
      <c r="G516">
        <v>31341</v>
      </c>
      <c r="H516">
        <v>-9.4500000000000001E-2</v>
      </c>
      <c r="I516">
        <v>52133.407500000001</v>
      </c>
      <c r="J516" t="s">
        <v>1880</v>
      </c>
      <c r="K516" t="s">
        <v>138</v>
      </c>
      <c r="L516" t="s">
        <v>330</v>
      </c>
      <c r="N516" t="s">
        <v>2090</v>
      </c>
    </row>
    <row r="517" spans="1:15">
      <c r="A517" s="26" t="str">
        <f t="shared" si="28"/>
        <v>Dumont Michel</v>
      </c>
      <c r="B517" s="11" t="str">
        <f t="shared" si="29"/>
        <v>I</v>
      </c>
      <c r="C517" s="26">
        <f t="shared" si="30"/>
        <v>52134.4401</v>
      </c>
      <c r="D517" t="str">
        <f t="shared" si="31"/>
        <v>vis</v>
      </c>
      <c r="E517" t="e">
        <f>VLOOKUP(C517,A!C$21:E$935,3,FALSE)</f>
        <v>#N/A</v>
      </c>
      <c r="G517">
        <v>31344</v>
      </c>
      <c r="H517">
        <v>-8.5800000000000001E-2</v>
      </c>
      <c r="I517">
        <v>52134.4401</v>
      </c>
      <c r="J517" t="s">
        <v>1868</v>
      </c>
      <c r="K517" t="s">
        <v>138</v>
      </c>
      <c r="L517" t="s">
        <v>330</v>
      </c>
      <c r="N517" t="s">
        <v>2090</v>
      </c>
    </row>
    <row r="518" spans="1:15">
      <c r="A518" s="26" t="str">
        <f t="shared" si="28"/>
        <v>Dumont Michel</v>
      </c>
      <c r="B518" s="11" t="str">
        <f t="shared" si="29"/>
        <v>I</v>
      </c>
      <c r="C518" s="26">
        <f t="shared" si="30"/>
        <v>52143.447699999997</v>
      </c>
      <c r="D518" t="str">
        <f t="shared" si="31"/>
        <v>vis</v>
      </c>
      <c r="E518" t="e">
        <f>VLOOKUP(C518,A!C$21:E$935,3,FALSE)</f>
        <v>#N/A</v>
      </c>
      <c r="G518">
        <v>31366</v>
      </c>
      <c r="H518">
        <v>-9.0499999999999997E-2</v>
      </c>
      <c r="I518">
        <v>52143.447699999997</v>
      </c>
      <c r="J518" t="s">
        <v>1868</v>
      </c>
      <c r="K518" t="s">
        <v>138</v>
      </c>
      <c r="L518" t="s">
        <v>330</v>
      </c>
      <c r="N518" t="s">
        <v>2090</v>
      </c>
    </row>
    <row r="519" spans="1:15">
      <c r="A519" s="26" t="str">
        <f t="shared" si="28"/>
        <v>Nagai Kazuhiro</v>
      </c>
      <c r="B519" s="11" t="str">
        <f t="shared" si="29"/>
        <v>II</v>
      </c>
      <c r="C519" s="26">
        <f t="shared" si="30"/>
        <v>52420.162400000001</v>
      </c>
      <c r="D519" t="str">
        <f t="shared" si="31"/>
        <v>R</v>
      </c>
      <c r="E519" t="e">
        <f>VLOOKUP(C519,A!C$21:E$935,3,FALSE)</f>
        <v>#N/A</v>
      </c>
      <c r="G519">
        <v>32041</v>
      </c>
      <c r="H519">
        <v>-9.3200000000000005E-2</v>
      </c>
      <c r="I519">
        <v>52420.162400000001</v>
      </c>
      <c r="J519" t="s">
        <v>1880</v>
      </c>
      <c r="K519" t="s">
        <v>215</v>
      </c>
      <c r="L519" t="s">
        <v>344</v>
      </c>
      <c r="N519" t="s">
        <v>2096</v>
      </c>
    </row>
    <row r="520" spans="1:15">
      <c r="A520" s="26" t="str">
        <f t="shared" si="28"/>
        <v>Dumont Michel</v>
      </c>
      <c r="B520" s="11" t="str">
        <f t="shared" si="29"/>
        <v>I</v>
      </c>
      <c r="C520" s="26">
        <f t="shared" si="30"/>
        <v>52474.439299999998</v>
      </c>
      <c r="D520" t="str">
        <f t="shared" si="31"/>
        <v>vis</v>
      </c>
      <c r="E520" t="e">
        <f>VLOOKUP(C520,A!C$21:E$935,3,FALSE)</f>
        <v>#N/A</v>
      </c>
      <c r="G520">
        <v>32174</v>
      </c>
      <c r="H520">
        <v>-9.4500000000000001E-2</v>
      </c>
      <c r="I520">
        <v>52474.439299999998</v>
      </c>
      <c r="J520" t="s">
        <v>1868</v>
      </c>
      <c r="K520" t="s">
        <v>138</v>
      </c>
      <c r="L520" t="s">
        <v>330</v>
      </c>
      <c r="N520" t="s">
        <v>2090</v>
      </c>
    </row>
    <row r="521" spans="1:15">
      <c r="A521" s="26" t="str">
        <f t="shared" si="28"/>
        <v>Dumont Michel</v>
      </c>
      <c r="B521" s="11" t="str">
        <f t="shared" si="29"/>
        <v>II</v>
      </c>
      <c r="C521" s="26">
        <f t="shared" si="30"/>
        <v>52491.450400000002</v>
      </c>
      <c r="D521" t="str">
        <f t="shared" si="31"/>
        <v>vis</v>
      </c>
      <c r="E521" t="e">
        <f>VLOOKUP(C521,A!C$21:E$935,3,FALSE)</f>
        <v>#N/A</v>
      </c>
      <c r="G521">
        <v>32215</v>
      </c>
      <c r="H521">
        <v>-8.3900000000000002E-2</v>
      </c>
      <c r="I521">
        <v>52491.450400000002</v>
      </c>
      <c r="J521" t="s">
        <v>1880</v>
      </c>
      <c r="K521" t="s">
        <v>138</v>
      </c>
      <c r="L521" t="s">
        <v>330</v>
      </c>
      <c r="N521" t="s">
        <v>2090</v>
      </c>
    </row>
    <row r="522" spans="1:15">
      <c r="A522" s="26" t="str">
        <f t="shared" si="28"/>
        <v>Dumont Michel</v>
      </c>
      <c r="B522" s="11" t="str">
        <f t="shared" si="29"/>
        <v>II</v>
      </c>
      <c r="C522" s="26">
        <f t="shared" si="30"/>
        <v>52523.402099999999</v>
      </c>
      <c r="D522" t="str">
        <f t="shared" si="31"/>
        <v>vis</v>
      </c>
      <c r="E522" t="e">
        <f>VLOOKUP(C522,A!C$21:E$935,3,FALSE)</f>
        <v>#N/A</v>
      </c>
      <c r="G522">
        <v>32293</v>
      </c>
      <c r="H522">
        <v>-8.48E-2</v>
      </c>
      <c r="I522">
        <v>52523.402099999999</v>
      </c>
      <c r="J522" t="s">
        <v>1880</v>
      </c>
      <c r="K522" t="s">
        <v>138</v>
      </c>
      <c r="L522" t="s">
        <v>330</v>
      </c>
      <c r="N522" t="s">
        <v>2090</v>
      </c>
    </row>
    <row r="523" spans="1:15">
      <c r="A523" s="26" t="str">
        <f t="shared" ref="A523:A560" si="32">L523</f>
        <v>Dumont Michel</v>
      </c>
      <c r="B523" s="11" t="str">
        <f t="shared" ref="B523:B560" si="33">IF(J523="s","II","I")</f>
        <v>I</v>
      </c>
      <c r="C523" s="26">
        <f t="shared" ref="C523:C560" si="34">I523</f>
        <v>52531.389600000002</v>
      </c>
      <c r="D523" t="str">
        <f t="shared" ref="D523:D560" si="35">K523</f>
        <v>vis</v>
      </c>
      <c r="E523" t="e">
        <f>VLOOKUP(C523,A!C$21:E$935,3,FALSE)</f>
        <v>#N/A</v>
      </c>
      <c r="G523">
        <v>32313</v>
      </c>
      <c r="H523">
        <v>-8.5199999999999998E-2</v>
      </c>
      <c r="I523">
        <v>52531.389600000002</v>
      </c>
      <c r="J523" t="s">
        <v>1868</v>
      </c>
      <c r="K523" t="s">
        <v>138</v>
      </c>
      <c r="L523" t="s">
        <v>330</v>
      </c>
      <c r="N523" t="s">
        <v>2090</v>
      </c>
    </row>
    <row r="524" spans="1:15">
      <c r="A524" s="26" t="str">
        <f t="shared" si="32"/>
        <v>Dumont Michel</v>
      </c>
      <c r="B524" s="11" t="str">
        <f t="shared" si="33"/>
        <v>II</v>
      </c>
      <c r="C524" s="26">
        <f t="shared" si="34"/>
        <v>52546.349399999999</v>
      </c>
      <c r="D524" t="str">
        <f t="shared" si="35"/>
        <v>vis</v>
      </c>
      <c r="E524" t="e">
        <f>VLOOKUP(C524,A!C$21:E$935,3,FALSE)</f>
        <v>#N/A</v>
      </c>
      <c r="G524">
        <v>32349</v>
      </c>
      <c r="H524">
        <v>-7.7799999999999994E-2</v>
      </c>
      <c r="I524">
        <v>52546.349399999999</v>
      </c>
      <c r="J524" t="s">
        <v>1880</v>
      </c>
      <c r="K524" t="s">
        <v>138</v>
      </c>
      <c r="L524" t="s">
        <v>330</v>
      </c>
      <c r="N524" t="s">
        <v>2090</v>
      </c>
    </row>
    <row r="525" spans="1:15">
      <c r="A525" s="26" t="str">
        <f t="shared" si="32"/>
        <v>Dumont Michel</v>
      </c>
      <c r="B525" s="11" t="str">
        <f t="shared" si="33"/>
        <v>I</v>
      </c>
      <c r="C525" s="26">
        <f t="shared" si="34"/>
        <v>52547.3681</v>
      </c>
      <c r="D525" t="str">
        <f t="shared" si="35"/>
        <v>vis</v>
      </c>
      <c r="E525" t="e">
        <f>VLOOKUP(C525,A!C$21:E$935,3,FALSE)</f>
        <v>#N/A</v>
      </c>
      <c r="G525">
        <v>32352</v>
      </c>
      <c r="H525">
        <v>-8.3000000000000004E-2</v>
      </c>
      <c r="I525">
        <v>52547.3681</v>
      </c>
      <c r="J525" t="s">
        <v>1868</v>
      </c>
      <c r="K525" t="s">
        <v>138</v>
      </c>
      <c r="L525" t="s">
        <v>330</v>
      </c>
      <c r="N525" t="s">
        <v>2090</v>
      </c>
    </row>
    <row r="526" spans="1:15">
      <c r="A526" s="26" t="str">
        <f t="shared" si="32"/>
        <v>Dumont Michel</v>
      </c>
      <c r="B526" s="11" t="str">
        <f t="shared" si="33"/>
        <v>II</v>
      </c>
      <c r="C526" s="26">
        <f t="shared" si="34"/>
        <v>52548.377699999997</v>
      </c>
      <c r="D526" t="str">
        <f t="shared" si="35"/>
        <v>vis</v>
      </c>
      <c r="E526" t="e">
        <f>VLOOKUP(C526,A!C$21:E$935,3,FALSE)</f>
        <v>#N/A</v>
      </c>
      <c r="G526">
        <v>32354</v>
      </c>
      <c r="H526">
        <v>-9.7699999999999995E-2</v>
      </c>
      <c r="I526">
        <v>52548.377699999997</v>
      </c>
      <c r="J526" t="s">
        <v>1880</v>
      </c>
      <c r="K526" t="s">
        <v>138</v>
      </c>
      <c r="L526" t="s">
        <v>330</v>
      </c>
      <c r="N526" t="s">
        <v>2090</v>
      </c>
    </row>
    <row r="527" spans="1:15">
      <c r="A527" s="26" t="str">
        <f t="shared" si="32"/>
        <v>Colak T</v>
      </c>
      <c r="B527" s="11" t="str">
        <f t="shared" si="33"/>
        <v>I</v>
      </c>
      <c r="C527" s="26">
        <f t="shared" si="34"/>
        <v>53886.524899999997</v>
      </c>
      <c r="D527" t="str">
        <f t="shared" si="35"/>
        <v>BV</v>
      </c>
      <c r="E527" t="e">
        <f>VLOOKUP(C527,A!C$21:E$935,3,FALSE)</f>
        <v>#N/A</v>
      </c>
      <c r="G527">
        <v>35621</v>
      </c>
      <c r="H527">
        <v>-6.5500000000000003E-2</v>
      </c>
      <c r="I527">
        <v>53886.524899999997</v>
      </c>
      <c r="J527" t="s">
        <v>1868</v>
      </c>
      <c r="K527" t="s">
        <v>1925</v>
      </c>
      <c r="L527" t="s">
        <v>2097</v>
      </c>
      <c r="O527" t="s">
        <v>2098</v>
      </c>
    </row>
    <row r="528" spans="1:15">
      <c r="A528" s="26" t="str">
        <f t="shared" si="32"/>
        <v>Kilicouglu</v>
      </c>
      <c r="B528" s="11" t="str">
        <f t="shared" si="33"/>
        <v>I</v>
      </c>
      <c r="C528" s="26">
        <f t="shared" si="34"/>
        <v>53893.488299999997</v>
      </c>
      <c r="D528" t="str">
        <f t="shared" si="35"/>
        <v>BV</v>
      </c>
      <c r="E528" t="e">
        <f>VLOOKUP(C528,A!C$21:E$935,3,FALSE)</f>
        <v>#N/A</v>
      </c>
      <c r="G528">
        <v>35638</v>
      </c>
      <c r="H528">
        <v>-6.6100000000000006E-2</v>
      </c>
      <c r="I528">
        <v>53893.488299999997</v>
      </c>
      <c r="J528" t="s">
        <v>1868</v>
      </c>
      <c r="K528" t="s">
        <v>1925</v>
      </c>
      <c r="L528" t="s">
        <v>2099</v>
      </c>
      <c r="N528" t="s">
        <v>2098</v>
      </c>
    </row>
    <row r="529" spans="1:15">
      <c r="A529" s="26" t="str">
        <f t="shared" si="32"/>
        <v>Kilicouglu</v>
      </c>
      <c r="B529" s="11" t="str">
        <f t="shared" si="33"/>
        <v>II</v>
      </c>
      <c r="C529" s="26">
        <f t="shared" si="34"/>
        <v>53906.393700000001</v>
      </c>
      <c r="D529" t="str">
        <f t="shared" si="35"/>
        <v>BV</v>
      </c>
      <c r="E529" t="e">
        <f>VLOOKUP(C529,A!C$21:E$935,3,FALSE)</f>
        <v>#N/A</v>
      </c>
      <c r="G529">
        <v>35669</v>
      </c>
      <c r="H529">
        <v>-6.4799999999999996E-2</v>
      </c>
      <c r="I529">
        <v>53906.393700000001</v>
      </c>
      <c r="J529" t="s">
        <v>1880</v>
      </c>
      <c r="K529" t="s">
        <v>1925</v>
      </c>
      <c r="L529" t="s">
        <v>2099</v>
      </c>
      <c r="N529" t="s">
        <v>2098</v>
      </c>
    </row>
    <row r="530" spans="1:15">
      <c r="A530" s="26" t="str">
        <f t="shared" si="32"/>
        <v>Aydin G</v>
      </c>
      <c r="B530" s="11" t="str">
        <f t="shared" si="33"/>
        <v>II</v>
      </c>
      <c r="C530" s="26">
        <f t="shared" si="34"/>
        <v>53913.357000000004</v>
      </c>
      <c r="D530" t="str">
        <f t="shared" si="35"/>
        <v>BV</v>
      </c>
      <c r="E530" t="e">
        <f>VLOOKUP(C530,A!C$21:E$935,3,FALSE)</f>
        <v>#N/A</v>
      </c>
      <c r="G530">
        <v>35686</v>
      </c>
      <c r="H530">
        <v>-6.5500000000000003E-2</v>
      </c>
      <c r="I530">
        <v>53913.357000000004</v>
      </c>
      <c r="J530" t="s">
        <v>1880</v>
      </c>
      <c r="K530" t="s">
        <v>1925</v>
      </c>
      <c r="L530" t="s">
        <v>2100</v>
      </c>
      <c r="O530" t="s">
        <v>2098</v>
      </c>
    </row>
    <row r="531" spans="1:15">
      <c r="A531" s="26" t="str">
        <f t="shared" si="32"/>
        <v>Liakos A</v>
      </c>
      <c r="B531" s="11" t="str">
        <f t="shared" si="33"/>
        <v>II</v>
      </c>
      <c r="C531" s="26">
        <f t="shared" si="34"/>
        <v>54980.515800000001</v>
      </c>
      <c r="D531" t="str">
        <f t="shared" si="35"/>
        <v>BVRI</v>
      </c>
      <c r="E531" t="e">
        <f>VLOOKUP(C531,A!C$21:E$935,3,FALSE)</f>
        <v>#N/A</v>
      </c>
      <c r="G531">
        <v>38291</v>
      </c>
      <c r="H531">
        <v>-3.9800000000000002E-2</v>
      </c>
      <c r="I531">
        <v>54980.515800000001</v>
      </c>
      <c r="J531" t="s">
        <v>1880</v>
      </c>
      <c r="K531" t="s">
        <v>354</v>
      </c>
      <c r="L531" t="s">
        <v>353</v>
      </c>
      <c r="N531" t="s">
        <v>2101</v>
      </c>
    </row>
    <row r="532" spans="1:15">
      <c r="A532" s="26" t="str">
        <f t="shared" si="32"/>
        <v>Liakos A</v>
      </c>
      <c r="B532" s="11" t="str">
        <f t="shared" si="33"/>
        <v>I</v>
      </c>
      <c r="C532" s="26">
        <f t="shared" si="34"/>
        <v>54982.358999999997</v>
      </c>
      <c r="D532" t="str">
        <f t="shared" si="35"/>
        <v>BVRI</v>
      </c>
      <c r="E532" t="e">
        <f>VLOOKUP(C532,A!C$21:E$935,3,FALSE)</f>
        <v>#N/A</v>
      </c>
      <c r="G532">
        <v>38296</v>
      </c>
      <c r="H532">
        <v>-3.9800000000000002E-2</v>
      </c>
      <c r="I532">
        <v>54982.358999999997</v>
      </c>
      <c r="J532" t="s">
        <v>1868</v>
      </c>
      <c r="K532" t="s">
        <v>354</v>
      </c>
      <c r="L532" t="s">
        <v>353</v>
      </c>
      <c r="N532" t="s">
        <v>2101</v>
      </c>
    </row>
    <row r="533" spans="1:15">
      <c r="A533" s="26" t="str">
        <f t="shared" si="32"/>
        <v>Derman Eth</v>
      </c>
      <c r="B533" s="11" t="str">
        <f t="shared" si="33"/>
        <v>I</v>
      </c>
      <c r="C533" s="26">
        <f t="shared" si="34"/>
        <v>55036.433599999997</v>
      </c>
      <c r="D533" t="str">
        <f t="shared" si="35"/>
        <v>BVRI</v>
      </c>
      <c r="E533" t="e">
        <f>VLOOKUP(C533,A!C$21:E$935,3,FALSE)</f>
        <v>#N/A</v>
      </c>
      <c r="G533">
        <v>38428</v>
      </c>
      <c r="H533">
        <v>-3.8699999999999998E-2</v>
      </c>
      <c r="I533">
        <v>55036.433599999997</v>
      </c>
      <c r="J533" t="s">
        <v>1868</v>
      </c>
      <c r="K533" t="s">
        <v>354</v>
      </c>
      <c r="L533" t="s">
        <v>2102</v>
      </c>
      <c r="N533" t="s">
        <v>2103</v>
      </c>
    </row>
    <row r="534" spans="1:15">
      <c r="A534" s="26" t="str">
        <f t="shared" si="32"/>
        <v>Nagai Kazuo</v>
      </c>
      <c r="B534" s="11" t="str">
        <f t="shared" si="33"/>
        <v>II</v>
      </c>
      <c r="C534" s="26">
        <f t="shared" si="34"/>
        <v>55370.088400000001</v>
      </c>
      <c r="D534" t="str">
        <f t="shared" si="35"/>
        <v>Ic</v>
      </c>
      <c r="E534" t="e">
        <f>VLOOKUP(C534,A!C$21:E$935,3,FALSE)</f>
        <v>#N/A</v>
      </c>
      <c r="G534">
        <v>39242</v>
      </c>
      <c r="H534">
        <v>-4.24E-2</v>
      </c>
      <c r="I534">
        <v>55370.088400000001</v>
      </c>
      <c r="J534" t="s">
        <v>1880</v>
      </c>
      <c r="K534" t="s">
        <v>363</v>
      </c>
      <c r="L534" t="s">
        <v>2086</v>
      </c>
      <c r="N534" t="s">
        <v>2104</v>
      </c>
    </row>
    <row r="535" spans="1:15">
      <c r="A535" s="26" t="str">
        <f t="shared" si="32"/>
        <v>Nagai Kazuo</v>
      </c>
      <c r="B535" s="11" t="str">
        <f t="shared" si="33"/>
        <v>I</v>
      </c>
      <c r="C535" s="26">
        <f t="shared" si="34"/>
        <v>55734.0821</v>
      </c>
      <c r="D535" t="str">
        <f t="shared" si="35"/>
        <v>Rc</v>
      </c>
      <c r="E535" t="e">
        <f>VLOOKUP(C535,A!C$21:E$935,3,FALSE)</f>
        <v>#N/A</v>
      </c>
      <c r="G535">
        <v>40131</v>
      </c>
      <c r="H535">
        <v>-2.0799999999999999E-2</v>
      </c>
      <c r="I535">
        <v>55734.0821</v>
      </c>
      <c r="J535" t="s">
        <v>1868</v>
      </c>
      <c r="K535" t="s">
        <v>1837</v>
      </c>
      <c r="L535" t="s">
        <v>2086</v>
      </c>
      <c r="N535" t="s">
        <v>2105</v>
      </c>
    </row>
    <row r="536" spans="1:15">
      <c r="A536" s="26" t="str">
        <f t="shared" si="32"/>
        <v>Carbol K</v>
      </c>
      <c r="B536" s="11" t="str">
        <f t="shared" si="33"/>
        <v>I</v>
      </c>
      <c r="C536" s="26">
        <f t="shared" si="34"/>
        <v>38226.491000000002</v>
      </c>
      <c r="D536" t="str">
        <f t="shared" si="35"/>
        <v>vis</v>
      </c>
      <c r="E536" t="e">
        <f>VLOOKUP(C536,A!C$21:E$935,3,FALSE)</f>
        <v>#N/A</v>
      </c>
      <c r="G536">
        <v>-2607</v>
      </c>
      <c r="H536">
        <v>-7.5700000000000003E-2</v>
      </c>
      <c r="I536">
        <v>38226.491000000002</v>
      </c>
      <c r="J536" t="s">
        <v>1868</v>
      </c>
      <c r="K536" t="s">
        <v>138</v>
      </c>
      <c r="L536" t="s">
        <v>316</v>
      </c>
      <c r="N536" t="s">
        <v>2106</v>
      </c>
    </row>
    <row r="537" spans="1:15">
      <c r="A537" s="26" t="str">
        <f t="shared" si="32"/>
        <v>Carbol K</v>
      </c>
      <c r="B537" s="11" t="str">
        <f t="shared" si="33"/>
        <v>I</v>
      </c>
      <c r="C537" s="26">
        <f t="shared" si="34"/>
        <v>38226.499000000003</v>
      </c>
      <c r="D537" t="str">
        <f t="shared" si="35"/>
        <v>vis</v>
      </c>
      <c r="E537" t="e">
        <f>VLOOKUP(C537,A!C$21:E$935,3,FALSE)</f>
        <v>#N/A</v>
      </c>
      <c r="G537">
        <v>-2607</v>
      </c>
      <c r="H537">
        <v>-6.7699999999999996E-2</v>
      </c>
      <c r="I537">
        <v>38226.499000000003</v>
      </c>
      <c r="J537" t="s">
        <v>1868</v>
      </c>
      <c r="K537" t="s">
        <v>138</v>
      </c>
      <c r="L537" t="s">
        <v>316</v>
      </c>
      <c r="N537" t="s">
        <v>2106</v>
      </c>
    </row>
    <row r="538" spans="1:15">
      <c r="A538" s="26" t="str">
        <f t="shared" si="32"/>
        <v>Carbol K</v>
      </c>
      <c r="B538" s="11" t="str">
        <f t="shared" si="33"/>
        <v>I</v>
      </c>
      <c r="C538" s="26">
        <f t="shared" si="34"/>
        <v>44732.476000000002</v>
      </c>
      <c r="D538" t="str">
        <f t="shared" si="35"/>
        <v>vis</v>
      </c>
      <c r="E538" t="e">
        <f>VLOOKUP(C538,A!C$21:E$935,3,FALSE)</f>
        <v>#N/A</v>
      </c>
      <c r="G538">
        <v>13275</v>
      </c>
      <c r="H538">
        <v>-0.1202</v>
      </c>
      <c r="I538">
        <v>44732.476000000002</v>
      </c>
      <c r="J538" t="s">
        <v>1868</v>
      </c>
      <c r="K538" t="s">
        <v>138</v>
      </c>
      <c r="L538" t="s">
        <v>316</v>
      </c>
      <c r="N538" t="s">
        <v>1937</v>
      </c>
    </row>
    <row r="539" spans="1:15">
      <c r="A539" s="26" t="str">
        <f t="shared" si="32"/>
        <v>Cervinka T</v>
      </c>
      <c r="B539" s="11" t="str">
        <f t="shared" si="33"/>
        <v>I</v>
      </c>
      <c r="C539" s="26">
        <f t="shared" si="34"/>
        <v>46271.498</v>
      </c>
      <c r="D539" t="str">
        <f t="shared" si="35"/>
        <v>vis</v>
      </c>
      <c r="E539" t="e">
        <f>VLOOKUP(C539,A!C$21:E$935,3,FALSE)</f>
        <v>#N/A</v>
      </c>
      <c r="G539">
        <v>17032</v>
      </c>
      <c r="H539">
        <v>-0.1457</v>
      </c>
      <c r="I539">
        <v>46271.498</v>
      </c>
      <c r="J539" t="s">
        <v>1868</v>
      </c>
      <c r="K539" t="s">
        <v>138</v>
      </c>
      <c r="L539" t="s">
        <v>1957</v>
      </c>
      <c r="N539" t="s">
        <v>1958</v>
      </c>
    </row>
    <row r="540" spans="1:15">
      <c r="A540" s="26" t="str">
        <f t="shared" si="32"/>
        <v>Rottenborn M</v>
      </c>
      <c r="B540" s="11" t="str">
        <f t="shared" si="33"/>
        <v>I</v>
      </c>
      <c r="C540" s="26">
        <f t="shared" si="34"/>
        <v>49928.422100000003</v>
      </c>
      <c r="D540" t="str">
        <f t="shared" si="35"/>
        <v>vis</v>
      </c>
      <c r="E540" t="e">
        <f>VLOOKUP(C540,A!C$21:E$935,3,FALSE)</f>
        <v>#N/A</v>
      </c>
      <c r="G540">
        <v>25959</v>
      </c>
      <c r="H540">
        <v>-0.14929999999999999</v>
      </c>
      <c r="I540">
        <v>49928.422100000003</v>
      </c>
      <c r="J540" t="s">
        <v>1868</v>
      </c>
      <c r="K540" t="s">
        <v>138</v>
      </c>
      <c r="L540" t="s">
        <v>2107</v>
      </c>
      <c r="N540" t="s">
        <v>2108</v>
      </c>
    </row>
    <row r="541" spans="1:15">
      <c r="A541" s="26" t="str">
        <f t="shared" si="32"/>
        <v>Vetrovcova M</v>
      </c>
      <c r="B541" s="11" t="str">
        <f t="shared" si="33"/>
        <v>I</v>
      </c>
      <c r="C541" s="26">
        <f t="shared" si="34"/>
        <v>49928.429799999998</v>
      </c>
      <c r="D541" t="str">
        <f t="shared" si="35"/>
        <v>vis</v>
      </c>
      <c r="E541" t="e">
        <f>VLOOKUP(C541,A!C$21:E$935,3,FALSE)</f>
        <v>#N/A</v>
      </c>
      <c r="G541">
        <v>25959</v>
      </c>
      <c r="H541">
        <v>-0.1416</v>
      </c>
      <c r="I541">
        <v>49928.429799999998</v>
      </c>
      <c r="J541" t="s">
        <v>1868</v>
      </c>
      <c r="K541" t="s">
        <v>138</v>
      </c>
      <c r="L541" t="s">
        <v>2109</v>
      </c>
      <c r="N541" t="s">
        <v>2110</v>
      </c>
    </row>
    <row r="542" spans="1:15">
      <c r="A542" s="26" t="str">
        <f t="shared" si="32"/>
        <v>Polak J</v>
      </c>
      <c r="B542" s="11" t="str">
        <f t="shared" si="33"/>
        <v>I</v>
      </c>
      <c r="C542" s="26">
        <f t="shared" si="34"/>
        <v>49928.444300000003</v>
      </c>
      <c r="D542" t="str">
        <f t="shared" si="35"/>
        <v>vis</v>
      </c>
      <c r="E542" t="e">
        <f>VLOOKUP(C542,A!C$21:E$935,3,FALSE)</f>
        <v>#N/A</v>
      </c>
      <c r="G542">
        <v>25959</v>
      </c>
      <c r="H542">
        <v>-0.12709999999999999</v>
      </c>
      <c r="I542">
        <v>49928.444300000003</v>
      </c>
      <c r="J542" t="s">
        <v>1868</v>
      </c>
      <c r="K542" t="s">
        <v>138</v>
      </c>
      <c r="L542" t="s">
        <v>2111</v>
      </c>
      <c r="O542" t="s">
        <v>2112</v>
      </c>
    </row>
    <row r="543" spans="1:15">
      <c r="A543" s="26" t="str">
        <f t="shared" si="32"/>
        <v>Zibar M</v>
      </c>
      <c r="B543" s="11" t="str">
        <f t="shared" si="33"/>
        <v>I</v>
      </c>
      <c r="C543" s="26">
        <f t="shared" si="34"/>
        <v>49928.445</v>
      </c>
      <c r="D543" t="str">
        <f t="shared" si="35"/>
        <v>vis</v>
      </c>
      <c r="E543" t="e">
        <f>VLOOKUP(C543,A!C$21:E$935,3,FALSE)</f>
        <v>#N/A</v>
      </c>
      <c r="G543">
        <v>25959</v>
      </c>
      <c r="H543">
        <v>-0.12640000000000001</v>
      </c>
      <c r="I543">
        <v>49928.445</v>
      </c>
      <c r="J543" t="s">
        <v>1868</v>
      </c>
      <c r="K543" t="s">
        <v>138</v>
      </c>
      <c r="L543" t="s">
        <v>2113</v>
      </c>
      <c r="O543" t="s">
        <v>2112</v>
      </c>
    </row>
    <row r="544" spans="1:15">
      <c r="A544" s="26" t="str">
        <f t="shared" si="32"/>
        <v>Vetrovcova M</v>
      </c>
      <c r="B544" s="11" t="str">
        <f t="shared" si="33"/>
        <v>I</v>
      </c>
      <c r="C544" s="26">
        <f t="shared" si="34"/>
        <v>49930.4692</v>
      </c>
      <c r="D544" t="str">
        <f t="shared" si="35"/>
        <v>vis</v>
      </c>
      <c r="E544" t="e">
        <f>VLOOKUP(C544,A!C$21:E$935,3,FALSE)</f>
        <v>#N/A</v>
      </c>
      <c r="G544">
        <v>25964</v>
      </c>
      <c r="H544">
        <v>-0.15049999999999999</v>
      </c>
      <c r="I544">
        <v>49930.4692</v>
      </c>
      <c r="J544" t="s">
        <v>1868</v>
      </c>
      <c r="K544" t="s">
        <v>138</v>
      </c>
      <c r="L544" t="s">
        <v>2109</v>
      </c>
      <c r="N544" t="s">
        <v>2112</v>
      </c>
    </row>
    <row r="545" spans="1:15">
      <c r="A545" s="26" t="str">
        <f t="shared" si="32"/>
        <v>Honzik L</v>
      </c>
      <c r="B545" s="11" t="str">
        <f t="shared" si="33"/>
        <v>I</v>
      </c>
      <c r="C545" s="26">
        <f t="shared" si="34"/>
        <v>49930.474099999999</v>
      </c>
      <c r="D545" t="str">
        <f t="shared" si="35"/>
        <v>vis</v>
      </c>
      <c r="E545" t="e">
        <f>VLOOKUP(C545,A!C$21:E$935,3,FALSE)</f>
        <v>#N/A</v>
      </c>
      <c r="G545">
        <v>25964</v>
      </c>
      <c r="H545">
        <v>-0.14560000000000001</v>
      </c>
      <c r="I545">
        <v>49930.474099999999</v>
      </c>
      <c r="J545" t="s">
        <v>1868</v>
      </c>
      <c r="K545" t="s">
        <v>138</v>
      </c>
      <c r="L545" t="s">
        <v>2114</v>
      </c>
      <c r="N545" t="s">
        <v>2112</v>
      </c>
    </row>
    <row r="546" spans="1:15">
      <c r="A546" s="26" t="str">
        <f t="shared" si="32"/>
        <v>Mocek J</v>
      </c>
      <c r="B546" s="11" t="str">
        <f t="shared" si="33"/>
        <v>I</v>
      </c>
      <c r="C546" s="26">
        <f t="shared" si="34"/>
        <v>49930.4755</v>
      </c>
      <c r="D546" t="str">
        <f t="shared" si="35"/>
        <v>vis</v>
      </c>
      <c r="E546" t="e">
        <f>VLOOKUP(C546,A!C$21:E$935,3,FALSE)</f>
        <v>#N/A</v>
      </c>
      <c r="G546">
        <v>25964</v>
      </c>
      <c r="H546">
        <v>-0.14419999999999999</v>
      </c>
      <c r="I546">
        <v>49930.4755</v>
      </c>
      <c r="J546" t="s">
        <v>1868</v>
      </c>
      <c r="K546" t="s">
        <v>138</v>
      </c>
      <c r="L546" t="s">
        <v>2115</v>
      </c>
      <c r="O546" t="s">
        <v>2112</v>
      </c>
    </row>
    <row r="547" spans="1:15">
      <c r="A547" s="26" t="str">
        <f t="shared" si="32"/>
        <v>Rottenborn M</v>
      </c>
      <c r="B547" s="11" t="str">
        <f t="shared" si="33"/>
        <v>I</v>
      </c>
      <c r="C547" s="26">
        <f t="shared" si="34"/>
        <v>49930.481</v>
      </c>
      <c r="D547" t="str">
        <f t="shared" si="35"/>
        <v>vis</v>
      </c>
      <c r="E547" t="e">
        <f>VLOOKUP(C547,A!C$21:E$935,3,FALSE)</f>
        <v>#N/A</v>
      </c>
      <c r="G547">
        <v>25964</v>
      </c>
      <c r="H547">
        <v>-0.13869999999999999</v>
      </c>
      <c r="I547">
        <v>49930.481</v>
      </c>
      <c r="J547" t="s">
        <v>1868</v>
      </c>
      <c r="K547" t="s">
        <v>138</v>
      </c>
      <c r="L547" t="s">
        <v>2107</v>
      </c>
      <c r="N547" t="s">
        <v>2112</v>
      </c>
    </row>
    <row r="548" spans="1:15">
      <c r="A548" s="26" t="str">
        <f t="shared" si="32"/>
        <v>Kovarik J</v>
      </c>
      <c r="B548" s="11" t="str">
        <f t="shared" si="33"/>
        <v>I</v>
      </c>
      <c r="C548" s="26">
        <f t="shared" si="34"/>
        <v>49930.485200000003</v>
      </c>
      <c r="D548" t="str">
        <f t="shared" si="35"/>
        <v>vis</v>
      </c>
      <c r="E548" t="e">
        <f>VLOOKUP(C548,A!C$21:E$935,3,FALSE)</f>
        <v>#N/A</v>
      </c>
      <c r="G548">
        <v>25964</v>
      </c>
      <c r="H548">
        <v>-0.13450000000000001</v>
      </c>
      <c r="I548">
        <v>49930.485200000003</v>
      </c>
      <c r="J548" t="s">
        <v>1868</v>
      </c>
      <c r="K548" t="s">
        <v>138</v>
      </c>
      <c r="L548" t="s">
        <v>2116</v>
      </c>
      <c r="N548" t="s">
        <v>2112</v>
      </c>
    </row>
    <row r="549" spans="1:15">
      <c r="A549" s="26" t="str">
        <f t="shared" si="32"/>
        <v>Netolicky M</v>
      </c>
      <c r="B549" s="11" t="str">
        <f t="shared" si="33"/>
        <v>I</v>
      </c>
      <c r="C549" s="26">
        <f t="shared" si="34"/>
        <v>50243.450100000002</v>
      </c>
      <c r="D549" t="str">
        <f t="shared" si="35"/>
        <v>vis</v>
      </c>
      <c r="E549" t="e">
        <f>VLOOKUP(C549,A!C$21:E$935,3,FALSE)</f>
        <v>#N/A</v>
      </c>
      <c r="G549">
        <v>26728</v>
      </c>
      <c r="H549">
        <v>-0.1406</v>
      </c>
      <c r="I549">
        <v>50243.450100000002</v>
      </c>
      <c r="J549" t="s">
        <v>1868</v>
      </c>
      <c r="K549" t="s">
        <v>138</v>
      </c>
      <c r="L549" t="s">
        <v>2117</v>
      </c>
      <c r="N549" t="s">
        <v>2118</v>
      </c>
    </row>
    <row r="550" spans="1:15">
      <c r="A550" s="26" t="str">
        <f t="shared" si="32"/>
        <v>Kapitan J</v>
      </c>
      <c r="B550" s="11" t="str">
        <f t="shared" si="33"/>
        <v>I</v>
      </c>
      <c r="C550" s="26">
        <f t="shared" si="34"/>
        <v>50295.490100000003</v>
      </c>
      <c r="D550" t="str">
        <f t="shared" si="35"/>
        <v>vis</v>
      </c>
      <c r="E550" t="e">
        <f>VLOOKUP(C550,A!C$21:E$935,3,FALSE)</f>
        <v>#N/A</v>
      </c>
      <c r="G550">
        <v>26855</v>
      </c>
      <c r="H550">
        <v>-0.12590000000000001</v>
      </c>
      <c r="I550">
        <v>50295.490100000003</v>
      </c>
      <c r="J550" t="s">
        <v>1868</v>
      </c>
      <c r="K550" t="s">
        <v>138</v>
      </c>
      <c r="L550" t="s">
        <v>2119</v>
      </c>
      <c r="N550" t="s">
        <v>2120</v>
      </c>
    </row>
    <row r="551" spans="1:15">
      <c r="A551" s="26" t="str">
        <f t="shared" si="32"/>
        <v>Hajek P</v>
      </c>
      <c r="B551" s="11" t="str">
        <f t="shared" si="33"/>
        <v>I</v>
      </c>
      <c r="C551" s="26">
        <f t="shared" si="34"/>
        <v>50667.462</v>
      </c>
      <c r="D551" t="str">
        <f t="shared" si="35"/>
        <v>vis</v>
      </c>
      <c r="E551" t="e">
        <f>VLOOKUP(C551,A!C$21:E$935,3,FALSE)</f>
        <v>#N/A</v>
      </c>
      <c r="G551">
        <v>27763</v>
      </c>
      <c r="H551">
        <v>-0.1144</v>
      </c>
      <c r="I551">
        <v>50667.462</v>
      </c>
      <c r="J551" t="s">
        <v>1868</v>
      </c>
      <c r="K551" t="s">
        <v>138</v>
      </c>
      <c r="L551" t="s">
        <v>2121</v>
      </c>
      <c r="O551" t="s">
        <v>2122</v>
      </c>
    </row>
    <row r="552" spans="1:15">
      <c r="A552" s="26" t="str">
        <f t="shared" si="32"/>
        <v>Macuchova S</v>
      </c>
      <c r="B552" s="11" t="str">
        <f t="shared" si="33"/>
        <v>I</v>
      </c>
      <c r="C552" s="26">
        <f t="shared" si="34"/>
        <v>51374.519200000002</v>
      </c>
      <c r="D552" t="str">
        <f t="shared" si="35"/>
        <v>vis</v>
      </c>
      <c r="E552" t="e">
        <f>VLOOKUP(C552,A!C$21:E$935,3,FALSE)</f>
        <v>#N/A</v>
      </c>
      <c r="G552">
        <v>29489</v>
      </c>
      <c r="H552">
        <v>-0.10970000000000001</v>
      </c>
      <c r="I552">
        <v>51374.519200000002</v>
      </c>
      <c r="J552" t="s">
        <v>1868</v>
      </c>
      <c r="K552" t="s">
        <v>138</v>
      </c>
      <c r="L552" t="s">
        <v>2123</v>
      </c>
      <c r="N552" t="s">
        <v>2108</v>
      </c>
    </row>
    <row r="553" spans="1:15">
      <c r="A553" s="26" t="str">
        <f t="shared" si="32"/>
        <v>Cihal R</v>
      </c>
      <c r="B553" s="11" t="str">
        <f t="shared" si="33"/>
        <v>I</v>
      </c>
      <c r="C553" s="26">
        <f t="shared" si="34"/>
        <v>52134.390099999997</v>
      </c>
      <c r="D553" t="str">
        <f t="shared" si="35"/>
        <v>vis</v>
      </c>
      <c r="E553" t="e">
        <f>VLOOKUP(C553,A!C$21:E$935,3,FALSE)</f>
        <v>#N/A</v>
      </c>
      <c r="G553">
        <v>31344</v>
      </c>
      <c r="H553">
        <v>-0.1358</v>
      </c>
      <c r="I553">
        <v>52134.390099999997</v>
      </c>
      <c r="J553" t="s">
        <v>1868</v>
      </c>
      <c r="K553" t="s">
        <v>138</v>
      </c>
      <c r="L553" t="s">
        <v>349</v>
      </c>
      <c r="O553" t="s">
        <v>2016</v>
      </c>
    </row>
    <row r="554" spans="1:15">
      <c r="A554" s="26" t="str">
        <f t="shared" si="32"/>
        <v>Cihal R</v>
      </c>
      <c r="B554" s="11" t="str">
        <f t="shared" si="33"/>
        <v>I</v>
      </c>
      <c r="C554" s="26">
        <f t="shared" si="34"/>
        <v>52823.420899999997</v>
      </c>
      <c r="D554" t="str">
        <f t="shared" si="35"/>
        <v>vis</v>
      </c>
      <c r="E554" t="e">
        <f>VLOOKUP(C554,A!C$21:E$935,3,FALSE)</f>
        <v>#N/A</v>
      </c>
      <c r="G554">
        <v>33026</v>
      </c>
      <c r="H554">
        <v>-0.13289999999999999</v>
      </c>
      <c r="I554">
        <v>52823.420899999997</v>
      </c>
      <c r="J554" t="s">
        <v>1868</v>
      </c>
      <c r="K554" t="s">
        <v>138</v>
      </c>
      <c r="L554" t="s">
        <v>349</v>
      </c>
      <c r="O554" t="s">
        <v>2016</v>
      </c>
    </row>
    <row r="555" spans="1:15">
      <c r="A555" s="26" t="str">
        <f t="shared" si="32"/>
        <v>Hejduk P</v>
      </c>
      <c r="B555" s="11" t="str">
        <f t="shared" si="33"/>
        <v>I</v>
      </c>
      <c r="C555" s="26">
        <f t="shared" si="34"/>
        <v>53569.4372</v>
      </c>
      <c r="D555" t="str">
        <f t="shared" si="35"/>
        <v>vis</v>
      </c>
      <c r="E555" t="e">
        <f>VLOOKUP(C555,A!C$21:E$935,3,FALSE)</f>
        <v>#N/A</v>
      </c>
      <c r="G555">
        <v>34847</v>
      </c>
      <c r="H555">
        <v>-8.5599999999999996E-2</v>
      </c>
      <c r="I555">
        <v>53569.4372</v>
      </c>
      <c r="J555" t="s">
        <v>1868</v>
      </c>
      <c r="K555" t="s">
        <v>138</v>
      </c>
      <c r="L555" t="s">
        <v>351</v>
      </c>
      <c r="N555" t="s">
        <v>2013</v>
      </c>
    </row>
    <row r="556" spans="1:15">
      <c r="A556" s="26" t="str">
        <f t="shared" si="32"/>
        <v>Smelcer L</v>
      </c>
      <c r="B556" s="11" t="str">
        <f t="shared" si="33"/>
        <v>II</v>
      </c>
      <c r="C556" s="26">
        <f t="shared" si="34"/>
        <v>55067.363400000002</v>
      </c>
      <c r="D556" t="str">
        <f t="shared" si="35"/>
        <v>V</v>
      </c>
      <c r="E556" t="e">
        <f>VLOOKUP(C556,A!C$21:E$935,3,FALSE)</f>
        <v>#N/A</v>
      </c>
      <c r="G556">
        <v>38503</v>
      </c>
      <c r="H556">
        <v>-3.7499999999999999E-2</v>
      </c>
      <c r="I556">
        <v>55067.363400000002</v>
      </c>
      <c r="J556" t="s">
        <v>1880</v>
      </c>
      <c r="K556" t="s">
        <v>241</v>
      </c>
      <c r="L556" t="s">
        <v>2124</v>
      </c>
      <c r="N556" t="s">
        <v>2125</v>
      </c>
    </row>
    <row r="557" spans="1:15">
      <c r="A557" s="26" t="str">
        <f t="shared" si="32"/>
        <v>Smelcer L</v>
      </c>
      <c r="B557" s="11" t="str">
        <f t="shared" si="33"/>
        <v>II</v>
      </c>
      <c r="C557" s="26">
        <f t="shared" si="34"/>
        <v>55067.363400000002</v>
      </c>
      <c r="D557" t="str">
        <f t="shared" si="35"/>
        <v>I</v>
      </c>
      <c r="E557" t="e">
        <f>VLOOKUP(C557,A!C$21:E$935,3,FALSE)</f>
        <v>#N/A</v>
      </c>
      <c r="G557">
        <v>38503</v>
      </c>
      <c r="H557">
        <v>-3.7499999999999999E-2</v>
      </c>
      <c r="I557">
        <v>55067.363400000002</v>
      </c>
      <c r="J557" t="s">
        <v>1880</v>
      </c>
      <c r="K557" t="s">
        <v>50</v>
      </c>
      <c r="L557" t="s">
        <v>2124</v>
      </c>
      <c r="N557" t="s">
        <v>2125</v>
      </c>
    </row>
    <row r="558" spans="1:15">
      <c r="A558" s="26" t="str">
        <f t="shared" si="32"/>
        <v>Smelcer L</v>
      </c>
      <c r="B558" s="11" t="str">
        <f t="shared" si="33"/>
        <v>II</v>
      </c>
      <c r="C558" s="26">
        <f t="shared" si="34"/>
        <v>55067.363499999999</v>
      </c>
      <c r="D558" t="str">
        <f t="shared" si="35"/>
        <v>R</v>
      </c>
      <c r="E558" t="e">
        <f>VLOOKUP(C558,A!C$21:E$935,3,FALSE)</f>
        <v>#N/A</v>
      </c>
      <c r="G558">
        <v>38503</v>
      </c>
      <c r="H558">
        <v>-3.7400000000000003E-2</v>
      </c>
      <c r="I558">
        <v>55067.363499999999</v>
      </c>
      <c r="J558" t="s">
        <v>1880</v>
      </c>
      <c r="K558" t="s">
        <v>215</v>
      </c>
      <c r="L558" t="s">
        <v>2124</v>
      </c>
      <c r="N558" t="s">
        <v>2125</v>
      </c>
    </row>
    <row r="559" spans="1:15">
      <c r="A559" s="26" t="str">
        <f t="shared" si="32"/>
        <v>Smelcer L.</v>
      </c>
      <c r="B559" s="11" t="str">
        <f t="shared" si="33"/>
        <v>II</v>
      </c>
      <c r="C559" s="26">
        <f t="shared" si="34"/>
        <v>56522.471700000002</v>
      </c>
      <c r="D559" t="str">
        <f t="shared" si="35"/>
        <v>R</v>
      </c>
      <c r="E559" t="e">
        <f>VLOOKUP(C559,A!C$21:E$935,3,FALSE)</f>
        <v>#N/A</v>
      </c>
      <c r="G559">
        <v>42055</v>
      </c>
      <c r="H559">
        <v>1.1000000000000001E-3</v>
      </c>
      <c r="I559">
        <v>56522.471700000002</v>
      </c>
      <c r="J559" t="s">
        <v>1880</v>
      </c>
      <c r="K559" t="s">
        <v>215</v>
      </c>
      <c r="L559" t="s">
        <v>359</v>
      </c>
      <c r="N559" t="s">
        <v>2126</v>
      </c>
    </row>
    <row r="560" spans="1:15">
      <c r="A560" s="26" t="str">
        <f t="shared" si="32"/>
        <v>Smelcer L.</v>
      </c>
      <c r="B560" s="11" t="str">
        <f t="shared" si="33"/>
        <v>II</v>
      </c>
      <c r="C560" s="26">
        <f t="shared" si="34"/>
        <v>56522.472600000001</v>
      </c>
      <c r="D560" t="str">
        <f t="shared" si="35"/>
        <v>V</v>
      </c>
      <c r="E560" t="e">
        <f>VLOOKUP(C560,A!C$21:E$935,3,FALSE)</f>
        <v>#N/A</v>
      </c>
      <c r="G560">
        <v>42055</v>
      </c>
      <c r="H560">
        <v>2E-3</v>
      </c>
      <c r="I560">
        <v>56522.472600000001</v>
      </c>
      <c r="J560" t="s">
        <v>1880</v>
      </c>
      <c r="K560" t="s">
        <v>241</v>
      </c>
      <c r="L560" t="s">
        <v>359</v>
      </c>
      <c r="N560" t="s">
        <v>2126</v>
      </c>
    </row>
  </sheetData>
  <sheetProtection selectLockedCells="1" selectUnlockedCells="1"/>
  <hyperlinks>
    <hyperlink ref="A3" r:id="rId1" xr:uid="{00000000-0004-0000-0E00-000000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23"/>
  </sheetPr>
  <dimension ref="A1:BC336"/>
  <sheetViews>
    <sheetView workbookViewId="0"/>
  </sheetViews>
  <sheetFormatPr defaultColWidth="10.28515625" defaultRowHeight="12.75"/>
  <cols>
    <col min="1" max="1" width="15" style="1" customWidth="1"/>
    <col min="2" max="2" width="5.140625" style="1" customWidth="1"/>
    <col min="3" max="3" width="11.85546875" style="1" customWidth="1"/>
    <col min="4" max="4" width="11.5703125" style="1" customWidth="1"/>
    <col min="5" max="5" width="12.42578125" style="1" customWidth="1"/>
    <col min="6" max="6" width="15.14062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8" ht="20.25">
      <c r="A1" s="2" t="s">
        <v>244</v>
      </c>
      <c r="AK1" s="1">
        <v>-15080</v>
      </c>
      <c r="AL1" s="1">
        <v>6.2305199993716087E-2</v>
      </c>
    </row>
    <row r="2" spans="1:38">
      <c r="A2" s="1" t="s">
        <v>1</v>
      </c>
      <c r="B2" s="3" t="s">
        <v>2</v>
      </c>
      <c r="AK2" s="1">
        <v>-15046</v>
      </c>
      <c r="AL2" s="1">
        <v>5.0351739999314304E-2</v>
      </c>
    </row>
    <row r="3" spans="1:38">
      <c r="A3" s="4" t="s">
        <v>245</v>
      </c>
      <c r="AK3" s="1">
        <v>-15004</v>
      </c>
      <c r="AL3" s="1">
        <v>5.9232760002487339E-2</v>
      </c>
    </row>
    <row r="4" spans="1:38">
      <c r="A4" s="5" t="s">
        <v>4</v>
      </c>
      <c r="C4" s="6">
        <v>41835.861700000001</v>
      </c>
      <c r="D4" s="7">
        <v>0.40964569000000001</v>
      </c>
      <c r="AK4" s="1">
        <v>-14269</v>
      </c>
      <c r="AL4" s="1">
        <v>3.965061000053538E-2</v>
      </c>
    </row>
    <row r="5" spans="1:38">
      <c r="A5" s="77" t="s">
        <v>246</v>
      </c>
      <c r="B5"/>
      <c r="C5" s="78">
        <v>8</v>
      </c>
      <c r="D5" t="s">
        <v>247</v>
      </c>
      <c r="AK5" s="1">
        <v>-14215</v>
      </c>
      <c r="AL5" s="1">
        <v>6.1783350000041537E-2</v>
      </c>
    </row>
    <row r="6" spans="1:38">
      <c r="A6" s="5" t="s">
        <v>5</v>
      </c>
      <c r="AK6" s="1">
        <v>-6204</v>
      </c>
      <c r="AL6" s="1">
        <v>1.836075999744935E-2</v>
      </c>
    </row>
    <row r="7" spans="1:38">
      <c r="A7" s="1" t="s">
        <v>6</v>
      </c>
      <c r="C7" s="1">
        <f>+C4</f>
        <v>41835.861700000001</v>
      </c>
      <c r="D7" s="1">
        <f>C7-14000*C8</f>
        <v>36100.822039999999</v>
      </c>
      <c r="AK7" s="1">
        <v>-6143</v>
      </c>
      <c r="AL7" s="1">
        <v>1.3573669995821547E-2</v>
      </c>
    </row>
    <row r="8" spans="1:38">
      <c r="A8" s="1" t="s">
        <v>7</v>
      </c>
      <c r="C8" s="1">
        <f>+D4</f>
        <v>0.40964569000000001</v>
      </c>
      <c r="AK8" s="1">
        <v>-4366</v>
      </c>
      <c r="AL8" s="1">
        <v>9.3825399962952361E-3</v>
      </c>
    </row>
    <row r="9" spans="1:38">
      <c r="A9" s="8" t="s">
        <v>8</v>
      </c>
      <c r="B9" s="8"/>
      <c r="C9" s="8">
        <v>218</v>
      </c>
      <c r="D9" s="8" t="str">
        <f>"F"&amp;C9</f>
        <v>F218</v>
      </c>
      <c r="E9" s="8" t="str">
        <f>"G"&amp;C9</f>
        <v>G218</v>
      </c>
      <c r="AK9" s="1">
        <v>-4361</v>
      </c>
      <c r="AL9" s="1">
        <v>8.8540900032967329E-3</v>
      </c>
    </row>
    <row r="10" spans="1:38">
      <c r="C10" s="9" t="s">
        <v>9</v>
      </c>
      <c r="D10" s="9" t="s">
        <v>10</v>
      </c>
      <c r="AK10" s="1">
        <v>-3460</v>
      </c>
      <c r="AL10" s="1">
        <v>5.4873999979463406E-3</v>
      </c>
    </row>
    <row r="11" spans="1:38">
      <c r="A11" s="1" t="s">
        <v>11</v>
      </c>
      <c r="C11" s="10">
        <f ca="1">INTERCEPT(INDIRECT(E9):G809,INDIRECT(D9):$F809)</f>
        <v>-9.7212184971701726E-2</v>
      </c>
      <c r="D11" s="11">
        <f>+E11*F11</f>
        <v>-4.0802405228906283E-4</v>
      </c>
      <c r="E11" s="12">
        <v>-4.0802405228906283E-4</v>
      </c>
      <c r="F11" s="1">
        <v>1</v>
      </c>
      <c r="AK11" s="1">
        <v>-2479</v>
      </c>
      <c r="AL11" s="1">
        <v>-1.0344900001655333E-3</v>
      </c>
    </row>
    <row r="12" spans="1:38">
      <c r="A12" s="1" t="s">
        <v>12</v>
      </c>
      <c r="C12" s="10">
        <f ca="1">SLOPE(INDIRECT(E9):G809,INDIRECT(D9):$F809)</f>
        <v>7.4476370729085304E-6</v>
      </c>
      <c r="D12" s="11">
        <f>+E12*F12</f>
        <v>-1.162532807456083E-6</v>
      </c>
      <c r="E12" s="13">
        <v>-1.1625328074560829E-2</v>
      </c>
      <c r="F12" s="1">
        <v>1E-4</v>
      </c>
      <c r="AK12" s="1">
        <v>-2415.5</v>
      </c>
      <c r="AL12" s="1">
        <v>6.0641949967248365E-3</v>
      </c>
    </row>
    <row r="13" spans="1:38">
      <c r="A13" s="1" t="s">
        <v>13</v>
      </c>
      <c r="C13" s="11" t="s">
        <v>14</v>
      </c>
      <c r="D13" s="82">
        <f>+E13*F13</f>
        <v>1.758880921372551E-10</v>
      </c>
      <c r="E13" s="14">
        <v>1.758880921372551E-2</v>
      </c>
      <c r="F13" s="1">
        <v>1E-8</v>
      </c>
      <c r="AK13" s="1">
        <v>-2398.5</v>
      </c>
      <c r="AL13" s="1">
        <v>1.4874650005367585E-3</v>
      </c>
    </row>
    <row r="14" spans="1:38">
      <c r="A14" s="1" t="s">
        <v>15</v>
      </c>
      <c r="E14" s="1">
        <f>SUM(U21:U808)</f>
        <v>5.3196882217186846E-3</v>
      </c>
      <c r="AK14" s="1">
        <v>-1748</v>
      </c>
      <c r="AL14" s="1">
        <v>7.6611999975284562E-4</v>
      </c>
    </row>
    <row r="15" spans="1:38">
      <c r="A15" s="5" t="s">
        <v>16</v>
      </c>
      <c r="C15" s="15">
        <f ca="1">(C7+C11)+(C8+C12)*INT(MAX(F21:F3336))</f>
        <v>56522.239125241729</v>
      </c>
      <c r="D15" s="16">
        <f>+C7+INT(MAX(F21:F1391))*C8+D11+D12*INT(MAX(F21:F3826))+D13*INT(MAX(F21:F3853)^2)</f>
        <v>56522.253320452881</v>
      </c>
      <c r="E15" s="84" t="s">
        <v>248</v>
      </c>
      <c r="F15" s="78">
        <v>1</v>
      </c>
      <c r="AK15" s="1">
        <v>-1707.5</v>
      </c>
      <c r="AL15" s="1">
        <v>-6.4843250074773096E-3</v>
      </c>
    </row>
    <row r="16" spans="1:38">
      <c r="A16" s="5" t="s">
        <v>17</v>
      </c>
      <c r="C16" s="15">
        <f ca="1">+C8+C12</f>
        <v>0.40965313763707289</v>
      </c>
      <c r="D16" s="17">
        <f>+C8+D12+2*D13*MAX(F21:F176)</f>
        <v>0.40964677127158394</v>
      </c>
      <c r="E16" s="84" t="s">
        <v>249</v>
      </c>
      <c r="F16" s="147">
        <f ca="1">NOW()+15018.5+$C$5/24</f>
        <v>60366.57229178241</v>
      </c>
      <c r="AK16" s="1">
        <v>-1700</v>
      </c>
      <c r="AL16" s="1">
        <v>-7.626999999047257E-3</v>
      </c>
    </row>
    <row r="17" spans="1:55">
      <c r="A17" s="10" t="s">
        <v>18</v>
      </c>
      <c r="C17" s="1">
        <f>COUNT(C21:C1994)</f>
        <v>297</v>
      </c>
      <c r="E17" s="84" t="s">
        <v>250</v>
      </c>
      <c r="F17" s="63">
        <f ca="1">ROUND(2*(F16-$C$7)/$C$8,0)/2+F15</f>
        <v>45237</v>
      </c>
      <c r="AK17" s="1">
        <v>-1684.5</v>
      </c>
      <c r="AL17" s="1">
        <v>3.4648049986572005E-3</v>
      </c>
    </row>
    <row r="18" spans="1:55">
      <c r="A18" s="5" t="s">
        <v>252</v>
      </c>
      <c r="C18" s="18">
        <f ca="1">+C15</f>
        <v>56522.239125241729</v>
      </c>
      <c r="D18" s="19">
        <f ca="1">C16</f>
        <v>0.40965313763707289</v>
      </c>
      <c r="E18" s="84" t="s">
        <v>253</v>
      </c>
      <c r="F18" s="16">
        <f ca="1">ROUND(2*(F16-$C$15)/$C$16,0)/2+F15</f>
        <v>9385.5</v>
      </c>
      <c r="AK18" s="1">
        <v>-870</v>
      </c>
      <c r="AL18" s="1">
        <v>2.5029999960679561E-4</v>
      </c>
    </row>
    <row r="19" spans="1:55">
      <c r="A19" s="5" t="s">
        <v>254</v>
      </c>
      <c r="C19" s="20">
        <f>+D15</f>
        <v>56522.253320452881</v>
      </c>
      <c r="D19" s="21">
        <f>+D16</f>
        <v>0.40964677127158394</v>
      </c>
      <c r="E19" s="84" t="s">
        <v>255</v>
      </c>
      <c r="F19" s="89">
        <f ca="1">+$C$15+$C$16*F18-15018.5-$C$5/24</f>
        <v>45348.205315201143</v>
      </c>
      <c r="G19" s="1">
        <f>COUNT(G21:G336)</f>
        <v>170</v>
      </c>
      <c r="T19" s="1">
        <f>COUNT(T21:T336)</f>
        <v>170</v>
      </c>
      <c r="AK19" s="1">
        <v>-870</v>
      </c>
      <c r="AL19" s="1">
        <v>4.5029999455437064E-4</v>
      </c>
    </row>
    <row r="20" spans="1:55" ht="14.25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9" t="s">
        <v>30</v>
      </c>
      <c r="H20" s="22" t="s">
        <v>31</v>
      </c>
      <c r="I20" s="22" t="s">
        <v>32</v>
      </c>
      <c r="J20" s="22" t="s">
        <v>33</v>
      </c>
      <c r="K20" s="22" t="s">
        <v>34</v>
      </c>
      <c r="L20" s="22" t="s">
        <v>35</v>
      </c>
      <c r="M20" s="22" t="s">
        <v>36</v>
      </c>
      <c r="N20" s="22" t="s">
        <v>37</v>
      </c>
      <c r="O20" s="22" t="s">
        <v>38</v>
      </c>
      <c r="P20" s="22" t="s">
        <v>39</v>
      </c>
      <c r="Q20" s="9" t="s">
        <v>40</v>
      </c>
      <c r="R20" s="90" t="s">
        <v>41</v>
      </c>
      <c r="S20" s="22" t="s">
        <v>42</v>
      </c>
      <c r="T20" s="22" t="s">
        <v>43</v>
      </c>
      <c r="U20" s="22" t="s">
        <v>44</v>
      </c>
      <c r="V20" s="1" t="s">
        <v>261</v>
      </c>
      <c r="AK20" s="1">
        <v>0</v>
      </c>
      <c r="AL20" s="1">
        <v>-1.0000000474974513E-4</v>
      </c>
    </row>
    <row r="21" spans="1:55">
      <c r="A21" s="158" t="s">
        <v>262</v>
      </c>
      <c r="B21" s="25"/>
      <c r="C21" s="26">
        <v>34179.453399999999</v>
      </c>
      <c r="D21" s="26"/>
      <c r="E21" s="1">
        <f t="shared" ref="E21:E84" si="0">+(C21-C$7)/C$8</f>
        <v>-18690.318211330388</v>
      </c>
      <c r="F21" s="1">
        <f t="shared" ref="F21:F84" si="1">ROUND(2*E21,0)/2</f>
        <v>-18690.5</v>
      </c>
      <c r="G21" s="1">
        <f t="shared" ref="G21:G52" si="2">+C21-(C$7+F21*C$8)</f>
        <v>7.4468945000262465E-2</v>
      </c>
      <c r="N21" s="1">
        <f t="shared" ref="N21:N27" si="3">+G21</f>
        <v>7.4468945000262465E-2</v>
      </c>
      <c r="P21" s="1">
        <f t="shared" ref="P21:P84" si="4">+D$11+D$12*F21+D$13*F21^2</f>
        <v>8.2764125159709545E-2</v>
      </c>
      <c r="Q21" s="27">
        <f t="shared" ref="Q21:Q84" si="5">+C21-15018.5</f>
        <v>19160.953399999999</v>
      </c>
      <c r="R21" s="16"/>
      <c r="S21" s="1">
        <f t="shared" ref="S21:S52" si="6">+(P21-G21)^2</f>
        <v>6.8810013877684484E-5</v>
      </c>
      <c r="T21" s="1">
        <v>1</v>
      </c>
      <c r="U21" s="1">
        <f t="shared" ref="U21:U52" si="7">+T21*S21</f>
        <v>6.8810013877684484E-5</v>
      </c>
      <c r="V21" s="1">
        <f t="shared" ref="V21:V52" si="8">+G21-P21</f>
        <v>-8.2951801594470798E-3</v>
      </c>
      <c r="BA21" s="1">
        <v>7232</v>
      </c>
      <c r="BB21" s="1">
        <v>-2.3008000425761566E-4</v>
      </c>
      <c r="BC21" s="1">
        <v>1</v>
      </c>
    </row>
    <row r="22" spans="1:55">
      <c r="A22" s="158" t="s">
        <v>262</v>
      </c>
      <c r="B22" s="25"/>
      <c r="C22" s="26">
        <v>34181.500899999999</v>
      </c>
      <c r="D22" s="26"/>
      <c r="E22" s="1">
        <f t="shared" si="0"/>
        <v>-18685.319989574411</v>
      </c>
      <c r="F22" s="1">
        <f t="shared" si="1"/>
        <v>-18685.5</v>
      </c>
      <c r="G22" s="1">
        <f t="shared" si="2"/>
        <v>7.3740494997764472E-2</v>
      </c>
      <c r="N22" s="1">
        <f t="shared" si="3"/>
        <v>7.3740494997764472E-2</v>
      </c>
      <c r="P22" s="1">
        <f t="shared" si="4"/>
        <v>8.2725442529013649E-2</v>
      </c>
      <c r="Q22" s="27">
        <f t="shared" si="5"/>
        <v>19163.000899999999</v>
      </c>
      <c r="R22" s="16"/>
      <c r="S22" s="1">
        <f t="shared" si="6"/>
        <v>8.0729282139300671E-5</v>
      </c>
      <c r="T22" s="1">
        <v>1</v>
      </c>
      <c r="U22" s="1">
        <f t="shared" si="7"/>
        <v>8.0729282139300671E-5</v>
      </c>
      <c r="V22" s="1">
        <f t="shared" si="8"/>
        <v>-8.9849475312491767E-3</v>
      </c>
      <c r="BA22" s="1">
        <v>7234.5</v>
      </c>
      <c r="BB22" s="1">
        <v>-4.4304993934929371E-5</v>
      </c>
      <c r="BC22" s="1">
        <v>1</v>
      </c>
    </row>
    <row r="23" spans="1:55">
      <c r="A23" s="158" t="s">
        <v>262</v>
      </c>
      <c r="B23" s="25"/>
      <c r="C23" s="26">
        <v>34226.357199999999</v>
      </c>
      <c r="D23" s="26"/>
      <c r="E23" s="1">
        <f t="shared" si="0"/>
        <v>-18575.81975291868</v>
      </c>
      <c r="F23" s="1">
        <f t="shared" si="1"/>
        <v>-18576</v>
      </c>
      <c r="G23" s="1">
        <f t="shared" si="2"/>
        <v>7.3837439995259047E-2</v>
      </c>
      <c r="N23" s="1">
        <f t="shared" si="3"/>
        <v>7.3837439995259047E-2</v>
      </c>
      <c r="P23" s="1">
        <f t="shared" si="4"/>
        <v>8.1880498157700848E-2</v>
      </c>
      <c r="Q23" s="27">
        <f t="shared" si="5"/>
        <v>19207.857199999999</v>
      </c>
      <c r="R23" s="16"/>
      <c r="S23" s="1">
        <f t="shared" si="6"/>
        <v>6.4690784604421695E-5</v>
      </c>
      <c r="T23" s="1">
        <v>1</v>
      </c>
      <c r="U23" s="1">
        <f t="shared" si="7"/>
        <v>6.4690784604421695E-5</v>
      </c>
      <c r="V23" s="1">
        <f t="shared" si="8"/>
        <v>-8.0430581624418018E-3</v>
      </c>
      <c r="BA23" s="1">
        <v>7297.5</v>
      </c>
      <c r="BB23" s="1">
        <v>7.7224998676683754E-5</v>
      </c>
      <c r="BC23" s="1">
        <v>1</v>
      </c>
    </row>
    <row r="24" spans="1:55">
      <c r="A24" s="158" t="s">
        <v>262</v>
      </c>
      <c r="B24" s="25"/>
      <c r="C24" s="26">
        <v>34237.417800000003</v>
      </c>
      <c r="D24" s="26"/>
      <c r="E24" s="1">
        <f t="shared" si="0"/>
        <v>-18548.819346787215</v>
      </c>
      <c r="F24" s="1">
        <f t="shared" si="1"/>
        <v>-18549</v>
      </c>
      <c r="G24" s="1">
        <f t="shared" si="2"/>
        <v>7.4003810004796833E-2</v>
      </c>
      <c r="N24" s="1">
        <f t="shared" si="3"/>
        <v>7.4003810004796833E-2</v>
      </c>
      <c r="P24" s="1">
        <f t="shared" si="4"/>
        <v>8.1672803945543437E-2</v>
      </c>
      <c r="Q24" s="27">
        <f t="shared" si="5"/>
        <v>19218.917800000003</v>
      </c>
      <c r="R24" s="16"/>
      <c r="S24" s="1">
        <f t="shared" si="6"/>
        <v>5.8813468063208134E-5</v>
      </c>
      <c r="T24" s="1">
        <v>1</v>
      </c>
      <c r="U24" s="1">
        <f t="shared" si="7"/>
        <v>5.8813468063208134E-5</v>
      </c>
      <c r="V24" s="1">
        <f t="shared" si="8"/>
        <v>-7.6689939407466046E-3</v>
      </c>
      <c r="BA24" s="1">
        <v>7300</v>
      </c>
      <c r="BB24" s="1">
        <v>-1.0370000018156134E-3</v>
      </c>
      <c r="BC24" s="1">
        <v>1</v>
      </c>
    </row>
    <row r="25" spans="1:55">
      <c r="A25" s="158" t="s">
        <v>263</v>
      </c>
      <c r="B25" s="25"/>
      <c r="C25" s="26">
        <v>34515.563900000001</v>
      </c>
      <c r="D25" s="26"/>
      <c r="E25" s="1">
        <f t="shared" si="0"/>
        <v>-17869.827459920303</v>
      </c>
      <c r="F25" s="1">
        <f t="shared" si="1"/>
        <v>-17870</v>
      </c>
      <c r="G25" s="1">
        <f t="shared" si="2"/>
        <v>7.068029999936698E-2</v>
      </c>
      <c r="N25" s="1">
        <f t="shared" si="3"/>
        <v>7.068029999936698E-2</v>
      </c>
      <c r="P25" s="1">
        <f t="shared" si="4"/>
        <v>7.6533995306976563E-2</v>
      </c>
      <c r="Q25" s="27">
        <f t="shared" si="5"/>
        <v>19497.063900000001</v>
      </c>
      <c r="R25" s="91"/>
      <c r="S25" s="1">
        <f t="shared" si="6"/>
        <v>3.4265748754330447E-5</v>
      </c>
      <c r="T25" s="1">
        <v>1</v>
      </c>
      <c r="U25" s="1">
        <f t="shared" si="7"/>
        <v>3.4265748754330447E-5</v>
      </c>
      <c r="V25" s="1">
        <f t="shared" si="8"/>
        <v>-5.8536953076095827E-3</v>
      </c>
    </row>
    <row r="26" spans="1:55">
      <c r="A26" s="158" t="s">
        <v>263</v>
      </c>
      <c r="B26" s="25"/>
      <c r="C26" s="26">
        <v>34593.395600000003</v>
      </c>
      <c r="D26" s="26"/>
      <c r="E26" s="1">
        <f t="shared" si="0"/>
        <v>-17679.829854916814</v>
      </c>
      <c r="F26" s="1">
        <f t="shared" si="1"/>
        <v>-17680</v>
      </c>
      <c r="G26" s="1">
        <f t="shared" si="2"/>
        <v>6.9699200001196004E-2</v>
      </c>
      <c r="N26" s="1">
        <f t="shared" si="3"/>
        <v>6.9699200001196004E-2</v>
      </c>
      <c r="P26" s="1">
        <f t="shared" si="4"/>
        <v>7.5125077955218805E-2</v>
      </c>
      <c r="Q26" s="27">
        <f t="shared" si="5"/>
        <v>19574.895600000003</v>
      </c>
      <c r="R26" s="91"/>
      <c r="S26" s="1">
        <f t="shared" si="6"/>
        <v>2.9440151571950655E-5</v>
      </c>
      <c r="T26" s="1">
        <v>1</v>
      </c>
      <c r="U26" s="1">
        <f t="shared" si="7"/>
        <v>2.9440151571950655E-5</v>
      </c>
      <c r="V26" s="1">
        <f t="shared" si="8"/>
        <v>-5.4258779540228008E-3</v>
      </c>
    </row>
    <row r="27" spans="1:55">
      <c r="A27" s="158" t="s">
        <v>264</v>
      </c>
      <c r="B27" s="25"/>
      <c r="C27" s="26">
        <v>35245.749400000001</v>
      </c>
      <c r="D27" s="26"/>
      <c r="E27" s="1">
        <f t="shared" si="0"/>
        <v>-16087.346848443593</v>
      </c>
      <c r="F27" s="1">
        <f t="shared" si="1"/>
        <v>-16087.5</v>
      </c>
      <c r="G27" s="1">
        <f t="shared" si="2"/>
        <v>6.2737874999584164E-2</v>
      </c>
      <c r="N27" s="1">
        <f t="shared" si="3"/>
        <v>6.2737874999584164E-2</v>
      </c>
      <c r="P27" s="1">
        <f t="shared" si="4"/>
        <v>6.3815407375987718E-2</v>
      </c>
      <c r="Q27" s="27">
        <f t="shared" si="5"/>
        <v>20227.249400000001</v>
      </c>
      <c r="R27" s="91"/>
      <c r="S27" s="1">
        <f t="shared" si="6"/>
        <v>1.1610760221978887E-6</v>
      </c>
      <c r="T27" s="1">
        <v>1</v>
      </c>
      <c r="U27" s="1">
        <f t="shared" si="7"/>
        <v>1.1610760221978887E-6</v>
      </c>
      <c r="V27" s="1">
        <f t="shared" si="8"/>
        <v>-1.0775323764035533E-3</v>
      </c>
      <c r="BA27" s="1">
        <v>32299.5</v>
      </c>
      <c r="BB27" s="1">
        <v>0.15083584500098368</v>
      </c>
      <c r="BC27" s="1">
        <v>1</v>
      </c>
    </row>
    <row r="28" spans="1:55">
      <c r="A28" s="24" t="s">
        <v>46</v>
      </c>
      <c r="B28" s="25"/>
      <c r="C28" s="26">
        <v>35658.466999999997</v>
      </c>
      <c r="D28" s="26"/>
      <c r="E28" s="1">
        <f t="shared" si="0"/>
        <v>-15079.847904661232</v>
      </c>
      <c r="F28" s="1">
        <f t="shared" si="1"/>
        <v>-15080</v>
      </c>
      <c r="G28" s="1">
        <f t="shared" si="2"/>
        <v>6.2305199993716087E-2</v>
      </c>
      <c r="K28" s="1">
        <f>+G28</f>
        <v>6.2305199993716087E-2</v>
      </c>
      <c r="P28" s="1">
        <f t="shared" si="4"/>
        <v>5.712104851995016E-2</v>
      </c>
      <c r="Q28" s="27">
        <f t="shared" si="5"/>
        <v>20639.966999999997</v>
      </c>
      <c r="R28" s="91"/>
      <c r="S28" s="1">
        <f t="shared" si="6"/>
        <v>2.6875426502949436E-5</v>
      </c>
      <c r="T28" s="1">
        <v>1</v>
      </c>
      <c r="U28" s="1">
        <f t="shared" si="7"/>
        <v>2.6875426502949436E-5</v>
      </c>
      <c r="V28" s="1">
        <f t="shared" si="8"/>
        <v>5.1841514737659272E-3</v>
      </c>
      <c r="AC28" s="1" t="s">
        <v>76</v>
      </c>
      <c r="AH28" s="1" t="s">
        <v>82</v>
      </c>
      <c r="AK28" s="1">
        <v>0</v>
      </c>
      <c r="AL28" s="1">
        <v>0</v>
      </c>
      <c r="AT28" s="1">
        <v>-15080</v>
      </c>
      <c r="AU28" s="1">
        <v>6.2305199993716087E-2</v>
      </c>
      <c r="BA28" s="1">
        <v>7302.5</v>
      </c>
      <c r="BB28" s="1">
        <v>1.1487749943626113E-3</v>
      </c>
      <c r="BC28" s="1">
        <v>1</v>
      </c>
    </row>
    <row r="29" spans="1:55">
      <c r="A29" s="24" t="s">
        <v>46</v>
      </c>
      <c r="B29" s="25"/>
      <c r="C29" s="26">
        <v>35672.383000000002</v>
      </c>
      <c r="D29" s="26"/>
      <c r="E29" s="1">
        <f t="shared" si="0"/>
        <v>-15045.877084658207</v>
      </c>
      <c r="F29" s="1">
        <f t="shared" si="1"/>
        <v>-15046</v>
      </c>
      <c r="G29" s="1">
        <f t="shared" si="2"/>
        <v>5.0351739999314304E-2</v>
      </c>
      <c r="K29" s="1">
        <f>+G29</f>
        <v>5.0351739999314304E-2</v>
      </c>
      <c r="P29" s="1">
        <f t="shared" si="4"/>
        <v>5.6901363045929937E-2</v>
      </c>
      <c r="Q29" s="27">
        <f t="shared" si="5"/>
        <v>20653.883000000002</v>
      </c>
      <c r="R29" s="91"/>
      <c r="S29" s="1">
        <f t="shared" si="6"/>
        <v>4.2897562052758636E-5</v>
      </c>
      <c r="T29" s="1">
        <v>1</v>
      </c>
      <c r="U29" s="1">
        <f t="shared" si="7"/>
        <v>4.2897562052758636E-5</v>
      </c>
      <c r="V29" s="1">
        <f t="shared" si="8"/>
        <v>-6.5496230466156324E-3</v>
      </c>
      <c r="AC29" s="1" t="s">
        <v>76</v>
      </c>
      <c r="AH29" s="1" t="s">
        <v>82</v>
      </c>
      <c r="AK29" s="1">
        <v>19.5</v>
      </c>
      <c r="AL29" s="1">
        <v>9.0449975687079132E-6</v>
      </c>
      <c r="AT29" s="1">
        <v>-15046</v>
      </c>
      <c r="AU29" s="1">
        <v>5.0351739999314304E-2</v>
      </c>
      <c r="BA29" s="1">
        <v>8077</v>
      </c>
      <c r="BB29" s="1">
        <v>5.9618700033752248E-3</v>
      </c>
      <c r="BC29" s="1">
        <v>1</v>
      </c>
    </row>
    <row r="30" spans="1:55">
      <c r="A30" s="24" t="s">
        <v>46</v>
      </c>
      <c r="B30" s="25"/>
      <c r="C30" s="26">
        <v>35689.597000000002</v>
      </c>
      <c r="D30" s="26"/>
      <c r="E30" s="1">
        <f t="shared" si="0"/>
        <v>-15003.855404898803</v>
      </c>
      <c r="F30" s="1">
        <f t="shared" si="1"/>
        <v>-15004</v>
      </c>
      <c r="G30" s="1">
        <f t="shared" si="2"/>
        <v>5.9232760002487339E-2</v>
      </c>
      <c r="K30" s="1">
        <f>+G30</f>
        <v>5.9232760002487339E-2</v>
      </c>
      <c r="P30" s="1">
        <f t="shared" si="4"/>
        <v>5.6630548306930345E-2</v>
      </c>
      <c r="Q30" s="27">
        <f t="shared" si="5"/>
        <v>20671.097000000002</v>
      </c>
      <c r="R30" s="91"/>
      <c r="S30" s="1">
        <f t="shared" si="6"/>
        <v>6.7715057084936062E-6</v>
      </c>
      <c r="T30" s="1">
        <v>1</v>
      </c>
      <c r="U30" s="1">
        <f t="shared" si="7"/>
        <v>6.7715057084936062E-6</v>
      </c>
      <c r="V30" s="1">
        <f t="shared" si="8"/>
        <v>2.6022116955569941E-3</v>
      </c>
      <c r="AC30" s="1" t="s">
        <v>76</v>
      </c>
      <c r="AH30" s="1" t="s">
        <v>82</v>
      </c>
      <c r="AK30" s="1">
        <v>23.5</v>
      </c>
      <c r="AL30" s="1">
        <v>6.2628500018035993E-4</v>
      </c>
      <c r="AT30" s="1">
        <v>-15004</v>
      </c>
      <c r="AU30" s="1">
        <v>5.9232760002487339E-2</v>
      </c>
      <c r="BA30" s="1">
        <v>8139</v>
      </c>
      <c r="BB30" s="1">
        <v>6.9290899991756305E-3</v>
      </c>
      <c r="BC30" s="1">
        <v>1</v>
      </c>
    </row>
    <row r="31" spans="1:55">
      <c r="A31" s="158" t="s">
        <v>264</v>
      </c>
      <c r="B31" s="25"/>
      <c r="C31" s="26">
        <v>35968.765500000001</v>
      </c>
      <c r="D31" s="26"/>
      <c r="E31" s="1">
        <f t="shared" si="0"/>
        <v>-14322.367702684727</v>
      </c>
      <c r="F31" s="1">
        <f t="shared" si="1"/>
        <v>-14322.5</v>
      </c>
      <c r="G31" s="1">
        <f t="shared" si="2"/>
        <v>5.4195024997170549E-2</v>
      </c>
      <c r="N31" s="1">
        <f>+G31</f>
        <v>5.4195024997170549E-2</v>
      </c>
      <c r="P31" s="1">
        <f t="shared" si="4"/>
        <v>5.2322981074284944E-2</v>
      </c>
      <c r="Q31" s="27">
        <f t="shared" si="5"/>
        <v>20950.265500000001</v>
      </c>
      <c r="R31" s="91"/>
      <c r="S31" s="1">
        <f t="shared" si="6"/>
        <v>3.5045484492129254E-6</v>
      </c>
      <c r="T31" s="1">
        <v>1</v>
      </c>
      <c r="U31" s="1">
        <f t="shared" si="7"/>
        <v>3.5045484492129254E-6</v>
      </c>
      <c r="V31" s="1">
        <f t="shared" si="8"/>
        <v>1.8720439228856051E-3</v>
      </c>
    </row>
    <row r="32" spans="1:55">
      <c r="A32" s="158" t="s">
        <v>264</v>
      </c>
      <c r="B32" s="25"/>
      <c r="C32" s="26">
        <v>35987.812899999997</v>
      </c>
      <c r="D32" s="26"/>
      <c r="E32" s="1">
        <f t="shared" si="0"/>
        <v>-14275.870447947356</v>
      </c>
      <c r="F32" s="1">
        <f t="shared" si="1"/>
        <v>-14276</v>
      </c>
      <c r="G32" s="1">
        <f t="shared" si="2"/>
        <v>5.307043999346206E-2</v>
      </c>
      <c r="N32" s="1">
        <f>+G32</f>
        <v>5.307043999346206E-2</v>
      </c>
      <c r="P32" s="1">
        <f t="shared" si="4"/>
        <v>5.2035021993199329E-2</v>
      </c>
      <c r="Q32" s="27">
        <f t="shared" si="5"/>
        <v>20969.312899999997</v>
      </c>
      <c r="R32" s="91"/>
      <c r="S32" s="1">
        <f t="shared" si="6"/>
        <v>1.072090435268072E-6</v>
      </c>
      <c r="T32" s="1">
        <v>1</v>
      </c>
      <c r="U32" s="1">
        <f t="shared" si="7"/>
        <v>1.072090435268072E-6</v>
      </c>
      <c r="V32" s="1">
        <f t="shared" si="8"/>
        <v>1.0354180002627306E-3</v>
      </c>
    </row>
    <row r="33" spans="1:55">
      <c r="A33" s="24" t="s">
        <v>46</v>
      </c>
      <c r="B33" s="25"/>
      <c r="C33" s="26">
        <v>35990.667000000001</v>
      </c>
      <c r="D33" s="26"/>
      <c r="E33" s="1">
        <f t="shared" si="0"/>
        <v>-14268.90320754992</v>
      </c>
      <c r="F33" s="1">
        <f t="shared" si="1"/>
        <v>-14269</v>
      </c>
      <c r="G33" s="1">
        <f t="shared" si="2"/>
        <v>3.965061000053538E-2</v>
      </c>
      <c r="K33" s="1">
        <f>+G33</f>
        <v>3.965061000053538E-2</v>
      </c>
      <c r="P33" s="1">
        <f t="shared" si="4"/>
        <v>5.1991739184416741E-2</v>
      </c>
      <c r="Q33" s="27">
        <f t="shared" si="5"/>
        <v>20972.167000000001</v>
      </c>
      <c r="R33" s="91"/>
      <c r="S33" s="1">
        <f t="shared" si="6"/>
        <v>1.5230346953324823E-4</v>
      </c>
      <c r="T33" s="1">
        <v>1</v>
      </c>
      <c r="U33" s="1">
        <f t="shared" si="7"/>
        <v>1.5230346953324823E-4</v>
      </c>
      <c r="V33" s="1">
        <f t="shared" si="8"/>
        <v>-1.2341129183881361E-2</v>
      </c>
      <c r="AC33" s="1" t="s">
        <v>81</v>
      </c>
      <c r="AH33" s="1" t="s">
        <v>82</v>
      </c>
      <c r="AK33" s="1">
        <v>38</v>
      </c>
      <c r="AL33" s="1">
        <v>6.3779996708035469E-5</v>
      </c>
      <c r="AT33" s="1">
        <v>-14269</v>
      </c>
      <c r="AU33" s="1">
        <v>3.965061000053538E-2</v>
      </c>
      <c r="BA33" s="1">
        <v>8141.5</v>
      </c>
      <c r="BB33" s="1">
        <v>6.7148649977752939E-3</v>
      </c>
      <c r="BC33" s="1">
        <v>1</v>
      </c>
    </row>
    <row r="34" spans="1:55">
      <c r="A34" s="158" t="s">
        <v>264</v>
      </c>
      <c r="B34" s="25"/>
      <c r="C34" s="26">
        <v>36010.753400000001</v>
      </c>
      <c r="D34" s="26"/>
      <c r="E34" s="1">
        <f t="shared" si="0"/>
        <v>-14219.869614641862</v>
      </c>
      <c r="F34" s="1">
        <f t="shared" si="1"/>
        <v>-14220</v>
      </c>
      <c r="G34" s="1">
        <f t="shared" si="2"/>
        <v>5.3411799999594223E-2</v>
      </c>
      <c r="N34" s="1">
        <f>+G34</f>
        <v>5.3411799999594223E-2</v>
      </c>
      <c r="P34" s="1">
        <f t="shared" si="4"/>
        <v>5.1689242159863369E-2</v>
      </c>
      <c r="Q34" s="27">
        <f t="shared" si="5"/>
        <v>20992.253400000001</v>
      </c>
      <c r="R34" s="91"/>
      <c r="S34" s="1">
        <f t="shared" si="6"/>
        <v>2.9672055112182261E-6</v>
      </c>
      <c r="T34" s="1">
        <v>1</v>
      </c>
      <c r="U34" s="1">
        <f t="shared" si="7"/>
        <v>2.9672055112182261E-6</v>
      </c>
      <c r="V34" s="1">
        <f t="shared" si="8"/>
        <v>1.7225578397308539E-3</v>
      </c>
    </row>
    <row r="35" spans="1:55">
      <c r="A35" s="24" t="s">
        <v>46</v>
      </c>
      <c r="B35" s="25"/>
      <c r="C35" s="26">
        <v>36012.81</v>
      </c>
      <c r="D35" s="26"/>
      <c r="E35" s="1">
        <f t="shared" si="0"/>
        <v>-14214.849178566979</v>
      </c>
      <c r="F35" s="1">
        <f t="shared" si="1"/>
        <v>-14215</v>
      </c>
      <c r="G35" s="1">
        <f t="shared" si="2"/>
        <v>6.1783350000041537E-2</v>
      </c>
      <c r="K35" s="1">
        <f>+G35</f>
        <v>6.1783350000041537E-2</v>
      </c>
      <c r="P35" s="1">
        <f t="shared" si="4"/>
        <v>5.1658422606326471E-2</v>
      </c>
      <c r="Q35" s="27">
        <f t="shared" si="5"/>
        <v>20994.309999999998</v>
      </c>
      <c r="R35" s="91"/>
      <c r="S35" s="1">
        <f t="shared" si="6"/>
        <v>1.0251415472800176E-4</v>
      </c>
      <c r="T35" s="1">
        <v>1</v>
      </c>
      <c r="U35" s="1">
        <f t="shared" si="7"/>
        <v>1.0251415472800176E-4</v>
      </c>
      <c r="V35" s="1">
        <f t="shared" si="8"/>
        <v>1.0124927393715066E-2</v>
      </c>
      <c r="AC35" s="1" t="s">
        <v>76</v>
      </c>
      <c r="AH35" s="1" t="s">
        <v>82</v>
      </c>
      <c r="AK35" s="1">
        <v>102.5</v>
      </c>
      <c r="AL35" s="1">
        <v>4.1677500121295452E-4</v>
      </c>
      <c r="AT35" s="1">
        <v>-14215</v>
      </c>
      <c r="AU35" s="1">
        <v>6.1783350000041537E-2</v>
      </c>
      <c r="BA35" s="1">
        <v>8153</v>
      </c>
      <c r="BB35" s="1">
        <v>5.4894299973966554E-3</v>
      </c>
      <c r="BC35" s="1">
        <v>1</v>
      </c>
    </row>
    <row r="36" spans="1:55">
      <c r="A36" s="158" t="s">
        <v>265</v>
      </c>
      <c r="B36" s="25"/>
      <c r="C36" s="26">
        <v>36395.405599999998</v>
      </c>
      <c r="D36" s="26"/>
      <c r="E36" s="1">
        <f t="shared" si="0"/>
        <v>-13280.882071528698</v>
      </c>
      <c r="F36" s="1">
        <f t="shared" si="1"/>
        <v>-13281</v>
      </c>
      <c r="G36" s="1">
        <f t="shared" si="2"/>
        <v>4.8308890000043903E-2</v>
      </c>
      <c r="N36" s="1">
        <f t="shared" ref="N36:N47" si="9">+G36</f>
        <v>4.8308890000043903E-2</v>
      </c>
      <c r="P36" s="1">
        <f t="shared" si="4"/>
        <v>4.6055588435529322E-2</v>
      </c>
      <c r="Q36" s="27">
        <f t="shared" si="5"/>
        <v>21376.905599999998</v>
      </c>
      <c r="R36" s="91"/>
      <c r="S36" s="1">
        <f t="shared" si="6"/>
        <v>5.0773679406438543E-6</v>
      </c>
      <c r="T36" s="1">
        <v>1</v>
      </c>
      <c r="U36" s="1">
        <f t="shared" si="7"/>
        <v>5.0773679406438543E-6</v>
      </c>
      <c r="V36" s="1">
        <f t="shared" si="8"/>
        <v>2.2533015645145801E-3</v>
      </c>
    </row>
    <row r="37" spans="1:55">
      <c r="A37" s="158" t="s">
        <v>265</v>
      </c>
      <c r="B37" s="25"/>
      <c r="C37" s="26">
        <v>36404.418599999997</v>
      </c>
      <c r="D37" s="26"/>
      <c r="E37" s="1">
        <f t="shared" si="0"/>
        <v>-13258.880131266616</v>
      </c>
      <c r="F37" s="1">
        <f t="shared" si="1"/>
        <v>-13259</v>
      </c>
      <c r="G37" s="1">
        <f t="shared" si="2"/>
        <v>4.9103709992778022E-2</v>
      </c>
      <c r="N37" s="1">
        <f t="shared" si="9"/>
        <v>4.9103709992778022E-2</v>
      </c>
      <c r="P37" s="1">
        <f t="shared" si="4"/>
        <v>4.5927315174528187E-2</v>
      </c>
      <c r="Q37" s="27">
        <f t="shared" si="5"/>
        <v>21385.918599999997</v>
      </c>
      <c r="R37" s="91"/>
      <c r="S37" s="1">
        <f t="shared" si="6"/>
        <v>1.0089484041404402E-5</v>
      </c>
      <c r="T37" s="1">
        <v>1</v>
      </c>
      <c r="U37" s="1">
        <f t="shared" si="7"/>
        <v>1.0089484041404402E-5</v>
      </c>
      <c r="V37" s="1">
        <f t="shared" si="8"/>
        <v>3.176394818249835E-3</v>
      </c>
    </row>
    <row r="38" spans="1:55">
      <c r="A38" s="158" t="s">
        <v>266</v>
      </c>
      <c r="B38" s="25"/>
      <c r="C38" s="26">
        <v>36725.371700000003</v>
      </c>
      <c r="D38" s="26"/>
      <c r="E38" s="1">
        <f t="shared" si="0"/>
        <v>-12475.390623541036</v>
      </c>
      <c r="F38" s="1">
        <f t="shared" si="1"/>
        <v>-12475.5</v>
      </c>
      <c r="G38" s="1">
        <f t="shared" si="2"/>
        <v>4.4805595003708731E-2</v>
      </c>
      <c r="N38" s="1">
        <f t="shared" si="9"/>
        <v>4.4805595003708731E-2</v>
      </c>
      <c r="P38" s="1">
        <f t="shared" si="4"/>
        <v>4.1470042503968643E-2</v>
      </c>
      <c r="Q38" s="27">
        <f t="shared" si="5"/>
        <v>21706.871700000003</v>
      </c>
      <c r="R38" s="91"/>
      <c r="S38" s="1">
        <f t="shared" si="6"/>
        <v>1.1125910478522351E-5</v>
      </c>
      <c r="T38" s="1">
        <v>1</v>
      </c>
      <c r="U38" s="1">
        <f t="shared" si="7"/>
        <v>1.1125910478522351E-5</v>
      </c>
      <c r="V38" s="1">
        <f t="shared" si="8"/>
        <v>3.3355524997400882E-3</v>
      </c>
    </row>
    <row r="39" spans="1:55">
      <c r="A39" s="158" t="s">
        <v>266</v>
      </c>
      <c r="B39" s="25"/>
      <c r="C39" s="26">
        <v>36728.445200000002</v>
      </c>
      <c r="D39" s="26"/>
      <c r="E39" s="1">
        <f t="shared" si="0"/>
        <v>-12467.887798355694</v>
      </c>
      <c r="F39" s="1">
        <f t="shared" si="1"/>
        <v>-12468</v>
      </c>
      <c r="G39" s="1">
        <f t="shared" si="2"/>
        <v>4.5962919997691642E-2</v>
      </c>
      <c r="N39" s="1">
        <f t="shared" si="9"/>
        <v>4.5962919997691642E-2</v>
      </c>
      <c r="P39" s="1">
        <f t="shared" si="4"/>
        <v>4.1428419023216034E-2</v>
      </c>
      <c r="Q39" s="27">
        <f t="shared" si="5"/>
        <v>21709.945200000002</v>
      </c>
      <c r="R39" s="91"/>
      <c r="S39" s="1">
        <f t="shared" si="6"/>
        <v>2.0561699087520239E-5</v>
      </c>
      <c r="T39" s="1">
        <v>1</v>
      </c>
      <c r="U39" s="1">
        <f t="shared" si="7"/>
        <v>2.0561699087520239E-5</v>
      </c>
      <c r="V39" s="1">
        <f t="shared" si="8"/>
        <v>4.5345009744756082E-3</v>
      </c>
    </row>
    <row r="40" spans="1:55">
      <c r="A40" s="158" t="s">
        <v>266</v>
      </c>
      <c r="B40" s="25"/>
      <c r="C40" s="26">
        <v>36744.419500000004</v>
      </c>
      <c r="D40" s="26"/>
      <c r="E40" s="1">
        <f t="shared" si="0"/>
        <v>-12428.892392350075</v>
      </c>
      <c r="F40" s="1">
        <f t="shared" si="1"/>
        <v>-12429</v>
      </c>
      <c r="G40" s="1">
        <f t="shared" si="2"/>
        <v>4.4081010004447307E-2</v>
      </c>
      <c r="N40" s="1">
        <f t="shared" si="9"/>
        <v>4.4081010004447307E-2</v>
      </c>
      <c r="P40" s="1">
        <f t="shared" si="4"/>
        <v>4.121229589635754E-2</v>
      </c>
      <c r="Q40" s="27">
        <f t="shared" si="5"/>
        <v>21725.919500000004</v>
      </c>
      <c r="R40" s="91"/>
      <c r="S40" s="1">
        <f t="shared" si="6"/>
        <v>8.2295206339532707E-6</v>
      </c>
      <c r="T40" s="1">
        <v>1</v>
      </c>
      <c r="U40" s="1">
        <f t="shared" si="7"/>
        <v>8.2295206339532707E-6</v>
      </c>
      <c r="V40" s="1">
        <f t="shared" si="8"/>
        <v>2.8687141080897677E-3</v>
      </c>
    </row>
    <row r="41" spans="1:55">
      <c r="A41" s="158" t="s">
        <v>266</v>
      </c>
      <c r="B41" s="25"/>
      <c r="C41" s="26">
        <v>36755.481</v>
      </c>
      <c r="D41" s="26"/>
      <c r="E41" s="1">
        <f t="shared" si="0"/>
        <v>-12401.889789198078</v>
      </c>
      <c r="F41" s="1">
        <f t="shared" si="1"/>
        <v>-12402</v>
      </c>
      <c r="G41" s="1">
        <f t="shared" si="2"/>
        <v>4.5147379998525139E-2</v>
      </c>
      <c r="N41" s="1">
        <f t="shared" si="9"/>
        <v>4.5147379998525139E-2</v>
      </c>
      <c r="P41" s="1">
        <f t="shared" si="4"/>
        <v>4.1062985625728E-2</v>
      </c>
      <c r="Q41" s="27">
        <f t="shared" si="5"/>
        <v>21736.981</v>
      </c>
      <c r="R41" s="91"/>
      <c r="S41" s="1">
        <f t="shared" si="6"/>
        <v>1.668227739253693E-5</v>
      </c>
      <c r="T41" s="1">
        <v>1</v>
      </c>
      <c r="U41" s="1">
        <f t="shared" si="7"/>
        <v>1.668227739253693E-5</v>
      </c>
      <c r="V41" s="1">
        <f t="shared" si="8"/>
        <v>4.0843943727971385E-3</v>
      </c>
    </row>
    <row r="42" spans="1:55">
      <c r="A42" s="158" t="s">
        <v>267</v>
      </c>
      <c r="B42" s="25"/>
      <c r="C42" s="26">
        <v>38556.467100000002</v>
      </c>
      <c r="D42" s="26"/>
      <c r="E42" s="1">
        <f t="shared" si="0"/>
        <v>-8005.4414828580266</v>
      </c>
      <c r="F42" s="1">
        <f t="shared" si="1"/>
        <v>-8005.5</v>
      </c>
      <c r="G42" s="1">
        <f t="shared" si="2"/>
        <v>2.3971294998773374E-2</v>
      </c>
      <c r="N42" s="1">
        <f t="shared" si="9"/>
        <v>2.3971294998773374E-2</v>
      </c>
      <c r="P42" s="1">
        <f t="shared" si="4"/>
        <v>2.0170953707307801E-2</v>
      </c>
      <c r="Q42" s="27">
        <f t="shared" si="5"/>
        <v>23537.967100000002</v>
      </c>
      <c r="R42" s="91"/>
      <c r="S42" s="1">
        <f t="shared" si="6"/>
        <v>1.4442593931618217E-5</v>
      </c>
      <c r="T42" s="1">
        <v>1</v>
      </c>
      <c r="U42" s="1">
        <f t="shared" si="7"/>
        <v>1.4442593931618217E-5</v>
      </c>
      <c r="V42" s="1">
        <f t="shared" si="8"/>
        <v>3.8003412914655726E-3</v>
      </c>
    </row>
    <row r="43" spans="1:55">
      <c r="A43" s="158" t="s">
        <v>267</v>
      </c>
      <c r="B43" s="25"/>
      <c r="C43" s="26">
        <v>38557.49</v>
      </c>
      <c r="D43" s="26"/>
      <c r="E43" s="1">
        <f t="shared" si="0"/>
        <v>-8002.9444469439022</v>
      </c>
      <c r="F43" s="1">
        <f t="shared" si="1"/>
        <v>-8003</v>
      </c>
      <c r="G43" s="1">
        <f t="shared" si="2"/>
        <v>2.2757069993531331E-2</v>
      </c>
      <c r="N43" s="1">
        <f t="shared" si="9"/>
        <v>2.2757069993531331E-2</v>
      </c>
      <c r="P43" s="1">
        <f t="shared" si="4"/>
        <v>2.0161008113981714E-2</v>
      </c>
      <c r="Q43" s="27">
        <f t="shared" si="5"/>
        <v>23538.989999999998</v>
      </c>
      <c r="R43" s="91"/>
      <c r="S43" s="1">
        <f t="shared" si="6"/>
        <v>6.7395372824506918E-6</v>
      </c>
      <c r="T43" s="1">
        <v>1</v>
      </c>
      <c r="U43" s="1">
        <f t="shared" si="7"/>
        <v>6.7395372824506918E-6</v>
      </c>
      <c r="V43" s="1">
        <f t="shared" si="8"/>
        <v>2.5960618795496174E-3</v>
      </c>
    </row>
    <row r="44" spans="1:55">
      <c r="A44" s="158" t="s">
        <v>267</v>
      </c>
      <c r="B44" s="25"/>
      <c r="C44" s="26">
        <v>38589.442300000002</v>
      </c>
      <c r="D44" s="26"/>
      <c r="E44" s="1">
        <f t="shared" si="0"/>
        <v>-7924.9446027370595</v>
      </c>
      <c r="F44" s="1">
        <f t="shared" si="1"/>
        <v>-7925</v>
      </c>
      <c r="G44" s="1">
        <f t="shared" si="2"/>
        <v>2.2693250000884291E-2</v>
      </c>
      <c r="N44" s="1">
        <f t="shared" si="9"/>
        <v>2.2693250000884291E-2</v>
      </c>
      <c r="P44" s="1">
        <f t="shared" si="4"/>
        <v>1.9851810003538285E-2</v>
      </c>
      <c r="Q44" s="27">
        <f t="shared" si="5"/>
        <v>23570.942300000002</v>
      </c>
      <c r="R44" s="91"/>
      <c r="S44" s="1">
        <f t="shared" si="6"/>
        <v>8.0737812585176677E-6</v>
      </c>
      <c r="T44" s="1">
        <v>1</v>
      </c>
      <c r="U44" s="1">
        <f t="shared" si="7"/>
        <v>8.0737812585176677E-6</v>
      </c>
      <c r="V44" s="1">
        <f t="shared" si="8"/>
        <v>2.8414399973460056E-3</v>
      </c>
    </row>
    <row r="45" spans="1:55">
      <c r="A45" s="158" t="s">
        <v>267</v>
      </c>
      <c r="B45" s="25"/>
      <c r="C45" s="26">
        <v>38590.463300000003</v>
      </c>
      <c r="D45" s="26"/>
      <c r="E45" s="1">
        <f t="shared" si="0"/>
        <v>-7922.4522049774241</v>
      </c>
      <c r="F45" s="1">
        <f t="shared" si="1"/>
        <v>-7922.5</v>
      </c>
      <c r="G45" s="1">
        <f t="shared" si="2"/>
        <v>1.957902499998454E-2</v>
      </c>
      <c r="N45" s="1">
        <f t="shared" si="9"/>
        <v>1.957902499998454E-2</v>
      </c>
      <c r="P45" s="1">
        <f t="shared" si="4"/>
        <v>1.9841935205169282E-2</v>
      </c>
      <c r="Q45" s="27">
        <f t="shared" si="5"/>
        <v>23571.963300000003</v>
      </c>
      <c r="R45" s="91"/>
      <c r="S45" s="1">
        <f t="shared" si="6"/>
        <v>6.9121775990283324E-8</v>
      </c>
      <c r="T45" s="1">
        <v>1</v>
      </c>
      <c r="U45" s="1">
        <f t="shared" si="7"/>
        <v>6.9121775990283324E-8</v>
      </c>
      <c r="V45" s="1">
        <f t="shared" si="8"/>
        <v>-2.6291020518474234E-4</v>
      </c>
    </row>
    <row r="46" spans="1:55">
      <c r="A46" s="158" t="s">
        <v>268</v>
      </c>
      <c r="B46" s="25"/>
      <c r="C46" s="26">
        <v>39289.724000000002</v>
      </c>
      <c r="D46" s="26"/>
      <c r="E46" s="1">
        <f t="shared" si="0"/>
        <v>-6215.463172577256</v>
      </c>
      <c r="F46" s="1">
        <f t="shared" si="1"/>
        <v>-6215.5</v>
      </c>
      <c r="G46" s="1">
        <f t="shared" si="2"/>
        <v>1.5086195002368186E-2</v>
      </c>
      <c r="N46" s="1">
        <f t="shared" si="9"/>
        <v>1.5086195002368186E-2</v>
      </c>
      <c r="P46" s="1">
        <f t="shared" si="4"/>
        <v>1.3612684822633222E-2</v>
      </c>
      <c r="Q46" s="27">
        <f t="shared" si="5"/>
        <v>24271.224000000002</v>
      </c>
      <c r="R46" s="91"/>
      <c r="S46" s="1">
        <f t="shared" si="6"/>
        <v>2.1712322497825653E-6</v>
      </c>
      <c r="T46" s="1">
        <v>1</v>
      </c>
      <c r="U46" s="1">
        <f t="shared" si="7"/>
        <v>2.1712322497825653E-6</v>
      </c>
      <c r="V46" s="1">
        <f t="shared" si="8"/>
        <v>1.4735101797349638E-3</v>
      </c>
    </row>
    <row r="47" spans="1:55">
      <c r="A47" s="158" t="s">
        <v>268</v>
      </c>
      <c r="B47" s="25"/>
      <c r="C47" s="26">
        <v>39289.928800000002</v>
      </c>
      <c r="D47" s="26"/>
      <c r="E47" s="1">
        <f t="shared" si="0"/>
        <v>-6214.9632283449628</v>
      </c>
      <c r="F47" s="1">
        <f t="shared" si="1"/>
        <v>-6215</v>
      </c>
      <c r="G47" s="1">
        <f t="shared" si="2"/>
        <v>1.5063350001582876E-2</v>
      </c>
      <c r="N47" s="1">
        <f t="shared" si="9"/>
        <v>1.5063350001582876E-2</v>
      </c>
      <c r="P47" s="1">
        <f t="shared" si="4"/>
        <v>1.3611010367764839E-2</v>
      </c>
      <c r="Q47" s="27">
        <f t="shared" si="5"/>
        <v>24271.428800000002</v>
      </c>
      <c r="R47" s="91"/>
      <c r="S47" s="1">
        <f t="shared" si="6"/>
        <v>2.1092904119587086E-6</v>
      </c>
      <c r="T47" s="1">
        <v>1</v>
      </c>
      <c r="U47" s="1">
        <f t="shared" si="7"/>
        <v>2.1092904119587086E-6</v>
      </c>
      <c r="V47" s="1">
        <f t="shared" si="8"/>
        <v>1.4523396338180367E-3</v>
      </c>
    </row>
    <row r="48" spans="1:55">
      <c r="A48" s="24" t="s">
        <v>47</v>
      </c>
      <c r="B48" s="25"/>
      <c r="C48" s="26">
        <v>39294.438199999997</v>
      </c>
      <c r="D48" s="26"/>
      <c r="E48" s="1">
        <f t="shared" si="0"/>
        <v>-6203.9551789254865</v>
      </c>
      <c r="F48" s="1">
        <f t="shared" si="1"/>
        <v>-6204</v>
      </c>
      <c r="G48" s="1">
        <f t="shared" si="2"/>
        <v>1.836075999744935E-2</v>
      </c>
      <c r="K48" s="1">
        <f>+G48</f>
        <v>1.836075999744935E-2</v>
      </c>
      <c r="P48" s="1">
        <f t="shared" si="4"/>
        <v>1.3574194610504044E-2</v>
      </c>
      <c r="Q48" s="27">
        <f t="shared" si="5"/>
        <v>24275.938199999997</v>
      </c>
      <c r="R48" s="91"/>
      <c r="S48" s="1">
        <f t="shared" si="6"/>
        <v>2.2911208203502861E-5</v>
      </c>
      <c r="T48" s="1">
        <v>1</v>
      </c>
      <c r="U48" s="1">
        <f t="shared" si="7"/>
        <v>2.2911208203502861E-5</v>
      </c>
      <c r="V48" s="1">
        <f t="shared" si="8"/>
        <v>4.7865653869453052E-3</v>
      </c>
      <c r="AC48" s="1" t="s">
        <v>92</v>
      </c>
      <c r="AH48" s="1" t="s">
        <v>82</v>
      </c>
      <c r="AK48" s="1">
        <v>145.5</v>
      </c>
      <c r="AL48" s="1">
        <v>2.8521049971459433E-3</v>
      </c>
      <c r="AT48" s="1">
        <v>-6204</v>
      </c>
      <c r="AU48" s="1">
        <v>1.836075999744935E-2</v>
      </c>
      <c r="BA48" s="1">
        <v>8172</v>
      </c>
      <c r="BB48" s="1">
        <v>6.3213199973688461E-3</v>
      </c>
      <c r="BC48" s="1">
        <v>1</v>
      </c>
    </row>
    <row r="49" spans="1:55">
      <c r="A49" s="158" t="s">
        <v>268</v>
      </c>
      <c r="B49" s="25"/>
      <c r="C49" s="26">
        <v>39297.711300000003</v>
      </c>
      <c r="D49" s="26"/>
      <c r="E49" s="1">
        <f t="shared" si="0"/>
        <v>-6195.9651034043554</v>
      </c>
      <c r="F49" s="1">
        <f t="shared" si="1"/>
        <v>-6196</v>
      </c>
      <c r="G49" s="1">
        <f t="shared" si="2"/>
        <v>1.4295239998318721E-2</v>
      </c>
      <c r="N49" s="1">
        <f>+G49</f>
        <v>1.4295239998318721E-2</v>
      </c>
      <c r="P49" s="1">
        <f t="shared" si="4"/>
        <v>1.354744624930438E-2</v>
      </c>
      <c r="Q49" s="27">
        <f t="shared" si="5"/>
        <v>24279.211300000003</v>
      </c>
      <c r="R49" s="91"/>
      <c r="S49" s="1">
        <f t="shared" si="6"/>
        <v>5.5919549106492204E-7</v>
      </c>
      <c r="T49" s="1">
        <v>1</v>
      </c>
      <c r="U49" s="1">
        <f t="shared" si="7"/>
        <v>5.5919549106492204E-7</v>
      </c>
      <c r="V49" s="1">
        <f t="shared" si="8"/>
        <v>7.477937490143402E-4</v>
      </c>
    </row>
    <row r="50" spans="1:55">
      <c r="A50" s="158" t="s">
        <v>268</v>
      </c>
      <c r="B50" s="25"/>
      <c r="C50" s="26">
        <v>39297.917000000001</v>
      </c>
      <c r="D50" s="26"/>
      <c r="E50" s="1">
        <f t="shared" si="0"/>
        <v>-6195.4629621515123</v>
      </c>
      <c r="F50" s="1">
        <f t="shared" si="1"/>
        <v>-6195.5</v>
      </c>
      <c r="G50" s="1">
        <f t="shared" si="2"/>
        <v>1.5172394996625371E-2</v>
      </c>
      <c r="N50" s="1">
        <f>+G50</f>
        <v>1.5172394996625371E-2</v>
      </c>
      <c r="P50" s="1">
        <f t="shared" si="4"/>
        <v>1.3545775224253792E-2</v>
      </c>
      <c r="Q50" s="27">
        <f t="shared" si="5"/>
        <v>24279.417000000001</v>
      </c>
      <c r="R50" s="91"/>
      <c r="S50" s="1">
        <f t="shared" si="6"/>
        <v>2.6458918838701682E-6</v>
      </c>
      <c r="T50" s="1">
        <v>1</v>
      </c>
      <c r="U50" s="1">
        <f t="shared" si="7"/>
        <v>2.6458918838701682E-6</v>
      </c>
      <c r="V50" s="1">
        <f t="shared" si="8"/>
        <v>1.6266197723715792E-3</v>
      </c>
    </row>
    <row r="51" spans="1:55">
      <c r="A51" s="24" t="s">
        <v>47</v>
      </c>
      <c r="B51" s="25"/>
      <c r="C51" s="26">
        <v>39319.421799999996</v>
      </c>
      <c r="D51" s="26"/>
      <c r="E51" s="1">
        <f t="shared" si="0"/>
        <v>-6142.9668648533925</v>
      </c>
      <c r="F51" s="1">
        <f t="shared" si="1"/>
        <v>-6143</v>
      </c>
      <c r="G51" s="1">
        <f t="shared" si="2"/>
        <v>1.3573669995821547E-2</v>
      </c>
      <c r="K51" s="1">
        <f t="shared" ref="K51:K58" si="10">+G51</f>
        <v>1.3573669995821547E-2</v>
      </c>
      <c r="P51" s="1">
        <f t="shared" si="4"/>
        <v>1.3370807002558483E-2</v>
      </c>
      <c r="Q51" s="27">
        <f t="shared" si="5"/>
        <v>24300.921799999996</v>
      </c>
      <c r="R51" s="91"/>
      <c r="S51" s="1">
        <f t="shared" si="6"/>
        <v>4.1153394035649808E-8</v>
      </c>
      <c r="T51" s="1">
        <v>1</v>
      </c>
      <c r="U51" s="1">
        <f t="shared" si="7"/>
        <v>4.1153394035649808E-8</v>
      </c>
      <c r="V51" s="1">
        <f t="shared" si="8"/>
        <v>2.0286299326306365E-4</v>
      </c>
      <c r="AC51" s="1" t="s">
        <v>93</v>
      </c>
      <c r="AH51" s="1" t="s">
        <v>82</v>
      </c>
      <c r="AK51" s="1">
        <v>873</v>
      </c>
      <c r="AL51" s="1">
        <v>4.1262999729951844E-4</v>
      </c>
      <c r="AT51" s="1">
        <v>-6143</v>
      </c>
      <c r="AU51" s="1">
        <v>1.3573669995821547E-2</v>
      </c>
      <c r="BA51" s="1">
        <v>8172</v>
      </c>
      <c r="BB51" s="1">
        <v>6.3213199973688461E-3</v>
      </c>
      <c r="BC51" s="1">
        <v>1</v>
      </c>
    </row>
    <row r="52" spans="1:55">
      <c r="A52" s="24" t="s">
        <v>48</v>
      </c>
      <c r="B52" s="25"/>
      <c r="C52" s="26">
        <v>40047.358</v>
      </c>
      <c r="D52" s="26"/>
      <c r="E52" s="1">
        <f t="shared" si="0"/>
        <v>-4365.9770959631023</v>
      </c>
      <c r="F52" s="1">
        <f t="shared" si="1"/>
        <v>-4366</v>
      </c>
      <c r="G52" s="1">
        <f t="shared" si="2"/>
        <v>9.3825399962952361E-3</v>
      </c>
      <c r="K52" s="1">
        <f t="shared" si="10"/>
        <v>9.3825399962952361E-3</v>
      </c>
      <c r="P52" s="1">
        <f t="shared" si="4"/>
        <v>8.0203652583084976E-3</v>
      </c>
      <c r="Q52" s="27">
        <f t="shared" si="5"/>
        <v>25028.858</v>
      </c>
      <c r="R52" s="91"/>
      <c r="S52" s="1">
        <f t="shared" si="6"/>
        <v>1.8555200168092394E-6</v>
      </c>
      <c r="T52" s="1">
        <v>1</v>
      </c>
      <c r="U52" s="1">
        <f t="shared" si="7"/>
        <v>1.8555200168092394E-6</v>
      </c>
      <c r="V52" s="1">
        <f t="shared" si="8"/>
        <v>1.3621747379867384E-3</v>
      </c>
      <c r="AC52" s="1" t="s">
        <v>146</v>
      </c>
      <c r="AF52" s="1" t="s">
        <v>149</v>
      </c>
      <c r="AH52" s="1" t="s">
        <v>82</v>
      </c>
      <c r="AK52" s="1">
        <v>927.5</v>
      </c>
      <c r="AL52" s="1">
        <v>-2.7747499552788213E-4</v>
      </c>
      <c r="AT52" s="1">
        <v>-4366</v>
      </c>
      <c r="AU52" s="1">
        <v>9.3825399962952361E-3</v>
      </c>
      <c r="BA52" s="1">
        <v>8204</v>
      </c>
      <c r="BB52" s="1">
        <v>5.1592400050139986E-3</v>
      </c>
      <c r="BC52" s="1">
        <v>1</v>
      </c>
    </row>
    <row r="53" spans="1:55">
      <c r="A53" s="24" t="s">
        <v>48</v>
      </c>
      <c r="B53" s="25"/>
      <c r="C53" s="26">
        <v>40049.405700000003</v>
      </c>
      <c r="D53" s="26"/>
      <c r="E53" s="1">
        <f t="shared" si="0"/>
        <v>-4360.9783859803292</v>
      </c>
      <c r="F53" s="1">
        <f t="shared" si="1"/>
        <v>-4361</v>
      </c>
      <c r="G53" s="1">
        <f t="shared" ref="G53:G84" si="11">+C53-(C$7+F53*C$8)</f>
        <v>8.8540900032967329E-3</v>
      </c>
      <c r="K53" s="1">
        <f t="shared" si="10"/>
        <v>8.8540900032967329E-3</v>
      </c>
      <c r="P53" s="1">
        <f t="shared" si="4"/>
        <v>8.0068777173708094E-3</v>
      </c>
      <c r="Q53" s="27">
        <f t="shared" si="5"/>
        <v>25030.905700000003</v>
      </c>
      <c r="R53" s="91"/>
      <c r="S53" s="1">
        <f t="shared" ref="S53:S84" si="12">+(P53-G53)^2</f>
        <v>7.1776865742382876E-7</v>
      </c>
      <c r="T53" s="1">
        <v>1</v>
      </c>
      <c r="U53" s="1">
        <f t="shared" ref="U53:U84" si="13">+T53*S53</f>
        <v>7.1776865742382876E-7</v>
      </c>
      <c r="V53" s="1">
        <f t="shared" ref="V53:V84" si="14">+G53-P53</f>
        <v>8.4721228592592353E-4</v>
      </c>
      <c r="AC53" s="1" t="s">
        <v>76</v>
      </c>
      <c r="AH53" s="1" t="s">
        <v>82</v>
      </c>
      <c r="AK53" s="1">
        <v>930</v>
      </c>
      <c r="AL53" s="1">
        <v>-1.9169999723089859E-4</v>
      </c>
      <c r="AT53" s="1">
        <v>-4361</v>
      </c>
      <c r="AU53" s="1">
        <v>8.8540900032967329E-3</v>
      </c>
      <c r="BA53" s="1">
        <v>8205</v>
      </c>
      <c r="BB53" s="1">
        <v>7.1135500038508326E-3</v>
      </c>
      <c r="BC53" s="1">
        <v>1</v>
      </c>
    </row>
    <row r="54" spans="1:55">
      <c r="A54" s="24" t="s">
        <v>48</v>
      </c>
      <c r="B54" s="25"/>
      <c r="C54" s="26">
        <v>40418.4931</v>
      </c>
      <c r="D54" s="26"/>
      <c r="E54" s="1">
        <f t="shared" si="0"/>
        <v>-3459.9866045215845</v>
      </c>
      <c r="F54" s="1">
        <f t="shared" si="1"/>
        <v>-3460</v>
      </c>
      <c r="G54" s="1">
        <f t="shared" si="11"/>
        <v>5.4873999979463406E-3</v>
      </c>
      <c r="K54" s="1">
        <f t="shared" si="10"/>
        <v>5.4873999979463406E-3</v>
      </c>
      <c r="P54" s="1">
        <f t="shared" si="4"/>
        <v>5.7200013453393471E-3</v>
      </c>
      <c r="Q54" s="27">
        <f t="shared" si="5"/>
        <v>25399.9931</v>
      </c>
      <c r="R54" s="91"/>
      <c r="S54" s="1">
        <f t="shared" si="12"/>
        <v>5.4103386809042112E-8</v>
      </c>
      <c r="T54" s="1">
        <v>1</v>
      </c>
      <c r="U54" s="1">
        <f t="shared" si="13"/>
        <v>5.4103386809042112E-8</v>
      </c>
      <c r="V54" s="1">
        <f t="shared" si="14"/>
        <v>-2.3260134739300654E-4</v>
      </c>
      <c r="AC54" s="1" t="s">
        <v>76</v>
      </c>
      <c r="AH54" s="1" t="s">
        <v>82</v>
      </c>
      <c r="AK54" s="1">
        <v>951</v>
      </c>
      <c r="AL54" s="1">
        <v>-1.7751189996488392E-2</v>
      </c>
      <c r="AT54" s="1">
        <v>-3460</v>
      </c>
      <c r="AU54" s="1">
        <v>5.4873999979463406E-3</v>
      </c>
      <c r="BA54" s="1">
        <v>8231</v>
      </c>
      <c r="BB54" s="1">
        <v>4.4256100009079091E-3</v>
      </c>
      <c r="BC54" s="1">
        <v>1</v>
      </c>
    </row>
    <row r="55" spans="1:55">
      <c r="A55" s="29" t="s">
        <v>49</v>
      </c>
      <c r="B55" s="25" t="s">
        <v>50</v>
      </c>
      <c r="C55" s="26">
        <v>40820.349000000002</v>
      </c>
      <c r="D55" s="26"/>
      <c r="E55" s="1">
        <f t="shared" si="0"/>
        <v>-2479.0025253286549</v>
      </c>
      <c r="F55" s="1">
        <f t="shared" si="1"/>
        <v>-2479</v>
      </c>
      <c r="G55" s="1">
        <f t="shared" si="11"/>
        <v>-1.0344900001655333E-3</v>
      </c>
      <c r="K55" s="1">
        <f t="shared" si="10"/>
        <v>-1.0344900001655333E-3</v>
      </c>
      <c r="P55" s="1">
        <f t="shared" si="4"/>
        <v>3.554804670226632E-3</v>
      </c>
      <c r="Q55" s="27">
        <f t="shared" si="5"/>
        <v>25801.849000000002</v>
      </c>
      <c r="R55" s="91"/>
      <c r="S55" s="1">
        <f t="shared" si="12"/>
        <v>2.1061625571689933E-5</v>
      </c>
      <c r="T55" s="1">
        <v>1</v>
      </c>
      <c r="U55" s="1">
        <f t="shared" si="13"/>
        <v>2.1061625571689933E-5</v>
      </c>
      <c r="V55" s="1">
        <f t="shared" si="14"/>
        <v>-4.5892946703921652E-3</v>
      </c>
      <c r="AC55" s="1" t="s">
        <v>95</v>
      </c>
      <c r="AH55" s="1" t="s">
        <v>82</v>
      </c>
      <c r="AK55" s="1">
        <v>963</v>
      </c>
      <c r="AL55" s="1">
        <v>-1.7599469996639527E-2</v>
      </c>
      <c r="AT55" s="1">
        <v>-2479</v>
      </c>
      <c r="AU55" s="1">
        <v>-1.0344900001655333E-3</v>
      </c>
      <c r="BA55" s="1">
        <v>8976</v>
      </c>
      <c r="BB55" s="1">
        <v>4.8865599965211004E-3</v>
      </c>
      <c r="BC55" s="1">
        <v>1</v>
      </c>
    </row>
    <row r="56" spans="1:55">
      <c r="A56" s="29" t="s">
        <v>51</v>
      </c>
      <c r="B56" s="25"/>
      <c r="C56" s="26">
        <v>40846.368600000002</v>
      </c>
      <c r="D56" s="26"/>
      <c r="E56" s="1">
        <f t="shared" si="0"/>
        <v>-2415.4851964877248</v>
      </c>
      <c r="F56" s="1">
        <f t="shared" si="1"/>
        <v>-2415.5</v>
      </c>
      <c r="G56" s="1">
        <f t="shared" si="11"/>
        <v>6.0641949967248365E-3</v>
      </c>
      <c r="K56" s="1">
        <f t="shared" si="10"/>
        <v>6.0641949967248365E-3</v>
      </c>
      <c r="P56" s="1">
        <f t="shared" si="4"/>
        <v>3.4263176860008428E-3</v>
      </c>
      <c r="Q56" s="27">
        <f t="shared" si="5"/>
        <v>25827.868600000002</v>
      </c>
      <c r="R56" s="91"/>
      <c r="S56" s="1">
        <f t="shared" si="12"/>
        <v>6.9583967064324491E-6</v>
      </c>
      <c r="T56" s="1">
        <v>1</v>
      </c>
      <c r="U56" s="1">
        <f t="shared" si="13"/>
        <v>6.9583967064324491E-6</v>
      </c>
      <c r="V56" s="1">
        <f t="shared" si="14"/>
        <v>2.6378773107239937E-3</v>
      </c>
      <c r="AC56" s="1" t="s">
        <v>95</v>
      </c>
      <c r="AH56" s="1" t="s">
        <v>82</v>
      </c>
      <c r="AK56" s="1">
        <v>991</v>
      </c>
      <c r="AL56" s="1">
        <v>-4.7879000339889899E-4</v>
      </c>
      <c r="AT56" s="1">
        <v>-2415.5</v>
      </c>
      <c r="AU56" s="1">
        <v>6.0641949967248365E-3</v>
      </c>
      <c r="BA56" s="1">
        <v>8978.5</v>
      </c>
      <c r="BB56" s="1">
        <v>4.4723350001731887E-3</v>
      </c>
      <c r="BC56" s="1">
        <v>1</v>
      </c>
    </row>
    <row r="57" spans="1:55">
      <c r="A57" s="29" t="s">
        <v>51</v>
      </c>
      <c r="B57" s="25"/>
      <c r="C57" s="26">
        <v>40853.328000000001</v>
      </c>
      <c r="D57" s="26"/>
      <c r="E57" s="1">
        <f t="shared" si="0"/>
        <v>-2398.4963688986936</v>
      </c>
      <c r="F57" s="1">
        <f t="shared" si="1"/>
        <v>-2398.5</v>
      </c>
      <c r="G57" s="1">
        <f t="shared" si="11"/>
        <v>1.4874650005367585E-3</v>
      </c>
      <c r="K57" s="1">
        <f t="shared" si="10"/>
        <v>1.4874650005367585E-3</v>
      </c>
      <c r="P57" s="1">
        <f t="shared" si="4"/>
        <v>3.3921602985897605E-3</v>
      </c>
      <c r="Q57" s="27">
        <f t="shared" si="5"/>
        <v>25834.828000000001</v>
      </c>
      <c r="R57" s="91"/>
      <c r="S57" s="1">
        <f t="shared" si="12"/>
        <v>3.6278641784252142E-6</v>
      </c>
      <c r="T57" s="1">
        <v>1</v>
      </c>
      <c r="U57" s="1">
        <f t="shared" si="13"/>
        <v>3.6278641784252142E-6</v>
      </c>
      <c r="V57" s="1">
        <f t="shared" si="14"/>
        <v>-1.9046952980530021E-3</v>
      </c>
      <c r="AC57" s="1" t="s">
        <v>76</v>
      </c>
      <c r="AH57" s="1" t="s">
        <v>82</v>
      </c>
      <c r="AK57" s="1">
        <v>1008</v>
      </c>
      <c r="AL57" s="1">
        <v>-1.5552000695606694E-4</v>
      </c>
      <c r="AT57" s="1">
        <v>-2398.5</v>
      </c>
      <c r="AU57" s="1">
        <v>1.4874650005367585E-3</v>
      </c>
      <c r="BA57" s="1">
        <v>9078</v>
      </c>
      <c r="BB57" s="1">
        <v>5.4261800032691099E-3</v>
      </c>
      <c r="BC57" s="1">
        <v>1</v>
      </c>
    </row>
    <row r="58" spans="1:55">
      <c r="A58" s="29" t="s">
        <v>52</v>
      </c>
      <c r="B58" s="25" t="s">
        <v>50</v>
      </c>
      <c r="C58" s="26">
        <v>41119.801800000001</v>
      </c>
      <c r="D58" s="26"/>
      <c r="E58" s="1">
        <f t="shared" si="0"/>
        <v>-1747.9981297984612</v>
      </c>
      <c r="F58" s="1">
        <f t="shared" si="1"/>
        <v>-1748</v>
      </c>
      <c r="G58" s="1">
        <f t="shared" si="11"/>
        <v>7.6611999975284562E-4</v>
      </c>
      <c r="K58" s="1">
        <f t="shared" si="10"/>
        <v>7.6611999975284562E-4</v>
      </c>
      <c r="P58" s="1">
        <f t="shared" si="4"/>
        <v>2.1615100642219222E-3</v>
      </c>
      <c r="Q58" s="27">
        <f t="shared" si="5"/>
        <v>26101.301800000001</v>
      </c>
      <c r="R58" s="91"/>
      <c r="S58" s="1">
        <f t="shared" si="12"/>
        <v>1.9471134320190138E-6</v>
      </c>
      <c r="T58" s="1">
        <v>1</v>
      </c>
      <c r="U58" s="1">
        <f t="shared" si="13"/>
        <v>1.9471134320190138E-6</v>
      </c>
      <c r="V58" s="1">
        <f t="shared" si="14"/>
        <v>-1.3953900644690766E-3</v>
      </c>
      <c r="AC58" s="1" t="s">
        <v>76</v>
      </c>
      <c r="AH58" s="1" t="s">
        <v>82</v>
      </c>
      <c r="AK58" s="1">
        <v>1014.5</v>
      </c>
      <c r="AL58" s="1">
        <v>-2.452505003020633E-3</v>
      </c>
      <c r="AT58" s="1">
        <v>-1748</v>
      </c>
      <c r="AU58" s="1">
        <v>7.6611999975284562E-4</v>
      </c>
      <c r="BA58" s="1">
        <v>13337.5</v>
      </c>
      <c r="BB58" s="1">
        <v>2.709624997805804E-3</v>
      </c>
      <c r="BC58" s="1">
        <v>1</v>
      </c>
    </row>
    <row r="59" spans="1:55">
      <c r="A59" s="158" t="s">
        <v>269</v>
      </c>
      <c r="B59" s="25"/>
      <c r="C59" s="26">
        <v>41119.807000000001</v>
      </c>
      <c r="D59" s="26"/>
      <c r="E59" s="1">
        <f t="shared" si="0"/>
        <v>-1747.9854359019391</v>
      </c>
      <c r="F59" s="1">
        <f t="shared" si="1"/>
        <v>-1748</v>
      </c>
      <c r="G59" s="1">
        <f t="shared" si="11"/>
        <v>5.9661199993570335E-3</v>
      </c>
      <c r="N59" s="1">
        <f>+G59</f>
        <v>5.9661199993570335E-3</v>
      </c>
      <c r="P59" s="1">
        <f t="shared" si="4"/>
        <v>2.1615100642219222E-3</v>
      </c>
      <c r="Q59" s="27">
        <f t="shared" si="5"/>
        <v>26101.307000000001</v>
      </c>
      <c r="R59" s="91"/>
      <c r="S59" s="1">
        <f t="shared" si="12"/>
        <v>1.4475056758528796E-5</v>
      </c>
      <c r="T59" s="1">
        <v>1</v>
      </c>
      <c r="U59" s="1">
        <f t="shared" si="13"/>
        <v>1.4475056758528796E-5</v>
      </c>
      <c r="V59" s="1">
        <f t="shared" si="14"/>
        <v>3.8046099351351113E-3</v>
      </c>
    </row>
    <row r="60" spans="1:55">
      <c r="A60" s="158" t="s">
        <v>269</v>
      </c>
      <c r="B60" s="25"/>
      <c r="C60" s="26">
        <v>41135.78</v>
      </c>
      <c r="D60" s="26"/>
      <c r="E60" s="1">
        <f t="shared" si="0"/>
        <v>-1708.9932033704602</v>
      </c>
      <c r="F60" s="1">
        <f t="shared" si="1"/>
        <v>-1709</v>
      </c>
      <c r="G60" s="1">
        <f t="shared" si="11"/>
        <v>2.7842099952977151E-3</v>
      </c>
      <c r="N60" s="1">
        <f>+G60</f>
        <v>2.7842099952977151E-3</v>
      </c>
      <c r="P60" s="1">
        <f t="shared" si="4"/>
        <v>2.0924575244849137E-3</v>
      </c>
      <c r="Q60" s="27">
        <f t="shared" si="5"/>
        <v>26117.279999999999</v>
      </c>
      <c r="R60" s="91"/>
      <c r="S60" s="1">
        <f t="shared" si="12"/>
        <v>4.785214808756157E-7</v>
      </c>
      <c r="T60" s="1">
        <v>1</v>
      </c>
      <c r="U60" s="1">
        <f t="shared" si="13"/>
        <v>4.785214808756157E-7</v>
      </c>
      <c r="V60" s="1">
        <f t="shared" si="14"/>
        <v>6.9175247081280141E-4</v>
      </c>
    </row>
    <row r="61" spans="1:55">
      <c r="A61" s="29" t="s">
        <v>53</v>
      </c>
      <c r="B61" s="25"/>
      <c r="C61" s="26">
        <v>41136.385199999997</v>
      </c>
      <c r="D61" s="26"/>
      <c r="E61" s="1">
        <f t="shared" si="0"/>
        <v>-1707.5158291058897</v>
      </c>
      <c r="F61" s="1">
        <f t="shared" si="1"/>
        <v>-1707.5</v>
      </c>
      <c r="G61" s="1">
        <f t="shared" si="11"/>
        <v>-6.4843250074773096E-3</v>
      </c>
      <c r="K61" s="1">
        <f>+G61</f>
        <v>-6.4843250074773096E-3</v>
      </c>
      <c r="P61" s="1">
        <f t="shared" si="4"/>
        <v>2.0898123427735486E-3</v>
      </c>
      <c r="Q61" s="27">
        <f t="shared" si="5"/>
        <v>26117.885199999997</v>
      </c>
      <c r="R61" s="91"/>
      <c r="S61" s="1">
        <f t="shared" si="12"/>
        <v>7.3515831300966815E-5</v>
      </c>
      <c r="T61" s="1">
        <v>1</v>
      </c>
      <c r="U61" s="1">
        <f t="shared" si="13"/>
        <v>7.3515831300966815E-5</v>
      </c>
      <c r="V61" s="1">
        <f t="shared" si="14"/>
        <v>-8.5741373502508586E-3</v>
      </c>
      <c r="AC61" s="1" t="s">
        <v>76</v>
      </c>
      <c r="AH61" s="1" t="s">
        <v>82</v>
      </c>
      <c r="AK61" s="1">
        <v>1049.5</v>
      </c>
      <c r="AL61" s="1">
        <v>-5.1654998969752342E-5</v>
      </c>
      <c r="AT61" s="1">
        <v>-1707.5</v>
      </c>
      <c r="AU61" s="1">
        <v>-6.4843250074773096E-3</v>
      </c>
      <c r="BA61" s="1">
        <v>9991</v>
      </c>
      <c r="BB61" s="1">
        <v>5.8112100014113821E-3</v>
      </c>
      <c r="BC61" s="1">
        <v>1</v>
      </c>
    </row>
    <row r="62" spans="1:55">
      <c r="A62" s="29" t="s">
        <v>53</v>
      </c>
      <c r="B62" s="25"/>
      <c r="C62" s="26">
        <v>41139.456400000003</v>
      </c>
      <c r="D62" s="26"/>
      <c r="E62" s="1">
        <f t="shared" si="0"/>
        <v>-1700.0186185286084</v>
      </c>
      <c r="F62" s="1">
        <f t="shared" si="1"/>
        <v>-1700</v>
      </c>
      <c r="G62" s="1">
        <f t="shared" si="11"/>
        <v>-7.626999999047257E-3</v>
      </c>
      <c r="K62" s="1">
        <f>+G62</f>
        <v>-7.626999999047257E-3</v>
      </c>
      <c r="P62" s="1">
        <f t="shared" si="4"/>
        <v>2.0765983066629457E-3</v>
      </c>
      <c r="Q62" s="27">
        <f t="shared" si="5"/>
        <v>26120.956400000003</v>
      </c>
      <c r="R62" s="91"/>
      <c r="S62" s="1">
        <f t="shared" si="12"/>
        <v>9.415982007858191E-5</v>
      </c>
      <c r="T62" s="1">
        <v>1</v>
      </c>
      <c r="U62" s="1">
        <f t="shared" si="13"/>
        <v>9.415982007858191E-5</v>
      </c>
      <c r="V62" s="1">
        <f t="shared" si="14"/>
        <v>-9.7035983057102027E-3</v>
      </c>
      <c r="AC62" s="1" t="s">
        <v>76</v>
      </c>
      <c r="AH62" s="1" t="s">
        <v>82</v>
      </c>
      <c r="AK62" s="1">
        <v>1056</v>
      </c>
      <c r="AL62" s="1">
        <v>-1.4864000695524737E-4</v>
      </c>
      <c r="AT62" s="1">
        <v>-1700</v>
      </c>
      <c r="AU62" s="1">
        <v>-7.626999999047257E-3</v>
      </c>
      <c r="BA62" s="1">
        <v>13335</v>
      </c>
      <c r="BB62" s="1">
        <v>6.2384999910136685E-4</v>
      </c>
      <c r="BC62" s="1">
        <v>1</v>
      </c>
    </row>
    <row r="63" spans="1:55">
      <c r="A63" s="29" t="s">
        <v>52</v>
      </c>
      <c r="B63" s="25" t="s">
        <v>54</v>
      </c>
      <c r="C63" s="26">
        <v>41145.817000000003</v>
      </c>
      <c r="D63" s="26">
        <v>5.0000000000000001E-4</v>
      </c>
      <c r="E63" s="1">
        <f t="shared" si="0"/>
        <v>-1684.4915419468921</v>
      </c>
      <c r="F63" s="1">
        <f t="shared" si="1"/>
        <v>-1684.5</v>
      </c>
      <c r="G63" s="1">
        <f t="shared" si="11"/>
        <v>3.4648049986572005E-3</v>
      </c>
      <c r="K63" s="1">
        <f>+G63</f>
        <v>3.4648049986572005E-3</v>
      </c>
      <c r="P63" s="1">
        <f t="shared" si="4"/>
        <v>2.0493520028058787E-3</v>
      </c>
      <c r="Q63" s="27">
        <f t="shared" si="5"/>
        <v>26127.317000000003</v>
      </c>
      <c r="R63" s="91"/>
      <c r="S63" s="1">
        <f t="shared" si="12"/>
        <v>2.0035071834644818E-6</v>
      </c>
      <c r="T63" s="1">
        <v>1</v>
      </c>
      <c r="U63" s="1">
        <f t="shared" si="13"/>
        <v>2.0035071834644818E-6</v>
      </c>
      <c r="V63" s="1">
        <f t="shared" si="14"/>
        <v>1.4154529958513217E-3</v>
      </c>
      <c r="AC63" s="1" t="s">
        <v>76</v>
      </c>
      <c r="AH63" s="1" t="s">
        <v>82</v>
      </c>
      <c r="AK63" s="1">
        <v>1056</v>
      </c>
      <c r="AL63" s="1">
        <v>4.5135999243939295E-4</v>
      </c>
      <c r="AT63" s="1">
        <v>-1684.5</v>
      </c>
      <c r="AU63" s="1">
        <v>3.4648049986572005E-3</v>
      </c>
      <c r="BA63" s="1">
        <v>9984</v>
      </c>
      <c r="BB63" s="1">
        <v>5.1310399940120988E-3</v>
      </c>
      <c r="BC63" s="1">
        <v>1</v>
      </c>
    </row>
    <row r="64" spans="1:55">
      <c r="A64" s="158" t="s">
        <v>269</v>
      </c>
      <c r="B64" s="161" t="s">
        <v>50</v>
      </c>
      <c r="C64" s="162">
        <v>41165.684000000001</v>
      </c>
      <c r="D64" s="26"/>
      <c r="E64" s="1">
        <f t="shared" si="0"/>
        <v>-1635.9935338267569</v>
      </c>
      <c r="F64" s="1">
        <f t="shared" si="1"/>
        <v>-1636</v>
      </c>
      <c r="G64" s="1">
        <f t="shared" si="11"/>
        <v>2.6488399962545373E-3</v>
      </c>
      <c r="N64" s="1">
        <f>G64</f>
        <v>2.6488399962545373E-3</v>
      </c>
      <c r="O64" s="1">
        <f ca="1">+C$11+C$12*$F64</f>
        <v>-0.10939651922298008</v>
      </c>
      <c r="P64" s="1">
        <f t="shared" si="4"/>
        <v>1.9646433957620836E-3</v>
      </c>
      <c r="Q64" s="27">
        <f t="shared" si="5"/>
        <v>26147.184000000001</v>
      </c>
      <c r="R64" s="91"/>
      <c r="S64" s="1">
        <f t="shared" si="12"/>
        <v>4.6812498812543031E-7</v>
      </c>
      <c r="T64" s="1">
        <v>1</v>
      </c>
      <c r="U64" s="1">
        <f t="shared" si="13"/>
        <v>4.6812498812543031E-7</v>
      </c>
      <c r="V64" s="1">
        <f t="shared" si="14"/>
        <v>6.841966004924537E-4</v>
      </c>
    </row>
    <row r="65" spans="1:55">
      <c r="A65" s="29" t="s">
        <v>55</v>
      </c>
      <c r="B65" s="25"/>
      <c r="C65" s="26">
        <v>41479.470200000003</v>
      </c>
      <c r="D65" s="26"/>
      <c r="E65" s="1">
        <f t="shared" si="0"/>
        <v>-869.99938898416804</v>
      </c>
      <c r="F65" s="1">
        <f t="shared" si="1"/>
        <v>-870</v>
      </c>
      <c r="G65" s="1">
        <f t="shared" si="11"/>
        <v>2.5029999960679561E-4</v>
      </c>
      <c r="K65" s="1">
        <f>+G65</f>
        <v>2.5029999960679561E-4</v>
      </c>
      <c r="P65" s="1">
        <f t="shared" si="4"/>
        <v>7.3650918713641768E-4</v>
      </c>
      <c r="Q65" s="27">
        <f t="shared" si="5"/>
        <v>26460.970200000003</v>
      </c>
      <c r="R65" s="91"/>
      <c r="S65" s="1">
        <f t="shared" si="12"/>
        <v>2.3639937403821519E-7</v>
      </c>
      <c r="T65" s="1">
        <v>1</v>
      </c>
      <c r="U65" s="1">
        <f t="shared" si="13"/>
        <v>2.3639937403821519E-7</v>
      </c>
      <c r="V65" s="1">
        <f t="shared" si="14"/>
        <v>-4.8620918752962207E-4</v>
      </c>
      <c r="AC65" s="1" t="s">
        <v>76</v>
      </c>
      <c r="AH65" s="1" t="s">
        <v>82</v>
      </c>
      <c r="AK65" s="1">
        <v>1799</v>
      </c>
      <c r="AL65" s="1">
        <v>-1.1963100041612051E-3</v>
      </c>
      <c r="AT65" s="1">
        <v>-870</v>
      </c>
      <c r="AU65" s="1">
        <v>2.5029999960679561E-4</v>
      </c>
    </row>
    <row r="66" spans="1:55">
      <c r="A66" s="29" t="s">
        <v>55</v>
      </c>
      <c r="B66" s="25"/>
      <c r="C66" s="26">
        <v>41479.470399999998</v>
      </c>
      <c r="D66" s="26"/>
      <c r="E66" s="1">
        <f t="shared" si="0"/>
        <v>-869.99890075739097</v>
      </c>
      <c r="F66" s="1">
        <f t="shared" si="1"/>
        <v>-870</v>
      </c>
      <c r="G66" s="1">
        <f t="shared" si="11"/>
        <v>4.5029999455437064E-4</v>
      </c>
      <c r="K66" s="1">
        <f>+G66</f>
        <v>4.5029999455437064E-4</v>
      </c>
      <c r="P66" s="1">
        <f t="shared" si="4"/>
        <v>7.3650918713641768E-4</v>
      </c>
      <c r="Q66" s="27">
        <f t="shared" si="5"/>
        <v>26460.970399999998</v>
      </c>
      <c r="R66" s="91"/>
      <c r="S66" s="1">
        <f t="shared" si="12"/>
        <v>8.191570191846729E-8</v>
      </c>
      <c r="T66" s="1">
        <v>1</v>
      </c>
      <c r="U66" s="1">
        <f t="shared" si="13"/>
        <v>8.191570191846729E-8</v>
      </c>
      <c r="V66" s="1">
        <f t="shared" si="14"/>
        <v>-2.8620919258204704E-4</v>
      </c>
      <c r="AC66" s="1" t="s">
        <v>76</v>
      </c>
      <c r="AH66" s="1" t="s">
        <v>82</v>
      </c>
      <c r="AK66" s="1">
        <v>1821</v>
      </c>
      <c r="AL66" s="1">
        <v>-3.014899994013831E-4</v>
      </c>
      <c r="AT66" s="1">
        <v>-870</v>
      </c>
      <c r="AU66" s="1">
        <v>4.5029999455437064E-4</v>
      </c>
    </row>
    <row r="67" spans="1:55">
      <c r="A67" s="29" t="s">
        <v>52</v>
      </c>
      <c r="B67" s="25" t="s">
        <v>50</v>
      </c>
      <c r="C67" s="26">
        <v>41835.861599999997</v>
      </c>
      <c r="D67" s="26">
        <v>2.0000000000000001E-4</v>
      </c>
      <c r="E67" s="1">
        <f t="shared" si="0"/>
        <v>-2.4411340627005041E-4</v>
      </c>
      <c r="F67" s="1">
        <f t="shared" si="1"/>
        <v>0</v>
      </c>
      <c r="G67" s="1">
        <f t="shared" si="11"/>
        <v>-1.0000000474974513E-4</v>
      </c>
      <c r="K67" s="1">
        <f>+G67</f>
        <v>-1.0000000474974513E-4</v>
      </c>
      <c r="P67" s="1">
        <f t="shared" si="4"/>
        <v>-4.0802405228906283E-4</v>
      </c>
      <c r="Q67" s="27">
        <f t="shared" si="5"/>
        <v>26817.361599999997</v>
      </c>
      <c r="R67" s="91"/>
      <c r="S67" s="1">
        <f t="shared" si="12"/>
        <v>9.4878813862503854E-8</v>
      </c>
      <c r="T67" s="1">
        <v>1</v>
      </c>
      <c r="U67" s="1">
        <f t="shared" si="13"/>
        <v>9.4878813862503854E-8</v>
      </c>
      <c r="V67" s="1">
        <f t="shared" si="14"/>
        <v>3.080240475393177E-4</v>
      </c>
      <c r="AC67" s="1" t="s">
        <v>76</v>
      </c>
      <c r="AH67" s="1" t="s">
        <v>82</v>
      </c>
      <c r="AK67" s="1">
        <v>1901.5</v>
      </c>
      <c r="AL67" s="1">
        <v>1.4204649996827357E-3</v>
      </c>
      <c r="AT67" s="1">
        <v>0</v>
      </c>
      <c r="AU67" s="1">
        <v>-1.0000000474974513E-4</v>
      </c>
      <c r="BA67" s="1">
        <v>13340</v>
      </c>
      <c r="BB67" s="1">
        <v>3.0953999958001077E-3</v>
      </c>
      <c r="BC67" s="1">
        <v>1</v>
      </c>
    </row>
    <row r="68" spans="1:55">
      <c r="A68" s="30" t="s">
        <v>31</v>
      </c>
      <c r="C68" s="26">
        <v>41835.861700000001</v>
      </c>
      <c r="D68" s="26" t="s">
        <v>14</v>
      </c>
      <c r="E68" s="1">
        <f t="shared" si="0"/>
        <v>0</v>
      </c>
      <c r="F68" s="1">
        <f t="shared" si="1"/>
        <v>0</v>
      </c>
      <c r="G68" s="1">
        <f t="shared" si="11"/>
        <v>0</v>
      </c>
      <c r="H68" s="1">
        <f>+G68</f>
        <v>0</v>
      </c>
      <c r="P68" s="1">
        <f t="shared" si="4"/>
        <v>-4.0802405228906283E-4</v>
      </c>
      <c r="Q68" s="27">
        <f t="shared" si="5"/>
        <v>26817.361700000001</v>
      </c>
      <c r="R68" s="91"/>
      <c r="S68" s="1">
        <f t="shared" si="12"/>
        <v>1.6648362724638788E-7</v>
      </c>
      <c r="T68" s="1">
        <v>0.2</v>
      </c>
      <c r="U68" s="1">
        <f t="shared" si="13"/>
        <v>3.3296725449277576E-8</v>
      </c>
      <c r="V68" s="1">
        <f t="shared" si="14"/>
        <v>4.0802405228906283E-4</v>
      </c>
      <c r="AC68" s="1" t="s">
        <v>76</v>
      </c>
      <c r="AH68" s="1" t="s">
        <v>82</v>
      </c>
      <c r="AK68" s="1">
        <v>2692.5</v>
      </c>
      <c r="AL68" s="1">
        <v>1.2796750015695579E-3</v>
      </c>
      <c r="AT68" s="1">
        <v>0</v>
      </c>
      <c r="AU68" s="1">
        <v>0</v>
      </c>
      <c r="BA68" s="1">
        <v>7302.5</v>
      </c>
      <c r="BB68" s="1">
        <v>-1.5122500190045685E-4</v>
      </c>
      <c r="BC68" s="1">
        <v>1</v>
      </c>
    </row>
    <row r="69" spans="1:55">
      <c r="A69" s="29" t="s">
        <v>52</v>
      </c>
      <c r="B69" s="35" t="s">
        <v>50</v>
      </c>
      <c r="C69" s="29">
        <v>41843.849799999996</v>
      </c>
      <c r="D69" s="29">
        <v>2.0000000000000001E-4</v>
      </c>
      <c r="E69" s="1">
        <f t="shared" si="0"/>
        <v>19.500022080044413</v>
      </c>
      <c r="F69" s="1">
        <f t="shared" si="1"/>
        <v>19.5</v>
      </c>
      <c r="G69" s="1">
        <f t="shared" si="11"/>
        <v>9.0449975687079132E-6</v>
      </c>
      <c r="K69" s="1">
        <f>G69</f>
        <v>9.0449975687079132E-6</v>
      </c>
      <c r="O69" s="1">
        <f ca="1">+C$11+C$12*$F69</f>
        <v>-9.7066956048780004E-2</v>
      </c>
      <c r="P69" s="1">
        <f t="shared" si="4"/>
        <v>-4.3062656058742124E-4</v>
      </c>
      <c r="Q69" s="27">
        <f t="shared" si="5"/>
        <v>26825.349799999996</v>
      </c>
      <c r="R69" s="91"/>
      <c r="S69" s="1">
        <f t="shared" si="12"/>
        <v>1.9331107905143846E-7</v>
      </c>
      <c r="T69" s="1">
        <v>1</v>
      </c>
      <c r="U69" s="1">
        <f t="shared" si="13"/>
        <v>1.9331107905143846E-7</v>
      </c>
      <c r="V69" s="1">
        <f t="shared" si="14"/>
        <v>4.3967155815612916E-4</v>
      </c>
      <c r="BA69" s="1">
        <v>13342.5</v>
      </c>
      <c r="BB69" s="1">
        <v>1.3811750031891279E-3</v>
      </c>
      <c r="BC69" s="1">
        <v>1</v>
      </c>
    </row>
    <row r="70" spans="1:55">
      <c r="A70" s="29" t="s">
        <v>55</v>
      </c>
      <c r="B70" s="25" t="s">
        <v>54</v>
      </c>
      <c r="C70" s="26">
        <v>41845.489000000001</v>
      </c>
      <c r="D70" s="26"/>
      <c r="E70" s="1">
        <f t="shared" si="0"/>
        <v>23.501528845574096</v>
      </c>
      <c r="F70" s="1">
        <f t="shared" si="1"/>
        <v>23.5</v>
      </c>
      <c r="G70" s="1">
        <f t="shared" si="11"/>
        <v>6.2628500018035993E-4</v>
      </c>
      <c r="K70" s="1">
        <f>+G70</f>
        <v>6.2628500018035993E-4</v>
      </c>
      <c r="P70" s="1">
        <f t="shared" si="4"/>
        <v>-4.35246439065398E-4</v>
      </c>
      <c r="Q70" s="27">
        <f t="shared" si="5"/>
        <v>26826.989000000001</v>
      </c>
      <c r="R70" s="91"/>
      <c r="S70" s="1">
        <f t="shared" si="12"/>
        <v>1.1268489965071703E-6</v>
      </c>
      <c r="T70" s="1">
        <v>1</v>
      </c>
      <c r="U70" s="1">
        <f t="shared" si="13"/>
        <v>1.1268489965071703E-6</v>
      </c>
      <c r="V70" s="1">
        <f t="shared" si="14"/>
        <v>1.0615314392457579E-3</v>
      </c>
      <c r="AD70" s="1">
        <v>11</v>
      </c>
      <c r="AF70" s="1" t="s">
        <v>60</v>
      </c>
      <c r="AH70" s="1" t="s">
        <v>61</v>
      </c>
      <c r="AK70" s="1">
        <v>7297.5</v>
      </c>
      <c r="AL70" s="1">
        <v>-1.2277500354684889E-4</v>
      </c>
      <c r="AT70" s="1">
        <v>1786</v>
      </c>
      <c r="AU70" s="1">
        <v>-8.9023399996221997E-3</v>
      </c>
    </row>
    <row r="71" spans="1:55">
      <c r="A71" s="17" t="s">
        <v>270</v>
      </c>
      <c r="B71" s="15" t="s">
        <v>50</v>
      </c>
      <c r="C71" s="17">
        <v>41850.608899999999</v>
      </c>
      <c r="D71" s="17"/>
      <c r="E71" s="16">
        <f t="shared" si="0"/>
        <v>35.999890539548879</v>
      </c>
      <c r="F71" s="16">
        <f t="shared" si="1"/>
        <v>36</v>
      </c>
      <c r="G71" s="1">
        <f t="shared" si="11"/>
        <v>-4.4840002374257892E-5</v>
      </c>
      <c r="H71" s="16"/>
      <c r="I71" s="16"/>
      <c r="J71" s="16"/>
      <c r="K71" s="16"/>
      <c r="L71" s="16"/>
      <c r="M71" s="16"/>
      <c r="N71" s="16"/>
      <c r="O71" s="16">
        <f>G71</f>
        <v>-4.4840002374257892E-5</v>
      </c>
      <c r="P71" s="16">
        <f t="shared" si="4"/>
        <v>-4.496472823900719E-4</v>
      </c>
      <c r="Q71" s="27">
        <f t="shared" si="5"/>
        <v>26832.108899999999</v>
      </c>
      <c r="R71" s="91"/>
      <c r="S71" s="1">
        <f t="shared" si="12"/>
        <v>1.6386893395380165E-7</v>
      </c>
      <c r="T71" s="1">
        <v>1</v>
      </c>
      <c r="U71" s="1">
        <f t="shared" si="13"/>
        <v>1.6386893395380165E-7</v>
      </c>
      <c r="V71" s="1">
        <f t="shared" si="14"/>
        <v>4.04807280015814E-4</v>
      </c>
    </row>
    <row r="72" spans="1:55">
      <c r="A72" s="29" t="s">
        <v>55</v>
      </c>
      <c r="B72" s="25"/>
      <c r="C72" s="26">
        <v>41851.4283</v>
      </c>
      <c r="D72" s="26"/>
      <c r="E72" s="1">
        <f t="shared" si="0"/>
        <v>38.000155695518949</v>
      </c>
      <c r="F72" s="1">
        <f t="shared" si="1"/>
        <v>38</v>
      </c>
      <c r="G72" s="1">
        <f t="shared" si="11"/>
        <v>6.3779996708035469E-5</v>
      </c>
      <c r="K72" s="1">
        <f>+G72</f>
        <v>6.3779996708035469E-5</v>
      </c>
      <c r="P72" s="1">
        <f t="shared" si="4"/>
        <v>-4.519463165673478E-4</v>
      </c>
      <c r="Q72" s="27">
        <f t="shared" si="5"/>
        <v>26832.9283</v>
      </c>
      <c r="R72" s="91"/>
      <c r="S72" s="1">
        <f t="shared" si="12"/>
        <v>2.6597363020461879E-7</v>
      </c>
      <c r="T72" s="1">
        <v>1</v>
      </c>
      <c r="U72" s="1">
        <f t="shared" si="13"/>
        <v>2.6597363020461879E-7</v>
      </c>
      <c r="V72" s="1">
        <f t="shared" si="14"/>
        <v>5.1572631327538327E-4</v>
      </c>
      <c r="AD72" s="1">
        <v>19</v>
      </c>
      <c r="AF72" s="1" t="s">
        <v>60</v>
      </c>
      <c r="AH72" s="1" t="s">
        <v>61</v>
      </c>
      <c r="AK72" s="1">
        <v>7300</v>
      </c>
      <c r="AL72" s="1">
        <v>-1.3370000015129335E-3</v>
      </c>
      <c r="AT72" s="1">
        <v>1799</v>
      </c>
      <c r="AU72" s="1">
        <v>-1.1963100041612051E-3</v>
      </c>
    </row>
    <row r="73" spans="1:55">
      <c r="A73" s="162" t="s">
        <v>270</v>
      </c>
      <c r="B73" s="72" t="s">
        <v>54</v>
      </c>
      <c r="C73" s="162">
        <v>41851.632700000002</v>
      </c>
      <c r="D73" s="26"/>
      <c r="E73" s="1">
        <f t="shared" si="0"/>
        <v>38.499123474240974</v>
      </c>
      <c r="F73" s="1">
        <f t="shared" si="1"/>
        <v>38.5</v>
      </c>
      <c r="G73" s="1">
        <f t="shared" si="11"/>
        <v>-3.5906500124838203E-4</v>
      </c>
      <c r="N73" s="1">
        <f>G73</f>
        <v>-3.5906500124838203E-4</v>
      </c>
      <c r="O73" s="1">
        <f t="shared" ref="O73:O79" ca="1" si="15">+C$11+C$12*$F73</f>
        <v>-9.6925450944394753E-2</v>
      </c>
      <c r="P73" s="1">
        <f t="shared" si="4"/>
        <v>-4.5252085525155158E-4</v>
      </c>
      <c r="Q73" s="27">
        <f t="shared" si="5"/>
        <v>26833.132700000002</v>
      </c>
      <c r="R73" s="91"/>
      <c r="S73" s="1">
        <f t="shared" si="12"/>
        <v>8.7339966474617421E-9</v>
      </c>
      <c r="T73" s="1">
        <v>1</v>
      </c>
      <c r="U73" s="1">
        <f t="shared" si="13"/>
        <v>8.7339966474617421E-9</v>
      </c>
      <c r="V73" s="1">
        <f t="shared" si="14"/>
        <v>9.3455854003169552E-5</v>
      </c>
    </row>
    <row r="74" spans="1:55">
      <c r="A74" s="162" t="s">
        <v>270</v>
      </c>
      <c r="B74" s="72" t="s">
        <v>50</v>
      </c>
      <c r="C74" s="162">
        <v>41851.838100000001</v>
      </c>
      <c r="D74" s="26"/>
      <c r="E74" s="1">
        <f t="shared" si="0"/>
        <v>39.000532386901369</v>
      </c>
      <c r="F74" s="1">
        <f t="shared" si="1"/>
        <v>39</v>
      </c>
      <c r="G74" s="1">
        <f t="shared" si="11"/>
        <v>2.1808999736094847E-4</v>
      </c>
      <c r="N74" s="1">
        <f>G74</f>
        <v>2.1808999736094847E-4</v>
      </c>
      <c r="O74" s="1">
        <f t="shared" ca="1" si="15"/>
        <v>-9.6921727125858295E-2</v>
      </c>
      <c r="P74" s="1">
        <f t="shared" si="4"/>
        <v>-4.5309530599170933E-4</v>
      </c>
      <c r="Q74" s="27">
        <f t="shared" si="5"/>
        <v>26833.338100000001</v>
      </c>
      <c r="R74" s="91"/>
      <c r="S74" s="1">
        <f t="shared" si="12"/>
        <v>4.5048971143659928E-7</v>
      </c>
      <c r="T74" s="1">
        <v>1</v>
      </c>
      <c r="U74" s="1">
        <f t="shared" si="13"/>
        <v>4.5048971143659928E-7</v>
      </c>
      <c r="V74" s="1">
        <f t="shared" si="14"/>
        <v>6.711853033526578E-4</v>
      </c>
    </row>
    <row r="75" spans="1:55" s="91" customFormat="1">
      <c r="A75" s="162" t="s">
        <v>270</v>
      </c>
      <c r="B75" s="72" t="s">
        <v>54</v>
      </c>
      <c r="C75" s="163">
        <v>41858.596799999999</v>
      </c>
      <c r="D75" s="162"/>
      <c r="E75" s="94">
        <f t="shared" si="0"/>
        <v>55.49942439281628</v>
      </c>
      <c r="F75" s="94">
        <f t="shared" si="1"/>
        <v>55.5</v>
      </c>
      <c r="G75" s="1">
        <f t="shared" si="11"/>
        <v>-2.3579499975312501E-4</v>
      </c>
      <c r="O75" s="1">
        <f t="shared" ca="1" si="15"/>
        <v>-9.6798841114155307E-2</v>
      </c>
      <c r="P75" s="1">
        <f t="shared" si="4"/>
        <v>-4.7200284380706964E-4</v>
      </c>
      <c r="Q75" s="27">
        <f t="shared" si="5"/>
        <v>26840.096799999999</v>
      </c>
      <c r="S75" s="1">
        <f t="shared" si="12"/>
        <v>5.5794145592612625E-8</v>
      </c>
      <c r="T75" s="1">
        <v>1</v>
      </c>
      <c r="U75" s="1">
        <f t="shared" si="13"/>
        <v>5.5794145592612625E-8</v>
      </c>
      <c r="V75" s="1">
        <f t="shared" si="14"/>
        <v>2.3620784405394463E-4</v>
      </c>
      <c r="W75" s="1"/>
      <c r="AX75" s="1"/>
      <c r="AY75" s="1"/>
      <c r="AZ75" s="1"/>
      <c r="BA75" s="1"/>
      <c r="BB75" s="1"/>
      <c r="BC75" s="1"/>
    </row>
    <row r="76" spans="1:55">
      <c r="A76" s="162" t="s">
        <v>270</v>
      </c>
      <c r="B76" s="72" t="s">
        <v>50</v>
      </c>
      <c r="C76" s="162">
        <v>41861.669000000002</v>
      </c>
      <c r="D76" s="26"/>
      <c r="E76" s="1">
        <f t="shared" si="0"/>
        <v>62.999076104036135</v>
      </c>
      <c r="F76" s="1">
        <f t="shared" si="1"/>
        <v>63</v>
      </c>
      <c r="G76" s="1">
        <f t="shared" si="11"/>
        <v>-3.7847000203328207E-4</v>
      </c>
      <c r="N76" s="1">
        <f>G76</f>
        <v>-3.7847000203328207E-4</v>
      </c>
      <c r="O76" s="1">
        <f t="shared" ca="1" si="15"/>
        <v>-9.6742983836108493E-2</v>
      </c>
      <c r="P76" s="1">
        <f t="shared" si="4"/>
        <v>-4.8056551932110328E-4</v>
      </c>
      <c r="Q76" s="27">
        <f t="shared" si="5"/>
        <v>26843.169000000002</v>
      </c>
      <c r="R76" s="91"/>
      <c r="S76" s="1">
        <f t="shared" si="12"/>
        <v>1.04234946502678E-8</v>
      </c>
      <c r="T76" s="1">
        <v>1</v>
      </c>
      <c r="U76" s="1">
        <f t="shared" si="13"/>
        <v>1.04234946502678E-8</v>
      </c>
      <c r="V76" s="1">
        <f t="shared" si="14"/>
        <v>1.0209551728782121E-4</v>
      </c>
    </row>
    <row r="77" spans="1:55">
      <c r="A77" s="162" t="s">
        <v>270</v>
      </c>
      <c r="B77" s="72" t="s">
        <v>54</v>
      </c>
      <c r="C77" s="205">
        <v>41862.693399999996</v>
      </c>
      <c r="D77" s="26"/>
      <c r="E77" s="1">
        <f t="shared" si="0"/>
        <v>65.499773719077041</v>
      </c>
      <c r="F77" s="1">
        <f t="shared" si="1"/>
        <v>65.5</v>
      </c>
      <c r="G77" s="1">
        <f t="shared" si="11"/>
        <v>-9.2695001512765884E-5</v>
      </c>
      <c r="N77" s="1">
        <f>G77</f>
        <v>-9.2695001512765884E-5</v>
      </c>
      <c r="O77" s="1">
        <f t="shared" ca="1" si="15"/>
        <v>-9.6724364743426217E-2</v>
      </c>
      <c r="P77" s="1">
        <f t="shared" si="4"/>
        <v>-4.8341534729014446E-4</v>
      </c>
      <c r="Q77" s="27">
        <f t="shared" si="5"/>
        <v>26844.193399999996</v>
      </c>
      <c r="R77" s="91"/>
      <c r="S77" s="1">
        <f t="shared" si="12"/>
        <v>1.5266238860439427E-7</v>
      </c>
      <c r="T77" s="1">
        <v>1</v>
      </c>
      <c r="U77" s="1">
        <f t="shared" si="13"/>
        <v>1.5266238860439427E-7</v>
      </c>
      <c r="V77" s="1">
        <f t="shared" si="14"/>
        <v>3.9072034577737857E-4</v>
      </c>
    </row>
    <row r="78" spans="1:55">
      <c r="A78" s="162" t="s">
        <v>270</v>
      </c>
      <c r="B78" s="72" t="s">
        <v>50</v>
      </c>
      <c r="C78" s="162">
        <v>41863.717900000003</v>
      </c>
      <c r="D78" s="26"/>
      <c r="E78" s="1">
        <f t="shared" si="0"/>
        <v>68.000715447541978</v>
      </c>
      <c r="F78" s="1">
        <f t="shared" si="1"/>
        <v>68</v>
      </c>
      <c r="G78" s="1">
        <f t="shared" si="11"/>
        <v>2.9308000375749543E-4</v>
      </c>
      <c r="N78" s="1">
        <f>G78</f>
        <v>2.9308000375749543E-4</v>
      </c>
      <c r="O78" s="1">
        <f t="shared" ca="1" si="15"/>
        <v>-9.6705745650743941E-2</v>
      </c>
      <c r="P78" s="1">
        <f t="shared" si="4"/>
        <v>-4.862629766580338E-4</v>
      </c>
      <c r="Q78" s="27">
        <f t="shared" si="5"/>
        <v>26845.217900000003</v>
      </c>
      <c r="R78" s="91"/>
      <c r="S78" s="1">
        <f t="shared" si="12"/>
        <v>6.0737548112296006E-7</v>
      </c>
      <c r="T78" s="1">
        <v>1</v>
      </c>
      <c r="U78" s="1">
        <f t="shared" si="13"/>
        <v>6.0737548112296006E-7</v>
      </c>
      <c r="V78" s="1">
        <f t="shared" si="14"/>
        <v>7.7934298041552929E-4</v>
      </c>
    </row>
    <row r="79" spans="1:55">
      <c r="A79" s="162" t="s">
        <v>270</v>
      </c>
      <c r="B79" s="72" t="s">
        <v>50</v>
      </c>
      <c r="C79" s="162">
        <v>41866.584799999997</v>
      </c>
      <c r="D79" s="26"/>
      <c r="E79" s="1">
        <f t="shared" si="0"/>
        <v>74.999202359472179</v>
      </c>
      <c r="F79" s="1">
        <f t="shared" si="1"/>
        <v>75</v>
      </c>
      <c r="G79" s="1">
        <f t="shared" si="11"/>
        <v>-3.2675000693416223E-4</v>
      </c>
      <c r="N79" s="1">
        <f>G79</f>
        <v>-3.2675000693416223E-4</v>
      </c>
      <c r="O79" s="1">
        <f t="shared" ca="1" si="15"/>
        <v>-9.6653612191233584E-2</v>
      </c>
      <c r="P79" s="1">
        <f t="shared" si="4"/>
        <v>-4.9422464232999695E-4</v>
      </c>
      <c r="Q79" s="27">
        <f t="shared" si="5"/>
        <v>26848.084799999997</v>
      </c>
      <c r="R79" s="91"/>
      <c r="S79" s="1">
        <f t="shared" si="12"/>
        <v>2.8047753500967775E-8</v>
      </c>
      <c r="T79" s="1">
        <v>1</v>
      </c>
      <c r="U79" s="1">
        <f t="shared" si="13"/>
        <v>2.8047753500967775E-8</v>
      </c>
      <c r="V79" s="1">
        <f t="shared" si="14"/>
        <v>1.6747463539583472E-4</v>
      </c>
    </row>
    <row r="80" spans="1:55">
      <c r="A80" s="29" t="s">
        <v>52</v>
      </c>
      <c r="B80" s="25" t="s">
        <v>54</v>
      </c>
      <c r="C80" s="26">
        <v>41877.8508</v>
      </c>
      <c r="D80" s="26">
        <v>2.0000000000000001E-4</v>
      </c>
      <c r="E80" s="1">
        <f t="shared" si="0"/>
        <v>102.5010174035979</v>
      </c>
      <c r="F80" s="1">
        <f t="shared" si="1"/>
        <v>102.5</v>
      </c>
      <c r="G80" s="1">
        <f t="shared" si="11"/>
        <v>4.1677500121295452E-4</v>
      </c>
      <c r="K80" s="1">
        <f>+G80</f>
        <v>4.1677500121295452E-4</v>
      </c>
      <c r="P80" s="1">
        <f t="shared" si="4"/>
        <v>-5.2533574078529426E-4</v>
      </c>
      <c r="Q80" s="27">
        <f t="shared" si="5"/>
        <v>26859.3508</v>
      </c>
      <c r="R80" s="91"/>
      <c r="S80" s="1">
        <f t="shared" si="12"/>
        <v>8.8757265018849085E-7</v>
      </c>
      <c r="T80" s="1">
        <v>1</v>
      </c>
      <c r="U80" s="1">
        <f t="shared" si="13"/>
        <v>8.8757265018849085E-7</v>
      </c>
      <c r="V80" s="1">
        <f t="shared" si="14"/>
        <v>9.4211074199824878E-4</v>
      </c>
      <c r="AD80" s="1">
        <v>9</v>
      </c>
      <c r="AF80" s="1" t="s">
        <v>64</v>
      </c>
      <c r="AH80" s="1" t="s">
        <v>61</v>
      </c>
      <c r="AK80" s="1">
        <v>7302.5</v>
      </c>
      <c r="AL80" s="1">
        <v>-1.5122500190045685E-4</v>
      </c>
      <c r="AT80" s="1">
        <v>1820</v>
      </c>
      <c r="AU80" s="1">
        <v>-3.855800001474563E-3</v>
      </c>
      <c r="BA80" s="1">
        <v>25992</v>
      </c>
      <c r="BB80" s="1">
        <v>8.2525520003400743E-2</v>
      </c>
      <c r="BC80" s="1">
        <v>0.1</v>
      </c>
    </row>
    <row r="81" spans="1:55">
      <c r="A81" s="29" t="s">
        <v>55</v>
      </c>
      <c r="B81" s="25"/>
      <c r="C81" s="26">
        <v>41895.468000000001</v>
      </c>
      <c r="D81" s="26"/>
      <c r="E81" s="1">
        <f t="shared" si="0"/>
        <v>145.50696237033389</v>
      </c>
      <c r="F81" s="1">
        <f t="shared" si="1"/>
        <v>145.5</v>
      </c>
      <c r="G81" s="1">
        <f t="shared" si="11"/>
        <v>2.8521049971459433E-3</v>
      </c>
      <c r="K81" s="1">
        <f>+G81</f>
        <v>2.8521049971459433E-3</v>
      </c>
      <c r="P81" s="1">
        <f t="shared" si="4"/>
        <v>-5.734489808913542E-4</v>
      </c>
      <c r="Q81" s="27">
        <f t="shared" si="5"/>
        <v>26876.968000000001</v>
      </c>
      <c r="R81" s="91"/>
      <c r="S81" s="1">
        <f t="shared" si="12"/>
        <v>1.1734420056447154E-5</v>
      </c>
      <c r="T81" s="1">
        <v>1</v>
      </c>
      <c r="U81" s="1">
        <f t="shared" si="13"/>
        <v>1.1734420056447154E-5</v>
      </c>
      <c r="V81" s="1">
        <f t="shared" si="14"/>
        <v>3.4255539780372974E-3</v>
      </c>
      <c r="AD81" s="1">
        <v>11</v>
      </c>
      <c r="AF81" s="1" t="s">
        <v>60</v>
      </c>
      <c r="AH81" s="1" t="s">
        <v>61</v>
      </c>
      <c r="AK81" s="1">
        <v>7302.5</v>
      </c>
      <c r="AL81" s="1">
        <v>1.1487749943626113E-3</v>
      </c>
      <c r="AT81" s="1">
        <v>1821</v>
      </c>
      <c r="AU81" s="1">
        <v>-3.014899994013831E-4</v>
      </c>
    </row>
    <row r="82" spans="1:55">
      <c r="A82" s="29" t="s">
        <v>56</v>
      </c>
      <c r="B82" s="25"/>
      <c r="C82" s="26">
        <v>42193.482799999998</v>
      </c>
      <c r="D82" s="26"/>
      <c r="E82" s="1">
        <f t="shared" si="0"/>
        <v>873.00100728509233</v>
      </c>
      <c r="F82" s="1">
        <f t="shared" si="1"/>
        <v>873</v>
      </c>
      <c r="G82" s="1">
        <f t="shared" si="11"/>
        <v>4.1262999729951844E-4</v>
      </c>
      <c r="K82" s="1">
        <f>+G82</f>
        <v>4.1262999729951844E-4</v>
      </c>
      <c r="P82" s="1">
        <f t="shared" si="4"/>
        <v>-1.2888657774257494E-3</v>
      </c>
      <c r="Q82" s="27">
        <f t="shared" si="5"/>
        <v>27174.982799999998</v>
      </c>
      <c r="R82" s="91"/>
      <c r="S82" s="1">
        <f t="shared" si="12"/>
        <v>2.8950878714079393E-6</v>
      </c>
      <c r="T82" s="1">
        <v>1</v>
      </c>
      <c r="U82" s="1">
        <f t="shared" si="13"/>
        <v>2.8950878714079393E-6</v>
      </c>
      <c r="V82" s="1">
        <f t="shared" si="14"/>
        <v>1.7014957747252678E-3</v>
      </c>
      <c r="AD82" s="1">
        <v>12</v>
      </c>
      <c r="AF82" s="1" t="s">
        <v>66</v>
      </c>
      <c r="AH82" s="1" t="s">
        <v>61</v>
      </c>
      <c r="AK82" s="1">
        <v>8077</v>
      </c>
      <c r="AL82" s="1">
        <v>5.9618700033752248E-3</v>
      </c>
      <c r="AT82" s="1">
        <v>1847</v>
      </c>
      <c r="AU82" s="1">
        <v>1.8710569995164406E-2</v>
      </c>
    </row>
    <row r="83" spans="1:55">
      <c r="A83" s="162" t="s">
        <v>271</v>
      </c>
      <c r="B83" s="72" t="s">
        <v>50</v>
      </c>
      <c r="C83" s="162">
        <v>42203.722999999998</v>
      </c>
      <c r="D83" s="26"/>
      <c r="E83" s="1">
        <f t="shared" si="0"/>
        <v>897.99870712663142</v>
      </c>
      <c r="F83" s="1">
        <f t="shared" si="1"/>
        <v>898</v>
      </c>
      <c r="G83" s="1">
        <f t="shared" si="11"/>
        <v>-5.2962000336265191E-4</v>
      </c>
      <c r="N83" s="1">
        <f>G83</f>
        <v>-5.2962000336265191E-4</v>
      </c>
      <c r="O83" s="1">
        <f ca="1">+C$11+C$12*$F83</f>
        <v>-9.0524206880229871E-2</v>
      </c>
      <c r="P83" s="1">
        <f t="shared" si="4"/>
        <v>-1.3101416523327741E-3</v>
      </c>
      <c r="Q83" s="27">
        <f t="shared" si="5"/>
        <v>27185.222999999998</v>
      </c>
      <c r="R83" s="91"/>
      <c r="S83" s="1">
        <f t="shared" si="12"/>
        <v>6.0921404451103863E-7</v>
      </c>
      <c r="T83" s="1">
        <v>1</v>
      </c>
      <c r="U83" s="1">
        <f t="shared" si="13"/>
        <v>6.0921404451103863E-7</v>
      </c>
      <c r="V83" s="1">
        <f t="shared" si="14"/>
        <v>7.8052164897012217E-4</v>
      </c>
    </row>
    <row r="84" spans="1:55">
      <c r="A84" s="29" t="s">
        <v>57</v>
      </c>
      <c r="B84" s="25" t="s">
        <v>54</v>
      </c>
      <c r="C84" s="26">
        <v>42215.807800000002</v>
      </c>
      <c r="D84" s="26">
        <v>2.0000000000000001E-4</v>
      </c>
      <c r="E84" s="1">
        <f t="shared" si="0"/>
        <v>927.49932264636061</v>
      </c>
      <c r="F84" s="1">
        <f t="shared" si="1"/>
        <v>927.5</v>
      </c>
      <c r="G84" s="1">
        <f t="shared" si="11"/>
        <v>-2.7747499552788213E-4</v>
      </c>
      <c r="K84" s="1">
        <f>+G84</f>
        <v>-2.7747499552788213E-4</v>
      </c>
      <c r="P84" s="1">
        <f t="shared" si="4"/>
        <v>-1.3349644006429304E-3</v>
      </c>
      <c r="Q84" s="27">
        <f t="shared" si="5"/>
        <v>27197.307800000002</v>
      </c>
      <c r="R84" s="91"/>
      <c r="S84" s="1">
        <f t="shared" si="12"/>
        <v>1.1182838419305787E-6</v>
      </c>
      <c r="T84" s="1">
        <v>1</v>
      </c>
      <c r="U84" s="1">
        <f t="shared" si="13"/>
        <v>1.1182838419305787E-6</v>
      </c>
      <c r="V84" s="1">
        <f t="shared" si="14"/>
        <v>1.0574894051150483E-3</v>
      </c>
      <c r="AD84" s="1">
        <v>13</v>
      </c>
      <c r="AF84" s="1" t="s">
        <v>66</v>
      </c>
      <c r="AH84" s="1" t="s">
        <v>61</v>
      </c>
      <c r="AK84" s="1">
        <v>8139</v>
      </c>
      <c r="AL84" s="1">
        <v>6.9290899991756305E-3</v>
      </c>
      <c r="AT84" s="1">
        <v>1849.5</v>
      </c>
      <c r="AU84" s="1">
        <v>3.5963449990958907E-3</v>
      </c>
    </row>
    <row r="85" spans="1:55">
      <c r="A85" s="206" t="s">
        <v>57</v>
      </c>
      <c r="B85" s="207" t="s">
        <v>50</v>
      </c>
      <c r="C85" s="174">
        <v>42216.832000000002</v>
      </c>
      <c r="D85" s="26">
        <v>2.9999999999999997E-4</v>
      </c>
      <c r="E85" s="1">
        <f t="shared" ref="E85:E148" si="16">+(C85-C$7)/C$8</f>
        <v>929.99953203462451</v>
      </c>
      <c r="F85" s="1">
        <f t="shared" ref="F85:F148" si="17">ROUND(2*E85,0)/2</f>
        <v>930</v>
      </c>
      <c r="G85" s="1">
        <f t="shared" ref="G85:G103" si="18">+C85-(C$7+F85*C$8)</f>
        <v>-1.9169999723089859E-4</v>
      </c>
      <c r="K85" s="1">
        <f>+G85</f>
        <v>-1.9169999723089859E-4</v>
      </c>
      <c r="P85" s="1">
        <f t="shared" ref="P85:P148" si="19">+D$11+D$12*F85+D$13*F85^2</f>
        <v>-1.3370539523337081E-3</v>
      </c>
      <c r="Q85" s="27">
        <f t="shared" ref="Q85:Q148" si="20">+C85-15018.5</f>
        <v>27198.332000000002</v>
      </c>
      <c r="R85" s="91"/>
      <c r="S85" s="1">
        <f t="shared" ref="S85:S103" si="21">+(P85-G85)^2</f>
        <v>1.3118356824696488E-6</v>
      </c>
      <c r="T85" s="1">
        <v>1</v>
      </c>
      <c r="U85" s="1">
        <f t="shared" ref="U85:U103" si="22">+T85*S85</f>
        <v>1.3118356824696488E-6</v>
      </c>
      <c r="V85" s="1">
        <f t="shared" ref="V85:V103" si="23">+G85-P85</f>
        <v>1.1453539551028096E-3</v>
      </c>
      <c r="AD85" s="1">
        <v>15</v>
      </c>
      <c r="AF85" s="1" t="s">
        <v>66</v>
      </c>
      <c r="AH85" s="1" t="s">
        <v>61</v>
      </c>
      <c r="AK85" s="1">
        <v>8141.5</v>
      </c>
      <c r="AL85" s="1">
        <v>6.7148649977752939E-3</v>
      </c>
      <c r="AT85" s="1">
        <v>1854.5</v>
      </c>
      <c r="AU85" s="1">
        <v>-6.3210500229615718E-4</v>
      </c>
    </row>
    <row r="86" spans="1:55">
      <c r="A86" s="29" t="s">
        <v>58</v>
      </c>
      <c r="B86" s="25" t="s">
        <v>50</v>
      </c>
      <c r="C86" s="26">
        <v>42225.417000000001</v>
      </c>
      <c r="D86" s="26"/>
      <c r="E86" s="1">
        <f t="shared" si="16"/>
        <v>950.95666696749572</v>
      </c>
      <c r="F86" s="1">
        <f t="shared" si="17"/>
        <v>951</v>
      </c>
      <c r="G86" s="1">
        <f t="shared" si="18"/>
        <v>-1.7751189996488392E-2</v>
      </c>
      <c r="K86" s="1">
        <f>+G86</f>
        <v>-1.7751189996488392E-2</v>
      </c>
      <c r="P86" s="1">
        <f t="shared" si="19"/>
        <v>-1.3545193857627722E-3</v>
      </c>
      <c r="Q86" s="27">
        <f t="shared" si="20"/>
        <v>27206.917000000001</v>
      </c>
      <c r="R86" s="91"/>
      <c r="S86" s="1">
        <f t="shared" si="21"/>
        <v>2.6885080711663335E-4</v>
      </c>
      <c r="T86" s="1">
        <v>1</v>
      </c>
      <c r="U86" s="1">
        <f t="shared" si="22"/>
        <v>2.6885080711663335E-4</v>
      </c>
      <c r="V86" s="1">
        <f t="shared" si="23"/>
        <v>-1.6396670610725621E-2</v>
      </c>
      <c r="AD86" s="1">
        <v>10</v>
      </c>
      <c r="AF86" s="1" t="s">
        <v>60</v>
      </c>
      <c r="AH86" s="1" t="s">
        <v>61</v>
      </c>
      <c r="AK86" s="1">
        <v>8145.5</v>
      </c>
      <c r="AL86" s="1">
        <v>4.8321049980586395E-3</v>
      </c>
      <c r="AT86" s="1">
        <v>1857</v>
      </c>
      <c r="AU86" s="1">
        <v>-1.6746330002206378E-2</v>
      </c>
      <c r="BA86" s="1">
        <v>30403</v>
      </c>
      <c r="BB86" s="1">
        <v>0.12668693000159692</v>
      </c>
      <c r="BC86" s="1">
        <v>1</v>
      </c>
    </row>
    <row r="87" spans="1:55">
      <c r="A87" s="29" t="s">
        <v>58</v>
      </c>
      <c r="B87" s="25" t="s">
        <v>50</v>
      </c>
      <c r="C87" s="26">
        <v>42230.332900000001</v>
      </c>
      <c r="D87" s="26"/>
      <c r="E87" s="1">
        <f t="shared" si="16"/>
        <v>962.95703733633798</v>
      </c>
      <c r="F87" s="1">
        <f t="shared" si="17"/>
        <v>963</v>
      </c>
      <c r="G87" s="1">
        <f t="shared" si="18"/>
        <v>-1.7599469996639527E-2</v>
      </c>
      <c r="K87" s="1">
        <f>+G87</f>
        <v>-1.7599469996639527E-2</v>
      </c>
      <c r="P87" s="1">
        <f t="shared" si="19"/>
        <v>-1.3644299817520368E-3</v>
      </c>
      <c r="Q87" s="27">
        <f t="shared" si="20"/>
        <v>27211.832900000001</v>
      </c>
      <c r="R87" s="91"/>
      <c r="S87" s="1">
        <f t="shared" si="21"/>
        <v>2.6357652428499797E-4</v>
      </c>
      <c r="T87" s="1">
        <v>1</v>
      </c>
      <c r="U87" s="1">
        <f t="shared" si="22"/>
        <v>2.6357652428499797E-4</v>
      </c>
      <c r="V87" s="1">
        <f t="shared" si="23"/>
        <v>-1.623504001488749E-2</v>
      </c>
      <c r="AD87" s="1">
        <v>10</v>
      </c>
      <c r="AF87" s="1" t="s">
        <v>67</v>
      </c>
      <c r="AH87" s="1" t="s">
        <v>61</v>
      </c>
      <c r="AK87" s="1">
        <v>8153</v>
      </c>
      <c r="AL87" s="1">
        <v>5.4894299973966554E-3</v>
      </c>
      <c r="AT87" s="1">
        <v>1869</v>
      </c>
      <c r="AU87" s="1">
        <v>-3.4946100058732554E-3</v>
      </c>
    </row>
    <row r="88" spans="1:55">
      <c r="A88" s="29" t="s">
        <v>57</v>
      </c>
      <c r="B88" s="25" t="s">
        <v>50</v>
      </c>
      <c r="C88" s="26">
        <v>42241.820099999997</v>
      </c>
      <c r="D88" s="26">
        <v>2.9999999999999997E-4</v>
      </c>
      <c r="E88" s="1">
        <f t="shared" si="16"/>
        <v>990.99883120946754</v>
      </c>
      <c r="F88" s="1">
        <f t="shared" si="17"/>
        <v>991</v>
      </c>
      <c r="G88" s="1">
        <f t="shared" si="18"/>
        <v>-4.7879000339889899E-4</v>
      </c>
      <c r="K88" s="1">
        <f>+G88</f>
        <v>-4.7879000339889899E-4</v>
      </c>
      <c r="P88" s="1">
        <f t="shared" si="19"/>
        <v>-1.3873577110637934E-3</v>
      </c>
      <c r="Q88" s="27">
        <f t="shared" si="20"/>
        <v>27223.320099999997</v>
      </c>
      <c r="R88" s="91"/>
      <c r="S88" s="1">
        <f t="shared" si="21"/>
        <v>8.2549527941144107E-7</v>
      </c>
      <c r="T88" s="1">
        <v>1</v>
      </c>
      <c r="U88" s="1">
        <f t="shared" si="22"/>
        <v>8.2549527941144107E-7</v>
      </c>
      <c r="V88" s="1">
        <f t="shared" si="23"/>
        <v>9.0856770766489445E-4</v>
      </c>
      <c r="AD88" s="1">
        <v>8</v>
      </c>
      <c r="AF88" s="1" t="s">
        <v>66</v>
      </c>
      <c r="AH88" s="1" t="s">
        <v>61</v>
      </c>
      <c r="AK88" s="1">
        <v>8172</v>
      </c>
      <c r="AL88" s="1">
        <v>6.3213199973688461E-3</v>
      </c>
      <c r="AT88" s="1">
        <v>1886</v>
      </c>
      <c r="AU88" s="1">
        <v>6.5286600001854822E-3</v>
      </c>
    </row>
    <row r="89" spans="1:55">
      <c r="A89" s="164" t="s">
        <v>272</v>
      </c>
      <c r="B89" s="161"/>
      <c r="C89" s="162">
        <v>42243.460800000001</v>
      </c>
      <c r="D89" s="26"/>
      <c r="E89" s="1">
        <f t="shared" si="16"/>
        <v>995.00399967591375</v>
      </c>
      <c r="F89" s="1">
        <f t="shared" si="17"/>
        <v>995</v>
      </c>
      <c r="G89" s="1">
        <f t="shared" si="18"/>
        <v>1.6384499976993538E-3</v>
      </c>
      <c r="N89" s="1">
        <f>+G89</f>
        <v>1.6384499976993538E-3</v>
      </c>
      <c r="P89" s="1">
        <f t="shared" si="19"/>
        <v>-1.3906105872896796E-3</v>
      </c>
      <c r="Q89" s="27">
        <f t="shared" si="20"/>
        <v>27224.960800000001</v>
      </c>
      <c r="R89" s="91"/>
      <c r="S89" s="1">
        <f t="shared" si="21"/>
        <v>9.1752080275341054E-6</v>
      </c>
      <c r="T89" s="1">
        <v>1</v>
      </c>
      <c r="U89" s="1">
        <f t="shared" si="22"/>
        <v>9.1752080275341054E-6</v>
      </c>
      <c r="V89" s="1">
        <f t="shared" si="23"/>
        <v>3.0290605849890334E-3</v>
      </c>
    </row>
    <row r="90" spans="1:55">
      <c r="A90" s="29" t="s">
        <v>57</v>
      </c>
      <c r="B90" s="25" t="s">
        <v>50</v>
      </c>
      <c r="C90" s="26">
        <v>42248.784399999997</v>
      </c>
      <c r="D90" s="26">
        <v>2.0000000000000001E-4</v>
      </c>
      <c r="E90" s="1">
        <f t="shared" si="16"/>
        <v>1007.9996203548377</v>
      </c>
      <c r="F90" s="1">
        <f t="shared" si="17"/>
        <v>1008</v>
      </c>
      <c r="G90" s="1">
        <f t="shared" si="18"/>
        <v>-1.5552000695606694E-4</v>
      </c>
      <c r="K90" s="1">
        <f>+G90</f>
        <v>-1.5552000695606694E-4</v>
      </c>
      <c r="P90" s="1">
        <f t="shared" si="19"/>
        <v>-1.4011435637554465E-3</v>
      </c>
      <c r="Q90" s="27">
        <f t="shared" si="20"/>
        <v>27230.284399999997</v>
      </c>
      <c r="R90" s="91"/>
      <c r="S90" s="1">
        <f t="shared" si="21"/>
        <v>1.5515780452535373E-6</v>
      </c>
      <c r="T90" s="1">
        <v>1</v>
      </c>
      <c r="U90" s="1">
        <f t="shared" si="22"/>
        <v>1.5515780452535373E-6</v>
      </c>
      <c r="V90" s="1">
        <f t="shared" si="23"/>
        <v>1.2456235567993796E-3</v>
      </c>
      <c r="AD90" s="1">
        <v>5</v>
      </c>
      <c r="AF90" s="1" t="s">
        <v>63</v>
      </c>
      <c r="AH90" s="1" t="s">
        <v>61</v>
      </c>
      <c r="AK90" s="1">
        <v>8204</v>
      </c>
      <c r="AL90" s="1">
        <v>5.1592400050139986E-3</v>
      </c>
      <c r="AT90" s="1">
        <v>1888.5</v>
      </c>
      <c r="AU90" s="1">
        <v>-3.5855649985023774E-3</v>
      </c>
    </row>
    <row r="91" spans="1:55">
      <c r="A91" s="29" t="s">
        <v>56</v>
      </c>
      <c r="B91" s="25" t="s">
        <v>54</v>
      </c>
      <c r="C91" s="26">
        <v>42251.444799999997</v>
      </c>
      <c r="D91" s="26"/>
      <c r="E91" s="1">
        <f t="shared" si="16"/>
        <v>1014.4940131067806</v>
      </c>
      <c r="F91" s="1">
        <f t="shared" si="17"/>
        <v>1014.5</v>
      </c>
      <c r="G91" s="1">
        <f t="shared" si="18"/>
        <v>-2.452505003020633E-3</v>
      </c>
      <c r="K91" s="1">
        <f>+G91</f>
        <v>-2.452505003020633E-3</v>
      </c>
      <c r="P91" s="1">
        <f t="shared" si="19"/>
        <v>-1.4063877581726517E-3</v>
      </c>
      <c r="Q91" s="27">
        <f t="shared" si="20"/>
        <v>27232.944799999997</v>
      </c>
      <c r="R91" s="16"/>
      <c r="S91" s="1">
        <f t="shared" si="21"/>
        <v>1.0943612899683314E-6</v>
      </c>
      <c r="T91" s="1">
        <v>0.3</v>
      </c>
      <c r="U91" s="1">
        <f t="shared" si="22"/>
        <v>3.2830838699049939E-7</v>
      </c>
      <c r="V91" s="1">
        <f t="shared" si="23"/>
        <v>-1.0461172448479814E-3</v>
      </c>
      <c r="AD91" s="1">
        <v>7</v>
      </c>
      <c r="AF91" s="1" t="s">
        <v>63</v>
      </c>
      <c r="AH91" s="1" t="s">
        <v>61</v>
      </c>
      <c r="AK91" s="1">
        <v>8205</v>
      </c>
      <c r="AL91" s="1">
        <v>7.1135500038508326E-3</v>
      </c>
      <c r="AT91" s="1">
        <v>1891</v>
      </c>
      <c r="AU91" s="1">
        <v>-6.997900054557249E-4</v>
      </c>
    </row>
    <row r="92" spans="1:55">
      <c r="A92" s="164" t="s">
        <v>272</v>
      </c>
      <c r="B92" s="25"/>
      <c r="C92" s="162">
        <v>42256.368000000002</v>
      </c>
      <c r="D92" s="26"/>
      <c r="E92" s="1">
        <f t="shared" si="16"/>
        <v>1026.5122037534459</v>
      </c>
      <c r="F92" s="1">
        <f t="shared" si="17"/>
        <v>1026.5</v>
      </c>
      <c r="G92" s="1">
        <f t="shared" si="18"/>
        <v>4.9992150015896186E-3</v>
      </c>
      <c r="N92" s="1">
        <f>+G92</f>
        <v>4.9992150015896186E-3</v>
      </c>
      <c r="P92" s="1">
        <f t="shared" si="19"/>
        <v>-1.4160303007094989E-3</v>
      </c>
      <c r="Q92" s="27">
        <f t="shared" si="20"/>
        <v>27237.868000000002</v>
      </c>
      <c r="R92" s="16"/>
      <c r="S92" s="1">
        <f t="shared" si="21"/>
        <v>4.1155372288670901E-5</v>
      </c>
      <c r="T92" s="1">
        <v>1</v>
      </c>
      <c r="U92" s="1">
        <f t="shared" si="22"/>
        <v>4.1155372288670901E-5</v>
      </c>
      <c r="V92" s="1">
        <f t="shared" si="23"/>
        <v>6.415245302299118E-3</v>
      </c>
    </row>
    <row r="93" spans="1:55">
      <c r="A93" s="164" t="s">
        <v>272</v>
      </c>
      <c r="B93" s="25"/>
      <c r="C93" s="162">
        <v>42257.387999999999</v>
      </c>
      <c r="D93" s="26"/>
      <c r="E93" s="1">
        <f t="shared" si="16"/>
        <v>1029.0021603791261</v>
      </c>
      <c r="F93" s="1">
        <f t="shared" si="17"/>
        <v>1029</v>
      </c>
      <c r="G93" s="1">
        <f t="shared" si="18"/>
        <v>8.8498999684816226E-4</v>
      </c>
      <c r="N93" s="1">
        <f>+G93</f>
        <v>8.8498999684816226E-4</v>
      </c>
      <c r="P93" s="1">
        <f t="shared" si="19"/>
        <v>-1.418032787794669E-3</v>
      </c>
      <c r="Q93" s="27">
        <f t="shared" si="20"/>
        <v>27238.887999999999</v>
      </c>
      <c r="R93" s="16"/>
      <c r="S93" s="1">
        <f t="shared" si="21"/>
        <v>5.3039139465840205E-6</v>
      </c>
      <c r="T93" s="1">
        <v>1</v>
      </c>
      <c r="U93" s="1">
        <f t="shared" si="22"/>
        <v>5.3039139465840205E-6</v>
      </c>
      <c r="V93" s="1">
        <f t="shared" si="23"/>
        <v>2.3030227846428312E-3</v>
      </c>
    </row>
    <row r="94" spans="1:55">
      <c r="A94" s="164" t="s">
        <v>272</v>
      </c>
      <c r="B94" s="25"/>
      <c r="C94" s="162">
        <v>42258.416499999999</v>
      </c>
      <c r="D94" s="26"/>
      <c r="E94" s="1">
        <f t="shared" si="16"/>
        <v>1031.512866643362</v>
      </c>
      <c r="F94" s="1">
        <f t="shared" si="17"/>
        <v>1031.5</v>
      </c>
      <c r="G94" s="1">
        <f t="shared" si="18"/>
        <v>5.2707649956573732E-3</v>
      </c>
      <c r="N94" s="1">
        <f>+G94</f>
        <v>5.2707649956573732E-3</v>
      </c>
      <c r="P94" s="1">
        <f t="shared" si="19"/>
        <v>-1.4200330762786869E-3</v>
      </c>
      <c r="Q94" s="27">
        <f t="shared" si="20"/>
        <v>27239.916499999999</v>
      </c>
      <c r="R94" s="16"/>
      <c r="S94" s="1">
        <f t="shared" si="21"/>
        <v>4.4766778839423298E-5</v>
      </c>
      <c r="T94" s="1">
        <v>1</v>
      </c>
      <c r="U94" s="1">
        <f t="shared" si="22"/>
        <v>4.4766778839423298E-5</v>
      </c>
      <c r="V94" s="1">
        <f t="shared" si="23"/>
        <v>6.6907980719360599E-3</v>
      </c>
    </row>
    <row r="95" spans="1:55">
      <c r="A95" s="29" t="s">
        <v>57</v>
      </c>
      <c r="B95" s="25" t="s">
        <v>54</v>
      </c>
      <c r="C95" s="26">
        <v>42265.784800000001</v>
      </c>
      <c r="D95" s="26">
        <v>2.9999999999999997E-4</v>
      </c>
      <c r="E95" s="1">
        <f t="shared" si="16"/>
        <v>1049.499873903226</v>
      </c>
      <c r="F95" s="1">
        <f t="shared" si="17"/>
        <v>1049.5</v>
      </c>
      <c r="G95" s="1">
        <f t="shared" si="18"/>
        <v>-5.1654998969752342E-5</v>
      </c>
      <c r="K95" s="1">
        <f>+G95</f>
        <v>-5.1654998969752342E-5</v>
      </c>
      <c r="P95" s="1">
        <f t="shared" si="19"/>
        <v>-1.4343702506576191E-3</v>
      </c>
      <c r="Q95" s="27">
        <f t="shared" si="20"/>
        <v>27247.284800000001</v>
      </c>
      <c r="R95" s="16"/>
      <c r="S95" s="1">
        <f t="shared" si="21"/>
        <v>1.9119014672502408E-6</v>
      </c>
      <c r="T95" s="1">
        <v>1</v>
      </c>
      <c r="U95" s="1">
        <f t="shared" si="22"/>
        <v>1.9119014672502408E-6</v>
      </c>
      <c r="V95" s="1">
        <f t="shared" si="23"/>
        <v>1.3827152516878668E-3</v>
      </c>
      <c r="AD95" s="1">
        <v>8</v>
      </c>
      <c r="AF95" s="1" t="s">
        <v>63</v>
      </c>
      <c r="AH95" s="1" t="s">
        <v>61</v>
      </c>
      <c r="AK95" s="1">
        <v>8231</v>
      </c>
      <c r="AL95" s="1">
        <v>4.4256100009079091E-3</v>
      </c>
      <c r="AT95" s="1">
        <v>1901.5</v>
      </c>
      <c r="AU95" s="1">
        <v>1.4204649996827357E-3</v>
      </c>
    </row>
    <row r="96" spans="1:55">
      <c r="A96" s="29" t="s">
        <v>56</v>
      </c>
      <c r="B96" s="25"/>
      <c r="C96" s="26">
        <v>42268.447399999997</v>
      </c>
      <c r="D96" s="26"/>
      <c r="E96" s="1">
        <f t="shared" si="16"/>
        <v>1055.9996371498403</v>
      </c>
      <c r="F96" s="1">
        <f t="shared" si="17"/>
        <v>1056</v>
      </c>
      <c r="G96" s="1">
        <f t="shared" si="18"/>
        <v>-1.4864000695524737E-4</v>
      </c>
      <c r="K96" s="1">
        <f>+G96</f>
        <v>-1.4864000695524737E-4</v>
      </c>
      <c r="P96" s="1">
        <f t="shared" si="19"/>
        <v>-1.4395195534491162E-3</v>
      </c>
      <c r="Q96" s="27">
        <f t="shared" si="20"/>
        <v>27249.947399999997</v>
      </c>
      <c r="R96" s="16"/>
      <c r="S96" s="1">
        <f t="shared" si="21"/>
        <v>1.6663700035562164E-6</v>
      </c>
      <c r="T96" s="1">
        <v>1</v>
      </c>
      <c r="U96" s="1">
        <f t="shared" si="22"/>
        <v>1.6663700035562164E-6</v>
      </c>
      <c r="V96" s="1">
        <f t="shared" si="23"/>
        <v>1.2908795464938688E-3</v>
      </c>
      <c r="AD96" s="1">
        <v>12</v>
      </c>
      <c r="AF96" s="1" t="s">
        <v>63</v>
      </c>
      <c r="AH96" s="1" t="s">
        <v>61</v>
      </c>
      <c r="AK96" s="1">
        <v>8976</v>
      </c>
      <c r="AL96" s="1">
        <v>4.8865599965211004E-3</v>
      </c>
      <c r="AT96" s="1">
        <v>1915.5</v>
      </c>
      <c r="AU96" s="1">
        <v>-8.019195003726054E-3</v>
      </c>
    </row>
    <row r="97" spans="1:55">
      <c r="A97" s="29" t="s">
        <v>56</v>
      </c>
      <c r="B97" s="25"/>
      <c r="C97" s="26">
        <v>42268.447999999997</v>
      </c>
      <c r="D97" s="26"/>
      <c r="E97" s="1">
        <f t="shared" si="16"/>
        <v>1056.0011018302068</v>
      </c>
      <c r="F97" s="1">
        <f t="shared" si="17"/>
        <v>1056</v>
      </c>
      <c r="G97" s="1">
        <f t="shared" si="18"/>
        <v>4.5135999243939295E-4</v>
      </c>
      <c r="K97" s="1">
        <f>+G97</f>
        <v>4.5135999243939295E-4</v>
      </c>
      <c r="P97" s="1">
        <f t="shared" si="19"/>
        <v>-1.4395195534491162E-3</v>
      </c>
      <c r="Q97" s="27">
        <f t="shared" si="20"/>
        <v>27249.947999999997</v>
      </c>
      <c r="R97" s="16"/>
      <c r="S97" s="1">
        <f t="shared" si="21"/>
        <v>3.5754254570595346E-6</v>
      </c>
      <c r="T97" s="1">
        <v>1</v>
      </c>
      <c r="U97" s="1">
        <f t="shared" si="22"/>
        <v>3.5754254570595346E-6</v>
      </c>
      <c r="V97" s="1">
        <f t="shared" si="23"/>
        <v>1.8908795458885091E-3</v>
      </c>
      <c r="AD97" s="1">
        <v>13</v>
      </c>
      <c r="AF97" s="1" t="s">
        <v>63</v>
      </c>
      <c r="AH97" s="1" t="s">
        <v>61</v>
      </c>
      <c r="AK97" s="1">
        <v>8978.5</v>
      </c>
      <c r="AL97" s="1">
        <v>4.4723350001731887E-3</v>
      </c>
      <c r="AT97" s="1">
        <v>1915.5</v>
      </c>
      <c r="AU97" s="1">
        <v>-3.0191949990694411E-3</v>
      </c>
    </row>
    <row r="98" spans="1:55">
      <c r="A98" s="165" t="s">
        <v>272</v>
      </c>
      <c r="B98" s="25"/>
      <c r="C98" s="162">
        <v>42307.361199999999</v>
      </c>
      <c r="D98" s="26"/>
      <c r="E98" s="1">
        <f t="shared" si="16"/>
        <v>1150.9934353269971</v>
      </c>
      <c r="F98" s="1">
        <f t="shared" si="17"/>
        <v>1151</v>
      </c>
      <c r="G98" s="1">
        <f t="shared" si="18"/>
        <v>-2.6891900051850826E-3</v>
      </c>
      <c r="N98" s="1">
        <f t="shared" ref="N98:N103" si="24">+G98</f>
        <v>-2.6891900051850826E-3</v>
      </c>
      <c r="P98" s="1">
        <f t="shared" si="19"/>
        <v>-1.5130825933194864E-3</v>
      </c>
      <c r="Q98" s="27">
        <f t="shared" si="20"/>
        <v>27288.861199999999</v>
      </c>
      <c r="R98" s="91"/>
      <c r="S98" s="1">
        <f t="shared" si="21"/>
        <v>1.3832286442451909E-6</v>
      </c>
      <c r="T98" s="1">
        <v>1</v>
      </c>
      <c r="U98" s="1">
        <f t="shared" si="22"/>
        <v>1.3832286442451909E-6</v>
      </c>
      <c r="V98" s="1">
        <f t="shared" si="23"/>
        <v>-1.1761074118655961E-3</v>
      </c>
    </row>
    <row r="99" spans="1:55">
      <c r="A99" s="164" t="s">
        <v>272</v>
      </c>
      <c r="B99" s="25"/>
      <c r="C99" s="162">
        <v>42532.464</v>
      </c>
      <c r="D99" s="26"/>
      <c r="E99" s="1">
        <f t="shared" si="16"/>
        <v>1700.499521916119</v>
      </c>
      <c r="F99" s="1">
        <f t="shared" si="17"/>
        <v>1700.5</v>
      </c>
      <c r="G99" s="1">
        <f t="shared" si="18"/>
        <v>-1.9584500114433467E-4</v>
      </c>
      <c r="N99" s="1">
        <f t="shared" si="24"/>
        <v>-1.9584500114433467E-4</v>
      </c>
      <c r="P99" s="1">
        <f t="shared" si="19"/>
        <v>-1.8762954513628083E-3</v>
      </c>
      <c r="Q99" s="27">
        <f t="shared" si="20"/>
        <v>27513.964</v>
      </c>
      <c r="R99" s="16"/>
      <c r="S99" s="1">
        <f t="shared" si="21"/>
        <v>2.8239137156394706E-6</v>
      </c>
      <c r="T99" s="1">
        <v>1</v>
      </c>
      <c r="U99" s="1">
        <f t="shared" si="22"/>
        <v>2.8239137156394706E-6</v>
      </c>
      <c r="V99" s="1">
        <f t="shared" si="23"/>
        <v>1.6804504502184736E-3</v>
      </c>
    </row>
    <row r="100" spans="1:55">
      <c r="A100" s="164" t="s">
        <v>272</v>
      </c>
      <c r="B100" s="25"/>
      <c r="C100" s="162">
        <v>42537.576999999997</v>
      </c>
      <c r="D100" s="26"/>
      <c r="E100" s="1">
        <f t="shared" si="16"/>
        <v>1712.9810397858603</v>
      </c>
      <c r="F100" s="1">
        <f t="shared" si="17"/>
        <v>1713</v>
      </c>
      <c r="G100" s="1">
        <f t="shared" si="18"/>
        <v>-7.7669700040132739E-3</v>
      </c>
      <c r="N100" s="1">
        <f t="shared" si="24"/>
        <v>-7.7669700040132739E-3</v>
      </c>
      <c r="P100" s="1">
        <f t="shared" si="19"/>
        <v>-1.8833221864246277E-3</v>
      </c>
      <c r="Q100" s="27">
        <f t="shared" si="20"/>
        <v>27519.076999999997</v>
      </c>
      <c r="R100" s="16"/>
      <c r="S100" s="1">
        <f t="shared" si="21"/>
        <v>3.4617311641415647E-5</v>
      </c>
      <c r="T100" s="1">
        <v>1</v>
      </c>
      <c r="U100" s="1">
        <f t="shared" si="22"/>
        <v>3.4617311641415647E-5</v>
      </c>
      <c r="V100" s="1">
        <f t="shared" si="23"/>
        <v>-5.8836478175886466E-3</v>
      </c>
    </row>
    <row r="101" spans="1:55">
      <c r="A101" s="164" t="s">
        <v>272</v>
      </c>
      <c r="B101" s="25"/>
      <c r="C101" s="162">
        <v>42549.459300000002</v>
      </c>
      <c r="D101" s="26"/>
      <c r="E101" s="1">
        <f t="shared" si="16"/>
        <v>1741.9873256813735</v>
      </c>
      <c r="F101" s="1">
        <f t="shared" si="17"/>
        <v>1742</v>
      </c>
      <c r="G101" s="1">
        <f t="shared" si="18"/>
        <v>-5.1919800025643781E-3</v>
      </c>
      <c r="N101" s="1">
        <f t="shared" si="24"/>
        <v>-5.1919800025643781E-3</v>
      </c>
      <c r="P101" s="1">
        <f t="shared" si="19"/>
        <v>-1.8994125304491617E-3</v>
      </c>
      <c r="Q101" s="27">
        <f t="shared" si="20"/>
        <v>27530.959300000002</v>
      </c>
      <c r="R101" s="16"/>
      <c r="S101" s="1">
        <f t="shared" si="21"/>
        <v>1.0841000558431187E-5</v>
      </c>
      <c r="T101" s="1">
        <v>1</v>
      </c>
      <c r="U101" s="1">
        <f t="shared" si="22"/>
        <v>1.0841000558431187E-5</v>
      </c>
      <c r="V101" s="1">
        <f t="shared" si="23"/>
        <v>-3.2925674721152164E-3</v>
      </c>
    </row>
    <row r="102" spans="1:55">
      <c r="A102" s="164" t="s">
        <v>272</v>
      </c>
      <c r="B102" s="25"/>
      <c r="C102" s="162">
        <v>42555.403899999998</v>
      </c>
      <c r="D102" s="26"/>
      <c r="E102" s="1">
        <f t="shared" si="16"/>
        <v>1756.498890541229</v>
      </c>
      <c r="F102" s="1">
        <f t="shared" si="17"/>
        <v>1756.5</v>
      </c>
      <c r="G102" s="1">
        <f t="shared" si="18"/>
        <v>-4.5448500168276951E-4</v>
      </c>
      <c r="N102" s="1">
        <f t="shared" si="24"/>
        <v>-4.5448500168276951E-4</v>
      </c>
      <c r="P102" s="1">
        <f t="shared" si="19"/>
        <v>-1.9073467610473134E-3</v>
      </c>
      <c r="Q102" s="27">
        <f t="shared" si="20"/>
        <v>27536.903899999998</v>
      </c>
      <c r="R102" s="16"/>
      <c r="S102" s="1">
        <f t="shared" si="21"/>
        <v>2.1108072918238379E-6</v>
      </c>
      <c r="T102" s="1">
        <v>1</v>
      </c>
      <c r="U102" s="1">
        <f t="shared" si="22"/>
        <v>2.1108072918238379E-6</v>
      </c>
      <c r="V102" s="1">
        <f t="shared" si="23"/>
        <v>1.4528617593645439E-3</v>
      </c>
    </row>
    <row r="103" spans="1:55">
      <c r="A103" s="164" t="s">
        <v>272</v>
      </c>
      <c r="B103" s="25"/>
      <c r="C103" s="162">
        <v>42563.394</v>
      </c>
      <c r="D103" s="26"/>
      <c r="E103" s="1">
        <f t="shared" si="16"/>
        <v>1776.0037948891857</v>
      </c>
      <c r="F103" s="1">
        <f t="shared" si="17"/>
        <v>1776</v>
      </c>
      <c r="G103" s="1">
        <f t="shared" si="18"/>
        <v>1.554559996293392E-3</v>
      </c>
      <c r="N103" s="1">
        <f t="shared" si="24"/>
        <v>1.554559996293392E-3</v>
      </c>
      <c r="P103" s="1">
        <f t="shared" si="19"/>
        <v>-1.9179003194259477E-3</v>
      </c>
      <c r="Q103" s="27">
        <f t="shared" si="20"/>
        <v>27544.894</v>
      </c>
      <c r="R103" s="16"/>
      <c r="S103" s="1">
        <f t="shared" si="21"/>
        <v>1.2057980644245656E-5</v>
      </c>
      <c r="T103" s="1">
        <v>1</v>
      </c>
      <c r="U103" s="1">
        <f t="shared" si="22"/>
        <v>1.2057980644245656E-5</v>
      </c>
      <c r="V103" s="1">
        <f t="shared" si="23"/>
        <v>3.4724603157193397E-3</v>
      </c>
    </row>
    <row r="104" spans="1:55">
      <c r="A104" s="30" t="s">
        <v>273</v>
      </c>
      <c r="B104" s="11"/>
      <c r="C104" s="26">
        <v>42565.432000000001</v>
      </c>
      <c r="D104" s="26" t="s">
        <v>138</v>
      </c>
      <c r="E104" s="1">
        <f t="shared" si="16"/>
        <v>1780.9788258726692</v>
      </c>
      <c r="F104" s="1">
        <f t="shared" si="17"/>
        <v>1781</v>
      </c>
      <c r="P104" s="1">
        <f t="shared" si="19"/>
        <v>-1.9205848137445664E-3</v>
      </c>
      <c r="Q104" s="27">
        <f t="shared" si="20"/>
        <v>27546.932000000001</v>
      </c>
      <c r="R104" s="91">
        <v>-8.6738899990450591E-3</v>
      </c>
      <c r="AD104" s="1">
        <v>5</v>
      </c>
      <c r="AF104" s="1" t="s">
        <v>63</v>
      </c>
      <c r="AH104" s="1" t="s">
        <v>61</v>
      </c>
      <c r="AK104" s="1">
        <v>9078</v>
      </c>
      <c r="AL104" s="1">
        <v>5.4261800032691099E-3</v>
      </c>
      <c r="AT104" s="1">
        <v>1932.5</v>
      </c>
      <c r="AU104" s="1">
        <v>4.0040750027401373E-3</v>
      </c>
    </row>
    <row r="105" spans="1:55">
      <c r="A105" s="30" t="s">
        <v>273</v>
      </c>
      <c r="B105" s="11"/>
      <c r="C105" s="26">
        <v>42567.48</v>
      </c>
      <c r="D105" s="26" t="s">
        <v>138</v>
      </c>
      <c r="E105" s="1">
        <f t="shared" si="16"/>
        <v>1785.9782681956251</v>
      </c>
      <c r="F105" s="1">
        <f t="shared" si="17"/>
        <v>1786</v>
      </c>
      <c r="P105" s="1">
        <f t="shared" si="19"/>
        <v>-1.923260513658579E-3</v>
      </c>
      <c r="Q105" s="27">
        <f t="shared" si="20"/>
        <v>27548.980000000003</v>
      </c>
      <c r="R105" s="91">
        <v>-8.9023399996221997E-3</v>
      </c>
      <c r="AD105" s="1">
        <v>13</v>
      </c>
      <c r="AF105" s="1" t="s">
        <v>63</v>
      </c>
      <c r="AH105" s="1" t="s">
        <v>61</v>
      </c>
      <c r="AK105" s="1">
        <v>9984</v>
      </c>
      <c r="AL105" s="1">
        <v>5.1310399940120988E-3</v>
      </c>
      <c r="AT105" s="1">
        <v>1944.5</v>
      </c>
      <c r="AU105" s="1">
        <v>1.2255795001692604E-2</v>
      </c>
    </row>
    <row r="106" spans="1:55">
      <c r="A106" s="29" t="s">
        <v>57</v>
      </c>
      <c r="B106" s="25" t="s">
        <v>50</v>
      </c>
      <c r="C106" s="26">
        <v>42572.813099999999</v>
      </c>
      <c r="D106" s="26">
        <v>4.0000000000000002E-4</v>
      </c>
      <c r="E106" s="1">
        <f t="shared" si="16"/>
        <v>1798.9970796470434</v>
      </c>
      <c r="F106" s="1">
        <f t="shared" si="17"/>
        <v>1799</v>
      </c>
      <c r="G106" s="1">
        <f>+C106-(C$7+F106*C$8)</f>
        <v>-1.1963100041612051E-3</v>
      </c>
      <c r="K106" s="1">
        <f>+G106</f>
        <v>-1.1963100041612051E-3</v>
      </c>
      <c r="P106" s="1">
        <f t="shared" si="19"/>
        <v>-1.9301761756214517E-3</v>
      </c>
      <c r="Q106" s="27">
        <f t="shared" si="20"/>
        <v>27554.313099999999</v>
      </c>
      <c r="R106" s="91"/>
      <c r="S106" s="1">
        <f>+(P106-G106)^2</f>
        <v>5.385595576137199E-7</v>
      </c>
      <c r="T106" s="1">
        <v>1</v>
      </c>
      <c r="U106" s="1">
        <f>+T106*S106</f>
        <v>5.385595576137199E-7</v>
      </c>
      <c r="V106" s="1">
        <f>+G106-P106</f>
        <v>7.3386617146024651E-4</v>
      </c>
      <c r="AD106" s="1">
        <v>5</v>
      </c>
      <c r="AF106" s="1" t="s">
        <v>63</v>
      </c>
      <c r="AH106" s="1" t="s">
        <v>61</v>
      </c>
      <c r="AK106" s="1">
        <v>9991</v>
      </c>
      <c r="AL106" s="1">
        <v>5.8112100014113821E-3</v>
      </c>
      <c r="AT106" s="1">
        <v>1961.5</v>
      </c>
      <c r="AU106" s="1">
        <v>-7.209350005723536E-4</v>
      </c>
    </row>
    <row r="107" spans="1:55">
      <c r="A107" s="164" t="s">
        <v>272</v>
      </c>
      <c r="C107" s="162">
        <v>42576.496400000004</v>
      </c>
      <c r="E107" s="1">
        <f t="shared" si="16"/>
        <v>1807.9885083131287</v>
      </c>
      <c r="F107" s="1">
        <f t="shared" si="17"/>
        <v>1808</v>
      </c>
      <c r="G107" s="1">
        <f>+C107-(C$7+F107*C$8)</f>
        <v>-4.7075199981918558E-3</v>
      </c>
      <c r="N107" s="1">
        <f>+G107</f>
        <v>-4.7075199981918558E-3</v>
      </c>
      <c r="P107" s="1">
        <f t="shared" si="19"/>
        <v>-1.9349291157535044E-3</v>
      </c>
      <c r="Q107" s="27">
        <f t="shared" si="20"/>
        <v>27557.996400000004</v>
      </c>
      <c r="S107" s="1">
        <f>+(P107-G107)^2</f>
        <v>7.687260201380278E-6</v>
      </c>
      <c r="T107" s="1">
        <v>1</v>
      </c>
      <c r="U107" s="1">
        <f>+T107*S107</f>
        <v>7.687260201380278E-6</v>
      </c>
      <c r="V107" s="1">
        <f>+G107-P107</f>
        <v>-2.7725908824383517E-3</v>
      </c>
    </row>
    <row r="108" spans="1:55">
      <c r="A108" s="164" t="s">
        <v>272</v>
      </c>
      <c r="C108" s="166">
        <v>42579.779000000002</v>
      </c>
      <c r="E108" s="1">
        <f t="shared" si="16"/>
        <v>1816.0017746067363</v>
      </c>
      <c r="F108" s="1">
        <f t="shared" si="17"/>
        <v>1816</v>
      </c>
      <c r="G108" s="1">
        <f>+C108-(C$7+F108*C$8)</f>
        <v>7.2696000279393047E-4</v>
      </c>
      <c r="N108" s="1">
        <f>+G108</f>
        <v>7.2696000279393047E-4</v>
      </c>
      <c r="P108" s="1">
        <f t="shared" si="19"/>
        <v>-1.9391300306459101E-3</v>
      </c>
      <c r="Q108" s="27">
        <f t="shared" si="20"/>
        <v>27561.279000000002</v>
      </c>
      <c r="S108" s="1">
        <f>+(P108-G108)^2</f>
        <v>7.1080360664072506E-6</v>
      </c>
      <c r="T108" s="1">
        <v>1</v>
      </c>
      <c r="U108" s="1">
        <f>+T108*S108</f>
        <v>7.1080360664072506E-6</v>
      </c>
      <c r="V108" s="1">
        <f>+G108-P108</f>
        <v>2.6660900334398406E-3</v>
      </c>
    </row>
    <row r="109" spans="1:55">
      <c r="A109" s="164" t="s">
        <v>274</v>
      </c>
      <c r="B109" s="11" t="s">
        <v>54</v>
      </c>
      <c r="C109" s="162">
        <v>42580.801399999997</v>
      </c>
      <c r="E109" s="1">
        <f t="shared" si="16"/>
        <v>1818.4975899538827</v>
      </c>
      <c r="F109" s="1">
        <f t="shared" si="17"/>
        <v>1818.5</v>
      </c>
      <c r="G109" s="1">
        <f>+C109-(C$7+F109*C$8)</f>
        <v>-9.8726500436896458E-4</v>
      </c>
      <c r="N109" s="1">
        <f>+G109</f>
        <v>-9.8726500436896458E-4</v>
      </c>
      <c r="P109" s="1">
        <f t="shared" si="19"/>
        <v>-1.9404381994873679E-3</v>
      </c>
      <c r="Q109" s="27">
        <f t="shared" si="20"/>
        <v>27562.301399999997</v>
      </c>
      <c r="S109" s="1">
        <f>+(P109-G109)^2</f>
        <v>9.0853913989222571E-7</v>
      </c>
      <c r="T109" s="1">
        <v>0.3</v>
      </c>
      <c r="U109" s="1">
        <f>+T109*S109</f>
        <v>2.7256174196766771E-7</v>
      </c>
      <c r="V109" s="1">
        <f>+G109-P109</f>
        <v>9.5317319511840329E-4</v>
      </c>
      <c r="BA109" s="1">
        <v>7224.5</v>
      </c>
      <c r="BB109" s="1">
        <v>-8.8740499631967396E-4</v>
      </c>
      <c r="BC109" s="1">
        <v>1</v>
      </c>
    </row>
    <row r="110" spans="1:55">
      <c r="A110" s="30" t="s">
        <v>275</v>
      </c>
      <c r="B110" s="11"/>
      <c r="C110" s="26">
        <v>42581.413</v>
      </c>
      <c r="D110" s="26" t="s">
        <v>138</v>
      </c>
      <c r="E110" s="1">
        <f t="shared" si="16"/>
        <v>1819.990587475726</v>
      </c>
      <c r="F110" s="1">
        <f t="shared" si="17"/>
        <v>1820</v>
      </c>
      <c r="P110" s="1">
        <f t="shared" si="19"/>
        <v>-1.9412220454636899E-3</v>
      </c>
      <c r="Q110" s="27">
        <f t="shared" si="20"/>
        <v>27562.913</v>
      </c>
      <c r="R110" s="91">
        <v>-3.855800001474563E-3</v>
      </c>
      <c r="AD110" s="1">
        <v>6</v>
      </c>
      <c r="AF110" s="1" t="s">
        <v>63</v>
      </c>
      <c r="AH110" s="1" t="s">
        <v>61</v>
      </c>
      <c r="AK110" s="1">
        <v>10028</v>
      </c>
      <c r="AL110" s="1">
        <v>6.5206799990846775E-3</v>
      </c>
      <c r="AT110" s="1">
        <v>1988.5</v>
      </c>
      <c r="AU110" s="1">
        <v>-1.4154565003991593E-2</v>
      </c>
      <c r="BA110" s="1">
        <v>-15046</v>
      </c>
      <c r="BB110" s="1">
        <v>5.0351739999314304E-2</v>
      </c>
      <c r="BC110" s="1">
        <v>1</v>
      </c>
    </row>
    <row r="111" spans="1:55">
      <c r="A111" s="29" t="s">
        <v>57</v>
      </c>
      <c r="B111" s="25" t="s">
        <v>50</v>
      </c>
      <c r="C111" s="26">
        <v>42581.826200000003</v>
      </c>
      <c r="D111" s="26">
        <v>2.0000000000000001E-4</v>
      </c>
      <c r="E111" s="1">
        <f t="shared" si="16"/>
        <v>1820.999264022531</v>
      </c>
      <c r="F111" s="1">
        <f t="shared" si="17"/>
        <v>1821</v>
      </c>
      <c r="G111" s="1">
        <f t="shared" ref="G111:G116" si="25">+C111-(C$7+F111*C$8)</f>
        <v>-3.014899994013831E-4</v>
      </c>
      <c r="K111" s="1">
        <f>+G111</f>
        <v>-3.014899994013831E-4</v>
      </c>
      <c r="P111" s="1">
        <f t="shared" si="19"/>
        <v>-1.9417441697276744E-3</v>
      </c>
      <c r="Q111" s="27">
        <f t="shared" si="20"/>
        <v>27563.326200000003</v>
      </c>
      <c r="R111" s="91"/>
      <c r="S111" s="1">
        <f t="shared" ref="S111:S116" si="26">+(P111-G111)^2</f>
        <v>2.6904337432727901E-6</v>
      </c>
      <c r="T111" s="1">
        <v>1</v>
      </c>
      <c r="U111" s="1">
        <f t="shared" ref="U111:U116" si="27">+T111*S111</f>
        <v>2.6904337432727901E-6</v>
      </c>
      <c r="V111" s="1">
        <f t="shared" ref="V111:V116" si="28">+G111-P111</f>
        <v>1.6402541703262913E-3</v>
      </c>
      <c r="AD111" s="1">
        <v>8</v>
      </c>
      <c r="AF111" s="1" t="s">
        <v>63</v>
      </c>
      <c r="AH111" s="1" t="s">
        <v>61</v>
      </c>
      <c r="AK111" s="1">
        <v>13335</v>
      </c>
      <c r="AL111" s="1">
        <v>6.2384999910136685E-4</v>
      </c>
      <c r="AT111" s="1">
        <v>1991</v>
      </c>
      <c r="AU111" s="1">
        <v>6.7312099999981001E-3</v>
      </c>
    </row>
    <row r="112" spans="1:55">
      <c r="A112" s="164" t="s">
        <v>274</v>
      </c>
      <c r="B112" s="25" t="s">
        <v>50</v>
      </c>
      <c r="C112" s="162">
        <v>42581.826300000001</v>
      </c>
      <c r="D112" s="26"/>
      <c r="E112" s="1">
        <f t="shared" si="16"/>
        <v>1820.9995081359193</v>
      </c>
      <c r="F112" s="1">
        <f t="shared" si="17"/>
        <v>1821</v>
      </c>
      <c r="G112" s="1">
        <f t="shared" si="25"/>
        <v>-2.0149000192759559E-4</v>
      </c>
      <c r="N112" s="1">
        <f>+G112</f>
        <v>-2.0149000192759559E-4</v>
      </c>
      <c r="P112" s="1">
        <f t="shared" si="19"/>
        <v>-1.9417441697276744E-3</v>
      </c>
      <c r="Q112" s="27">
        <f t="shared" si="20"/>
        <v>27563.326300000001</v>
      </c>
      <c r="R112" s="91"/>
      <c r="S112" s="1">
        <f t="shared" si="26"/>
        <v>3.0284845685455449E-6</v>
      </c>
      <c r="T112" s="1">
        <v>1</v>
      </c>
      <c r="U112" s="1">
        <f t="shared" si="27"/>
        <v>3.0284845685455449E-6</v>
      </c>
      <c r="V112" s="1">
        <f t="shared" si="28"/>
        <v>1.7402541678000788E-3</v>
      </c>
      <c r="BA112" s="1">
        <v>7227</v>
      </c>
      <c r="BB112" s="1">
        <v>-1.3016299999435432E-3</v>
      </c>
      <c r="BC112" s="1">
        <v>1</v>
      </c>
    </row>
    <row r="113" spans="1:55">
      <c r="A113" s="164" t="s">
        <v>272</v>
      </c>
      <c r="B113" s="25" t="s">
        <v>50</v>
      </c>
      <c r="C113" s="162">
        <v>42588.379699999998</v>
      </c>
      <c r="D113" s="26"/>
      <c r="E113" s="1">
        <f t="shared" si="16"/>
        <v>1836.9972353425624</v>
      </c>
      <c r="F113" s="1">
        <f t="shared" si="17"/>
        <v>1837</v>
      </c>
      <c r="G113" s="1">
        <f t="shared" si="25"/>
        <v>-1.1325300001772121E-3</v>
      </c>
      <c r="N113" s="1">
        <f>+G113</f>
        <v>-1.1325300001772121E-3</v>
      </c>
      <c r="P113" s="1">
        <f t="shared" si="19"/>
        <v>-1.9500503163903623E-3</v>
      </c>
      <c r="Q113" s="27">
        <f t="shared" si="20"/>
        <v>27569.879699999998</v>
      </c>
      <c r="R113" s="91"/>
      <c r="S113" s="1">
        <f t="shared" si="26"/>
        <v>6.6833946742124922E-7</v>
      </c>
      <c r="T113" s="1">
        <v>1</v>
      </c>
      <c r="U113" s="1">
        <f t="shared" si="27"/>
        <v>6.6833946742124922E-7</v>
      </c>
      <c r="V113" s="1">
        <f t="shared" si="28"/>
        <v>8.1752031621315025E-4</v>
      </c>
    </row>
    <row r="114" spans="1:55">
      <c r="A114" s="164" t="s">
        <v>272</v>
      </c>
      <c r="B114" s="25" t="s">
        <v>50</v>
      </c>
      <c r="C114" s="162">
        <v>42590.43</v>
      </c>
      <c r="D114" s="26"/>
      <c r="E114" s="1">
        <f t="shared" si="16"/>
        <v>1842.0022922735961</v>
      </c>
      <c r="F114" s="1">
        <f t="shared" si="17"/>
        <v>1842</v>
      </c>
      <c r="G114" s="1">
        <f t="shared" si="25"/>
        <v>9.3901999935042113E-4</v>
      </c>
      <c r="N114" s="1">
        <f>+G114</f>
        <v>9.3901999935042113E-4</v>
      </c>
      <c r="P114" s="1">
        <f t="shared" si="19"/>
        <v>-1.9526275189727777E-3</v>
      </c>
      <c r="Q114" s="27">
        <f t="shared" si="20"/>
        <v>27571.93</v>
      </c>
      <c r="R114" s="91"/>
      <c r="S114" s="1">
        <f t="shared" si="26"/>
        <v>8.3616253702247145E-6</v>
      </c>
      <c r="T114" s="1">
        <v>1</v>
      </c>
      <c r="U114" s="1">
        <f t="shared" si="27"/>
        <v>8.3616253702247145E-6</v>
      </c>
      <c r="V114" s="1">
        <f t="shared" si="28"/>
        <v>2.8916475183231988E-3</v>
      </c>
    </row>
    <row r="115" spans="1:55">
      <c r="A115" s="164" t="s">
        <v>274</v>
      </c>
      <c r="B115" s="11" t="s">
        <v>50</v>
      </c>
      <c r="C115" s="162">
        <v>42590.838499999998</v>
      </c>
      <c r="E115" s="1">
        <f t="shared" si="16"/>
        <v>1842.9994954908393</v>
      </c>
      <c r="F115" s="1">
        <f t="shared" si="17"/>
        <v>1843</v>
      </c>
      <c r="G115" s="1">
        <f t="shared" si="25"/>
        <v>-2.0667000353569165E-4</v>
      </c>
      <c r="P115" s="1">
        <f t="shared" si="19"/>
        <v>-1.9531419041607079E-3</v>
      </c>
      <c r="Q115" s="27">
        <f t="shared" si="20"/>
        <v>27572.338499999998</v>
      </c>
      <c r="S115" s="1">
        <f t="shared" si="26"/>
        <v>3.0501640996727567E-6</v>
      </c>
      <c r="T115" s="1">
        <v>1</v>
      </c>
      <c r="U115" s="1">
        <f t="shared" si="27"/>
        <v>3.0501640996727567E-6</v>
      </c>
      <c r="V115" s="1">
        <f t="shared" si="28"/>
        <v>1.7464719006250163E-3</v>
      </c>
      <c r="BA115" s="1">
        <v>7229.5</v>
      </c>
      <c r="BB115" s="1">
        <v>-6.1585500225191936E-4</v>
      </c>
      <c r="BC115" s="1">
        <v>1</v>
      </c>
    </row>
    <row r="116" spans="1:55">
      <c r="A116" s="164" t="s">
        <v>272</v>
      </c>
      <c r="C116" s="162">
        <v>42591.454700000002</v>
      </c>
      <c r="E116" s="1">
        <f t="shared" si="16"/>
        <v>1844.5037222288381</v>
      </c>
      <c r="F116" s="1">
        <f t="shared" si="17"/>
        <v>1844.5</v>
      </c>
      <c r="G116" s="1">
        <f t="shared" si="25"/>
        <v>1.5247949995682575E-3</v>
      </c>
      <c r="P116" s="1">
        <f t="shared" si="19"/>
        <v>-1.9539128223622585E-3</v>
      </c>
      <c r="Q116" s="27">
        <f t="shared" si="20"/>
        <v>27572.954700000002</v>
      </c>
      <c r="S116" s="1">
        <f t="shared" si="26"/>
        <v>1.2101408110360554E-5</v>
      </c>
      <c r="T116" s="1">
        <v>1</v>
      </c>
      <c r="U116" s="1">
        <f t="shared" si="27"/>
        <v>1.2101408110360554E-5</v>
      </c>
      <c r="V116" s="1">
        <f t="shared" si="28"/>
        <v>3.478707821930516E-3</v>
      </c>
    </row>
    <row r="117" spans="1:55">
      <c r="A117" s="30" t="s">
        <v>275</v>
      </c>
      <c r="B117" s="11"/>
      <c r="C117" s="26">
        <v>42592.495999999999</v>
      </c>
      <c r="D117" s="26" t="s">
        <v>138</v>
      </c>
      <c r="E117" s="1">
        <f t="shared" si="16"/>
        <v>1847.045675007585</v>
      </c>
      <c r="F117" s="1">
        <f t="shared" si="17"/>
        <v>1847</v>
      </c>
      <c r="P117" s="1">
        <f t="shared" si="19"/>
        <v>-1.9551959271505866E-3</v>
      </c>
      <c r="Q117" s="27">
        <f t="shared" si="20"/>
        <v>27573.995999999999</v>
      </c>
      <c r="R117" s="91">
        <v>1.8710569995164406E-2</v>
      </c>
      <c r="AD117" s="1">
        <v>6</v>
      </c>
      <c r="AF117" s="1" t="s">
        <v>63</v>
      </c>
      <c r="AH117" s="1" t="s">
        <v>61</v>
      </c>
      <c r="AK117" s="1">
        <v>13337.5</v>
      </c>
      <c r="AL117" s="1">
        <v>2.709624997805804E-3</v>
      </c>
      <c r="AT117" s="1">
        <v>2022.5</v>
      </c>
      <c r="AU117" s="1">
        <v>1.8919750000350177E-3</v>
      </c>
      <c r="BA117" s="1">
        <v>-15004</v>
      </c>
      <c r="BB117" s="1">
        <v>5.9232760002487339E-2</v>
      </c>
      <c r="BC117" s="1">
        <v>1</v>
      </c>
    </row>
    <row r="118" spans="1:55">
      <c r="A118" s="30" t="s">
        <v>275</v>
      </c>
      <c r="B118" s="11" t="s">
        <v>54</v>
      </c>
      <c r="C118" s="26">
        <v>42593.504999999997</v>
      </c>
      <c r="D118" s="26" t="s">
        <v>138</v>
      </c>
      <c r="E118" s="1">
        <f t="shared" si="16"/>
        <v>1849.5087791598542</v>
      </c>
      <c r="F118" s="1">
        <f t="shared" si="17"/>
        <v>1849.5</v>
      </c>
      <c r="P118" s="1">
        <f t="shared" si="19"/>
        <v>-1.9564768333377638E-3</v>
      </c>
      <c r="Q118" s="27">
        <f t="shared" si="20"/>
        <v>27575.004999999997</v>
      </c>
      <c r="R118" s="91">
        <v>3.5963449990958907E-3</v>
      </c>
      <c r="AD118" s="1">
        <v>9</v>
      </c>
      <c r="AF118" s="1" t="s">
        <v>63</v>
      </c>
      <c r="AH118" s="1" t="s">
        <v>61</v>
      </c>
      <c r="AK118" s="1">
        <v>13340</v>
      </c>
      <c r="AL118" s="1">
        <v>3.0953999958001077E-3</v>
      </c>
      <c r="AT118" s="1">
        <v>2509</v>
      </c>
      <c r="AU118" s="1">
        <v>-1.7362100043101236E-3</v>
      </c>
      <c r="BA118" s="1">
        <v>-14269</v>
      </c>
      <c r="BB118" s="1">
        <v>3.965061000053538E-2</v>
      </c>
      <c r="BC118" s="1">
        <v>1</v>
      </c>
    </row>
    <row r="119" spans="1:55">
      <c r="A119" s="30" t="s">
        <v>273</v>
      </c>
      <c r="B119" s="11" t="s">
        <v>54</v>
      </c>
      <c r="C119" s="26">
        <v>42595.548999999999</v>
      </c>
      <c r="D119" s="26" t="s">
        <v>138</v>
      </c>
      <c r="E119" s="1">
        <f t="shared" si="16"/>
        <v>1854.4984569470212</v>
      </c>
      <c r="F119" s="1">
        <f t="shared" si="17"/>
        <v>1854.5</v>
      </c>
      <c r="P119" s="1">
        <f t="shared" si="19"/>
        <v>-1.9590320499086621E-3</v>
      </c>
      <c r="Q119" s="27">
        <f t="shared" si="20"/>
        <v>27577.048999999999</v>
      </c>
      <c r="R119" s="91">
        <v>-6.3210500229615718E-4</v>
      </c>
      <c r="AD119" s="1">
        <v>20</v>
      </c>
      <c r="AF119" s="1" t="s">
        <v>70</v>
      </c>
      <c r="AH119" s="1" t="s">
        <v>61</v>
      </c>
      <c r="AK119" s="1">
        <v>13342.5</v>
      </c>
      <c r="AL119" s="1">
        <v>1.3811750031891279E-3</v>
      </c>
      <c r="AT119" s="1">
        <v>2526</v>
      </c>
      <c r="AU119" s="1">
        <v>5.2870599974994548E-3</v>
      </c>
    </row>
    <row r="120" spans="1:55">
      <c r="A120" s="30" t="s">
        <v>273</v>
      </c>
      <c r="B120" s="11"/>
      <c r="C120" s="26">
        <v>42596.557000000001</v>
      </c>
      <c r="D120" s="26" t="s">
        <v>138</v>
      </c>
      <c r="E120" s="1">
        <f t="shared" si="16"/>
        <v>1856.9591199653521</v>
      </c>
      <c r="F120" s="1">
        <f t="shared" si="17"/>
        <v>1857</v>
      </c>
      <c r="P120" s="1">
        <f t="shared" si="19"/>
        <v>-1.9603063602923838E-3</v>
      </c>
      <c r="Q120" s="27">
        <f t="shared" si="20"/>
        <v>27578.057000000001</v>
      </c>
      <c r="R120" s="91">
        <v>-1.6746330002206378E-2</v>
      </c>
      <c r="AD120" s="1">
        <v>25</v>
      </c>
      <c r="AF120" s="1" t="s">
        <v>70</v>
      </c>
      <c r="AH120" s="1" t="s">
        <v>61</v>
      </c>
      <c r="AK120" s="1">
        <v>16130</v>
      </c>
      <c r="AL120" s="1">
        <v>1.4920300003723241E-2</v>
      </c>
      <c r="AT120" s="1">
        <v>2528.5</v>
      </c>
      <c r="AU120" s="1">
        <v>-6.8271650015958585E-3</v>
      </c>
    </row>
    <row r="121" spans="1:55">
      <c r="A121" s="30" t="s">
        <v>276</v>
      </c>
      <c r="B121" s="11"/>
      <c r="C121" s="26">
        <v>42601.485999999997</v>
      </c>
      <c r="D121" s="26" t="s">
        <v>138</v>
      </c>
      <c r="E121" s="1">
        <f t="shared" si="16"/>
        <v>1868.9914691888882</v>
      </c>
      <c r="F121" s="1">
        <f t="shared" si="17"/>
        <v>1869</v>
      </c>
      <c r="P121" s="1">
        <f t="shared" si="19"/>
        <v>-1.9663924456062155E-3</v>
      </c>
      <c r="Q121" s="27">
        <f t="shared" si="20"/>
        <v>27582.985999999997</v>
      </c>
      <c r="R121" s="91">
        <v>-3.4946100058732554E-3</v>
      </c>
      <c r="AD121" s="1">
        <v>25</v>
      </c>
      <c r="AF121" s="1" t="s">
        <v>70</v>
      </c>
      <c r="AH121" s="1" t="s">
        <v>61</v>
      </c>
      <c r="AK121" s="1">
        <v>16130</v>
      </c>
      <c r="AL121" s="1">
        <v>1.5620300000591669E-2</v>
      </c>
      <c r="AT121" s="1">
        <v>2587</v>
      </c>
      <c r="AU121" s="1">
        <v>-2.2100030000729021E-2</v>
      </c>
      <c r="BA121" s="1">
        <v>-15080</v>
      </c>
      <c r="BB121" s="1">
        <v>6.2305199993716087E-2</v>
      </c>
      <c r="BC121" s="1">
        <v>1</v>
      </c>
    </row>
    <row r="122" spans="1:55">
      <c r="A122" s="164" t="s">
        <v>272</v>
      </c>
      <c r="B122" s="11"/>
      <c r="C122" s="167">
        <v>42605.379000000001</v>
      </c>
      <c r="D122" s="26"/>
      <c r="E122" s="1">
        <f t="shared" si="16"/>
        <v>1878.494803643606</v>
      </c>
      <c r="F122" s="1">
        <f t="shared" si="17"/>
        <v>1878.5</v>
      </c>
      <c r="P122" s="1">
        <f t="shared" si="19"/>
        <v>-1.9711746713368472E-3</v>
      </c>
      <c r="Q122" s="27">
        <f t="shared" si="20"/>
        <v>27586.879000000001</v>
      </c>
      <c r="R122" s="91"/>
      <c r="AT122" s="1">
        <v>2601.5</v>
      </c>
      <c r="AU122" s="1">
        <v>-2.196253500005696E-2</v>
      </c>
    </row>
    <row r="123" spans="1:55">
      <c r="A123" s="30" t="s">
        <v>273</v>
      </c>
      <c r="B123" s="11"/>
      <c r="C123" s="26">
        <v>42608.46</v>
      </c>
      <c r="D123" s="26" t="s">
        <v>138</v>
      </c>
      <c r="E123" s="1">
        <f t="shared" si="16"/>
        <v>1886.0159373335475</v>
      </c>
      <c r="F123" s="1">
        <f t="shared" si="17"/>
        <v>1886</v>
      </c>
      <c r="P123" s="1">
        <f t="shared" si="19"/>
        <v>-1.9749276869713873E-3</v>
      </c>
      <c r="Q123" s="27">
        <f t="shared" si="20"/>
        <v>27589.96</v>
      </c>
      <c r="R123" s="91">
        <v>6.5286600001854822E-3</v>
      </c>
      <c r="AD123" s="1">
        <v>27</v>
      </c>
      <c r="AF123" s="1" t="s">
        <v>70</v>
      </c>
      <c r="AH123" s="1" t="s">
        <v>61</v>
      </c>
      <c r="AK123" s="1">
        <v>20546</v>
      </c>
      <c r="AL123" s="1">
        <v>4.1653259992017411E-2</v>
      </c>
    </row>
    <row r="124" spans="1:55">
      <c r="A124" s="30" t="s">
        <v>273</v>
      </c>
      <c r="B124" s="11" t="s">
        <v>54</v>
      </c>
      <c r="C124" s="26">
        <v>42609.474000000002</v>
      </c>
      <c r="D124" s="26" t="s">
        <v>138</v>
      </c>
      <c r="E124" s="1">
        <f t="shared" si="16"/>
        <v>1888.491247155562</v>
      </c>
      <c r="F124" s="1">
        <f t="shared" si="17"/>
        <v>1888.5</v>
      </c>
      <c r="P124" s="1">
        <f t="shared" si="19"/>
        <v>-1.9761742949805975E-3</v>
      </c>
      <c r="Q124" s="27">
        <f t="shared" si="20"/>
        <v>27590.974000000002</v>
      </c>
      <c r="R124" s="91">
        <v>-3.5855649985023774E-3</v>
      </c>
      <c r="AD124" s="1">
        <v>16</v>
      </c>
      <c r="AF124" s="1" t="s">
        <v>63</v>
      </c>
      <c r="AH124" s="1" t="s">
        <v>61</v>
      </c>
      <c r="AK124" s="1">
        <v>20746</v>
      </c>
      <c r="AL124" s="1">
        <v>3.9115260005928576E-2</v>
      </c>
    </row>
    <row r="125" spans="1:55">
      <c r="A125" s="164" t="s">
        <v>272</v>
      </c>
      <c r="B125" s="11"/>
      <c r="C125" s="162">
        <v>42609.478499999997</v>
      </c>
      <c r="D125" s="26"/>
      <c r="E125" s="1">
        <f t="shared" si="16"/>
        <v>1888.5022322583111</v>
      </c>
      <c r="F125" s="1">
        <f t="shared" si="17"/>
        <v>1888.5</v>
      </c>
      <c r="G125" s="1">
        <f>+C125-(C$7+F125*C$8)</f>
        <v>9.1443499695742503E-4</v>
      </c>
      <c r="N125" s="1">
        <f>+G125</f>
        <v>9.1443499695742503E-4</v>
      </c>
      <c r="P125" s="1">
        <f t="shared" si="19"/>
        <v>-1.9761742949805975E-3</v>
      </c>
      <c r="Q125" s="27">
        <f t="shared" si="20"/>
        <v>27590.978499999997</v>
      </c>
      <c r="R125" s="91"/>
      <c r="S125" s="1">
        <f>+(P125-G125)^2</f>
        <v>8.3556220786384358E-6</v>
      </c>
      <c r="T125" s="1">
        <v>1</v>
      </c>
      <c r="U125" s="1">
        <f>+T125*S125</f>
        <v>8.3556220786384358E-6</v>
      </c>
      <c r="V125" s="1">
        <f>+G125-P125</f>
        <v>2.8906092919380225E-3</v>
      </c>
    </row>
    <row r="126" spans="1:55">
      <c r="A126" s="30" t="s">
        <v>273</v>
      </c>
      <c r="B126" s="11"/>
      <c r="C126" s="26">
        <v>42610.500999999997</v>
      </c>
      <c r="D126" s="26" t="s">
        <v>138</v>
      </c>
      <c r="E126" s="1">
        <f t="shared" si="16"/>
        <v>1890.9982917188638</v>
      </c>
      <c r="F126" s="1">
        <f t="shared" si="17"/>
        <v>1891</v>
      </c>
      <c r="P126" s="1">
        <f t="shared" si="19"/>
        <v>-1.9774187043886558E-3</v>
      </c>
      <c r="Q126" s="27">
        <f t="shared" si="20"/>
        <v>27592.000999999997</v>
      </c>
      <c r="R126" s="91">
        <v>-6.997900054557249E-4</v>
      </c>
      <c r="AD126" s="1">
        <v>14</v>
      </c>
      <c r="AF126" s="1" t="s">
        <v>63</v>
      </c>
      <c r="AH126" s="1" t="s">
        <v>61</v>
      </c>
      <c r="AK126" s="1">
        <v>21493</v>
      </c>
      <c r="AL126" s="1">
        <v>4.8684829998819623E-2</v>
      </c>
      <c r="AT126" s="1">
        <v>2672</v>
      </c>
      <c r="AU126" s="1">
        <v>-1.1983680000412278E-2</v>
      </c>
    </row>
    <row r="127" spans="1:55">
      <c r="A127" s="29" t="s">
        <v>57</v>
      </c>
      <c r="B127" s="25" t="s">
        <v>54</v>
      </c>
      <c r="C127" s="26">
        <v>42614.804400000001</v>
      </c>
      <c r="D127" s="26">
        <v>1.1999999999999999E-3</v>
      </c>
      <c r="E127" s="1">
        <f t="shared" si="16"/>
        <v>1901.5034675453307</v>
      </c>
      <c r="F127" s="1">
        <f t="shared" si="17"/>
        <v>1901.5</v>
      </c>
      <c r="G127" s="1">
        <f>+C127-(C$7+F127*C$8)</f>
        <v>1.4204649996827357E-3</v>
      </c>
      <c r="K127" s="1">
        <f>+G127</f>
        <v>1.4204649996827357E-3</v>
      </c>
      <c r="P127" s="1">
        <f t="shared" si="19"/>
        <v>-1.982621215177924E-3</v>
      </c>
      <c r="Q127" s="27">
        <f t="shared" si="20"/>
        <v>27596.304400000001</v>
      </c>
      <c r="R127" s="91"/>
      <c r="S127" s="1">
        <f>+(P127-G127)^2</f>
        <v>1.1580995785774651E-5</v>
      </c>
      <c r="T127" s="1">
        <v>1</v>
      </c>
      <c r="U127" s="1">
        <f>+T127*S127</f>
        <v>1.1580995785774651E-5</v>
      </c>
      <c r="V127" s="1">
        <f>+G127-P127</f>
        <v>3.4030862148606597E-3</v>
      </c>
      <c r="AD127" s="1">
        <v>12</v>
      </c>
      <c r="AF127" s="1" t="s">
        <v>63</v>
      </c>
      <c r="AH127" s="1" t="s">
        <v>61</v>
      </c>
      <c r="AK127" s="1">
        <v>21522.5</v>
      </c>
      <c r="AL127" s="1">
        <v>4.1436974999669474E-2</v>
      </c>
      <c r="AT127" s="1">
        <v>2674.5</v>
      </c>
      <c r="AU127" s="1">
        <v>8.9020949963014573E-3</v>
      </c>
    </row>
    <row r="128" spans="1:55">
      <c r="A128" s="164" t="s">
        <v>272</v>
      </c>
      <c r="B128" s="25" t="s">
        <v>50</v>
      </c>
      <c r="C128" s="162">
        <v>42617.455499999996</v>
      </c>
      <c r="D128" s="26"/>
      <c r="E128" s="1">
        <f t="shared" si="16"/>
        <v>1907.9751577515563</v>
      </c>
      <c r="F128" s="1">
        <f t="shared" si="17"/>
        <v>1908</v>
      </c>
      <c r="G128" s="1">
        <f>+C128-(C$7+F128*C$8)</f>
        <v>-1.0176520001550671E-2</v>
      </c>
      <c r="N128" s="1">
        <f>+G128</f>
        <v>-1.0176520001550671E-2</v>
      </c>
      <c r="P128" s="1">
        <f t="shared" si="19"/>
        <v>-1.9858223814609088E-3</v>
      </c>
      <c r="Q128" s="27">
        <f t="shared" si="20"/>
        <v>27598.955499999996</v>
      </c>
      <c r="R128" s="91"/>
      <c r="S128" s="1">
        <f>+(P128-G128)^2</f>
        <v>6.7087527503744072E-5</v>
      </c>
      <c r="T128" s="1">
        <v>1</v>
      </c>
      <c r="U128" s="1">
        <f>+T128*S128</f>
        <v>6.7087527503744072E-5</v>
      </c>
      <c r="V128" s="1">
        <f>+G128-P128</f>
        <v>-8.190697620089761E-3</v>
      </c>
    </row>
    <row r="129" spans="1:55">
      <c r="A129" s="164" t="s">
        <v>272</v>
      </c>
      <c r="B129" s="25" t="s">
        <v>54</v>
      </c>
      <c r="C129" s="162">
        <v>42618.494500000001</v>
      </c>
      <c r="D129" s="26"/>
      <c r="E129" s="1">
        <f t="shared" si="16"/>
        <v>1910.5114959222428</v>
      </c>
      <c r="F129" s="1">
        <f t="shared" si="17"/>
        <v>1910.5</v>
      </c>
      <c r="G129" s="1">
        <f>+C129-(C$7+F129*C$8)</f>
        <v>4.7092550012166612E-3</v>
      </c>
      <c r="N129" s="1">
        <f>+G129</f>
        <v>4.7092550012166612E-3</v>
      </c>
      <c r="P129" s="1">
        <f t="shared" si="19"/>
        <v>-1.9870496417799836E-3</v>
      </c>
      <c r="Q129" s="27">
        <f t="shared" si="20"/>
        <v>27599.994500000001</v>
      </c>
      <c r="R129" s="91"/>
      <c r="S129" s="1">
        <f>+(P129-G129)^2</f>
        <v>4.4840495871818424E-5</v>
      </c>
      <c r="T129" s="1">
        <v>1</v>
      </c>
      <c r="U129" s="1">
        <f>+T129*S129</f>
        <v>4.4840495871818424E-5</v>
      </c>
      <c r="V129" s="1">
        <f>+G129-P129</f>
        <v>6.6963046429966448E-3</v>
      </c>
    </row>
    <row r="130" spans="1:55">
      <c r="A130" s="30" t="s">
        <v>273</v>
      </c>
      <c r="B130" s="11" t="s">
        <v>54</v>
      </c>
      <c r="C130" s="26">
        <v>42620.53</v>
      </c>
      <c r="D130" s="26" t="s">
        <v>138</v>
      </c>
      <c r="E130" s="1">
        <f t="shared" si="16"/>
        <v>1915.4804240708538</v>
      </c>
      <c r="F130" s="1">
        <f t="shared" si="17"/>
        <v>1915.5</v>
      </c>
      <c r="P130" s="1">
        <f t="shared" si="19"/>
        <v>-1.9894975666146781E-3</v>
      </c>
      <c r="Q130" s="27">
        <f t="shared" si="20"/>
        <v>27602.03</v>
      </c>
      <c r="R130" s="91">
        <v>-8.019195003726054E-3</v>
      </c>
      <c r="AD130" s="1">
        <v>26</v>
      </c>
      <c r="AF130" s="1" t="s">
        <v>70</v>
      </c>
      <c r="AH130" s="1" t="s">
        <v>61</v>
      </c>
      <c r="AK130" s="1">
        <v>21527.5</v>
      </c>
      <c r="AL130" s="1">
        <v>4.1308525003842078E-2</v>
      </c>
      <c r="AT130" s="1">
        <v>2692.5</v>
      </c>
      <c r="AU130" s="1">
        <v>1.2796750015695579E-3</v>
      </c>
    </row>
    <row r="131" spans="1:55">
      <c r="A131" s="30" t="s">
        <v>273</v>
      </c>
      <c r="B131" s="11" t="s">
        <v>54</v>
      </c>
      <c r="C131" s="26">
        <v>42620.535000000003</v>
      </c>
      <c r="D131" s="26" t="s">
        <v>138</v>
      </c>
      <c r="E131" s="1">
        <f t="shared" si="16"/>
        <v>1915.4926297405989</v>
      </c>
      <c r="F131" s="1">
        <f t="shared" si="17"/>
        <v>1915.5</v>
      </c>
      <c r="P131" s="1">
        <f t="shared" si="19"/>
        <v>-1.9894975666146781E-3</v>
      </c>
      <c r="Q131" s="27">
        <f t="shared" si="20"/>
        <v>27602.035000000003</v>
      </c>
      <c r="R131" s="91">
        <v>-3.0191949990694411E-3</v>
      </c>
      <c r="AD131" s="1">
        <v>10</v>
      </c>
      <c r="AF131" s="1" t="s">
        <v>72</v>
      </c>
      <c r="AH131" s="1" t="s">
        <v>61</v>
      </c>
      <c r="AK131" s="1">
        <v>25992</v>
      </c>
      <c r="AL131" s="1">
        <v>8.2525520003400743E-2</v>
      </c>
      <c r="AT131" s="1">
        <v>2716</v>
      </c>
      <c r="AU131" s="1">
        <v>-3.3940400026040152E-3</v>
      </c>
      <c r="BA131" s="1">
        <v>0</v>
      </c>
      <c r="BB131" s="1">
        <v>0</v>
      </c>
      <c r="BC131" s="1">
        <v>0.2</v>
      </c>
    </row>
    <row r="132" spans="1:55">
      <c r="A132" s="164" t="s">
        <v>272</v>
      </c>
      <c r="B132" s="25" t="s">
        <v>54</v>
      </c>
      <c r="C132" s="162">
        <v>42621.389199999998</v>
      </c>
      <c r="D132" s="26"/>
      <c r="E132" s="1">
        <f t="shared" si="16"/>
        <v>1917.5778463579013</v>
      </c>
      <c r="F132" s="1">
        <f t="shared" si="17"/>
        <v>1917.5</v>
      </c>
      <c r="P132" s="1">
        <f t="shared" si="19"/>
        <v>-1.9904742741152664E-3</v>
      </c>
      <c r="Q132" s="27">
        <f t="shared" si="20"/>
        <v>27602.889199999998</v>
      </c>
      <c r="R132" s="1">
        <f>+C132-(C$7+F132*C$8)</f>
        <v>3.1889424994005822E-2</v>
      </c>
      <c r="V132" s="1">
        <f>+G132-P132</f>
        <v>1.9904742741152664E-3</v>
      </c>
    </row>
    <row r="133" spans="1:55">
      <c r="A133" s="164" t="s">
        <v>272</v>
      </c>
      <c r="B133" s="25" t="s">
        <v>54</v>
      </c>
      <c r="C133" s="162">
        <v>42623.406000000003</v>
      </c>
      <c r="E133" s="1">
        <f t="shared" si="16"/>
        <v>1922.5011253017244</v>
      </c>
      <c r="F133" s="1">
        <f t="shared" si="17"/>
        <v>1922.5</v>
      </c>
      <c r="G133" s="1">
        <f>+C133-(C$7+F133*C$8)</f>
        <v>4.6097500307951123E-4</v>
      </c>
      <c r="N133" s="1">
        <f>+G133</f>
        <v>4.6097500307951123E-4</v>
      </c>
      <c r="P133" s="1">
        <f t="shared" si="19"/>
        <v>-1.9929098867835118E-3</v>
      </c>
      <c r="Q133" s="27">
        <f t="shared" si="20"/>
        <v>27604.906000000003</v>
      </c>
      <c r="S133" s="1">
        <f>+(P133-G133)^2</f>
        <v>6.021551052698061E-6</v>
      </c>
      <c r="T133" s="1">
        <v>1</v>
      </c>
      <c r="U133" s="1">
        <f>+T133*S133</f>
        <v>6.021551052698061E-6</v>
      </c>
      <c r="V133" s="1">
        <f>+G133-P133</f>
        <v>2.453884889863023E-3</v>
      </c>
    </row>
    <row r="134" spans="1:55">
      <c r="A134" s="164" t="s">
        <v>272</v>
      </c>
      <c r="B134" s="11" t="s">
        <v>50</v>
      </c>
      <c r="C134" s="162">
        <v>42624.4277</v>
      </c>
      <c r="E134" s="1">
        <f t="shared" si="16"/>
        <v>1924.9952318551157</v>
      </c>
      <c r="F134" s="1">
        <f t="shared" si="17"/>
        <v>1925</v>
      </c>
      <c r="G134" s="1">
        <f>+C134-(C$7+F134*C$8)</f>
        <v>-1.9532500009518117E-3</v>
      </c>
      <c r="N134" s="1">
        <f>+G134</f>
        <v>-1.9532500009518117E-3</v>
      </c>
      <c r="P134" s="1">
        <f t="shared" si="19"/>
        <v>-1.9941243952159063E-3</v>
      </c>
      <c r="Q134" s="27">
        <f t="shared" si="20"/>
        <v>27605.9277</v>
      </c>
      <c r="S134" s="1">
        <f>+(P134-G134)^2</f>
        <v>1.670716106456655E-9</v>
      </c>
      <c r="T134" s="1">
        <v>1</v>
      </c>
      <c r="U134" s="1">
        <f>+T134*S134</f>
        <v>1.670716106456655E-9</v>
      </c>
      <c r="V134" s="1">
        <f>+G134-P134</f>
        <v>4.0874394264094668E-5</v>
      </c>
    </row>
    <row r="135" spans="1:55">
      <c r="A135" s="30" t="s">
        <v>275</v>
      </c>
      <c r="B135" s="11" t="s">
        <v>54</v>
      </c>
      <c r="C135" s="26">
        <v>42627.506000000001</v>
      </c>
      <c r="D135" s="26" t="s">
        <v>138</v>
      </c>
      <c r="E135" s="1">
        <f t="shared" si="16"/>
        <v>1932.5097744834077</v>
      </c>
      <c r="F135" s="1">
        <f t="shared" si="17"/>
        <v>1932.5</v>
      </c>
      <c r="P135" s="1">
        <f t="shared" si="19"/>
        <v>-1.9977547289061811E-3</v>
      </c>
      <c r="Q135" s="27">
        <f t="shared" si="20"/>
        <v>27609.006000000001</v>
      </c>
      <c r="R135" s="91">
        <v>4.0040750027401373E-3</v>
      </c>
      <c r="AD135" s="1">
        <v>18</v>
      </c>
      <c r="AF135" s="1" t="s">
        <v>70</v>
      </c>
      <c r="AH135" s="1" t="s">
        <v>61</v>
      </c>
      <c r="AK135" s="1">
        <v>26897.5</v>
      </c>
      <c r="AL135" s="1">
        <v>8.3353224996244535E-2</v>
      </c>
      <c r="AT135" s="1">
        <v>2721</v>
      </c>
      <c r="AU135" s="1">
        <v>1.3775099941994995E-3</v>
      </c>
      <c r="BA135" s="1">
        <v>-14215</v>
      </c>
      <c r="BB135" s="1">
        <v>6.1783350000041537E-2</v>
      </c>
      <c r="BC135" s="1">
        <v>1</v>
      </c>
    </row>
    <row r="136" spans="1:55">
      <c r="A136" s="30" t="s">
        <v>275</v>
      </c>
      <c r="B136" s="11" t="s">
        <v>54</v>
      </c>
      <c r="C136" s="26">
        <v>42632.43</v>
      </c>
      <c r="D136" s="26" t="s">
        <v>138</v>
      </c>
      <c r="E136" s="1">
        <f t="shared" si="16"/>
        <v>1944.5299180372165</v>
      </c>
      <c r="F136" s="1">
        <f t="shared" si="17"/>
        <v>1944.5</v>
      </c>
      <c r="P136" s="1">
        <f t="shared" si="19"/>
        <v>-2.0035221049970607E-3</v>
      </c>
      <c r="Q136" s="27">
        <f t="shared" si="20"/>
        <v>27613.93</v>
      </c>
      <c r="R136" s="91">
        <v>1.2255795001692604E-2</v>
      </c>
      <c r="AD136" s="1">
        <v>17</v>
      </c>
      <c r="AF136" s="1" t="s">
        <v>70</v>
      </c>
      <c r="AH136" s="1" t="s">
        <v>61</v>
      </c>
      <c r="AK136" s="1">
        <v>30376</v>
      </c>
      <c r="AL136" s="1">
        <v>0.12732056000095326</v>
      </c>
      <c r="AT136" s="1">
        <v>2757.5</v>
      </c>
      <c r="AU136" s="1">
        <v>-2.3690175003139302E-2</v>
      </c>
      <c r="BA136" s="1">
        <v>-6204</v>
      </c>
      <c r="BB136" s="1">
        <v>1.836075999744935E-2</v>
      </c>
      <c r="BC136" s="1">
        <v>1</v>
      </c>
    </row>
    <row r="137" spans="1:55">
      <c r="A137" s="30" t="s">
        <v>275</v>
      </c>
      <c r="B137" s="11" t="s">
        <v>54</v>
      </c>
      <c r="C137" s="26">
        <v>42639.381000000001</v>
      </c>
      <c r="D137" s="26" t="s">
        <v>138</v>
      </c>
      <c r="E137" s="1">
        <f t="shared" si="16"/>
        <v>1961.498240101098</v>
      </c>
      <c r="F137" s="1">
        <f t="shared" si="17"/>
        <v>1961.5</v>
      </c>
      <c r="P137" s="1">
        <f t="shared" si="19"/>
        <v>-2.0116058416297161E-3</v>
      </c>
      <c r="Q137" s="27">
        <f t="shared" si="20"/>
        <v>27620.881000000001</v>
      </c>
      <c r="R137" s="91">
        <v>-7.209350005723536E-4</v>
      </c>
      <c r="AD137" s="1">
        <v>20</v>
      </c>
      <c r="AF137" s="1" t="s">
        <v>70</v>
      </c>
      <c r="AH137" s="1" t="s">
        <v>61</v>
      </c>
      <c r="AK137" s="1">
        <v>30403</v>
      </c>
      <c r="AL137" s="1">
        <v>0.12668693000159692</v>
      </c>
      <c r="AT137" s="1">
        <v>2777</v>
      </c>
      <c r="AU137" s="1">
        <v>-2.9781130004266743E-2</v>
      </c>
      <c r="BA137" s="1">
        <v>-6143</v>
      </c>
      <c r="BB137" s="1">
        <v>1.3573669995821547E-2</v>
      </c>
      <c r="BC137" s="1">
        <v>1</v>
      </c>
    </row>
    <row r="138" spans="1:55">
      <c r="A138" s="30" t="s">
        <v>275</v>
      </c>
      <c r="B138" s="11" t="s">
        <v>54</v>
      </c>
      <c r="C138" s="26">
        <v>42650.428</v>
      </c>
      <c r="D138" s="26" t="s">
        <v>138</v>
      </c>
      <c r="E138" s="1">
        <f t="shared" si="16"/>
        <v>1988.4654468108736</v>
      </c>
      <c r="F138" s="1">
        <f t="shared" si="17"/>
        <v>1988.5</v>
      </c>
      <c r="P138" s="1">
        <f t="shared" si="19"/>
        <v>-2.0242357624045918E-3</v>
      </c>
      <c r="Q138" s="27">
        <f t="shared" si="20"/>
        <v>27631.928</v>
      </c>
      <c r="R138" s="91">
        <v>-1.4154565003991593E-2</v>
      </c>
      <c r="AD138" s="1">
        <v>22</v>
      </c>
      <c r="AF138" s="1" t="s">
        <v>70</v>
      </c>
      <c r="AH138" s="1" t="s">
        <v>61</v>
      </c>
      <c r="AK138" s="1">
        <v>30439.5</v>
      </c>
      <c r="AL138" s="1">
        <v>0.12771924499975285</v>
      </c>
      <c r="AT138" s="1">
        <v>2777</v>
      </c>
      <c r="AU138" s="1">
        <v>-2.1781130002636928E-2</v>
      </c>
      <c r="BA138" s="1">
        <v>-4366</v>
      </c>
      <c r="BB138" s="1">
        <v>9.3825399962952361E-3</v>
      </c>
      <c r="BC138" s="1">
        <v>1</v>
      </c>
    </row>
    <row r="139" spans="1:55">
      <c r="A139" s="30" t="s">
        <v>275</v>
      </c>
      <c r="B139" s="11"/>
      <c r="C139" s="26">
        <v>42651.472999999998</v>
      </c>
      <c r="D139" s="26" t="s">
        <v>138</v>
      </c>
      <c r="E139" s="1">
        <f t="shared" si="16"/>
        <v>1991.0164317852259</v>
      </c>
      <c r="F139" s="1">
        <f t="shared" si="17"/>
        <v>1991</v>
      </c>
      <c r="P139" s="1">
        <f t="shared" si="19"/>
        <v>-2.0253922277665816E-3</v>
      </c>
      <c r="Q139" s="27">
        <f t="shared" si="20"/>
        <v>27632.972999999998</v>
      </c>
      <c r="R139" s="91">
        <v>6.7312099999981001E-3</v>
      </c>
      <c r="AD139" s="1">
        <v>32</v>
      </c>
      <c r="AF139" s="1" t="s">
        <v>70</v>
      </c>
      <c r="AH139" s="1" t="s">
        <v>61</v>
      </c>
      <c r="AK139" s="1">
        <v>30552</v>
      </c>
      <c r="AL139" s="1">
        <v>0.10907912000402575</v>
      </c>
      <c r="AT139" s="1">
        <v>2779.5</v>
      </c>
      <c r="AU139" s="1">
        <v>-2.3895355006970931E-2</v>
      </c>
      <c r="BA139" s="1">
        <v>-4361</v>
      </c>
      <c r="BB139" s="1">
        <v>8.8540900032967329E-3</v>
      </c>
      <c r="BC139" s="1">
        <v>1</v>
      </c>
    </row>
    <row r="140" spans="1:55">
      <c r="A140" s="30" t="s">
        <v>275</v>
      </c>
      <c r="B140" s="11" t="s">
        <v>54</v>
      </c>
      <c r="C140" s="26">
        <v>42664.372000000003</v>
      </c>
      <c r="D140" s="26" t="s">
        <v>138</v>
      </c>
      <c r="E140" s="1">
        <f t="shared" si="16"/>
        <v>2022.504618564403</v>
      </c>
      <c r="F140" s="1">
        <f t="shared" si="17"/>
        <v>2022.5</v>
      </c>
      <c r="P140" s="1">
        <f t="shared" si="19"/>
        <v>-2.0397753151809726E-3</v>
      </c>
      <c r="Q140" s="27">
        <f t="shared" si="20"/>
        <v>27645.872000000003</v>
      </c>
      <c r="R140" s="91">
        <v>1.8919750000350177E-3</v>
      </c>
      <c r="AD140" s="1">
        <v>22</v>
      </c>
      <c r="AF140" s="1" t="s">
        <v>70</v>
      </c>
      <c r="AH140" s="1" t="s">
        <v>61</v>
      </c>
      <c r="AK140" s="1">
        <v>31259.5</v>
      </c>
      <c r="AL140" s="1">
        <v>0.13805344499996863</v>
      </c>
      <c r="AT140" s="1">
        <v>2784.5</v>
      </c>
      <c r="AU140" s="1">
        <v>-2.7123804997245315E-2</v>
      </c>
      <c r="BA140" s="1">
        <v>-3460</v>
      </c>
      <c r="BB140" s="1">
        <v>5.4873999979463406E-3</v>
      </c>
      <c r="BC140" s="1">
        <v>1</v>
      </c>
    </row>
    <row r="141" spans="1:55">
      <c r="A141" s="164" t="s">
        <v>272</v>
      </c>
      <c r="B141" s="11" t="s">
        <v>54</v>
      </c>
      <c r="C141" s="162">
        <v>42666.417500000003</v>
      </c>
      <c r="E141" s="1">
        <f t="shared" si="16"/>
        <v>2027.4979580524864</v>
      </c>
      <c r="F141" s="1">
        <f t="shared" si="17"/>
        <v>2027.5</v>
      </c>
      <c r="G141" s="1">
        <f>+C141-(C$7+F141*C$8)</f>
        <v>-8.3647499559447169E-4</v>
      </c>
      <c r="N141" s="1">
        <f>+G141</f>
        <v>-8.3647499559447169E-4</v>
      </c>
      <c r="P141" s="1">
        <f t="shared" si="19"/>
        <v>-2.0420262453524733E-3</v>
      </c>
      <c r="Q141" s="27">
        <f t="shared" si="20"/>
        <v>27647.917500000003</v>
      </c>
      <c r="S141" s="1">
        <f>+(P141-G141)^2</f>
        <v>1.4533538157930797E-6</v>
      </c>
      <c r="T141" s="1">
        <v>1</v>
      </c>
      <c r="U141" s="1">
        <f>+T141*S141</f>
        <v>1.4533538157930797E-6</v>
      </c>
      <c r="V141" s="1">
        <f>+G141-P141</f>
        <v>1.2055512497580016E-3</v>
      </c>
    </row>
    <row r="142" spans="1:55">
      <c r="A142" s="30" t="s">
        <v>277</v>
      </c>
      <c r="B142" s="11"/>
      <c r="C142" s="26">
        <v>42863.661</v>
      </c>
      <c r="D142" s="26" t="s">
        <v>138</v>
      </c>
      <c r="E142" s="1">
        <f t="shared" si="16"/>
        <v>2508.9957616788274</v>
      </c>
      <c r="F142" s="1">
        <f t="shared" si="17"/>
        <v>2509</v>
      </c>
      <c r="P142" s="1">
        <f t="shared" si="19"/>
        <v>-2.2175890792568908E-3</v>
      </c>
      <c r="Q142" s="27">
        <f t="shared" si="20"/>
        <v>27845.161</v>
      </c>
      <c r="R142" s="91">
        <v>-1.7362100043101236E-3</v>
      </c>
      <c r="AD142" s="1">
        <v>21</v>
      </c>
      <c r="AF142" s="1" t="s">
        <v>70</v>
      </c>
      <c r="AH142" s="1" t="s">
        <v>61</v>
      </c>
      <c r="AK142" s="1">
        <v>31262</v>
      </c>
      <c r="AL142" s="1">
        <v>0.13803922000079183</v>
      </c>
      <c r="AT142" s="1">
        <v>2799</v>
      </c>
      <c r="AU142" s="1">
        <v>-3.2986309997795615E-2</v>
      </c>
      <c r="BA142" s="1">
        <v>-2479</v>
      </c>
      <c r="BB142" s="1">
        <v>-1.0344900001655333E-3</v>
      </c>
      <c r="BC142" s="1">
        <v>1</v>
      </c>
    </row>
    <row r="143" spans="1:55">
      <c r="A143" s="30" t="s">
        <v>277</v>
      </c>
      <c r="B143" s="11"/>
      <c r="C143" s="26">
        <v>42870.631999999998</v>
      </c>
      <c r="D143" s="26" t="s">
        <v>138</v>
      </c>
      <c r="E143" s="1">
        <f t="shared" si="16"/>
        <v>2526.0129064216358</v>
      </c>
      <c r="F143" s="1">
        <f t="shared" si="17"/>
        <v>2526</v>
      </c>
      <c r="P143" s="1">
        <f t="shared" si="19"/>
        <v>-2.2222969957371558E-3</v>
      </c>
      <c r="Q143" s="27">
        <f t="shared" si="20"/>
        <v>27852.131999999998</v>
      </c>
      <c r="R143" s="91">
        <v>5.2870599974994548E-3</v>
      </c>
      <c r="AD143" s="1">
        <v>20</v>
      </c>
      <c r="AF143" s="1" t="s">
        <v>70</v>
      </c>
      <c r="AH143" s="1" t="s">
        <v>61</v>
      </c>
      <c r="AK143" s="1">
        <v>31272</v>
      </c>
      <c r="AL143" s="1">
        <v>0.13738231999741402</v>
      </c>
      <c r="AT143" s="1">
        <v>2801.5</v>
      </c>
      <c r="AU143" s="1">
        <v>-2.2100535003119148E-2</v>
      </c>
      <c r="BA143" s="1">
        <v>-2415.5</v>
      </c>
      <c r="BB143" s="1">
        <v>6.0641949967248365E-3</v>
      </c>
      <c r="BC143" s="1">
        <v>1</v>
      </c>
    </row>
    <row r="144" spans="1:55">
      <c r="A144" s="30" t="s">
        <v>277</v>
      </c>
      <c r="B144" s="11" t="s">
        <v>54</v>
      </c>
      <c r="C144" s="26">
        <v>42871.644</v>
      </c>
      <c r="D144" s="26" t="s">
        <v>138</v>
      </c>
      <c r="E144" s="1">
        <f t="shared" si="16"/>
        <v>2528.4833339757556</v>
      </c>
      <c r="F144" s="1">
        <f t="shared" si="17"/>
        <v>2528.5</v>
      </c>
      <c r="P144" s="1">
        <f t="shared" si="19"/>
        <v>-2.222980761851527E-3</v>
      </c>
      <c r="Q144" s="27">
        <f t="shared" si="20"/>
        <v>27853.144</v>
      </c>
      <c r="R144" s="91">
        <v>-6.8271650015958585E-3</v>
      </c>
      <c r="AD144" s="1">
        <v>22</v>
      </c>
      <c r="AF144" s="1" t="s">
        <v>63</v>
      </c>
      <c r="AH144" s="1" t="s">
        <v>61</v>
      </c>
      <c r="AK144" s="1">
        <v>31408.5</v>
      </c>
      <c r="AL144" s="1">
        <v>0.13814563499909127</v>
      </c>
      <c r="AT144" s="1">
        <v>2801.5</v>
      </c>
      <c r="AU144" s="1">
        <v>-2.1005349990446121E-3</v>
      </c>
      <c r="BA144" s="1">
        <v>-2398.5</v>
      </c>
      <c r="BB144" s="1">
        <v>1.4874650005367585E-3</v>
      </c>
      <c r="BC144" s="1">
        <v>1</v>
      </c>
    </row>
    <row r="145" spans="1:55">
      <c r="A145" s="30" t="s">
        <v>278</v>
      </c>
      <c r="B145" s="11"/>
      <c r="C145" s="26">
        <v>42895.593000000001</v>
      </c>
      <c r="D145" s="26" t="s">
        <v>138</v>
      </c>
      <c r="E145" s="1">
        <f t="shared" si="16"/>
        <v>2586.9460508665416</v>
      </c>
      <c r="F145" s="1">
        <f t="shared" si="17"/>
        <v>2587</v>
      </c>
      <c r="P145" s="1">
        <f t="shared" si="19"/>
        <v>-2.2383532322710121E-3</v>
      </c>
      <c r="Q145" s="27">
        <f t="shared" si="20"/>
        <v>27877.093000000001</v>
      </c>
      <c r="R145" s="91">
        <v>-2.2100030000729021E-2</v>
      </c>
      <c r="AD145" s="1">
        <v>23</v>
      </c>
      <c r="AF145" s="1" t="s">
        <v>63</v>
      </c>
      <c r="AH145" s="1" t="s">
        <v>61</v>
      </c>
      <c r="AK145" s="1">
        <v>32214</v>
      </c>
      <c r="AL145" s="1">
        <v>0.14954233999742428</v>
      </c>
      <c r="AT145" s="1">
        <v>2804</v>
      </c>
      <c r="AU145" s="1">
        <v>-1.6214760005823337E-2</v>
      </c>
      <c r="BA145" s="1">
        <v>-1707.5</v>
      </c>
      <c r="BB145" s="1">
        <v>-6.4843250074773096E-3</v>
      </c>
      <c r="BC145" s="1">
        <v>1</v>
      </c>
    </row>
    <row r="146" spans="1:55">
      <c r="A146" s="30" t="s">
        <v>278</v>
      </c>
      <c r="B146" s="11" t="s">
        <v>54</v>
      </c>
      <c r="C146" s="26">
        <v>42901.533000000003</v>
      </c>
      <c r="D146" s="26" t="s">
        <v>138</v>
      </c>
      <c r="E146" s="1">
        <f t="shared" si="16"/>
        <v>2601.4463865102589</v>
      </c>
      <c r="F146" s="1">
        <f t="shared" si="17"/>
        <v>2601.5</v>
      </c>
      <c r="P146" s="1">
        <f t="shared" si="19"/>
        <v>-2.2419773251713404E-3</v>
      </c>
      <c r="Q146" s="27">
        <f t="shared" si="20"/>
        <v>27883.033000000003</v>
      </c>
      <c r="R146" s="91">
        <v>-2.196253500005696E-2</v>
      </c>
      <c r="AD146" s="1">
        <v>13</v>
      </c>
      <c r="AF146" s="1" t="s">
        <v>70</v>
      </c>
      <c r="AH146" s="1" t="s">
        <v>61</v>
      </c>
      <c r="AK146" s="1">
        <v>32216.5</v>
      </c>
      <c r="AL146" s="1">
        <v>0.14972811499319505</v>
      </c>
      <c r="AT146" s="1">
        <v>2812</v>
      </c>
      <c r="AU146" s="1">
        <v>7.1971999568631873E-4</v>
      </c>
      <c r="BA146" s="1">
        <v>-1700</v>
      </c>
      <c r="BB146" s="1">
        <v>-7.626999999047257E-3</v>
      </c>
      <c r="BC146" s="1">
        <v>1</v>
      </c>
    </row>
    <row r="147" spans="1:55">
      <c r="A147" s="30" t="s">
        <v>278</v>
      </c>
      <c r="B147" s="11" t="s">
        <v>54</v>
      </c>
      <c r="C147" s="26">
        <v>42920.37</v>
      </c>
      <c r="D147" s="26" t="s">
        <v>138</v>
      </c>
      <c r="E147" s="1">
        <f t="shared" si="16"/>
        <v>2647.4300266652417</v>
      </c>
      <c r="F147" s="1">
        <f t="shared" si="17"/>
        <v>2647.5</v>
      </c>
      <c r="P147" s="1">
        <f t="shared" si="19"/>
        <v>-2.2529849509154111E-3</v>
      </c>
      <c r="Q147" s="27">
        <f t="shared" si="20"/>
        <v>27901.870000000003</v>
      </c>
      <c r="R147" s="91">
        <v>-2.8664274999755435E-2</v>
      </c>
      <c r="AC147" s="1" t="s">
        <v>76</v>
      </c>
      <c r="AD147" s="1">
        <v>8</v>
      </c>
      <c r="AF147" s="1" t="s">
        <v>77</v>
      </c>
      <c r="AH147" s="1" t="s">
        <v>61</v>
      </c>
      <c r="AT147" s="1">
        <v>2813.5</v>
      </c>
      <c r="AU147" s="1">
        <v>-1.8848815001547337E-2</v>
      </c>
      <c r="BA147" s="1">
        <v>-1748</v>
      </c>
      <c r="BB147" s="1">
        <v>7.6611999975284562E-4</v>
      </c>
      <c r="BC147" s="1">
        <v>1</v>
      </c>
    </row>
    <row r="148" spans="1:55">
      <c r="A148" s="30" t="s">
        <v>278</v>
      </c>
      <c r="B148" s="11"/>
      <c r="C148" s="26">
        <v>42930.423000000003</v>
      </c>
      <c r="D148" s="26" t="s">
        <v>138</v>
      </c>
      <c r="E148" s="1">
        <f t="shared" si="16"/>
        <v>2671.9707462319479</v>
      </c>
      <c r="F148" s="1">
        <f t="shared" si="17"/>
        <v>2672</v>
      </c>
      <c r="P148" s="1">
        <f t="shared" si="19"/>
        <v>-2.2585439053980439E-3</v>
      </c>
      <c r="Q148" s="27">
        <f t="shared" si="20"/>
        <v>27911.923000000003</v>
      </c>
      <c r="R148" s="91">
        <v>-1.1983680000412278E-2</v>
      </c>
      <c r="AC148" s="1" t="s">
        <v>76</v>
      </c>
      <c r="AD148" s="1">
        <v>12</v>
      </c>
      <c r="AF148" s="1" t="s">
        <v>77</v>
      </c>
      <c r="AH148" s="1" t="s">
        <v>61</v>
      </c>
      <c r="AT148" s="1">
        <v>2816</v>
      </c>
      <c r="AU148" s="1">
        <v>-1.796304000163218E-2</v>
      </c>
      <c r="BA148" s="1">
        <v>-1684.5</v>
      </c>
      <c r="BB148" s="1">
        <v>3.4648049986572005E-3</v>
      </c>
      <c r="BC148" s="1">
        <v>1</v>
      </c>
    </row>
    <row r="149" spans="1:55">
      <c r="A149" s="30" t="s">
        <v>278</v>
      </c>
      <c r="B149" s="11" t="s">
        <v>54</v>
      </c>
      <c r="C149" s="26">
        <v>42931.468000000001</v>
      </c>
      <c r="D149" s="26" t="s">
        <v>138</v>
      </c>
      <c r="E149" s="1">
        <f t="shared" ref="E149:E212" si="29">+(C149-C$7)/C$8</f>
        <v>2674.5217312063005</v>
      </c>
      <c r="F149" s="1">
        <f t="shared" ref="F149:F212" si="30">ROUND(2*E149,0)/2</f>
        <v>2674.5</v>
      </c>
      <c r="P149" s="1">
        <f t="shared" ref="P149:P212" si="31">+D$11+D$12*F149+D$13*F149^2</f>
        <v>-2.2590992732051552E-3</v>
      </c>
      <c r="Q149" s="27">
        <f t="shared" ref="Q149:Q212" si="32">+C149-15018.5</f>
        <v>27912.968000000001</v>
      </c>
      <c r="R149" s="91">
        <v>8.9020949963014573E-3</v>
      </c>
      <c r="AC149" s="1" t="s">
        <v>81</v>
      </c>
      <c r="AD149" s="1">
        <v>14</v>
      </c>
      <c r="AF149" s="1" t="s">
        <v>72</v>
      </c>
      <c r="AH149" s="1" t="s">
        <v>61</v>
      </c>
      <c r="AT149" s="1">
        <v>2823.5</v>
      </c>
      <c r="AU149" s="1">
        <v>4.6942849949118681E-3</v>
      </c>
      <c r="BA149" s="1">
        <v>0</v>
      </c>
      <c r="BB149" s="1">
        <v>-1.0000000474974513E-4</v>
      </c>
      <c r="BC149" s="1">
        <v>1</v>
      </c>
    </row>
    <row r="150" spans="1:55">
      <c r="A150" s="29" t="s">
        <v>57</v>
      </c>
      <c r="B150" s="25" t="s">
        <v>54</v>
      </c>
      <c r="C150" s="26">
        <v>42938.834000000003</v>
      </c>
      <c r="D150" s="26">
        <v>2.9999999999999997E-4</v>
      </c>
      <c r="E150" s="1">
        <f t="shared" si="29"/>
        <v>2692.5031238580864</v>
      </c>
      <c r="F150" s="1">
        <f t="shared" si="30"/>
        <v>2692.5</v>
      </c>
      <c r="G150" s="1">
        <f>+C150-(C$7+F150*C$8)</f>
        <v>1.2796750015695579E-3</v>
      </c>
      <c r="K150" s="1">
        <f>+G150</f>
        <v>1.2796750015695579E-3</v>
      </c>
      <c r="P150" s="1">
        <f t="shared" si="31"/>
        <v>-2.2630330187103529E-3</v>
      </c>
      <c r="Q150" s="27">
        <f t="shared" si="32"/>
        <v>27920.334000000003</v>
      </c>
      <c r="R150" s="91"/>
      <c r="S150" s="1">
        <f>+(P150-G150)^2</f>
        <v>1.2550780116955606E-5</v>
      </c>
      <c r="T150" s="1">
        <v>1</v>
      </c>
      <c r="U150" s="1">
        <f>+T150*S150</f>
        <v>1.2550780116955606E-5</v>
      </c>
      <c r="V150" s="1">
        <f>+G150-P150</f>
        <v>3.5427080202799109E-3</v>
      </c>
      <c r="AC150" s="1" t="s">
        <v>81</v>
      </c>
      <c r="AD150" s="1">
        <v>12</v>
      </c>
      <c r="AF150" s="1" t="s">
        <v>72</v>
      </c>
      <c r="AH150" s="1" t="s">
        <v>61</v>
      </c>
      <c r="AT150" s="1">
        <v>2833</v>
      </c>
      <c r="AU150" s="1">
        <v>-2.3939769998833071E-2</v>
      </c>
    </row>
    <row r="151" spans="1:55">
      <c r="A151" s="30" t="s">
        <v>278</v>
      </c>
      <c r="B151" s="11"/>
      <c r="C151" s="26">
        <v>42948.455999999998</v>
      </c>
      <c r="D151" s="26" t="s">
        <v>138</v>
      </c>
      <c r="E151" s="1">
        <f t="shared" si="29"/>
        <v>2715.9917146937319</v>
      </c>
      <c r="F151" s="1">
        <f t="shared" si="30"/>
        <v>2716</v>
      </c>
      <c r="P151" s="1">
        <f t="shared" si="31"/>
        <v>-2.2679972071469484E-3</v>
      </c>
      <c r="Q151" s="27">
        <f t="shared" si="32"/>
        <v>27929.955999999998</v>
      </c>
      <c r="R151" s="91">
        <v>-3.3940400026040152E-3</v>
      </c>
      <c r="AC151" s="1" t="s">
        <v>81</v>
      </c>
      <c r="AD151" s="1">
        <v>15</v>
      </c>
      <c r="AF151" s="1" t="s">
        <v>72</v>
      </c>
      <c r="AH151" s="1" t="s">
        <v>61</v>
      </c>
      <c r="AT151" s="1">
        <v>3529</v>
      </c>
      <c r="AU151" s="1">
        <v>2.3599900014232844E-3</v>
      </c>
      <c r="BA151" s="1">
        <v>19.5</v>
      </c>
      <c r="BB151" s="1">
        <v>9.0449975687079132E-6</v>
      </c>
      <c r="BC151" s="1">
        <v>1</v>
      </c>
    </row>
    <row r="152" spans="1:55">
      <c r="A152" s="30" t="s">
        <v>278</v>
      </c>
      <c r="B152" s="11"/>
      <c r="C152" s="26">
        <v>42950.508999999998</v>
      </c>
      <c r="D152" s="26" t="s">
        <v>138</v>
      </c>
      <c r="E152" s="1">
        <f t="shared" si="29"/>
        <v>2721.0033626864156</v>
      </c>
      <c r="F152" s="1">
        <f t="shared" si="30"/>
        <v>2721</v>
      </c>
      <c r="P152" s="1">
        <f t="shared" si="31"/>
        <v>-2.2690283533994774E-3</v>
      </c>
      <c r="Q152" s="27">
        <f t="shared" si="32"/>
        <v>27932.008999999998</v>
      </c>
      <c r="R152" s="91">
        <v>1.3775099941994995E-3</v>
      </c>
      <c r="AC152" s="1" t="s">
        <v>76</v>
      </c>
      <c r="AD152" s="1">
        <v>14</v>
      </c>
      <c r="AF152" s="1" t="s">
        <v>63</v>
      </c>
      <c r="AH152" s="1" t="s">
        <v>61</v>
      </c>
      <c r="AT152" s="1">
        <v>3692.5</v>
      </c>
      <c r="AU152" s="1">
        <v>1.5896750046522357E-3</v>
      </c>
      <c r="BA152" s="1">
        <v>102.5</v>
      </c>
      <c r="BB152" s="1">
        <v>4.1677500121295452E-4</v>
      </c>
      <c r="BC152" s="1">
        <v>1</v>
      </c>
    </row>
    <row r="153" spans="1:55">
      <c r="A153" s="30" t="s">
        <v>279</v>
      </c>
      <c r="B153" s="11" t="s">
        <v>54</v>
      </c>
      <c r="C153" s="26">
        <v>42965.436000000002</v>
      </c>
      <c r="D153" s="26" t="s">
        <v>138</v>
      </c>
      <c r="E153" s="1">
        <f t="shared" si="29"/>
        <v>2757.4421691096036</v>
      </c>
      <c r="F153" s="1">
        <f t="shared" si="30"/>
        <v>2757.5</v>
      </c>
      <c r="P153" s="1">
        <f t="shared" si="31"/>
        <v>-2.2762892945553752E-3</v>
      </c>
      <c r="Q153" s="27">
        <f t="shared" si="32"/>
        <v>27946.936000000002</v>
      </c>
      <c r="R153" s="91">
        <v>-2.3690175003139302E-2</v>
      </c>
      <c r="AC153" s="1" t="s">
        <v>76</v>
      </c>
      <c r="AD153" s="1">
        <v>11</v>
      </c>
      <c r="AF153" s="1" t="s">
        <v>63</v>
      </c>
      <c r="AH153" s="1" t="s">
        <v>61</v>
      </c>
      <c r="AT153" s="1">
        <v>3751</v>
      </c>
      <c r="AU153" s="1">
        <v>-3.683189999719616E-3</v>
      </c>
      <c r="BA153" s="1">
        <v>951</v>
      </c>
      <c r="BB153" s="1">
        <v>-1.7751189996488392E-2</v>
      </c>
      <c r="BC153" s="1">
        <v>1</v>
      </c>
    </row>
    <row r="154" spans="1:55">
      <c r="A154" s="30" t="s">
        <v>279</v>
      </c>
      <c r="B154" s="11"/>
      <c r="C154" s="26">
        <v>42973.417999999998</v>
      </c>
      <c r="D154" s="26" t="s">
        <v>138</v>
      </c>
      <c r="E154" s="1">
        <f t="shared" si="29"/>
        <v>2776.9273002725758</v>
      </c>
      <c r="F154" s="1">
        <f t="shared" si="30"/>
        <v>2777</v>
      </c>
      <c r="P154" s="1">
        <f t="shared" si="31"/>
        <v>-2.279976357705063E-3</v>
      </c>
      <c r="Q154" s="27">
        <f t="shared" si="32"/>
        <v>27954.917999999998</v>
      </c>
      <c r="R154" s="91">
        <v>-2.9781130004266743E-2</v>
      </c>
      <c r="AC154" s="1" t="s">
        <v>76</v>
      </c>
      <c r="AD154" s="1">
        <v>10</v>
      </c>
      <c r="AF154" s="1" t="s">
        <v>105</v>
      </c>
      <c r="AH154" s="1" t="s">
        <v>61</v>
      </c>
      <c r="AT154" s="1">
        <v>4459</v>
      </c>
      <c r="AU154" s="1">
        <v>5.1682899938896298E-3</v>
      </c>
      <c r="BA154" s="1">
        <v>963</v>
      </c>
      <c r="BB154" s="1">
        <v>-1.7599469996639527E-2</v>
      </c>
      <c r="BC154" s="1">
        <v>1</v>
      </c>
    </row>
    <row r="155" spans="1:55">
      <c r="A155" s="30" t="s">
        <v>279</v>
      </c>
      <c r="B155" s="11"/>
      <c r="C155" s="26">
        <v>42973.425999999999</v>
      </c>
      <c r="D155" s="26" t="s">
        <v>138</v>
      </c>
      <c r="E155" s="1">
        <f t="shared" si="29"/>
        <v>2776.9468293441537</v>
      </c>
      <c r="F155" s="1">
        <f t="shared" si="30"/>
        <v>2777</v>
      </c>
      <c r="P155" s="1">
        <f t="shared" si="31"/>
        <v>-2.279976357705063E-3</v>
      </c>
      <c r="Q155" s="27">
        <f t="shared" si="32"/>
        <v>27954.925999999999</v>
      </c>
      <c r="R155" s="91">
        <v>-2.1781130002636928E-2</v>
      </c>
      <c r="AC155" s="1" t="s">
        <v>76</v>
      </c>
      <c r="AD155" s="1">
        <v>12</v>
      </c>
      <c r="AF155" s="1" t="s">
        <v>105</v>
      </c>
      <c r="AH155" s="1" t="s">
        <v>61</v>
      </c>
      <c r="AT155" s="1">
        <v>4482</v>
      </c>
      <c r="AU155" s="1">
        <v>2.7174199931323528E-3</v>
      </c>
      <c r="BA155" s="1">
        <v>-870</v>
      </c>
      <c r="BB155" s="1">
        <v>2.5029999960679561E-4</v>
      </c>
      <c r="BC155" s="1">
        <v>1</v>
      </c>
    </row>
    <row r="156" spans="1:55">
      <c r="A156" s="30" t="s">
        <v>279</v>
      </c>
      <c r="B156" s="11" t="s">
        <v>54</v>
      </c>
      <c r="C156" s="26">
        <v>42974.447999999997</v>
      </c>
      <c r="D156" s="26" t="s">
        <v>138</v>
      </c>
      <c r="E156" s="1">
        <f t="shared" si="29"/>
        <v>2779.4416682377287</v>
      </c>
      <c r="F156" s="1">
        <f t="shared" si="30"/>
        <v>2779.5</v>
      </c>
      <c r="P156" s="1">
        <f t="shared" si="31"/>
        <v>-2.2804393842638013E-3</v>
      </c>
      <c r="Q156" s="27">
        <f t="shared" si="32"/>
        <v>27955.947999999997</v>
      </c>
      <c r="R156" s="91">
        <v>-2.3895355006970931E-2</v>
      </c>
      <c r="AC156" s="1" t="s">
        <v>76</v>
      </c>
      <c r="AD156" s="1">
        <v>24</v>
      </c>
      <c r="AF156" s="1" t="s">
        <v>63</v>
      </c>
      <c r="AH156" s="1" t="s">
        <v>61</v>
      </c>
      <c r="AT156" s="1">
        <v>4493</v>
      </c>
      <c r="AU156" s="1">
        <v>2.8148299970780499E-3</v>
      </c>
      <c r="BA156" s="1">
        <v>-870</v>
      </c>
      <c r="BB156" s="1">
        <v>4.5029999455437064E-4</v>
      </c>
      <c r="BC156" s="1">
        <v>1</v>
      </c>
    </row>
    <row r="157" spans="1:55">
      <c r="A157" s="30" t="s">
        <v>279</v>
      </c>
      <c r="B157" s="11" t="s">
        <v>54</v>
      </c>
      <c r="C157" s="26">
        <v>42976.493000000002</v>
      </c>
      <c r="D157" s="26" t="s">
        <v>138</v>
      </c>
      <c r="E157" s="1">
        <f t="shared" si="29"/>
        <v>2784.4337871588514</v>
      </c>
      <c r="F157" s="1">
        <f t="shared" si="30"/>
        <v>2784.5</v>
      </c>
      <c r="P157" s="1">
        <f t="shared" si="31"/>
        <v>-2.2813588415778237E-3</v>
      </c>
      <c r="Q157" s="27">
        <f t="shared" si="32"/>
        <v>27957.993000000002</v>
      </c>
      <c r="R157" s="91">
        <v>-2.7123804997245315E-2</v>
      </c>
      <c r="AC157" s="1" t="s">
        <v>76</v>
      </c>
      <c r="AD157" s="1">
        <v>6</v>
      </c>
      <c r="AF157" s="1" t="s">
        <v>109</v>
      </c>
      <c r="AH157" s="1" t="s">
        <v>61</v>
      </c>
      <c r="AT157" s="1">
        <v>4495.5</v>
      </c>
      <c r="AU157" s="1">
        <v>3.3006049998220988E-3</v>
      </c>
      <c r="BA157" s="1">
        <v>23.5</v>
      </c>
      <c r="BB157" s="1">
        <v>6.2628500018035993E-4</v>
      </c>
      <c r="BC157" s="1">
        <v>1</v>
      </c>
    </row>
    <row r="158" spans="1:55">
      <c r="A158" s="30" t="s">
        <v>279</v>
      </c>
      <c r="B158" s="11"/>
      <c r="C158" s="26">
        <v>42982.427000000003</v>
      </c>
      <c r="D158" s="26" t="s">
        <v>138</v>
      </c>
      <c r="E158" s="1">
        <f t="shared" si="29"/>
        <v>2798.9194759988859</v>
      </c>
      <c r="F158" s="1">
        <f t="shared" si="30"/>
        <v>2799</v>
      </c>
      <c r="P158" s="1">
        <f t="shared" si="31"/>
        <v>-2.2839755354304358E-3</v>
      </c>
      <c r="Q158" s="27">
        <f t="shared" si="32"/>
        <v>27963.927000000003</v>
      </c>
      <c r="R158" s="91">
        <v>-3.2986309997795615E-2</v>
      </c>
      <c r="AC158" s="1" t="s">
        <v>76</v>
      </c>
      <c r="AD158" s="1">
        <v>8</v>
      </c>
      <c r="AF158" s="1" t="s">
        <v>109</v>
      </c>
      <c r="AH158" s="1" t="s">
        <v>61</v>
      </c>
      <c r="AT158" s="1">
        <v>5689</v>
      </c>
      <c r="AU158" s="1">
        <v>1.1969589999353047E-2</v>
      </c>
      <c r="BA158" s="1">
        <v>38</v>
      </c>
      <c r="BB158" s="1">
        <v>6.3779996708035469E-5</v>
      </c>
      <c r="BC158" s="1">
        <v>1</v>
      </c>
    </row>
    <row r="159" spans="1:55">
      <c r="A159" s="30" t="s">
        <v>279</v>
      </c>
      <c r="B159" s="11" t="s">
        <v>54</v>
      </c>
      <c r="C159" s="26">
        <v>42983.462</v>
      </c>
      <c r="D159" s="26" t="s">
        <v>138</v>
      </c>
      <c r="E159" s="1">
        <f t="shared" si="29"/>
        <v>2801.4460496337656</v>
      </c>
      <c r="F159" s="1">
        <f t="shared" si="30"/>
        <v>2801.5</v>
      </c>
      <c r="P159" s="1">
        <f t="shared" si="31"/>
        <v>-2.2844192142990388E-3</v>
      </c>
      <c r="Q159" s="27">
        <f t="shared" si="32"/>
        <v>27964.962</v>
      </c>
      <c r="R159" s="91">
        <v>-2.2100535003119148E-2</v>
      </c>
      <c r="AC159" s="1" t="s">
        <v>76</v>
      </c>
      <c r="AD159" s="1">
        <v>8</v>
      </c>
      <c r="AF159" s="1" t="s">
        <v>109</v>
      </c>
      <c r="AH159" s="1" t="s">
        <v>61</v>
      </c>
      <c r="AT159" s="1">
        <v>6276</v>
      </c>
      <c r="AU159" s="1">
        <v>9.2495599965332076E-3</v>
      </c>
      <c r="BA159" s="1">
        <v>145.5</v>
      </c>
      <c r="BB159" s="1">
        <v>2.8521049971459433E-3</v>
      </c>
      <c r="BC159" s="1">
        <v>1</v>
      </c>
    </row>
    <row r="160" spans="1:55">
      <c r="A160" s="30" t="s">
        <v>280</v>
      </c>
      <c r="B160" s="11" t="s">
        <v>54</v>
      </c>
      <c r="C160" s="26">
        <v>42983.482000000004</v>
      </c>
      <c r="D160" s="26" t="s">
        <v>138</v>
      </c>
      <c r="E160" s="1">
        <f t="shared" si="29"/>
        <v>2801.4948723127109</v>
      </c>
      <c r="F160" s="1">
        <f t="shared" si="30"/>
        <v>2801.5</v>
      </c>
      <c r="P160" s="1">
        <f t="shared" si="31"/>
        <v>-2.2844192142990388E-3</v>
      </c>
      <c r="Q160" s="27">
        <f t="shared" si="32"/>
        <v>27964.982000000004</v>
      </c>
      <c r="R160" s="91">
        <v>-2.1005349990446121E-3</v>
      </c>
      <c r="AC160" s="1" t="s">
        <v>76</v>
      </c>
      <c r="AD160" s="1">
        <v>11</v>
      </c>
      <c r="AF160" s="1" t="s">
        <v>105</v>
      </c>
      <c r="AH160" s="1" t="s">
        <v>61</v>
      </c>
      <c r="AT160" s="1">
        <v>6378.5</v>
      </c>
      <c r="AU160" s="1">
        <v>5.4663349947077222E-3</v>
      </c>
      <c r="BA160" s="1">
        <v>1056</v>
      </c>
      <c r="BB160" s="1">
        <v>4.5135999243939295E-4</v>
      </c>
      <c r="BC160" s="1">
        <v>1</v>
      </c>
    </row>
    <row r="161" spans="1:55">
      <c r="A161" s="30" t="s">
        <v>279</v>
      </c>
      <c r="B161" s="11"/>
      <c r="C161" s="26">
        <v>42984.491999999998</v>
      </c>
      <c r="D161" s="26" t="s">
        <v>138</v>
      </c>
      <c r="E161" s="1">
        <f t="shared" si="29"/>
        <v>2803.9604175989184</v>
      </c>
      <c r="F161" s="1">
        <f t="shared" si="30"/>
        <v>2804</v>
      </c>
      <c r="P161" s="1">
        <f t="shared" si="31"/>
        <v>-2.2848606945664908E-3</v>
      </c>
      <c r="Q161" s="27">
        <f t="shared" si="32"/>
        <v>27965.991999999998</v>
      </c>
      <c r="R161" s="91">
        <v>-1.6214760005823337E-2</v>
      </c>
      <c r="AC161" s="1" t="s">
        <v>76</v>
      </c>
      <c r="AD161" s="1">
        <v>8</v>
      </c>
      <c r="AF161" s="1" t="s">
        <v>109</v>
      </c>
      <c r="AH161" s="1" t="s">
        <v>61</v>
      </c>
      <c r="AT161" s="1">
        <v>6565.5</v>
      </c>
      <c r="AU161" s="1">
        <v>-3.9477694997913204E-2</v>
      </c>
      <c r="BA161" s="1">
        <v>873</v>
      </c>
      <c r="BB161" s="1">
        <v>4.1262999729951844E-4</v>
      </c>
      <c r="BC161" s="1">
        <v>1</v>
      </c>
    </row>
    <row r="162" spans="1:55">
      <c r="A162" s="29" t="s">
        <v>57</v>
      </c>
      <c r="B162" s="25" t="s">
        <v>50</v>
      </c>
      <c r="C162" s="26">
        <v>42987.786099999998</v>
      </c>
      <c r="D162" s="26">
        <v>2.9999999999999997E-4</v>
      </c>
      <c r="E162" s="1">
        <f t="shared" si="29"/>
        <v>2812.0017569329148</v>
      </c>
      <c r="F162" s="1">
        <f t="shared" si="30"/>
        <v>2812</v>
      </c>
      <c r="G162" s="1">
        <f>+C162-(C$7+F162*C$8)</f>
        <v>7.1971999568631873E-4</v>
      </c>
      <c r="K162" s="1">
        <f>+G162</f>
        <v>7.1971999568631873E-4</v>
      </c>
      <c r="P162" s="1">
        <f t="shared" si="31"/>
        <v>-2.2862586568225965E-3</v>
      </c>
      <c r="Q162" s="27">
        <f t="shared" si="32"/>
        <v>27969.286099999998</v>
      </c>
      <c r="R162" s="91"/>
      <c r="S162" s="1">
        <f>+(P162-G162)^2</f>
        <v>9.035907659339313E-6</v>
      </c>
      <c r="T162" s="1">
        <v>1</v>
      </c>
      <c r="U162" s="1">
        <f>+T162*S162</f>
        <v>9.035907659339313E-6</v>
      </c>
      <c r="V162" s="1">
        <f>+G162-P162</f>
        <v>3.0059786525089153E-3</v>
      </c>
      <c r="AC162" s="1" t="s">
        <v>76</v>
      </c>
      <c r="AD162" s="1">
        <v>5</v>
      </c>
      <c r="AF162" s="1" t="s">
        <v>109</v>
      </c>
      <c r="AH162" s="1" t="s">
        <v>61</v>
      </c>
      <c r="AT162" s="1">
        <v>6580</v>
      </c>
      <c r="AU162" s="1">
        <v>6.659799997578375E-3</v>
      </c>
    </row>
    <row r="163" spans="1:55">
      <c r="A163" s="30" t="s">
        <v>279</v>
      </c>
      <c r="B163" s="11" t="s">
        <v>54</v>
      </c>
      <c r="C163" s="26">
        <v>42988.381000000001</v>
      </c>
      <c r="D163" s="26" t="s">
        <v>138</v>
      </c>
      <c r="E163" s="1">
        <f t="shared" si="29"/>
        <v>2813.4539875178471</v>
      </c>
      <c r="F163" s="1">
        <f t="shared" si="30"/>
        <v>2813.5</v>
      </c>
      <c r="P163" s="1">
        <f t="shared" si="31"/>
        <v>-2.2865182683403035E-3</v>
      </c>
      <c r="Q163" s="27">
        <f t="shared" si="32"/>
        <v>27969.881000000001</v>
      </c>
      <c r="R163" s="91">
        <v>-1.8848815001547337E-2</v>
      </c>
      <c r="AC163" s="1" t="s">
        <v>81</v>
      </c>
      <c r="AD163" s="1">
        <v>5</v>
      </c>
      <c r="AF163" s="1" t="s">
        <v>72</v>
      </c>
      <c r="AH163" s="1" t="s">
        <v>61</v>
      </c>
      <c r="AT163" s="1">
        <v>7115</v>
      </c>
      <c r="AU163" s="1">
        <v>-6.8435000139288604E-4</v>
      </c>
      <c r="BA163" s="1">
        <v>1014.5</v>
      </c>
      <c r="BB163" s="1">
        <v>-2.452505003020633E-3</v>
      </c>
      <c r="BC163" s="1">
        <v>1</v>
      </c>
    </row>
    <row r="164" spans="1:55">
      <c r="A164" s="30" t="s">
        <v>279</v>
      </c>
      <c r="B164" s="11"/>
      <c r="C164" s="26">
        <v>42989.406000000003</v>
      </c>
      <c r="D164" s="26" t="s">
        <v>138</v>
      </c>
      <c r="E164" s="1">
        <f t="shared" si="29"/>
        <v>2815.9561498132725</v>
      </c>
      <c r="F164" s="1">
        <f t="shared" si="30"/>
        <v>2816</v>
      </c>
      <c r="P164" s="1">
        <f t="shared" si="31"/>
        <v>-2.2869491953222271E-3</v>
      </c>
      <c r="Q164" s="27">
        <f t="shared" si="32"/>
        <v>27970.906000000003</v>
      </c>
      <c r="R164" s="91">
        <v>-1.796304000163218E-2</v>
      </c>
      <c r="AC164" s="1" t="s">
        <v>76</v>
      </c>
      <c r="AD164" s="1">
        <v>20</v>
      </c>
      <c r="AF164" s="1" t="s">
        <v>116</v>
      </c>
      <c r="AH164" s="1" t="s">
        <v>61</v>
      </c>
      <c r="AT164" s="1">
        <v>7117.5</v>
      </c>
      <c r="AU164" s="1">
        <v>1.3014249998377636E-3</v>
      </c>
      <c r="BA164" s="1">
        <v>1056</v>
      </c>
      <c r="BB164" s="1">
        <v>-1.4864000695524737E-4</v>
      </c>
      <c r="BC164" s="1">
        <v>1</v>
      </c>
    </row>
    <row r="165" spans="1:55">
      <c r="A165" s="30" t="s">
        <v>280</v>
      </c>
      <c r="B165" s="11" t="s">
        <v>54</v>
      </c>
      <c r="C165" s="26">
        <v>42992.500999999997</v>
      </c>
      <c r="D165" s="26" t="s">
        <v>138</v>
      </c>
      <c r="E165" s="1">
        <f t="shared" si="29"/>
        <v>2823.5114593784579</v>
      </c>
      <c r="F165" s="1">
        <f t="shared" si="30"/>
        <v>2823.5</v>
      </c>
      <c r="P165" s="1">
        <f t="shared" si="31"/>
        <v>-2.2882287846610876E-3</v>
      </c>
      <c r="Q165" s="27">
        <f t="shared" si="32"/>
        <v>27974.000999999997</v>
      </c>
      <c r="R165" s="91">
        <v>4.6942849949118681E-3</v>
      </c>
      <c r="AC165" s="1" t="s">
        <v>76</v>
      </c>
      <c r="AD165" s="1">
        <v>14</v>
      </c>
      <c r="AF165" s="1" t="s">
        <v>116</v>
      </c>
      <c r="AH165" s="1" t="s">
        <v>61</v>
      </c>
      <c r="AT165" s="1">
        <v>7134.5</v>
      </c>
      <c r="AU165" s="1">
        <v>9.1246949959895574E-3</v>
      </c>
      <c r="BA165" s="1">
        <v>927.5</v>
      </c>
      <c r="BB165" s="1">
        <v>-2.7747499552788213E-4</v>
      </c>
      <c r="BC165" s="1">
        <v>1</v>
      </c>
    </row>
    <row r="166" spans="1:55">
      <c r="A166" s="30" t="s">
        <v>280</v>
      </c>
      <c r="B166" s="11"/>
      <c r="C166" s="26">
        <v>42996.364000000001</v>
      </c>
      <c r="D166" s="26" t="s">
        <v>138</v>
      </c>
      <c r="E166" s="1">
        <f t="shared" si="29"/>
        <v>2832.9415598147757</v>
      </c>
      <c r="F166" s="1">
        <f t="shared" si="30"/>
        <v>2833</v>
      </c>
      <c r="P166" s="1">
        <f t="shared" si="31"/>
        <v>-2.2898211918967637E-3</v>
      </c>
      <c r="Q166" s="27">
        <f t="shared" si="32"/>
        <v>27977.864000000001</v>
      </c>
      <c r="R166" s="91">
        <v>-2.3939769998833071E-2</v>
      </c>
      <c r="AC166" s="1" t="s">
        <v>76</v>
      </c>
      <c r="AD166" s="1">
        <v>14</v>
      </c>
      <c r="AF166" s="1" t="s">
        <v>120</v>
      </c>
      <c r="AH166" s="1" t="s">
        <v>61</v>
      </c>
      <c r="AT166" s="1">
        <v>7189</v>
      </c>
      <c r="AU166" s="1">
        <v>7.5345900040701963E-3</v>
      </c>
      <c r="BA166" s="1">
        <v>930</v>
      </c>
      <c r="BB166" s="1">
        <v>-1.9169999723089859E-4</v>
      </c>
      <c r="BC166" s="1">
        <v>1</v>
      </c>
    </row>
    <row r="167" spans="1:55">
      <c r="A167" s="29" t="s">
        <v>74</v>
      </c>
      <c r="B167" s="25"/>
      <c r="C167" s="26">
        <v>43281.503700000001</v>
      </c>
      <c r="D167" s="26"/>
      <c r="E167" s="1">
        <f t="shared" si="29"/>
        <v>3529.0057610517024</v>
      </c>
      <c r="F167" s="1">
        <f t="shared" si="30"/>
        <v>3529</v>
      </c>
      <c r="G167" s="1">
        <f>+C167-(C$7+F167*C$8)</f>
        <v>2.3599900014232844E-3</v>
      </c>
      <c r="K167" s="1">
        <f>+G167</f>
        <v>2.3599900014232844E-3</v>
      </c>
      <c r="P167" s="1">
        <f t="shared" si="31"/>
        <v>-2.3201199965308538E-3</v>
      </c>
      <c r="Q167" s="27">
        <f t="shared" si="32"/>
        <v>28263.003700000001</v>
      </c>
      <c r="R167" s="91"/>
      <c r="S167" s="1">
        <f>+(P167-G167)^2</f>
        <v>2.190342959295028E-5</v>
      </c>
      <c r="T167" s="1">
        <v>1</v>
      </c>
      <c r="U167" s="1">
        <f>+T167*S167</f>
        <v>2.190342959295028E-5</v>
      </c>
      <c r="V167" s="1">
        <f>+G167-P167</f>
        <v>4.6801099979541377E-3</v>
      </c>
      <c r="AC167" s="1" t="s">
        <v>76</v>
      </c>
      <c r="AD167" s="1">
        <v>60</v>
      </c>
      <c r="AF167" s="1" t="s">
        <v>105</v>
      </c>
      <c r="AH167" s="1" t="s">
        <v>61</v>
      </c>
      <c r="AT167" s="1">
        <v>7191.5</v>
      </c>
      <c r="AU167" s="1">
        <v>7.0203649956965819E-3</v>
      </c>
    </row>
    <row r="168" spans="1:55">
      <c r="A168" s="30" t="s">
        <v>281</v>
      </c>
      <c r="B168" s="11" t="s">
        <v>54</v>
      </c>
      <c r="C168" s="168">
        <v>43348.480000000003</v>
      </c>
      <c r="D168" s="168" t="s">
        <v>282</v>
      </c>
      <c r="E168" s="1">
        <f t="shared" si="29"/>
        <v>3692.5038806096113</v>
      </c>
      <c r="F168" s="1">
        <f t="shared" si="30"/>
        <v>3692.5</v>
      </c>
      <c r="P168" s="1">
        <f t="shared" si="31"/>
        <v>-2.3025203578700623E-3</v>
      </c>
      <c r="Q168" s="27">
        <f t="shared" si="32"/>
        <v>28329.980000000003</v>
      </c>
      <c r="R168" s="91">
        <v>1.5896750046522357E-3</v>
      </c>
      <c r="AC168" s="1" t="s">
        <v>76</v>
      </c>
      <c r="AD168" s="1">
        <v>11</v>
      </c>
      <c r="AF168" s="1" t="s">
        <v>120</v>
      </c>
      <c r="AH168" s="1" t="s">
        <v>61</v>
      </c>
      <c r="AT168" s="1">
        <v>7224.5</v>
      </c>
      <c r="AU168" s="1">
        <v>4.1677500121295452E-4</v>
      </c>
      <c r="BA168" s="1">
        <v>991</v>
      </c>
      <c r="BB168" s="1">
        <v>-4.7879000339889899E-4</v>
      </c>
      <c r="BC168" s="1">
        <v>1</v>
      </c>
    </row>
    <row r="169" spans="1:55">
      <c r="A169" s="30" t="s">
        <v>283</v>
      </c>
      <c r="B169" s="11"/>
      <c r="C169" s="168">
        <v>43372.438999999998</v>
      </c>
      <c r="D169" s="26" t="s">
        <v>138</v>
      </c>
      <c r="E169" s="1">
        <f t="shared" si="29"/>
        <v>3750.9910088398519</v>
      </c>
      <c r="F169" s="1">
        <f t="shared" si="30"/>
        <v>3751</v>
      </c>
      <c r="P169" s="1">
        <f t="shared" si="31"/>
        <v>-2.2939389807975583E-3</v>
      </c>
      <c r="Q169" s="27">
        <f t="shared" si="32"/>
        <v>28353.938999999998</v>
      </c>
      <c r="R169" s="91">
        <v>-3.683189999719616E-3</v>
      </c>
      <c r="AC169" s="1" t="s">
        <v>76</v>
      </c>
      <c r="AD169" s="1">
        <v>13</v>
      </c>
      <c r="AF169" s="1" t="s">
        <v>123</v>
      </c>
      <c r="AH169" s="1" t="s">
        <v>61</v>
      </c>
      <c r="AT169" s="1">
        <v>7227</v>
      </c>
      <c r="AU169" s="1">
        <v>-2.7747499552788213E-4</v>
      </c>
      <c r="BA169" s="1">
        <v>1008</v>
      </c>
      <c r="BB169" s="1">
        <v>-1.5552000695606694E-4</v>
      </c>
      <c r="BC169" s="1">
        <v>1</v>
      </c>
    </row>
    <row r="170" spans="1:55">
      <c r="A170" s="29" t="s">
        <v>79</v>
      </c>
      <c r="B170" s="25"/>
      <c r="C170" s="168">
        <v>43662.476999999999</v>
      </c>
      <c r="D170" s="26"/>
      <c r="E170" s="1">
        <f t="shared" si="29"/>
        <v>4459.0126164881594</v>
      </c>
      <c r="F170" s="1">
        <f t="shared" si="30"/>
        <v>4459</v>
      </c>
      <c r="G170" s="1">
        <f>+C170-(C$7+F170*C$8)</f>
        <v>5.1682899938896298E-3</v>
      </c>
      <c r="K170" s="1">
        <f>+G170</f>
        <v>5.1682899938896298E-3</v>
      </c>
      <c r="P170" s="1">
        <f t="shared" si="31"/>
        <v>-2.0946310130720851E-3</v>
      </c>
      <c r="Q170" s="27">
        <f t="shared" si="32"/>
        <v>28643.976999999999</v>
      </c>
      <c r="R170" s="91"/>
      <c r="S170" s="1">
        <f>+(P170-G170)^2</f>
        <v>5.2750021553365763E-5</v>
      </c>
      <c r="T170" s="1">
        <v>1</v>
      </c>
      <c r="U170" s="1">
        <f>+T170*S170</f>
        <v>5.2750021553365763E-5</v>
      </c>
      <c r="V170" s="1">
        <f>+G170-P170</f>
        <v>7.2629210069617145E-3</v>
      </c>
      <c r="AC170" s="1" t="s">
        <v>76</v>
      </c>
      <c r="AD170" s="1">
        <v>9</v>
      </c>
      <c r="AF170" s="1" t="s">
        <v>120</v>
      </c>
      <c r="AH170" s="1" t="s">
        <v>61</v>
      </c>
      <c r="AT170" s="1">
        <v>7232</v>
      </c>
      <c r="AU170" s="1">
        <v>6.7472200025804341E-3</v>
      </c>
    </row>
    <row r="171" spans="1:55">
      <c r="A171" s="30" t="s">
        <v>80</v>
      </c>
      <c r="B171" s="11"/>
      <c r="C171" s="169">
        <v>43671.896399999998</v>
      </c>
      <c r="D171" s="26"/>
      <c r="E171" s="1">
        <f t="shared" si="29"/>
        <v>4482.0066335862011</v>
      </c>
      <c r="F171" s="1">
        <f t="shared" si="30"/>
        <v>4482</v>
      </c>
      <c r="G171" s="1">
        <f>+C171-(C$7+F171*C$8)</f>
        <v>2.7174199931323528E-3</v>
      </c>
      <c r="K171" s="1">
        <f>+G171</f>
        <v>2.7174199931323528E-3</v>
      </c>
      <c r="P171" s="1">
        <f t="shared" si="31"/>
        <v>-2.0851991127121936E-3</v>
      </c>
      <c r="Q171" s="27">
        <f t="shared" si="32"/>
        <v>28653.396399999998</v>
      </c>
      <c r="R171" s="91"/>
      <c r="S171" s="1">
        <f>+(P171-G171)^2</f>
        <v>2.3065150275823066E-5</v>
      </c>
      <c r="T171" s="1">
        <v>1</v>
      </c>
      <c r="U171" s="1">
        <f>+T171*S171</f>
        <v>2.3065150275823066E-5</v>
      </c>
      <c r="V171" s="1">
        <f>+G171-P171</f>
        <v>4.802619105844546E-3</v>
      </c>
      <c r="AC171" s="1" t="s">
        <v>81</v>
      </c>
      <c r="AD171" s="1">
        <v>24</v>
      </c>
      <c r="AF171" s="1" t="s">
        <v>126</v>
      </c>
      <c r="AH171" s="1" t="s">
        <v>61</v>
      </c>
    </row>
    <row r="172" spans="1:55">
      <c r="A172" s="29" t="s">
        <v>83</v>
      </c>
      <c r="B172" s="25"/>
      <c r="C172" s="33">
        <v>43676.402600000001</v>
      </c>
      <c r="D172" s="26">
        <v>2.9999999999999997E-4</v>
      </c>
      <c r="E172" s="1">
        <f t="shared" si="29"/>
        <v>4493.006871377067</v>
      </c>
      <c r="F172" s="1">
        <f t="shared" si="30"/>
        <v>4493</v>
      </c>
      <c r="G172" s="1">
        <f>+C172-(C$7+F172*C$8)</f>
        <v>2.8148299970780499E-3</v>
      </c>
      <c r="K172" s="1">
        <f>+G172</f>
        <v>2.8148299970780499E-3</v>
      </c>
      <c r="P172" s="1">
        <f t="shared" si="31"/>
        <v>-2.0806224216979598E-3</v>
      </c>
      <c r="Q172" s="27">
        <f t="shared" si="32"/>
        <v>28657.902600000001</v>
      </c>
      <c r="R172" s="91"/>
      <c r="S172" s="1">
        <f>+(P172-G172)^2</f>
        <v>2.396545438449989E-5</v>
      </c>
      <c r="T172" s="1">
        <v>1</v>
      </c>
      <c r="U172" s="1">
        <f>+T172*S172</f>
        <v>2.396545438449989E-5</v>
      </c>
      <c r="V172" s="1">
        <f>+G172-P172</f>
        <v>4.8954524187760102E-3</v>
      </c>
      <c r="AC172" s="1" t="s">
        <v>81</v>
      </c>
      <c r="AD172" s="1">
        <v>32</v>
      </c>
      <c r="AF172" s="1" t="s">
        <v>126</v>
      </c>
      <c r="AH172" s="1" t="s">
        <v>61</v>
      </c>
      <c r="AT172" s="1">
        <v>8069.5</v>
      </c>
    </row>
    <row r="173" spans="1:55">
      <c r="A173" s="29" t="s">
        <v>83</v>
      </c>
      <c r="B173" s="25" t="s">
        <v>54</v>
      </c>
      <c r="C173" s="33">
        <v>43677.427199999998</v>
      </c>
      <c r="D173" s="26">
        <v>4.0000000000000002E-4</v>
      </c>
      <c r="E173" s="1">
        <f t="shared" si="29"/>
        <v>4495.5080572189026</v>
      </c>
      <c r="F173" s="1">
        <f t="shared" si="30"/>
        <v>4495.5</v>
      </c>
      <c r="G173" s="1">
        <f>+C173-(C$7+F173*C$8)</f>
        <v>3.3006049998220988E-3</v>
      </c>
      <c r="K173" s="1">
        <f>+G173</f>
        <v>3.3006049998220988E-3</v>
      </c>
      <c r="P173" s="1">
        <f t="shared" si="31"/>
        <v>-2.0795763284261609E-3</v>
      </c>
      <c r="Q173" s="27">
        <f t="shared" si="32"/>
        <v>28658.927199999998</v>
      </c>
      <c r="R173" s="91"/>
      <c r="S173" s="1">
        <f>+(P173-G173)^2</f>
        <v>2.8946351124831207E-5</v>
      </c>
      <c r="T173" s="1">
        <v>1</v>
      </c>
      <c r="U173" s="1">
        <f>+T173*S173</f>
        <v>2.8946351124831207E-5</v>
      </c>
      <c r="V173" s="1">
        <f>+G173-P173</f>
        <v>5.3801813282482597E-3</v>
      </c>
      <c r="AC173" s="1" t="s">
        <v>76</v>
      </c>
      <c r="AD173" s="1">
        <v>15</v>
      </c>
      <c r="AF173" s="1" t="s">
        <v>120</v>
      </c>
      <c r="AH173" s="1" t="s">
        <v>61</v>
      </c>
      <c r="AK173" s="1">
        <v>4459</v>
      </c>
      <c r="AL173" s="1">
        <v>5.1682899938896298E-3</v>
      </c>
      <c r="AT173" s="1">
        <v>8077</v>
      </c>
    </row>
    <row r="174" spans="1:55">
      <c r="A174" s="170" t="s">
        <v>84</v>
      </c>
      <c r="B174" s="171"/>
      <c r="C174" s="168">
        <v>44166.347999999998</v>
      </c>
      <c r="D174" s="33"/>
      <c r="E174" s="1">
        <f t="shared" si="29"/>
        <v>5689.0292193724699</v>
      </c>
      <c r="F174" s="1">
        <f t="shared" si="30"/>
        <v>5689</v>
      </c>
      <c r="P174" s="1">
        <f t="shared" si="31"/>
        <v>-1.3291041646621635E-3</v>
      </c>
      <c r="Q174" s="27">
        <f t="shared" si="32"/>
        <v>29147.847999999998</v>
      </c>
      <c r="R174" s="91">
        <v>1.1969589999353047E-2</v>
      </c>
      <c r="AC174" s="1" t="s">
        <v>76</v>
      </c>
      <c r="AD174" s="1">
        <v>16</v>
      </c>
      <c r="AF174" s="1" t="s">
        <v>120</v>
      </c>
      <c r="AH174" s="1" t="s">
        <v>61</v>
      </c>
      <c r="AK174" s="1">
        <v>4482</v>
      </c>
      <c r="AL174" s="1">
        <v>2.7174199931323528E-3</v>
      </c>
      <c r="AT174" s="1">
        <v>102.5</v>
      </c>
      <c r="BA174" s="1">
        <v>1821</v>
      </c>
      <c r="BB174" s="1">
        <v>-3.014899994013831E-4</v>
      </c>
      <c r="BC174" s="1">
        <v>1</v>
      </c>
    </row>
    <row r="175" spans="1:55">
      <c r="A175" s="165" t="s">
        <v>85</v>
      </c>
      <c r="B175" s="172"/>
      <c r="C175" s="168">
        <v>44406.8073</v>
      </c>
      <c r="D175" s="168">
        <v>6.9999999999999999E-4</v>
      </c>
      <c r="E175" s="1">
        <f t="shared" si="29"/>
        <v>6276.0225794149064</v>
      </c>
      <c r="F175" s="1">
        <f t="shared" si="30"/>
        <v>6276</v>
      </c>
      <c r="G175" s="1">
        <f>+C175-(C$7+F175*C$8)</f>
        <v>9.2495599965332076E-3</v>
      </c>
      <c r="K175" s="1">
        <f>+G175</f>
        <v>9.2495599965332076E-3</v>
      </c>
      <c r="P175" s="1">
        <f t="shared" si="31"/>
        <v>-7.7616882247701947E-4</v>
      </c>
      <c r="Q175" s="27">
        <f t="shared" si="32"/>
        <v>29388.3073</v>
      </c>
      <c r="R175" s="91"/>
      <c r="S175" s="1">
        <f>+(P175-G175)^2</f>
        <v>1.005152383523322E-4</v>
      </c>
      <c r="T175" s="1">
        <v>1</v>
      </c>
      <c r="U175" s="1">
        <f>+T175*S175</f>
        <v>1.005152383523322E-4</v>
      </c>
      <c r="V175" s="1">
        <f>+G175-P175</f>
        <v>1.0025728819010227E-2</v>
      </c>
      <c r="AC175" s="1" t="s">
        <v>76</v>
      </c>
      <c r="AD175" s="1">
        <v>14</v>
      </c>
      <c r="AF175" s="1" t="s">
        <v>120</v>
      </c>
      <c r="AH175" s="1" t="s">
        <v>61</v>
      </c>
      <c r="AK175" s="1">
        <v>4493</v>
      </c>
      <c r="AL175" s="1">
        <v>2.8148299970780499E-3</v>
      </c>
      <c r="AU175" s="1">
        <v>-1.5122500190045685E-4</v>
      </c>
    </row>
    <row r="176" spans="1:55">
      <c r="A176" s="165" t="s">
        <v>85</v>
      </c>
      <c r="B176" s="172" t="s">
        <v>54</v>
      </c>
      <c r="C176" s="168">
        <v>44448.792199999996</v>
      </c>
      <c r="D176" s="168">
        <v>1.2999999999999999E-3</v>
      </c>
      <c r="E176" s="1">
        <f t="shared" si="29"/>
        <v>6378.5133440559202</v>
      </c>
      <c r="F176" s="1">
        <f t="shared" si="30"/>
        <v>6378.5</v>
      </c>
      <c r="G176" s="1">
        <f>+C176-(C$7+F176*C$8)</f>
        <v>5.4663349947077222E-3</v>
      </c>
      <c r="K176" s="1">
        <f>G176</f>
        <v>5.4663349947077222E-3</v>
      </c>
      <c r="O176" s="1">
        <f ca="1">+C$11+C$12*$F176</f>
        <v>-4.9707431902154667E-2</v>
      </c>
      <c r="P176" s="1">
        <f t="shared" si="31"/>
        <v>-6.6718640939130228E-4</v>
      </c>
      <c r="Q176" s="27">
        <f t="shared" si="32"/>
        <v>29430.292199999996</v>
      </c>
      <c r="R176" s="91"/>
      <c r="S176" s="1">
        <f>+(P176-G176)^2</f>
        <v>3.7620084814540871E-5</v>
      </c>
      <c r="T176" s="1">
        <v>1</v>
      </c>
      <c r="U176" s="1">
        <f>+T176*S176</f>
        <v>3.7620084814540871E-5</v>
      </c>
      <c r="V176" s="1">
        <f>+G176-P176</f>
        <v>6.1335214040990245E-3</v>
      </c>
      <c r="AT176" s="1">
        <v>1056</v>
      </c>
      <c r="AU176" s="1">
        <v>1.1487749943626113E-3</v>
      </c>
    </row>
    <row r="177" spans="1:55">
      <c r="A177" s="170" t="s">
        <v>84</v>
      </c>
      <c r="B177" s="171" t="s">
        <v>54</v>
      </c>
      <c r="C177" s="168">
        <v>44525.351000000002</v>
      </c>
      <c r="D177" s="33"/>
      <c r="E177" s="1">
        <f t="shared" si="29"/>
        <v>6565.4036296585982</v>
      </c>
      <c r="F177" s="1">
        <f t="shared" si="30"/>
        <v>6565.5</v>
      </c>
      <c r="P177" s="1">
        <f t="shared" si="31"/>
        <v>-4.5883799250078395E-4</v>
      </c>
      <c r="Q177" s="27">
        <f t="shared" si="32"/>
        <v>29506.851000000002</v>
      </c>
      <c r="R177" s="91">
        <v>-3.9477694997913204E-2</v>
      </c>
      <c r="AC177" s="1" t="s">
        <v>76</v>
      </c>
      <c r="AD177" s="1">
        <v>14</v>
      </c>
      <c r="AF177" s="1" t="s">
        <v>120</v>
      </c>
      <c r="AH177" s="1" t="s">
        <v>61</v>
      </c>
      <c r="AK177" s="1">
        <v>6276</v>
      </c>
      <c r="AL177" s="1">
        <v>9.2495599965332076E-3</v>
      </c>
      <c r="AT177" s="1">
        <v>927.5</v>
      </c>
      <c r="AU177" s="1">
        <v>-2.452505003020633E-3</v>
      </c>
      <c r="BA177" s="1">
        <v>4482</v>
      </c>
      <c r="BB177" s="1">
        <v>2.7174199931323528E-3</v>
      </c>
      <c r="BC177" s="1">
        <v>1</v>
      </c>
    </row>
    <row r="178" spans="1:55">
      <c r="A178" s="170" t="s">
        <v>84</v>
      </c>
      <c r="B178" s="171"/>
      <c r="C178" s="168">
        <v>44531.337</v>
      </c>
      <c r="D178" s="33"/>
      <c r="E178" s="1">
        <f t="shared" si="29"/>
        <v>6580.0162574638543</v>
      </c>
      <c r="F178" s="1">
        <f t="shared" si="30"/>
        <v>6580</v>
      </c>
      <c r="P178" s="1">
        <f t="shared" si="31"/>
        <v>-4.4216873293863746E-4</v>
      </c>
      <c r="Q178" s="27">
        <f t="shared" si="32"/>
        <v>29512.837</v>
      </c>
      <c r="R178" s="91">
        <v>6.659799997578375E-3</v>
      </c>
      <c r="AC178" s="1" t="s">
        <v>81</v>
      </c>
      <c r="AD178" s="1">
        <v>22</v>
      </c>
      <c r="AF178" s="1" t="s">
        <v>126</v>
      </c>
      <c r="AH178" s="1" t="s">
        <v>61</v>
      </c>
      <c r="AK178" s="1">
        <v>6378.5</v>
      </c>
      <c r="AL178" s="1">
        <v>5.4663349947077222E-3</v>
      </c>
      <c r="AT178" s="1">
        <v>930</v>
      </c>
      <c r="AU178" s="1">
        <v>-5.1654998969752342E-5</v>
      </c>
      <c r="BA178" s="1">
        <v>4493</v>
      </c>
      <c r="BB178" s="1">
        <v>2.8148299970780499E-3</v>
      </c>
      <c r="BC178" s="1">
        <v>1</v>
      </c>
    </row>
    <row r="179" spans="1:55">
      <c r="A179" s="30" t="s">
        <v>91</v>
      </c>
      <c r="B179" s="11" t="s">
        <v>50</v>
      </c>
      <c r="C179" s="168">
        <v>44750.490100000003</v>
      </c>
      <c r="D179" s="29" t="s">
        <v>256</v>
      </c>
      <c r="E179" s="1">
        <f t="shared" si="29"/>
        <v>7114.9983294099866</v>
      </c>
      <c r="F179" s="1">
        <f t="shared" si="30"/>
        <v>7115</v>
      </c>
      <c r="G179" s="1">
        <f t="shared" ref="G179:G189" si="33">+C179-(C$7+F179*C$8)</f>
        <v>-6.8435000139288604E-4</v>
      </c>
      <c r="K179" s="1">
        <f>G179</f>
        <v>-6.8435000139288604E-4</v>
      </c>
      <c r="O179" s="1">
        <f ca="1">+C$11+C$12*$F179</f>
        <v>-4.4222247197957532E-2</v>
      </c>
      <c r="P179" s="1">
        <f t="shared" si="31"/>
        <v>2.2457748574590021E-4</v>
      </c>
      <c r="Q179" s="27">
        <f t="shared" si="32"/>
        <v>29731.990100000003</v>
      </c>
      <c r="R179" s="91"/>
      <c r="S179" s="1">
        <f t="shared" ref="S179:S189" si="34">+(P179-G179)^2</f>
        <v>8.2614917687642848E-7</v>
      </c>
      <c r="T179" s="1">
        <v>1</v>
      </c>
      <c r="U179" s="1">
        <f t="shared" ref="U179:U189" si="35">+T179*S179</f>
        <v>8.2614917687642848E-7</v>
      </c>
      <c r="V179" s="1">
        <f t="shared" ref="V179:V189" si="36">+G179-P179</f>
        <v>-9.0892748713878625E-4</v>
      </c>
      <c r="AT179" s="1">
        <v>38</v>
      </c>
      <c r="AU179" s="1">
        <v>-1.3016299999435432E-3</v>
      </c>
    </row>
    <row r="180" spans="1:55">
      <c r="A180" s="30" t="s">
        <v>91</v>
      </c>
      <c r="B180" s="11" t="s">
        <v>50</v>
      </c>
      <c r="C180" s="168">
        <v>44750.4902</v>
      </c>
      <c r="D180" s="29" t="s">
        <v>256</v>
      </c>
      <c r="E180" s="1">
        <f t="shared" si="29"/>
        <v>7114.9985735233749</v>
      </c>
      <c r="F180" s="1">
        <f t="shared" si="30"/>
        <v>7115</v>
      </c>
      <c r="G180" s="1">
        <f t="shared" si="33"/>
        <v>-5.8435000391909853E-4</v>
      </c>
      <c r="K180" s="1">
        <f>G180</f>
        <v>-5.8435000391909853E-4</v>
      </c>
      <c r="O180" s="1">
        <f ca="1">+C$11+C$12*$F180</f>
        <v>-4.4222247197957532E-2</v>
      </c>
      <c r="P180" s="1">
        <f t="shared" si="31"/>
        <v>2.2457748574590021E-4</v>
      </c>
      <c r="Q180" s="27">
        <f t="shared" si="32"/>
        <v>29731.9902</v>
      </c>
      <c r="R180" s="91"/>
      <c r="S180" s="1">
        <f t="shared" si="34"/>
        <v>6.5436368353571659E-7</v>
      </c>
      <c r="T180" s="1">
        <v>1</v>
      </c>
      <c r="U180" s="1">
        <f t="shared" si="35"/>
        <v>6.5436368353571659E-7</v>
      </c>
      <c r="V180" s="1">
        <f t="shared" si="36"/>
        <v>-8.0892748966499874E-4</v>
      </c>
      <c r="AT180" s="1">
        <v>7234.5</v>
      </c>
      <c r="AU180" s="1">
        <v>-8.8740499631967396E-4</v>
      </c>
    </row>
    <row r="181" spans="1:55">
      <c r="A181" s="30" t="s">
        <v>91</v>
      </c>
      <c r="B181" s="11" t="s">
        <v>54</v>
      </c>
      <c r="C181" s="168">
        <v>44751.516199999998</v>
      </c>
      <c r="D181" s="29" t="s">
        <v>256</v>
      </c>
      <c r="E181" s="1">
        <f t="shared" si="29"/>
        <v>7117.5031769527386</v>
      </c>
      <c r="F181" s="1">
        <f t="shared" si="30"/>
        <v>7117.5</v>
      </c>
      <c r="G181" s="1">
        <f t="shared" si="33"/>
        <v>1.3014249998377636E-3</v>
      </c>
      <c r="K181" s="1">
        <f>G181</f>
        <v>1.3014249998377636E-3</v>
      </c>
      <c r="O181" s="1">
        <f ca="1">+C$11+C$12*$F181</f>
        <v>-4.4203628105275262E-2</v>
      </c>
      <c r="P181" s="1">
        <f t="shared" si="31"/>
        <v>2.2792947190562046E-4</v>
      </c>
      <c r="Q181" s="27">
        <f t="shared" si="32"/>
        <v>29733.016199999998</v>
      </c>
      <c r="R181" s="91"/>
      <c r="S181" s="1">
        <f t="shared" si="34"/>
        <v>1.1523926484903107E-6</v>
      </c>
      <c r="T181" s="1">
        <v>1</v>
      </c>
      <c r="U181" s="1">
        <f t="shared" si="35"/>
        <v>1.1523926484903107E-6</v>
      </c>
      <c r="V181" s="1">
        <f t="shared" si="36"/>
        <v>1.0734955279321431E-3</v>
      </c>
      <c r="AU181" s="1">
        <v>5.8595599984982982E-3</v>
      </c>
    </row>
    <row r="182" spans="1:55">
      <c r="A182" s="30" t="s">
        <v>91</v>
      </c>
      <c r="B182" s="11" t="s">
        <v>54</v>
      </c>
      <c r="C182" s="168">
        <v>44751.5173</v>
      </c>
      <c r="D182" s="29" t="s">
        <v>256</v>
      </c>
      <c r="E182" s="1">
        <f t="shared" si="29"/>
        <v>7117.5058622000834</v>
      </c>
      <c r="F182" s="1">
        <f t="shared" si="30"/>
        <v>7117.5</v>
      </c>
      <c r="G182" s="1">
        <f t="shared" si="33"/>
        <v>2.4014250011532567E-3</v>
      </c>
      <c r="K182" s="1">
        <f>G182</f>
        <v>2.4014250011532567E-3</v>
      </c>
      <c r="O182" s="1">
        <f ca="1">+C$11+C$12*$F182</f>
        <v>-4.4203628105275262E-2</v>
      </c>
      <c r="P182" s="1">
        <f t="shared" si="31"/>
        <v>2.2792947190562046E-4</v>
      </c>
      <c r="Q182" s="27">
        <f t="shared" si="32"/>
        <v>29733.0173</v>
      </c>
      <c r="R182" s="91"/>
      <c r="S182" s="1">
        <f t="shared" si="34"/>
        <v>4.7240828156594628E-6</v>
      </c>
      <c r="T182" s="1">
        <v>1</v>
      </c>
      <c r="U182" s="1">
        <f t="shared" si="35"/>
        <v>4.7240828156594628E-6</v>
      </c>
      <c r="V182" s="1">
        <f t="shared" si="36"/>
        <v>2.1734955292476363E-3</v>
      </c>
      <c r="AT182" s="1">
        <v>7229.5</v>
      </c>
      <c r="AU182" s="1">
        <v>6.2737850021221675E-3</v>
      </c>
    </row>
    <row r="183" spans="1:55">
      <c r="A183" s="165" t="s">
        <v>85</v>
      </c>
      <c r="B183" s="172"/>
      <c r="C183" s="168">
        <v>44780.812100000003</v>
      </c>
      <c r="D183" s="168">
        <v>5.0000000000000001E-4</v>
      </c>
      <c r="E183" s="1">
        <f t="shared" si="29"/>
        <v>7189.0183929434279</v>
      </c>
      <c r="F183" s="1">
        <f t="shared" si="30"/>
        <v>7189</v>
      </c>
      <c r="G183" s="1">
        <f t="shared" si="33"/>
        <v>7.5345900040701963E-3</v>
      </c>
      <c r="K183" s="1">
        <f>+G183</f>
        <v>7.5345900040701963E-3</v>
      </c>
      <c r="P183" s="1">
        <f t="shared" si="31"/>
        <v>3.2472689996906716E-4</v>
      </c>
      <c r="Q183" s="27">
        <f t="shared" si="32"/>
        <v>29762.312100000003</v>
      </c>
      <c r="R183" s="91"/>
      <c r="S183" s="1">
        <f t="shared" si="34"/>
        <v>5.1982125979878769E-5</v>
      </c>
      <c r="T183" s="1">
        <v>1</v>
      </c>
      <c r="U183" s="1">
        <f t="shared" si="35"/>
        <v>5.1982125979878769E-5</v>
      </c>
      <c r="V183" s="1">
        <f t="shared" si="36"/>
        <v>7.2098631041011291E-3</v>
      </c>
      <c r="AC183" s="1" t="s">
        <v>76</v>
      </c>
      <c r="AD183" s="1">
        <v>17</v>
      </c>
      <c r="AF183" s="1" t="s">
        <v>134</v>
      </c>
      <c r="AH183" s="1" t="s">
        <v>61</v>
      </c>
      <c r="AK183" s="1">
        <v>7189</v>
      </c>
      <c r="AL183" s="1">
        <v>7.5345900040701963E-3</v>
      </c>
      <c r="AU183" s="1">
        <v>2.8521049971459433E-3</v>
      </c>
    </row>
    <row r="184" spans="1:55">
      <c r="A184" s="165" t="s">
        <v>85</v>
      </c>
      <c r="B184" s="172" t="s">
        <v>54</v>
      </c>
      <c r="C184" s="168">
        <v>44781.835699999996</v>
      </c>
      <c r="D184" s="168">
        <v>5.0000000000000001E-4</v>
      </c>
      <c r="E184" s="1">
        <f t="shared" si="29"/>
        <v>7191.5171376513072</v>
      </c>
      <c r="F184" s="1">
        <f t="shared" si="30"/>
        <v>7191.5</v>
      </c>
      <c r="G184" s="1">
        <f t="shared" si="33"/>
        <v>7.0203649956965819E-3</v>
      </c>
      <c r="K184" s="1">
        <f>G184</f>
        <v>7.0203649956965819E-3</v>
      </c>
      <c r="O184" s="1">
        <f ca="1">+C$11+C$12*$F184</f>
        <v>-4.365250296188003E-2</v>
      </c>
      <c r="P184" s="1">
        <f t="shared" si="31"/>
        <v>3.2814396472287573E-4</v>
      </c>
      <c r="Q184" s="27">
        <f t="shared" si="32"/>
        <v>29763.335699999996</v>
      </c>
      <c r="R184" s="91"/>
      <c r="S184" s="1">
        <f t="shared" si="34"/>
        <v>4.4785822327406777E-5</v>
      </c>
      <c r="T184" s="1">
        <v>1</v>
      </c>
      <c r="U184" s="1">
        <f t="shared" si="35"/>
        <v>4.4785822327406777E-5</v>
      </c>
      <c r="V184" s="1">
        <f t="shared" si="36"/>
        <v>6.6922210309737062E-3</v>
      </c>
      <c r="AT184" s="1">
        <v>145.5</v>
      </c>
    </row>
    <row r="185" spans="1:55">
      <c r="A185" s="165" t="s">
        <v>88</v>
      </c>
      <c r="B185" s="172" t="s">
        <v>54</v>
      </c>
      <c r="C185" s="168">
        <v>44795.346100000002</v>
      </c>
      <c r="D185" s="33"/>
      <c r="E185" s="1">
        <f t="shared" si="29"/>
        <v>7224.4978337255325</v>
      </c>
      <c r="F185" s="1">
        <f t="shared" si="30"/>
        <v>7224.5</v>
      </c>
      <c r="G185" s="1">
        <f t="shared" si="33"/>
        <v>-8.8740499631967396E-4</v>
      </c>
      <c r="K185" s="1">
        <f>+G185</f>
        <v>-8.8740499631967396E-4</v>
      </c>
      <c r="P185" s="1">
        <f t="shared" si="31"/>
        <v>3.73455272373098E-4</v>
      </c>
      <c r="Q185" s="27">
        <f t="shared" si="32"/>
        <v>29776.846100000002</v>
      </c>
      <c r="R185" s="91"/>
      <c r="S185" s="1">
        <f t="shared" si="34"/>
        <v>1.5897686171680092E-6</v>
      </c>
      <c r="T185" s="1">
        <v>1</v>
      </c>
      <c r="U185" s="1">
        <f t="shared" si="35"/>
        <v>1.5897686171680092E-6</v>
      </c>
      <c r="V185" s="1">
        <f t="shared" si="36"/>
        <v>-1.260860268692772E-3</v>
      </c>
      <c r="AC185" s="1" t="s">
        <v>76</v>
      </c>
      <c r="AD185" s="1">
        <v>17</v>
      </c>
      <c r="AF185" s="1" t="s">
        <v>134</v>
      </c>
      <c r="AH185" s="1" t="s">
        <v>61</v>
      </c>
      <c r="AK185" s="1">
        <v>7224.5</v>
      </c>
      <c r="AL185" s="1">
        <v>-8.8740499631967396E-4</v>
      </c>
      <c r="AU185" s="1">
        <v>-4.7879000339889899E-4</v>
      </c>
    </row>
    <row r="186" spans="1:55">
      <c r="A186" s="165" t="s">
        <v>88</v>
      </c>
      <c r="B186" s="172" t="s">
        <v>50</v>
      </c>
      <c r="C186" s="168">
        <v>44796.3698</v>
      </c>
      <c r="D186" s="33"/>
      <c r="E186" s="1">
        <f t="shared" si="29"/>
        <v>7226.9968225468183</v>
      </c>
      <c r="F186" s="1">
        <f t="shared" si="30"/>
        <v>7227</v>
      </c>
      <c r="G186" s="1">
        <f t="shared" si="33"/>
        <v>-1.3016299999435432E-3</v>
      </c>
      <c r="K186" s="1">
        <f>+G186</f>
        <v>-1.3016299999435432E-3</v>
      </c>
      <c r="P186" s="1">
        <f t="shared" si="31"/>
        <v>3.7690355726326119E-4</v>
      </c>
      <c r="Q186" s="27">
        <f t="shared" si="32"/>
        <v>29777.8698</v>
      </c>
      <c r="R186" s="91"/>
      <c r="S186" s="1">
        <f t="shared" si="34"/>
        <v>2.8174749026693288E-6</v>
      </c>
      <c r="T186" s="1">
        <v>1</v>
      </c>
      <c r="U186" s="1">
        <f t="shared" si="35"/>
        <v>2.8174749026693288E-6</v>
      </c>
      <c r="V186" s="1">
        <f t="shared" si="36"/>
        <v>-1.6785335572068044E-3</v>
      </c>
      <c r="AD186" s="1">
        <v>28</v>
      </c>
      <c r="AF186" s="1" t="s">
        <v>135</v>
      </c>
      <c r="AH186" s="1" t="s">
        <v>61</v>
      </c>
      <c r="AK186" s="1">
        <v>7227</v>
      </c>
      <c r="AL186" s="1">
        <v>-1.3016299999435432E-3</v>
      </c>
      <c r="AT186" s="1">
        <v>7302.5</v>
      </c>
    </row>
    <row r="187" spans="1:55">
      <c r="A187" s="165" t="s">
        <v>88</v>
      </c>
      <c r="B187" s="172" t="s">
        <v>54</v>
      </c>
      <c r="C187" s="168">
        <v>44797.3946</v>
      </c>
      <c r="D187" s="29" t="s">
        <v>256</v>
      </c>
      <c r="E187" s="1">
        <f t="shared" si="29"/>
        <v>7229.4984966154489</v>
      </c>
      <c r="F187" s="1">
        <f t="shared" si="30"/>
        <v>7229.5</v>
      </c>
      <c r="G187" s="1">
        <f t="shared" si="33"/>
        <v>-6.1585500225191936E-4</v>
      </c>
      <c r="K187" s="1">
        <f>G187</f>
        <v>-6.1585500225191936E-4</v>
      </c>
      <c r="O187" s="1">
        <f ca="1">+C$11+C$12*$F187</f>
        <v>-4.3369492753109508E-2</v>
      </c>
      <c r="P187" s="1">
        <f t="shared" si="31"/>
        <v>3.8035404075457795E-4</v>
      </c>
      <c r="Q187" s="27">
        <f t="shared" si="32"/>
        <v>29778.8946</v>
      </c>
      <c r="R187" s="91"/>
      <c r="S187" s="1">
        <f t="shared" si="34"/>
        <v>9.9243245736792117E-7</v>
      </c>
      <c r="T187" s="1">
        <v>1</v>
      </c>
      <c r="U187" s="1">
        <f t="shared" si="35"/>
        <v>9.9243245736792117E-7</v>
      </c>
      <c r="V187" s="1">
        <f t="shared" si="36"/>
        <v>-9.9620904300649731E-4</v>
      </c>
      <c r="AT187" s="1">
        <v>7302.5</v>
      </c>
      <c r="AU187" s="1">
        <v>-1.7751189996488392E-2</v>
      </c>
    </row>
    <row r="188" spans="1:55">
      <c r="A188" s="165" t="s">
        <v>88</v>
      </c>
      <c r="B188" s="172" t="s">
        <v>50</v>
      </c>
      <c r="C188" s="168">
        <v>44798.419099999999</v>
      </c>
      <c r="D188" s="33"/>
      <c r="E188" s="1">
        <f t="shared" si="29"/>
        <v>7231.9994383438961</v>
      </c>
      <c r="F188" s="1">
        <f t="shared" si="30"/>
        <v>7232</v>
      </c>
      <c r="G188" s="1">
        <f t="shared" si="33"/>
        <v>-2.3008000425761566E-4</v>
      </c>
      <c r="K188" s="1">
        <f>+G188</f>
        <v>-2.3008000425761566E-4</v>
      </c>
      <c r="P188" s="1">
        <f t="shared" si="31"/>
        <v>3.838067228470448E-4</v>
      </c>
      <c r="Q188" s="27">
        <f t="shared" si="32"/>
        <v>29779.919099999999</v>
      </c>
      <c r="R188" s="91"/>
      <c r="S188" s="1">
        <f t="shared" si="34"/>
        <v>3.7685691371527186E-7</v>
      </c>
      <c r="T188" s="1">
        <v>1</v>
      </c>
      <c r="U188" s="1">
        <f t="shared" si="35"/>
        <v>3.7685691371527186E-7</v>
      </c>
      <c r="V188" s="1">
        <f t="shared" si="36"/>
        <v>-6.1388672710466045E-4</v>
      </c>
      <c r="AC188" s="1" t="s">
        <v>76</v>
      </c>
      <c r="AD188" s="1">
        <v>11</v>
      </c>
      <c r="AF188" s="1" t="s">
        <v>131</v>
      </c>
      <c r="AH188" s="1" t="s">
        <v>61</v>
      </c>
      <c r="AK188" s="1">
        <v>7232</v>
      </c>
      <c r="AL188" s="1">
        <v>-2.3008000425761566E-4</v>
      </c>
      <c r="AT188" s="1">
        <v>1014.5</v>
      </c>
      <c r="AU188" s="1">
        <v>-1.7599469996639527E-2</v>
      </c>
    </row>
    <row r="189" spans="1:55">
      <c r="A189" s="165" t="s">
        <v>88</v>
      </c>
      <c r="B189" s="172" t="s">
        <v>54</v>
      </c>
      <c r="C189" s="168">
        <v>44799.443400000004</v>
      </c>
      <c r="D189" s="29" t="s">
        <v>256</v>
      </c>
      <c r="E189" s="1">
        <f t="shared" si="29"/>
        <v>7234.4998918455667</v>
      </c>
      <c r="F189" s="1">
        <f t="shared" si="30"/>
        <v>7234.5</v>
      </c>
      <c r="G189" s="1">
        <f t="shared" si="33"/>
        <v>-4.4304993934929371E-5</v>
      </c>
      <c r="K189" s="1">
        <f>G189</f>
        <v>-4.4304993934929371E-5</v>
      </c>
      <c r="O189" s="1">
        <f ca="1">+C$11+C$12*$F189</f>
        <v>-4.3332254567744963E-2</v>
      </c>
      <c r="P189" s="1">
        <f t="shared" si="31"/>
        <v>3.8726160354066348E-4</v>
      </c>
      <c r="Q189" s="27">
        <f t="shared" si="32"/>
        <v>29780.943400000004</v>
      </c>
      <c r="R189" s="91"/>
      <c r="S189" s="1">
        <f t="shared" si="34"/>
        <v>1.862497280566604E-7</v>
      </c>
      <c r="T189" s="1">
        <v>1</v>
      </c>
      <c r="U189" s="1">
        <f t="shared" si="35"/>
        <v>1.862497280566604E-7</v>
      </c>
      <c r="V189" s="1">
        <f t="shared" si="36"/>
        <v>-4.3156659747559285E-4</v>
      </c>
      <c r="AT189" s="1">
        <v>1049.5</v>
      </c>
      <c r="AU189" s="1">
        <v>6.9043999974383041E-3</v>
      </c>
      <c r="BA189" s="1">
        <v>30439.5</v>
      </c>
      <c r="BB189" s="1">
        <v>0.12771924499975285</v>
      </c>
      <c r="BC189" s="1">
        <v>1</v>
      </c>
    </row>
    <row r="190" spans="1:55">
      <c r="A190" s="170" t="s">
        <v>89</v>
      </c>
      <c r="B190" s="171"/>
      <c r="C190" s="168">
        <v>44801.703399999999</v>
      </c>
      <c r="D190" s="33"/>
      <c r="E190" s="1">
        <f t="shared" si="29"/>
        <v>7240.016854565215</v>
      </c>
      <c r="F190" s="1">
        <f t="shared" si="30"/>
        <v>7240</v>
      </c>
      <c r="P190" s="1">
        <f t="shared" si="31"/>
        <v>3.9487008014267751E-4</v>
      </c>
      <c r="Q190" s="27">
        <f t="shared" si="32"/>
        <v>29783.203399999999</v>
      </c>
      <c r="R190" s="91">
        <v>6.9043999974383041E-3</v>
      </c>
      <c r="AC190" s="1" t="s">
        <v>76</v>
      </c>
      <c r="AH190" s="1" t="s">
        <v>82</v>
      </c>
    </row>
    <row r="191" spans="1:55">
      <c r="A191" s="170" t="s">
        <v>90</v>
      </c>
      <c r="B191" s="171" t="s">
        <v>54</v>
      </c>
      <c r="C191" s="168">
        <v>44815.425900000002</v>
      </c>
      <c r="D191" s="33" t="s">
        <v>257</v>
      </c>
      <c r="E191" s="1">
        <f t="shared" si="29"/>
        <v>7273.5153151495397</v>
      </c>
      <c r="F191" s="1">
        <f t="shared" si="30"/>
        <v>7273.5</v>
      </c>
      <c r="P191" s="1">
        <f t="shared" si="31"/>
        <v>4.4144241723824071E-4</v>
      </c>
      <c r="Q191" s="27">
        <f t="shared" si="32"/>
        <v>29796.925900000002</v>
      </c>
      <c r="R191" s="91">
        <v>6.2737850021221675E-3</v>
      </c>
      <c r="AC191" s="1" t="s">
        <v>76</v>
      </c>
      <c r="AH191" s="1" t="s">
        <v>82</v>
      </c>
      <c r="AT191" s="1">
        <v>7273.5</v>
      </c>
      <c r="AU191" s="1">
        <v>4.4045449976692908E-3</v>
      </c>
    </row>
    <row r="192" spans="1:55">
      <c r="A192" s="170" t="s">
        <v>90</v>
      </c>
      <c r="B192" s="171"/>
      <c r="C192" s="168">
        <v>44816.4496</v>
      </c>
      <c r="D192" s="33" t="s">
        <v>257</v>
      </c>
      <c r="E192" s="1">
        <f t="shared" si="29"/>
        <v>7276.0143039708255</v>
      </c>
      <c r="F192" s="1">
        <f t="shared" si="30"/>
        <v>7276</v>
      </c>
      <c r="P192" s="1">
        <f t="shared" si="31"/>
        <v>4.4493379471097737E-4</v>
      </c>
      <c r="Q192" s="27">
        <f t="shared" si="32"/>
        <v>29797.9496</v>
      </c>
      <c r="R192" s="91">
        <v>5.8595599984982982E-3</v>
      </c>
      <c r="AC192" s="1" t="s">
        <v>76</v>
      </c>
      <c r="AH192" s="1" t="s">
        <v>82</v>
      </c>
      <c r="AT192" s="1">
        <v>7276</v>
      </c>
      <c r="AU192" s="1">
        <v>5.9618700033752248E-3</v>
      </c>
    </row>
    <row r="193" spans="1:55">
      <c r="A193" s="30" t="s">
        <v>91</v>
      </c>
      <c r="B193" s="11" t="s">
        <v>54</v>
      </c>
      <c r="C193" s="168">
        <v>44825.250999999997</v>
      </c>
      <c r="D193" s="29" t="s">
        <v>256</v>
      </c>
      <c r="E193" s="1">
        <f t="shared" si="29"/>
        <v>7297.499700289768</v>
      </c>
      <c r="F193" s="1">
        <f t="shared" si="30"/>
        <v>7297.5</v>
      </c>
      <c r="G193" s="1">
        <f t="shared" ref="G193:G198" si="37">+C193-(C$7+F193*C$8)</f>
        <v>-1.2277500354684889E-4</v>
      </c>
      <c r="K193" s="1">
        <f t="shared" ref="K193:K198" si="38">+G193</f>
        <v>-1.2277500354684889E-4</v>
      </c>
      <c r="P193" s="1">
        <f t="shared" si="31"/>
        <v>4.7505039923206177E-4</v>
      </c>
      <c r="Q193" s="27">
        <f t="shared" si="32"/>
        <v>29806.750999999997</v>
      </c>
      <c r="R193" s="91"/>
      <c r="S193" s="1">
        <f t="shared" ref="S193:S198" si="39">+(P193-G193)^2</f>
        <v>3.5739521220776676E-7</v>
      </c>
      <c r="T193" s="1">
        <v>1</v>
      </c>
      <c r="U193" s="1">
        <f t="shared" ref="U193:U198" si="40">+T193*S193</f>
        <v>3.5739521220776676E-7</v>
      </c>
      <c r="V193" s="1">
        <f t="shared" ref="V193:V198" si="41">+G193-P193</f>
        <v>-5.9782540277891066E-4</v>
      </c>
      <c r="AC193" s="1" t="s">
        <v>76</v>
      </c>
      <c r="AH193" s="1" t="s">
        <v>82</v>
      </c>
      <c r="AU193" s="1">
        <v>-2.3008000425761566E-4</v>
      </c>
    </row>
    <row r="194" spans="1:55">
      <c r="A194" s="30" t="s">
        <v>91</v>
      </c>
      <c r="B194" s="11" t="s">
        <v>54</v>
      </c>
      <c r="C194" s="168">
        <v>44825.251199999999</v>
      </c>
      <c r="D194" s="29" t="s">
        <v>256</v>
      </c>
      <c r="E194" s="1">
        <f t="shared" si="29"/>
        <v>7297.500188516563</v>
      </c>
      <c r="F194" s="1">
        <f t="shared" si="30"/>
        <v>7297.5</v>
      </c>
      <c r="G194" s="1">
        <f t="shared" si="37"/>
        <v>7.7224998676683754E-5</v>
      </c>
      <c r="K194" s="1">
        <f t="shared" si="38"/>
        <v>7.7224998676683754E-5</v>
      </c>
      <c r="P194" s="1">
        <f t="shared" si="31"/>
        <v>4.7505039923206177E-4</v>
      </c>
      <c r="Q194" s="27">
        <f t="shared" si="32"/>
        <v>29806.751199999999</v>
      </c>
      <c r="R194" s="91"/>
      <c r="S194" s="1">
        <f t="shared" si="39"/>
        <v>1.5826504932704695E-7</v>
      </c>
      <c r="T194" s="1">
        <v>1</v>
      </c>
      <c r="U194" s="1">
        <f t="shared" si="40"/>
        <v>1.5826504932704695E-7</v>
      </c>
      <c r="V194" s="1">
        <f t="shared" si="41"/>
        <v>-3.9782540055537802E-4</v>
      </c>
      <c r="AC194" s="1" t="s">
        <v>76</v>
      </c>
      <c r="AH194" s="1" t="s">
        <v>82</v>
      </c>
      <c r="AU194" s="1">
        <v>6.2628500018035993E-4</v>
      </c>
    </row>
    <row r="195" spans="1:55">
      <c r="A195" s="30" t="s">
        <v>91</v>
      </c>
      <c r="B195" s="11" t="s">
        <v>50</v>
      </c>
      <c r="C195" s="168">
        <v>44826.2739</v>
      </c>
      <c r="D195" s="29" t="s">
        <v>256</v>
      </c>
      <c r="E195" s="1">
        <f t="shared" si="29"/>
        <v>7299.9967362039106</v>
      </c>
      <c r="F195" s="1">
        <f t="shared" si="30"/>
        <v>7300</v>
      </c>
      <c r="G195" s="1">
        <f t="shared" si="37"/>
        <v>-1.3370000015129335E-3</v>
      </c>
      <c r="K195" s="1">
        <f t="shared" si="38"/>
        <v>-1.3370000015129335E-3</v>
      </c>
      <c r="P195" s="1">
        <f t="shared" si="31"/>
        <v>4.7856288327585532E-4</v>
      </c>
      <c r="Q195" s="27">
        <f t="shared" si="32"/>
        <v>29807.7739</v>
      </c>
      <c r="R195" s="91"/>
      <c r="S195" s="1">
        <f t="shared" si="39"/>
        <v>3.2962685886225888E-6</v>
      </c>
      <c r="T195" s="1">
        <v>1</v>
      </c>
      <c r="U195" s="1">
        <f t="shared" si="40"/>
        <v>3.2962685886225888E-6</v>
      </c>
      <c r="V195" s="1">
        <f t="shared" si="41"/>
        <v>-1.8155628847887888E-3</v>
      </c>
      <c r="BA195" s="1">
        <v>10028</v>
      </c>
      <c r="BB195" s="1">
        <v>6.5206799990846775E-3</v>
      </c>
      <c r="BC195" s="1">
        <v>1</v>
      </c>
    </row>
    <row r="196" spans="1:55">
      <c r="A196" s="30" t="s">
        <v>91</v>
      </c>
      <c r="B196" s="11" t="s">
        <v>50</v>
      </c>
      <c r="C196" s="168">
        <v>44826.2742</v>
      </c>
      <c r="D196" s="29" t="s">
        <v>256</v>
      </c>
      <c r="E196" s="1">
        <f t="shared" si="29"/>
        <v>7299.9974685440939</v>
      </c>
      <c r="F196" s="1">
        <f t="shared" si="30"/>
        <v>7300</v>
      </c>
      <c r="G196" s="1">
        <f t="shared" si="37"/>
        <v>-1.0370000018156134E-3</v>
      </c>
      <c r="K196" s="1">
        <f t="shared" si="38"/>
        <v>-1.0370000018156134E-3</v>
      </c>
      <c r="P196" s="1">
        <f t="shared" si="31"/>
        <v>4.7856288327585532E-4</v>
      </c>
      <c r="Q196" s="27">
        <f t="shared" si="32"/>
        <v>29807.7742</v>
      </c>
      <c r="R196" s="91"/>
      <c r="S196" s="1">
        <f t="shared" si="39"/>
        <v>2.2969308586667762E-6</v>
      </c>
      <c r="T196" s="1">
        <v>1</v>
      </c>
      <c r="U196" s="1">
        <f t="shared" si="40"/>
        <v>2.2969308586667762E-6</v>
      </c>
      <c r="V196" s="1">
        <f t="shared" si="41"/>
        <v>-1.5155628850914687E-3</v>
      </c>
    </row>
    <row r="197" spans="1:55">
      <c r="A197" s="30" t="s">
        <v>91</v>
      </c>
      <c r="B197" s="11" t="s">
        <v>54</v>
      </c>
      <c r="C197" s="168">
        <v>44827.299200000001</v>
      </c>
      <c r="D197" s="29" t="s">
        <v>256</v>
      </c>
      <c r="E197" s="1">
        <f t="shared" si="29"/>
        <v>7302.4996308395184</v>
      </c>
      <c r="F197" s="1">
        <f t="shared" si="30"/>
        <v>7302.5</v>
      </c>
      <c r="G197" s="1">
        <f t="shared" si="37"/>
        <v>-1.5122500190045685E-4</v>
      </c>
      <c r="K197" s="1">
        <f t="shared" si="38"/>
        <v>-1.5122500190045685E-4</v>
      </c>
      <c r="P197" s="1">
        <f t="shared" si="31"/>
        <v>4.820775659208007E-4</v>
      </c>
      <c r="Q197" s="27">
        <f t="shared" si="32"/>
        <v>29808.799200000001</v>
      </c>
      <c r="R197" s="91"/>
      <c r="S197" s="1">
        <f t="shared" si="39"/>
        <v>4.0107214240899851E-7</v>
      </c>
      <c r="T197" s="1">
        <v>1</v>
      </c>
      <c r="U197" s="1">
        <f t="shared" si="40"/>
        <v>4.0107214240899851E-7</v>
      </c>
      <c r="V197" s="1">
        <f t="shared" si="41"/>
        <v>-6.3330256782125754E-4</v>
      </c>
      <c r="BA197" s="1">
        <v>16130</v>
      </c>
      <c r="BB197" s="1">
        <v>1.4920300003723241E-2</v>
      </c>
      <c r="BC197" s="1">
        <v>1</v>
      </c>
    </row>
    <row r="198" spans="1:55">
      <c r="A198" s="30" t="s">
        <v>91</v>
      </c>
      <c r="B198" s="11" t="s">
        <v>54</v>
      </c>
      <c r="C198" s="168">
        <v>44827.300499999998</v>
      </c>
      <c r="D198" s="29" t="s">
        <v>256</v>
      </c>
      <c r="E198" s="1">
        <f t="shared" si="29"/>
        <v>7302.5028043136408</v>
      </c>
      <c r="F198" s="1">
        <f t="shared" si="30"/>
        <v>7302.5</v>
      </c>
      <c r="G198" s="1">
        <f t="shared" si="37"/>
        <v>1.1487749943626113E-3</v>
      </c>
      <c r="K198" s="1">
        <f t="shared" si="38"/>
        <v>1.1487749943626113E-3</v>
      </c>
      <c r="P198" s="1">
        <f t="shared" si="31"/>
        <v>4.820775659208007E-4</v>
      </c>
      <c r="Q198" s="27">
        <f t="shared" si="32"/>
        <v>29808.800499999998</v>
      </c>
      <c r="R198" s="91"/>
      <c r="S198" s="1">
        <f t="shared" si="39"/>
        <v>4.4448546109092319E-7</v>
      </c>
      <c r="T198" s="1">
        <v>1</v>
      </c>
      <c r="U198" s="1">
        <f t="shared" si="40"/>
        <v>4.4448546109092319E-7</v>
      </c>
      <c r="V198" s="1">
        <f t="shared" si="41"/>
        <v>6.6669742844181062E-4</v>
      </c>
    </row>
    <row r="199" spans="1:55">
      <c r="A199" s="170" t="s">
        <v>94</v>
      </c>
      <c r="B199" s="171"/>
      <c r="C199" s="168">
        <v>45138.432000000001</v>
      </c>
      <c r="D199" s="33"/>
      <c r="E199" s="1">
        <f t="shared" si="29"/>
        <v>8062.0164708677867</v>
      </c>
      <c r="F199" s="1">
        <f t="shared" si="30"/>
        <v>8062</v>
      </c>
      <c r="P199" s="1">
        <f t="shared" si="31"/>
        <v>1.6516314520106552E-3</v>
      </c>
      <c r="Q199" s="27">
        <f t="shared" si="32"/>
        <v>30119.932000000001</v>
      </c>
      <c r="R199" s="91">
        <v>6.7472200025804341E-3</v>
      </c>
      <c r="AC199" s="1" t="s">
        <v>76</v>
      </c>
      <c r="AH199" s="1" t="s">
        <v>82</v>
      </c>
      <c r="AT199" s="1">
        <v>8062</v>
      </c>
      <c r="AU199" s="1">
        <v>1.6194820003875066E-2</v>
      </c>
    </row>
    <row r="200" spans="1:55">
      <c r="A200" s="30" t="s">
        <v>94</v>
      </c>
      <c r="B200" s="32" t="s">
        <v>54</v>
      </c>
      <c r="C200" s="33">
        <v>45141.502</v>
      </c>
      <c r="D200" s="33"/>
      <c r="E200" s="1">
        <f t="shared" si="29"/>
        <v>8069.5107520843176</v>
      </c>
      <c r="F200" s="1">
        <f t="shared" si="30"/>
        <v>8069.5</v>
      </c>
      <c r="P200" s="1">
        <f t="shared" si="31"/>
        <v>1.6641924966420748E-3</v>
      </c>
      <c r="Q200" s="27">
        <f t="shared" si="32"/>
        <v>30123.002</v>
      </c>
      <c r="R200" s="91">
        <v>4.4045449976692908E-3</v>
      </c>
      <c r="AT200" s="1">
        <v>10801</v>
      </c>
      <c r="AU200" s="1">
        <v>6.5206799990846775E-3</v>
      </c>
    </row>
    <row r="201" spans="1:55">
      <c r="A201" s="30" t="s">
        <v>96</v>
      </c>
      <c r="B201" s="32"/>
      <c r="C201" s="33">
        <v>45144.575900000003</v>
      </c>
      <c r="D201" s="33"/>
      <c r="E201" s="1">
        <f t="shared" si="29"/>
        <v>8077.0145537232484</v>
      </c>
      <c r="F201" s="1">
        <f t="shared" si="30"/>
        <v>8077</v>
      </c>
      <c r="G201" s="1">
        <f t="shared" ref="G201:G211" si="42">+C201-(C$7+F201*C$8)</f>
        <v>5.9618700033752248E-3</v>
      </c>
      <c r="K201" s="1">
        <f>+G201</f>
        <v>5.9618700033752248E-3</v>
      </c>
      <c r="P201" s="1">
        <f t="shared" si="31"/>
        <v>1.6767733286838608E-3</v>
      </c>
      <c r="Q201" s="27">
        <f t="shared" si="32"/>
        <v>30126.075900000003</v>
      </c>
      <c r="R201" s="91"/>
      <c r="S201" s="1">
        <f t="shared" ref="S201:S211" si="43">+(P201-G201)^2</f>
        <v>1.8362053511450985E-5</v>
      </c>
      <c r="T201" s="1">
        <v>1</v>
      </c>
      <c r="U201" s="1">
        <f t="shared" ref="U201:U211" si="44">+T201*S201</f>
        <v>1.8362053511450985E-5</v>
      </c>
      <c r="V201" s="1">
        <f t="shared" ref="V201:V211" si="45">+G201-P201</f>
        <v>4.2850966746913639E-3</v>
      </c>
      <c r="AT201" s="1">
        <v>10828</v>
      </c>
      <c r="AU201" s="1">
        <v>2.2852144997159485E-2</v>
      </c>
    </row>
    <row r="202" spans="1:55">
      <c r="A202" s="30" t="s">
        <v>86</v>
      </c>
      <c r="B202" s="32"/>
      <c r="C202" s="33">
        <v>45169.974900000001</v>
      </c>
      <c r="D202" s="33"/>
      <c r="E202" s="1">
        <f t="shared" si="29"/>
        <v>8139.0169148368186</v>
      </c>
      <c r="F202" s="1">
        <f t="shared" si="30"/>
        <v>8139</v>
      </c>
      <c r="G202" s="1">
        <f t="shared" si="42"/>
        <v>6.9290899991756305E-3</v>
      </c>
      <c r="K202" s="1">
        <f>+G202</f>
        <v>6.9290899991756305E-3</v>
      </c>
      <c r="P202" s="1">
        <f t="shared" si="31"/>
        <v>1.7815327753516429E-3</v>
      </c>
      <c r="Q202" s="27">
        <f t="shared" si="32"/>
        <v>30151.474900000001</v>
      </c>
      <c r="R202" s="91"/>
      <c r="S202" s="1">
        <f t="shared" si="43"/>
        <v>2.649734537254252E-5</v>
      </c>
      <c r="T202" s="1">
        <v>1</v>
      </c>
      <c r="U202" s="1">
        <f t="shared" si="44"/>
        <v>2.649734537254252E-5</v>
      </c>
      <c r="V202" s="1">
        <f t="shared" si="45"/>
        <v>5.1475572238239876E-3</v>
      </c>
      <c r="AT202" s="1">
        <v>10942.5</v>
      </c>
      <c r="AU202" s="1">
        <v>-9.7976899996865541E-3</v>
      </c>
    </row>
    <row r="203" spans="1:55">
      <c r="A203" s="30" t="s">
        <v>86</v>
      </c>
      <c r="B203" s="32" t="s">
        <v>54</v>
      </c>
      <c r="C203" s="33">
        <v>45170.998800000001</v>
      </c>
      <c r="D203" s="33"/>
      <c r="E203" s="1">
        <f t="shared" si="29"/>
        <v>8141.5163918848993</v>
      </c>
      <c r="F203" s="1">
        <f t="shared" si="30"/>
        <v>8141.5</v>
      </c>
      <c r="G203" s="1">
        <f t="shared" si="42"/>
        <v>6.7148649977752939E-3</v>
      </c>
      <c r="K203" s="1">
        <f>+G203</f>
        <v>6.7148649977752939E-3</v>
      </c>
      <c r="P203" s="1">
        <f t="shared" si="31"/>
        <v>1.7857853085431041E-3</v>
      </c>
      <c r="Q203" s="27">
        <f t="shared" si="32"/>
        <v>30152.498800000001</v>
      </c>
      <c r="R203" s="91"/>
      <c r="S203" s="1">
        <f t="shared" si="43"/>
        <v>2.42958265828013E-5</v>
      </c>
      <c r="T203" s="1">
        <v>1</v>
      </c>
      <c r="U203" s="1">
        <f t="shared" si="44"/>
        <v>2.42958265828013E-5</v>
      </c>
      <c r="V203" s="1">
        <f t="shared" si="45"/>
        <v>4.9290796892321898E-3</v>
      </c>
      <c r="AT203" s="1">
        <v>11594</v>
      </c>
      <c r="AU203" s="1">
        <v>4.0202310003223829E-2</v>
      </c>
      <c r="BA203" s="1">
        <v>20746</v>
      </c>
      <c r="BB203" s="1">
        <v>3.9115260005928576E-2</v>
      </c>
      <c r="BC203" s="1">
        <v>1</v>
      </c>
    </row>
    <row r="204" spans="1:55">
      <c r="A204" s="30" t="s">
        <v>96</v>
      </c>
      <c r="B204" s="32" t="s">
        <v>54</v>
      </c>
      <c r="C204" s="33">
        <v>45172.635499999997</v>
      </c>
      <c r="D204" s="33"/>
      <c r="E204" s="1">
        <f t="shared" si="29"/>
        <v>8145.5117958155388</v>
      </c>
      <c r="F204" s="1">
        <f t="shared" si="30"/>
        <v>8145.5</v>
      </c>
      <c r="G204" s="1">
        <f t="shared" si="42"/>
        <v>4.8321049980586395E-3</v>
      </c>
      <c r="K204" s="1">
        <f>+G204</f>
        <v>4.8321049980586395E-3</v>
      </c>
      <c r="P204" s="1">
        <f t="shared" si="31"/>
        <v>1.7925939347398379E-3</v>
      </c>
      <c r="Q204" s="27">
        <f t="shared" si="32"/>
        <v>30154.135499999997</v>
      </c>
      <c r="R204" s="91"/>
      <c r="S204" s="1">
        <f t="shared" si="43"/>
        <v>9.2386275040373912E-6</v>
      </c>
      <c r="T204" s="1">
        <v>1</v>
      </c>
      <c r="U204" s="1">
        <f t="shared" si="44"/>
        <v>9.2386275040373912E-6</v>
      </c>
      <c r="V204" s="1">
        <f t="shared" si="45"/>
        <v>3.0395110633188015E-3</v>
      </c>
      <c r="AT204" s="1">
        <v>11599</v>
      </c>
      <c r="AU204" s="1">
        <v>-2.4231319999671541E-2</v>
      </c>
      <c r="BA204" s="1">
        <v>31259.5</v>
      </c>
      <c r="BB204" s="1">
        <v>0.13805344499996863</v>
      </c>
      <c r="BC204" s="1">
        <v>1</v>
      </c>
    </row>
    <row r="205" spans="1:55">
      <c r="A205" s="30" t="s">
        <v>96</v>
      </c>
      <c r="B205" s="32"/>
      <c r="C205" s="33">
        <v>45175.708500000001</v>
      </c>
      <c r="D205" s="33"/>
      <c r="E205" s="1">
        <f t="shared" si="29"/>
        <v>8153.0134004339197</v>
      </c>
      <c r="F205" s="1">
        <f t="shared" si="30"/>
        <v>8153</v>
      </c>
      <c r="G205" s="1">
        <f t="shared" si="42"/>
        <v>5.4894299973966554E-3</v>
      </c>
      <c r="K205" s="1">
        <f>+G205</f>
        <v>5.4894299973966554E-3</v>
      </c>
      <c r="P205" s="1">
        <f t="shared" si="31"/>
        <v>1.8053752792066592E-3</v>
      </c>
      <c r="Q205" s="27">
        <f t="shared" si="32"/>
        <v>30157.208500000001</v>
      </c>
      <c r="R205" s="91"/>
      <c r="S205" s="1">
        <f t="shared" si="43"/>
        <v>1.3572259166617972E-5</v>
      </c>
      <c r="T205" s="1">
        <v>1</v>
      </c>
      <c r="U205" s="1">
        <f t="shared" si="44"/>
        <v>1.3572259166617972E-5</v>
      </c>
      <c r="V205" s="1">
        <f t="shared" si="45"/>
        <v>3.6840547181899962E-3</v>
      </c>
      <c r="AT205" s="1">
        <v>11609</v>
      </c>
      <c r="AU205" s="1">
        <v>-2.4231319999671541E-2</v>
      </c>
      <c r="BA205" s="1">
        <v>31272</v>
      </c>
      <c r="BB205" s="1">
        <v>0.13738231999741402</v>
      </c>
      <c r="BC205" s="1">
        <v>1</v>
      </c>
    </row>
    <row r="206" spans="1:55">
      <c r="A206" s="29" t="s">
        <v>97</v>
      </c>
      <c r="B206" s="35" t="s">
        <v>50</v>
      </c>
      <c r="C206" s="29">
        <v>45183.492599999998</v>
      </c>
      <c r="D206" s="29" t="s">
        <v>256</v>
      </c>
      <c r="E206" s="1">
        <f t="shared" si="29"/>
        <v>8172.0154311888318</v>
      </c>
      <c r="F206" s="1">
        <f t="shared" si="30"/>
        <v>8172</v>
      </c>
      <c r="G206" s="1">
        <f t="shared" si="42"/>
        <v>6.3213199973688461E-3</v>
      </c>
      <c r="K206" s="1">
        <f>G206</f>
        <v>6.3213199973688461E-3</v>
      </c>
      <c r="O206" s="1">
        <f ca="1">+C$11+C$12*$F206</f>
        <v>-3.6350094811893219E-2</v>
      </c>
      <c r="P206" s="1">
        <f t="shared" si="31"/>
        <v>1.8378432448436666E-3</v>
      </c>
      <c r="Q206" s="27">
        <f t="shared" si="32"/>
        <v>30164.992599999998</v>
      </c>
      <c r="R206" s="91"/>
      <c r="S206" s="1">
        <f t="shared" si="43"/>
        <v>2.0101563790433728E-5</v>
      </c>
      <c r="T206" s="1">
        <v>1</v>
      </c>
      <c r="U206" s="1">
        <f t="shared" si="44"/>
        <v>2.0101563790433728E-5</v>
      </c>
      <c r="V206" s="1">
        <f t="shared" si="45"/>
        <v>4.4834767525251795E-3</v>
      </c>
      <c r="AT206" s="1">
        <v>11614</v>
      </c>
      <c r="AU206" s="1">
        <v>1.8337174995394889E-2</v>
      </c>
      <c r="BA206" s="1">
        <v>16130</v>
      </c>
      <c r="BB206" s="1">
        <v>1.5620300000591669E-2</v>
      </c>
      <c r="BC206" s="1">
        <v>1</v>
      </c>
    </row>
    <row r="207" spans="1:55">
      <c r="A207" s="30" t="s">
        <v>96</v>
      </c>
      <c r="B207" s="32"/>
      <c r="C207" s="33">
        <v>45196.600100000003</v>
      </c>
      <c r="D207" s="33"/>
      <c r="E207" s="1">
        <f t="shared" si="29"/>
        <v>8204.0125943959083</v>
      </c>
      <c r="F207" s="1">
        <f t="shared" si="30"/>
        <v>8204</v>
      </c>
      <c r="G207" s="1">
        <f t="shared" si="42"/>
        <v>5.1592400050139986E-3</v>
      </c>
      <c r="K207" s="1">
        <f>+G207</f>
        <v>5.1592400050139986E-3</v>
      </c>
      <c r="P207" s="1">
        <f t="shared" si="31"/>
        <v>1.8928131837039411E-3</v>
      </c>
      <c r="Q207" s="27">
        <f t="shared" si="32"/>
        <v>30178.100100000003</v>
      </c>
      <c r="R207" s="91"/>
      <c r="S207" s="1">
        <f t="shared" si="43"/>
        <v>1.0669544178973727E-5</v>
      </c>
      <c r="T207" s="1">
        <v>1</v>
      </c>
      <c r="U207" s="1">
        <f t="shared" si="44"/>
        <v>1.0669544178973727E-5</v>
      </c>
      <c r="V207" s="1">
        <f t="shared" si="45"/>
        <v>3.2664268213100575E-3</v>
      </c>
      <c r="AT207" s="1">
        <v>11638</v>
      </c>
      <c r="AU207" s="1">
        <v>2.1170140003960114E-2</v>
      </c>
      <c r="BA207" s="1">
        <v>20546</v>
      </c>
      <c r="BB207" s="1">
        <v>4.1653259992017411E-2</v>
      </c>
      <c r="BC207" s="1">
        <v>1</v>
      </c>
    </row>
    <row r="208" spans="1:55">
      <c r="A208" s="30" t="s">
        <v>86</v>
      </c>
      <c r="B208" s="32"/>
      <c r="C208" s="33">
        <v>45197.011700000003</v>
      </c>
      <c r="D208" s="33"/>
      <c r="E208" s="1">
        <f t="shared" si="29"/>
        <v>8205.0173651283912</v>
      </c>
      <c r="F208" s="1">
        <f t="shared" si="30"/>
        <v>8205</v>
      </c>
      <c r="G208" s="1">
        <f t="shared" si="42"/>
        <v>7.1135500038508326E-3</v>
      </c>
      <c r="K208" s="1">
        <f>+G208</f>
        <v>7.1135500038508326E-3</v>
      </c>
      <c r="P208" s="1">
        <f t="shared" si="31"/>
        <v>1.8945367986003669E-3</v>
      </c>
      <c r="Q208" s="27">
        <f t="shared" si="32"/>
        <v>30178.511700000003</v>
      </c>
      <c r="R208" s="91"/>
      <c r="S208" s="1">
        <f t="shared" si="43"/>
        <v>2.7238098836578738E-5</v>
      </c>
      <c r="T208" s="1">
        <v>1</v>
      </c>
      <c r="U208" s="1">
        <f t="shared" si="44"/>
        <v>2.7238098836578738E-5</v>
      </c>
      <c r="V208" s="1">
        <f t="shared" si="45"/>
        <v>5.2190132052504657E-3</v>
      </c>
      <c r="AT208" s="1">
        <v>11655</v>
      </c>
      <c r="AU208" s="1">
        <v>-7.0583100023213774E-3</v>
      </c>
      <c r="BA208" s="1">
        <v>21527.5</v>
      </c>
      <c r="BB208" s="1">
        <v>4.1308525003842078E-2</v>
      </c>
      <c r="BC208" s="1">
        <v>1</v>
      </c>
    </row>
    <row r="209" spans="1:55">
      <c r="A209" s="30" t="s">
        <v>96</v>
      </c>
      <c r="B209" s="32"/>
      <c r="C209" s="33">
        <v>45207.659800000001</v>
      </c>
      <c r="D209" s="33"/>
      <c r="E209" s="1">
        <f t="shared" si="29"/>
        <v>8231.010803506806</v>
      </c>
      <c r="F209" s="1">
        <f t="shared" si="30"/>
        <v>8231</v>
      </c>
      <c r="G209" s="1">
        <f t="shared" si="42"/>
        <v>4.4256100009079091E-3</v>
      </c>
      <c r="K209" s="1">
        <f>+G209</f>
        <v>4.4256100009079091E-3</v>
      </c>
      <c r="P209" s="1">
        <f t="shared" si="31"/>
        <v>1.9394742593480743E-3</v>
      </c>
      <c r="Q209" s="27">
        <f t="shared" si="32"/>
        <v>30189.159800000001</v>
      </c>
      <c r="R209" s="91"/>
      <c r="S209" s="1">
        <f t="shared" si="43"/>
        <v>6.1808709254612694E-6</v>
      </c>
      <c r="T209" s="1">
        <v>1</v>
      </c>
      <c r="U209" s="1">
        <f t="shared" si="44"/>
        <v>6.1808709254612694E-6</v>
      </c>
      <c r="V209" s="1">
        <f t="shared" si="45"/>
        <v>2.4861357415598348E-3</v>
      </c>
      <c r="AT209" s="1">
        <v>11660</v>
      </c>
      <c r="AU209" s="1">
        <v>4.4847899989690632E-3</v>
      </c>
    </row>
    <row r="210" spans="1:55">
      <c r="A210" s="29" t="s">
        <v>85</v>
      </c>
      <c r="B210" s="35"/>
      <c r="C210" s="33">
        <v>45512.846299999997</v>
      </c>
      <c r="D210" s="33">
        <v>5.9999999999999995E-4</v>
      </c>
      <c r="E210" s="1">
        <f t="shared" si="29"/>
        <v>8976.0119287474899</v>
      </c>
      <c r="F210" s="1">
        <f t="shared" si="30"/>
        <v>8976</v>
      </c>
      <c r="G210" s="1">
        <f t="shared" si="42"/>
        <v>4.8865599965211004E-3</v>
      </c>
      <c r="K210" s="1">
        <f>+G210</f>
        <v>4.8865599965211004E-3</v>
      </c>
      <c r="P210" s="1">
        <f t="shared" si="31"/>
        <v>3.3281345868405761E-3</v>
      </c>
      <c r="Q210" s="27">
        <f t="shared" si="32"/>
        <v>30494.346299999997</v>
      </c>
      <c r="R210" s="91"/>
      <c r="S210" s="1">
        <f t="shared" si="43"/>
        <v>2.4286897575379101E-6</v>
      </c>
      <c r="T210" s="1">
        <v>1</v>
      </c>
      <c r="U210" s="1">
        <f t="shared" si="44"/>
        <v>2.4286897575379101E-6</v>
      </c>
      <c r="V210" s="1">
        <f t="shared" si="45"/>
        <v>1.5584254096805243E-3</v>
      </c>
      <c r="AT210" s="1">
        <v>11887</v>
      </c>
      <c r="AU210" s="1">
        <v>2.2563399979844689E-3</v>
      </c>
    </row>
    <row r="211" spans="1:55">
      <c r="A211" s="29" t="s">
        <v>85</v>
      </c>
      <c r="B211" s="35" t="s">
        <v>54</v>
      </c>
      <c r="C211" s="33">
        <v>45513.87</v>
      </c>
      <c r="D211" s="33">
        <v>6.9999999999999999E-4</v>
      </c>
      <c r="E211" s="1">
        <f t="shared" si="29"/>
        <v>8978.5109175687921</v>
      </c>
      <c r="F211" s="1">
        <f t="shared" si="30"/>
        <v>8978.5</v>
      </c>
      <c r="G211" s="1">
        <f t="shared" si="42"/>
        <v>4.4723350001731887E-3</v>
      </c>
      <c r="K211" s="1">
        <f>+G211</f>
        <v>4.4723350001731887E-3</v>
      </c>
      <c r="P211" s="1">
        <f t="shared" si="31"/>
        <v>3.3331232116976302E-3</v>
      </c>
      <c r="Q211" s="27">
        <f t="shared" si="32"/>
        <v>30495.370000000003</v>
      </c>
      <c r="R211" s="91"/>
      <c r="S211" s="1">
        <f t="shared" si="43"/>
        <v>1.2978034990016807E-6</v>
      </c>
      <c r="T211" s="1">
        <v>1</v>
      </c>
      <c r="U211" s="1">
        <f t="shared" si="44"/>
        <v>1.2978034990016807E-6</v>
      </c>
      <c r="V211" s="1">
        <f t="shared" si="45"/>
        <v>1.1392117884755585E-3</v>
      </c>
      <c r="AT211" s="1">
        <v>11887</v>
      </c>
      <c r="AU211" s="1">
        <v>2.0759779996296857E-2</v>
      </c>
    </row>
    <row r="212" spans="1:55">
      <c r="A212" s="30" t="s">
        <v>98</v>
      </c>
      <c r="B212" s="32"/>
      <c r="C212" s="33">
        <v>45518.539700000001</v>
      </c>
      <c r="D212" s="33"/>
      <c r="E212" s="1">
        <f t="shared" si="29"/>
        <v>8989.9102807599411</v>
      </c>
      <c r="F212" s="1">
        <f t="shared" si="30"/>
        <v>8990</v>
      </c>
      <c r="P212" s="1">
        <f t="shared" si="31"/>
        <v>3.3560992040229196E-3</v>
      </c>
      <c r="Q212" s="27">
        <f t="shared" si="32"/>
        <v>30500.039700000001</v>
      </c>
      <c r="R212" s="91">
        <v>-3.6753100001078565E-2</v>
      </c>
      <c r="AT212" s="1">
        <v>12578</v>
      </c>
      <c r="AU212" s="1">
        <v>4.8783049998746719E-2</v>
      </c>
    </row>
    <row r="213" spans="1:55">
      <c r="A213" s="30" t="s">
        <v>94</v>
      </c>
      <c r="B213" s="32"/>
      <c r="C213" s="33">
        <v>45546.44</v>
      </c>
      <c r="D213" s="33"/>
      <c r="E213" s="1">
        <f t="shared" ref="E213:E276" si="46">+(C213-C$7)/C$8</f>
        <v>9058.0186502145334</v>
      </c>
      <c r="F213" s="1">
        <f t="shared" ref="F213:F276" si="47">ROUND(2*E213,0)/2</f>
        <v>9058</v>
      </c>
      <c r="P213" s="1">
        <f t="shared" ref="P213:P276" si="48">+D$11+D$12*F213+D$13*F213^2</f>
        <v>3.4929080966246435E-3</v>
      </c>
      <c r="Q213" s="27">
        <f t="shared" ref="Q213:Q276" si="49">+C213-15018.5</f>
        <v>30527.940000000002</v>
      </c>
      <c r="R213" s="91">
        <v>7.6399800018407404E-3</v>
      </c>
      <c r="AT213" s="1">
        <v>13335</v>
      </c>
      <c r="AU213" s="1">
        <v>2.7554599997529294E-2</v>
      </c>
    </row>
    <row r="214" spans="1:55">
      <c r="A214" s="30" t="s">
        <v>96</v>
      </c>
      <c r="B214" s="32"/>
      <c r="C214" s="33">
        <v>45554.630700000002</v>
      </c>
      <c r="D214" s="33"/>
      <c r="E214" s="1">
        <f t="shared" si="46"/>
        <v>9078.0132460322002</v>
      </c>
      <c r="F214" s="1">
        <f t="shared" si="47"/>
        <v>9078</v>
      </c>
      <c r="G214" s="1">
        <f>+C214-(C$7+F214*C$8)</f>
        <v>5.4261800032691099E-3</v>
      </c>
      <c r="K214" s="1">
        <f>+G214</f>
        <v>5.4261800032691099E-3</v>
      </c>
      <c r="P214" s="1">
        <f t="shared" si="48"/>
        <v>3.5334555692555485E-3</v>
      </c>
      <c r="Q214" s="27">
        <f t="shared" si="49"/>
        <v>30536.130700000002</v>
      </c>
      <c r="R214" s="91"/>
      <c r="S214" s="1">
        <f>+(P214-G214)^2</f>
        <v>3.5824057831119563E-6</v>
      </c>
      <c r="T214" s="1">
        <v>1</v>
      </c>
      <c r="U214" s="1">
        <f>+T214*S214</f>
        <v>3.5824057831119563E-6</v>
      </c>
      <c r="V214" s="1">
        <f>+G214-P214</f>
        <v>1.8927244340135613E-3</v>
      </c>
      <c r="AT214" s="1">
        <v>13337.5</v>
      </c>
      <c r="AU214" s="1">
        <v>7.9829699971014634E-3</v>
      </c>
      <c r="BA214" s="1">
        <v>4495.5</v>
      </c>
      <c r="BB214" s="1">
        <v>3.3006049998220988E-3</v>
      </c>
      <c r="BC214" s="1">
        <v>1</v>
      </c>
    </row>
    <row r="215" spans="1:55">
      <c r="A215" s="30" t="s">
        <v>99</v>
      </c>
      <c r="B215" s="32"/>
      <c r="C215" s="33">
        <v>45854.481</v>
      </c>
      <c r="D215" s="33"/>
      <c r="E215" s="1">
        <f t="shared" si="46"/>
        <v>9809.9879923062254</v>
      </c>
      <c r="F215" s="1">
        <f t="shared" si="47"/>
        <v>9810</v>
      </c>
      <c r="P215" s="1">
        <f t="shared" si="48"/>
        <v>5.1143131302968572E-3</v>
      </c>
      <c r="Q215" s="27">
        <f t="shared" si="49"/>
        <v>30835.981</v>
      </c>
      <c r="R215" s="91">
        <v>-4.9188999983016402E-3</v>
      </c>
      <c r="AT215" s="1">
        <v>13340</v>
      </c>
      <c r="AU215" s="1">
        <v>1.4982969994889572E-2</v>
      </c>
    </row>
    <row r="216" spans="1:55">
      <c r="A216" s="30" t="s">
        <v>284</v>
      </c>
      <c r="B216" s="32"/>
      <c r="C216" s="33">
        <v>45863.5</v>
      </c>
      <c r="D216" s="33" t="s">
        <v>257</v>
      </c>
      <c r="E216" s="1">
        <f t="shared" si="46"/>
        <v>9832.004579371991</v>
      </c>
      <c r="F216" s="1">
        <f t="shared" si="47"/>
        <v>9832</v>
      </c>
      <c r="P216" s="1">
        <f t="shared" si="48"/>
        <v>5.1647428744595446E-3</v>
      </c>
      <c r="Q216" s="27">
        <f t="shared" si="49"/>
        <v>30845</v>
      </c>
      <c r="R216" s="91">
        <v>1.87591999565484E-3</v>
      </c>
      <c r="AT216" s="1">
        <v>13342.5</v>
      </c>
      <c r="AU216" s="1">
        <v>1.1811179996584542E-2</v>
      </c>
      <c r="BA216" s="1">
        <v>31408.5</v>
      </c>
      <c r="BB216" s="1">
        <v>0.13814563499909127</v>
      </c>
      <c r="BC216" s="1">
        <v>1</v>
      </c>
    </row>
    <row r="217" spans="1:55">
      <c r="A217" s="30" t="s">
        <v>101</v>
      </c>
      <c r="B217" s="32"/>
      <c r="C217" s="33">
        <v>45911.447999999997</v>
      </c>
      <c r="D217" s="33" t="s">
        <v>102</v>
      </c>
      <c r="E217" s="1">
        <f t="shared" si="46"/>
        <v>9949.0520698508881</v>
      </c>
      <c r="F217" s="1">
        <f t="shared" si="47"/>
        <v>9949</v>
      </c>
      <c r="P217" s="1">
        <f t="shared" si="48"/>
        <v>5.4357978910035236E-3</v>
      </c>
      <c r="Q217" s="27">
        <f t="shared" si="49"/>
        <v>30892.947999999997</v>
      </c>
      <c r="R217" s="91">
        <v>2.1330189993022941E-2</v>
      </c>
      <c r="AT217" s="1">
        <v>13552</v>
      </c>
      <c r="AU217" s="1">
        <v>6.2384999910136685E-4</v>
      </c>
    </row>
    <row r="218" spans="1:55">
      <c r="A218" s="30" t="s">
        <v>96</v>
      </c>
      <c r="B218" s="32"/>
      <c r="C218" s="33">
        <v>45925.769399999997</v>
      </c>
      <c r="D218" s="33"/>
      <c r="E218" s="1">
        <f t="shared" si="46"/>
        <v>9984.012525555916</v>
      </c>
      <c r="F218" s="1">
        <f t="shared" si="47"/>
        <v>9984</v>
      </c>
      <c r="G218" s="1">
        <f>+C218-(C$7+F218*C$8)</f>
        <v>5.1310399940120988E-3</v>
      </c>
      <c r="K218" s="1">
        <f>+G218</f>
        <v>5.1310399940120988E-3</v>
      </c>
      <c r="P218" s="1">
        <f t="shared" si="48"/>
        <v>5.5178184496625787E-3</v>
      </c>
      <c r="Q218" s="27">
        <f t="shared" si="49"/>
        <v>30907.269399999997</v>
      </c>
      <c r="R218" s="91"/>
      <c r="S218" s="1">
        <f>+(P218-G218)^2</f>
        <v>1.495975737553703E-7</v>
      </c>
      <c r="T218" s="1">
        <v>1</v>
      </c>
      <c r="U218" s="1">
        <f>+T218*S218</f>
        <v>1.495975737553703E-7</v>
      </c>
      <c r="V218" s="1">
        <f>+G218-P218</f>
        <v>-3.8677845565047997E-4</v>
      </c>
      <c r="AT218" s="1">
        <v>13554.5</v>
      </c>
      <c r="AU218" s="1">
        <v>2.709624997805804E-3</v>
      </c>
      <c r="BA218" s="1">
        <v>1049.5</v>
      </c>
      <c r="BB218" s="1">
        <v>-5.1654998969752342E-5</v>
      </c>
      <c r="BC218" s="1">
        <v>1</v>
      </c>
    </row>
    <row r="219" spans="1:55">
      <c r="A219" s="30" t="s">
        <v>96</v>
      </c>
      <c r="B219" s="32"/>
      <c r="C219" s="33">
        <v>45928.637600000002</v>
      </c>
      <c r="D219" s="33"/>
      <c r="E219" s="1">
        <f t="shared" si="46"/>
        <v>9991.0141859420037</v>
      </c>
      <c r="F219" s="1">
        <f t="shared" si="47"/>
        <v>9991</v>
      </c>
      <c r="G219" s="1">
        <f>+C219-(C$7+F219*C$8)</f>
        <v>5.8112100014113821E-3</v>
      </c>
      <c r="K219" s="1">
        <f>+G219</f>
        <v>5.8112100014113821E-3</v>
      </c>
      <c r="P219" s="1">
        <f t="shared" si="48"/>
        <v>5.5342742724934762E-3</v>
      </c>
      <c r="Q219" s="27">
        <f t="shared" si="49"/>
        <v>30910.137600000002</v>
      </c>
      <c r="R219" s="91"/>
      <c r="S219" s="1">
        <f>+(P219-G219)^2</f>
        <v>7.6693397951291872E-8</v>
      </c>
      <c r="T219" s="1">
        <v>1</v>
      </c>
      <c r="U219" s="1">
        <f>+T219*S219</f>
        <v>7.6693397951291872E-8</v>
      </c>
      <c r="V219" s="1">
        <f>+G219-P219</f>
        <v>2.7693572891790592E-4</v>
      </c>
      <c r="AT219" s="1">
        <v>14304</v>
      </c>
      <c r="AU219" s="1">
        <v>3.0953999958001077E-3</v>
      </c>
    </row>
    <row r="220" spans="1:55">
      <c r="A220" s="30" t="s">
        <v>285</v>
      </c>
      <c r="B220" s="32"/>
      <c r="C220" s="33">
        <v>45941.347000000002</v>
      </c>
      <c r="D220" s="33" t="s">
        <v>138</v>
      </c>
      <c r="E220" s="1">
        <f t="shared" si="46"/>
        <v>10022.039533724865</v>
      </c>
      <c r="F220" s="1">
        <f t="shared" si="47"/>
        <v>10022</v>
      </c>
      <c r="P220" s="1">
        <f t="shared" si="48"/>
        <v>5.6073572554885698E-3</v>
      </c>
      <c r="Q220" s="27">
        <f t="shared" si="49"/>
        <v>30922.847000000002</v>
      </c>
      <c r="R220" s="91">
        <v>1.6194820003875066E-2</v>
      </c>
      <c r="AT220" s="1">
        <v>14387</v>
      </c>
      <c r="AU220" s="1">
        <v>1.3811750031891279E-3</v>
      </c>
      <c r="BA220" s="1">
        <v>21493</v>
      </c>
      <c r="BB220" s="1">
        <v>4.8684829998819623E-2</v>
      </c>
      <c r="BC220" s="1">
        <v>1</v>
      </c>
    </row>
    <row r="221" spans="1:55">
      <c r="A221" s="30" t="s">
        <v>96</v>
      </c>
      <c r="B221" s="32"/>
      <c r="C221" s="33">
        <v>45943.7952</v>
      </c>
      <c r="D221" s="33"/>
      <c r="E221" s="1">
        <f t="shared" si="46"/>
        <v>10028.015917853301</v>
      </c>
      <c r="F221" s="1">
        <f t="shared" si="47"/>
        <v>10028</v>
      </c>
      <c r="G221" s="1">
        <f>+C221-(C$7+F221*C$8)</f>
        <v>6.5206799990846775E-3</v>
      </c>
      <c r="K221" s="1">
        <f>+G221</f>
        <v>6.5206799990846775E-3</v>
      </c>
      <c r="P221" s="1">
        <f t="shared" si="48"/>
        <v>5.6215413961279437E-3</v>
      </c>
      <c r="Q221" s="27">
        <f t="shared" si="49"/>
        <v>30925.2952</v>
      </c>
      <c r="R221" s="91"/>
      <c r="S221" s="1">
        <f>+(P221-G221)^2</f>
        <v>8.0845022732698716E-7</v>
      </c>
      <c r="T221" s="1">
        <v>1</v>
      </c>
      <c r="U221" s="1">
        <f>+T221*S221</f>
        <v>8.0845022732698716E-7</v>
      </c>
      <c r="V221" s="1">
        <f>+G221-P221</f>
        <v>8.9913860295673387E-4</v>
      </c>
      <c r="AT221" s="1">
        <v>14426</v>
      </c>
      <c r="AU221" s="1">
        <v>2.0909119994030334E-2</v>
      </c>
    </row>
    <row r="222" spans="1:55">
      <c r="A222" s="30" t="s">
        <v>285</v>
      </c>
      <c r="B222" s="32" t="s">
        <v>54</v>
      </c>
      <c r="C222" s="33">
        <v>45944.425999999999</v>
      </c>
      <c r="D222" s="33" t="s">
        <v>138</v>
      </c>
      <c r="E222" s="1">
        <f t="shared" si="46"/>
        <v>10029.555785146911</v>
      </c>
      <c r="F222" s="1">
        <f t="shared" si="47"/>
        <v>10029.5</v>
      </c>
      <c r="P222" s="1">
        <f t="shared" si="48"/>
        <v>5.6250894100288249E-3</v>
      </c>
      <c r="Q222" s="27">
        <f t="shared" si="49"/>
        <v>30925.925999999999</v>
      </c>
      <c r="R222" s="91">
        <v>2.2852144997159485E-2</v>
      </c>
      <c r="AT222" s="1">
        <v>15134</v>
      </c>
      <c r="AU222" s="1">
        <v>9.7948949987767264E-3</v>
      </c>
      <c r="BA222" s="1">
        <v>1901.5</v>
      </c>
      <c r="BB222" s="1">
        <v>1.4204649996827357E-3</v>
      </c>
      <c r="BC222" s="1">
        <v>1</v>
      </c>
    </row>
    <row r="223" spans="1:55">
      <c r="A223" s="30" t="s">
        <v>286</v>
      </c>
      <c r="B223" s="32"/>
      <c r="C223" s="33">
        <v>46235.45</v>
      </c>
      <c r="D223" s="33" t="s">
        <v>138</v>
      </c>
      <c r="E223" s="1">
        <f t="shared" si="46"/>
        <v>10739.984350866711</v>
      </c>
      <c r="F223" s="1">
        <f t="shared" si="47"/>
        <v>10740</v>
      </c>
      <c r="P223" s="1">
        <f t="shared" si="48"/>
        <v>7.3946428922438516E-3</v>
      </c>
      <c r="Q223" s="27">
        <f t="shared" si="49"/>
        <v>31216.949999999997</v>
      </c>
      <c r="R223" s="91">
        <v>-6.4106000063475221E-3</v>
      </c>
      <c r="AT223" s="1">
        <v>15210</v>
      </c>
      <c r="AU223" s="1">
        <v>-1.6497600008733571E-3</v>
      </c>
    </row>
    <row r="224" spans="1:55">
      <c r="A224" s="30" t="s">
        <v>286</v>
      </c>
      <c r="B224" s="32"/>
      <c r="C224" s="33">
        <v>46260.434999999998</v>
      </c>
      <c r="D224" s="33" t="s">
        <v>138</v>
      </c>
      <c r="E224" s="1">
        <f t="shared" si="46"/>
        <v>10800.976082526333</v>
      </c>
      <c r="F224" s="1">
        <f t="shared" si="47"/>
        <v>10801</v>
      </c>
      <c r="P224" s="1">
        <f t="shared" si="48"/>
        <v>7.5548455199454766E-3</v>
      </c>
      <c r="Q224" s="27">
        <f t="shared" si="49"/>
        <v>31241.934999999998</v>
      </c>
      <c r="R224" s="91">
        <v>-9.7976899996865541E-3</v>
      </c>
      <c r="AT224" s="1">
        <v>15261</v>
      </c>
      <c r="AU224" s="1">
        <v>1.7579699997440912E-3</v>
      </c>
      <c r="BA224" s="1">
        <v>2812</v>
      </c>
      <c r="BB224" s="1">
        <v>7.1971999568631873E-4</v>
      </c>
      <c r="BC224" s="1">
        <v>1</v>
      </c>
    </row>
    <row r="225" spans="1:55">
      <c r="A225" s="30" t="s">
        <v>287</v>
      </c>
      <c r="B225" s="32"/>
      <c r="C225" s="33">
        <v>46260.485000000001</v>
      </c>
      <c r="D225" s="33" t="s">
        <v>138</v>
      </c>
      <c r="E225" s="1">
        <f t="shared" si="46"/>
        <v>10801.098139223677</v>
      </c>
      <c r="F225" s="1">
        <f t="shared" si="47"/>
        <v>10801</v>
      </c>
      <c r="P225" s="1">
        <f t="shared" si="48"/>
        <v>7.5548455199454766E-3</v>
      </c>
      <c r="Q225" s="27">
        <f t="shared" si="49"/>
        <v>31241.985000000001</v>
      </c>
      <c r="R225" s="91">
        <v>4.0202310003223829E-2</v>
      </c>
      <c r="AT225" s="1">
        <v>15300</v>
      </c>
      <c r="AU225" s="1">
        <v>5.5760599934728816E-3</v>
      </c>
    </row>
    <row r="226" spans="1:55">
      <c r="A226" s="30" t="s">
        <v>99</v>
      </c>
      <c r="B226" s="32"/>
      <c r="C226" s="33">
        <v>46271.481</v>
      </c>
      <c r="D226" s="33"/>
      <c r="E226" s="1">
        <f t="shared" si="46"/>
        <v>10827.940848102169</v>
      </c>
      <c r="F226" s="1">
        <f t="shared" si="47"/>
        <v>10828</v>
      </c>
      <c r="P226" s="1">
        <f t="shared" si="48"/>
        <v>7.6261727898547533E-3</v>
      </c>
      <c r="Q226" s="27">
        <f t="shared" si="49"/>
        <v>31252.981</v>
      </c>
      <c r="R226" s="91">
        <v>-2.4231319999671541E-2</v>
      </c>
      <c r="AT226" s="1">
        <v>15417</v>
      </c>
      <c r="AU226" s="1">
        <v>-5.7246000505983829E-4</v>
      </c>
    </row>
    <row r="227" spans="1:55">
      <c r="A227" s="30" t="s">
        <v>107</v>
      </c>
      <c r="B227" s="32" t="s">
        <v>54</v>
      </c>
      <c r="C227" s="33">
        <v>46318.428</v>
      </c>
      <c r="D227" s="33"/>
      <c r="E227" s="1">
        <f t="shared" si="46"/>
        <v>10942.544763500377</v>
      </c>
      <c r="F227" s="1">
        <f t="shared" si="47"/>
        <v>10942.5</v>
      </c>
      <c r="P227" s="1">
        <f t="shared" si="48"/>
        <v>7.9315029441816166E-3</v>
      </c>
      <c r="Q227" s="27">
        <f t="shared" si="49"/>
        <v>31299.928</v>
      </c>
      <c r="R227" s="91">
        <v>1.8337174995394889E-2</v>
      </c>
      <c r="AT227" s="1">
        <v>16115.5</v>
      </c>
      <c r="AU227" s="1">
        <v>-2.5750900022103451E-3</v>
      </c>
    </row>
    <row r="228" spans="1:55">
      <c r="A228" s="30" t="s">
        <v>288</v>
      </c>
      <c r="B228" s="32"/>
      <c r="C228" s="33">
        <v>46585.315000000002</v>
      </c>
      <c r="D228" s="33" t="s">
        <v>138</v>
      </c>
      <c r="E228" s="1">
        <f t="shared" si="46"/>
        <v>11594.051679147415</v>
      </c>
      <c r="F228" s="1">
        <f t="shared" si="47"/>
        <v>11594</v>
      </c>
      <c r="P228" s="1">
        <f t="shared" si="48"/>
        <v>9.7565949655999667E-3</v>
      </c>
      <c r="Q228" s="27">
        <f t="shared" si="49"/>
        <v>31566.815000000002</v>
      </c>
      <c r="R228" s="91">
        <v>2.1170140003960114E-2</v>
      </c>
      <c r="AT228" s="1">
        <v>16130</v>
      </c>
      <c r="AU228" s="1">
        <v>1.2429999987944029E-3</v>
      </c>
      <c r="BA228" s="1">
        <v>7115</v>
      </c>
      <c r="BB228" s="1">
        <v>-6.8435000139288604E-4</v>
      </c>
      <c r="BC228" s="1">
        <v>1</v>
      </c>
    </row>
    <row r="229" spans="1:55">
      <c r="A229" s="30" t="s">
        <v>288</v>
      </c>
      <c r="B229" s="32"/>
      <c r="C229" s="33">
        <v>46587.334999999999</v>
      </c>
      <c r="D229" s="33" t="s">
        <v>138</v>
      </c>
      <c r="E229" s="1">
        <f t="shared" si="46"/>
        <v>11598.982769719847</v>
      </c>
      <c r="F229" s="1">
        <f t="shared" si="47"/>
        <v>11599</v>
      </c>
      <c r="P229" s="1">
        <f t="shared" si="48"/>
        <v>9.7711791641673859E-3</v>
      </c>
      <c r="Q229" s="27">
        <f t="shared" si="49"/>
        <v>31568.834999999999</v>
      </c>
      <c r="R229" s="91">
        <v>-7.0583100023213774E-3</v>
      </c>
      <c r="AT229" s="1">
        <v>16130</v>
      </c>
      <c r="AU229" s="1">
        <v>1.2697269994532689E-2</v>
      </c>
    </row>
    <row r="230" spans="1:55">
      <c r="A230" s="30" t="s">
        <v>289</v>
      </c>
      <c r="B230" s="32"/>
      <c r="C230" s="33">
        <v>46591.442999999999</v>
      </c>
      <c r="D230" s="33" t="s">
        <v>138</v>
      </c>
      <c r="E230" s="1">
        <f t="shared" si="46"/>
        <v>11609.010947973107</v>
      </c>
      <c r="F230" s="1">
        <f t="shared" si="47"/>
        <v>11609</v>
      </c>
      <c r="P230" s="1">
        <f t="shared" si="48"/>
        <v>9.8003739445160359E-3</v>
      </c>
      <c r="Q230" s="27">
        <f t="shared" si="49"/>
        <v>31572.942999999999</v>
      </c>
      <c r="R230" s="91">
        <v>4.4847899989690632E-3</v>
      </c>
      <c r="AT230" s="1">
        <v>16154.5</v>
      </c>
      <c r="AU230" s="1">
        <v>-2.981719500530744E-2</v>
      </c>
    </row>
    <row r="231" spans="1:55">
      <c r="A231" s="30" t="s">
        <v>111</v>
      </c>
      <c r="B231" s="32"/>
      <c r="C231" s="33">
        <v>46593.489000000001</v>
      </c>
      <c r="D231" s="33"/>
      <c r="E231" s="1">
        <f t="shared" si="46"/>
        <v>11614.005508028169</v>
      </c>
      <c r="F231" s="1">
        <f t="shared" si="47"/>
        <v>11614</v>
      </c>
      <c r="P231" s="1">
        <f t="shared" si="48"/>
        <v>9.8149845262972737E-3</v>
      </c>
      <c r="Q231" s="27">
        <f t="shared" si="49"/>
        <v>31574.989000000001</v>
      </c>
      <c r="R231" s="91">
        <v>2.2563399979844689E-3</v>
      </c>
      <c r="AT231" s="1">
        <v>16203</v>
      </c>
      <c r="AU231" s="1">
        <v>-1.2817195005482063E-2</v>
      </c>
    </row>
    <row r="232" spans="1:55">
      <c r="A232" s="30" t="s">
        <v>288</v>
      </c>
      <c r="B232" s="32"/>
      <c r="C232" s="33">
        <v>46603.339</v>
      </c>
      <c r="D232" s="33" t="s">
        <v>138</v>
      </c>
      <c r="E232" s="1">
        <f t="shared" si="46"/>
        <v>11638.050677403682</v>
      </c>
      <c r="F232" s="1">
        <f t="shared" si="47"/>
        <v>11638</v>
      </c>
      <c r="P232" s="1">
        <f t="shared" si="48"/>
        <v>9.8852377369593371E-3</v>
      </c>
      <c r="Q232" s="27">
        <f t="shared" si="49"/>
        <v>31584.839</v>
      </c>
      <c r="R232" s="91">
        <v>2.0759779996296857E-2</v>
      </c>
      <c r="AT232" s="1">
        <v>16203</v>
      </c>
      <c r="AU232" s="1">
        <v>1.4920300003723241E-2</v>
      </c>
    </row>
    <row r="233" spans="1:55">
      <c r="A233" s="30" t="s">
        <v>289</v>
      </c>
      <c r="B233" s="32"/>
      <c r="C233" s="33">
        <v>46610.330999999998</v>
      </c>
      <c r="D233" s="33" t="s">
        <v>138</v>
      </c>
      <c r="E233" s="1">
        <f t="shared" si="46"/>
        <v>11655.119085959373</v>
      </c>
      <c r="F233" s="1">
        <f t="shared" si="47"/>
        <v>11655</v>
      </c>
      <c r="P233" s="1">
        <f t="shared" si="48"/>
        <v>9.9351230218451877E-3</v>
      </c>
      <c r="Q233" s="27">
        <f t="shared" si="49"/>
        <v>31591.830999999998</v>
      </c>
      <c r="R233" s="91">
        <v>4.8783049998746719E-2</v>
      </c>
      <c r="AT233" s="1">
        <v>16205.5</v>
      </c>
      <c r="AU233" s="1">
        <v>1.5620300000591669E-2</v>
      </c>
      <c r="BA233" s="1">
        <v>2692.5</v>
      </c>
      <c r="BB233" s="1">
        <v>1.2796750015695579E-3</v>
      </c>
      <c r="BC233" s="1">
        <v>1</v>
      </c>
    </row>
    <row r="234" spans="1:55">
      <c r="A234" s="30" t="s">
        <v>289</v>
      </c>
      <c r="B234" s="32"/>
      <c r="C234" s="33">
        <v>46612.358</v>
      </c>
      <c r="D234" s="33" t="s">
        <v>138</v>
      </c>
      <c r="E234" s="1">
        <f t="shared" si="46"/>
        <v>11660.067264469446</v>
      </c>
      <c r="F234" s="1">
        <f t="shared" si="47"/>
        <v>11660</v>
      </c>
      <c r="P234" s="1">
        <f t="shared" si="48"/>
        <v>9.9498145121488055E-3</v>
      </c>
      <c r="Q234" s="27">
        <f t="shared" si="49"/>
        <v>31593.858</v>
      </c>
      <c r="R234" s="91">
        <v>2.7554599997529294E-2</v>
      </c>
      <c r="AT234" s="1">
        <v>16208</v>
      </c>
      <c r="AU234" s="1">
        <v>1.0000895003031474E-2</v>
      </c>
    </row>
    <row r="235" spans="1:55">
      <c r="A235" s="30" t="s">
        <v>112</v>
      </c>
      <c r="B235" s="32"/>
      <c r="C235" s="33">
        <v>46705.328000000001</v>
      </c>
      <c r="D235" s="33"/>
      <c r="E235" s="1">
        <f t="shared" si="46"/>
        <v>11887.019487499063</v>
      </c>
      <c r="F235" s="1">
        <f t="shared" si="47"/>
        <v>11887</v>
      </c>
      <c r="P235" s="1">
        <f t="shared" si="48"/>
        <v>1.0626071142417476E-2</v>
      </c>
      <c r="Q235" s="27">
        <f t="shared" si="49"/>
        <v>31686.828000000001</v>
      </c>
      <c r="R235" s="91">
        <v>7.9829699971014634E-3</v>
      </c>
      <c r="AT235" s="1">
        <v>16266.5</v>
      </c>
      <c r="AU235" s="1">
        <v>2.1184930003073532E-2</v>
      </c>
    </row>
    <row r="236" spans="1:55">
      <c r="A236" s="30" t="s">
        <v>112</v>
      </c>
      <c r="B236" s="32"/>
      <c r="C236" s="33">
        <v>46705.334999999999</v>
      </c>
      <c r="D236" s="33"/>
      <c r="E236" s="1">
        <f t="shared" si="46"/>
        <v>11887.036575436685</v>
      </c>
      <c r="F236" s="1">
        <f t="shared" si="47"/>
        <v>11887</v>
      </c>
      <c r="P236" s="1">
        <f t="shared" si="48"/>
        <v>1.0626071142417476E-2</v>
      </c>
      <c r="Q236" s="27">
        <f t="shared" si="49"/>
        <v>31686.834999999999</v>
      </c>
      <c r="R236" s="91">
        <v>1.4982969994889572E-2</v>
      </c>
      <c r="AT236" s="1">
        <v>16269</v>
      </c>
      <c r="AU236" s="1">
        <v>2.3484930003178306E-2</v>
      </c>
    </row>
    <row r="237" spans="1:55">
      <c r="A237" s="30" t="s">
        <v>290</v>
      </c>
      <c r="B237" s="32"/>
      <c r="C237" s="33">
        <v>46988.396999999997</v>
      </c>
      <c r="D237" s="33" t="s">
        <v>257</v>
      </c>
      <c r="E237" s="1">
        <f t="shared" si="46"/>
        <v>12578.028832672439</v>
      </c>
      <c r="F237" s="1">
        <f t="shared" si="47"/>
        <v>12578</v>
      </c>
      <c r="P237" s="1">
        <f t="shared" si="48"/>
        <v>1.2796204574794644E-2</v>
      </c>
      <c r="Q237" s="27">
        <f t="shared" si="49"/>
        <v>31969.896999999997</v>
      </c>
      <c r="R237" s="91">
        <v>1.1811179996584542E-2</v>
      </c>
      <c r="AT237" s="1">
        <v>16286</v>
      </c>
      <c r="AU237" s="1">
        <v>2.0470704999752343E-2</v>
      </c>
    </row>
    <row r="238" spans="1:55">
      <c r="A238" s="30" t="s">
        <v>114</v>
      </c>
      <c r="B238" s="32"/>
      <c r="C238" s="33">
        <v>47298.4876</v>
      </c>
      <c r="D238" s="33"/>
      <c r="E238" s="1">
        <f t="shared" si="46"/>
        <v>13335.00152290141</v>
      </c>
      <c r="F238" s="1">
        <f t="shared" si="47"/>
        <v>13335</v>
      </c>
      <c r="G238" s="1">
        <f>+C238-(C$7+F238*C$8)</f>
        <v>6.2384999910136685E-4</v>
      </c>
      <c r="K238" s="1">
        <f>+G238</f>
        <v>6.2384999910136685E-4</v>
      </c>
      <c r="P238" s="1">
        <f t="shared" si="48"/>
        <v>1.5366412855135778E-2</v>
      </c>
      <c r="Q238" s="27">
        <f t="shared" si="49"/>
        <v>32279.9876</v>
      </c>
      <c r="R238" s="91"/>
      <c r="S238" s="1">
        <f>+(P238-G238)^2</f>
        <v>2.1734315956412547E-4</v>
      </c>
      <c r="T238" s="1">
        <v>1</v>
      </c>
      <c r="U238" s="1">
        <f>+T238*S238</f>
        <v>2.1734315956412547E-4</v>
      </c>
      <c r="V238" s="1">
        <f>+G238-P238</f>
        <v>-1.4742562856034411E-2</v>
      </c>
      <c r="AT238" s="1">
        <v>16288.5</v>
      </c>
      <c r="AU238" s="1">
        <v>1.3956479997432325E-2</v>
      </c>
    </row>
    <row r="239" spans="1:55">
      <c r="A239" s="30" t="s">
        <v>114</v>
      </c>
      <c r="B239" s="32" t="s">
        <v>54</v>
      </c>
      <c r="C239" s="33">
        <v>47299.513800000001</v>
      </c>
      <c r="D239" s="33"/>
      <c r="E239" s="1">
        <f t="shared" si="46"/>
        <v>13337.506614557569</v>
      </c>
      <c r="F239" s="1">
        <f t="shared" si="47"/>
        <v>13337.5</v>
      </c>
      <c r="G239" s="1">
        <f>+C239-(C$7+F239*C$8)</f>
        <v>2.709624997805804E-3</v>
      </c>
      <c r="K239" s="1">
        <f>+G239</f>
        <v>2.709624997805804E-3</v>
      </c>
      <c r="P239" s="1">
        <f t="shared" si="48"/>
        <v>1.5375234960960965E-2</v>
      </c>
      <c r="Q239" s="27">
        <f t="shared" si="49"/>
        <v>32281.013800000001</v>
      </c>
      <c r="R239" s="91"/>
      <c r="S239" s="1">
        <f>+(P239-G239)^2</f>
        <v>1.6041767573877528E-4</v>
      </c>
      <c r="T239" s="1">
        <v>1</v>
      </c>
      <c r="U239" s="1">
        <f>+T239*S239</f>
        <v>1.6041767573877528E-4</v>
      </c>
      <c r="V239" s="1">
        <f>+G239-P239</f>
        <v>-1.2665609963155161E-2</v>
      </c>
      <c r="AT239" s="1">
        <v>16291</v>
      </c>
      <c r="AU239" s="1">
        <v>2.1583614994597156E-2</v>
      </c>
    </row>
    <row r="240" spans="1:55">
      <c r="A240" s="30" t="s">
        <v>114</v>
      </c>
      <c r="B240" s="32"/>
      <c r="C240" s="33">
        <v>47300.5383</v>
      </c>
      <c r="D240" s="33"/>
      <c r="E240" s="1">
        <f t="shared" si="46"/>
        <v>13340.007556286017</v>
      </c>
      <c r="F240" s="1">
        <f t="shared" si="47"/>
        <v>13340</v>
      </c>
      <c r="G240" s="1">
        <f>+C240-(C$7+F240*C$8)</f>
        <v>3.0953999958001077E-3</v>
      </c>
      <c r="K240" s="1">
        <f>+G240</f>
        <v>3.0953999958001077E-3</v>
      </c>
      <c r="P240" s="1">
        <f t="shared" si="48"/>
        <v>1.5384059265387308E-2</v>
      </c>
      <c r="Q240" s="27">
        <f t="shared" si="49"/>
        <v>32282.0383</v>
      </c>
      <c r="R240" s="91"/>
      <c r="S240" s="1">
        <f>+(P240-G240)^2</f>
        <v>1.5101114664401141E-4</v>
      </c>
      <c r="T240" s="1">
        <v>1</v>
      </c>
      <c r="U240" s="1">
        <f>+T240*S240</f>
        <v>1.5101114664401141E-4</v>
      </c>
      <c r="V240" s="1">
        <f>+G240-P240</f>
        <v>-1.22886592695872E-2</v>
      </c>
      <c r="AT240" s="1">
        <v>16293.5</v>
      </c>
      <c r="AU240" s="1">
        <v>1.7569389994605444E-2</v>
      </c>
    </row>
    <row r="241" spans="1:55">
      <c r="A241" s="30" t="s">
        <v>114</v>
      </c>
      <c r="B241" s="32" t="s">
        <v>54</v>
      </c>
      <c r="C241" s="33">
        <v>47301.560700000002</v>
      </c>
      <c r="D241" s="33"/>
      <c r="E241" s="1">
        <f t="shared" si="46"/>
        <v>13342.50337163318</v>
      </c>
      <c r="F241" s="1">
        <f t="shared" si="47"/>
        <v>13342.5</v>
      </c>
      <c r="G241" s="1">
        <f>+C241-(C$7+F241*C$8)</f>
        <v>1.3811750031891279E-3</v>
      </c>
      <c r="K241" s="1">
        <f>+G241</f>
        <v>1.3811750031891279E-3</v>
      </c>
      <c r="P241" s="1">
        <f t="shared" si="48"/>
        <v>1.5392885768414796E-2</v>
      </c>
      <c r="Q241" s="27">
        <f t="shared" si="49"/>
        <v>32283.060700000002</v>
      </c>
      <c r="R241" s="91"/>
      <c r="S241" s="1">
        <f>+(P241-G241)^2</f>
        <v>1.9632803856834086E-4</v>
      </c>
      <c r="T241" s="1">
        <v>1</v>
      </c>
      <c r="U241" s="1">
        <f>+T241*S241</f>
        <v>1.9632803856834086E-4</v>
      </c>
      <c r="V241" s="1">
        <f>+G241-P241</f>
        <v>-1.4011710765225668E-2</v>
      </c>
      <c r="AC241" s="1" t="s">
        <v>81</v>
      </c>
      <c r="AH241" s="1" t="s">
        <v>82</v>
      </c>
      <c r="AT241" s="1">
        <v>16921</v>
      </c>
      <c r="AU241" s="1">
        <v>9.5926599969970994E-3</v>
      </c>
    </row>
    <row r="242" spans="1:55">
      <c r="A242" s="30" t="s">
        <v>291</v>
      </c>
      <c r="B242" s="32"/>
      <c r="C242" s="33">
        <v>47387.400999999998</v>
      </c>
      <c r="D242" s="33" t="s">
        <v>138</v>
      </c>
      <c r="E242" s="1">
        <f t="shared" si="46"/>
        <v>13552.051041962621</v>
      </c>
      <c r="F242" s="1">
        <f t="shared" si="47"/>
        <v>13552</v>
      </c>
      <c r="P242" s="1">
        <f t="shared" si="48"/>
        <v>1.614035861584269E-2</v>
      </c>
      <c r="Q242" s="27">
        <f t="shared" si="49"/>
        <v>32368.900999999998</v>
      </c>
      <c r="R242" s="91">
        <v>2.0909119994030334E-2</v>
      </c>
      <c r="AT242" s="1">
        <v>16923.5</v>
      </c>
      <c r="AU242" s="1">
        <v>1.0478434996912256E-2</v>
      </c>
    </row>
    <row r="243" spans="1:55">
      <c r="A243" s="30" t="s">
        <v>291</v>
      </c>
      <c r="B243" s="32" t="s">
        <v>54</v>
      </c>
      <c r="C243" s="33">
        <v>47388.413999999997</v>
      </c>
      <c r="D243" s="33" t="s">
        <v>138</v>
      </c>
      <c r="E243" s="1">
        <f t="shared" si="46"/>
        <v>13554.523910650678</v>
      </c>
      <c r="F243" s="1">
        <f t="shared" si="47"/>
        <v>13554.5</v>
      </c>
      <c r="P243" s="1">
        <f t="shared" si="48"/>
        <v>1.6149371560247844E-2</v>
      </c>
      <c r="Q243" s="27">
        <f t="shared" si="49"/>
        <v>32369.913999999997</v>
      </c>
      <c r="R243" s="91">
        <v>9.7948949987767264E-3</v>
      </c>
      <c r="AT243" s="1">
        <v>17004</v>
      </c>
      <c r="AU243" s="1">
        <v>3.0364209997060243E-2</v>
      </c>
    </row>
    <row r="244" spans="1:55">
      <c r="A244" s="30" t="s">
        <v>117</v>
      </c>
      <c r="B244" s="32"/>
      <c r="C244" s="33">
        <v>47695.432000000001</v>
      </c>
      <c r="D244" s="33"/>
      <c r="E244" s="1">
        <f t="shared" si="46"/>
        <v>14303.995972714858</v>
      </c>
      <c r="F244" s="1">
        <f t="shared" si="47"/>
        <v>14304</v>
      </c>
      <c r="P244" s="1">
        <f t="shared" si="48"/>
        <v>1.8950587042956397E-2</v>
      </c>
      <c r="Q244" s="27">
        <f t="shared" si="49"/>
        <v>32676.932000000001</v>
      </c>
      <c r="R244" s="91">
        <v>-1.6497600008733571E-3</v>
      </c>
      <c r="AT244" s="1">
        <v>17897.5</v>
      </c>
      <c r="AU244" s="1">
        <v>4.2249984995578416E-2</v>
      </c>
    </row>
    <row r="245" spans="1:55">
      <c r="A245" s="30" t="s">
        <v>117</v>
      </c>
      <c r="B245" s="32"/>
      <c r="C245" s="33">
        <v>47729.436000000002</v>
      </c>
      <c r="D245" s="33"/>
      <c r="E245" s="1">
        <f t="shared" si="46"/>
        <v>14387.004291440244</v>
      </c>
      <c r="F245" s="1">
        <f t="shared" si="47"/>
        <v>14387</v>
      </c>
      <c r="P245" s="1">
        <f t="shared" si="48"/>
        <v>1.9272948455812872E-2</v>
      </c>
      <c r="Q245" s="27">
        <f t="shared" si="49"/>
        <v>32710.936000000002</v>
      </c>
      <c r="R245" s="91">
        <v>1.7579699997440912E-3</v>
      </c>
      <c r="AC245" s="1" t="s">
        <v>92</v>
      </c>
      <c r="AH245" s="1" t="s">
        <v>82</v>
      </c>
      <c r="AT245" s="1">
        <v>17909.5</v>
      </c>
      <c r="AU245" s="1">
        <v>3.3579510003619362E-2</v>
      </c>
    </row>
    <row r="246" spans="1:55">
      <c r="A246" s="30" t="s">
        <v>117</v>
      </c>
      <c r="B246" s="32"/>
      <c r="C246" s="33">
        <v>47745.415999999997</v>
      </c>
      <c r="D246" s="33"/>
      <c r="E246" s="1">
        <f t="shared" si="46"/>
        <v>14426.013611909346</v>
      </c>
      <c r="F246" s="1">
        <f t="shared" si="47"/>
        <v>14426</v>
      </c>
      <c r="P246" s="1">
        <f t="shared" si="48"/>
        <v>1.9425256356673363E-2</v>
      </c>
      <c r="Q246" s="27">
        <f t="shared" si="49"/>
        <v>32726.915999999997</v>
      </c>
      <c r="R246" s="91">
        <v>5.5760599934728816E-3</v>
      </c>
      <c r="AC246" s="1" t="s">
        <v>93</v>
      </c>
      <c r="AH246" s="1" t="s">
        <v>82</v>
      </c>
      <c r="AT246" s="1">
        <v>17914.5</v>
      </c>
      <c r="AU246" s="1">
        <v>3.4265285001310986E-2</v>
      </c>
    </row>
    <row r="247" spans="1:55">
      <c r="A247" s="30" t="s">
        <v>118</v>
      </c>
      <c r="B247" s="32"/>
      <c r="C247" s="33">
        <v>48035.438999999998</v>
      </c>
      <c r="D247" s="33"/>
      <c r="E247" s="1">
        <f t="shared" si="46"/>
        <v>15133.998602548454</v>
      </c>
      <c r="F247" s="1">
        <f t="shared" si="47"/>
        <v>15134</v>
      </c>
      <c r="P247" s="1">
        <f t="shared" si="48"/>
        <v>2.2283253547527158E-2</v>
      </c>
      <c r="Q247" s="27">
        <f t="shared" si="49"/>
        <v>33016.938999999998</v>
      </c>
      <c r="R247" s="91">
        <v>-5.7246000505983829E-4</v>
      </c>
      <c r="AT247" s="1">
        <v>17917</v>
      </c>
      <c r="AU247" s="1">
        <v>2.9987239999172743E-2</v>
      </c>
    </row>
    <row r="248" spans="1:55">
      <c r="A248" s="30" t="s">
        <v>292</v>
      </c>
      <c r="B248" s="32"/>
      <c r="C248" s="33">
        <v>48066.574999999997</v>
      </c>
      <c r="D248" s="33" t="s">
        <v>138</v>
      </c>
      <c r="E248" s="1">
        <f t="shared" si="46"/>
        <v>15210.005749114547</v>
      </c>
      <c r="F248" s="1">
        <f t="shared" si="47"/>
        <v>15210</v>
      </c>
      <c r="P248" s="1">
        <f t="shared" si="48"/>
        <v>2.2600524322514276E-2</v>
      </c>
      <c r="Q248" s="27">
        <f t="shared" si="49"/>
        <v>33048.074999999997</v>
      </c>
      <c r="R248" s="91">
        <v>2.3550999976578169E-3</v>
      </c>
      <c r="AT248" s="1">
        <v>17917</v>
      </c>
      <c r="AU248" s="1">
        <v>1.5563224995275959E-2</v>
      </c>
    </row>
    <row r="249" spans="1:55">
      <c r="A249" s="30" t="s">
        <v>118</v>
      </c>
      <c r="B249" s="32"/>
      <c r="C249" s="33">
        <v>48087.462</v>
      </c>
      <c r="D249" s="33"/>
      <c r="E249" s="1">
        <f t="shared" si="46"/>
        <v>15260.99371386038</v>
      </c>
      <c r="F249" s="1">
        <f t="shared" si="47"/>
        <v>15261</v>
      </c>
      <c r="P249" s="1">
        <f t="shared" si="48"/>
        <v>2.2814568938165244E-2</v>
      </c>
      <c r="Q249" s="27">
        <f t="shared" si="49"/>
        <v>33068.962</v>
      </c>
      <c r="R249" s="91">
        <v>-2.5750900022103451E-3</v>
      </c>
      <c r="AT249" s="1">
        <v>17978</v>
      </c>
      <c r="AU249" s="1">
        <v>2.1814944993820973E-2</v>
      </c>
      <c r="AX249" s="91"/>
      <c r="AY249" s="91"/>
      <c r="AZ249" s="91"/>
      <c r="BA249" s="91"/>
      <c r="BB249" s="91"/>
      <c r="BC249" s="91"/>
    </row>
    <row r="250" spans="1:55">
      <c r="A250" s="30" t="s">
        <v>118</v>
      </c>
      <c r="B250" s="32"/>
      <c r="C250" s="33">
        <v>48103.442000000003</v>
      </c>
      <c r="D250" s="33"/>
      <c r="E250" s="1">
        <f t="shared" si="46"/>
        <v>15300.003034329498</v>
      </c>
      <c r="F250" s="1">
        <f t="shared" si="47"/>
        <v>15300</v>
      </c>
      <c r="P250" s="1">
        <f t="shared" si="48"/>
        <v>2.2978867482042913E-2</v>
      </c>
      <c r="Q250" s="27">
        <f t="shared" si="49"/>
        <v>33084.942000000003</v>
      </c>
      <c r="R250" s="91">
        <v>1.2429999987944029E-3</v>
      </c>
      <c r="AT250" s="1">
        <v>17995</v>
      </c>
      <c r="AU250" s="1">
        <v>1.8586495003546588E-2</v>
      </c>
    </row>
    <row r="251" spans="1:55">
      <c r="A251" s="30" t="s">
        <v>293</v>
      </c>
      <c r="B251" s="32"/>
      <c r="C251" s="33">
        <v>48151.381999999998</v>
      </c>
      <c r="D251" s="33" t="s">
        <v>257</v>
      </c>
      <c r="E251" s="1">
        <f t="shared" si="46"/>
        <v>15417.030995736819</v>
      </c>
      <c r="F251" s="1">
        <f t="shared" si="47"/>
        <v>15417</v>
      </c>
      <c r="P251" s="1">
        <f t="shared" si="48"/>
        <v>2.3474973423133618E-2</v>
      </c>
      <c r="Q251" s="27">
        <f t="shared" si="49"/>
        <v>33132.881999999998</v>
      </c>
      <c r="R251" s="91">
        <v>1.2697269994532689E-2</v>
      </c>
      <c r="AT251" s="1">
        <v>18012</v>
      </c>
      <c r="AU251" s="1">
        <v>1.6472269999212585E-2</v>
      </c>
    </row>
    <row r="252" spans="1:55">
      <c r="A252" s="30" t="s">
        <v>294</v>
      </c>
      <c r="B252" s="32" t="s">
        <v>54</v>
      </c>
      <c r="C252" s="33">
        <v>48437.476999999999</v>
      </c>
      <c r="D252" s="33" t="s">
        <v>138</v>
      </c>
      <c r="E252" s="1">
        <f t="shared" si="46"/>
        <v>16115.427212233082</v>
      </c>
      <c r="F252" s="1">
        <f t="shared" si="47"/>
        <v>16115.5</v>
      </c>
      <c r="P252" s="1">
        <f t="shared" si="48"/>
        <v>2.6536958855950168E-2</v>
      </c>
      <c r="Q252" s="27">
        <f t="shared" si="49"/>
        <v>33418.976999999999</v>
      </c>
      <c r="R252" s="91">
        <v>-2.981719500530744E-2</v>
      </c>
      <c r="AT252" s="1">
        <v>18817.5</v>
      </c>
      <c r="AU252" s="1">
        <v>2.44722700008424E-2</v>
      </c>
    </row>
    <row r="253" spans="1:55">
      <c r="A253" s="30" t="s">
        <v>294</v>
      </c>
      <c r="B253" s="32" t="s">
        <v>54</v>
      </c>
      <c r="C253" s="33">
        <v>48437.493999999999</v>
      </c>
      <c r="D253" s="33" t="s">
        <v>138</v>
      </c>
      <c r="E253" s="1">
        <f t="shared" si="46"/>
        <v>16115.468711510177</v>
      </c>
      <c r="F253" s="1">
        <f t="shared" si="47"/>
        <v>16115.5</v>
      </c>
      <c r="P253" s="1">
        <f t="shared" si="48"/>
        <v>2.6536958855950168E-2</v>
      </c>
      <c r="Q253" s="27">
        <f t="shared" si="49"/>
        <v>33418.993999999999</v>
      </c>
      <c r="R253" s="91">
        <v>-1.2817195005482063E-2</v>
      </c>
      <c r="AT253" s="1">
        <v>18825</v>
      </c>
      <c r="AU253" s="1">
        <v>1.3085179998597596E-2</v>
      </c>
    </row>
    <row r="254" spans="1:55">
      <c r="A254" s="31" t="s">
        <v>124</v>
      </c>
      <c r="B254" s="35"/>
      <c r="C254" s="33">
        <v>48443.461600000002</v>
      </c>
      <c r="D254" s="33">
        <v>5.9999999999999995E-4</v>
      </c>
      <c r="E254" s="1">
        <f t="shared" si="46"/>
        <v>16130.036422450828</v>
      </c>
      <c r="F254" s="1">
        <f t="shared" si="47"/>
        <v>16130</v>
      </c>
      <c r="G254" s="1">
        <f>+C254-(C$7+F254*C$8)</f>
        <v>1.4920300003723241E-2</v>
      </c>
      <c r="K254" s="1">
        <f>+G254</f>
        <v>1.4920300003723241E-2</v>
      </c>
      <c r="P254" s="1">
        <f t="shared" si="48"/>
        <v>2.6602340322629727E-2</v>
      </c>
      <c r="Q254" s="27">
        <f t="shared" si="49"/>
        <v>33424.961600000002</v>
      </c>
      <c r="R254" s="91"/>
      <c r="S254" s="1">
        <f>+(P254-G254)^2</f>
        <v>1.3647006601255675E-4</v>
      </c>
      <c r="T254" s="1">
        <v>1</v>
      </c>
      <c r="U254" s="1">
        <f>+T254*S254</f>
        <v>1.3647006601255675E-4</v>
      </c>
      <c r="V254" s="1">
        <f>+G254-P254</f>
        <v>-1.1682040318906486E-2</v>
      </c>
      <c r="AT254" s="1">
        <v>18883.5</v>
      </c>
      <c r="AU254" s="1">
        <v>1.1108449994935654E-2</v>
      </c>
    </row>
    <row r="255" spans="1:55">
      <c r="A255" s="31" t="s">
        <v>124</v>
      </c>
      <c r="B255" s="35"/>
      <c r="C255" s="33">
        <v>48443.462299999999</v>
      </c>
      <c r="D255" s="33">
        <v>6.9999999999999999E-4</v>
      </c>
      <c r="E255" s="1">
        <f t="shared" si="46"/>
        <v>16130.038131244582</v>
      </c>
      <c r="F255" s="1">
        <f t="shared" si="47"/>
        <v>16130</v>
      </c>
      <c r="G255" s="1">
        <f>+C255-(C$7+F255*C$8)</f>
        <v>1.5620300000591669E-2</v>
      </c>
      <c r="K255" s="1">
        <f>+G255</f>
        <v>1.5620300000591669E-2</v>
      </c>
      <c r="P255" s="1">
        <f t="shared" si="48"/>
        <v>2.6602340322629727E-2</v>
      </c>
      <c r="Q255" s="27">
        <f t="shared" si="49"/>
        <v>33424.962299999999</v>
      </c>
      <c r="R255" s="91"/>
      <c r="S255" s="1">
        <f>+(P255-G255)^2</f>
        <v>1.2060520963486977E-4</v>
      </c>
      <c r="T255" s="1">
        <v>1</v>
      </c>
      <c r="U255" s="1">
        <f>+T255*S255</f>
        <v>1.2060520963486977E-4</v>
      </c>
      <c r="V255" s="1">
        <f>+G255-P255</f>
        <v>-1.0982040322038058E-2</v>
      </c>
      <c r="AT255" s="1">
        <v>19677</v>
      </c>
      <c r="AU255" s="1">
        <v>2.5131720001809299E-2</v>
      </c>
    </row>
    <row r="256" spans="1:55">
      <c r="A256" s="30" t="s">
        <v>294</v>
      </c>
      <c r="B256" s="32" t="s">
        <v>54</v>
      </c>
      <c r="C256" s="33">
        <v>48453.493000000002</v>
      </c>
      <c r="D256" s="33">
        <v>3.0000000000000001E-3</v>
      </c>
      <c r="E256" s="1">
        <f t="shared" si="46"/>
        <v>16154.524413524285</v>
      </c>
      <c r="F256" s="1">
        <f t="shared" si="47"/>
        <v>16154.5</v>
      </c>
      <c r="P256" s="1">
        <f t="shared" si="48"/>
        <v>2.6712980517056881E-2</v>
      </c>
      <c r="Q256" s="27">
        <f t="shared" si="49"/>
        <v>33434.993000000002</v>
      </c>
      <c r="R256" s="91">
        <v>1.0000895003031474E-2</v>
      </c>
      <c r="AT256" s="1">
        <v>19830.5</v>
      </c>
      <c r="AU256" s="1">
        <v>1.5528424999502022E-2</v>
      </c>
    </row>
    <row r="257" spans="1:55">
      <c r="A257" s="30" t="s">
        <v>125</v>
      </c>
      <c r="B257" s="32"/>
      <c r="C257" s="33">
        <v>48473.372000000003</v>
      </c>
      <c r="D257" s="33"/>
      <c r="E257" s="1">
        <f t="shared" si="46"/>
        <v>16203.051715251786</v>
      </c>
      <c r="F257" s="1">
        <f t="shared" si="47"/>
        <v>16203</v>
      </c>
      <c r="P257" s="1">
        <f t="shared" si="48"/>
        <v>2.6932625674549827E-2</v>
      </c>
      <c r="Q257" s="27">
        <f t="shared" si="49"/>
        <v>33454.872000000003</v>
      </c>
      <c r="R257" s="91">
        <v>2.1184930003073532E-2</v>
      </c>
      <c r="AT257" s="1">
        <v>20546</v>
      </c>
      <c r="AU257" s="1">
        <v>1.3185750001866836E-2</v>
      </c>
      <c r="BA257" s="1">
        <v>32214</v>
      </c>
      <c r="BB257" s="1">
        <v>0.14954233999742428</v>
      </c>
      <c r="BC257" s="1">
        <v>1</v>
      </c>
    </row>
    <row r="258" spans="1:55">
      <c r="A258" s="30" t="s">
        <v>125</v>
      </c>
      <c r="B258" s="32"/>
      <c r="C258" s="33">
        <v>48473.374300000003</v>
      </c>
      <c r="D258" s="33"/>
      <c r="E258" s="1">
        <f t="shared" si="46"/>
        <v>16203.057329859865</v>
      </c>
      <c r="F258" s="1">
        <f t="shared" si="47"/>
        <v>16203</v>
      </c>
      <c r="P258" s="1">
        <f t="shared" si="48"/>
        <v>2.6932625674549827E-2</v>
      </c>
      <c r="Q258" s="27">
        <f t="shared" si="49"/>
        <v>33454.874300000003</v>
      </c>
      <c r="R258" s="91">
        <v>2.3484930003178306E-2</v>
      </c>
      <c r="AT258" s="1">
        <v>20631.5</v>
      </c>
      <c r="AU258" s="1">
        <v>2.7912885001569521E-2</v>
      </c>
    </row>
    <row r="259" spans="1:55">
      <c r="A259" s="30" t="s">
        <v>294</v>
      </c>
      <c r="B259" s="32" t="s">
        <v>54</v>
      </c>
      <c r="C259" s="33">
        <v>48474.395400000001</v>
      </c>
      <c r="D259" s="33">
        <v>1.1000000000000001E-3</v>
      </c>
      <c r="E259" s="1">
        <f t="shared" si="46"/>
        <v>16205.549971732889</v>
      </c>
      <c r="F259" s="1">
        <f t="shared" si="47"/>
        <v>16205.5</v>
      </c>
      <c r="P259" s="1">
        <f t="shared" si="48"/>
        <v>2.6943970015616259E-2</v>
      </c>
      <c r="Q259" s="27">
        <f t="shared" si="49"/>
        <v>33455.895400000001</v>
      </c>
      <c r="R259" s="91">
        <v>2.0470704999752343E-2</v>
      </c>
      <c r="AC259" s="1" t="s">
        <v>81</v>
      </c>
      <c r="AH259" s="1" t="s">
        <v>82</v>
      </c>
      <c r="AT259" s="1">
        <v>20746</v>
      </c>
      <c r="AU259" s="1">
        <v>2.8057869996700902E-2</v>
      </c>
      <c r="BA259" s="1">
        <v>3529</v>
      </c>
      <c r="BB259" s="1">
        <v>2.3599900014232844E-3</v>
      </c>
      <c r="BC259" s="1">
        <v>1</v>
      </c>
    </row>
    <row r="260" spans="1:55">
      <c r="A260" s="30" t="s">
        <v>127</v>
      </c>
      <c r="B260" s="32"/>
      <c r="C260" s="33">
        <v>48475.413</v>
      </c>
      <c r="D260" s="33"/>
      <c r="E260" s="1">
        <f t="shared" si="46"/>
        <v>16208.034069637102</v>
      </c>
      <c r="F260" s="1">
        <f t="shared" si="47"/>
        <v>16208</v>
      </c>
      <c r="P260" s="1">
        <f t="shared" si="48"/>
        <v>2.6955316555283843E-2</v>
      </c>
      <c r="Q260" s="27">
        <f t="shared" si="49"/>
        <v>33456.913</v>
      </c>
      <c r="R260" s="91">
        <v>1.3956479997432325E-2</v>
      </c>
      <c r="AC260" s="1" t="s">
        <v>81</v>
      </c>
      <c r="AH260" s="1" t="s">
        <v>82</v>
      </c>
      <c r="AU260" s="1">
        <v>1.244445500196889E-2</v>
      </c>
      <c r="BA260" s="1">
        <v>4459</v>
      </c>
      <c r="BB260" s="1">
        <v>5.1682899938896298E-3</v>
      </c>
      <c r="BC260" s="1">
        <v>1</v>
      </c>
    </row>
    <row r="261" spans="1:55">
      <c r="A261" s="30" t="s">
        <v>295</v>
      </c>
      <c r="B261" s="32" t="s">
        <v>54</v>
      </c>
      <c r="C261" s="33">
        <v>48499.384899999997</v>
      </c>
      <c r="D261" s="33"/>
      <c r="E261" s="1">
        <f t="shared" si="46"/>
        <v>16266.55268849526</v>
      </c>
      <c r="F261" s="1">
        <f t="shared" si="47"/>
        <v>16266.5</v>
      </c>
      <c r="P261" s="1">
        <f t="shared" si="48"/>
        <v>2.7221453240162178E-2</v>
      </c>
      <c r="Q261" s="27">
        <f t="shared" si="49"/>
        <v>33480.884899999997</v>
      </c>
      <c r="R261" s="91">
        <v>2.1583614994597156E-2</v>
      </c>
      <c r="AC261" s="1" t="s">
        <v>81</v>
      </c>
      <c r="AH261" s="1" t="s">
        <v>82</v>
      </c>
      <c r="AT261" s="1">
        <v>21493</v>
      </c>
      <c r="AU261" s="1">
        <v>4.1653259992017411E-2</v>
      </c>
    </row>
    <row r="262" spans="1:55">
      <c r="A262" s="30" t="s">
        <v>296</v>
      </c>
      <c r="B262" s="32"/>
      <c r="C262" s="33">
        <v>48500.404999999999</v>
      </c>
      <c r="D262" s="33">
        <v>7.0000000000000001E-3</v>
      </c>
      <c r="E262" s="1">
        <f t="shared" si="46"/>
        <v>16269.042889234346</v>
      </c>
      <c r="F262" s="1">
        <f t="shared" si="47"/>
        <v>16269</v>
      </c>
      <c r="P262" s="1">
        <f t="shared" si="48"/>
        <v>2.7232853425697864E-2</v>
      </c>
      <c r="Q262" s="27">
        <f t="shared" si="49"/>
        <v>33481.904999999999</v>
      </c>
      <c r="R262" s="91">
        <v>1.7569389994605444E-2</v>
      </c>
      <c r="AC262" s="1" t="s">
        <v>81</v>
      </c>
      <c r="AH262" s="1" t="s">
        <v>82</v>
      </c>
      <c r="AT262" s="1">
        <v>21493</v>
      </c>
      <c r="AU262" s="1">
        <v>3.8246764997893479E-2</v>
      </c>
      <c r="BA262" s="1">
        <v>7117.5</v>
      </c>
      <c r="BB262" s="1">
        <v>1.3014249998377636E-3</v>
      </c>
      <c r="BC262" s="1">
        <v>1</v>
      </c>
    </row>
    <row r="263" spans="1:55">
      <c r="A263" s="30" t="s">
        <v>296</v>
      </c>
      <c r="B263" s="32"/>
      <c r="C263" s="33">
        <v>48507.360999999997</v>
      </c>
      <c r="D263" s="33">
        <v>8.0000000000000002E-3</v>
      </c>
      <c r="E263" s="1">
        <f t="shared" si="46"/>
        <v>16286.023416967955</v>
      </c>
      <c r="F263" s="1">
        <f t="shared" si="47"/>
        <v>16286</v>
      </c>
      <c r="P263" s="1">
        <f t="shared" si="48"/>
        <v>2.7310432994243097E-2</v>
      </c>
      <c r="Q263" s="27">
        <f t="shared" si="49"/>
        <v>33488.860999999997</v>
      </c>
      <c r="R263" s="91">
        <v>9.5926599969970994E-3</v>
      </c>
      <c r="AC263" s="1" t="s">
        <v>81</v>
      </c>
      <c r="AH263" s="1" t="s">
        <v>82</v>
      </c>
      <c r="AT263" s="1">
        <v>21522.5</v>
      </c>
      <c r="AU263" s="1">
        <v>3.9115260005928576E-2</v>
      </c>
    </row>
    <row r="264" spans="1:55">
      <c r="A264" s="30" t="s">
        <v>296</v>
      </c>
      <c r="B264" s="32" t="s">
        <v>54</v>
      </c>
      <c r="C264" s="33">
        <v>48508.385999999999</v>
      </c>
      <c r="D264" s="33"/>
      <c r="E264" s="1">
        <f t="shared" si="46"/>
        <v>16288.52557926338</v>
      </c>
      <c r="F264" s="1">
        <f t="shared" si="47"/>
        <v>16288.5</v>
      </c>
      <c r="P264" s="1">
        <f t="shared" si="48"/>
        <v>2.7321850328867768E-2</v>
      </c>
      <c r="Q264" s="27">
        <f t="shared" si="49"/>
        <v>33489.885999999999</v>
      </c>
      <c r="R264" s="91">
        <v>1.0478434996912256E-2</v>
      </c>
      <c r="AC264" s="1" t="s">
        <v>81</v>
      </c>
      <c r="AH264" s="1" t="s">
        <v>82</v>
      </c>
      <c r="AT264" s="1">
        <v>25992</v>
      </c>
    </row>
    <row r="265" spans="1:55">
      <c r="A265" s="30" t="s">
        <v>296</v>
      </c>
      <c r="B265" s="32"/>
      <c r="C265" s="33">
        <v>48509.43</v>
      </c>
      <c r="D265" s="33">
        <v>2E-3</v>
      </c>
      <c r="E265" s="1">
        <f t="shared" si="46"/>
        <v>16291.074123103796</v>
      </c>
      <c r="F265" s="1">
        <f t="shared" si="47"/>
        <v>16291</v>
      </c>
      <c r="P265" s="1">
        <f t="shared" si="48"/>
        <v>2.7333269862093591E-2</v>
      </c>
      <c r="Q265" s="27">
        <f t="shared" si="49"/>
        <v>33490.93</v>
      </c>
      <c r="R265" s="91">
        <v>3.0364209997060243E-2</v>
      </c>
      <c r="AC265" s="1" t="s">
        <v>81</v>
      </c>
      <c r="AH265" s="1" t="s">
        <v>82</v>
      </c>
      <c r="AT265" s="1">
        <v>21527.5</v>
      </c>
      <c r="AU265" s="1">
        <v>4.8684829998819623E-2</v>
      </c>
    </row>
    <row r="266" spans="1:55">
      <c r="A266" s="30" t="s">
        <v>296</v>
      </c>
      <c r="B266" s="32" t="s">
        <v>54</v>
      </c>
      <c r="C266" s="33">
        <v>48510.466</v>
      </c>
      <c r="D266" s="33"/>
      <c r="E266" s="1">
        <f t="shared" si="46"/>
        <v>16293.603137872631</v>
      </c>
      <c r="F266" s="1">
        <f t="shared" si="47"/>
        <v>16293.5</v>
      </c>
      <c r="P266" s="1">
        <f t="shared" si="48"/>
        <v>2.7344691593920566E-2</v>
      </c>
      <c r="Q266" s="27">
        <f t="shared" si="49"/>
        <v>33491.966</v>
      </c>
      <c r="R266" s="91">
        <v>4.2249984995578416E-2</v>
      </c>
      <c r="AC266" s="1" t="s">
        <v>81</v>
      </c>
      <c r="AH266" s="1" t="s">
        <v>82</v>
      </c>
      <c r="AT266" s="1">
        <v>26897.5</v>
      </c>
      <c r="AU266" s="1">
        <v>4.8684829998819623E-2</v>
      </c>
    </row>
    <row r="267" spans="1:55">
      <c r="A267" s="30" t="s">
        <v>297</v>
      </c>
      <c r="B267" s="32"/>
      <c r="C267" s="33">
        <v>48767.51</v>
      </c>
      <c r="D267" s="33">
        <v>2E-3</v>
      </c>
      <c r="E267" s="1">
        <f t="shared" si="46"/>
        <v>16921.081972081778</v>
      </c>
      <c r="F267" s="1">
        <f t="shared" si="47"/>
        <v>16921</v>
      </c>
      <c r="P267" s="1">
        <f t="shared" si="48"/>
        <v>3.0281079242515638E-2</v>
      </c>
      <c r="Q267" s="27">
        <f t="shared" si="49"/>
        <v>33749.01</v>
      </c>
      <c r="R267" s="91">
        <v>3.3579510003619362E-2</v>
      </c>
      <c r="AC267" s="1" t="s">
        <v>81</v>
      </c>
      <c r="AH267" s="1" t="s">
        <v>82</v>
      </c>
      <c r="AT267" s="1">
        <v>30376</v>
      </c>
      <c r="AU267" s="1">
        <v>4.1436974999669474E-2</v>
      </c>
    </row>
    <row r="268" spans="1:55">
      <c r="A268" s="30" t="s">
        <v>298</v>
      </c>
      <c r="B268" s="32" t="s">
        <v>54</v>
      </c>
      <c r="C268" s="33">
        <v>48768.534800000001</v>
      </c>
      <c r="D268" s="33">
        <v>5.0000000000000001E-4</v>
      </c>
      <c r="E268" s="1">
        <f t="shared" si="46"/>
        <v>16923.583646150408</v>
      </c>
      <c r="F268" s="1">
        <f t="shared" si="47"/>
        <v>16923.5</v>
      </c>
      <c r="P268" s="1">
        <f t="shared" si="48"/>
        <v>3.0293055021832851E-2</v>
      </c>
      <c r="Q268" s="27">
        <f t="shared" si="49"/>
        <v>33750.034800000001</v>
      </c>
      <c r="R268" s="91">
        <v>3.4265285001310986E-2</v>
      </c>
      <c r="AC268" s="1" t="s">
        <v>81</v>
      </c>
      <c r="AH268" s="1" t="s">
        <v>82</v>
      </c>
      <c r="AT268" s="1">
        <v>30403</v>
      </c>
      <c r="AU268" s="1">
        <v>8.2525520003400743E-2</v>
      </c>
    </row>
    <row r="269" spans="1:55">
      <c r="A269" s="30" t="s">
        <v>297</v>
      </c>
      <c r="B269" s="32"/>
      <c r="C269" s="33">
        <v>48801.506999999998</v>
      </c>
      <c r="D269" s="33">
        <v>3.0000000000000001E-3</v>
      </c>
      <c r="E269" s="1">
        <f t="shared" si="46"/>
        <v>17004.073202869524</v>
      </c>
      <c r="F269" s="1">
        <f t="shared" si="47"/>
        <v>17004</v>
      </c>
      <c r="P269" s="1">
        <f t="shared" si="48"/>
        <v>3.067985031213457E-2</v>
      </c>
      <c r="Q269" s="27">
        <f t="shared" si="49"/>
        <v>33783.006999999998</v>
      </c>
      <c r="R269" s="91">
        <v>2.9987239999172743E-2</v>
      </c>
      <c r="AC269" s="1" t="s">
        <v>81</v>
      </c>
      <c r="AH269" s="1" t="s">
        <v>82</v>
      </c>
      <c r="AT269" s="1">
        <v>30439.5</v>
      </c>
      <c r="AU269" s="1">
        <v>4.1308525003842078E-2</v>
      </c>
    </row>
    <row r="270" spans="1:55">
      <c r="A270" s="30" t="s">
        <v>136</v>
      </c>
      <c r="B270" s="32" t="s">
        <v>54</v>
      </c>
      <c r="C270" s="33">
        <v>49167.510999999999</v>
      </c>
      <c r="D270" s="33">
        <v>6.0000000000000001E-3</v>
      </c>
      <c r="E270" s="1">
        <f t="shared" si="46"/>
        <v>17897.537991916863</v>
      </c>
      <c r="F270" s="1">
        <f t="shared" si="47"/>
        <v>17897.5</v>
      </c>
      <c r="P270" s="1">
        <f t="shared" si="48"/>
        <v>3.5126107743017887E-2</v>
      </c>
      <c r="Q270" s="27">
        <f t="shared" si="49"/>
        <v>34149.010999999999</v>
      </c>
      <c r="R270" s="91">
        <v>1.5563224995275959E-2</v>
      </c>
      <c r="AC270" s="1" t="s">
        <v>81</v>
      </c>
      <c r="AH270" s="1" t="s">
        <v>82</v>
      </c>
      <c r="AT270" s="1">
        <v>30552</v>
      </c>
      <c r="AU270" s="1">
        <v>8.3353224996244535E-2</v>
      </c>
    </row>
    <row r="271" spans="1:55">
      <c r="A271" s="30" t="s">
        <v>136</v>
      </c>
      <c r="B271" s="32" t="s">
        <v>54</v>
      </c>
      <c r="C271" s="33">
        <v>49172.432999999997</v>
      </c>
      <c r="D271" s="33">
        <v>4.0000000000000001E-3</v>
      </c>
      <c r="E271" s="1">
        <f t="shared" si="46"/>
        <v>17909.553253202776</v>
      </c>
      <c r="F271" s="1">
        <f t="shared" si="47"/>
        <v>17909.5</v>
      </c>
      <c r="P271" s="1">
        <f t="shared" si="48"/>
        <v>3.5187733648310321E-2</v>
      </c>
      <c r="Q271" s="27">
        <f t="shared" si="49"/>
        <v>34153.932999999997</v>
      </c>
      <c r="R271" s="91">
        <v>2.1814944993820973E-2</v>
      </c>
      <c r="AC271" s="1" t="s">
        <v>81</v>
      </c>
      <c r="AH271" s="1" t="s">
        <v>82</v>
      </c>
      <c r="AT271" s="1">
        <v>31259.5</v>
      </c>
      <c r="AU271" s="1">
        <v>0.12732056000095326</v>
      </c>
    </row>
    <row r="272" spans="1:55">
      <c r="A272" s="30" t="s">
        <v>136</v>
      </c>
      <c r="B272" s="32" t="s">
        <v>54</v>
      </c>
      <c r="C272" s="33">
        <v>49174.478000000003</v>
      </c>
      <c r="D272" s="33">
        <v>3.0000000000000001E-3</v>
      </c>
      <c r="E272" s="1">
        <f t="shared" si="46"/>
        <v>17914.545372123899</v>
      </c>
      <c r="F272" s="1">
        <f t="shared" si="47"/>
        <v>17914.5</v>
      </c>
      <c r="P272" s="1">
        <f t="shared" si="48"/>
        <v>3.5213426059336667E-2</v>
      </c>
      <c r="Q272" s="27">
        <f t="shared" si="49"/>
        <v>34155.978000000003</v>
      </c>
      <c r="R272" s="91">
        <v>1.8586495003546588E-2</v>
      </c>
      <c r="AC272" s="1" t="s">
        <v>81</v>
      </c>
      <c r="AH272" s="1" t="s">
        <v>82</v>
      </c>
      <c r="AT272" s="1">
        <v>31262</v>
      </c>
      <c r="AU272" s="1">
        <v>0.12668693000159692</v>
      </c>
    </row>
    <row r="273" spans="1:55">
      <c r="A273" s="30" t="s">
        <v>136</v>
      </c>
      <c r="B273" s="32"/>
      <c r="C273" s="33">
        <v>49175.5</v>
      </c>
      <c r="D273" s="33">
        <v>4.0000000000000001E-3</v>
      </c>
      <c r="E273" s="1">
        <f t="shared" si="46"/>
        <v>17917.040211017473</v>
      </c>
      <c r="F273" s="1">
        <f t="shared" si="47"/>
        <v>17917</v>
      </c>
      <c r="P273" s="1">
        <f t="shared" si="48"/>
        <v>3.5226275562751569E-2</v>
      </c>
      <c r="Q273" s="27">
        <f t="shared" si="49"/>
        <v>34157</v>
      </c>
      <c r="R273" s="91">
        <v>1.6472269999212585E-2</v>
      </c>
      <c r="AC273" s="1" t="s">
        <v>81</v>
      </c>
      <c r="AH273" s="1" t="s">
        <v>82</v>
      </c>
      <c r="AT273" s="1">
        <v>31272</v>
      </c>
      <c r="AU273" s="1">
        <v>0.12771924499975285</v>
      </c>
    </row>
    <row r="274" spans="1:55">
      <c r="A274" s="30" t="s">
        <v>136</v>
      </c>
      <c r="B274" s="32"/>
      <c r="C274" s="33">
        <v>49175.508000000002</v>
      </c>
      <c r="D274" s="33"/>
      <c r="E274" s="1">
        <f t="shared" si="46"/>
        <v>17917.059740089051</v>
      </c>
      <c r="F274" s="1">
        <f t="shared" si="47"/>
        <v>17917</v>
      </c>
      <c r="P274" s="1">
        <f t="shared" si="48"/>
        <v>3.5226275562751569E-2</v>
      </c>
      <c r="Q274" s="27">
        <f t="shared" si="49"/>
        <v>34157.008000000002</v>
      </c>
      <c r="R274" s="91">
        <v>2.44722700008424E-2</v>
      </c>
      <c r="AC274" s="1" t="s">
        <v>81</v>
      </c>
      <c r="AH274" s="1" t="s">
        <v>82</v>
      </c>
      <c r="AT274" s="1">
        <v>31408.5</v>
      </c>
      <c r="AU274" s="1">
        <v>0.10907912000402575</v>
      </c>
    </row>
    <row r="275" spans="1:55">
      <c r="A275" s="30" t="s">
        <v>127</v>
      </c>
      <c r="B275" s="32"/>
      <c r="C275" s="33">
        <v>49200.485000000001</v>
      </c>
      <c r="D275" s="33"/>
      <c r="E275" s="1">
        <f t="shared" si="46"/>
        <v>17978.031942677095</v>
      </c>
      <c r="F275" s="1">
        <f t="shared" si="47"/>
        <v>17978</v>
      </c>
      <c r="P275" s="1">
        <f t="shared" si="48"/>
        <v>3.5540484748600019E-2</v>
      </c>
      <c r="Q275" s="27">
        <f t="shared" si="49"/>
        <v>34181.985000000001</v>
      </c>
      <c r="R275" s="91">
        <v>1.3085179998597596E-2</v>
      </c>
      <c r="AC275" s="1" t="s">
        <v>81</v>
      </c>
      <c r="AH275" s="1" t="s">
        <v>82</v>
      </c>
      <c r="AT275" s="1">
        <v>32214</v>
      </c>
      <c r="AU275" s="1">
        <v>0.13805344499996863</v>
      </c>
    </row>
    <row r="276" spans="1:55">
      <c r="A276" s="33" t="s">
        <v>137</v>
      </c>
      <c r="B276" s="32"/>
      <c r="C276" s="33">
        <v>49200.489000000001</v>
      </c>
      <c r="D276" s="33" t="s">
        <v>138</v>
      </c>
      <c r="E276" s="1">
        <f t="shared" si="46"/>
        <v>17978.041707212884</v>
      </c>
      <c r="F276" s="1">
        <f t="shared" si="47"/>
        <v>17978</v>
      </c>
      <c r="O276" s="1">
        <f ca="1">+C$11+C$12*$F276</f>
        <v>3.6681434325047835E-2</v>
      </c>
      <c r="P276" s="1">
        <f t="shared" si="48"/>
        <v>3.5540484748600019E-2</v>
      </c>
      <c r="Q276" s="27">
        <f t="shared" si="49"/>
        <v>34181.989000000001</v>
      </c>
      <c r="R276" s="91">
        <v>1.7085179999412503E-2</v>
      </c>
      <c r="AC276" s="1" t="s">
        <v>81</v>
      </c>
      <c r="AH276" s="1" t="s">
        <v>82</v>
      </c>
      <c r="AT276" s="1">
        <v>32216.5</v>
      </c>
      <c r="AU276" s="1">
        <v>0.13803922000079183</v>
      </c>
      <c r="BA276" s="1">
        <v>6276</v>
      </c>
      <c r="BB276" s="1">
        <v>9.2495599965332076E-3</v>
      </c>
      <c r="BC276" s="1">
        <v>1</v>
      </c>
    </row>
    <row r="277" spans="1:55">
      <c r="A277" s="30" t="s">
        <v>127</v>
      </c>
      <c r="B277" s="32"/>
      <c r="C277" s="33">
        <v>49207.447</v>
      </c>
      <c r="D277" s="33"/>
      <c r="E277" s="1">
        <f t="shared" ref="E277:E317" si="50">+(C277-C$7)/C$8</f>
        <v>17995.027117214388</v>
      </c>
      <c r="F277" s="1">
        <f t="shared" ref="F277:F302" si="51">ROUND(2*E277,0)/2</f>
        <v>17995</v>
      </c>
      <c r="P277" s="1">
        <f t="shared" ref="P277:P317" si="52">+D$11+D$12*F277+D$13*F277^2</f>
        <v>3.5628284470626971E-2</v>
      </c>
      <c r="Q277" s="27">
        <f t="shared" ref="Q277:Q317" si="53">+C277-15018.5</f>
        <v>34188.947</v>
      </c>
      <c r="R277" s="91">
        <v>1.1108449994935654E-2</v>
      </c>
      <c r="AC277" s="1" t="s">
        <v>81</v>
      </c>
      <c r="AH277" s="1" t="s">
        <v>82</v>
      </c>
      <c r="AU277" s="1">
        <v>0.13738231999741402</v>
      </c>
      <c r="BA277" s="1">
        <v>7117.5</v>
      </c>
      <c r="BB277" s="1">
        <v>2.4014250011532567E-3</v>
      </c>
      <c r="BC277" s="1">
        <v>1</v>
      </c>
    </row>
    <row r="278" spans="1:55">
      <c r="A278" s="33" t="s">
        <v>137</v>
      </c>
      <c r="B278" s="32"/>
      <c r="C278" s="33">
        <v>49207.451000000001</v>
      </c>
      <c r="D278" s="33" t="s">
        <v>138</v>
      </c>
      <c r="E278" s="1">
        <f t="shared" si="50"/>
        <v>17995.036881750177</v>
      </c>
      <c r="F278" s="1">
        <f t="shared" si="51"/>
        <v>17995</v>
      </c>
      <c r="O278" s="1">
        <f ca="1">+C$11+C$12*$F278</f>
        <v>3.6808044155287267E-2</v>
      </c>
      <c r="P278" s="1">
        <f t="shared" si="52"/>
        <v>3.5628284470626971E-2</v>
      </c>
      <c r="Q278" s="27">
        <f t="shared" si="53"/>
        <v>34188.951000000001</v>
      </c>
      <c r="R278" s="91">
        <v>1.5108449995750561E-2</v>
      </c>
      <c r="AC278" s="1" t="s">
        <v>81</v>
      </c>
      <c r="AH278" s="1" t="s">
        <v>82</v>
      </c>
      <c r="AU278" s="1">
        <v>0.13814563499909127</v>
      </c>
    </row>
    <row r="279" spans="1:55">
      <c r="A279" s="30" t="s">
        <v>127</v>
      </c>
      <c r="B279" s="32"/>
      <c r="C279" s="33">
        <v>49214.425000000003</v>
      </c>
      <c r="D279" s="33"/>
      <c r="E279" s="1">
        <f t="shared" si="50"/>
        <v>18012.061349894837</v>
      </c>
      <c r="F279" s="1">
        <f t="shared" si="51"/>
        <v>18012</v>
      </c>
      <c r="P279" s="1">
        <f t="shared" si="52"/>
        <v>3.5716185855971187E-2</v>
      </c>
      <c r="Q279" s="27">
        <f t="shared" si="53"/>
        <v>34195.925000000003</v>
      </c>
      <c r="R279" s="91">
        <v>2.5131720001809299E-2</v>
      </c>
      <c r="AU279" s="1">
        <v>0.14954233999742428</v>
      </c>
      <c r="BA279" s="1">
        <v>7189</v>
      </c>
      <c r="BB279" s="1">
        <v>7.5345900040701963E-3</v>
      </c>
      <c r="BC279" s="1">
        <v>1</v>
      </c>
    </row>
    <row r="280" spans="1:55">
      <c r="A280" s="33" t="s">
        <v>137</v>
      </c>
      <c r="B280" s="32"/>
      <c r="C280" s="33">
        <v>49214.428</v>
      </c>
      <c r="D280" s="33" t="s">
        <v>138</v>
      </c>
      <c r="E280" s="1">
        <f t="shared" si="50"/>
        <v>18012.068673296668</v>
      </c>
      <c r="F280" s="1">
        <f t="shared" si="51"/>
        <v>18012</v>
      </c>
      <c r="O280" s="1">
        <f ca="1">+C$11+C$12*$F280</f>
        <v>3.6934653985526728E-2</v>
      </c>
      <c r="P280" s="1">
        <f t="shared" si="52"/>
        <v>3.5716185855971187E-2</v>
      </c>
      <c r="Q280" s="27">
        <f t="shared" si="53"/>
        <v>34195.928</v>
      </c>
      <c r="R280" s="91">
        <v>2.8131719998782501E-2</v>
      </c>
      <c r="AU280" s="1">
        <v>0.14972811499319505</v>
      </c>
    </row>
    <row r="281" spans="1:55">
      <c r="A281" s="30" t="s">
        <v>299</v>
      </c>
      <c r="B281" s="32" t="s">
        <v>54</v>
      </c>
      <c r="C281" s="33">
        <v>49544.385000000002</v>
      </c>
      <c r="D281" s="33">
        <v>6.0000000000000001E-3</v>
      </c>
      <c r="E281" s="1">
        <f t="shared" si="50"/>
        <v>18817.537906965408</v>
      </c>
      <c r="F281" s="1">
        <f t="shared" si="51"/>
        <v>18817.5</v>
      </c>
      <c r="P281" s="1">
        <f t="shared" si="52"/>
        <v>3.9997690358752065E-2</v>
      </c>
      <c r="Q281" s="27">
        <f t="shared" si="53"/>
        <v>34525.885000000002</v>
      </c>
      <c r="R281" s="91">
        <v>1.5528424999502022E-2</v>
      </c>
      <c r="AC281" s="1" t="s">
        <v>146</v>
      </c>
      <c r="AH281" s="1" t="s">
        <v>82</v>
      </c>
      <c r="BA281" s="1">
        <v>7191.5</v>
      </c>
      <c r="BB281" s="1">
        <v>7.0203649956965819E-3</v>
      </c>
      <c r="BC281" s="1">
        <v>1</v>
      </c>
    </row>
    <row r="282" spans="1:55">
      <c r="A282" s="30" t="s">
        <v>140</v>
      </c>
      <c r="B282" s="32"/>
      <c r="C282" s="33">
        <v>49547.455000000002</v>
      </c>
      <c r="D282" s="33"/>
      <c r="E282" s="1">
        <f t="shared" si="50"/>
        <v>18825.03218818194</v>
      </c>
      <c r="F282" s="1">
        <f t="shared" si="51"/>
        <v>18825</v>
      </c>
      <c r="P282" s="1">
        <f t="shared" si="52"/>
        <v>4.003862786900822E-2</v>
      </c>
      <c r="Q282" s="27">
        <f t="shared" si="53"/>
        <v>34528.955000000002</v>
      </c>
      <c r="R282" s="91">
        <v>1.3185750001866836E-2</v>
      </c>
    </row>
    <row r="283" spans="1:55">
      <c r="A283" s="30" t="s">
        <v>300</v>
      </c>
      <c r="B283" s="32" t="s">
        <v>54</v>
      </c>
      <c r="C283" s="33">
        <v>49571.434000000001</v>
      </c>
      <c r="D283" s="33">
        <v>4.0000000000000001E-3</v>
      </c>
      <c r="E283" s="1">
        <f t="shared" si="50"/>
        <v>18883.568139091123</v>
      </c>
      <c r="F283" s="1">
        <f t="shared" si="51"/>
        <v>18883.5</v>
      </c>
      <c r="P283" s="1">
        <f t="shared" si="52"/>
        <v>4.0358619552929964E-2</v>
      </c>
      <c r="Q283" s="27">
        <f t="shared" si="53"/>
        <v>34552.934000000001</v>
      </c>
      <c r="R283" s="91">
        <v>2.7912885001569521E-2</v>
      </c>
    </row>
    <row r="284" spans="1:55">
      <c r="A284" s="30" t="s">
        <v>142</v>
      </c>
      <c r="B284" s="32"/>
      <c r="C284" s="33">
        <v>49896.487999999998</v>
      </c>
      <c r="D284" s="33"/>
      <c r="E284" s="1">
        <f t="shared" si="50"/>
        <v>19677.06849301892</v>
      </c>
      <c r="F284" s="1">
        <f t="shared" si="51"/>
        <v>19677</v>
      </c>
      <c r="P284" s="1">
        <f t="shared" si="52"/>
        <v>4.4817930828650876E-2</v>
      </c>
      <c r="Q284" s="27">
        <f t="shared" si="53"/>
        <v>34877.987999999998</v>
      </c>
      <c r="R284" s="91">
        <v>2.8057869996700902E-2</v>
      </c>
    </row>
    <row r="285" spans="1:55">
      <c r="A285" s="30" t="s">
        <v>301</v>
      </c>
      <c r="B285" s="32" t="s">
        <v>54</v>
      </c>
      <c r="C285" s="33">
        <v>49959.353000000003</v>
      </c>
      <c r="D285" s="33">
        <v>2.1000000000000001E-2</v>
      </c>
      <c r="E285" s="1">
        <f t="shared" si="50"/>
        <v>19830.530378581552</v>
      </c>
      <c r="F285" s="1">
        <f t="shared" si="51"/>
        <v>19830.5</v>
      </c>
      <c r="P285" s="1">
        <f t="shared" si="52"/>
        <v>4.5706138008523661E-2</v>
      </c>
      <c r="Q285" s="27">
        <f t="shared" si="53"/>
        <v>34940.853000000003</v>
      </c>
      <c r="R285" s="91">
        <v>1.244445500196889E-2</v>
      </c>
    </row>
    <row r="286" spans="1:55">
      <c r="A286" s="119" t="s">
        <v>302</v>
      </c>
      <c r="B286" s="118" t="s">
        <v>50</v>
      </c>
      <c r="C286" s="100">
        <v>50234.044999999998</v>
      </c>
      <c r="D286" s="100"/>
      <c r="E286" s="1">
        <f t="shared" si="50"/>
        <v>20501.09034468298</v>
      </c>
      <c r="F286" s="1">
        <f t="shared" si="51"/>
        <v>20501</v>
      </c>
      <c r="G286" s="1">
        <f>+C286-(C$7+F286*C$8)</f>
        <v>3.7009309999120887E-2</v>
      </c>
      <c r="L286" s="1">
        <f>G286</f>
        <v>3.7009309999120887E-2</v>
      </c>
      <c r="O286" s="1">
        <f t="shared" ref="O286:O317" ca="1" si="54">+C$11+C$12*$F286</f>
        <v>5.5471822659996062E-2</v>
      </c>
      <c r="P286" s="1">
        <f t="shared" si="52"/>
        <v>4.9683073170400952E-2</v>
      </c>
      <c r="Q286" s="27">
        <f t="shared" si="53"/>
        <v>35215.544999999998</v>
      </c>
      <c r="R286" s="91"/>
      <c r="S286" s="1">
        <f>+(P286-G286)^2</f>
        <v>1.606242729216949E-4</v>
      </c>
      <c r="T286" s="1">
        <v>1</v>
      </c>
      <c r="U286" s="1">
        <f>+T286*S286</f>
        <v>1.606242729216949E-4</v>
      </c>
      <c r="V286" s="1">
        <f>+G286-P286</f>
        <v>-1.2673763171280064E-2</v>
      </c>
    </row>
    <row r="287" spans="1:55">
      <c r="A287" s="30" t="s">
        <v>145</v>
      </c>
      <c r="B287" s="32"/>
      <c r="C287" s="33">
        <v>50252.483699999997</v>
      </c>
      <c r="D287" s="33"/>
      <c r="E287" s="1">
        <f t="shared" si="50"/>
        <v>20546.101681186967</v>
      </c>
      <c r="F287" s="1">
        <f t="shared" si="51"/>
        <v>20546</v>
      </c>
      <c r="G287" s="1">
        <f>+C287-(C$7+F287*C$8)</f>
        <v>4.1653259992017411E-2</v>
      </c>
      <c r="K287" s="1">
        <f>+G287</f>
        <v>4.1653259992017411E-2</v>
      </c>
      <c r="O287" s="1">
        <f t="shared" ca="1" si="54"/>
        <v>5.5806966328276947E-2</v>
      </c>
      <c r="P287" s="1">
        <f t="shared" si="52"/>
        <v>4.995564472737353E-2</v>
      </c>
      <c r="Q287" s="27">
        <f t="shared" si="53"/>
        <v>35233.983699999997</v>
      </c>
      <c r="R287" s="91"/>
      <c r="S287" s="1">
        <f>+(P287-G287)^2</f>
        <v>6.8929592293874296E-5</v>
      </c>
      <c r="T287" s="1">
        <v>1</v>
      </c>
      <c r="U287" s="1">
        <f>+T287*S287</f>
        <v>6.8929592293874296E-5</v>
      </c>
      <c r="V287" s="1">
        <f>+G287-P287</f>
        <v>-8.3023847353561192E-3</v>
      </c>
      <c r="BA287" s="1">
        <v>6378.5</v>
      </c>
      <c r="BB287" s="1">
        <v>5.4663349947077222E-3</v>
      </c>
      <c r="BC287" s="1">
        <v>1</v>
      </c>
    </row>
    <row r="288" spans="1:55">
      <c r="A288" s="30" t="s">
        <v>142</v>
      </c>
      <c r="B288" s="32" t="s">
        <v>54</v>
      </c>
      <c r="C288" s="33">
        <v>50287.504999999997</v>
      </c>
      <c r="D288" s="33"/>
      <c r="E288" s="1">
        <f t="shared" si="50"/>
        <v>20631.593365476387</v>
      </c>
      <c r="F288" s="1">
        <f t="shared" si="51"/>
        <v>20631.5</v>
      </c>
      <c r="O288" s="1">
        <f t="shared" ca="1" si="54"/>
        <v>5.6443739298010609E-2</v>
      </c>
      <c r="P288" s="1">
        <f t="shared" si="52"/>
        <v>5.0475493200981492E-2</v>
      </c>
      <c r="Q288" s="27">
        <f t="shared" si="53"/>
        <v>35269.004999999997</v>
      </c>
      <c r="R288" s="91">
        <v>3.8246764997893479E-2</v>
      </c>
      <c r="BA288" s="1">
        <v>1799</v>
      </c>
      <c r="BB288" s="1">
        <v>-1.1963100041612051E-3</v>
      </c>
      <c r="BC288" s="1">
        <v>1</v>
      </c>
    </row>
    <row r="289" spans="1:55">
      <c r="A289" s="30" t="s">
        <v>147</v>
      </c>
      <c r="B289" s="32" t="s">
        <v>50</v>
      </c>
      <c r="C289" s="33">
        <v>50334.410300000003</v>
      </c>
      <c r="D289" s="33">
        <v>2.0000000000000001E-4</v>
      </c>
      <c r="E289" s="1">
        <f t="shared" si="50"/>
        <v>20746.095485589027</v>
      </c>
      <c r="F289" s="1">
        <f t="shared" si="51"/>
        <v>20746</v>
      </c>
      <c r="G289" s="1">
        <f>+C289-(C$7+F289*C$8)</f>
        <v>3.9115260005928576E-2</v>
      </c>
      <c r="K289" s="1">
        <f>+G289</f>
        <v>3.9115260005928576E-2</v>
      </c>
      <c r="O289" s="1">
        <f t="shared" ca="1" si="54"/>
        <v>5.729649374285864E-2</v>
      </c>
      <c r="P289" s="1">
        <f t="shared" si="52"/>
        <v>5.1175692385988632E-2</v>
      </c>
      <c r="Q289" s="27">
        <f t="shared" si="53"/>
        <v>35315.910300000003</v>
      </c>
      <c r="R289" s="91"/>
      <c r="S289" s="1">
        <f>+(P289-G289)^2</f>
        <v>1.4545402919400105E-4</v>
      </c>
      <c r="T289" s="1">
        <v>1</v>
      </c>
      <c r="U289" s="1">
        <f>+T289*S289</f>
        <v>1.4545402919400105E-4</v>
      </c>
      <c r="V289" s="1">
        <f>+G289-P289</f>
        <v>-1.2060432380060056E-2</v>
      </c>
      <c r="BA289" s="1">
        <v>32216.5</v>
      </c>
      <c r="BB289" s="1">
        <v>0.14972811499319505</v>
      </c>
      <c r="BC289" s="1">
        <v>1</v>
      </c>
    </row>
    <row r="290" spans="1:55">
      <c r="A290" s="30" t="s">
        <v>150</v>
      </c>
      <c r="B290" s="32" t="s">
        <v>50</v>
      </c>
      <c r="C290" s="33">
        <v>50640.425199999998</v>
      </c>
      <c r="D290" s="33">
        <v>4.0000000000000002E-4</v>
      </c>
      <c r="E290" s="1">
        <f t="shared" si="50"/>
        <v>21493.118846191195</v>
      </c>
      <c r="F290" s="1">
        <f t="shared" si="51"/>
        <v>21493</v>
      </c>
      <c r="G290" s="1">
        <f>+C290-(C$7+F290*C$8)</f>
        <v>4.8684829998819623E-2</v>
      </c>
      <c r="K290" s="1">
        <f>+G290</f>
        <v>4.8684829998819623E-2</v>
      </c>
      <c r="O290" s="1">
        <f t="shared" ca="1" si="54"/>
        <v>6.2859878636321309E-2</v>
      </c>
      <c r="P290" s="1">
        <f t="shared" si="52"/>
        <v>5.5856995210286718E-2</v>
      </c>
      <c r="Q290" s="27">
        <f t="shared" si="53"/>
        <v>35621.925199999998</v>
      </c>
      <c r="R290" s="91"/>
      <c r="S290" s="1">
        <f>+(P290-G290)^2</f>
        <v>5.1439953820578841E-5</v>
      </c>
      <c r="T290" s="1">
        <v>1</v>
      </c>
      <c r="U290" s="1">
        <f>+T290*S290</f>
        <v>5.1439953820578841E-5</v>
      </c>
      <c r="V290" s="1">
        <f>+G290-P290</f>
        <v>-7.172165211467095E-3</v>
      </c>
    </row>
    <row r="291" spans="1:55">
      <c r="A291" s="30" t="s">
        <v>147</v>
      </c>
      <c r="B291" s="34" t="s">
        <v>54</v>
      </c>
      <c r="C291" s="33">
        <v>50652.502500000002</v>
      </c>
      <c r="D291" s="33">
        <v>1E-4</v>
      </c>
      <c r="E291" s="1">
        <f t="shared" si="50"/>
        <v>21522.601153206324</v>
      </c>
      <c r="F291" s="1">
        <f t="shared" si="51"/>
        <v>21522.5</v>
      </c>
      <c r="G291" s="1">
        <f>+C291-(C$7+F291*C$8)</f>
        <v>4.1436974999669474E-2</v>
      </c>
      <c r="K291" s="1">
        <f>+G291</f>
        <v>4.1436974999669474E-2</v>
      </c>
      <c r="O291" s="1">
        <f t="shared" ca="1" si="54"/>
        <v>6.3079583929972122E-2</v>
      </c>
      <c r="P291" s="1">
        <f t="shared" si="52"/>
        <v>5.6045894962172993E-2</v>
      </c>
      <c r="Q291" s="27">
        <f t="shared" si="53"/>
        <v>35634.002500000002</v>
      </c>
      <c r="R291" s="91"/>
      <c r="S291" s="1">
        <f>+(P291-G291)^2</f>
        <v>2.1342054247083382E-4</v>
      </c>
      <c r="T291" s="1">
        <v>1</v>
      </c>
      <c r="U291" s="1">
        <f>+T291*S291</f>
        <v>2.1342054247083382E-4</v>
      </c>
      <c r="V291" s="1">
        <f>+G291-P291</f>
        <v>-1.4608919962503519E-2</v>
      </c>
    </row>
    <row r="292" spans="1:55">
      <c r="A292" s="30" t="s">
        <v>147</v>
      </c>
      <c r="B292" s="34" t="s">
        <v>54</v>
      </c>
      <c r="C292" s="33">
        <v>50654.550600000002</v>
      </c>
      <c r="D292" s="33">
        <v>1E-4</v>
      </c>
      <c r="E292" s="1">
        <f t="shared" si="50"/>
        <v>21527.60083964267</v>
      </c>
      <c r="F292" s="1">
        <f t="shared" si="51"/>
        <v>21527.5</v>
      </c>
      <c r="G292" s="1">
        <f>+C292-(C$7+F292*C$8)</f>
        <v>4.1308525003842078E-2</v>
      </c>
      <c r="K292" s="1">
        <f>+G292</f>
        <v>4.1308525003842078E-2</v>
      </c>
      <c r="O292" s="1">
        <f t="shared" ca="1" si="54"/>
        <v>6.3116822115336674E-2</v>
      </c>
      <c r="P292" s="1">
        <f t="shared" si="52"/>
        <v>5.6077942209968271E-2</v>
      </c>
      <c r="Q292" s="27">
        <f t="shared" si="53"/>
        <v>35636.050600000002</v>
      </c>
      <c r="R292" s="91"/>
      <c r="S292" s="1">
        <f>+(P292-G292)^2</f>
        <v>2.1813568460861643E-4</v>
      </c>
      <c r="T292" s="1">
        <v>1</v>
      </c>
      <c r="U292" s="1">
        <f>+T292*S292</f>
        <v>2.1813568460861643E-4</v>
      </c>
      <c r="V292" s="1">
        <f>+G292-P292</f>
        <v>-1.4769417206126192E-2</v>
      </c>
      <c r="BA292" s="1">
        <v>30552</v>
      </c>
      <c r="BB292" s="1">
        <v>0.10907912000402575</v>
      </c>
      <c r="BC292" s="1">
        <v>1</v>
      </c>
    </row>
    <row r="293" spans="1:55">
      <c r="A293" s="33" t="s">
        <v>151</v>
      </c>
      <c r="B293" s="32" t="s">
        <v>50</v>
      </c>
      <c r="C293" s="33">
        <v>52086.454400000002</v>
      </c>
      <c r="D293" s="33" t="s">
        <v>138</v>
      </c>
      <c r="E293" s="1">
        <f t="shared" si="50"/>
        <v>25023.069814307091</v>
      </c>
      <c r="F293" s="1">
        <f t="shared" si="51"/>
        <v>25023</v>
      </c>
      <c r="O293" s="1">
        <f t="shared" ca="1" si="54"/>
        <v>8.915003750368844E-2</v>
      </c>
      <c r="P293" s="1">
        <f t="shared" si="52"/>
        <v>8.0634339443280384E-2</v>
      </c>
      <c r="Q293" s="27">
        <f t="shared" si="53"/>
        <v>37067.954400000002</v>
      </c>
      <c r="R293" s="91">
        <v>2.8599130004295148E-2</v>
      </c>
    </row>
    <row r="294" spans="1:55">
      <c r="A294" s="33" t="s">
        <v>151</v>
      </c>
      <c r="B294" s="32" t="s">
        <v>50</v>
      </c>
      <c r="C294" s="33">
        <v>52118.422200000001</v>
      </c>
      <c r="D294" s="33" t="s">
        <v>138</v>
      </c>
      <c r="E294" s="1">
        <f t="shared" si="50"/>
        <v>25101.107496090095</v>
      </c>
      <c r="F294" s="1">
        <f t="shared" si="51"/>
        <v>25101</v>
      </c>
      <c r="O294" s="1">
        <f t="shared" ca="1" si="54"/>
        <v>8.9730953195375301E-2</v>
      </c>
      <c r="P294" s="1">
        <f t="shared" si="52"/>
        <v>8.1231326633261269E-2</v>
      </c>
      <c r="Q294" s="27">
        <f t="shared" si="53"/>
        <v>37099.922200000001</v>
      </c>
      <c r="R294" s="91">
        <v>4.4035309998434968E-2</v>
      </c>
    </row>
    <row r="295" spans="1:55">
      <c r="A295" s="33" t="s">
        <v>151</v>
      </c>
      <c r="B295" s="32" t="s">
        <v>50</v>
      </c>
      <c r="C295" s="33">
        <v>52134.390090000001</v>
      </c>
      <c r="D295" s="33" t="s">
        <v>138</v>
      </c>
      <c r="E295" s="1">
        <f t="shared" si="50"/>
        <v>25140.087254427111</v>
      </c>
      <c r="F295" s="1">
        <f t="shared" si="51"/>
        <v>25140</v>
      </c>
      <c r="O295" s="1">
        <f t="shared" ca="1" si="54"/>
        <v>9.0021411041218719E-2</v>
      </c>
      <c r="P295" s="1">
        <f t="shared" si="52"/>
        <v>8.1530622805616126E-2</v>
      </c>
      <c r="Q295" s="27">
        <f t="shared" si="53"/>
        <v>37115.890090000001</v>
      </c>
      <c r="R295" s="91">
        <v>3.5743400003411807E-2</v>
      </c>
    </row>
    <row r="296" spans="1:55">
      <c r="A296" s="33" t="s">
        <v>151</v>
      </c>
      <c r="B296" s="32" t="s">
        <v>50</v>
      </c>
      <c r="C296" s="33">
        <v>52136.434399999998</v>
      </c>
      <c r="D296" s="33" t="s">
        <v>138</v>
      </c>
      <c r="E296" s="1">
        <f t="shared" si="50"/>
        <v>25145.07768896579</v>
      </c>
      <c r="F296" s="1">
        <f t="shared" si="51"/>
        <v>25145</v>
      </c>
      <c r="O296" s="1">
        <f t="shared" ca="1" si="54"/>
        <v>9.0058649226583271E-2</v>
      </c>
      <c r="P296" s="1">
        <f t="shared" si="52"/>
        <v>8.1569032805144465E-2</v>
      </c>
      <c r="Q296" s="27">
        <f t="shared" si="53"/>
        <v>37117.934399999998</v>
      </c>
      <c r="R296" s="91">
        <v>3.1824949997826479E-2</v>
      </c>
    </row>
    <row r="297" spans="1:55">
      <c r="A297" s="33" t="s">
        <v>152</v>
      </c>
      <c r="B297" s="32" t="s">
        <v>50</v>
      </c>
      <c r="C297" s="33">
        <v>52483.455000000002</v>
      </c>
      <c r="D297" s="33">
        <v>8.0000000000000002E-3</v>
      </c>
      <c r="E297" s="1">
        <f t="shared" si="50"/>
        <v>25992.201455848346</v>
      </c>
      <c r="F297" s="1">
        <f t="shared" si="51"/>
        <v>25992</v>
      </c>
      <c r="G297" s="1">
        <f>+C297-(C$7+F297*C$8)</f>
        <v>8.2525520003400743E-2</v>
      </c>
      <c r="K297" s="1">
        <f>+G297</f>
        <v>8.2525520003400743E-2</v>
      </c>
      <c r="O297" s="1">
        <f t="shared" ca="1" si="54"/>
        <v>9.6366797827336786E-2</v>
      </c>
      <c r="P297" s="1">
        <f t="shared" si="52"/>
        <v>8.820261531160567E-2</v>
      </c>
      <c r="Q297" s="27">
        <f t="shared" si="53"/>
        <v>37464.955000000002</v>
      </c>
      <c r="R297" s="91"/>
      <c r="S297" s="1">
        <f>+(P297-G297)^2</f>
        <v>3.2229411138442396E-5</v>
      </c>
      <c r="T297" s="1">
        <v>0.1</v>
      </c>
      <c r="U297" s="1">
        <f>+T297*S297</f>
        <v>3.2229411138442399E-6</v>
      </c>
      <c r="V297" s="1">
        <f>+G297-P297</f>
        <v>-5.6770953082049269E-3</v>
      </c>
    </row>
    <row r="298" spans="1:55">
      <c r="A298" s="33" t="s">
        <v>151</v>
      </c>
      <c r="B298" s="32" t="s">
        <v>50</v>
      </c>
      <c r="C298" s="33">
        <v>52490.430200000003</v>
      </c>
      <c r="D298" s="33" t="s">
        <v>138</v>
      </c>
      <c r="E298" s="1">
        <f t="shared" si="50"/>
        <v>26009.228853353739</v>
      </c>
      <c r="F298" s="1">
        <f t="shared" si="51"/>
        <v>26009</v>
      </c>
      <c r="O298" s="1">
        <f t="shared" ca="1" si="54"/>
        <v>9.6493407657576247E-2</v>
      </c>
      <c r="P298" s="1">
        <f t="shared" si="52"/>
        <v>8.8338340317425823E-2</v>
      </c>
      <c r="Q298" s="27">
        <f t="shared" si="53"/>
        <v>37471.930200000003</v>
      </c>
      <c r="R298" s="91">
        <v>9.3748790000972804E-2</v>
      </c>
      <c r="AC298" s="1" t="s">
        <v>81</v>
      </c>
      <c r="AH298" s="1" t="s">
        <v>82</v>
      </c>
    </row>
    <row r="299" spans="1:55">
      <c r="A299" s="33" t="s">
        <v>151</v>
      </c>
      <c r="B299" s="32" t="s">
        <v>50</v>
      </c>
      <c r="C299" s="33">
        <v>52492.464099999997</v>
      </c>
      <c r="D299" s="33" t="s">
        <v>138</v>
      </c>
      <c r="E299" s="1">
        <f t="shared" si="50"/>
        <v>26014.193875688026</v>
      </c>
      <c r="F299" s="1">
        <f t="shared" si="51"/>
        <v>26014</v>
      </c>
      <c r="O299" s="1">
        <f t="shared" ca="1" si="54"/>
        <v>9.6530645842940771E-2</v>
      </c>
      <c r="P299" s="1">
        <f t="shared" si="52"/>
        <v>8.8378278784474823E-2</v>
      </c>
      <c r="Q299" s="27">
        <f t="shared" si="53"/>
        <v>37473.964099999997</v>
      </c>
      <c r="R299" s="91">
        <v>7.94203400000697E-2</v>
      </c>
      <c r="AC299" s="1" t="s">
        <v>76</v>
      </c>
      <c r="AH299" s="1" t="s">
        <v>82</v>
      </c>
      <c r="BA299" s="1">
        <v>31262</v>
      </c>
      <c r="BB299" s="1">
        <v>0.13803922000079183</v>
      </c>
      <c r="BC299" s="1">
        <v>1</v>
      </c>
    </row>
    <row r="300" spans="1:55">
      <c r="A300" s="33" t="s">
        <v>151</v>
      </c>
      <c r="B300" s="32" t="s">
        <v>50</v>
      </c>
      <c r="C300" s="33">
        <v>52823.42095</v>
      </c>
      <c r="D300" s="33" t="s">
        <v>138</v>
      </c>
      <c r="E300" s="1">
        <f t="shared" si="50"/>
        <v>26822.103877133428</v>
      </c>
      <c r="F300" s="1">
        <f t="shared" si="51"/>
        <v>26822</v>
      </c>
      <c r="O300" s="1">
        <f t="shared" ca="1" si="54"/>
        <v>0.10254833659785087</v>
      </c>
      <c r="P300" s="1">
        <f t="shared" si="52"/>
        <v>9.4947876650870816E-2</v>
      </c>
      <c r="Q300" s="27">
        <f t="shared" si="53"/>
        <v>37804.92095</v>
      </c>
      <c r="R300" s="91">
        <v>4.2552819999400526E-2</v>
      </c>
      <c r="AC300" s="1" t="s">
        <v>76</v>
      </c>
      <c r="AH300" s="1" t="s">
        <v>82</v>
      </c>
    </row>
    <row r="301" spans="1:55">
      <c r="A301" s="29" t="s">
        <v>153</v>
      </c>
      <c r="B301" s="35" t="s">
        <v>54</v>
      </c>
      <c r="C301" s="33">
        <v>52854.39</v>
      </c>
      <c r="D301" s="33">
        <v>5.0000000000000001E-3</v>
      </c>
      <c r="E301" s="1">
        <f t="shared" si="50"/>
        <v>26897.703476387112</v>
      </c>
      <c r="F301" s="1">
        <f t="shared" si="51"/>
        <v>26897.5</v>
      </c>
      <c r="G301" s="1">
        <f>+C301-(C$7+F301*C$8)</f>
        <v>8.3353224996244535E-2</v>
      </c>
      <c r="K301" s="1">
        <f>+G301</f>
        <v>8.3353224996244535E-2</v>
      </c>
      <c r="O301" s="1">
        <f t="shared" ca="1" si="54"/>
        <v>0.10311063319685546</v>
      </c>
      <c r="P301" s="1">
        <f t="shared" si="52"/>
        <v>9.5573476261508222E-2</v>
      </c>
      <c r="Q301" s="27">
        <f t="shared" si="53"/>
        <v>37835.89</v>
      </c>
      <c r="R301" s="91"/>
      <c r="S301" s="1">
        <f>+(P301-G301)^2</f>
        <v>1.4933454098617875E-4</v>
      </c>
      <c r="T301" s="1">
        <v>0.2</v>
      </c>
      <c r="U301" s="1">
        <f>+T301*S301</f>
        <v>2.9866908197235751E-5</v>
      </c>
      <c r="V301" s="1">
        <f>+G301-P301</f>
        <v>-1.2220251265263687E-2</v>
      </c>
    </row>
    <row r="302" spans="1:55">
      <c r="A302" s="33" t="s">
        <v>151</v>
      </c>
      <c r="B302" s="32" t="s">
        <v>50</v>
      </c>
      <c r="C302" s="33">
        <v>53569.43722</v>
      </c>
      <c r="D302" s="33" t="s">
        <v>138</v>
      </c>
      <c r="E302" s="1">
        <f t="shared" si="50"/>
        <v>28643.229518660377</v>
      </c>
      <c r="F302" s="1">
        <f t="shared" si="51"/>
        <v>28643</v>
      </c>
      <c r="O302" s="1">
        <f t="shared" ca="1" si="54"/>
        <v>0.11611048370761731</v>
      </c>
      <c r="P302" s="1">
        <f t="shared" si="52"/>
        <v>0.11059591215683867</v>
      </c>
      <c r="Q302" s="27">
        <f t="shared" si="53"/>
        <v>38550.93722</v>
      </c>
      <c r="R302" s="91">
        <v>9.4021329998213332E-2</v>
      </c>
    </row>
    <row r="303" spans="1:55">
      <c r="A303" s="33" t="s">
        <v>154</v>
      </c>
      <c r="B303" s="34" t="s">
        <v>50</v>
      </c>
      <c r="C303" s="36">
        <v>54279.386500000001</v>
      </c>
      <c r="D303" s="36">
        <v>2.9999999999999997E-4</v>
      </c>
      <c r="E303" s="1">
        <f t="shared" si="50"/>
        <v>30376.310806541132</v>
      </c>
      <c r="F303" s="37">
        <f t="shared" ref="F303:F317" si="55">ROUND(2*E303,0)/2-0.5</f>
        <v>30376</v>
      </c>
      <c r="G303" s="1">
        <f t="shared" ref="G303:G317" si="56">+C303-(C$7+F303*C$8)</f>
        <v>0.12732056000095326</v>
      </c>
      <c r="K303" s="1">
        <f t="shared" ref="K303:K313" si="57">+G303</f>
        <v>0.12732056000095326</v>
      </c>
      <c r="O303" s="1">
        <f t="shared" ca="1" si="54"/>
        <v>0.12901723875496779</v>
      </c>
      <c r="P303" s="1">
        <f t="shared" si="52"/>
        <v>0.12657106402548501</v>
      </c>
      <c r="Q303" s="27">
        <f t="shared" si="53"/>
        <v>39260.886500000001</v>
      </c>
      <c r="R303" s="91"/>
      <c r="S303" s="1">
        <f t="shared" ref="S303:S317" si="58">+(P303-G303)^2</f>
        <v>5.6174421724310454E-7</v>
      </c>
      <c r="T303" s="1">
        <v>1</v>
      </c>
      <c r="U303" s="1">
        <f t="shared" ref="U303:U317" si="59">+T303*S303</f>
        <v>5.6174421724310454E-7</v>
      </c>
      <c r="V303" s="1">
        <f t="shared" ref="V303:V317" si="60">+G303-P303</f>
        <v>7.4949597546825064E-4</v>
      </c>
      <c r="BA303" s="1">
        <v>26897.5</v>
      </c>
      <c r="BB303" s="1">
        <v>8.3353224996244535E-2</v>
      </c>
      <c r="BC303" s="1">
        <v>0.2</v>
      </c>
    </row>
    <row r="304" spans="1:55">
      <c r="A304" s="33" t="s">
        <v>154</v>
      </c>
      <c r="B304" s="34" t="s">
        <v>50</v>
      </c>
      <c r="C304" s="36">
        <v>54290.446300000003</v>
      </c>
      <c r="D304" s="36">
        <v>4.0000000000000002E-4</v>
      </c>
      <c r="E304" s="1">
        <f t="shared" si="50"/>
        <v>30403.309259765436</v>
      </c>
      <c r="F304" s="37">
        <f t="shared" si="55"/>
        <v>30403</v>
      </c>
      <c r="G304" s="1">
        <f t="shared" si="56"/>
        <v>0.12668693000159692</v>
      </c>
      <c r="K304" s="1">
        <f t="shared" si="57"/>
        <v>0.12668693000159692</v>
      </c>
      <c r="O304" s="1">
        <f t="shared" ca="1" si="54"/>
        <v>0.12921832495593633</v>
      </c>
      <c r="P304" s="1">
        <f t="shared" si="52"/>
        <v>0.12682831380318799</v>
      </c>
      <c r="Q304" s="27">
        <f t="shared" si="53"/>
        <v>39271.946300000003</v>
      </c>
      <c r="R304" s="91"/>
      <c r="S304" s="1">
        <f t="shared" si="58"/>
        <v>1.9989379352341982E-8</v>
      </c>
      <c r="T304" s="1">
        <v>1</v>
      </c>
      <c r="U304" s="1">
        <f t="shared" si="59"/>
        <v>1.9989379352341982E-8</v>
      </c>
      <c r="V304" s="1">
        <f t="shared" si="60"/>
        <v>-1.4138380159106623E-4</v>
      </c>
    </row>
    <row r="305" spans="1:55">
      <c r="A305" s="33" t="s">
        <v>154</v>
      </c>
      <c r="B305" s="34" t="s">
        <v>54</v>
      </c>
      <c r="C305" s="36">
        <v>54305.399400000002</v>
      </c>
      <c r="D305" s="36">
        <v>2.9999999999999997E-4</v>
      </c>
      <c r="E305" s="1">
        <f t="shared" si="50"/>
        <v>30439.811779784624</v>
      </c>
      <c r="F305" s="37">
        <f t="shared" si="55"/>
        <v>30439.5</v>
      </c>
      <c r="G305" s="1">
        <f t="shared" si="56"/>
        <v>0.12771924499975285</v>
      </c>
      <c r="K305" s="1">
        <f t="shared" si="57"/>
        <v>0.12771924499975285</v>
      </c>
      <c r="O305" s="1">
        <f t="shared" ca="1" si="54"/>
        <v>0.12949016370909749</v>
      </c>
      <c r="P305" s="1">
        <f t="shared" si="52"/>
        <v>0.12717648505618978</v>
      </c>
      <c r="Q305" s="27">
        <f t="shared" si="53"/>
        <v>39286.899400000002</v>
      </c>
      <c r="R305" s="91"/>
      <c r="S305" s="1">
        <f t="shared" si="58"/>
        <v>2.9458835633658126E-7</v>
      </c>
      <c r="T305" s="1">
        <v>1</v>
      </c>
      <c r="U305" s="1">
        <f t="shared" si="59"/>
        <v>2.9458835633658126E-7</v>
      </c>
      <c r="V305" s="1">
        <f t="shared" si="60"/>
        <v>5.4275994356306478E-4</v>
      </c>
      <c r="BA305" s="1">
        <v>30376</v>
      </c>
      <c r="BB305" s="1">
        <v>0.12732056000095326</v>
      </c>
      <c r="BC305" s="1">
        <v>1</v>
      </c>
    </row>
    <row r="306" spans="1:55">
      <c r="A306" s="33" t="s">
        <v>154</v>
      </c>
      <c r="B306" s="34" t="s">
        <v>50</v>
      </c>
      <c r="C306" s="36">
        <v>54351.465900000003</v>
      </c>
      <c r="D306" s="36">
        <v>5.0000000000000001E-4</v>
      </c>
      <c r="E306" s="1">
        <f t="shared" si="50"/>
        <v>30552.266276742717</v>
      </c>
      <c r="F306" s="37">
        <f t="shared" si="55"/>
        <v>30552</v>
      </c>
      <c r="G306" s="1">
        <f t="shared" si="56"/>
        <v>0.10907912000402575</v>
      </c>
      <c r="K306" s="1">
        <f t="shared" si="57"/>
        <v>0.10907912000402575</v>
      </c>
      <c r="O306" s="1">
        <f t="shared" ca="1" si="54"/>
        <v>0.13032802287979969</v>
      </c>
      <c r="P306" s="1">
        <f t="shared" si="52"/>
        <v>0.12825256395465476</v>
      </c>
      <c r="Q306" s="27">
        <f t="shared" si="53"/>
        <v>39332.965900000003</v>
      </c>
      <c r="R306" s="91"/>
      <c r="S306" s="1">
        <f t="shared" si="58"/>
        <v>3.6762095292791196E-4</v>
      </c>
      <c r="T306" s="1">
        <v>1</v>
      </c>
      <c r="U306" s="1">
        <f t="shared" si="59"/>
        <v>3.6762095292791196E-4</v>
      </c>
      <c r="V306" s="1">
        <f t="shared" si="60"/>
        <v>-1.9173443950629004E-2</v>
      </c>
    </row>
    <row r="307" spans="1:55">
      <c r="A307" s="33" t="s">
        <v>155</v>
      </c>
      <c r="B307" s="32" t="s">
        <v>54</v>
      </c>
      <c r="C307" s="33">
        <v>54641.319199999998</v>
      </c>
      <c r="D307" s="33">
        <v>5.0000000000000001E-4</v>
      </c>
      <c r="E307" s="1">
        <f t="shared" si="50"/>
        <v>31259.837006951046</v>
      </c>
      <c r="F307" s="37">
        <f t="shared" si="55"/>
        <v>31259.5</v>
      </c>
      <c r="G307" s="1">
        <f t="shared" si="56"/>
        <v>0.13805344499996863</v>
      </c>
      <c r="K307" s="1">
        <f t="shared" si="57"/>
        <v>0.13805344499996863</v>
      </c>
      <c r="O307" s="1">
        <f t="shared" ca="1" si="54"/>
        <v>0.13559722610888247</v>
      </c>
      <c r="P307" s="1">
        <f t="shared" si="52"/>
        <v>0.13512194605943251</v>
      </c>
      <c r="Q307" s="27">
        <f t="shared" si="53"/>
        <v>39622.819199999998</v>
      </c>
      <c r="R307" s="91"/>
      <c r="S307" s="1">
        <f t="shared" si="58"/>
        <v>8.5936860383644282E-6</v>
      </c>
      <c r="T307" s="1">
        <v>1</v>
      </c>
      <c r="U307" s="1">
        <f t="shared" si="59"/>
        <v>8.5936860383644282E-6</v>
      </c>
      <c r="V307" s="1">
        <f t="shared" si="60"/>
        <v>2.9314989405361258E-3</v>
      </c>
    </row>
    <row r="308" spans="1:55">
      <c r="A308" s="33" t="s">
        <v>155</v>
      </c>
      <c r="B308" s="32" t="s">
        <v>50</v>
      </c>
      <c r="C308" s="33">
        <v>54642.3433</v>
      </c>
      <c r="D308" s="33">
        <v>4.0000000000000002E-4</v>
      </c>
      <c r="E308" s="1">
        <f t="shared" si="50"/>
        <v>31262.336972225923</v>
      </c>
      <c r="F308" s="37">
        <f t="shared" si="55"/>
        <v>31262</v>
      </c>
      <c r="G308" s="1">
        <f t="shared" si="56"/>
        <v>0.13803922000079183</v>
      </c>
      <c r="K308" s="1">
        <f t="shared" si="57"/>
        <v>0.13803922000079183</v>
      </c>
      <c r="O308" s="1">
        <f t="shared" ca="1" si="54"/>
        <v>0.13561584520156475</v>
      </c>
      <c r="P308" s="1">
        <f t="shared" si="52"/>
        <v>0.13514653169579527</v>
      </c>
      <c r="Q308" s="27">
        <f t="shared" si="53"/>
        <v>39623.8433</v>
      </c>
      <c r="R308" s="91"/>
      <c r="S308" s="1">
        <f t="shared" si="58"/>
        <v>8.3676456298638715E-6</v>
      </c>
      <c r="T308" s="1">
        <v>1</v>
      </c>
      <c r="U308" s="1">
        <f t="shared" si="59"/>
        <v>8.3676456298638715E-6</v>
      </c>
      <c r="V308" s="1">
        <f t="shared" si="60"/>
        <v>2.8926883049965602E-3</v>
      </c>
    </row>
    <row r="309" spans="1:55">
      <c r="A309" s="33" t="s">
        <v>155</v>
      </c>
      <c r="B309" s="32" t="s">
        <v>50</v>
      </c>
      <c r="C309" s="33">
        <v>54646.439100000003</v>
      </c>
      <c r="D309" s="33">
        <v>1E-4</v>
      </c>
      <c r="E309" s="1">
        <f t="shared" si="50"/>
        <v>31272.335368645039</v>
      </c>
      <c r="F309" s="37">
        <f t="shared" si="55"/>
        <v>31272</v>
      </c>
      <c r="G309" s="1">
        <f t="shared" si="56"/>
        <v>0.13738231999741402</v>
      </c>
      <c r="K309" s="1">
        <f t="shared" si="57"/>
        <v>0.13738231999741402</v>
      </c>
      <c r="O309" s="1">
        <f t="shared" ca="1" si="54"/>
        <v>0.13569032157229383</v>
      </c>
      <c r="P309" s="1">
        <f t="shared" si="52"/>
        <v>0.13524489622725783</v>
      </c>
      <c r="Q309" s="27">
        <f t="shared" si="53"/>
        <v>39627.939100000003</v>
      </c>
      <c r="R309" s="91"/>
      <c r="S309" s="1">
        <f t="shared" si="58"/>
        <v>4.5685803732286934E-6</v>
      </c>
      <c r="T309" s="1">
        <v>1</v>
      </c>
      <c r="U309" s="1">
        <f t="shared" si="59"/>
        <v>4.5685803732286934E-6</v>
      </c>
      <c r="V309" s="1">
        <f t="shared" si="60"/>
        <v>2.1374237701561882E-3</v>
      </c>
    </row>
    <row r="310" spans="1:55">
      <c r="A310" s="33" t="s">
        <v>155</v>
      </c>
      <c r="B310" s="32" t="s">
        <v>54</v>
      </c>
      <c r="C310" s="33">
        <v>54702.356500000002</v>
      </c>
      <c r="D310" s="33">
        <v>4.0000000000000002E-4</v>
      </c>
      <c r="E310" s="1">
        <f t="shared" si="50"/>
        <v>31408.837231999194</v>
      </c>
      <c r="F310" s="37">
        <f t="shared" si="55"/>
        <v>31408.5</v>
      </c>
      <c r="G310" s="1">
        <f t="shared" si="56"/>
        <v>0.13814563499909127</v>
      </c>
      <c r="K310" s="1">
        <f t="shared" si="57"/>
        <v>0.13814563499909127</v>
      </c>
      <c r="O310" s="1">
        <f t="shared" ca="1" si="54"/>
        <v>0.13670692403274584</v>
      </c>
      <c r="P310" s="1">
        <f t="shared" si="52"/>
        <v>0.13659108935987213</v>
      </c>
      <c r="Q310" s="27">
        <f t="shared" si="53"/>
        <v>39683.856500000002</v>
      </c>
      <c r="R310" s="91"/>
      <c r="S310" s="1">
        <f t="shared" si="58"/>
        <v>2.4166121444152455E-6</v>
      </c>
      <c r="T310" s="1">
        <v>1</v>
      </c>
      <c r="U310" s="1">
        <f t="shared" si="59"/>
        <v>2.4166121444152455E-6</v>
      </c>
      <c r="V310" s="1">
        <f t="shared" si="60"/>
        <v>1.5545456392191404E-3</v>
      </c>
    </row>
    <row r="311" spans="1:55">
      <c r="A311" s="31" t="s">
        <v>156</v>
      </c>
      <c r="B311" s="97" t="s">
        <v>50</v>
      </c>
      <c r="C311" s="31">
        <v>55032.337500000001</v>
      </c>
      <c r="D311" s="31">
        <v>2.0000000000000001E-4</v>
      </c>
      <c r="E311" s="1">
        <f t="shared" si="50"/>
        <v>32214.365052882651</v>
      </c>
      <c r="F311" s="37">
        <f t="shared" si="55"/>
        <v>32214</v>
      </c>
      <c r="G311" s="1">
        <f t="shared" si="56"/>
        <v>0.14954233999742428</v>
      </c>
      <c r="K311" s="1">
        <f t="shared" si="57"/>
        <v>0.14954233999742428</v>
      </c>
      <c r="O311" s="1">
        <f t="shared" ca="1" si="54"/>
        <v>0.14270599569497366</v>
      </c>
      <c r="P311" s="1">
        <f t="shared" si="52"/>
        <v>0.14466856871784928</v>
      </c>
      <c r="Q311" s="27">
        <f t="shared" si="53"/>
        <v>40013.837500000001</v>
      </c>
      <c r="R311" s="91"/>
      <c r="S311" s="1">
        <f t="shared" si="58"/>
        <v>2.3753646485610143E-5</v>
      </c>
      <c r="T311" s="1">
        <v>1</v>
      </c>
      <c r="U311" s="1">
        <f t="shared" si="59"/>
        <v>2.3753646485610143E-5</v>
      </c>
      <c r="V311" s="1">
        <f t="shared" si="60"/>
        <v>4.873771279575001E-3</v>
      </c>
    </row>
    <row r="312" spans="1:55">
      <c r="A312" s="31" t="s">
        <v>156</v>
      </c>
      <c r="B312" s="97" t="s">
        <v>54</v>
      </c>
      <c r="C312" s="31">
        <v>55033.361799999999</v>
      </c>
      <c r="D312" s="31">
        <v>1E-4</v>
      </c>
      <c r="E312" s="1">
        <f t="shared" si="50"/>
        <v>32216.865506384303</v>
      </c>
      <c r="F312" s="37">
        <f t="shared" si="55"/>
        <v>32216.5</v>
      </c>
      <c r="G312" s="1">
        <f t="shared" si="56"/>
        <v>0.14972811499319505</v>
      </c>
      <c r="K312" s="1">
        <f t="shared" si="57"/>
        <v>0.14972811499319505</v>
      </c>
      <c r="O312" s="1">
        <f t="shared" ca="1" si="54"/>
        <v>0.14272461478765594</v>
      </c>
      <c r="P312" s="1">
        <f t="shared" si="52"/>
        <v>0.14469399378013176</v>
      </c>
      <c r="Q312" s="27">
        <f t="shared" si="53"/>
        <v>40014.861799999999</v>
      </c>
      <c r="R312" s="91"/>
      <c r="S312" s="1">
        <f t="shared" si="58"/>
        <v>2.5342376387813829E-5</v>
      </c>
      <c r="T312" s="1">
        <v>1</v>
      </c>
      <c r="U312" s="1">
        <f t="shared" si="59"/>
        <v>2.5342376387813829E-5</v>
      </c>
      <c r="V312" s="1">
        <f t="shared" si="60"/>
        <v>5.0341212130632917E-3</v>
      </c>
    </row>
    <row r="313" spans="1:55">
      <c r="A313" s="98" t="s">
        <v>303</v>
      </c>
      <c r="B313" s="34" t="s">
        <v>50</v>
      </c>
      <c r="C313" s="36">
        <v>55036.433599999997</v>
      </c>
      <c r="D313" s="36">
        <v>2.9999999999999997E-4</v>
      </c>
      <c r="E313" s="1">
        <f t="shared" si="50"/>
        <v>32224.364181641933</v>
      </c>
      <c r="F313" s="37">
        <f t="shared" si="55"/>
        <v>32224</v>
      </c>
      <c r="G313" s="1">
        <f t="shared" si="56"/>
        <v>0.14918543999374378</v>
      </c>
      <c r="K313" s="1">
        <f t="shared" si="57"/>
        <v>0.14918543999374378</v>
      </c>
      <c r="O313" s="1">
        <f t="shared" ca="1" si="54"/>
        <v>0.14278047206570277</v>
      </c>
      <c r="P313" s="1">
        <f t="shared" si="52"/>
        <v>0.14477028215858612</v>
      </c>
      <c r="Q313" s="27">
        <f t="shared" si="53"/>
        <v>40017.933599999997</v>
      </c>
      <c r="R313" s="16"/>
      <c r="S313" s="1">
        <f t="shared" si="58"/>
        <v>1.9493618709354147E-5</v>
      </c>
      <c r="T313" s="1">
        <v>1</v>
      </c>
      <c r="U313" s="1">
        <f t="shared" si="59"/>
        <v>1.9493618709354147E-5</v>
      </c>
      <c r="V313" s="1">
        <f t="shared" si="60"/>
        <v>4.4151578351576681E-3</v>
      </c>
    </row>
    <row r="314" spans="1:55">
      <c r="A314" s="29" t="s">
        <v>304</v>
      </c>
      <c r="B314" s="35" t="s">
        <v>54</v>
      </c>
      <c r="C314" s="29">
        <v>55067.363400000002</v>
      </c>
      <c r="D314" s="29">
        <v>2.9999999999999997E-4</v>
      </c>
      <c r="E314" s="1">
        <f t="shared" si="50"/>
        <v>32299.867966388225</v>
      </c>
      <c r="F314" s="37">
        <f t="shared" si="55"/>
        <v>32299.5</v>
      </c>
      <c r="G314" s="1">
        <f t="shared" si="56"/>
        <v>0.15073584500350989</v>
      </c>
      <c r="L314" s="1">
        <f>G314</f>
        <v>0.15073584500350989</v>
      </c>
      <c r="O314" s="1">
        <f t="shared" ca="1" si="54"/>
        <v>0.14334276866470735</v>
      </c>
      <c r="P314" s="1">
        <f t="shared" si="52"/>
        <v>0.14553935403775603</v>
      </c>
      <c r="Q314" s="27">
        <f t="shared" si="53"/>
        <v>40048.863400000002</v>
      </c>
      <c r="R314" s="91"/>
      <c r="S314" s="1">
        <f t="shared" si="58"/>
        <v>2.7003518357161524E-5</v>
      </c>
      <c r="T314" s="1">
        <v>1</v>
      </c>
      <c r="U314" s="1">
        <f t="shared" si="59"/>
        <v>2.7003518357161524E-5</v>
      </c>
      <c r="V314" s="1">
        <f t="shared" si="60"/>
        <v>5.1964909657538638E-3</v>
      </c>
    </row>
    <row r="315" spans="1:55">
      <c r="A315" s="29" t="s">
        <v>304</v>
      </c>
      <c r="B315" s="35" t="s">
        <v>54</v>
      </c>
      <c r="C315" s="29">
        <v>55067.363499999999</v>
      </c>
      <c r="D315" s="29">
        <v>2.9999999999999997E-4</v>
      </c>
      <c r="E315" s="1">
        <f t="shared" si="50"/>
        <v>32299.868210501612</v>
      </c>
      <c r="F315" s="37">
        <f t="shared" si="55"/>
        <v>32299.5</v>
      </c>
      <c r="G315" s="1">
        <f t="shared" si="56"/>
        <v>0.15083584500098368</v>
      </c>
      <c r="L315" s="1">
        <f>G315</f>
        <v>0.15083584500098368</v>
      </c>
      <c r="O315" s="1">
        <f t="shared" ca="1" si="54"/>
        <v>0.14334276866470735</v>
      </c>
      <c r="P315" s="1">
        <f t="shared" si="52"/>
        <v>0.14553935403775603</v>
      </c>
      <c r="Q315" s="27">
        <f t="shared" si="53"/>
        <v>40048.863499999999</v>
      </c>
      <c r="R315" s="91"/>
      <c r="S315" s="1">
        <f t="shared" si="58"/>
        <v>2.8052816523552173E-5</v>
      </c>
      <c r="T315" s="1">
        <v>1</v>
      </c>
      <c r="U315" s="1">
        <f t="shared" si="59"/>
        <v>2.8052816523552173E-5</v>
      </c>
      <c r="V315" s="1">
        <f t="shared" si="60"/>
        <v>5.2964909632276513E-3</v>
      </c>
    </row>
    <row r="316" spans="1:55">
      <c r="A316" s="119" t="s">
        <v>305</v>
      </c>
      <c r="B316" s="118" t="s">
        <v>54</v>
      </c>
      <c r="C316" s="100">
        <v>56522.471749999997</v>
      </c>
      <c r="D316" s="100">
        <v>2.9999999999999997E-4</v>
      </c>
      <c r="E316" s="1">
        <f t="shared" si="50"/>
        <v>35851.98235577676</v>
      </c>
      <c r="F316" s="37">
        <f t="shared" si="55"/>
        <v>35851.5</v>
      </c>
      <c r="G316" s="1">
        <f t="shared" si="56"/>
        <v>0.1975949649931863</v>
      </c>
      <c r="L316" s="1">
        <f>G316</f>
        <v>0.1975949649931863</v>
      </c>
      <c r="O316" s="1">
        <f t="shared" ca="1" si="54"/>
        <v>0.16979677554767844</v>
      </c>
      <c r="P316" s="1">
        <f t="shared" si="52"/>
        <v>0.18398768165813009</v>
      </c>
      <c r="Q316" s="27">
        <f t="shared" si="53"/>
        <v>41503.971749999997</v>
      </c>
      <c r="R316" s="91"/>
      <c r="S316" s="1">
        <f t="shared" si="58"/>
        <v>1.8515815976049825E-4</v>
      </c>
      <c r="T316" s="1">
        <v>1</v>
      </c>
      <c r="U316" s="1">
        <f t="shared" si="59"/>
        <v>1.8515815976049825E-4</v>
      </c>
      <c r="V316" s="1">
        <f t="shared" si="60"/>
        <v>1.3607283335056203E-2</v>
      </c>
    </row>
    <row r="317" spans="1:55">
      <c r="A317" s="119" t="s">
        <v>305</v>
      </c>
      <c r="B317" s="118" t="s">
        <v>54</v>
      </c>
      <c r="C317" s="100">
        <v>56522.47264</v>
      </c>
      <c r="D317" s="100">
        <v>6.9999999999999999E-4</v>
      </c>
      <c r="E317" s="1">
        <f t="shared" si="50"/>
        <v>35851.984528385976</v>
      </c>
      <c r="F317" s="37">
        <f t="shared" si="55"/>
        <v>35851.5</v>
      </c>
      <c r="G317" s="1">
        <f t="shared" si="56"/>
        <v>0.19848496499616886</v>
      </c>
      <c r="L317" s="1">
        <f>G317</f>
        <v>0.19848496499616886</v>
      </c>
      <c r="O317" s="1">
        <f t="shared" ca="1" si="54"/>
        <v>0.16979677554767844</v>
      </c>
      <c r="P317" s="1">
        <f t="shared" si="52"/>
        <v>0.18398768165813009</v>
      </c>
      <c r="Q317" s="27">
        <f t="shared" si="53"/>
        <v>41503.97264</v>
      </c>
      <c r="R317" s="91"/>
      <c r="S317" s="1">
        <f t="shared" si="58"/>
        <v>2.1017122418337636E-4</v>
      </c>
      <c r="T317" s="1">
        <v>1</v>
      </c>
      <c r="U317" s="1">
        <f t="shared" si="59"/>
        <v>2.1017122418337636E-4</v>
      </c>
      <c r="V317" s="1">
        <f t="shared" si="60"/>
        <v>1.4497283338038763E-2</v>
      </c>
    </row>
    <row r="318" spans="1:55">
      <c r="A318" s="16"/>
      <c r="B318" s="15"/>
      <c r="C318" s="17"/>
      <c r="D318" s="17"/>
      <c r="Q318" s="27"/>
      <c r="R318" s="91"/>
    </row>
    <row r="319" spans="1:55">
      <c r="A319" s="16"/>
      <c r="B319" s="15"/>
      <c r="C319" s="17"/>
      <c r="D319" s="17"/>
      <c r="Q319" s="27"/>
      <c r="R319" s="91"/>
    </row>
    <row r="320" spans="1:55">
      <c r="A320" s="102"/>
      <c r="B320" s="103"/>
      <c r="C320" s="17"/>
      <c r="D320" s="17"/>
      <c r="Q320" s="27"/>
      <c r="R320" s="91"/>
    </row>
    <row r="321" spans="1:46">
      <c r="A321" s="16"/>
      <c r="B321" s="15"/>
      <c r="C321" s="17"/>
      <c r="D321" s="17"/>
      <c r="Q321" s="27"/>
      <c r="R321" s="91"/>
    </row>
    <row r="322" spans="1:46">
      <c r="A322" s="16"/>
      <c r="B322" s="15"/>
      <c r="C322" s="17"/>
      <c r="D322" s="17"/>
      <c r="Q322" s="27"/>
      <c r="R322" s="91"/>
    </row>
    <row r="323" spans="1:46">
      <c r="A323" s="16"/>
      <c r="B323" s="15"/>
      <c r="C323" s="17"/>
      <c r="D323" s="17"/>
      <c r="Q323" s="27"/>
      <c r="R323" s="91"/>
    </row>
    <row r="324" spans="1:46">
      <c r="A324" s="16"/>
      <c r="B324" s="15"/>
      <c r="C324" s="17"/>
      <c r="D324" s="17"/>
      <c r="Q324" s="27"/>
      <c r="R324" s="91"/>
    </row>
    <row r="325" spans="1:46">
      <c r="A325" s="16"/>
      <c r="B325" s="15"/>
      <c r="C325" s="17"/>
      <c r="D325" s="17"/>
      <c r="Q325" s="27"/>
      <c r="R325" s="91"/>
    </row>
    <row r="326" spans="1:46">
      <c r="A326" s="16"/>
      <c r="B326" s="15"/>
      <c r="C326" s="17"/>
      <c r="D326" s="17"/>
      <c r="Q326" s="27"/>
      <c r="R326" s="91"/>
    </row>
    <row r="327" spans="1:46">
      <c r="A327" s="16"/>
      <c r="B327" s="15"/>
      <c r="C327" s="17"/>
      <c r="D327" s="17"/>
      <c r="Q327" s="27"/>
      <c r="R327" s="91"/>
    </row>
    <row r="328" spans="1:46">
      <c r="A328" s="16"/>
      <c r="B328" s="15"/>
      <c r="C328" s="17"/>
      <c r="D328" s="17"/>
      <c r="Q328" s="27"/>
      <c r="R328" s="91"/>
    </row>
    <row r="329" spans="1:46">
      <c r="A329" s="16"/>
      <c r="B329" s="15"/>
      <c r="C329" s="17"/>
      <c r="D329" s="17"/>
      <c r="Q329" s="27"/>
      <c r="R329" s="91"/>
    </row>
    <row r="330" spans="1:46">
      <c r="A330" s="16"/>
      <c r="B330" s="15"/>
      <c r="C330" s="17"/>
      <c r="D330" s="17"/>
      <c r="Q330" s="27"/>
      <c r="R330" s="91"/>
    </row>
    <row r="331" spans="1:46">
      <c r="A331" s="16"/>
      <c r="B331" s="15"/>
      <c r="C331" s="17"/>
      <c r="D331" s="17"/>
      <c r="Q331" s="27"/>
      <c r="R331" s="91"/>
    </row>
    <row r="332" spans="1:46">
      <c r="A332" s="16"/>
      <c r="B332" s="15"/>
      <c r="C332" s="17"/>
      <c r="D332" s="17"/>
      <c r="Q332" s="27"/>
      <c r="R332" s="91"/>
    </row>
    <row r="333" spans="1:46">
      <c r="A333" s="16"/>
      <c r="B333" s="15"/>
      <c r="C333" s="17"/>
      <c r="D333" s="17"/>
      <c r="R333" s="91"/>
      <c r="AT333" s="1">
        <v>9949</v>
      </c>
    </row>
    <row r="334" spans="1:46">
      <c r="A334" s="16"/>
      <c r="B334" s="15"/>
      <c r="C334" s="17"/>
      <c r="D334" s="17"/>
      <c r="R334" s="91"/>
      <c r="AT334" s="1">
        <v>9984</v>
      </c>
    </row>
    <row r="335" spans="1:46">
      <c r="A335" s="16"/>
      <c r="B335" s="15"/>
      <c r="C335" s="17"/>
      <c r="D335" s="17"/>
      <c r="R335" s="91"/>
      <c r="AT335" s="1">
        <v>9991</v>
      </c>
    </row>
    <row r="336" spans="1:46">
      <c r="A336" s="16"/>
      <c r="B336" s="15"/>
      <c r="C336" s="17"/>
      <c r="D336" s="17"/>
      <c r="AT336" s="1">
        <v>10801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CCB07-AEDE-4472-8FFF-66A206D573B7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4"/>
  </sheetPr>
  <dimension ref="A1:BD643"/>
  <sheetViews>
    <sheetView workbookViewId="0">
      <pane xSplit="13" ySplit="22" topLeftCell="N627" activePane="bottomRight" state="frozen"/>
      <selection pane="topRight" activeCell="N1" sqref="N1"/>
      <selection pane="bottomLeft" activeCell="A23" sqref="A23"/>
      <selection pane="bottomRight" activeCell="A643" sqref="A643"/>
    </sheetView>
  </sheetViews>
  <sheetFormatPr defaultColWidth="10.28515625" defaultRowHeight="12.75"/>
  <cols>
    <col min="1" max="1" width="15" style="1" customWidth="1"/>
    <col min="2" max="2" width="5.140625" style="1" customWidth="1"/>
    <col min="3" max="3" width="11.85546875" style="1" customWidth="1"/>
    <col min="4" max="4" width="11.5703125" style="1" customWidth="1"/>
    <col min="5" max="5" width="12.42578125" style="1" customWidth="1"/>
    <col min="6" max="6" width="17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12" style="1" customWidth="1"/>
    <col min="18" max="24" width="10.28515625" style="1"/>
    <col min="25" max="25" width="12" style="1" customWidth="1"/>
    <col min="26" max="16384" width="10.28515625" style="1"/>
  </cols>
  <sheetData>
    <row r="1" spans="1:39" ht="20.25">
      <c r="A1" s="2" t="s">
        <v>244</v>
      </c>
      <c r="X1" s="22" t="s">
        <v>29</v>
      </c>
      <c r="Y1" s="22" t="s">
        <v>421</v>
      </c>
      <c r="Z1" s="22" t="s">
        <v>422</v>
      </c>
      <c r="AB1" s="44" t="s">
        <v>423</v>
      </c>
      <c r="AL1" s="1">
        <v>-15080</v>
      </c>
      <c r="AM1" s="1">
        <v>6.2305199993716087E-2</v>
      </c>
    </row>
    <row r="2" spans="1:39">
      <c r="A2" s="1" t="s">
        <v>1</v>
      </c>
      <c r="B2" s="3" t="s">
        <v>2</v>
      </c>
      <c r="X2" s="1">
        <v>-16000</v>
      </c>
      <c r="Y2" s="76">
        <f>+D$11+D$12*X2+D$13*X2^2</f>
        <v>0.1020011869451741</v>
      </c>
      <c r="Z2" s="1">
        <f>AC$2+AC$3*SIN(RADIANS(AC$4*X2+AC$5))</f>
        <v>-3.8510982795676887E-3</v>
      </c>
      <c r="AB2" s="1" t="s">
        <v>392</v>
      </c>
      <c r="AC2" s="1">
        <v>-2.9999999999999997E-4</v>
      </c>
      <c r="AL2" s="1">
        <v>-15046</v>
      </c>
      <c r="AM2" s="1">
        <v>5.0351739999314304E-2</v>
      </c>
    </row>
    <row r="3" spans="1:39">
      <c r="A3" s="4" t="s">
        <v>245</v>
      </c>
      <c r="X3" s="1">
        <v>-14000</v>
      </c>
      <c r="Y3" s="76">
        <f t="shared" ref="Y3:Y31" si="0">+D$11+D$12*X3+D$13*X3^2</f>
        <v>8.5430694701169971E-2</v>
      </c>
      <c r="Z3" s="1">
        <f t="shared" ref="Z3:Z31" si="1">AC$2+AC$3*SIN(RADIANS(AC$4*X3+AC$5))</f>
        <v>-2.3738295102602959E-3</v>
      </c>
      <c r="AB3" s="1" t="s">
        <v>424</v>
      </c>
      <c r="AC3" s="1">
        <v>3.7000000000000002E-3</v>
      </c>
      <c r="AL3" s="1">
        <v>-15004</v>
      </c>
      <c r="AM3" s="1">
        <v>5.9232760002487339E-2</v>
      </c>
    </row>
    <row r="4" spans="1:39">
      <c r="A4" s="5" t="s">
        <v>4</v>
      </c>
      <c r="C4" s="6">
        <v>41835.861700000001</v>
      </c>
      <c r="D4" s="7">
        <v>0.40964569000000001</v>
      </c>
      <c r="X4" s="1">
        <v>-12000</v>
      </c>
      <c r="Y4" s="76">
        <f t="shared" si="0"/>
        <v>7.0267335338321774E-2</v>
      </c>
      <c r="Z4" s="1">
        <f t="shared" si="1"/>
        <v>5.5272077738115514E-5</v>
      </c>
      <c r="AB4" s="1" t="s">
        <v>425</v>
      </c>
      <c r="AC4" s="1">
        <v>1.9800000000000002E-2</v>
      </c>
      <c r="AL4" s="1">
        <v>-14269</v>
      </c>
      <c r="AM4" s="1">
        <v>3.965061000053538E-2</v>
      </c>
    </row>
    <row r="5" spans="1:39">
      <c r="A5" s="77" t="s">
        <v>246</v>
      </c>
      <c r="B5"/>
      <c r="C5" s="78">
        <v>-9.5</v>
      </c>
      <c r="D5" t="s">
        <v>247</v>
      </c>
      <c r="X5" s="1">
        <v>-10000</v>
      </c>
      <c r="Y5" s="76">
        <f t="shared" si="0"/>
        <v>5.6511108856629459E-2</v>
      </c>
      <c r="Z5" s="1">
        <f t="shared" si="1"/>
        <v>2.3213131916316699E-3</v>
      </c>
      <c r="AB5" s="1" t="s">
        <v>426</v>
      </c>
      <c r="AC5" s="1">
        <v>243.11</v>
      </c>
      <c r="AL5" s="1">
        <v>-14215</v>
      </c>
      <c r="AM5" s="1">
        <v>6.1783350000041537E-2</v>
      </c>
    </row>
    <row r="6" spans="1:39">
      <c r="A6" s="5" t="s">
        <v>5</v>
      </c>
      <c r="X6" s="1">
        <v>-8000</v>
      </c>
      <c r="Y6" s="76">
        <f t="shared" si="0"/>
        <v>4.4162015256093062E-2</v>
      </c>
      <c r="Z6" s="1">
        <f t="shared" si="1"/>
        <v>3.3842409774920289E-3</v>
      </c>
      <c r="AL6" s="1">
        <v>-6204</v>
      </c>
      <c r="AM6" s="1">
        <v>1.836075999744935E-2</v>
      </c>
    </row>
    <row r="7" spans="1:39">
      <c r="A7" s="1" t="s">
        <v>6</v>
      </c>
      <c r="C7" s="1">
        <v>40047.347800000003</v>
      </c>
      <c r="D7" s="16" t="s">
        <v>427</v>
      </c>
      <c r="X7" s="1">
        <v>-6000</v>
      </c>
      <c r="Y7" s="76">
        <f t="shared" si="0"/>
        <v>3.3220054536712576E-2</v>
      </c>
      <c r="Z7" s="1">
        <f t="shared" si="1"/>
        <v>2.7561997338379825E-3</v>
      </c>
      <c r="AL7" s="1">
        <v>-6143</v>
      </c>
      <c r="AM7" s="1">
        <v>1.3573669995821547E-2</v>
      </c>
    </row>
    <row r="8" spans="1:39">
      <c r="A8" s="1" t="s">
        <v>7</v>
      </c>
      <c r="C8" s="1">
        <v>0.40964600000000001</v>
      </c>
      <c r="D8" s="16" t="s">
        <v>428</v>
      </c>
      <c r="X8" s="1">
        <v>-4000</v>
      </c>
      <c r="Y8" s="76">
        <f t="shared" si="0"/>
        <v>2.3685226698487993E-2</v>
      </c>
      <c r="Z8" s="1">
        <f t="shared" si="1"/>
        <v>7.2544375748798519E-4</v>
      </c>
      <c r="AL8" s="1">
        <v>-4366</v>
      </c>
      <c r="AM8" s="1">
        <v>9.3825399962952361E-3</v>
      </c>
    </row>
    <row r="9" spans="1:39">
      <c r="A9" s="8" t="s">
        <v>8</v>
      </c>
      <c r="B9" s="8"/>
      <c r="C9" s="8">
        <v>218</v>
      </c>
      <c r="D9" s="8" t="str">
        <f>"F"&amp;C9</f>
        <v>F218</v>
      </c>
      <c r="E9" s="8" t="str">
        <f>"G"&amp;C9</f>
        <v>G218</v>
      </c>
      <c r="X9" s="1">
        <v>-2000</v>
      </c>
      <c r="Y9" s="76">
        <f t="shared" si="0"/>
        <v>1.5557531741419313E-2</v>
      </c>
      <c r="Z9" s="1">
        <f t="shared" si="1"/>
        <v>-1.7759637441054654E-3</v>
      </c>
      <c r="AL9" s="1">
        <v>-4361</v>
      </c>
      <c r="AM9" s="1">
        <v>8.8540900032967329E-3</v>
      </c>
    </row>
    <row r="10" spans="1:39">
      <c r="C10" s="9" t="s">
        <v>9</v>
      </c>
      <c r="D10" s="9" t="s">
        <v>10</v>
      </c>
      <c r="X10" s="1">
        <v>0</v>
      </c>
      <c r="Y10" s="76">
        <f t="shared" si="0"/>
        <v>8.8369696655065423E-3</v>
      </c>
      <c r="Z10" s="1">
        <f t="shared" si="1"/>
        <v>-3.5999429788683818E-3</v>
      </c>
      <c r="AL10" s="1">
        <v>-3460</v>
      </c>
      <c r="AM10" s="1">
        <v>5.4873999979463406E-3</v>
      </c>
    </row>
    <row r="11" spans="1:39">
      <c r="A11" s="1" t="s">
        <v>11</v>
      </c>
      <c r="C11" s="10">
        <f ca="1">INTERCEPT(INDIRECT(E9):G809,INDIRECT(D9):$F809)</f>
        <v>-7.701629294592359E-2</v>
      </c>
      <c r="D11" s="11">
        <f>+E11*F11</f>
        <v>8.8369696655065423E-3</v>
      </c>
      <c r="E11" s="12">
        <v>8.8369696655065423E-3</v>
      </c>
      <c r="F11" s="1">
        <v>1</v>
      </c>
      <c r="X11" s="1">
        <v>2000</v>
      </c>
      <c r="Y11" s="76">
        <f t="shared" si="0"/>
        <v>3.5235404707496779E-3</v>
      </c>
      <c r="Z11" s="1">
        <f t="shared" si="1"/>
        <v>-3.9093357871406824E-3</v>
      </c>
      <c r="AL11" s="1">
        <v>-2479</v>
      </c>
      <c r="AM11" s="1">
        <v>-1.0344900001655333E-3</v>
      </c>
    </row>
    <row r="12" spans="1:39">
      <c r="A12" s="1" t="s">
        <v>12</v>
      </c>
      <c r="C12" s="10">
        <f ca="1">SLOPE(INDIRECT(E9):G809,INDIRECT(D9):$F809)</f>
        <v>5.8945314012146195E-6</v>
      </c>
      <c r="D12" s="11">
        <f>+E12*F12</f>
        <v>-3.0084978176674087E-6</v>
      </c>
      <c r="E12" s="13">
        <v>-3.0084978176674087E-2</v>
      </c>
      <c r="F12" s="1">
        <v>1E-4</v>
      </c>
      <c r="X12" s="1">
        <v>4000</v>
      </c>
      <c r="Y12" s="76">
        <f t="shared" si="0"/>
        <v>-3.827558428512799E-4</v>
      </c>
      <c r="Z12" s="1">
        <f t="shared" si="1"/>
        <v>-2.5621390643645659E-3</v>
      </c>
      <c r="AL12" s="1">
        <v>-2415.5</v>
      </c>
      <c r="AM12" s="1">
        <v>6.0641949967248365E-3</v>
      </c>
    </row>
    <row r="13" spans="1:39">
      <c r="A13" s="1" t="s">
        <v>13</v>
      </c>
      <c r="C13" s="11" t="s">
        <v>14</v>
      </c>
      <c r="D13" s="82">
        <f>+E13*F13</f>
        <v>1.758916101444883E-10</v>
      </c>
      <c r="E13" s="14">
        <v>1.758916101444883E-2</v>
      </c>
      <c r="F13" s="1">
        <v>1E-8</v>
      </c>
      <c r="X13" s="1">
        <v>6000</v>
      </c>
      <c r="Y13" s="76">
        <f t="shared" si="0"/>
        <v>-2.8819192752963328E-3</v>
      </c>
      <c r="Z13" s="1">
        <f t="shared" si="1"/>
        <v>-1.7668042504597828E-4</v>
      </c>
      <c r="AL13" s="1">
        <v>-2398.5</v>
      </c>
      <c r="AM13" s="1">
        <v>1.4874650005367585E-3</v>
      </c>
    </row>
    <row r="14" spans="1:39">
      <c r="A14" s="1" t="s">
        <v>15</v>
      </c>
      <c r="E14" s="1">
        <f>SUM(U21:U808)</f>
        <v>0.17198316743988237</v>
      </c>
      <c r="X14" s="1">
        <v>8000</v>
      </c>
      <c r="Y14" s="76">
        <f t="shared" si="0"/>
        <v>-3.9739498265854763E-3</v>
      </c>
      <c r="Z14" s="1">
        <f t="shared" si="1"/>
        <v>2.1521777955556738E-3</v>
      </c>
      <c r="AL14" s="1">
        <v>-1748</v>
      </c>
      <c r="AM14" s="1">
        <v>7.6611999975284562E-4</v>
      </c>
    </row>
    <row r="15" spans="1:39">
      <c r="A15" s="5" t="s">
        <v>16</v>
      </c>
      <c r="C15" s="15">
        <f ca="1">(C7+C11)+(C8+C12)*INT(MAX(F21:F3336))</f>
        <v>59785.528017913559</v>
      </c>
      <c r="D15" s="16">
        <f>+C7+INT(MAX(F21:F1391))*C8+D11+D12*INT(MAX(F21:F3826))+D13*INT(MAX(F21:F3853)^2)</f>
        <v>59785.593246743338</v>
      </c>
      <c r="E15" s="84" t="s">
        <v>248</v>
      </c>
      <c r="F15" s="78">
        <v>1</v>
      </c>
      <c r="X15" s="1">
        <v>10000</v>
      </c>
      <c r="Y15" s="76">
        <f t="shared" si="0"/>
        <v>-3.6588474967187146E-3</v>
      </c>
      <c r="Z15" s="1">
        <f t="shared" si="1"/>
        <v>3.3555513552787574E-3</v>
      </c>
      <c r="AL15" s="1">
        <v>-1707.5</v>
      </c>
      <c r="AM15" s="1">
        <v>-6.4843250074773096E-3</v>
      </c>
    </row>
    <row r="16" spans="1:39">
      <c r="A16" s="5" t="s">
        <v>17</v>
      </c>
      <c r="C16" s="15">
        <f ca="1">+C8+C12</f>
        <v>0.40965189453140122</v>
      </c>
      <c r="D16" s="17">
        <f>+C8+D12+2*D13*MAX(F21:F176)</f>
        <v>0.40964515391363748</v>
      </c>
      <c r="E16" s="84" t="s">
        <v>249</v>
      </c>
      <c r="F16" s="147">
        <f ca="1">NOW()+15018.5+$C$5/24</f>
        <v>60365.843125115738</v>
      </c>
      <c r="X16" s="1">
        <v>12000</v>
      </c>
      <c r="Y16" s="76">
        <f t="shared" si="0"/>
        <v>-1.9366122856960509E-3</v>
      </c>
      <c r="Z16" s="1">
        <f t="shared" si="1"/>
        <v>2.8811236622228566E-3</v>
      </c>
      <c r="AL16" s="1">
        <v>-1700</v>
      </c>
      <c r="AM16" s="1">
        <v>-7.626999999047257E-3</v>
      </c>
    </row>
    <row r="17" spans="1:56">
      <c r="A17" s="10" t="s">
        <v>18</v>
      </c>
      <c r="C17" s="1">
        <f>COUNT(C21:C1994)</f>
        <v>623</v>
      </c>
      <c r="E17" s="84" t="s">
        <v>250</v>
      </c>
      <c r="F17" s="63">
        <f ca="1">ROUND(2*(F16-$C$7)/$C$8,0)/2+F15</f>
        <v>49601</v>
      </c>
      <c r="X17" s="1">
        <v>14000</v>
      </c>
      <c r="Y17" s="76">
        <f t="shared" si="0"/>
        <v>1.1927558064825233E-3</v>
      </c>
      <c r="Z17" s="1">
        <f t="shared" si="1"/>
        <v>9.4664446202149914E-4</v>
      </c>
      <c r="AL17" s="1">
        <v>-1684.5</v>
      </c>
      <c r="AM17" s="1">
        <v>3.4648049986572005E-3</v>
      </c>
    </row>
    <row r="18" spans="1:56">
      <c r="A18" s="5" t="s">
        <v>252</v>
      </c>
      <c r="C18" s="18">
        <f ca="1">+C15</f>
        <v>59785.528017913559</v>
      </c>
      <c r="D18" s="19">
        <f ca="1">C16</f>
        <v>0.40965189453140122</v>
      </c>
      <c r="E18" s="84" t="s">
        <v>253</v>
      </c>
      <c r="F18" s="16">
        <f ca="1">ROUND(2*(F16-$C$15)/$C$16,0)/2+F15</f>
        <v>1417.5</v>
      </c>
      <c r="X18" s="1">
        <v>16000</v>
      </c>
      <c r="Y18" s="76">
        <f t="shared" si="0"/>
        <v>5.7292567798170116E-3</v>
      </c>
      <c r="Z18" s="1">
        <f t="shared" si="1"/>
        <v>-1.5600115281815331E-3</v>
      </c>
      <c r="AL18" s="1">
        <v>-870</v>
      </c>
      <c r="AM18" s="1">
        <v>2.5029999960679561E-4</v>
      </c>
    </row>
    <row r="19" spans="1:56">
      <c r="A19" s="5" t="s">
        <v>254</v>
      </c>
      <c r="C19" s="20">
        <f>+D15</f>
        <v>59785.593246743338</v>
      </c>
      <c r="D19" s="21">
        <f>+D16</f>
        <v>0.40964515391363748</v>
      </c>
      <c r="E19" s="84" t="s">
        <v>255</v>
      </c>
      <c r="F19" s="89">
        <f ca="1">+$C$15+$C$16*F18-15018.5-$C$5/24</f>
        <v>45348.105411745157</v>
      </c>
      <c r="G19" s="1">
        <f>COUNT(G21:G336)</f>
        <v>267</v>
      </c>
      <c r="T19" s="1">
        <f>COUNT(T21:T336)</f>
        <v>268</v>
      </c>
      <c r="X19" s="1">
        <v>18000</v>
      </c>
      <c r="Y19" s="76">
        <f t="shared" si="0"/>
        <v>1.167289063430739E-2</v>
      </c>
      <c r="Z19" s="1">
        <f t="shared" si="1"/>
        <v>-3.488355599049552E-3</v>
      </c>
      <c r="AL19" s="1">
        <v>-870</v>
      </c>
      <c r="AM19" s="1">
        <v>4.5029999455437064E-4</v>
      </c>
    </row>
    <row r="20" spans="1:56" ht="14.25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9" t="s">
        <v>30</v>
      </c>
      <c r="H20" s="22" t="s">
        <v>95</v>
      </c>
      <c r="I20" s="22" t="s">
        <v>138</v>
      </c>
      <c r="J20" s="22" t="s">
        <v>256</v>
      </c>
      <c r="K20" s="22" t="s">
        <v>257</v>
      </c>
      <c r="L20" s="22" t="s">
        <v>258</v>
      </c>
      <c r="M20" s="22" t="s">
        <v>259</v>
      </c>
      <c r="N20" s="22" t="s">
        <v>260</v>
      </c>
      <c r="O20" s="22" t="s">
        <v>38</v>
      </c>
      <c r="P20" s="22" t="s">
        <v>39</v>
      </c>
      <c r="Q20" s="9" t="s">
        <v>40</v>
      </c>
      <c r="R20" s="90" t="s">
        <v>41</v>
      </c>
      <c r="S20" s="22" t="s">
        <v>42</v>
      </c>
      <c r="T20" s="22" t="s">
        <v>43</v>
      </c>
      <c r="U20" s="22" t="s">
        <v>44</v>
      </c>
      <c r="V20" s="1" t="s">
        <v>261</v>
      </c>
      <c r="X20" s="1">
        <v>20000</v>
      </c>
      <c r="Y20" s="76">
        <f t="shared" si="0"/>
        <v>1.9023657369953692E-2</v>
      </c>
      <c r="Z20" s="1">
        <f t="shared" si="1"/>
        <v>-3.9533288953105018E-3</v>
      </c>
      <c r="AL20" s="1">
        <v>0</v>
      </c>
      <c r="AM20" s="1">
        <v>-1.0000000474974513E-4</v>
      </c>
    </row>
    <row r="21" spans="1:56">
      <c r="A21" s="99" t="s">
        <v>306</v>
      </c>
      <c r="B21" s="99" t="s">
        <v>54</v>
      </c>
      <c r="C21" s="100">
        <v>30573.393</v>
      </c>
      <c r="D21" s="100" t="s">
        <v>95</v>
      </c>
      <c r="E21" s="1">
        <f t="shared" ref="E21:E84" si="2">+(C21-C$7)/C$8</f>
        <v>-23127.175170757197</v>
      </c>
      <c r="F21" s="1">
        <f t="shared" ref="F21:F84" si="3">ROUND(2*E21,0)/2</f>
        <v>-23127</v>
      </c>
      <c r="G21" s="1">
        <f t="shared" ref="G21:G52" si="4">+C21-(C$7+F21*C$8)</f>
        <v>-7.1758000001864275E-2</v>
      </c>
      <c r="H21" s="1">
        <f>VLOOKUP($C21,'Active 1'!$C$21:$K$610,6,FALSE)</f>
        <v>0.12507801499668858</v>
      </c>
      <c r="O21" s="1">
        <f t="shared" ref="O21:O36" ca="1" si="5">+C$11+C$12*$F21</f>
        <v>-0.2133391206618141</v>
      </c>
      <c r="P21" s="1">
        <f t="shared" ref="P21:P84" si="6">+D$11+D$12*F21+D$13*F21^2</f>
        <v>0.17249155620337914</v>
      </c>
      <c r="Q21" s="208">
        <f t="shared" ref="Q21:Q84" si="7">+C21-15018.5</f>
        <v>15554.893</v>
      </c>
      <c r="R21" s="91"/>
      <c r="S21" s="1">
        <f t="shared" ref="S21:S52" si="8">+(P21-G21)^2</f>
        <v>5.9657845706458358E-2</v>
      </c>
      <c r="T21" s="1">
        <v>0.2</v>
      </c>
      <c r="U21" s="1">
        <f t="shared" ref="U21:U52" si="9">+T21*S21</f>
        <v>1.1931569141291672E-2</v>
      </c>
      <c r="V21" s="1">
        <f t="shared" ref="V21:V52" si="10">+G21-P21</f>
        <v>-0.24424955620524341</v>
      </c>
      <c r="X21" s="1">
        <v>22000</v>
      </c>
      <c r="Y21" s="76">
        <f t="shared" si="0"/>
        <v>2.7781556986755884E-2</v>
      </c>
      <c r="Z21" s="1">
        <f t="shared" si="1"/>
        <v>-2.7415209890548201E-3</v>
      </c>
      <c r="BB21" s="1">
        <v>7232</v>
      </c>
      <c r="BC21" s="1">
        <v>-2.3008000425761566E-4</v>
      </c>
      <c r="BD21" s="1">
        <v>1</v>
      </c>
    </row>
    <row r="22" spans="1:56">
      <c r="A22" s="16" t="s">
        <v>307</v>
      </c>
      <c r="B22" s="15" t="s">
        <v>54</v>
      </c>
      <c r="C22" s="17">
        <v>30573.404999999999</v>
      </c>
      <c r="D22" s="17" t="s">
        <v>138</v>
      </c>
      <c r="E22" s="1">
        <f t="shared" si="2"/>
        <v>-23127.145877172006</v>
      </c>
      <c r="F22" s="1">
        <f t="shared" si="3"/>
        <v>-23127</v>
      </c>
      <c r="G22" s="1">
        <f t="shared" si="4"/>
        <v>-5.9758000003057532E-2</v>
      </c>
      <c r="I22" s="1">
        <f>VLOOKUP($C22,'Active 1'!$C$21:$K$610,7,FALSE)</f>
        <v>0.13707801499549532</v>
      </c>
      <c r="O22" s="1">
        <f t="shared" ca="1" si="5"/>
        <v>-0.2133391206618141</v>
      </c>
      <c r="P22" s="1">
        <f t="shared" si="6"/>
        <v>0.17249155620337914</v>
      </c>
      <c r="Q22" s="208">
        <f t="shared" si="7"/>
        <v>15554.904999999999</v>
      </c>
      <c r="R22" s="91"/>
      <c r="S22" s="1">
        <f t="shared" si="8"/>
        <v>5.3939856358086784E-2</v>
      </c>
      <c r="T22" s="1">
        <v>0.1</v>
      </c>
      <c r="U22" s="1">
        <f t="shared" si="9"/>
        <v>5.3939856358086787E-3</v>
      </c>
      <c r="V22" s="1">
        <f t="shared" si="10"/>
        <v>-0.23224955620643667</v>
      </c>
      <c r="X22" s="1">
        <v>24000</v>
      </c>
      <c r="Y22" s="76">
        <f t="shared" si="0"/>
        <v>3.794658948471398E-2</v>
      </c>
      <c r="Z22" s="1">
        <f t="shared" si="1"/>
        <v>-4.0911961385306235E-4</v>
      </c>
      <c r="BB22" s="1">
        <v>7234.5</v>
      </c>
      <c r="BC22" s="1">
        <v>-4.4304993934929371E-5</v>
      </c>
      <c r="BD22" s="1">
        <v>1</v>
      </c>
    </row>
    <row r="23" spans="1:56">
      <c r="A23" s="16" t="s">
        <v>307</v>
      </c>
      <c r="B23" s="15" t="s">
        <v>50</v>
      </c>
      <c r="C23" s="17">
        <v>30578.560000000001</v>
      </c>
      <c r="D23" s="17" t="s">
        <v>138</v>
      </c>
      <c r="E23" s="1">
        <f t="shared" si="2"/>
        <v>-23114.56184119948</v>
      </c>
      <c r="F23" s="1">
        <f t="shared" si="3"/>
        <v>-23114.5</v>
      </c>
      <c r="G23" s="1">
        <f t="shared" si="4"/>
        <v>-2.5333000001410255E-2</v>
      </c>
      <c r="I23" s="1">
        <f>VLOOKUP($C23,'Active 1'!$C$21:$K$610,7,FALSE)</f>
        <v>0.17150688999754493</v>
      </c>
      <c r="O23" s="1">
        <f t="shared" ca="1" si="5"/>
        <v>-0.2132654390192989</v>
      </c>
      <c r="P23" s="1">
        <f t="shared" si="6"/>
        <v>0.1723522813320271</v>
      </c>
      <c r="Q23" s="208">
        <f t="shared" si="7"/>
        <v>15560.060000000001</v>
      </c>
      <c r="R23" s="91"/>
      <c r="S23" s="1">
        <f t="shared" si="8"/>
        <v>3.9079470455880276E-2</v>
      </c>
      <c r="T23" s="1">
        <v>0.1</v>
      </c>
      <c r="U23" s="1">
        <f t="shared" si="9"/>
        <v>3.9079470455880274E-3</v>
      </c>
      <c r="V23" s="1">
        <f t="shared" si="10"/>
        <v>-0.19768528133343735</v>
      </c>
      <c r="X23" s="1">
        <v>26000</v>
      </c>
      <c r="Y23" s="76">
        <f t="shared" si="0"/>
        <v>4.9518754863828007E-2</v>
      </c>
      <c r="Z23" s="1">
        <f t="shared" si="1"/>
        <v>1.9733647740140955E-3</v>
      </c>
      <c r="BB23" s="1">
        <v>7297.5</v>
      </c>
      <c r="BC23" s="1">
        <v>7.7224998676683754E-5</v>
      </c>
      <c r="BD23" s="1">
        <v>1</v>
      </c>
    </row>
    <row r="24" spans="1:56">
      <c r="A24" s="102" t="s">
        <v>307</v>
      </c>
      <c r="B24" s="103" t="s">
        <v>54</v>
      </c>
      <c r="C24" s="17">
        <v>30582.414000000001</v>
      </c>
      <c r="D24" s="17" t="s">
        <v>138</v>
      </c>
      <c r="E24" s="1">
        <f t="shared" si="2"/>
        <v>-23105.153718088306</v>
      </c>
      <c r="F24" s="1">
        <f t="shared" si="3"/>
        <v>-23105</v>
      </c>
      <c r="G24" s="1">
        <f t="shared" si="4"/>
        <v>-6.2970000002678717E-2</v>
      </c>
      <c r="I24" s="1">
        <f>VLOOKUP($C24,'Active 1'!$C$21:$K$610,7,FALSE)</f>
        <v>0.13387283499832847</v>
      </c>
      <c r="O24" s="1">
        <f t="shared" ca="1" si="5"/>
        <v>-0.21320944097098737</v>
      </c>
      <c r="P24" s="1">
        <f t="shared" si="6"/>
        <v>0.17224646919114606</v>
      </c>
      <c r="Q24" s="208">
        <f t="shared" si="7"/>
        <v>15563.914000000001</v>
      </c>
      <c r="R24" s="91"/>
      <c r="S24" s="1">
        <f t="shared" si="8"/>
        <v>5.5326787380009519E-2</v>
      </c>
      <c r="T24" s="1">
        <v>0.1</v>
      </c>
      <c r="U24" s="1">
        <f t="shared" si="9"/>
        <v>5.5326787380009521E-3</v>
      </c>
      <c r="V24" s="1">
        <f t="shared" si="10"/>
        <v>-0.23521646919382477</v>
      </c>
      <c r="X24" s="1">
        <v>28000</v>
      </c>
      <c r="Y24" s="76">
        <f t="shared" si="0"/>
        <v>6.2498053124097924E-2</v>
      </c>
      <c r="Z24" s="1">
        <f t="shared" si="1"/>
        <v>3.3124349419287567E-3</v>
      </c>
      <c r="BB24" s="1">
        <v>7300</v>
      </c>
      <c r="BC24" s="1">
        <v>-1.0370000018156134E-3</v>
      </c>
      <c r="BD24" s="1">
        <v>1</v>
      </c>
    </row>
    <row r="25" spans="1:56">
      <c r="A25" s="16" t="s">
        <v>307</v>
      </c>
      <c r="B25" s="15" t="s">
        <v>50</v>
      </c>
      <c r="C25" s="17">
        <v>30583.423999999999</v>
      </c>
      <c r="D25" s="17" t="s">
        <v>138</v>
      </c>
      <c r="E25" s="1">
        <f t="shared" si="2"/>
        <v>-23102.688174667892</v>
      </c>
      <c r="F25" s="1">
        <f t="shared" si="3"/>
        <v>-23102.5</v>
      </c>
      <c r="G25" s="1">
        <f t="shared" si="4"/>
        <v>-7.7085000004444737E-2</v>
      </c>
      <c r="I25" s="1">
        <f>VLOOKUP($C25,'Active 1'!$C$21:$K$610,7,FALSE)</f>
        <v>0.1197586099988257</v>
      </c>
      <c r="O25" s="1">
        <f t="shared" ca="1" si="5"/>
        <v>-0.21319470464248436</v>
      </c>
      <c r="P25" s="1">
        <f t="shared" si="6"/>
        <v>0.17221862916766251</v>
      </c>
      <c r="Q25" s="208">
        <f t="shared" si="7"/>
        <v>15564.923999999999</v>
      </c>
      <c r="R25" s="91"/>
      <c r="S25" s="1">
        <f t="shared" si="8"/>
        <v>6.2152299518383559E-2</v>
      </c>
      <c r="T25" s="1">
        <v>0.1</v>
      </c>
      <c r="U25" s="1">
        <f t="shared" si="9"/>
        <v>6.2152299518383565E-3</v>
      </c>
      <c r="V25" s="1">
        <f t="shared" si="10"/>
        <v>-0.24930362917210724</v>
      </c>
      <c r="X25" s="1">
        <v>30000</v>
      </c>
      <c r="Y25" s="76">
        <f t="shared" si="0"/>
        <v>7.6884484265523745E-2</v>
      </c>
      <c r="Z25" s="1">
        <f t="shared" si="1"/>
        <v>2.9934931488301017E-3</v>
      </c>
    </row>
    <row r="26" spans="1:56">
      <c r="A26" s="16" t="s">
        <v>307</v>
      </c>
      <c r="B26" s="15" t="s">
        <v>50</v>
      </c>
      <c r="C26" s="17">
        <v>30587.544000000002</v>
      </c>
      <c r="D26" s="17" t="s">
        <v>138</v>
      </c>
      <c r="E26" s="1">
        <f t="shared" si="2"/>
        <v>-23092.630710418267</v>
      </c>
      <c r="F26" s="1">
        <f t="shared" si="3"/>
        <v>-23092.5</v>
      </c>
      <c r="G26" s="1">
        <f t="shared" si="4"/>
        <v>-5.3545000002486631E-2</v>
      </c>
      <c r="I26" s="1">
        <f>VLOOKUP($C26,'Active 1'!$C$21:$K$610,7,FALSE)</f>
        <v>0.14330170999892289</v>
      </c>
      <c r="O26" s="1">
        <f t="shared" ca="1" si="5"/>
        <v>-0.21313575932847217</v>
      </c>
      <c r="P26" s="1">
        <f t="shared" si="6"/>
        <v>0.17210729106017958</v>
      </c>
      <c r="Q26" s="208">
        <f t="shared" si="7"/>
        <v>15569.044000000002</v>
      </c>
      <c r="R26" s="91"/>
      <c r="S26" s="1">
        <f t="shared" si="8"/>
        <v>5.0918956461830228E-2</v>
      </c>
      <c r="T26" s="1">
        <v>0.1</v>
      </c>
      <c r="U26" s="1">
        <f t="shared" si="9"/>
        <v>5.0918956461830228E-3</v>
      </c>
      <c r="V26" s="1">
        <f t="shared" si="10"/>
        <v>-0.22565229106266621</v>
      </c>
      <c r="X26" s="1">
        <v>32000</v>
      </c>
      <c r="Y26" s="76">
        <f t="shared" si="0"/>
        <v>9.2678048288105483E-2</v>
      </c>
      <c r="Z26" s="1">
        <f t="shared" si="1"/>
        <v>1.1629252304010938E-3</v>
      </c>
    </row>
    <row r="27" spans="1:56">
      <c r="A27" s="16" t="s">
        <v>307</v>
      </c>
      <c r="B27" s="15" t="s">
        <v>50</v>
      </c>
      <c r="C27" s="17">
        <v>30588.322</v>
      </c>
      <c r="D27" s="17" t="s">
        <v>138</v>
      </c>
      <c r="E27" s="1">
        <f t="shared" si="2"/>
        <v>-23090.73150964492</v>
      </c>
      <c r="F27" s="1">
        <f t="shared" si="3"/>
        <v>-23090.5</v>
      </c>
      <c r="G27" s="1">
        <f t="shared" si="4"/>
        <v>-9.4837000004190486E-2</v>
      </c>
      <c r="I27" s="1">
        <f>VLOOKUP($C27,'Active 1'!$C$21:$K$610,7,FALSE)</f>
        <v>0.10201032999975723</v>
      </c>
      <c r="O27" s="1">
        <f t="shared" ca="1" si="5"/>
        <v>-0.21312397026566976</v>
      </c>
      <c r="P27" s="1">
        <f t="shared" si="6"/>
        <v>0.17208502766008163</v>
      </c>
      <c r="Q27" s="208">
        <f t="shared" si="7"/>
        <v>15569.822</v>
      </c>
      <c r="R27" s="91"/>
      <c r="S27" s="1">
        <f t="shared" si="8"/>
        <v>7.1247368852406429E-2</v>
      </c>
      <c r="T27" s="1">
        <v>0.1</v>
      </c>
      <c r="U27" s="1">
        <f t="shared" si="9"/>
        <v>7.1247368852406434E-3</v>
      </c>
      <c r="V27" s="1">
        <f t="shared" si="10"/>
        <v>-0.26692202766427209</v>
      </c>
      <c r="X27" s="1">
        <v>34000</v>
      </c>
      <c r="Y27" s="76">
        <f t="shared" si="0"/>
        <v>0.10987874519184314</v>
      </c>
      <c r="Z27" s="1">
        <f t="shared" si="1"/>
        <v>-1.3390866224003673E-3</v>
      </c>
      <c r="BB27" s="1">
        <v>32299.5</v>
      </c>
      <c r="BC27" s="1">
        <v>0.15083584500098368</v>
      </c>
      <c r="BD27" s="1">
        <v>1</v>
      </c>
    </row>
    <row r="28" spans="1:56">
      <c r="A28" s="16" t="s">
        <v>307</v>
      </c>
      <c r="B28" s="15" t="s">
        <v>54</v>
      </c>
      <c r="C28" s="17">
        <v>30589.356</v>
      </c>
      <c r="D28" s="17" t="s">
        <v>138</v>
      </c>
      <c r="E28" s="1">
        <f t="shared" si="2"/>
        <v>-23088.207379054118</v>
      </c>
      <c r="F28" s="1">
        <f t="shared" si="3"/>
        <v>-23088</v>
      </c>
      <c r="G28" s="1">
        <f t="shared" si="4"/>
        <v>-8.4952000004705042E-2</v>
      </c>
      <c r="I28" s="1">
        <f>VLOOKUP($C28,'Active 1'!$C$21:$K$610,7,FALSE)</f>
        <v>0.11189610499786795</v>
      </c>
      <c r="O28" s="1">
        <f t="shared" ca="1" si="5"/>
        <v>-0.21310923393716674</v>
      </c>
      <c r="P28" s="1">
        <f t="shared" si="6"/>
        <v>0.17205720038873984</v>
      </c>
      <c r="Q28" s="208">
        <f t="shared" si="7"/>
        <v>15570.856</v>
      </c>
      <c r="R28" s="91"/>
      <c r="S28" s="1">
        <f t="shared" si="8"/>
        <v>6.6053729086877913E-2</v>
      </c>
      <c r="T28" s="1">
        <v>0.1</v>
      </c>
      <c r="U28" s="1">
        <f t="shared" si="9"/>
        <v>6.6053729086877917E-3</v>
      </c>
      <c r="V28" s="1">
        <f t="shared" si="10"/>
        <v>-0.25700920039344488</v>
      </c>
      <c r="X28" s="1">
        <v>36000</v>
      </c>
      <c r="Y28" s="76">
        <f t="shared" si="0"/>
        <v>0.12848657497673666</v>
      </c>
      <c r="Z28" s="1">
        <f t="shared" si="1"/>
        <v>-3.3641852363023961E-3</v>
      </c>
      <c r="AD28" s="1" t="s">
        <v>76</v>
      </c>
      <c r="AI28" s="1" t="s">
        <v>82</v>
      </c>
      <c r="AL28" s="1">
        <v>0</v>
      </c>
      <c r="AM28" s="1">
        <v>0</v>
      </c>
      <c r="AU28" s="1">
        <v>-15080</v>
      </c>
      <c r="AV28" s="1">
        <v>6.2305199993716087E-2</v>
      </c>
      <c r="BB28" s="1">
        <v>7302.5</v>
      </c>
      <c r="BC28" s="1">
        <v>1.1487749943626113E-3</v>
      </c>
      <c r="BD28" s="1">
        <v>1</v>
      </c>
    </row>
    <row r="29" spans="1:56">
      <c r="A29" s="16" t="s">
        <v>307</v>
      </c>
      <c r="B29" s="15" t="s">
        <v>50</v>
      </c>
      <c r="C29" s="17">
        <v>30590.402999999998</v>
      </c>
      <c r="D29" s="17" t="s">
        <v>138</v>
      </c>
      <c r="E29" s="1">
        <f t="shared" si="2"/>
        <v>-23085.651513746026</v>
      </c>
      <c r="F29" s="1">
        <f t="shared" si="3"/>
        <v>-23085.5</v>
      </c>
      <c r="G29" s="1">
        <f t="shared" si="4"/>
        <v>-6.2067000006209128E-2</v>
      </c>
      <c r="I29" s="1">
        <f>VLOOKUP($C29,'Active 1'!$C$21:$K$610,7,FALSE)</f>
        <v>0.13478187999862712</v>
      </c>
      <c r="O29" s="1">
        <f t="shared" ca="1" si="5"/>
        <v>-0.21309449760866367</v>
      </c>
      <c r="P29" s="1">
        <f t="shared" si="6"/>
        <v>0.17202937531604315</v>
      </c>
      <c r="Q29" s="208">
        <f t="shared" si="7"/>
        <v>15571.902999999998</v>
      </c>
      <c r="R29" s="91"/>
      <c r="S29" s="1">
        <f t="shared" si="8"/>
        <v>5.4801112939016801E-2</v>
      </c>
      <c r="T29" s="1">
        <v>0.1</v>
      </c>
      <c r="U29" s="1">
        <f t="shared" si="9"/>
        <v>5.4801112939016801E-3</v>
      </c>
      <c r="V29" s="1">
        <f t="shared" si="10"/>
        <v>-0.23409637532225228</v>
      </c>
      <c r="X29" s="1">
        <v>38000</v>
      </c>
      <c r="Y29" s="76">
        <f t="shared" si="0"/>
        <v>0.14850153764278612</v>
      </c>
      <c r="Z29" s="1">
        <f t="shared" si="1"/>
        <v>-3.9829039833777424E-3</v>
      </c>
      <c r="AD29" s="1" t="s">
        <v>76</v>
      </c>
      <c r="AI29" s="1" t="s">
        <v>82</v>
      </c>
      <c r="AL29" s="1">
        <v>19.5</v>
      </c>
      <c r="AM29" s="1">
        <v>9.0449975687079132E-6</v>
      </c>
      <c r="AU29" s="1">
        <v>-15046</v>
      </c>
      <c r="AV29" s="1">
        <v>5.0351739999314304E-2</v>
      </c>
      <c r="BB29" s="1">
        <v>8077</v>
      </c>
      <c r="BC29" s="1">
        <v>5.9618700033752248E-3</v>
      </c>
      <c r="BD29" s="1">
        <v>1</v>
      </c>
    </row>
    <row r="30" spans="1:56">
      <c r="A30" s="16" t="s">
        <v>307</v>
      </c>
      <c r="B30" s="15" t="s">
        <v>54</v>
      </c>
      <c r="C30" s="17">
        <v>30605.341</v>
      </c>
      <c r="D30" s="17" t="s">
        <v>138</v>
      </c>
      <c r="E30" s="1">
        <f t="shared" si="2"/>
        <v>-23049.18588244485</v>
      </c>
      <c r="F30" s="1">
        <f t="shared" si="3"/>
        <v>-23049</v>
      </c>
      <c r="G30" s="1">
        <f t="shared" si="4"/>
        <v>-7.6146000003063818E-2</v>
      </c>
      <c r="I30" s="1">
        <f>VLOOKUP($C30,'Active 1'!$C$21:$K$610,7,FALSE)</f>
        <v>0.12071419499989133</v>
      </c>
      <c r="O30" s="1">
        <f t="shared" ca="1" si="5"/>
        <v>-0.21287934721251933</v>
      </c>
      <c r="P30" s="1">
        <f t="shared" si="6"/>
        <v>0.17162337963637858</v>
      </c>
      <c r="Q30" s="208">
        <f t="shared" si="7"/>
        <v>15586.841</v>
      </c>
      <c r="R30" s="91"/>
      <c r="S30" s="1">
        <f t="shared" si="8"/>
        <v>6.1389665486914137E-2</v>
      </c>
      <c r="T30" s="1">
        <v>0.1</v>
      </c>
      <c r="U30" s="1">
        <f t="shared" si="9"/>
        <v>6.1389665486914144E-3</v>
      </c>
      <c r="V30" s="1">
        <f t="shared" si="10"/>
        <v>-0.2477693796394424</v>
      </c>
      <c r="X30" s="1">
        <v>40000</v>
      </c>
      <c r="Y30" s="76">
        <f t="shared" si="0"/>
        <v>0.16992363318999149</v>
      </c>
      <c r="Z30" s="1">
        <f t="shared" si="1"/>
        <v>-2.9112673458261168E-3</v>
      </c>
      <c r="AD30" s="1" t="s">
        <v>76</v>
      </c>
      <c r="AI30" s="1" t="s">
        <v>82</v>
      </c>
      <c r="AL30" s="1">
        <v>23.5</v>
      </c>
      <c r="AM30" s="1">
        <v>6.2628500018035993E-4</v>
      </c>
      <c r="AU30" s="1">
        <v>-15004</v>
      </c>
      <c r="AV30" s="1">
        <v>5.9232760002487339E-2</v>
      </c>
      <c r="BB30" s="1">
        <v>8139</v>
      </c>
      <c r="BC30" s="1">
        <v>6.9290899991756305E-3</v>
      </c>
      <c r="BD30" s="1">
        <v>1</v>
      </c>
    </row>
    <row r="31" spans="1:56">
      <c r="A31" s="16" t="s">
        <v>307</v>
      </c>
      <c r="B31" s="15" t="s">
        <v>50</v>
      </c>
      <c r="C31" s="17">
        <v>30606.362000000001</v>
      </c>
      <c r="D31" s="17" t="s">
        <v>138</v>
      </c>
      <c r="E31" s="1">
        <f t="shared" si="2"/>
        <v>-23046.693486571337</v>
      </c>
      <c r="F31" s="1">
        <f t="shared" si="3"/>
        <v>-23046.5</v>
      </c>
      <c r="G31" s="1">
        <f t="shared" si="4"/>
        <v>-7.9261000002588844E-2</v>
      </c>
      <c r="I31" s="1">
        <f>VLOOKUP($C31,'Active 1'!$C$21:$K$610,7,FALSE)</f>
        <v>0.11759996999899158</v>
      </c>
      <c r="O31" s="1">
        <f t="shared" ca="1" si="5"/>
        <v>-0.21286461088401631</v>
      </c>
      <c r="P31" s="1">
        <f t="shared" si="6"/>
        <v>0.17159558886254589</v>
      </c>
      <c r="Q31" s="208">
        <f t="shared" si="7"/>
        <v>15587.862000000001</v>
      </c>
      <c r="R31" s="91"/>
      <c r="S31" s="1">
        <f t="shared" si="8"/>
        <v>6.2929028177051233E-2</v>
      </c>
      <c r="T31" s="1">
        <v>0.1</v>
      </c>
      <c r="U31" s="1">
        <f t="shared" si="9"/>
        <v>6.2929028177051236E-3</v>
      </c>
      <c r="V31" s="1">
        <f t="shared" si="10"/>
        <v>-0.25085658886513473</v>
      </c>
      <c r="X31" s="1">
        <v>42000</v>
      </c>
      <c r="Y31" s="76">
        <f t="shared" si="0"/>
        <v>0.19275286161835273</v>
      </c>
      <c r="Z31" s="1">
        <f t="shared" si="1"/>
        <v>-6.4112815739627801E-4</v>
      </c>
    </row>
    <row r="32" spans="1:56">
      <c r="A32" s="16" t="s">
        <v>307</v>
      </c>
      <c r="B32" s="15" t="s">
        <v>50</v>
      </c>
      <c r="C32" s="17">
        <v>30608.417000000001</v>
      </c>
      <c r="D32" s="17" t="s">
        <v>138</v>
      </c>
      <c r="E32" s="1">
        <f t="shared" si="2"/>
        <v>-23041.676960107023</v>
      </c>
      <c r="F32" s="1">
        <f t="shared" si="3"/>
        <v>-23041.5</v>
      </c>
      <c r="G32" s="1">
        <f t="shared" si="4"/>
        <v>-7.2490999998990446E-2</v>
      </c>
      <c r="I32" s="1">
        <f>VLOOKUP($C32,'Active 1'!$C$21:$K$610,7,FALSE)</f>
        <v>0.12437151999984053</v>
      </c>
      <c r="O32" s="1">
        <f t="shared" ca="1" si="5"/>
        <v>-0.21283513822701022</v>
      </c>
      <c r="P32" s="1">
        <f t="shared" si="6"/>
        <v>0.17154001391081586</v>
      </c>
      <c r="Q32" s="208">
        <f t="shared" si="7"/>
        <v>15589.917000000001</v>
      </c>
      <c r="R32" s="91"/>
      <c r="S32" s="1">
        <f t="shared" si="8"/>
        <v>5.9551135749848078E-2</v>
      </c>
      <c r="T32" s="1">
        <v>0.1</v>
      </c>
      <c r="U32" s="1">
        <f t="shared" si="9"/>
        <v>5.9551135749848078E-3</v>
      </c>
      <c r="V32" s="1">
        <f t="shared" si="10"/>
        <v>-0.2440310139098063</v>
      </c>
    </row>
    <row r="33" spans="1:56">
      <c r="A33" s="16" t="s">
        <v>307</v>
      </c>
      <c r="B33" s="15" t="s">
        <v>50</v>
      </c>
      <c r="C33" s="17">
        <v>30613.311000000002</v>
      </c>
      <c r="D33" s="17" t="s">
        <v>138</v>
      </c>
      <c r="E33" s="1">
        <f t="shared" si="2"/>
        <v>-23029.730059612448</v>
      </c>
      <c r="F33" s="1">
        <f t="shared" si="3"/>
        <v>-23029.5</v>
      </c>
      <c r="G33" s="1">
        <f t="shared" si="4"/>
        <v>-9.4242999999551103E-2</v>
      </c>
      <c r="I33" s="1">
        <f>VLOOKUP($C33,'Active 1'!$C$21:$K$610,7,FALSE)</f>
        <v>0.10262323999995715</v>
      </c>
      <c r="O33" s="1">
        <f t="shared" ca="1" si="5"/>
        <v>-0.21276440385019568</v>
      </c>
      <c r="P33" s="1">
        <f t="shared" si="6"/>
        <v>0.17140666990855224</v>
      </c>
      <c r="Q33" s="208">
        <f t="shared" si="7"/>
        <v>15594.811000000002</v>
      </c>
      <c r="R33" s="91"/>
      <c r="S33" s="1">
        <f t="shared" si="8"/>
        <v>7.0569747122284268E-2</v>
      </c>
      <c r="T33" s="1">
        <v>0.1</v>
      </c>
      <c r="U33" s="1">
        <f t="shared" si="9"/>
        <v>7.056974712228427E-3</v>
      </c>
      <c r="V33" s="1">
        <f t="shared" si="10"/>
        <v>-0.26564966990810335</v>
      </c>
      <c r="AD33" s="1" t="s">
        <v>81</v>
      </c>
      <c r="AI33" s="1" t="s">
        <v>82</v>
      </c>
      <c r="AL33" s="1">
        <v>38</v>
      </c>
      <c r="AM33" s="1">
        <v>6.3779996708035469E-5</v>
      </c>
      <c r="AU33" s="1">
        <v>-14269</v>
      </c>
      <c r="AV33" s="1">
        <v>3.965061000053538E-2</v>
      </c>
      <c r="BB33" s="1">
        <v>8141.5</v>
      </c>
      <c r="BC33" s="1">
        <v>6.7148649977752939E-3</v>
      </c>
      <c r="BD33" s="1">
        <v>1</v>
      </c>
    </row>
    <row r="34" spans="1:56">
      <c r="A34" s="16" t="s">
        <v>308</v>
      </c>
      <c r="B34" s="15" t="s">
        <v>50</v>
      </c>
      <c r="C34" s="17">
        <v>31023.383000000002</v>
      </c>
      <c r="D34" s="17" t="s">
        <v>138</v>
      </c>
      <c r="E34" s="1">
        <f t="shared" si="2"/>
        <v>-22028.690137338097</v>
      </c>
      <c r="F34" s="1">
        <f t="shared" si="3"/>
        <v>-22028.5</v>
      </c>
      <c r="G34" s="1">
        <f t="shared" si="4"/>
        <v>-7.7889000000141095E-2</v>
      </c>
      <c r="J34" s="1">
        <f>VLOOKUP($C34,'Active 1'!$C$21:$K$610,8,FALSE)</f>
        <v>0.11928754999826197</v>
      </c>
      <c r="O34" s="1">
        <f t="shared" ca="1" si="5"/>
        <v>-0.20686397791757982</v>
      </c>
      <c r="P34" s="1">
        <f t="shared" si="6"/>
        <v>0.16046191409900692</v>
      </c>
      <c r="Q34" s="208">
        <f t="shared" si="7"/>
        <v>16004.883000000002</v>
      </c>
      <c r="R34" s="91"/>
      <c r="S34" s="1">
        <f t="shared" si="8"/>
        <v>5.6811158251899439E-2</v>
      </c>
      <c r="T34" s="1">
        <v>1</v>
      </c>
      <c r="U34" s="1">
        <f t="shared" si="9"/>
        <v>5.6811158251899439E-2</v>
      </c>
      <c r="V34" s="1">
        <f t="shared" si="10"/>
        <v>-0.23835091409914802</v>
      </c>
    </row>
    <row r="35" spans="1:56">
      <c r="A35" s="16" t="s">
        <v>308</v>
      </c>
      <c r="B35" s="15" t="s">
        <v>54</v>
      </c>
      <c r="C35" s="17">
        <v>31023.594000000001</v>
      </c>
      <c r="D35" s="17" t="s">
        <v>138</v>
      </c>
      <c r="E35" s="1">
        <f t="shared" si="2"/>
        <v>-22028.17505846512</v>
      </c>
      <c r="F35" s="1">
        <f t="shared" si="3"/>
        <v>-22028</v>
      </c>
      <c r="G35" s="1">
        <f t="shared" si="4"/>
        <v>-7.1712000000843545E-2</v>
      </c>
      <c r="I35" s="1">
        <f>VLOOKUP($C35,'Active 1'!$C$21:$K$610,7,FALSE)</f>
        <v>0.12546470499728457</v>
      </c>
      <c r="O35" s="1">
        <f t="shared" ca="1" si="5"/>
        <v>-0.20686103065187922</v>
      </c>
      <c r="P35" s="1">
        <f t="shared" si="6"/>
        <v>0.16045653526573692</v>
      </c>
      <c r="Q35" s="208">
        <f t="shared" si="7"/>
        <v>16005.094000000001</v>
      </c>
      <c r="R35" s="91"/>
      <c r="S35" s="1">
        <f t="shared" si="8"/>
        <v>5.3902228767829415E-2</v>
      </c>
      <c r="T35" s="1">
        <v>0.1</v>
      </c>
      <c r="U35" s="1">
        <f t="shared" si="9"/>
        <v>5.3902228767829415E-3</v>
      </c>
      <c r="V35" s="1">
        <f t="shared" si="10"/>
        <v>-0.23216853526658046</v>
      </c>
      <c r="AD35" s="1" t="s">
        <v>76</v>
      </c>
      <c r="AI35" s="1" t="s">
        <v>82</v>
      </c>
      <c r="AL35" s="1">
        <v>102.5</v>
      </c>
      <c r="AM35" s="1">
        <v>4.1677500121295452E-4</v>
      </c>
      <c r="AU35" s="1">
        <v>-14215</v>
      </c>
      <c r="AV35" s="1">
        <v>6.1783350000041537E-2</v>
      </c>
      <c r="BB35" s="1">
        <v>8153</v>
      </c>
      <c r="BC35" s="1">
        <v>5.4894299973966554E-3</v>
      </c>
      <c r="BD35" s="1">
        <v>1</v>
      </c>
    </row>
    <row r="36" spans="1:56">
      <c r="A36" s="16" t="s">
        <v>309</v>
      </c>
      <c r="B36" s="15" t="s">
        <v>54</v>
      </c>
      <c r="C36" s="17">
        <v>34179.453300000001</v>
      </c>
      <c r="D36" s="17" t="s">
        <v>138</v>
      </c>
      <c r="E36" s="1">
        <f t="shared" si="2"/>
        <v>-14324.305619974324</v>
      </c>
      <c r="F36" s="1">
        <f t="shared" si="3"/>
        <v>-14324.5</v>
      </c>
      <c r="G36" s="1">
        <f t="shared" si="4"/>
        <v>7.9626999999163672E-2</v>
      </c>
      <c r="J36" s="1">
        <f>VLOOKUP($C36,'Active 1'!$C$21:$K$610,8,FALSE)</f>
        <v>7.4368945002788678E-2</v>
      </c>
      <c r="O36" s="1">
        <f t="shared" ca="1" si="5"/>
        <v>-0.1614525080026224</v>
      </c>
      <c r="P36" s="1">
        <f t="shared" si="6"/>
        <v>8.8023624843296983E-2</v>
      </c>
      <c r="Q36" s="208">
        <f t="shared" si="7"/>
        <v>19160.953300000001</v>
      </c>
      <c r="R36" s="91"/>
      <c r="S36" s="1">
        <f t="shared" si="8"/>
        <v>7.0503308773116734E-5</v>
      </c>
      <c r="T36" s="1">
        <v>1</v>
      </c>
      <c r="U36" s="1">
        <f t="shared" si="9"/>
        <v>7.0503308773116734E-5</v>
      </c>
      <c r="V36" s="1">
        <f t="shared" si="10"/>
        <v>-8.3966248441333102E-3</v>
      </c>
    </row>
    <row r="37" spans="1:56">
      <c r="A37" s="158" t="s">
        <v>262</v>
      </c>
      <c r="B37" s="25"/>
      <c r="C37" s="26">
        <v>34179.453399999999</v>
      </c>
      <c r="D37" s="26"/>
      <c r="E37" s="1">
        <f t="shared" si="2"/>
        <v>-14324.30537586112</v>
      </c>
      <c r="F37" s="1">
        <f t="shared" si="3"/>
        <v>-14324.5</v>
      </c>
      <c r="G37" s="1">
        <f t="shared" si="4"/>
        <v>7.972699999663746E-2</v>
      </c>
      <c r="J37" s="1">
        <f>VLOOKUP($C37,'Active 1'!$C$21:$K$610,8,FALSE)</f>
        <v>7.4468945000262465E-2</v>
      </c>
      <c r="P37" s="1">
        <f t="shared" si="6"/>
        <v>8.8023624843296983E-2</v>
      </c>
      <c r="Q37" s="208">
        <f t="shared" si="7"/>
        <v>19160.953399999999</v>
      </c>
      <c r="R37" s="16"/>
      <c r="S37" s="1">
        <f t="shared" si="8"/>
        <v>6.8833983846208153E-5</v>
      </c>
      <c r="T37" s="1">
        <v>1</v>
      </c>
      <c r="U37" s="1">
        <f t="shared" si="9"/>
        <v>6.8833983846208153E-5</v>
      </c>
      <c r="V37" s="1">
        <f t="shared" si="10"/>
        <v>-8.2966248466595227E-3</v>
      </c>
    </row>
    <row r="38" spans="1:56">
      <c r="A38" s="158" t="s">
        <v>262</v>
      </c>
      <c r="B38" s="25"/>
      <c r="C38" s="26">
        <v>34181.500899999999</v>
      </c>
      <c r="D38" s="26"/>
      <c r="E38" s="1">
        <f t="shared" si="2"/>
        <v>-14319.307157887552</v>
      </c>
      <c r="F38" s="1">
        <f t="shared" si="3"/>
        <v>-14319.5</v>
      </c>
      <c r="G38" s="1">
        <f t="shared" si="4"/>
        <v>7.8996999996888917E-2</v>
      </c>
      <c r="J38" s="1">
        <f>VLOOKUP($C38,'Active 1'!$C$21:$K$610,8,FALSE)</f>
        <v>7.3740494997764472E-2</v>
      </c>
      <c r="P38" s="1">
        <f t="shared" si="6"/>
        <v>8.7983391157803764E-2</v>
      </c>
      <c r="Q38" s="208">
        <f t="shared" si="7"/>
        <v>19163.000899999999</v>
      </c>
      <c r="R38" s="16"/>
      <c r="S38" s="1">
        <f t="shared" si="8"/>
        <v>8.0755226096968494E-5</v>
      </c>
      <c r="T38" s="1">
        <v>1</v>
      </c>
      <c r="U38" s="1">
        <f t="shared" si="9"/>
        <v>8.0755226096968494E-5</v>
      </c>
      <c r="V38" s="1">
        <f t="shared" si="10"/>
        <v>-8.9863911609148472E-3</v>
      </c>
    </row>
    <row r="39" spans="1:56">
      <c r="A39" s="158" t="s">
        <v>262</v>
      </c>
      <c r="B39" s="25"/>
      <c r="C39" s="26">
        <v>34226.357199999999</v>
      </c>
      <c r="D39" s="26"/>
      <c r="E39" s="1">
        <f t="shared" si="2"/>
        <v>-14209.80700409623</v>
      </c>
      <c r="F39" s="1">
        <f t="shared" si="3"/>
        <v>-14210</v>
      </c>
      <c r="G39" s="1">
        <f t="shared" si="4"/>
        <v>7.9059999996388797E-2</v>
      </c>
      <c r="J39" s="1">
        <f>VLOOKUP($C39,'Active 1'!$C$21:$K$610,8,FALSE)</f>
        <v>7.3837439995259047E-2</v>
      </c>
      <c r="P39" s="1">
        <f t="shared" si="6"/>
        <v>8.7104478730537088E-2</v>
      </c>
      <c r="Q39" s="208">
        <f t="shared" si="7"/>
        <v>19207.857199999999</v>
      </c>
      <c r="R39" s="16"/>
      <c r="S39" s="1">
        <f t="shared" si="8"/>
        <v>6.4713638104164101E-5</v>
      </c>
      <c r="T39" s="1">
        <v>1</v>
      </c>
      <c r="U39" s="1">
        <f t="shared" si="9"/>
        <v>6.4713638104164101E-5</v>
      </c>
      <c r="V39" s="1">
        <f t="shared" si="10"/>
        <v>-8.0444787341482915E-3</v>
      </c>
    </row>
    <row r="40" spans="1:56">
      <c r="A40" s="16" t="s">
        <v>309</v>
      </c>
      <c r="B40" s="15" t="s">
        <v>50</v>
      </c>
      <c r="C40" s="17">
        <v>34237.417699999998</v>
      </c>
      <c r="D40" s="17" t="s">
        <v>138</v>
      </c>
      <c r="E40" s="1">
        <f t="shared" si="2"/>
        <v>-14182.80686251057</v>
      </c>
      <c r="F40" s="1">
        <f t="shared" si="3"/>
        <v>-14183</v>
      </c>
      <c r="G40" s="1">
        <f t="shared" si="4"/>
        <v>7.9117999994195998E-2</v>
      </c>
      <c r="J40" s="1">
        <f>VLOOKUP($C40,'Active 1'!$C$21:$K$610,8,FALSE)</f>
        <v>7.3903810000047088E-2</v>
      </c>
      <c r="O40" s="1">
        <f ca="1">+C$11+C$12*$F40</f>
        <v>-0.16061843180935054</v>
      </c>
      <c r="P40" s="1">
        <f t="shared" si="6"/>
        <v>8.6888408846315601E-2</v>
      </c>
      <c r="Q40" s="208">
        <f t="shared" si="7"/>
        <v>19218.917699999998</v>
      </c>
      <c r="R40" s="91"/>
      <c r="S40" s="1">
        <f t="shared" si="8"/>
        <v>6.0379253729098698E-5</v>
      </c>
      <c r="T40" s="1">
        <v>1</v>
      </c>
      <c r="U40" s="1">
        <f t="shared" si="9"/>
        <v>6.0379253729098698E-5</v>
      </c>
      <c r="V40" s="1">
        <f t="shared" si="10"/>
        <v>-7.7704088521196035E-3</v>
      </c>
    </row>
    <row r="41" spans="1:56">
      <c r="A41" s="158" t="s">
        <v>262</v>
      </c>
      <c r="B41" s="25"/>
      <c r="C41" s="26">
        <v>34237.417800000003</v>
      </c>
      <c r="D41" s="26"/>
      <c r="E41" s="1">
        <f t="shared" si="2"/>
        <v>-14182.806618397348</v>
      </c>
      <c r="F41" s="1">
        <f t="shared" si="3"/>
        <v>-14183</v>
      </c>
      <c r="G41" s="1">
        <f t="shared" si="4"/>
        <v>7.9217999998945743E-2</v>
      </c>
      <c r="J41" s="1">
        <f>VLOOKUP($C41,'Active 1'!$C$21:$K$610,8,FALSE)</f>
        <v>7.4003810004796833E-2</v>
      </c>
      <c r="P41" s="1">
        <f t="shared" si="6"/>
        <v>8.6888408846315601E-2</v>
      </c>
      <c r="Q41" s="208">
        <f t="shared" si="7"/>
        <v>19218.917800000003</v>
      </c>
      <c r="R41" s="16"/>
      <c r="S41" s="1">
        <f t="shared" si="8"/>
        <v>5.88351718858098E-5</v>
      </c>
      <c r="T41" s="1">
        <v>1</v>
      </c>
      <c r="U41" s="1">
        <f t="shared" si="9"/>
        <v>5.88351718858098E-5</v>
      </c>
      <c r="V41" s="1">
        <f t="shared" si="10"/>
        <v>-7.6704088473698584E-3</v>
      </c>
    </row>
    <row r="42" spans="1:56">
      <c r="A42" s="158" t="s">
        <v>263</v>
      </c>
      <c r="B42" s="25"/>
      <c r="C42" s="26">
        <v>34515.563900000001</v>
      </c>
      <c r="D42" s="26"/>
      <c r="E42" s="1">
        <f t="shared" si="2"/>
        <v>-13503.815245358192</v>
      </c>
      <c r="F42" s="1">
        <f t="shared" si="3"/>
        <v>-13504</v>
      </c>
      <c r="G42" s="1">
        <f t="shared" si="4"/>
        <v>7.568399999581743E-2</v>
      </c>
      <c r="J42" s="1">
        <f>VLOOKUP($C42,'Active 1'!$C$21:$K$610,8,FALSE)</f>
        <v>7.068029999936698E-2</v>
      </c>
      <c r="P42" s="1">
        <f t="shared" si="6"/>
        <v>8.1538969252281601E-2</v>
      </c>
      <c r="Q42" s="208">
        <f t="shared" si="7"/>
        <v>19497.063900000001</v>
      </c>
      <c r="R42" s="91"/>
      <c r="S42" s="1">
        <f t="shared" si="8"/>
        <v>3.4280664994140608E-5</v>
      </c>
      <c r="T42" s="1">
        <v>1</v>
      </c>
      <c r="U42" s="1">
        <f t="shared" si="9"/>
        <v>3.4280664994140608E-5</v>
      </c>
      <c r="V42" s="1">
        <f t="shared" si="10"/>
        <v>-5.8549692564641709E-3</v>
      </c>
    </row>
    <row r="43" spans="1:56">
      <c r="A43" s="16" t="s">
        <v>310</v>
      </c>
      <c r="B43" s="15" t="s">
        <v>50</v>
      </c>
      <c r="C43" s="17">
        <v>34515.564200000001</v>
      </c>
      <c r="D43" s="17" t="s">
        <v>138</v>
      </c>
      <c r="E43" s="1">
        <f t="shared" si="2"/>
        <v>-13503.814513018564</v>
      </c>
      <c r="F43" s="1">
        <f t="shared" si="3"/>
        <v>-13504</v>
      </c>
      <c r="G43" s="1">
        <f t="shared" si="4"/>
        <v>7.598399999551475E-2</v>
      </c>
      <c r="J43" s="1">
        <f>VLOOKUP($C43,'Active 1'!$C$21:$K$610,8,FALSE)</f>
        <v>7.09802999990643E-2</v>
      </c>
      <c r="O43" s="1">
        <f ca="1">+C$11+C$12*$F43</f>
        <v>-0.15661604498792581</v>
      </c>
      <c r="P43" s="1">
        <f t="shared" si="6"/>
        <v>8.1538969252281601E-2</v>
      </c>
      <c r="Q43" s="208">
        <f t="shared" si="7"/>
        <v>19497.064200000001</v>
      </c>
      <c r="R43" s="91"/>
      <c r="S43" s="1">
        <f t="shared" si="8"/>
        <v>3.0857683443624861E-5</v>
      </c>
      <c r="T43" s="1">
        <v>1</v>
      </c>
      <c r="U43" s="1">
        <f t="shared" si="9"/>
        <v>3.0857683443624861E-5</v>
      </c>
      <c r="V43" s="1">
        <f t="shared" si="10"/>
        <v>-5.5549692567668507E-3</v>
      </c>
    </row>
    <row r="44" spans="1:56">
      <c r="A44" s="158" t="s">
        <v>263</v>
      </c>
      <c r="B44" s="25"/>
      <c r="C44" s="26">
        <v>34593.395600000003</v>
      </c>
      <c r="D44" s="26"/>
      <c r="E44" s="1">
        <f t="shared" si="2"/>
        <v>-13313.81778413557</v>
      </c>
      <c r="F44" s="1">
        <f t="shared" si="3"/>
        <v>-13314</v>
      </c>
      <c r="G44" s="1">
        <f t="shared" si="4"/>
        <v>7.4644000000262167E-2</v>
      </c>
      <c r="J44" s="1">
        <f>VLOOKUP($C44,'Active 1'!$C$21:$K$610,8,FALSE)</f>
        <v>6.9699200001196004E-2</v>
      </c>
      <c r="P44" s="1">
        <f t="shared" si="6"/>
        <v>8.0071113038762354E-2</v>
      </c>
      <c r="Q44" s="208">
        <f t="shared" si="7"/>
        <v>19574.895600000003</v>
      </c>
      <c r="R44" s="91"/>
      <c r="S44" s="1">
        <f t="shared" si="8"/>
        <v>2.9453555932658728E-5</v>
      </c>
      <c r="T44" s="1">
        <v>1</v>
      </c>
      <c r="U44" s="1">
        <f t="shared" si="9"/>
        <v>2.9453555932658728E-5</v>
      </c>
      <c r="V44" s="1">
        <f t="shared" si="10"/>
        <v>-5.4271130385001864E-3</v>
      </c>
    </row>
    <row r="45" spans="1:56">
      <c r="A45" s="158" t="s">
        <v>264</v>
      </c>
      <c r="B45" s="25"/>
      <c r="C45" s="26">
        <v>35245.749400000001</v>
      </c>
      <c r="D45" s="26"/>
      <c r="E45" s="1">
        <f t="shared" si="2"/>
        <v>-11721.335982775377</v>
      </c>
      <c r="F45" s="1">
        <f t="shared" si="3"/>
        <v>-11721.5</v>
      </c>
      <c r="G45" s="1">
        <f t="shared" si="4"/>
        <v>6.7188999993959442E-2</v>
      </c>
      <c r="J45" s="1">
        <f>VLOOKUP($C45,'Active 1'!$C$21:$K$610,8,FALSE)</f>
        <v>6.2737874999584164E-2</v>
      </c>
      <c r="P45" s="1">
        <f t="shared" si="6"/>
        <v>6.8267451722934552E-2</v>
      </c>
      <c r="Q45" s="208">
        <f t="shared" si="7"/>
        <v>20227.249400000001</v>
      </c>
      <c r="R45" s="91"/>
      <c r="S45" s="1">
        <f t="shared" si="8"/>
        <v>1.1630581317294053E-6</v>
      </c>
      <c r="T45" s="1">
        <v>1</v>
      </c>
      <c r="U45" s="1">
        <f t="shared" si="9"/>
        <v>1.1630581317294053E-6</v>
      </c>
      <c r="V45" s="1">
        <f t="shared" si="10"/>
        <v>-1.0784517289751105E-3</v>
      </c>
    </row>
    <row r="46" spans="1:56">
      <c r="A46" s="16" t="s">
        <v>311</v>
      </c>
      <c r="B46" s="16" t="s">
        <v>50</v>
      </c>
      <c r="C46" s="17">
        <v>35246.772900000004</v>
      </c>
      <c r="D46" s="17" t="s">
        <v>138</v>
      </c>
      <c r="E46" s="1">
        <f t="shared" si="2"/>
        <v>-11718.837484071611</v>
      </c>
      <c r="F46" s="1">
        <f t="shared" si="3"/>
        <v>-11719</v>
      </c>
      <c r="G46" s="1">
        <f t="shared" si="4"/>
        <v>6.657400000403868E-2</v>
      </c>
      <c r="I46" s="1">
        <f>VLOOKUP($C46,'Active 1'!$C$21:$K$610,7,FALSE)</f>
        <v>6.212365000101272E-2</v>
      </c>
      <c r="O46" s="1">
        <f ca="1">+C$11+C$12*$F46</f>
        <v>-0.14609430643675772</v>
      </c>
      <c r="P46" s="1">
        <f t="shared" si="6"/>
        <v>6.8249623010171401E-2</v>
      </c>
      <c r="Q46" s="208">
        <f t="shared" si="7"/>
        <v>20228.272900000004</v>
      </c>
      <c r="S46" s="1">
        <f t="shared" si="8"/>
        <v>2.807712458681255E-6</v>
      </c>
      <c r="T46" s="1">
        <v>0.1</v>
      </c>
      <c r="U46" s="1">
        <f t="shared" si="9"/>
        <v>2.8077124586812551E-7</v>
      </c>
      <c r="V46" s="1">
        <f t="shared" si="10"/>
        <v>-1.6756230061327204E-3</v>
      </c>
    </row>
    <row r="47" spans="1:56">
      <c r="A47" s="24" t="s">
        <v>46</v>
      </c>
      <c r="B47" s="25"/>
      <c r="C47" s="26">
        <v>35658.466999999997</v>
      </c>
      <c r="D47" s="26"/>
      <c r="E47" s="1">
        <f t="shared" si="2"/>
        <v>-10713.8378014188</v>
      </c>
      <c r="F47" s="1">
        <f t="shared" si="3"/>
        <v>-10714</v>
      </c>
      <c r="G47" s="1">
        <f t="shared" si="4"/>
        <v>6.644399999640882E-2</v>
      </c>
      <c r="I47" s="1">
        <f>VLOOKUP($C47,'Active 1'!$C$21:$K$610,7,FALSE)</f>
        <v>6.2305199993716087E-2</v>
      </c>
      <c r="P47" s="1">
        <f t="shared" si="6"/>
        <v>6.1260577330592508E-2</v>
      </c>
      <c r="Q47" s="208">
        <f t="shared" si="7"/>
        <v>20639.966999999997</v>
      </c>
      <c r="R47" s="91"/>
      <c r="S47" s="1">
        <f t="shared" si="8"/>
        <v>2.6867870532498279E-5</v>
      </c>
      <c r="T47" s="1">
        <v>0.1</v>
      </c>
      <c r="U47" s="1">
        <f t="shared" si="9"/>
        <v>2.6867870532498279E-6</v>
      </c>
      <c r="V47" s="1">
        <f t="shared" si="10"/>
        <v>5.1834226658163118E-3</v>
      </c>
    </row>
    <row r="48" spans="1:56">
      <c r="A48" s="24" t="s">
        <v>46</v>
      </c>
      <c r="B48" s="25"/>
      <c r="C48" s="26">
        <v>35672.383000000002</v>
      </c>
      <c r="D48" s="26"/>
      <c r="E48" s="1">
        <f t="shared" si="2"/>
        <v>-10679.867007123226</v>
      </c>
      <c r="F48" s="1">
        <f t="shared" si="3"/>
        <v>-10680</v>
      </c>
      <c r="G48" s="1">
        <f t="shared" si="4"/>
        <v>5.4479999998875428E-2</v>
      </c>
      <c r="I48" s="1">
        <f>VLOOKUP($C48,'Active 1'!$C$21:$K$610,7,FALSE)</f>
        <v>5.0351739999314304E-2</v>
      </c>
      <c r="P48" s="1">
        <f t="shared" si="6"/>
        <v>6.1030345551139148E-2</v>
      </c>
      <c r="Q48" s="208">
        <f t="shared" si="7"/>
        <v>20653.883000000002</v>
      </c>
      <c r="R48" s="91"/>
      <c r="S48" s="1">
        <f t="shared" si="8"/>
        <v>4.2907026854061097E-5</v>
      </c>
      <c r="T48" s="1">
        <v>0.1</v>
      </c>
      <c r="U48" s="1">
        <f t="shared" si="9"/>
        <v>4.2907026854061097E-6</v>
      </c>
      <c r="V48" s="1">
        <f t="shared" si="10"/>
        <v>-6.55034555226372E-3</v>
      </c>
      <c r="AD48" s="1" t="s">
        <v>92</v>
      </c>
      <c r="AI48" s="1" t="s">
        <v>82</v>
      </c>
      <c r="AL48" s="1">
        <v>145.5</v>
      </c>
      <c r="AM48" s="1">
        <v>2.8521049971459433E-3</v>
      </c>
      <c r="AU48" s="1">
        <v>-6204</v>
      </c>
      <c r="AV48" s="1">
        <v>1.836075999744935E-2</v>
      </c>
      <c r="BB48" s="1">
        <v>8172</v>
      </c>
      <c r="BC48" s="1">
        <v>6.3213199973688461E-3</v>
      </c>
      <c r="BD48" s="1">
        <v>1</v>
      </c>
    </row>
    <row r="49" spans="1:56">
      <c r="A49" s="24" t="s">
        <v>46</v>
      </c>
      <c r="B49" s="25"/>
      <c r="C49" s="26">
        <v>35689.597000000002</v>
      </c>
      <c r="D49" s="26"/>
      <c r="E49" s="1">
        <f t="shared" si="2"/>
        <v>-10637.84535916377</v>
      </c>
      <c r="F49" s="1">
        <f t="shared" si="3"/>
        <v>-10638</v>
      </c>
      <c r="G49" s="1">
        <f t="shared" si="4"/>
        <v>6.3347999996040016E-2</v>
      </c>
      <c r="I49" s="1">
        <f>VLOOKUP($C49,'Active 1'!$C$21:$K$610,7,FALSE)</f>
        <v>5.9232760002487339E-2</v>
      </c>
      <c r="P49" s="1">
        <f t="shared" si="6"/>
        <v>6.0746503034304594E-2</v>
      </c>
      <c r="Q49" s="208">
        <f t="shared" si="7"/>
        <v>20671.097000000002</v>
      </c>
      <c r="R49" s="91"/>
      <c r="S49" s="1">
        <f t="shared" si="8"/>
        <v>6.7677864419186327E-6</v>
      </c>
      <c r="T49" s="1">
        <v>0.1</v>
      </c>
      <c r="U49" s="1">
        <f t="shared" si="9"/>
        <v>6.7677864419186329E-7</v>
      </c>
      <c r="V49" s="1">
        <f t="shared" si="10"/>
        <v>2.6014969617354222E-3</v>
      </c>
    </row>
    <row r="50" spans="1:56">
      <c r="A50" s="158" t="s">
        <v>264</v>
      </c>
      <c r="B50" s="25"/>
      <c r="C50" s="26">
        <v>35968.765500000001</v>
      </c>
      <c r="D50" s="26"/>
      <c r="E50" s="1">
        <f t="shared" si="2"/>
        <v>-9956.3581726661596</v>
      </c>
      <c r="F50" s="1">
        <f t="shared" si="3"/>
        <v>-9956.5</v>
      </c>
      <c r="G50" s="1">
        <f t="shared" si="4"/>
        <v>5.8098999994399492E-2</v>
      </c>
      <c r="J50" s="1">
        <f>VLOOKUP($C50,'Active 1'!$C$21:$K$610,8,FALSE)</f>
        <v>5.4195024997170549E-2</v>
      </c>
      <c r="P50" s="1">
        <f t="shared" si="6"/>
        <v>5.6227546331634515E-2</v>
      </c>
      <c r="Q50" s="208">
        <f t="shared" si="7"/>
        <v>20950.265500000001</v>
      </c>
      <c r="R50" s="91"/>
      <c r="S50" s="1">
        <f t="shared" si="8"/>
        <v>3.5023388118764481E-6</v>
      </c>
      <c r="T50" s="1">
        <v>1</v>
      </c>
      <c r="U50" s="1">
        <f t="shared" si="9"/>
        <v>3.5023388118764481E-6</v>
      </c>
      <c r="V50" s="1">
        <f t="shared" si="10"/>
        <v>1.8714536627649769E-3</v>
      </c>
    </row>
    <row r="51" spans="1:56">
      <c r="A51" s="16" t="s">
        <v>311</v>
      </c>
      <c r="B51" s="16" t="s">
        <v>50</v>
      </c>
      <c r="C51" s="17">
        <v>35983.717100000002</v>
      </c>
      <c r="D51" s="17" t="s">
        <v>138</v>
      </c>
      <c r="E51" s="1">
        <f t="shared" si="2"/>
        <v>-9919.8593419684348</v>
      </c>
      <c r="F51" s="1">
        <f t="shared" si="3"/>
        <v>-9920</v>
      </c>
      <c r="G51" s="1">
        <f t="shared" si="4"/>
        <v>5.761999999958789E-2</v>
      </c>
      <c r="I51" s="1">
        <f>VLOOKUP($C51,'Active 1'!$C$21:$K$610,7,FALSE)</f>
        <v>5.3727340004115831E-2</v>
      </c>
      <c r="O51" s="1">
        <f ca="1">+C$11+C$12*$F51</f>
        <v>-0.13549004444597262</v>
      </c>
      <c r="P51" s="1">
        <f t="shared" si="6"/>
        <v>5.5990128161289815E-2</v>
      </c>
      <c r="Q51" s="208">
        <f t="shared" si="7"/>
        <v>20965.217100000002</v>
      </c>
      <c r="S51" s="1">
        <f t="shared" si="8"/>
        <v>2.6564822092771458E-6</v>
      </c>
      <c r="T51" s="1">
        <v>0.1</v>
      </c>
      <c r="U51" s="1">
        <f t="shared" si="9"/>
        <v>2.6564822092771458E-7</v>
      </c>
      <c r="V51" s="1">
        <f t="shared" si="10"/>
        <v>1.6298718382980748E-3</v>
      </c>
      <c r="AD51" s="1" t="s">
        <v>93</v>
      </c>
      <c r="AI51" s="1" t="s">
        <v>82</v>
      </c>
      <c r="AL51" s="1">
        <v>873</v>
      </c>
      <c r="AM51" s="1">
        <v>4.1262999729951844E-4</v>
      </c>
      <c r="AU51" s="1">
        <v>-6143</v>
      </c>
      <c r="AV51" s="1">
        <v>1.3573669995821547E-2</v>
      </c>
      <c r="BB51" s="1">
        <v>8172</v>
      </c>
      <c r="BC51" s="1">
        <v>6.3213199973688461E-3</v>
      </c>
      <c r="BD51" s="1">
        <v>1</v>
      </c>
    </row>
    <row r="52" spans="1:56">
      <c r="A52" s="158" t="s">
        <v>264</v>
      </c>
      <c r="B52" s="25"/>
      <c r="C52" s="26">
        <v>35987.812899999997</v>
      </c>
      <c r="D52" s="26"/>
      <c r="E52" s="1">
        <f t="shared" si="2"/>
        <v>-9909.8609531156308</v>
      </c>
      <c r="F52" s="1">
        <f t="shared" si="3"/>
        <v>-9910</v>
      </c>
      <c r="G52" s="1">
        <f t="shared" si="4"/>
        <v>5.6959999994433019E-2</v>
      </c>
      <c r="J52" s="1">
        <f>VLOOKUP($C52,'Active 1'!$C$21:$K$610,8,FALSE)</f>
        <v>5.307043999346206E-2</v>
      </c>
      <c r="P52" s="1">
        <f t="shared" si="6"/>
        <v>5.592516387682149E-2</v>
      </c>
      <c r="Q52" s="208">
        <f t="shared" si="7"/>
        <v>20969.312899999997</v>
      </c>
      <c r="R52" s="91"/>
      <c r="S52" s="1">
        <f t="shared" si="8"/>
        <v>1.0708857903133021E-6</v>
      </c>
      <c r="T52" s="1">
        <v>1</v>
      </c>
      <c r="U52" s="1">
        <f t="shared" si="9"/>
        <v>1.0708857903133021E-6</v>
      </c>
      <c r="V52" s="1">
        <f t="shared" si="10"/>
        <v>1.0348361176115289E-3</v>
      </c>
      <c r="AD52" s="1" t="s">
        <v>146</v>
      </c>
      <c r="AG52" s="1" t="s">
        <v>149</v>
      </c>
      <c r="AI52" s="1" t="s">
        <v>82</v>
      </c>
      <c r="AL52" s="1">
        <v>927.5</v>
      </c>
      <c r="AM52" s="1">
        <v>-2.7747499552788213E-4</v>
      </c>
      <c r="AU52" s="1">
        <v>-4366</v>
      </c>
      <c r="AV52" s="1">
        <v>9.3825399962952361E-3</v>
      </c>
      <c r="BB52" s="1">
        <v>8204</v>
      </c>
      <c r="BC52" s="1">
        <v>5.1592400050139986E-3</v>
      </c>
      <c r="BD52" s="1">
        <v>1</v>
      </c>
    </row>
    <row r="53" spans="1:56">
      <c r="A53" s="24" t="s">
        <v>46</v>
      </c>
      <c r="B53" s="25"/>
      <c r="C53" s="26">
        <v>35990.667000000001</v>
      </c>
      <c r="D53" s="26"/>
      <c r="E53" s="1">
        <f t="shared" si="2"/>
        <v>-9902.8937179906607</v>
      </c>
      <c r="F53" s="1">
        <f t="shared" si="3"/>
        <v>-9903</v>
      </c>
      <c r="G53" s="1">
        <f t="shared" ref="G53:G84" si="11">+C53-(C$7+F53*C$8)</f>
        <v>4.3537999998079613E-2</v>
      </c>
      <c r="I53" s="1">
        <f>VLOOKUP($C53,'Active 1'!$C$21:$K$610,7,FALSE)</f>
        <v>3.965061000053538E-2</v>
      </c>
      <c r="P53" s="1">
        <f t="shared" si="6"/>
        <v>5.5879709808795267E-2</v>
      </c>
      <c r="Q53" s="208">
        <f t="shared" si="7"/>
        <v>20972.167000000001</v>
      </c>
      <c r="R53" s="91"/>
      <c r="S53" s="1">
        <f t="shared" ref="S53:S84" si="12">+(P53-G53)^2</f>
        <v>1.5231780105191503E-4</v>
      </c>
      <c r="T53" s="1">
        <v>0.1</v>
      </c>
      <c r="U53" s="1">
        <f t="shared" ref="U53:U84" si="13">+T53*S53</f>
        <v>1.5231780105191503E-5</v>
      </c>
      <c r="V53" s="1">
        <f t="shared" ref="V53:V84" si="14">+G53-P53</f>
        <v>-1.2341709810715654E-2</v>
      </c>
      <c r="AD53" s="1" t="s">
        <v>76</v>
      </c>
      <c r="AI53" s="1" t="s">
        <v>82</v>
      </c>
      <c r="AL53" s="1">
        <v>930</v>
      </c>
      <c r="AM53" s="1">
        <v>-1.9169999723089859E-4</v>
      </c>
      <c r="AU53" s="1">
        <v>-4361</v>
      </c>
      <c r="AV53" s="1">
        <v>8.8540900032967329E-3</v>
      </c>
      <c r="BB53" s="1">
        <v>8205</v>
      </c>
      <c r="BC53" s="1">
        <v>7.1135500038508326E-3</v>
      </c>
      <c r="BD53" s="1">
        <v>1</v>
      </c>
    </row>
    <row r="54" spans="1:56">
      <c r="A54" s="158" t="s">
        <v>264</v>
      </c>
      <c r="B54" s="25"/>
      <c r="C54" s="26">
        <v>36010.753400000001</v>
      </c>
      <c r="D54" s="26"/>
      <c r="E54" s="1">
        <f t="shared" si="2"/>
        <v>-9853.8601621888211</v>
      </c>
      <c r="F54" s="1">
        <f t="shared" si="3"/>
        <v>-9854</v>
      </c>
      <c r="G54" s="1">
        <f t="shared" si="11"/>
        <v>5.728399999497924E-2</v>
      </c>
      <c r="J54" s="1">
        <f>VLOOKUP($C54,'Active 1'!$C$21:$K$610,8,FALSE)</f>
        <v>5.3411799999594223E-2</v>
      </c>
      <c r="P54" s="1">
        <f t="shared" si="6"/>
        <v>5.5562013979189945E-2</v>
      </c>
      <c r="Q54" s="208">
        <f t="shared" si="7"/>
        <v>20992.253400000001</v>
      </c>
      <c r="R54" s="91"/>
      <c r="S54" s="1">
        <f t="shared" si="12"/>
        <v>2.9652358385738909E-6</v>
      </c>
      <c r="T54" s="1">
        <v>1</v>
      </c>
      <c r="U54" s="1">
        <f t="shared" si="13"/>
        <v>2.9652358385738909E-6</v>
      </c>
      <c r="V54" s="1">
        <f t="shared" si="14"/>
        <v>1.7219860157892952E-3</v>
      </c>
      <c r="AD54" s="1" t="s">
        <v>76</v>
      </c>
      <c r="AI54" s="1" t="s">
        <v>82</v>
      </c>
      <c r="AL54" s="1">
        <v>951</v>
      </c>
      <c r="AM54" s="1">
        <v>-1.7751189996488392E-2</v>
      </c>
      <c r="AU54" s="1">
        <v>-3460</v>
      </c>
      <c r="AV54" s="1">
        <v>5.4873999979463406E-3</v>
      </c>
      <c r="BB54" s="1">
        <v>8231</v>
      </c>
      <c r="BC54" s="1">
        <v>4.4256100009079091E-3</v>
      </c>
      <c r="BD54" s="1">
        <v>1</v>
      </c>
    </row>
    <row r="55" spans="1:56">
      <c r="A55" s="24" t="s">
        <v>46</v>
      </c>
      <c r="B55" s="25"/>
      <c r="C55" s="26">
        <v>36012.81</v>
      </c>
      <c r="D55" s="26"/>
      <c r="E55" s="1">
        <f t="shared" si="2"/>
        <v>-9848.8397299131575</v>
      </c>
      <c r="F55" s="1">
        <f t="shared" si="3"/>
        <v>-9849</v>
      </c>
      <c r="G55" s="1">
        <f t="shared" si="11"/>
        <v>6.5653999990900047E-2</v>
      </c>
      <c r="I55" s="1">
        <f>VLOOKUP($C55,'Active 1'!$C$21:$K$610,7,FALSE)</f>
        <v>6.1783350000041537E-2</v>
      </c>
      <c r="P55" s="1">
        <f t="shared" si="6"/>
        <v>5.5529643528128232E-2</v>
      </c>
      <c r="Q55" s="208">
        <f t="shared" si="7"/>
        <v>20994.309999999998</v>
      </c>
      <c r="R55" s="91"/>
      <c r="S55" s="1">
        <f t="shared" si="12"/>
        <v>1.0250259378526942E-4</v>
      </c>
      <c r="T55" s="1">
        <v>0.1</v>
      </c>
      <c r="U55" s="1">
        <f t="shared" si="13"/>
        <v>1.0250259378526942E-5</v>
      </c>
      <c r="V55" s="1">
        <f t="shared" si="14"/>
        <v>1.0124356462771815E-2</v>
      </c>
      <c r="AD55" s="1" t="s">
        <v>95</v>
      </c>
      <c r="AI55" s="1" t="s">
        <v>82</v>
      </c>
      <c r="AL55" s="1">
        <v>963</v>
      </c>
      <c r="AM55" s="1">
        <v>-1.7599469996639527E-2</v>
      </c>
      <c r="AU55" s="1">
        <v>-2479</v>
      </c>
      <c r="AV55" s="1">
        <v>-1.0344900001655333E-3</v>
      </c>
      <c r="BB55" s="1">
        <v>8976</v>
      </c>
      <c r="BC55" s="1">
        <v>4.8865599965211004E-3</v>
      </c>
      <c r="BD55" s="1">
        <v>1</v>
      </c>
    </row>
    <row r="56" spans="1:56">
      <c r="A56" s="16" t="s">
        <v>311</v>
      </c>
      <c r="B56" s="16" t="s">
        <v>54</v>
      </c>
      <c r="C56" s="17">
        <v>36020.789900000003</v>
      </c>
      <c r="D56" s="17" t="s">
        <v>138</v>
      </c>
      <c r="E56" s="1">
        <f t="shared" si="2"/>
        <v>-9829.3597398729635</v>
      </c>
      <c r="F56" s="1">
        <f t="shared" si="3"/>
        <v>-9829.5</v>
      </c>
      <c r="G56" s="1">
        <f t="shared" si="11"/>
        <v>5.7457000002614222E-2</v>
      </c>
      <c r="I56" s="1">
        <f>VLOOKUP($C56,'Active 1'!$C$21:$K$610,7,FALSE)</f>
        <v>5.3592395001032855E-2</v>
      </c>
      <c r="O56" s="1">
        <f ca="1">+C$11+C$12*$F56</f>
        <v>-0.13495658935416269</v>
      </c>
      <c r="P56" s="1">
        <f t="shared" si="6"/>
        <v>5.540348280120426E-2</v>
      </c>
      <c r="Q56" s="208">
        <f t="shared" si="7"/>
        <v>21002.289900000003</v>
      </c>
      <c r="S56" s="1">
        <f t="shared" si="12"/>
        <v>4.2169328964866062E-6</v>
      </c>
      <c r="T56" s="1">
        <v>0.1</v>
      </c>
      <c r="U56" s="1">
        <f t="shared" si="13"/>
        <v>4.2169328964866062E-7</v>
      </c>
      <c r="V56" s="1">
        <f t="shared" si="14"/>
        <v>2.0535172014099629E-3</v>
      </c>
      <c r="AD56" s="1" t="s">
        <v>95</v>
      </c>
      <c r="AI56" s="1" t="s">
        <v>82</v>
      </c>
      <c r="AL56" s="1">
        <v>991</v>
      </c>
      <c r="AM56" s="1">
        <v>-4.7879000339889899E-4</v>
      </c>
      <c r="AU56" s="1">
        <v>-2415.5</v>
      </c>
      <c r="AV56" s="1">
        <v>6.0641949967248365E-3</v>
      </c>
      <c r="BB56" s="1">
        <v>8978.5</v>
      </c>
      <c r="BC56" s="1">
        <v>4.4723350001731887E-3</v>
      </c>
      <c r="BD56" s="1">
        <v>1</v>
      </c>
    </row>
    <row r="57" spans="1:56">
      <c r="A57" s="16" t="s">
        <v>311</v>
      </c>
      <c r="B57" s="16" t="s">
        <v>50</v>
      </c>
      <c r="C57" s="17">
        <v>36022.632299999997</v>
      </c>
      <c r="D57" s="17" t="s">
        <v>138</v>
      </c>
      <c r="E57" s="1">
        <f t="shared" si="2"/>
        <v>-9824.862198093002</v>
      </c>
      <c r="F57" s="1">
        <f t="shared" si="3"/>
        <v>-9825</v>
      </c>
      <c r="G57" s="1">
        <f t="shared" si="11"/>
        <v>5.6449999996402767E-2</v>
      </c>
      <c r="I57" s="1">
        <f>VLOOKUP($C57,'Active 1'!$C$21:$K$610,7,FALSE)</f>
        <v>5.2586789999622852E-2</v>
      </c>
      <c r="O57" s="1">
        <f ca="1">+C$11+C$12*$F57</f>
        <v>-0.13493006396285723</v>
      </c>
      <c r="P57" s="1">
        <f t="shared" si="6"/>
        <v>5.5374387783592632E-2</v>
      </c>
      <c r="Q57" s="208">
        <f t="shared" si="7"/>
        <v>21004.132299999997</v>
      </c>
      <c r="S57" s="1">
        <f t="shared" si="12"/>
        <v>1.1569416323463134E-6</v>
      </c>
      <c r="T57" s="1">
        <v>0.1</v>
      </c>
      <c r="U57" s="1">
        <f t="shared" si="13"/>
        <v>1.1569416323463134E-7</v>
      </c>
      <c r="V57" s="1">
        <f t="shared" si="14"/>
        <v>1.0756122128101342E-3</v>
      </c>
      <c r="AD57" s="1" t="s">
        <v>76</v>
      </c>
      <c r="AI57" s="1" t="s">
        <v>82</v>
      </c>
      <c r="AL57" s="1">
        <v>1008</v>
      </c>
      <c r="AM57" s="1">
        <v>-1.5552000695606694E-4</v>
      </c>
      <c r="AU57" s="1">
        <v>-2398.5</v>
      </c>
      <c r="AV57" s="1">
        <v>1.4874650005367585E-3</v>
      </c>
      <c r="BB57" s="1">
        <v>9078</v>
      </c>
      <c r="BC57" s="1">
        <v>5.4261800032691099E-3</v>
      </c>
      <c r="BD57" s="1">
        <v>1</v>
      </c>
    </row>
    <row r="58" spans="1:56">
      <c r="A58" s="16" t="s">
        <v>312</v>
      </c>
      <c r="B58" s="16" t="s">
        <v>50</v>
      </c>
      <c r="C58" s="17">
        <v>36076.286999999997</v>
      </c>
      <c r="D58" s="17" t="s">
        <v>138</v>
      </c>
      <c r="E58" s="1">
        <f t="shared" si="2"/>
        <v>-9693.8839876381226</v>
      </c>
      <c r="F58" s="1">
        <f t="shared" si="3"/>
        <v>-9694</v>
      </c>
      <c r="G58" s="1">
        <f t="shared" si="11"/>
        <v>4.752399999415502E-2</v>
      </c>
      <c r="I58" s="1">
        <f>VLOOKUP($C58,'Active 1'!$C$21:$K$610,7,FALSE)</f>
        <v>4.3701399998099077E-2</v>
      </c>
      <c r="O58" s="1">
        <f ca="1">+C$11+C$12*$F58</f>
        <v>-0.1341578803492981</v>
      </c>
      <c r="P58" s="1">
        <f t="shared" si="6"/>
        <v>5.4530521657146447E-2</v>
      </c>
      <c r="Q58" s="208">
        <f t="shared" si="7"/>
        <v>21057.786999999997</v>
      </c>
      <c r="S58" s="1">
        <f t="shared" si="12"/>
        <v>4.9091345813968154E-5</v>
      </c>
      <c r="T58" s="1">
        <v>0.1</v>
      </c>
      <c r="U58" s="1">
        <f t="shared" si="13"/>
        <v>4.9091345813968156E-6</v>
      </c>
      <c r="V58" s="1">
        <f t="shared" si="14"/>
        <v>-7.0065216629914273E-3</v>
      </c>
      <c r="AD58" s="1" t="s">
        <v>76</v>
      </c>
      <c r="AI58" s="1" t="s">
        <v>82</v>
      </c>
      <c r="AL58" s="1">
        <v>1014.5</v>
      </c>
      <c r="AM58" s="1">
        <v>-2.452505003020633E-3</v>
      </c>
      <c r="AU58" s="1">
        <v>-1748</v>
      </c>
      <c r="AV58" s="1">
        <v>7.6611999975284562E-4</v>
      </c>
      <c r="BB58" s="1">
        <v>13337.5</v>
      </c>
      <c r="BC58" s="1">
        <v>2.709624997805804E-3</v>
      </c>
      <c r="BD58" s="1">
        <v>1</v>
      </c>
    </row>
    <row r="59" spans="1:56">
      <c r="A59" s="158" t="s">
        <v>265</v>
      </c>
      <c r="B59" s="25"/>
      <c r="C59" s="26">
        <v>36395.405599999998</v>
      </c>
      <c r="D59" s="26"/>
      <c r="E59" s="1">
        <f t="shared" si="2"/>
        <v>-8914.8733296553728</v>
      </c>
      <c r="F59" s="1">
        <f t="shared" si="3"/>
        <v>-8915</v>
      </c>
      <c r="G59" s="1">
        <f t="shared" si="11"/>
        <v>5.1889999995182734E-2</v>
      </c>
      <c r="J59" s="1">
        <f>VLOOKUP($C59,'Active 1'!$C$21:$K$610,8,FALSE)</f>
        <v>4.8308890000043903E-2</v>
      </c>
      <c r="P59" s="1">
        <f t="shared" si="6"/>
        <v>4.9637104785077275E-2</v>
      </c>
      <c r="Q59" s="208">
        <f t="shared" si="7"/>
        <v>21376.905599999998</v>
      </c>
      <c r="R59" s="91"/>
      <c r="S59" s="1">
        <f t="shared" si="12"/>
        <v>5.0755368277161187E-6</v>
      </c>
      <c r="T59" s="1">
        <v>1</v>
      </c>
      <c r="U59" s="1">
        <f t="shared" si="13"/>
        <v>5.0755368277161187E-6</v>
      </c>
      <c r="V59" s="1">
        <f t="shared" si="14"/>
        <v>2.2528952101054586E-3</v>
      </c>
    </row>
    <row r="60" spans="1:56">
      <c r="A60" s="16" t="s">
        <v>312</v>
      </c>
      <c r="B60" s="16" t="s">
        <v>50</v>
      </c>
      <c r="C60" s="17">
        <v>36402.383999999998</v>
      </c>
      <c r="D60" s="17" t="s">
        <v>138</v>
      </c>
      <c r="E60" s="1">
        <f t="shared" si="2"/>
        <v>-8897.8381334127644</v>
      </c>
      <c r="F60" s="1">
        <f t="shared" si="3"/>
        <v>-8898</v>
      </c>
      <c r="G60" s="1">
        <f t="shared" si="11"/>
        <v>6.6307999994023703E-2</v>
      </c>
      <c r="I60" s="1">
        <f>VLOOKUP($C60,'Active 1'!$C$21:$K$610,7,FALSE)</f>
        <v>6.2732159996812697E-2</v>
      </c>
      <c r="O60" s="1">
        <f ca="1">+C$11+C$12*$F60</f>
        <v>-0.12946583335393128</v>
      </c>
      <c r="P60" s="1">
        <f t="shared" si="6"/>
        <v>4.9532696648901364E-2</v>
      </c>
      <c r="Q60" s="208">
        <f t="shared" si="7"/>
        <v>21383.883999999998</v>
      </c>
      <c r="S60" s="1">
        <f t="shared" si="12"/>
        <v>2.8141080232087272E-4</v>
      </c>
      <c r="T60" s="1">
        <v>0.1</v>
      </c>
      <c r="U60" s="1">
        <f t="shared" si="13"/>
        <v>2.8141080232087274E-5</v>
      </c>
      <c r="V60" s="1">
        <f t="shared" si="14"/>
        <v>1.6775303345122339E-2</v>
      </c>
    </row>
    <row r="61" spans="1:56">
      <c r="A61" s="158" t="s">
        <v>265</v>
      </c>
      <c r="B61" s="25"/>
      <c r="C61" s="26">
        <v>36404.418599999997</v>
      </c>
      <c r="D61" s="26"/>
      <c r="E61" s="1">
        <f t="shared" si="2"/>
        <v>-8892.8714060432812</v>
      </c>
      <c r="F61" s="1">
        <f t="shared" si="3"/>
        <v>-8893</v>
      </c>
      <c r="G61" s="1">
        <f t="shared" si="11"/>
        <v>5.2677999992738478E-2</v>
      </c>
      <c r="J61" s="1">
        <f>VLOOKUP($C61,'Active 1'!$C$21:$K$610,8,FALSE)</f>
        <v>4.9103709992778022E-2</v>
      </c>
      <c r="P61" s="1">
        <f t="shared" si="6"/>
        <v>4.9502007721632622E-2</v>
      </c>
      <c r="Q61" s="208">
        <f t="shared" si="7"/>
        <v>21385.918599999997</v>
      </c>
      <c r="R61" s="91"/>
      <c r="S61" s="1">
        <f t="shared" si="12"/>
        <v>1.008692690612413E-5</v>
      </c>
      <c r="T61" s="1">
        <v>1</v>
      </c>
      <c r="U61" s="1">
        <f t="shared" si="13"/>
        <v>1.008692690612413E-5</v>
      </c>
      <c r="V61" s="1">
        <f t="shared" si="14"/>
        <v>3.1759922711058555E-3</v>
      </c>
      <c r="AD61" s="1" t="s">
        <v>76</v>
      </c>
      <c r="AI61" s="1" t="s">
        <v>82</v>
      </c>
      <c r="AL61" s="1">
        <v>1049.5</v>
      </c>
      <c r="AM61" s="1">
        <v>-5.1654998969752342E-5</v>
      </c>
      <c r="AU61" s="1">
        <v>-1707.5</v>
      </c>
      <c r="AV61" s="1">
        <v>-6.4843250074773096E-3</v>
      </c>
      <c r="BB61" s="1">
        <v>9991</v>
      </c>
      <c r="BC61" s="1">
        <v>5.8112100014113821E-3</v>
      </c>
      <c r="BD61" s="1">
        <v>1</v>
      </c>
    </row>
    <row r="62" spans="1:56">
      <c r="A62" s="158" t="s">
        <v>266</v>
      </c>
      <c r="B62" s="25"/>
      <c r="C62" s="26">
        <v>36725.371700000003</v>
      </c>
      <c r="D62" s="26"/>
      <c r="E62" s="1">
        <f t="shared" si="2"/>
        <v>-8109.3824912241298</v>
      </c>
      <c r="F62" s="1">
        <f t="shared" si="3"/>
        <v>-8109.5</v>
      </c>
      <c r="G62" s="1">
        <f t="shared" si="11"/>
        <v>4.8136999997950625E-2</v>
      </c>
      <c r="J62" s="1">
        <f>VLOOKUP($C62,'Active 1'!$C$21:$K$610,8,FALSE)</f>
        <v>4.4805595003708731E-2</v>
      </c>
      <c r="P62" s="1">
        <f t="shared" si="6"/>
        <v>4.4801716852479322E-2</v>
      </c>
      <c r="Q62" s="208">
        <f t="shared" si="7"/>
        <v>21706.871700000003</v>
      </c>
      <c r="R62" s="91"/>
      <c r="S62" s="1">
        <f t="shared" si="12"/>
        <v>1.112411366046495E-5</v>
      </c>
      <c r="T62" s="1">
        <v>1</v>
      </c>
      <c r="U62" s="1">
        <f t="shared" si="13"/>
        <v>1.112411366046495E-5</v>
      </c>
      <c r="V62" s="1">
        <f t="shared" si="14"/>
        <v>3.3352831454713031E-3</v>
      </c>
      <c r="AD62" s="1" t="s">
        <v>76</v>
      </c>
      <c r="AI62" s="1" t="s">
        <v>82</v>
      </c>
      <c r="AL62" s="1">
        <v>1056</v>
      </c>
      <c r="AM62" s="1">
        <v>-1.4864000695524737E-4</v>
      </c>
      <c r="AU62" s="1">
        <v>-1700</v>
      </c>
      <c r="AV62" s="1">
        <v>-7.626999999047257E-3</v>
      </c>
      <c r="BB62" s="1">
        <v>13335</v>
      </c>
      <c r="BC62" s="1">
        <v>6.2384999910136685E-4</v>
      </c>
      <c r="BD62" s="1">
        <v>1</v>
      </c>
    </row>
    <row r="63" spans="1:56">
      <c r="A63" s="158" t="s">
        <v>266</v>
      </c>
      <c r="B63" s="25"/>
      <c r="C63" s="26">
        <v>36728.445200000002</v>
      </c>
      <c r="D63" s="26"/>
      <c r="E63" s="1">
        <f t="shared" si="2"/>
        <v>-8101.8796717165578</v>
      </c>
      <c r="F63" s="1">
        <f t="shared" si="3"/>
        <v>-8102</v>
      </c>
      <c r="G63" s="1">
        <f t="shared" si="11"/>
        <v>4.9291999996057712E-2</v>
      </c>
      <c r="J63" s="1">
        <f>VLOOKUP($C63,'Active 1'!$C$21:$K$610,8,FALSE)</f>
        <v>4.5962919997691642E-2</v>
      </c>
      <c r="P63" s="1">
        <f t="shared" si="6"/>
        <v>4.4757767117562887E-2</v>
      </c>
      <c r="Q63" s="208">
        <f t="shared" si="7"/>
        <v>21709.945200000002</v>
      </c>
      <c r="R63" s="91"/>
      <c r="S63" s="1">
        <f t="shared" si="12"/>
        <v>2.0559267796423462E-5</v>
      </c>
      <c r="T63" s="1">
        <v>1</v>
      </c>
      <c r="U63" s="1">
        <f t="shared" si="13"/>
        <v>2.0559267796423462E-5</v>
      </c>
      <c r="V63" s="1">
        <f t="shared" si="14"/>
        <v>4.5342328784948246E-3</v>
      </c>
      <c r="AD63" s="1" t="s">
        <v>76</v>
      </c>
      <c r="AI63" s="1" t="s">
        <v>82</v>
      </c>
      <c r="AL63" s="1">
        <v>1056</v>
      </c>
      <c r="AM63" s="1">
        <v>4.5135999243939295E-4</v>
      </c>
      <c r="AU63" s="1">
        <v>-1684.5</v>
      </c>
      <c r="AV63" s="1">
        <v>3.4648049986572005E-3</v>
      </c>
      <c r="BB63" s="1">
        <v>9984</v>
      </c>
      <c r="BC63" s="1">
        <v>5.1310399940120988E-3</v>
      </c>
      <c r="BD63" s="1">
        <v>1</v>
      </c>
    </row>
    <row r="64" spans="1:56">
      <c r="A64" s="16" t="s">
        <v>312</v>
      </c>
      <c r="B64" s="16" t="s">
        <v>50</v>
      </c>
      <c r="C64" s="17">
        <v>36730.476999999999</v>
      </c>
      <c r="D64" s="17" t="s">
        <v>138</v>
      </c>
      <c r="E64" s="1">
        <f t="shared" si="2"/>
        <v>-8096.9197795169594</v>
      </c>
      <c r="F64" s="1">
        <f t="shared" si="3"/>
        <v>-8097</v>
      </c>
      <c r="G64" s="1">
        <f t="shared" si="11"/>
        <v>3.286199999274686E-2</v>
      </c>
      <c r="I64" s="1">
        <f>VLOOKUP($C64,'Active 1'!$C$21:$K$610,7,FALSE)</f>
        <v>2.9534469998907298E-2</v>
      </c>
      <c r="O64" s="1">
        <f ca="1">+C$11+C$12*$F64</f>
        <v>-0.12474431370155836</v>
      </c>
      <c r="P64" s="1">
        <f t="shared" si="6"/>
        <v>4.4728478287510892E-2</v>
      </c>
      <c r="Q64" s="208">
        <f t="shared" si="7"/>
        <v>21711.976999999999</v>
      </c>
      <c r="S64" s="1">
        <f t="shared" si="12"/>
        <v>1.408133071201059E-4</v>
      </c>
      <c r="T64" s="1">
        <v>0.1</v>
      </c>
      <c r="U64" s="1">
        <f t="shared" si="13"/>
        <v>1.408133071201059E-5</v>
      </c>
      <c r="V64" s="1">
        <f t="shared" si="14"/>
        <v>-1.1866478294764032E-2</v>
      </c>
    </row>
    <row r="65" spans="1:56">
      <c r="A65" s="158" t="s">
        <v>266</v>
      </c>
      <c r="B65" s="25"/>
      <c r="C65" s="26">
        <v>36744.419500000004</v>
      </c>
      <c r="D65" s="26"/>
      <c r="E65" s="1">
        <f t="shared" si="2"/>
        <v>-8062.8842952207506</v>
      </c>
      <c r="F65" s="1">
        <f t="shared" si="3"/>
        <v>-8063</v>
      </c>
      <c r="G65" s="1">
        <f t="shared" si="11"/>
        <v>4.7398000002431218E-2</v>
      </c>
      <c r="J65" s="1">
        <f>VLOOKUP($C65,'Active 1'!$C$21:$K$610,8,FALSE)</f>
        <v>4.4081010004447307E-2</v>
      </c>
      <c r="P65" s="1">
        <f t="shared" si="6"/>
        <v>4.4529547475432418E-2</v>
      </c>
      <c r="Q65" s="208">
        <f t="shared" si="7"/>
        <v>21725.919500000004</v>
      </c>
      <c r="R65" s="91"/>
      <c r="S65" s="1">
        <f t="shared" si="12"/>
        <v>8.2280198996457975E-6</v>
      </c>
      <c r="T65" s="1">
        <v>1</v>
      </c>
      <c r="U65" s="1">
        <f t="shared" si="13"/>
        <v>8.2280198996457975E-6</v>
      </c>
      <c r="V65" s="1">
        <f t="shared" si="14"/>
        <v>2.8684525269987993E-3</v>
      </c>
      <c r="AD65" s="1" t="s">
        <v>76</v>
      </c>
      <c r="AI65" s="1" t="s">
        <v>82</v>
      </c>
      <c r="AL65" s="1">
        <v>1799</v>
      </c>
      <c r="AM65" s="1">
        <v>-1.1963100041612051E-3</v>
      </c>
      <c r="AU65" s="1">
        <v>-870</v>
      </c>
      <c r="AV65" s="1">
        <v>2.5029999960679561E-4</v>
      </c>
    </row>
    <row r="66" spans="1:56">
      <c r="A66" s="158" t="s">
        <v>266</v>
      </c>
      <c r="B66" s="25"/>
      <c r="C66" s="26">
        <v>36755.481</v>
      </c>
      <c r="D66" s="26"/>
      <c r="E66" s="1">
        <f t="shared" si="2"/>
        <v>-8035.8817125029982</v>
      </c>
      <c r="F66" s="1">
        <f t="shared" si="3"/>
        <v>-8036</v>
      </c>
      <c r="G66" s="1">
        <f t="shared" si="11"/>
        <v>4.8455999996804167E-2</v>
      </c>
      <c r="J66" s="1">
        <f>VLOOKUP($C66,'Active 1'!$C$21:$K$610,8,FALSE)</f>
        <v>4.5147379998525139E-2</v>
      </c>
      <c r="P66" s="1">
        <f t="shared" si="6"/>
        <v>4.4371862700499067E-2</v>
      </c>
      <c r="Q66" s="208">
        <f t="shared" si="7"/>
        <v>21736.981</v>
      </c>
      <c r="R66" s="91"/>
      <c r="S66" s="1">
        <f t="shared" si="12"/>
        <v>1.6680177455070332E-5</v>
      </c>
      <c r="T66" s="1">
        <v>1</v>
      </c>
      <c r="U66" s="1">
        <f t="shared" si="13"/>
        <v>1.6680177455070332E-5</v>
      </c>
      <c r="V66" s="1">
        <f t="shared" si="14"/>
        <v>4.0841372963051001E-3</v>
      </c>
      <c r="AD66" s="1" t="s">
        <v>76</v>
      </c>
      <c r="AI66" s="1" t="s">
        <v>82</v>
      </c>
      <c r="AL66" s="1">
        <v>1821</v>
      </c>
      <c r="AM66" s="1">
        <v>-3.014899994013831E-4</v>
      </c>
      <c r="AU66" s="1">
        <v>-870</v>
      </c>
      <c r="AV66" s="1">
        <v>4.5029999455437064E-4</v>
      </c>
    </row>
    <row r="67" spans="1:56">
      <c r="A67" s="16" t="s">
        <v>312</v>
      </c>
      <c r="B67" s="16" t="s">
        <v>50</v>
      </c>
      <c r="C67" s="17">
        <v>36755.49</v>
      </c>
      <c r="D67" s="17" t="s">
        <v>138</v>
      </c>
      <c r="E67" s="1">
        <f t="shared" si="2"/>
        <v>-8035.8597423141082</v>
      </c>
      <c r="F67" s="1">
        <f t="shared" si="3"/>
        <v>-8036</v>
      </c>
      <c r="G67" s="1">
        <f t="shared" si="11"/>
        <v>5.7455999994999729E-2</v>
      </c>
      <c r="I67" s="1">
        <f>VLOOKUP($C67,'Active 1'!$C$21:$K$610,7,FALSE)</f>
        <v>5.4147379996720701E-2</v>
      </c>
      <c r="O67" s="1">
        <f t="shared" ref="O67:O98" ca="1" si="15">+C$11+C$12*$F67</f>
        <v>-0.12438474728608427</v>
      </c>
      <c r="P67" s="1">
        <f t="shared" si="6"/>
        <v>4.4371862700499067E-2</v>
      </c>
      <c r="Q67" s="208">
        <f t="shared" si="7"/>
        <v>21736.989999999998</v>
      </c>
      <c r="S67" s="1">
        <f t="shared" si="12"/>
        <v>1.7119464874134312E-4</v>
      </c>
      <c r="T67" s="1">
        <v>0.1</v>
      </c>
      <c r="U67" s="1">
        <f t="shared" si="13"/>
        <v>1.7119464874134311E-5</v>
      </c>
      <c r="V67" s="1">
        <f t="shared" si="14"/>
        <v>1.3084137294500663E-2</v>
      </c>
      <c r="AD67" s="1" t="s">
        <v>76</v>
      </c>
      <c r="AI67" s="1" t="s">
        <v>82</v>
      </c>
      <c r="AL67" s="1">
        <v>1901.5</v>
      </c>
      <c r="AM67" s="1">
        <v>1.4204649996827357E-3</v>
      </c>
      <c r="AU67" s="1">
        <v>0</v>
      </c>
      <c r="AV67" s="1">
        <v>-1.0000000474974513E-4</v>
      </c>
      <c r="BB67" s="1">
        <v>13340</v>
      </c>
      <c r="BC67" s="1">
        <v>3.0953999958001077E-3</v>
      </c>
      <c r="BD67" s="1">
        <v>1</v>
      </c>
    </row>
    <row r="68" spans="1:56">
      <c r="A68" s="16" t="s">
        <v>312</v>
      </c>
      <c r="B68" s="16" t="s">
        <v>54</v>
      </c>
      <c r="C68" s="17">
        <v>36777.396000000001</v>
      </c>
      <c r="D68" s="17" t="s">
        <v>138</v>
      </c>
      <c r="E68" s="1">
        <f t="shared" si="2"/>
        <v>-7982.3843025441538</v>
      </c>
      <c r="F68" s="1">
        <f t="shared" si="3"/>
        <v>-7982.5</v>
      </c>
      <c r="G68" s="1">
        <f t="shared" si="11"/>
        <v>4.7394999994139653E-2</v>
      </c>
      <c r="I68" s="1">
        <f>VLOOKUP($C68,'Active 1'!$C$21:$K$610,7,FALSE)</f>
        <v>4.4102965002821293E-2</v>
      </c>
      <c r="O68" s="1">
        <f t="shared" ca="1" si="15"/>
        <v>-0.12406938985611929</v>
      </c>
      <c r="P68" s="1">
        <f t="shared" si="6"/>
        <v>4.406017076024904E-2</v>
      </c>
      <c r="Q68" s="208">
        <f t="shared" si="7"/>
        <v>21758.896000000001</v>
      </c>
      <c r="S68" s="1">
        <f t="shared" si="12"/>
        <v>1.112108601921145E-5</v>
      </c>
      <c r="T68" s="1">
        <v>0.1</v>
      </c>
      <c r="U68" s="1">
        <f t="shared" si="13"/>
        <v>1.112108601921145E-6</v>
      </c>
      <c r="V68" s="1">
        <f t="shared" si="14"/>
        <v>3.3348292338906127E-3</v>
      </c>
      <c r="AD68" s="1" t="s">
        <v>76</v>
      </c>
      <c r="AI68" s="1" t="s">
        <v>82</v>
      </c>
      <c r="AL68" s="1">
        <v>2692.5</v>
      </c>
      <c r="AM68" s="1">
        <v>1.2796750015695579E-3</v>
      </c>
      <c r="AU68" s="1">
        <v>0</v>
      </c>
      <c r="AV68" s="1">
        <v>0</v>
      </c>
      <c r="BB68" s="1">
        <v>7302.5</v>
      </c>
      <c r="BC68" s="1">
        <v>-1.5122500190045685E-4</v>
      </c>
      <c r="BD68" s="1">
        <v>1</v>
      </c>
    </row>
    <row r="69" spans="1:56">
      <c r="A69" s="16" t="s">
        <v>312</v>
      </c>
      <c r="B69" s="16" t="s">
        <v>50</v>
      </c>
      <c r="C69" s="17">
        <v>37161.421000000002</v>
      </c>
      <c r="D69" s="17" t="s">
        <v>138</v>
      </c>
      <c r="E69" s="1">
        <f t="shared" si="2"/>
        <v>-7044.9285480634526</v>
      </c>
      <c r="F69" s="1">
        <f t="shared" si="3"/>
        <v>-7045</v>
      </c>
      <c r="G69" s="1">
        <f t="shared" si="11"/>
        <v>2.9269999999087304E-2</v>
      </c>
      <c r="I69" s="1">
        <f>VLOOKUP($C69,'Active 1'!$C$21:$K$610,7,FALSE)</f>
        <v>2.6268590001564007E-2</v>
      </c>
      <c r="O69" s="1">
        <f t="shared" ca="1" si="15"/>
        <v>-0.11854326666748058</v>
      </c>
      <c r="P69" s="1">
        <f t="shared" si="6"/>
        <v>3.8761693582954934E-2</v>
      </c>
      <c r="Q69" s="208">
        <f t="shared" si="7"/>
        <v>22142.921000000002</v>
      </c>
      <c r="S69" s="1">
        <f t="shared" si="12"/>
        <v>9.0092247090033944E-5</v>
      </c>
      <c r="T69" s="1">
        <v>0.1</v>
      </c>
      <c r="U69" s="1">
        <f t="shared" si="13"/>
        <v>9.0092247090033947E-6</v>
      </c>
      <c r="V69" s="1">
        <f t="shared" si="14"/>
        <v>-9.4916935838676303E-3</v>
      </c>
      <c r="BB69" s="1">
        <v>13342.5</v>
      </c>
      <c r="BC69" s="1">
        <v>1.3811750031891279E-3</v>
      </c>
      <c r="BD69" s="1">
        <v>1</v>
      </c>
    </row>
    <row r="70" spans="1:56">
      <c r="A70" s="16" t="s">
        <v>312</v>
      </c>
      <c r="B70" s="16" t="s">
        <v>50</v>
      </c>
      <c r="C70" s="17">
        <v>37164.309000000001</v>
      </c>
      <c r="D70" s="17" t="s">
        <v>138</v>
      </c>
      <c r="E70" s="1">
        <f t="shared" si="2"/>
        <v>-7037.8785585603227</v>
      </c>
      <c r="F70" s="1">
        <f t="shared" si="3"/>
        <v>-7038</v>
      </c>
      <c r="G70" s="1">
        <f t="shared" si="11"/>
        <v>4.9747999997634906E-2</v>
      </c>
      <c r="I70" s="1">
        <f>VLOOKUP($C70,'Active 1'!$C$21:$K$610,7,FALSE)</f>
        <v>4.6748760003538337E-2</v>
      </c>
      <c r="O70" s="1">
        <f t="shared" ca="1" si="15"/>
        <v>-0.11850200494767207</v>
      </c>
      <c r="P70" s="1">
        <f t="shared" si="6"/>
        <v>3.8723294527411606E-2</v>
      </c>
      <c r="Q70" s="208">
        <f t="shared" si="7"/>
        <v>22145.809000000001</v>
      </c>
      <c r="S70" s="1">
        <f t="shared" si="12"/>
        <v>1.2154413070517157E-4</v>
      </c>
      <c r="T70" s="1">
        <v>0.1</v>
      </c>
      <c r="U70" s="1">
        <f t="shared" si="13"/>
        <v>1.2154413070517157E-5</v>
      </c>
      <c r="V70" s="1">
        <f t="shared" si="14"/>
        <v>1.10247054702233E-2</v>
      </c>
      <c r="AE70" s="1">
        <v>11</v>
      </c>
      <c r="AG70" s="1" t="s">
        <v>60</v>
      </c>
      <c r="AI70" s="1" t="s">
        <v>61</v>
      </c>
      <c r="AL70" s="1">
        <v>7297.5</v>
      </c>
      <c r="AM70" s="1">
        <v>-1.2277500354684889E-4</v>
      </c>
      <c r="AU70" s="1">
        <v>1786</v>
      </c>
      <c r="AV70" s="1">
        <v>-8.9023399996221997E-3</v>
      </c>
    </row>
    <row r="71" spans="1:56">
      <c r="A71" s="16" t="s">
        <v>312</v>
      </c>
      <c r="B71" s="16" t="s">
        <v>54</v>
      </c>
      <c r="C71" s="17">
        <v>37165.324999999997</v>
      </c>
      <c r="D71" s="17" t="s">
        <v>138</v>
      </c>
      <c r="E71" s="1">
        <f t="shared" si="2"/>
        <v>-7035.3983683473198</v>
      </c>
      <c r="F71" s="1">
        <f t="shared" si="3"/>
        <v>-7035.5</v>
      </c>
      <c r="G71" s="1">
        <f t="shared" si="11"/>
        <v>4.1632999993453268E-2</v>
      </c>
      <c r="I71" s="1">
        <f>VLOOKUP($C71,'Active 1'!$C$21:$K$610,7,FALSE)</f>
        <v>3.8634534997981973E-2</v>
      </c>
      <c r="O71" s="1">
        <f t="shared" ca="1" si="15"/>
        <v>-0.11848726861916904</v>
      </c>
      <c r="P71" s="1">
        <f t="shared" si="6"/>
        <v>3.8709584756429022E-2</v>
      </c>
      <c r="Q71" s="208">
        <f t="shared" si="7"/>
        <v>22146.824999999997</v>
      </c>
      <c r="S71" s="1">
        <f t="shared" si="12"/>
        <v>8.5463566480655293E-6</v>
      </c>
      <c r="T71" s="1">
        <v>0.1</v>
      </c>
      <c r="U71" s="1">
        <f t="shared" si="13"/>
        <v>8.5463566480655295E-7</v>
      </c>
      <c r="V71" s="1">
        <f t="shared" si="14"/>
        <v>2.9234152370242461E-3</v>
      </c>
    </row>
    <row r="72" spans="1:56">
      <c r="A72" s="16" t="s">
        <v>312</v>
      </c>
      <c r="B72" s="16" t="s">
        <v>50</v>
      </c>
      <c r="C72" s="17">
        <v>37166.353999999999</v>
      </c>
      <c r="D72" s="17" t="s">
        <v>138</v>
      </c>
      <c r="E72" s="1">
        <f t="shared" si="2"/>
        <v>-7032.8864434170082</v>
      </c>
      <c r="F72" s="1">
        <f t="shared" si="3"/>
        <v>-7033</v>
      </c>
      <c r="G72" s="1">
        <f t="shared" si="11"/>
        <v>4.6517999995558057E-2</v>
      </c>
      <c r="I72" s="1">
        <f>VLOOKUP($C72,'Active 1'!$C$21:$K$610,7,FALSE)</f>
        <v>4.3520309998712037E-2</v>
      </c>
      <c r="O72" s="1">
        <f t="shared" ca="1" si="15"/>
        <v>-0.11847253229066601</v>
      </c>
      <c r="P72" s="1">
        <f t="shared" si="6"/>
        <v>3.8695877184091558E-2</v>
      </c>
      <c r="Q72" s="208">
        <f t="shared" si="7"/>
        <v>22147.853999999999</v>
      </c>
      <c r="S72" s="1">
        <f t="shared" si="12"/>
        <v>6.1185605277664569E-5</v>
      </c>
      <c r="T72" s="1">
        <v>0.1</v>
      </c>
      <c r="U72" s="1">
        <f t="shared" si="13"/>
        <v>6.1185605277664571E-6</v>
      </c>
      <c r="V72" s="1">
        <f t="shared" si="14"/>
        <v>7.822122811466499E-3</v>
      </c>
      <c r="AE72" s="1">
        <v>19</v>
      </c>
      <c r="AG72" s="1" t="s">
        <v>60</v>
      </c>
      <c r="AI72" s="1" t="s">
        <v>61</v>
      </c>
      <c r="AL72" s="1">
        <v>7300</v>
      </c>
      <c r="AM72" s="1">
        <v>-1.3370000015129335E-3</v>
      </c>
      <c r="AU72" s="1">
        <v>1799</v>
      </c>
      <c r="AV72" s="1">
        <v>-1.1963100041612051E-3</v>
      </c>
    </row>
    <row r="73" spans="1:56">
      <c r="A73" s="16" t="s">
        <v>312</v>
      </c>
      <c r="B73" s="16" t="s">
        <v>50</v>
      </c>
      <c r="C73" s="17">
        <v>37182.313999999998</v>
      </c>
      <c r="D73" s="17" t="s">
        <v>138</v>
      </c>
      <c r="E73" s="1">
        <f t="shared" si="2"/>
        <v>-6993.9259751102281</v>
      </c>
      <c r="F73" s="1">
        <f t="shared" si="3"/>
        <v>-6994</v>
      </c>
      <c r="G73" s="1">
        <f t="shared" si="11"/>
        <v>3.032399999210611E-2</v>
      </c>
      <c r="I73" s="1">
        <f>VLOOKUP($C73,'Active 1'!$C$21:$K$610,7,FALSE)</f>
        <v>2.7338399995642249E-2</v>
      </c>
      <c r="O73" s="1">
        <f t="shared" ca="1" si="15"/>
        <v>-0.11824264556601863</v>
      </c>
      <c r="P73" s="1">
        <f t="shared" si="6"/>
        <v>3.848232373619815E-2</v>
      </c>
      <c r="Q73" s="208">
        <f t="shared" si="7"/>
        <v>22163.813999999998</v>
      </c>
      <c r="S73" s="1">
        <f t="shared" si="12"/>
        <v>6.6558246313415962E-5</v>
      </c>
      <c r="T73" s="1">
        <v>0.1</v>
      </c>
      <c r="U73" s="1">
        <f t="shared" si="13"/>
        <v>6.6558246313415965E-6</v>
      </c>
      <c r="V73" s="1">
        <f t="shared" si="14"/>
        <v>-8.15832374409204E-3</v>
      </c>
    </row>
    <row r="74" spans="1:56">
      <c r="A74" s="16" t="s">
        <v>312</v>
      </c>
      <c r="B74" s="16" t="s">
        <v>50</v>
      </c>
      <c r="C74" s="17">
        <v>37189.281000000003</v>
      </c>
      <c r="D74" s="17" t="s">
        <v>138</v>
      </c>
      <c r="E74" s="1">
        <f t="shared" si="2"/>
        <v>-6976.9186077735421</v>
      </c>
      <c r="F74" s="1">
        <f t="shared" si="3"/>
        <v>-6977</v>
      </c>
      <c r="G74" s="1">
        <f t="shared" si="11"/>
        <v>3.3342000002448913E-2</v>
      </c>
      <c r="I74" s="1">
        <f>VLOOKUP($C74,'Active 1'!$C$21:$K$610,7,FALSE)</f>
        <v>3.0361670003912877E-2</v>
      </c>
      <c r="O74" s="1">
        <f t="shared" ca="1" si="15"/>
        <v>-0.118142438532198</v>
      </c>
      <c r="P74" s="1">
        <f t="shared" si="6"/>
        <v>3.8389403784647218E-2</v>
      </c>
      <c r="Q74" s="208">
        <f t="shared" si="7"/>
        <v>22170.781000000003</v>
      </c>
      <c r="S74" s="1">
        <f t="shared" si="12"/>
        <v>2.5476284940549754E-5</v>
      </c>
      <c r="T74" s="1">
        <v>0.1</v>
      </c>
      <c r="U74" s="1">
        <f t="shared" si="13"/>
        <v>2.5476284940549756E-6</v>
      </c>
      <c r="V74" s="1">
        <f t="shared" si="14"/>
        <v>-5.047403782198305E-3</v>
      </c>
    </row>
    <row r="75" spans="1:56" s="91" customFormat="1">
      <c r="A75" s="16" t="s">
        <v>312</v>
      </c>
      <c r="B75" s="16" t="s">
        <v>50</v>
      </c>
      <c r="C75" s="17">
        <v>37196.277000000002</v>
      </c>
      <c r="D75" s="17" t="s">
        <v>138</v>
      </c>
      <c r="E75" s="1">
        <f t="shared" si="2"/>
        <v>-6959.840447605985</v>
      </c>
      <c r="F75" s="1">
        <f t="shared" si="3"/>
        <v>-6960</v>
      </c>
      <c r="G75" s="1">
        <f t="shared" si="11"/>
        <v>6.5360000000509899E-2</v>
      </c>
      <c r="H75" s="1"/>
      <c r="I75" s="1">
        <f>VLOOKUP($C75,'Active 1'!$C$21:$K$610,7,FALSE)</f>
        <v>6.238493999990169E-2</v>
      </c>
      <c r="J75" s="1"/>
      <c r="K75" s="1"/>
      <c r="L75" s="1"/>
      <c r="M75" s="1"/>
      <c r="N75" s="1"/>
      <c r="O75" s="1">
        <f t="shared" ca="1" si="15"/>
        <v>-0.11804223149837734</v>
      </c>
      <c r="P75" s="1">
        <f t="shared" si="6"/>
        <v>3.8296585498446951E-2</v>
      </c>
      <c r="Q75" s="208">
        <f t="shared" si="7"/>
        <v>22177.777000000002</v>
      </c>
      <c r="R75" s="1"/>
      <c r="S75" s="1">
        <f t="shared" si="12"/>
        <v>7.3242840451047105E-4</v>
      </c>
      <c r="T75" s="1">
        <v>0.1</v>
      </c>
      <c r="U75" s="1">
        <f t="shared" si="13"/>
        <v>7.324284045104711E-5</v>
      </c>
      <c r="V75" s="1">
        <f t="shared" si="14"/>
        <v>2.7063414502062948E-2</v>
      </c>
      <c r="W75" s="1"/>
      <c r="AY75" s="1"/>
      <c r="AZ75" s="1"/>
      <c r="BA75" s="1"/>
      <c r="BB75" s="1"/>
      <c r="BC75" s="1"/>
      <c r="BD75" s="1"/>
    </row>
    <row r="76" spans="1:56">
      <c r="A76" s="16" t="s">
        <v>312</v>
      </c>
      <c r="B76" s="16" t="s">
        <v>54</v>
      </c>
      <c r="C76" s="17">
        <v>37201.35</v>
      </c>
      <c r="D76" s="17" t="s">
        <v>138</v>
      </c>
      <c r="E76" s="1">
        <f t="shared" si="2"/>
        <v>-6947.4565844656227</v>
      </c>
      <c r="F76" s="1">
        <f t="shared" si="3"/>
        <v>-6947.5</v>
      </c>
      <c r="G76" s="1">
        <f t="shared" si="11"/>
        <v>1.7784999996365514E-2</v>
      </c>
      <c r="I76" s="1">
        <f>VLOOKUP($C76,'Active 1'!$C$21:$K$610,7,FALSE)</f>
        <v>1.4813814996159635E-2</v>
      </c>
      <c r="O76" s="1">
        <f t="shared" ca="1" si="15"/>
        <v>-0.11796854985586216</v>
      </c>
      <c r="P76" s="1">
        <f t="shared" si="6"/>
        <v>3.8228401618625049E-2</v>
      </c>
      <c r="Q76" s="208">
        <f t="shared" si="7"/>
        <v>22182.85</v>
      </c>
      <c r="S76" s="1">
        <f t="shared" si="12"/>
        <v>4.1793266988900379E-4</v>
      </c>
      <c r="T76" s="1">
        <v>0.1</v>
      </c>
      <c r="U76" s="1">
        <f t="shared" si="13"/>
        <v>4.179326698890038E-5</v>
      </c>
      <c r="V76" s="1">
        <f t="shared" si="14"/>
        <v>-2.0443401622259535E-2</v>
      </c>
    </row>
    <row r="77" spans="1:56">
      <c r="A77" s="16" t="s">
        <v>312</v>
      </c>
      <c r="B77" s="16" t="s">
        <v>54</v>
      </c>
      <c r="C77" s="159">
        <v>37204.243000000002</v>
      </c>
      <c r="D77" s="17" t="s">
        <v>138</v>
      </c>
      <c r="E77" s="1">
        <f t="shared" si="2"/>
        <v>-6940.394389301985</v>
      </c>
      <c r="F77" s="1">
        <f t="shared" si="3"/>
        <v>-6940.5</v>
      </c>
      <c r="G77" s="1">
        <f t="shared" si="11"/>
        <v>4.3262999999569729E-2</v>
      </c>
      <c r="I77" s="1">
        <f>VLOOKUP($C77,'Active 1'!$C$21:$K$610,7,FALSE)</f>
        <v>4.0293985002790578E-2</v>
      </c>
      <c r="O77" s="1">
        <f t="shared" ca="1" si="15"/>
        <v>-0.11792728813605366</v>
      </c>
      <c r="P77" s="1">
        <f t="shared" si="6"/>
        <v>3.8190242655129575E-2</v>
      </c>
      <c r="Q77" s="208">
        <f t="shared" si="7"/>
        <v>22185.743000000002</v>
      </c>
      <c r="S77" s="1">
        <f t="shared" si="12"/>
        <v>2.5732867075571526E-5</v>
      </c>
      <c r="T77" s="1">
        <v>0.1</v>
      </c>
      <c r="U77" s="1">
        <f t="shared" si="13"/>
        <v>2.5732867075571526E-6</v>
      </c>
      <c r="V77" s="1">
        <f t="shared" si="14"/>
        <v>5.0727573444401541E-3</v>
      </c>
    </row>
    <row r="78" spans="1:56">
      <c r="A78" s="16" t="s">
        <v>312</v>
      </c>
      <c r="B78" s="16" t="s">
        <v>50</v>
      </c>
      <c r="C78" s="17">
        <v>37212.22</v>
      </c>
      <c r="D78" s="17" t="s">
        <v>138</v>
      </c>
      <c r="E78" s="1">
        <f t="shared" si="2"/>
        <v>-6920.9214785448949</v>
      </c>
      <c r="F78" s="1">
        <f t="shared" si="3"/>
        <v>-6921</v>
      </c>
      <c r="G78" s="1">
        <f t="shared" si="11"/>
        <v>3.2165999997232575E-2</v>
      </c>
      <c r="I78" s="1">
        <f>VLOOKUP($C78,'Active 1'!$C$21:$K$610,7,FALSE)</f>
        <v>2.9203029997006524E-2</v>
      </c>
      <c r="O78" s="1">
        <f t="shared" ca="1" si="15"/>
        <v>-0.11781234477372997</v>
      </c>
      <c r="P78" s="1">
        <f t="shared" si="6"/>
        <v>3.8084033577381715E-2</v>
      </c>
      <c r="Q78" s="208">
        <f t="shared" si="7"/>
        <v>22193.72</v>
      </c>
      <c r="S78" s="1">
        <f t="shared" si="12"/>
        <v>3.5023121455772848E-5</v>
      </c>
      <c r="T78" s="1">
        <v>0.1</v>
      </c>
      <c r="U78" s="1">
        <f t="shared" si="13"/>
        <v>3.502312145577285E-6</v>
      </c>
      <c r="V78" s="1">
        <f t="shared" si="14"/>
        <v>-5.9180335801491402E-3</v>
      </c>
    </row>
    <row r="79" spans="1:56">
      <c r="A79" s="16" t="s">
        <v>313</v>
      </c>
      <c r="B79" s="16" t="s">
        <v>50</v>
      </c>
      <c r="C79" s="17">
        <v>37472.353999999999</v>
      </c>
      <c r="D79" s="17" t="s">
        <v>138</v>
      </c>
      <c r="E79" s="1">
        <f t="shared" si="2"/>
        <v>-6285.9000209937449</v>
      </c>
      <c r="F79" s="1">
        <f t="shared" si="3"/>
        <v>-6286</v>
      </c>
      <c r="G79" s="1">
        <f t="shared" si="11"/>
        <v>4.0955999997095205E-2</v>
      </c>
      <c r="I79" s="1">
        <f>VLOOKUP($C79,'Active 1'!$C$21:$K$610,7,FALSE)</f>
        <v>3.8189879996934906E-2</v>
      </c>
      <c r="O79" s="1">
        <f t="shared" ca="1" si="15"/>
        <v>-0.1140693173339587</v>
      </c>
      <c r="P79" s="1">
        <f t="shared" si="6"/>
        <v>3.4698532148724717E-2</v>
      </c>
      <c r="Q79" s="208">
        <f t="shared" si="7"/>
        <v>22453.853999999999</v>
      </c>
      <c r="S79" s="1">
        <f t="shared" si="12"/>
        <v>3.915590387339038E-5</v>
      </c>
      <c r="T79" s="1">
        <v>0.1</v>
      </c>
      <c r="U79" s="1">
        <f t="shared" si="13"/>
        <v>3.9155903873390379E-6</v>
      </c>
      <c r="V79" s="1">
        <f t="shared" si="14"/>
        <v>6.2574678483704876E-3</v>
      </c>
    </row>
    <row r="80" spans="1:56">
      <c r="A80" s="16" t="s">
        <v>313</v>
      </c>
      <c r="B80" s="16" t="s">
        <v>50</v>
      </c>
      <c r="C80" s="17">
        <v>37474.392</v>
      </c>
      <c r="D80" s="17" t="s">
        <v>138</v>
      </c>
      <c r="E80" s="1">
        <f t="shared" si="2"/>
        <v>-6280.924993775121</v>
      </c>
      <c r="F80" s="1">
        <f t="shared" si="3"/>
        <v>-6281</v>
      </c>
      <c r="G80" s="1">
        <f t="shared" si="11"/>
        <v>3.0725999997230247E-2</v>
      </c>
      <c r="I80" s="1">
        <f>VLOOKUP($C80,'Active 1'!$C$21:$K$610,7,FALSE)</f>
        <v>2.7961430001596455E-2</v>
      </c>
      <c r="O80" s="1">
        <f t="shared" ca="1" si="15"/>
        <v>-0.11403984467695261</v>
      </c>
      <c r="P80" s="1">
        <f t="shared" si="6"/>
        <v>3.4672437510312945E-2</v>
      </c>
      <c r="Q80" s="208">
        <f t="shared" si="7"/>
        <v>22455.892</v>
      </c>
      <c r="S80" s="1">
        <f t="shared" si="12"/>
        <v>1.5574369044666354E-5</v>
      </c>
      <c r="T80" s="1">
        <v>0.1</v>
      </c>
      <c r="U80" s="1">
        <f t="shared" si="13"/>
        <v>1.5574369044666355E-6</v>
      </c>
      <c r="V80" s="1">
        <f t="shared" si="14"/>
        <v>-3.9464375130826984E-3</v>
      </c>
      <c r="AE80" s="1">
        <v>9</v>
      </c>
      <c r="AG80" s="1" t="s">
        <v>64</v>
      </c>
      <c r="AI80" s="1" t="s">
        <v>61</v>
      </c>
      <c r="AL80" s="1">
        <v>7302.5</v>
      </c>
      <c r="AM80" s="1">
        <v>-1.5122500190045685E-4</v>
      </c>
      <c r="AU80" s="1">
        <v>1820</v>
      </c>
      <c r="AV80" s="1">
        <v>-3.855800001474563E-3</v>
      </c>
      <c r="BB80" s="1">
        <v>25992</v>
      </c>
      <c r="BC80" s="1">
        <v>8.2525520003400743E-2</v>
      </c>
      <c r="BD80" s="1">
        <v>0.1</v>
      </c>
    </row>
    <row r="81" spans="1:56">
      <c r="A81" s="16" t="s">
        <v>313</v>
      </c>
      <c r="B81" s="16" t="s">
        <v>54</v>
      </c>
      <c r="C81" s="17">
        <v>37484.438999999998</v>
      </c>
      <c r="D81" s="17" t="s">
        <v>138</v>
      </c>
      <c r="E81" s="1">
        <f t="shared" si="2"/>
        <v>-6256.3989395722274</v>
      </c>
      <c r="F81" s="1">
        <f t="shared" si="3"/>
        <v>-6256.5</v>
      </c>
      <c r="G81" s="1">
        <f t="shared" si="11"/>
        <v>4.1398999994271435E-2</v>
      </c>
      <c r="I81" s="1">
        <f>VLOOKUP($C81,'Active 1'!$C$21:$K$610,7,FALSE)</f>
        <v>3.864202499971725E-2</v>
      </c>
      <c r="O81" s="1">
        <f t="shared" ca="1" si="15"/>
        <v>-0.11389542865762287</v>
      </c>
      <c r="P81" s="1">
        <f t="shared" si="6"/>
        <v>3.4544700907756527E-2</v>
      </c>
      <c r="Q81" s="208">
        <f t="shared" si="7"/>
        <v>22465.938999999998</v>
      </c>
      <c r="S81" s="1">
        <f t="shared" si="12"/>
        <v>4.6981415967399099E-5</v>
      </c>
      <c r="T81" s="1">
        <v>0.1</v>
      </c>
      <c r="U81" s="1">
        <f t="shared" si="13"/>
        <v>4.69814159673991E-6</v>
      </c>
      <c r="V81" s="1">
        <f t="shared" si="14"/>
        <v>6.8542990865149075E-3</v>
      </c>
      <c r="AE81" s="1">
        <v>11</v>
      </c>
      <c r="AG81" s="1" t="s">
        <v>60</v>
      </c>
      <c r="AI81" s="1" t="s">
        <v>61</v>
      </c>
      <c r="AL81" s="1">
        <v>7302.5</v>
      </c>
      <c r="AM81" s="1">
        <v>1.1487749943626113E-3</v>
      </c>
      <c r="AU81" s="1">
        <v>1821</v>
      </c>
      <c r="AV81" s="1">
        <v>-3.014899994013831E-4</v>
      </c>
    </row>
    <row r="82" spans="1:56">
      <c r="A82" s="16" t="s">
        <v>313</v>
      </c>
      <c r="B82" s="16" t="s">
        <v>50</v>
      </c>
      <c r="C82" s="17">
        <v>37488.321000000004</v>
      </c>
      <c r="D82" s="17" t="s">
        <v>138</v>
      </c>
      <c r="E82" s="1">
        <f t="shared" si="2"/>
        <v>-6246.9224647622568</v>
      </c>
      <c r="F82" s="1">
        <f t="shared" si="3"/>
        <v>-6247</v>
      </c>
      <c r="G82" s="1">
        <f t="shared" si="11"/>
        <v>3.1761999998707324E-2</v>
      </c>
      <c r="I82" s="1">
        <f>VLOOKUP($C82,'Active 1'!$C$21:$K$610,7,FALSE)</f>
        <v>2.9007969998929184E-2</v>
      </c>
      <c r="O82" s="1">
        <f t="shared" ca="1" si="15"/>
        <v>-0.11383943060931132</v>
      </c>
      <c r="P82" s="1">
        <f t="shared" si="6"/>
        <v>3.4495227201387993E-2</v>
      </c>
      <c r="Q82" s="208">
        <f t="shared" si="7"/>
        <v>22469.821000000004</v>
      </c>
      <c r="S82" s="1">
        <f t="shared" si="12"/>
        <v>7.4705309414735933E-6</v>
      </c>
      <c r="T82" s="1">
        <v>0.1</v>
      </c>
      <c r="U82" s="1">
        <f t="shared" si="13"/>
        <v>7.4705309414735939E-7</v>
      </c>
      <c r="V82" s="1">
        <f t="shared" si="14"/>
        <v>-2.7332272026806687E-3</v>
      </c>
      <c r="AE82" s="1">
        <v>12</v>
      </c>
      <c r="AG82" s="1" t="s">
        <v>66</v>
      </c>
      <c r="AI82" s="1" t="s">
        <v>61</v>
      </c>
      <c r="AL82" s="1">
        <v>8077</v>
      </c>
      <c r="AM82" s="1">
        <v>5.9618700033752248E-3</v>
      </c>
      <c r="AU82" s="1">
        <v>1847</v>
      </c>
      <c r="AV82" s="1">
        <v>1.8710569995164406E-2</v>
      </c>
    </row>
    <row r="83" spans="1:56">
      <c r="A83" s="16" t="s">
        <v>313</v>
      </c>
      <c r="B83" s="16" t="s">
        <v>54</v>
      </c>
      <c r="C83" s="17">
        <v>37489.353999999999</v>
      </c>
      <c r="D83" s="17" t="s">
        <v>138</v>
      </c>
      <c r="E83" s="1">
        <f t="shared" si="2"/>
        <v>-6244.4007753035639</v>
      </c>
      <c r="F83" s="1">
        <f t="shared" si="3"/>
        <v>-6244.5</v>
      </c>
      <c r="G83" s="1">
        <f t="shared" si="11"/>
        <v>4.0646999994351063E-2</v>
      </c>
      <c r="I83" s="1">
        <f>VLOOKUP($C83,'Active 1'!$C$21:$K$610,7,FALSE)</f>
        <v>3.7893745000474155E-2</v>
      </c>
      <c r="O83" s="1">
        <f t="shared" ca="1" si="15"/>
        <v>-0.11382469428080828</v>
      </c>
      <c r="P83" s="1">
        <f t="shared" si="6"/>
        <v>3.4482213081723528E-2</v>
      </c>
      <c r="Q83" s="208">
        <f t="shared" si="7"/>
        <v>22470.853999999999</v>
      </c>
      <c r="S83" s="1">
        <f t="shared" si="12"/>
        <v>3.8004597678103729E-5</v>
      </c>
      <c r="T83" s="1">
        <v>0.1</v>
      </c>
      <c r="U83" s="1">
        <f t="shared" si="13"/>
        <v>3.8004597678103731E-6</v>
      </c>
      <c r="V83" s="1">
        <f t="shared" si="14"/>
        <v>6.1647869126275345E-3</v>
      </c>
    </row>
    <row r="84" spans="1:56">
      <c r="A84" s="16" t="s">
        <v>313</v>
      </c>
      <c r="B84" s="16" t="s">
        <v>50</v>
      </c>
      <c r="C84" s="17">
        <v>37492.428</v>
      </c>
      <c r="D84" s="17" t="s">
        <v>138</v>
      </c>
      <c r="E84" s="1">
        <f t="shared" si="2"/>
        <v>-6236.8967352299378</v>
      </c>
      <c r="F84" s="1">
        <f t="shared" si="3"/>
        <v>-6237</v>
      </c>
      <c r="G84" s="1">
        <f t="shared" si="11"/>
        <v>4.2301999994379003E-2</v>
      </c>
      <c r="I84" s="1">
        <f>VLOOKUP($C84,'Active 1'!$C$21:$K$610,7,FALSE)</f>
        <v>3.9551069996377919E-2</v>
      </c>
      <c r="O84" s="1">
        <f t="shared" ca="1" si="15"/>
        <v>-0.11378048529529916</v>
      </c>
      <c r="P84" s="1">
        <f t="shared" si="6"/>
        <v>3.4443183914600876E-2</v>
      </c>
      <c r="Q84" s="208">
        <f t="shared" si="7"/>
        <v>22473.928</v>
      </c>
      <c r="S84" s="1">
        <f t="shared" si="12"/>
        <v>6.1760990175779238E-5</v>
      </c>
      <c r="T84" s="1">
        <v>0.1</v>
      </c>
      <c r="U84" s="1">
        <f t="shared" si="13"/>
        <v>6.176099017577924E-6</v>
      </c>
      <c r="V84" s="1">
        <f t="shared" si="14"/>
        <v>7.8588160797781262E-3</v>
      </c>
      <c r="AE84" s="1">
        <v>13</v>
      </c>
      <c r="AG84" s="1" t="s">
        <v>66</v>
      </c>
      <c r="AI84" s="1" t="s">
        <v>61</v>
      </c>
      <c r="AL84" s="1">
        <v>8139</v>
      </c>
      <c r="AM84" s="1">
        <v>6.9290899991756305E-3</v>
      </c>
      <c r="AU84" s="1">
        <v>1849.5</v>
      </c>
      <c r="AV84" s="1">
        <v>3.5963449990958907E-3</v>
      </c>
    </row>
    <row r="85" spans="1:56">
      <c r="A85" s="160" t="s">
        <v>313</v>
      </c>
      <c r="B85" s="160" t="s">
        <v>50</v>
      </c>
      <c r="C85" s="159">
        <v>37494.482000000004</v>
      </c>
      <c r="D85" s="17" t="s">
        <v>138</v>
      </c>
      <c r="E85" s="1">
        <f t="shared" ref="E85:E148" si="16">+(C85-C$7)/C$8</f>
        <v>-6231.8826498977151</v>
      </c>
      <c r="F85" s="1">
        <f t="shared" ref="F85:F148" si="17">ROUND(2*E85,0)/2</f>
        <v>-6232</v>
      </c>
      <c r="G85" s="1">
        <f t="shared" ref="G85:G116" si="18">+C85-(C$7+F85*C$8)</f>
        <v>4.8071999997773673E-2</v>
      </c>
      <c r="I85" s="1">
        <f>VLOOKUP($C85,'Active 1'!$C$21:$K$610,7,FALSE)</f>
        <v>4.5322620004299097E-2</v>
      </c>
      <c r="O85" s="1">
        <f t="shared" ca="1" si="15"/>
        <v>-0.1137510126382931</v>
      </c>
      <c r="P85" s="1">
        <f t="shared" ref="P85:P148" si="19">+D$11+D$12*F85+D$13*F85^2</f>
        <v>3.4417175463078084E-2</v>
      </c>
      <c r="Q85" s="208">
        <f t="shared" ref="Q85:Q148" si="20">+C85-15018.5</f>
        <v>22475.982000000004</v>
      </c>
      <c r="S85" s="1">
        <f t="shared" ref="S85:S116" si="21">+(P85-G85)^2</f>
        <v>1.8645423307332462E-4</v>
      </c>
      <c r="T85" s="1">
        <v>0.1</v>
      </c>
      <c r="U85" s="1">
        <f t="shared" ref="U85:U116" si="22">+T85*S85</f>
        <v>1.8645423307332463E-5</v>
      </c>
      <c r="V85" s="1">
        <f t="shared" ref="V85:V116" si="23">+G85-P85</f>
        <v>1.3654824534695589E-2</v>
      </c>
      <c r="AE85" s="1">
        <v>15</v>
      </c>
      <c r="AG85" s="1" t="s">
        <v>66</v>
      </c>
      <c r="AI85" s="1" t="s">
        <v>61</v>
      </c>
      <c r="AL85" s="1">
        <v>8141.5</v>
      </c>
      <c r="AM85" s="1">
        <v>6.7148649977752939E-3</v>
      </c>
      <c r="AU85" s="1">
        <v>1854.5</v>
      </c>
      <c r="AV85" s="1">
        <v>-6.3210500229615718E-4</v>
      </c>
    </row>
    <row r="86" spans="1:56">
      <c r="A86" s="16" t="s">
        <v>313</v>
      </c>
      <c r="B86" s="16" t="s">
        <v>50</v>
      </c>
      <c r="C86" s="17">
        <v>37496.525000000001</v>
      </c>
      <c r="D86" s="17" t="s">
        <v>138</v>
      </c>
      <c r="E86" s="1">
        <f t="shared" si="16"/>
        <v>-6226.8954170186007</v>
      </c>
      <c r="F86" s="1">
        <f t="shared" si="17"/>
        <v>-6227</v>
      </c>
      <c r="G86" s="1">
        <f t="shared" si="18"/>
        <v>4.284199999528937E-2</v>
      </c>
      <c r="I86" s="1">
        <f>VLOOKUP($C86,'Active 1'!$C$21:$K$610,7,FALSE)</f>
        <v>4.0094169999065343E-2</v>
      </c>
      <c r="O86" s="1">
        <f t="shared" ca="1" si="15"/>
        <v>-0.11372153998128703</v>
      </c>
      <c r="P86" s="1">
        <f t="shared" si="19"/>
        <v>3.43911758061358E-2</v>
      </c>
      <c r="Q86" s="208">
        <f t="shared" si="20"/>
        <v>22478.025000000001</v>
      </c>
      <c r="S86" s="1">
        <f t="shared" si="21"/>
        <v>7.1416429475983106E-5</v>
      </c>
      <c r="T86" s="1">
        <v>0.1</v>
      </c>
      <c r="U86" s="1">
        <f t="shared" si="22"/>
        <v>7.1416429475983106E-6</v>
      </c>
      <c r="V86" s="1">
        <f t="shared" si="23"/>
        <v>8.4508241891535704E-3</v>
      </c>
      <c r="AE86" s="1">
        <v>10</v>
      </c>
      <c r="AG86" s="1" t="s">
        <v>60</v>
      </c>
      <c r="AI86" s="1" t="s">
        <v>61</v>
      </c>
      <c r="AL86" s="1">
        <v>8145.5</v>
      </c>
      <c r="AM86" s="1">
        <v>4.8321049980586395E-3</v>
      </c>
      <c r="AU86" s="1">
        <v>1857</v>
      </c>
      <c r="AV86" s="1">
        <v>-1.6746330002206378E-2</v>
      </c>
      <c r="BB86" s="1">
        <v>30403</v>
      </c>
      <c r="BC86" s="1">
        <v>0.12668693000159692</v>
      </c>
      <c r="BD86" s="1">
        <v>1</v>
      </c>
    </row>
    <row r="87" spans="1:56">
      <c r="A87" s="16" t="s">
        <v>313</v>
      </c>
      <c r="B87" s="16" t="s">
        <v>50</v>
      </c>
      <c r="C87" s="17">
        <v>37497.338000000003</v>
      </c>
      <c r="D87" s="17" t="s">
        <v>138</v>
      </c>
      <c r="E87" s="1">
        <f t="shared" si="16"/>
        <v>-6224.9107766217658</v>
      </c>
      <c r="F87" s="1">
        <f t="shared" si="17"/>
        <v>-6225</v>
      </c>
      <c r="G87" s="1">
        <f t="shared" si="18"/>
        <v>3.6549999997077975E-2</v>
      </c>
      <c r="I87" s="1">
        <f>VLOOKUP($C87,'Active 1'!$C$21:$K$610,7,FALSE)</f>
        <v>3.3802789999754168E-2</v>
      </c>
      <c r="O87" s="1">
        <f t="shared" ca="1" si="15"/>
        <v>-0.11370975091848459</v>
      </c>
      <c r="P87" s="1">
        <f t="shared" si="19"/>
        <v>3.4380778405841424E-2</v>
      </c>
      <c r="Q87" s="208">
        <f t="shared" si="20"/>
        <v>22478.838000000003</v>
      </c>
      <c r="S87" s="1">
        <f t="shared" si="21"/>
        <v>4.7055223118868378E-6</v>
      </c>
      <c r="T87" s="1">
        <v>0.1</v>
      </c>
      <c r="U87" s="1">
        <f t="shared" si="22"/>
        <v>4.7055223118868382E-7</v>
      </c>
      <c r="V87" s="1">
        <f t="shared" si="23"/>
        <v>2.1692215912365517E-3</v>
      </c>
      <c r="AE87" s="1">
        <v>10</v>
      </c>
      <c r="AG87" s="1" t="s">
        <v>67</v>
      </c>
      <c r="AI87" s="1" t="s">
        <v>61</v>
      </c>
      <c r="AL87" s="1">
        <v>8153</v>
      </c>
      <c r="AM87" s="1">
        <v>5.4894299973966554E-3</v>
      </c>
      <c r="AU87" s="1">
        <v>1869</v>
      </c>
      <c r="AV87" s="1">
        <v>-3.4946100058732554E-3</v>
      </c>
    </row>
    <row r="88" spans="1:56">
      <c r="A88" s="16" t="s">
        <v>313</v>
      </c>
      <c r="B88" s="16" t="s">
        <v>54</v>
      </c>
      <c r="C88" s="17">
        <v>37498.362999999998</v>
      </c>
      <c r="D88" s="17" t="s">
        <v>138</v>
      </c>
      <c r="E88" s="1">
        <f t="shared" si="16"/>
        <v>-6222.4086162198719</v>
      </c>
      <c r="F88" s="1">
        <f t="shared" si="17"/>
        <v>-6222.5</v>
      </c>
      <c r="G88" s="1">
        <f t="shared" si="18"/>
        <v>3.74349999910919E-2</v>
      </c>
      <c r="I88" s="1">
        <f>VLOOKUP($C88,'Active 1'!$C$21:$K$610,7,FALSE)</f>
        <v>3.4688564992393367E-2</v>
      </c>
      <c r="O88" s="1">
        <f t="shared" ca="1" si="15"/>
        <v>-0.11369501458998156</v>
      </c>
      <c r="P88" s="1">
        <f t="shared" si="19"/>
        <v>3.4367783634254072E-2</v>
      </c>
      <c r="Q88" s="208">
        <f t="shared" si="20"/>
        <v>22479.862999999998</v>
      </c>
      <c r="S88" s="1">
        <f t="shared" si="21"/>
        <v>9.4078161796535167E-6</v>
      </c>
      <c r="T88" s="1">
        <v>0.1</v>
      </c>
      <c r="U88" s="1">
        <f t="shared" si="22"/>
        <v>9.4078161796535167E-7</v>
      </c>
      <c r="V88" s="1">
        <f t="shared" si="23"/>
        <v>3.0672163568378277E-3</v>
      </c>
      <c r="AE88" s="1">
        <v>8</v>
      </c>
      <c r="AG88" s="1" t="s">
        <v>66</v>
      </c>
      <c r="AI88" s="1" t="s">
        <v>61</v>
      </c>
      <c r="AL88" s="1">
        <v>8172</v>
      </c>
      <c r="AM88" s="1">
        <v>6.3213199973688461E-3</v>
      </c>
      <c r="AU88" s="1">
        <v>1886</v>
      </c>
      <c r="AV88" s="1">
        <v>6.5286600001854822E-3</v>
      </c>
    </row>
    <row r="89" spans="1:56">
      <c r="A89" s="16" t="s">
        <v>313</v>
      </c>
      <c r="B89" s="16" t="s">
        <v>50</v>
      </c>
      <c r="C89" s="17">
        <v>37499.394</v>
      </c>
      <c r="D89" s="17" t="s">
        <v>138</v>
      </c>
      <c r="E89" s="1">
        <f t="shared" si="16"/>
        <v>-6219.891809025361</v>
      </c>
      <c r="F89" s="1">
        <f t="shared" si="17"/>
        <v>-6220</v>
      </c>
      <c r="G89" s="1">
        <f t="shared" si="18"/>
        <v>4.43200000008801E-2</v>
      </c>
      <c r="I89" s="1">
        <f>VLOOKUP($C89,'Active 1'!$C$21:$K$610,7,FALSE)</f>
        <v>4.1574340000806842E-2</v>
      </c>
      <c r="O89" s="1">
        <f t="shared" ca="1" si="15"/>
        <v>-0.11368027826147853</v>
      </c>
      <c r="P89" s="1">
        <f t="shared" si="19"/>
        <v>3.4354791061311847E-2</v>
      </c>
      <c r="Q89" s="208">
        <f t="shared" si="20"/>
        <v>22480.894</v>
      </c>
      <c r="S89" s="1">
        <f t="shared" si="21"/>
        <v>9.9305389209251022E-5</v>
      </c>
      <c r="T89" s="1">
        <v>0.1</v>
      </c>
      <c r="U89" s="1">
        <f t="shared" si="22"/>
        <v>9.9305389209251029E-6</v>
      </c>
      <c r="V89" s="1">
        <f t="shared" si="23"/>
        <v>9.9652089395682528E-3</v>
      </c>
    </row>
    <row r="90" spans="1:56">
      <c r="A90" s="16" t="s">
        <v>313</v>
      </c>
      <c r="B90" s="16" t="s">
        <v>50</v>
      </c>
      <c r="C90" s="17">
        <v>37501.423000000003</v>
      </c>
      <c r="D90" s="17" t="s">
        <v>138</v>
      </c>
      <c r="E90" s="1">
        <f t="shared" si="16"/>
        <v>-6214.9387519956272</v>
      </c>
      <c r="F90" s="1">
        <f t="shared" si="17"/>
        <v>-6215</v>
      </c>
      <c r="G90" s="1">
        <f t="shared" si="18"/>
        <v>2.5090000002819579E-2</v>
      </c>
      <c r="I90" s="1">
        <f>VLOOKUP($C90,'Active 1'!$C$21:$K$610,7,FALSE)</f>
        <v>2.2345889999996871E-2</v>
      </c>
      <c r="O90" s="1">
        <f t="shared" ca="1" si="15"/>
        <v>-0.11365080560447245</v>
      </c>
      <c r="P90" s="1">
        <f t="shared" si="19"/>
        <v>3.4328812511362772E-2</v>
      </c>
      <c r="Q90" s="208">
        <f t="shared" si="20"/>
        <v>22482.923000000003</v>
      </c>
      <c r="S90" s="1">
        <f t="shared" si="21"/>
        <v>8.5355656568014162E-5</v>
      </c>
      <c r="T90" s="1">
        <v>0.1</v>
      </c>
      <c r="U90" s="1">
        <f t="shared" si="22"/>
        <v>8.5355656568014168E-6</v>
      </c>
      <c r="V90" s="1">
        <f t="shared" si="23"/>
        <v>-9.2388125085431927E-3</v>
      </c>
      <c r="AE90" s="1">
        <v>5</v>
      </c>
      <c r="AG90" s="1" t="s">
        <v>63</v>
      </c>
      <c r="AI90" s="1" t="s">
        <v>61</v>
      </c>
      <c r="AL90" s="1">
        <v>8204</v>
      </c>
      <c r="AM90" s="1">
        <v>5.1592400050139986E-3</v>
      </c>
      <c r="AU90" s="1">
        <v>1888.5</v>
      </c>
      <c r="AV90" s="1">
        <v>-3.5855649985023774E-3</v>
      </c>
    </row>
    <row r="91" spans="1:56">
      <c r="A91" s="16" t="s">
        <v>313</v>
      </c>
      <c r="B91" s="16" t="s">
        <v>50</v>
      </c>
      <c r="C91" s="17">
        <v>37504.307999999997</v>
      </c>
      <c r="D91" s="17" t="s">
        <v>138</v>
      </c>
      <c r="E91" s="1">
        <f t="shared" si="16"/>
        <v>-6207.8960858888058</v>
      </c>
      <c r="F91" s="1">
        <f t="shared" si="17"/>
        <v>-6208</v>
      </c>
      <c r="G91" s="1">
        <f t="shared" si="18"/>
        <v>4.2567999997118022E-2</v>
      </c>
      <c r="I91" s="1">
        <f>VLOOKUP($C91,'Active 1'!$C$21:$K$610,7,FALSE)</f>
        <v>3.9826059997722041E-2</v>
      </c>
      <c r="O91" s="1">
        <f t="shared" ca="1" si="15"/>
        <v>-0.11360954388466395</v>
      </c>
      <c r="P91" s="1">
        <f t="shared" si="19"/>
        <v>3.4292457316329329E-2</v>
      </c>
      <c r="Q91" s="208">
        <f t="shared" si="20"/>
        <v>22485.807999999997</v>
      </c>
      <c r="S91" s="1">
        <f t="shared" si="21"/>
        <v>6.8484606661555305E-5</v>
      </c>
      <c r="T91" s="1">
        <v>0.1</v>
      </c>
      <c r="U91" s="1">
        <f t="shared" si="22"/>
        <v>6.8484606661555305E-6</v>
      </c>
      <c r="V91" s="1">
        <f t="shared" si="23"/>
        <v>8.2755426807886931E-3</v>
      </c>
      <c r="AE91" s="1">
        <v>7</v>
      </c>
      <c r="AG91" s="1" t="s">
        <v>63</v>
      </c>
      <c r="AI91" s="1" t="s">
        <v>61</v>
      </c>
      <c r="AL91" s="1">
        <v>8205</v>
      </c>
      <c r="AM91" s="1">
        <v>7.1135500038508326E-3</v>
      </c>
      <c r="AU91" s="1">
        <v>1891</v>
      </c>
      <c r="AV91" s="1">
        <v>-6.997900054557249E-4</v>
      </c>
    </row>
    <row r="92" spans="1:56">
      <c r="A92" s="16" t="s">
        <v>313</v>
      </c>
      <c r="B92" s="16" t="s">
        <v>54</v>
      </c>
      <c r="C92" s="17">
        <v>37504.512999999999</v>
      </c>
      <c r="D92" s="17" t="s">
        <v>138</v>
      </c>
      <c r="E92" s="1">
        <f t="shared" si="16"/>
        <v>-6207.3956538084203</v>
      </c>
      <c r="F92" s="1">
        <f t="shared" si="17"/>
        <v>-6207.5</v>
      </c>
      <c r="G92" s="1">
        <f t="shared" si="18"/>
        <v>4.274499999883119E-2</v>
      </c>
      <c r="I92" s="1">
        <f>VLOOKUP($C92,'Active 1'!$C$21:$K$610,7,FALSE)</f>
        <v>4.0003214999160264E-2</v>
      </c>
      <c r="O92" s="1">
        <f t="shared" ca="1" si="15"/>
        <v>-0.11360659661896334</v>
      </c>
      <c r="P92" s="1">
        <f t="shared" si="19"/>
        <v>3.4289861176277622E-2</v>
      </c>
      <c r="Q92" s="208">
        <f t="shared" si="20"/>
        <v>22486.012999999999</v>
      </c>
      <c r="S92" s="1">
        <f t="shared" si="21"/>
        <v>7.1489372508652538E-5</v>
      </c>
      <c r="T92" s="1">
        <v>0.1</v>
      </c>
      <c r="U92" s="1">
        <f t="shared" si="22"/>
        <v>7.148937250865254E-6</v>
      </c>
      <c r="V92" s="1">
        <f t="shared" si="23"/>
        <v>8.4551388225535679E-3</v>
      </c>
    </row>
    <row r="93" spans="1:56">
      <c r="A93" s="16" t="s">
        <v>313</v>
      </c>
      <c r="B93" s="16" t="s">
        <v>50</v>
      </c>
      <c r="C93" s="17">
        <v>37547.317999999999</v>
      </c>
      <c r="D93" s="17" t="s">
        <v>138</v>
      </c>
      <c r="E93" s="1">
        <f t="shared" si="16"/>
        <v>-6102.9029942926427</v>
      </c>
      <c r="F93" s="1">
        <f t="shared" si="17"/>
        <v>-6103</v>
      </c>
      <c r="G93" s="1">
        <f t="shared" si="18"/>
        <v>3.9737999999488238E-2</v>
      </c>
      <c r="I93" s="1">
        <f>VLOOKUP($C93,'Active 1'!$C$21:$K$610,7,FALSE)</f>
        <v>3.7028610000561457E-2</v>
      </c>
      <c r="O93" s="1">
        <f t="shared" ca="1" si="15"/>
        <v>-0.11299061808753641</v>
      </c>
      <c r="P93" s="1">
        <f t="shared" si="19"/>
        <v>3.3749197876162929E-2</v>
      </c>
      <c r="Q93" s="208">
        <f t="shared" si="20"/>
        <v>22528.817999999999</v>
      </c>
      <c r="S93" s="1">
        <f t="shared" si="21"/>
        <v>3.5865750872345735E-5</v>
      </c>
      <c r="T93" s="1">
        <v>0.1</v>
      </c>
      <c r="U93" s="1">
        <f t="shared" si="22"/>
        <v>3.5865750872345735E-6</v>
      </c>
      <c r="V93" s="1">
        <f t="shared" si="23"/>
        <v>5.9888021233253097E-3</v>
      </c>
    </row>
    <row r="94" spans="1:56">
      <c r="A94" s="16" t="s">
        <v>313</v>
      </c>
      <c r="B94" s="16" t="s">
        <v>54</v>
      </c>
      <c r="C94" s="17">
        <v>37555.307999999997</v>
      </c>
      <c r="D94" s="17" t="s">
        <v>138</v>
      </c>
      <c r="E94" s="1">
        <f t="shared" si="16"/>
        <v>-6083.3983488182621</v>
      </c>
      <c r="F94" s="1">
        <f t="shared" si="17"/>
        <v>-6083.5</v>
      </c>
      <c r="G94" s="1">
        <f t="shared" si="18"/>
        <v>4.1640999996161554E-2</v>
      </c>
      <c r="I94" s="1">
        <f>VLOOKUP($C94,'Active 1'!$C$21:$K$610,7,FALSE)</f>
        <v>3.8937654993787874E-2</v>
      </c>
      <c r="O94" s="1">
        <f t="shared" ca="1" si="15"/>
        <v>-0.11287567472521273</v>
      </c>
      <c r="P94" s="1">
        <f t="shared" si="19"/>
        <v>3.3648733858131413E-2</v>
      </c>
      <c r="Q94" s="208">
        <f t="shared" si="20"/>
        <v>22536.807999999997</v>
      </c>
      <c r="S94" s="1">
        <f t="shared" si="21"/>
        <v>6.3876318021103222E-5</v>
      </c>
      <c r="T94" s="1">
        <v>0.1</v>
      </c>
      <c r="U94" s="1">
        <f t="shared" si="22"/>
        <v>6.3876318021103222E-6</v>
      </c>
      <c r="V94" s="1">
        <f t="shared" si="23"/>
        <v>7.9922661380301407E-3</v>
      </c>
    </row>
    <row r="95" spans="1:56">
      <c r="A95" s="16" t="s">
        <v>314</v>
      </c>
      <c r="B95" s="16" t="s">
        <v>50</v>
      </c>
      <c r="C95" s="17">
        <v>37857.413</v>
      </c>
      <c r="D95" s="17" t="s">
        <v>138</v>
      </c>
      <c r="E95" s="1">
        <f t="shared" si="16"/>
        <v>-5345.9201359222416</v>
      </c>
      <c r="F95" s="1">
        <f t="shared" si="17"/>
        <v>-5346</v>
      </c>
      <c r="G95" s="1">
        <f t="shared" si="18"/>
        <v>3.2715999994252343E-2</v>
      </c>
      <c r="I95" s="1">
        <f>VLOOKUP($C95,'Active 1'!$C$21:$K$610,7,FALSE)</f>
        <v>3.0241280001064297E-2</v>
      </c>
      <c r="O95" s="1">
        <f t="shared" ca="1" si="15"/>
        <v>-0.10852845781681694</v>
      </c>
      <c r="P95" s="1">
        <f t="shared" si="19"/>
        <v>2.9947331263468702E-2</v>
      </c>
      <c r="Q95" s="208">
        <f t="shared" si="20"/>
        <v>22838.913</v>
      </c>
      <c r="S95" s="1">
        <f t="shared" si="21"/>
        <v>7.6655265408190943E-6</v>
      </c>
      <c r="T95" s="1">
        <v>0.1</v>
      </c>
      <c r="U95" s="1">
        <f t="shared" si="22"/>
        <v>7.6655265408190945E-7</v>
      </c>
      <c r="V95" s="1">
        <f t="shared" si="23"/>
        <v>2.7686687307836404E-3</v>
      </c>
      <c r="AE95" s="1">
        <v>8</v>
      </c>
      <c r="AG95" s="1" t="s">
        <v>63</v>
      </c>
      <c r="AI95" s="1" t="s">
        <v>61</v>
      </c>
      <c r="AL95" s="1">
        <v>8231</v>
      </c>
      <c r="AM95" s="1">
        <v>4.4256100009079091E-3</v>
      </c>
      <c r="AU95" s="1">
        <v>1901.5</v>
      </c>
      <c r="AV95" s="1">
        <v>1.4204649996827357E-3</v>
      </c>
    </row>
    <row r="96" spans="1:56">
      <c r="A96" s="16" t="s">
        <v>315</v>
      </c>
      <c r="B96" s="16" t="s">
        <v>50</v>
      </c>
      <c r="C96" s="17">
        <v>38226.490700000002</v>
      </c>
      <c r="D96" s="17" t="s">
        <v>95</v>
      </c>
      <c r="E96" s="1">
        <f t="shared" si="16"/>
        <v>-4444.9527152712371</v>
      </c>
      <c r="F96" s="1">
        <f t="shared" si="17"/>
        <v>-4445</v>
      </c>
      <c r="G96" s="1">
        <f t="shared" si="18"/>
        <v>1.9370000001799781E-2</v>
      </c>
      <c r="I96" s="1">
        <f>VLOOKUP($C96,'Active 1'!$C$21:$K$610,7,FALSE)</f>
        <v>1.7174590000649914E-2</v>
      </c>
      <c r="O96" s="1">
        <f t="shared" ca="1" si="15"/>
        <v>-0.10321748502432257</v>
      </c>
      <c r="P96" s="1">
        <f t="shared" si="19"/>
        <v>2.5685013295563226E-2</v>
      </c>
      <c r="Q96" s="208">
        <f t="shared" si="20"/>
        <v>23207.990700000002</v>
      </c>
      <c r="S96" s="1">
        <f t="shared" si="21"/>
        <v>3.9879392900409041E-5</v>
      </c>
      <c r="T96" s="1">
        <v>0.1</v>
      </c>
      <c r="U96" s="1">
        <f t="shared" si="22"/>
        <v>3.9879392900409045E-6</v>
      </c>
      <c r="V96" s="1">
        <f t="shared" si="23"/>
        <v>-6.3150132937634454E-3</v>
      </c>
      <c r="AE96" s="1">
        <v>12</v>
      </c>
      <c r="AG96" s="1" t="s">
        <v>63</v>
      </c>
      <c r="AI96" s="1" t="s">
        <v>61</v>
      </c>
      <c r="AL96" s="1">
        <v>8976</v>
      </c>
      <c r="AM96" s="1">
        <v>4.8865599965211004E-3</v>
      </c>
      <c r="AU96" s="1">
        <v>1915.5</v>
      </c>
      <c r="AV96" s="1">
        <v>-8.019195003726054E-3</v>
      </c>
    </row>
    <row r="97" spans="1:56">
      <c r="A97" s="99" t="s">
        <v>316</v>
      </c>
      <c r="B97" s="99" t="s">
        <v>50</v>
      </c>
      <c r="C97" s="100">
        <v>38226.491000000002</v>
      </c>
      <c r="D97" s="100" t="s">
        <v>138</v>
      </c>
      <c r="E97" s="1">
        <f t="shared" si="16"/>
        <v>-4444.9519829316077</v>
      </c>
      <c r="F97" s="1">
        <f t="shared" si="17"/>
        <v>-4445</v>
      </c>
      <c r="G97" s="1">
        <f t="shared" si="18"/>
        <v>1.9670000001497101E-2</v>
      </c>
      <c r="I97" s="1">
        <f>VLOOKUP($C97,'Active 1'!$C$21:$K$610,7,FALSE)</f>
        <v>1.7474590000347234E-2</v>
      </c>
      <c r="O97" s="1">
        <f t="shared" ca="1" si="15"/>
        <v>-0.10321748502432257</v>
      </c>
      <c r="P97" s="1">
        <f t="shared" si="19"/>
        <v>2.5685013295563226E-2</v>
      </c>
      <c r="Q97" s="208">
        <f t="shared" si="20"/>
        <v>23207.991000000002</v>
      </c>
      <c r="S97" s="1">
        <f t="shared" si="21"/>
        <v>3.6180384927792219E-5</v>
      </c>
      <c r="T97" s="1">
        <v>0.1</v>
      </c>
      <c r="U97" s="1">
        <f t="shared" si="22"/>
        <v>3.6180384927792222E-6</v>
      </c>
      <c r="V97" s="1">
        <f t="shared" si="23"/>
        <v>-6.0150132940661252E-3</v>
      </c>
      <c r="AE97" s="1">
        <v>13</v>
      </c>
      <c r="AG97" s="1" t="s">
        <v>63</v>
      </c>
      <c r="AI97" s="1" t="s">
        <v>61</v>
      </c>
      <c r="AL97" s="1">
        <v>8978.5</v>
      </c>
      <c r="AM97" s="1">
        <v>4.4723350001731887E-3</v>
      </c>
      <c r="AU97" s="1">
        <v>1915.5</v>
      </c>
      <c r="AV97" s="1">
        <v>-3.0191949990694411E-3</v>
      </c>
    </row>
    <row r="98" spans="1:56">
      <c r="A98" s="16" t="s">
        <v>315</v>
      </c>
      <c r="B98" s="16" t="s">
        <v>50</v>
      </c>
      <c r="C98" s="17">
        <v>38226.499000000003</v>
      </c>
      <c r="D98" s="17" t="s">
        <v>138</v>
      </c>
      <c r="E98" s="1">
        <f t="shared" si="16"/>
        <v>-4444.9324538748078</v>
      </c>
      <c r="F98" s="1">
        <f t="shared" si="17"/>
        <v>-4445</v>
      </c>
      <c r="G98" s="1">
        <f t="shared" si="18"/>
        <v>2.7670000003126916E-2</v>
      </c>
      <c r="I98" s="1">
        <f>VLOOKUP($C98,'Active 1'!$C$21:$K$610,7,FALSE)</f>
        <v>2.5474590001977049E-2</v>
      </c>
      <c r="O98" s="1">
        <f t="shared" ca="1" si="15"/>
        <v>-0.10321748502432257</v>
      </c>
      <c r="P98" s="1">
        <f t="shared" si="19"/>
        <v>2.5685013295563226E-2</v>
      </c>
      <c r="Q98" s="208">
        <f t="shared" si="20"/>
        <v>23207.999000000003</v>
      </c>
      <c r="S98" s="1">
        <f t="shared" si="21"/>
        <v>3.9401722292045355E-6</v>
      </c>
      <c r="T98" s="1">
        <v>0.1</v>
      </c>
      <c r="U98" s="1">
        <f t="shared" si="22"/>
        <v>3.9401722292045356E-7</v>
      </c>
      <c r="V98" s="1">
        <f t="shared" si="23"/>
        <v>1.9849867075636893E-3</v>
      </c>
    </row>
    <row r="99" spans="1:56">
      <c r="A99" s="158" t="s">
        <v>267</v>
      </c>
      <c r="B99" s="25"/>
      <c r="C99" s="26">
        <v>38556.467100000002</v>
      </c>
      <c r="D99" s="26"/>
      <c r="E99" s="1">
        <f t="shared" si="16"/>
        <v>-3639.4367331793828</v>
      </c>
      <c r="F99" s="1">
        <f t="shared" si="17"/>
        <v>-3639.5</v>
      </c>
      <c r="G99" s="1">
        <f t="shared" si="18"/>
        <v>2.5916999999026302E-2</v>
      </c>
      <c r="J99" s="1">
        <f>VLOOKUP($C99,'Active 1'!$C$21:$K$610,8,FALSE)</f>
        <v>2.3971294998773374E-2</v>
      </c>
      <c r="P99" s="1">
        <f t="shared" si="19"/>
        <v>2.2116250749189468E-2</v>
      </c>
      <c r="Q99" s="208">
        <f t="shared" si="20"/>
        <v>23537.967100000002</v>
      </c>
      <c r="R99" s="91"/>
      <c r="S99" s="1">
        <f t="shared" si="21"/>
        <v>1.4445694860135259E-5</v>
      </c>
      <c r="T99" s="1">
        <v>1</v>
      </c>
      <c r="U99" s="1">
        <f t="shared" si="22"/>
        <v>1.4445694860135259E-5</v>
      </c>
      <c r="V99" s="1">
        <f t="shared" si="23"/>
        <v>3.8007492498368343E-3</v>
      </c>
    </row>
    <row r="100" spans="1:56">
      <c r="A100" s="158" t="s">
        <v>267</v>
      </c>
      <c r="B100" s="25"/>
      <c r="C100" s="26">
        <v>38557.49</v>
      </c>
      <c r="D100" s="26"/>
      <c r="E100" s="1">
        <f t="shared" si="16"/>
        <v>-3636.9396991548929</v>
      </c>
      <c r="F100" s="1">
        <f t="shared" si="17"/>
        <v>-3637</v>
      </c>
      <c r="G100" s="1">
        <f t="shared" si="18"/>
        <v>2.4701999995158985E-2</v>
      </c>
      <c r="J100" s="1">
        <f>VLOOKUP($C100,'Active 1'!$C$21:$K$610,8,FALSE)</f>
        <v>2.2757069993531331E-2</v>
      </c>
      <c r="P100" s="1">
        <f t="shared" si="19"/>
        <v>2.2105529816392255E-2</v>
      </c>
      <c r="Q100" s="208">
        <f t="shared" si="20"/>
        <v>23538.989999999998</v>
      </c>
      <c r="R100" s="91"/>
      <c r="S100" s="1">
        <f t="shared" si="21"/>
        <v>6.7416573892249377E-6</v>
      </c>
      <c r="T100" s="1">
        <v>1</v>
      </c>
      <c r="U100" s="1">
        <f t="shared" si="22"/>
        <v>6.7416573892249377E-6</v>
      </c>
      <c r="V100" s="1">
        <f t="shared" si="23"/>
        <v>2.5964701787667306E-3</v>
      </c>
    </row>
    <row r="101" spans="1:56">
      <c r="A101" s="158" t="s">
        <v>267</v>
      </c>
      <c r="B101" s="25"/>
      <c r="C101" s="26">
        <v>38589.442300000002</v>
      </c>
      <c r="D101" s="26"/>
      <c r="E101" s="1">
        <f t="shared" si="16"/>
        <v>-3558.9399139745065</v>
      </c>
      <c r="F101" s="1">
        <f t="shared" si="17"/>
        <v>-3559</v>
      </c>
      <c r="G101" s="1">
        <f t="shared" si="18"/>
        <v>2.4614000001747627E-2</v>
      </c>
      <c r="J101" s="1">
        <f>VLOOKUP($C101,'Active 1'!$C$21:$K$610,8,FALSE)</f>
        <v>2.2693250000884291E-2</v>
      </c>
      <c r="P101" s="1">
        <f t="shared" si="19"/>
        <v>2.177214113653942E-2</v>
      </c>
      <c r="Q101" s="208">
        <f t="shared" si="20"/>
        <v>23570.942300000002</v>
      </c>
      <c r="R101" s="91"/>
      <c r="S101" s="1">
        <f t="shared" si="21"/>
        <v>8.076161809762475E-6</v>
      </c>
      <c r="T101" s="1">
        <v>1</v>
      </c>
      <c r="U101" s="1">
        <f t="shared" si="22"/>
        <v>8.076161809762475E-6</v>
      </c>
      <c r="V101" s="1">
        <f t="shared" si="23"/>
        <v>2.8418588652082064E-3</v>
      </c>
    </row>
    <row r="102" spans="1:56">
      <c r="A102" s="158" t="s">
        <v>267</v>
      </c>
      <c r="B102" s="25"/>
      <c r="C102" s="26">
        <v>38590.463300000003</v>
      </c>
      <c r="D102" s="26"/>
      <c r="E102" s="1">
        <f t="shared" si="16"/>
        <v>-3556.4475181009948</v>
      </c>
      <c r="F102" s="1">
        <f t="shared" si="17"/>
        <v>-3556.5</v>
      </c>
      <c r="G102" s="1">
        <f t="shared" si="18"/>
        <v>2.1499000002222601E-2</v>
      </c>
      <c r="J102" s="1">
        <f>VLOOKUP($C102,'Active 1'!$C$21:$K$610,8,FALSE)</f>
        <v>1.957902499998454E-2</v>
      </c>
      <c r="P102" s="1">
        <f t="shared" si="19"/>
        <v>2.1761491000115291E-2</v>
      </c>
      <c r="Q102" s="208">
        <f t="shared" si="20"/>
        <v>23571.963300000003</v>
      </c>
      <c r="R102" s="91"/>
      <c r="S102" s="1">
        <f t="shared" si="21"/>
        <v>6.8901523974699799E-8</v>
      </c>
      <c r="T102" s="1">
        <v>1</v>
      </c>
      <c r="U102" s="1">
        <f t="shared" si="22"/>
        <v>6.8901523974699799E-8</v>
      </c>
      <c r="V102" s="1">
        <f t="shared" si="23"/>
        <v>-2.6249099789268926E-4</v>
      </c>
    </row>
    <row r="103" spans="1:56">
      <c r="A103" s="158" t="s">
        <v>268</v>
      </c>
      <c r="B103" s="25"/>
      <c r="C103" s="26">
        <v>39289.724000000002</v>
      </c>
      <c r="D103" s="26"/>
      <c r="E103" s="1">
        <f t="shared" si="16"/>
        <v>-1849.4597774664007</v>
      </c>
      <c r="F103" s="1">
        <f t="shared" si="17"/>
        <v>-1849.5</v>
      </c>
      <c r="G103" s="1">
        <f t="shared" si="18"/>
        <v>1.6476999997394159E-2</v>
      </c>
      <c r="J103" s="1">
        <f>VLOOKUP($C103,'Active 1'!$C$21:$K$610,8,FALSE)</f>
        <v>1.5086195002368186E-2</v>
      </c>
      <c r="P103" s="1">
        <f t="shared" si="19"/>
        <v>1.5002850059496061E-2</v>
      </c>
      <c r="Q103" s="208">
        <f t="shared" si="20"/>
        <v>24271.224000000002</v>
      </c>
      <c r="R103" s="91"/>
      <c r="S103" s="1">
        <f t="shared" si="21"/>
        <v>2.1731180394049685E-6</v>
      </c>
      <c r="T103" s="1">
        <v>1</v>
      </c>
      <c r="U103" s="1">
        <f t="shared" si="22"/>
        <v>2.1731180394049685E-6</v>
      </c>
      <c r="V103" s="1">
        <f t="shared" si="23"/>
        <v>1.4741499378980987E-3</v>
      </c>
    </row>
    <row r="104" spans="1:56">
      <c r="A104" s="158" t="s">
        <v>268</v>
      </c>
      <c r="B104" s="25"/>
      <c r="C104" s="26">
        <v>39289.928800000002</v>
      </c>
      <c r="D104" s="26"/>
      <c r="E104" s="1">
        <f t="shared" si="16"/>
        <v>-1848.9598336124402</v>
      </c>
      <c r="F104" s="1">
        <f t="shared" si="17"/>
        <v>-1849</v>
      </c>
      <c r="G104" s="1">
        <f t="shared" si="18"/>
        <v>1.6453999996883795E-2</v>
      </c>
      <c r="J104" s="1">
        <f>VLOOKUP($C104,'Active 1'!$C$21:$K$610,8,FALSE)</f>
        <v>1.5063350001582876E-2</v>
      </c>
      <c r="P104" s="1">
        <f t="shared" si="19"/>
        <v>1.5001020543027167E-2</v>
      </c>
      <c r="Q104" s="208">
        <f t="shared" si="20"/>
        <v>24271.428800000002</v>
      </c>
      <c r="R104" s="91"/>
      <c r="S104" s="1">
        <f t="shared" si="21"/>
        <v>2.1111492933295043E-6</v>
      </c>
      <c r="T104" s="1">
        <v>1</v>
      </c>
      <c r="U104" s="1">
        <f t="shared" si="22"/>
        <v>2.1111492933295043E-6</v>
      </c>
      <c r="V104" s="1">
        <f t="shared" si="23"/>
        <v>1.4529794538566277E-3</v>
      </c>
      <c r="AE104" s="1">
        <v>5</v>
      </c>
      <c r="AG104" s="1" t="s">
        <v>63</v>
      </c>
      <c r="AI104" s="1" t="s">
        <v>61</v>
      </c>
      <c r="AL104" s="1">
        <v>9078</v>
      </c>
      <c r="AM104" s="1">
        <v>5.4261800032691099E-3</v>
      </c>
      <c r="AU104" s="1">
        <v>1932.5</v>
      </c>
      <c r="AV104" s="1">
        <v>4.0040750027401373E-3</v>
      </c>
    </row>
    <row r="105" spans="1:56">
      <c r="A105" s="24" t="s">
        <v>47</v>
      </c>
      <c r="B105" s="25"/>
      <c r="C105" s="26">
        <v>39294.438199999997</v>
      </c>
      <c r="D105" s="26"/>
      <c r="E105" s="1">
        <f t="shared" si="16"/>
        <v>-1837.951792523316</v>
      </c>
      <c r="F105" s="1">
        <f t="shared" si="17"/>
        <v>-1838</v>
      </c>
      <c r="G105" s="1">
        <f t="shared" si="18"/>
        <v>1.9747999991523102E-2</v>
      </c>
      <c r="J105" s="1">
        <f>VLOOKUP($C105,'Active 1'!$C$21:$K$610,8,FALSE)</f>
        <v>1.836075999744935E-2</v>
      </c>
      <c r="P105" s="1">
        <f t="shared" si="19"/>
        <v>1.4960793431000196E-2</v>
      </c>
      <c r="Q105" s="208">
        <f t="shared" si="20"/>
        <v>24275.938199999997</v>
      </c>
      <c r="R105" s="91"/>
      <c r="S105" s="1">
        <f t="shared" si="21"/>
        <v>2.2917346653113554E-5</v>
      </c>
      <c r="T105" s="1">
        <v>1</v>
      </c>
      <c r="U105" s="1">
        <f t="shared" si="22"/>
        <v>2.2917346653113554E-5</v>
      </c>
      <c r="V105" s="1">
        <f t="shared" si="23"/>
        <v>4.7872065605229063E-3</v>
      </c>
      <c r="AE105" s="1">
        <v>13</v>
      </c>
      <c r="AG105" s="1" t="s">
        <v>63</v>
      </c>
      <c r="AI105" s="1" t="s">
        <v>61</v>
      </c>
      <c r="AL105" s="1">
        <v>9984</v>
      </c>
      <c r="AM105" s="1">
        <v>5.1310399940120988E-3</v>
      </c>
      <c r="AU105" s="1">
        <v>1944.5</v>
      </c>
      <c r="AV105" s="1">
        <v>1.2255795001692604E-2</v>
      </c>
    </row>
    <row r="106" spans="1:56">
      <c r="A106" s="158" t="s">
        <v>268</v>
      </c>
      <c r="B106" s="25"/>
      <c r="C106" s="26">
        <v>39297.711300000003</v>
      </c>
      <c r="D106" s="26"/>
      <c r="E106" s="1">
        <f t="shared" si="16"/>
        <v>-1829.9617230486822</v>
      </c>
      <c r="F106" s="1">
        <f t="shared" si="17"/>
        <v>-1830</v>
      </c>
      <c r="G106" s="1">
        <f t="shared" si="18"/>
        <v>1.5679999996791594E-2</v>
      </c>
      <c r="J106" s="1">
        <f>VLOOKUP($C106,'Active 1'!$C$21:$K$610,8,FALSE)</f>
        <v>1.4295239998318721E-2</v>
      </c>
      <c r="P106" s="1">
        <f t="shared" si="19"/>
        <v>1.4931564085050777E-2</v>
      </c>
      <c r="Q106" s="208">
        <f t="shared" si="20"/>
        <v>24279.211300000003</v>
      </c>
      <c r="R106" s="91"/>
      <c r="S106" s="1">
        <f t="shared" si="21"/>
        <v>5.6015631398330792E-7</v>
      </c>
      <c r="T106" s="1">
        <v>1</v>
      </c>
      <c r="U106" s="1">
        <f t="shared" si="22"/>
        <v>5.6015631398330792E-7</v>
      </c>
      <c r="V106" s="1">
        <f t="shared" si="23"/>
        <v>7.4843591174081694E-4</v>
      </c>
      <c r="AE106" s="1">
        <v>5</v>
      </c>
      <c r="AG106" s="1" t="s">
        <v>63</v>
      </c>
      <c r="AI106" s="1" t="s">
        <v>61</v>
      </c>
      <c r="AL106" s="1">
        <v>9991</v>
      </c>
      <c r="AM106" s="1">
        <v>5.8112100014113821E-3</v>
      </c>
      <c r="AU106" s="1">
        <v>1961.5</v>
      </c>
      <c r="AV106" s="1">
        <v>-7.209350005723536E-4</v>
      </c>
    </row>
    <row r="107" spans="1:56">
      <c r="A107" s="158" t="s">
        <v>268</v>
      </c>
      <c r="B107" s="25"/>
      <c r="C107" s="26">
        <v>39297.917000000001</v>
      </c>
      <c r="D107" s="26"/>
      <c r="E107" s="1">
        <f t="shared" si="16"/>
        <v>-1829.4595821758344</v>
      </c>
      <c r="F107" s="1">
        <f t="shared" si="17"/>
        <v>-1829.5</v>
      </c>
      <c r="G107" s="1">
        <f t="shared" si="18"/>
        <v>1.6556999995373189E-2</v>
      </c>
      <c r="J107" s="1">
        <f>VLOOKUP($C107,'Active 1'!$C$21:$K$610,8,FALSE)</f>
        <v>1.5172394996625371E-2</v>
      </c>
      <c r="P107" s="1">
        <f t="shared" si="19"/>
        <v>1.4929737998468282E-2</v>
      </c>
      <c r="Q107" s="208">
        <f t="shared" si="20"/>
        <v>24279.417000000001</v>
      </c>
      <c r="R107" s="91"/>
      <c r="S107" s="1">
        <f t="shared" si="21"/>
        <v>2.6479816065709462E-6</v>
      </c>
      <c r="T107" s="1">
        <v>1</v>
      </c>
      <c r="U107" s="1">
        <f t="shared" si="22"/>
        <v>2.6479816065709462E-6</v>
      </c>
      <c r="V107" s="1">
        <f t="shared" si="23"/>
        <v>1.6272619969049072E-3</v>
      </c>
    </row>
    <row r="108" spans="1:56">
      <c r="A108" s="24" t="s">
        <v>47</v>
      </c>
      <c r="B108" s="25"/>
      <c r="C108" s="26">
        <v>39319.421799999996</v>
      </c>
      <c r="D108" s="26"/>
      <c r="E108" s="1">
        <f t="shared" si="16"/>
        <v>-1776.9635246041869</v>
      </c>
      <c r="F108" s="1">
        <f t="shared" si="17"/>
        <v>-1777</v>
      </c>
      <c r="G108" s="1">
        <f t="shared" si="18"/>
        <v>1.4941999994334765E-2</v>
      </c>
      <c r="J108" s="1">
        <f>VLOOKUP($C108,'Active 1'!$C$21:$K$610,8,FALSE)</f>
        <v>1.3573669995821547E-2</v>
      </c>
      <c r="P108" s="1">
        <f t="shared" si="19"/>
        <v>1.4738488325711473E-2</v>
      </c>
      <c r="Q108" s="208">
        <f t="shared" si="20"/>
        <v>24300.921799999996</v>
      </c>
      <c r="R108" s="91"/>
      <c r="S108" s="1">
        <f t="shared" si="21"/>
        <v>4.1416999265836661E-8</v>
      </c>
      <c r="T108" s="1">
        <v>1</v>
      </c>
      <c r="U108" s="1">
        <f t="shared" si="22"/>
        <v>4.1416999265836661E-8</v>
      </c>
      <c r="V108" s="1">
        <f t="shared" si="23"/>
        <v>2.0351166862329212E-4</v>
      </c>
    </row>
    <row r="109" spans="1:56">
      <c r="A109" s="16" t="s">
        <v>317</v>
      </c>
      <c r="B109" s="16" t="s">
        <v>50</v>
      </c>
      <c r="C109" s="17">
        <v>39319.424800000001</v>
      </c>
      <c r="D109" s="17" t="s">
        <v>138</v>
      </c>
      <c r="E109" s="1">
        <f t="shared" si="16"/>
        <v>-1776.9562012078782</v>
      </c>
      <c r="F109" s="1">
        <f t="shared" si="17"/>
        <v>-1777</v>
      </c>
      <c r="G109" s="1">
        <f t="shared" si="18"/>
        <v>1.7941999998583924E-2</v>
      </c>
      <c r="J109" s="1">
        <f>VLOOKUP($C109,'Active 1'!$C$21:$K$610,8,FALSE)</f>
        <v>1.6573670000070706E-2</v>
      </c>
      <c r="O109" s="1">
        <f ca="1">+C$11+C$12*$F109</f>
        <v>-8.7490875245881963E-2</v>
      </c>
      <c r="P109" s="1">
        <f t="shared" si="19"/>
        <v>1.4738488325711473E-2</v>
      </c>
      <c r="Q109" s="208">
        <f t="shared" si="20"/>
        <v>24300.924800000001</v>
      </c>
      <c r="S109" s="1">
        <f t="shared" si="21"/>
        <v>1.0262487038230053E-5</v>
      </c>
      <c r="T109" s="1">
        <v>1</v>
      </c>
      <c r="U109" s="1">
        <f t="shared" si="22"/>
        <v>1.0262487038230053E-5</v>
      </c>
      <c r="V109" s="1">
        <f t="shared" si="23"/>
        <v>3.2035116728724514E-3</v>
      </c>
      <c r="BB109" s="1">
        <v>7224.5</v>
      </c>
      <c r="BC109" s="1">
        <v>-8.8740499631967396E-4</v>
      </c>
      <c r="BD109" s="1">
        <v>1</v>
      </c>
    </row>
    <row r="110" spans="1:56">
      <c r="A110" s="24" t="s">
        <v>48</v>
      </c>
      <c r="B110" s="25"/>
      <c r="C110" s="26">
        <v>40047.358</v>
      </c>
      <c r="D110" s="26"/>
      <c r="E110" s="1">
        <f t="shared" si="16"/>
        <v>2.4899547406748369E-2</v>
      </c>
      <c r="F110" s="1">
        <f t="shared" si="17"/>
        <v>0</v>
      </c>
      <c r="G110" s="1">
        <f t="shared" si="18"/>
        <v>1.0199999996984843E-2</v>
      </c>
      <c r="J110" s="1">
        <f>VLOOKUP($C110,'Active 1'!$C$21:$K$610,8,FALSE)</f>
        <v>9.3825399962952361E-3</v>
      </c>
      <c r="P110" s="1">
        <f t="shared" si="19"/>
        <v>8.8369696655065423E-3</v>
      </c>
      <c r="Q110" s="208">
        <f t="shared" si="20"/>
        <v>25028.858</v>
      </c>
      <c r="R110" s="91"/>
      <c r="S110" s="1">
        <f t="shared" si="21"/>
        <v>1.8578516845298467E-6</v>
      </c>
      <c r="T110" s="1">
        <v>1</v>
      </c>
      <c r="U110" s="1">
        <f t="shared" si="22"/>
        <v>1.8578516845298467E-6</v>
      </c>
      <c r="V110" s="1">
        <f t="shared" si="23"/>
        <v>1.3630303314783009E-3</v>
      </c>
      <c r="AE110" s="1">
        <v>6</v>
      </c>
      <c r="AG110" s="1" t="s">
        <v>63</v>
      </c>
      <c r="AI110" s="1" t="s">
        <v>61</v>
      </c>
      <c r="AL110" s="1">
        <v>10028</v>
      </c>
      <c r="AM110" s="1">
        <v>6.5206799990846775E-3</v>
      </c>
      <c r="AU110" s="1">
        <v>1988.5</v>
      </c>
      <c r="AV110" s="1">
        <v>-1.4154565003991593E-2</v>
      </c>
      <c r="BB110" s="1">
        <v>-15046</v>
      </c>
      <c r="BC110" s="1">
        <v>5.0351739999314304E-2</v>
      </c>
      <c r="BD110" s="1">
        <v>1</v>
      </c>
    </row>
    <row r="111" spans="1:56">
      <c r="A111" s="24" t="s">
        <v>48</v>
      </c>
      <c r="B111" s="25"/>
      <c r="C111" s="26">
        <v>40049.405700000003</v>
      </c>
      <c r="D111" s="26"/>
      <c r="E111" s="1">
        <f t="shared" si="16"/>
        <v>5.0236057474009028</v>
      </c>
      <c r="F111" s="1">
        <f t="shared" si="17"/>
        <v>5</v>
      </c>
      <c r="G111" s="1">
        <f t="shared" si="18"/>
        <v>9.6699999994598329E-3</v>
      </c>
      <c r="J111" s="1">
        <f>VLOOKUP($C111,'Active 1'!$C$21:$K$610,8,FALSE)</f>
        <v>8.8540900032967329E-3</v>
      </c>
      <c r="P111" s="1">
        <f t="shared" si="19"/>
        <v>8.8219315737084591E-3</v>
      </c>
      <c r="Q111" s="208">
        <f t="shared" si="20"/>
        <v>25030.905700000003</v>
      </c>
      <c r="R111" s="91"/>
      <c r="S111" s="1">
        <f t="shared" si="21"/>
        <v>7.1922005475641349E-7</v>
      </c>
      <c r="T111" s="1">
        <v>1</v>
      </c>
      <c r="U111" s="1">
        <f t="shared" si="22"/>
        <v>7.1922005475641349E-7</v>
      </c>
      <c r="V111" s="1">
        <f t="shared" si="23"/>
        <v>8.4806842575137383E-4</v>
      </c>
      <c r="AE111" s="1">
        <v>8</v>
      </c>
      <c r="AG111" s="1" t="s">
        <v>63</v>
      </c>
      <c r="AI111" s="1" t="s">
        <v>61</v>
      </c>
      <c r="AL111" s="1">
        <v>13335</v>
      </c>
      <c r="AM111" s="1">
        <v>6.2384999910136685E-4</v>
      </c>
      <c r="AU111" s="1">
        <v>1991</v>
      </c>
      <c r="AV111" s="1">
        <v>6.7312099999981001E-3</v>
      </c>
    </row>
    <row r="112" spans="1:56">
      <c r="A112" s="16" t="s">
        <v>318</v>
      </c>
      <c r="B112" s="16" t="s">
        <v>50</v>
      </c>
      <c r="C112" s="17">
        <v>40107.580999999998</v>
      </c>
      <c r="D112" s="17" t="s">
        <v>138</v>
      </c>
      <c r="E112" s="1">
        <f t="shared" si="16"/>
        <v>147.0371979709191</v>
      </c>
      <c r="F112" s="1">
        <f t="shared" si="17"/>
        <v>147</v>
      </c>
      <c r="G112" s="1">
        <f t="shared" si="18"/>
        <v>1.5237999992677942E-2</v>
      </c>
      <c r="I112" s="1">
        <f>VLOOKUP($C112,'Active 1'!$C$21:$K$610,7,FALSE)</f>
        <v>1.4466109998465981E-2</v>
      </c>
      <c r="O112" s="1">
        <f ca="1">+C$11+C$12*$F112</f>
        <v>-7.6149796829945035E-2</v>
      </c>
      <c r="P112" s="1">
        <f t="shared" si="19"/>
        <v>8.3985213281130462E-3</v>
      </c>
      <c r="Q112" s="208">
        <f t="shared" si="20"/>
        <v>25089.080999999998</v>
      </c>
      <c r="S112" s="1">
        <f t="shared" si="21"/>
        <v>4.6778468403038407E-5</v>
      </c>
      <c r="T112" s="1">
        <v>0.1</v>
      </c>
      <c r="U112" s="1">
        <f t="shared" si="22"/>
        <v>4.6778468403038409E-6</v>
      </c>
      <c r="V112" s="1">
        <f t="shared" si="23"/>
        <v>6.8394786645648957E-3</v>
      </c>
      <c r="BB112" s="1">
        <v>7227</v>
      </c>
      <c r="BC112" s="1">
        <v>-1.3016299999435432E-3</v>
      </c>
      <c r="BD112" s="1">
        <v>1</v>
      </c>
    </row>
    <row r="113" spans="1:56">
      <c r="A113" s="24" t="s">
        <v>48</v>
      </c>
      <c r="B113" s="25"/>
      <c r="C113" s="26">
        <v>40418.4931</v>
      </c>
      <c r="D113" s="26"/>
      <c r="E113" s="1">
        <f t="shared" si="16"/>
        <v>906.01470537975831</v>
      </c>
      <c r="F113" s="1">
        <f t="shared" si="17"/>
        <v>906</v>
      </c>
      <c r="G113" s="1">
        <f t="shared" si="18"/>
        <v>6.0239999947953038E-3</v>
      </c>
      <c r="J113" s="1">
        <f>VLOOKUP($C113,'Active 1'!$C$21:$K$610,8,FALSE)</f>
        <v>5.4873999979463406E-3</v>
      </c>
      <c r="P113" s="1">
        <f t="shared" si="19"/>
        <v>6.255648808404431E-3</v>
      </c>
      <c r="Q113" s="208">
        <f t="shared" si="20"/>
        <v>25399.9931</v>
      </c>
      <c r="R113" s="91"/>
      <c r="S113" s="1">
        <f t="shared" si="21"/>
        <v>5.366117284651616E-8</v>
      </c>
      <c r="T113" s="1">
        <v>1</v>
      </c>
      <c r="U113" s="1">
        <f t="shared" si="22"/>
        <v>5.366117284651616E-8</v>
      </c>
      <c r="V113" s="1">
        <f t="shared" si="23"/>
        <v>-2.3164881360912722E-4</v>
      </c>
    </row>
    <row r="114" spans="1:56">
      <c r="A114" s="99" t="s">
        <v>319</v>
      </c>
      <c r="B114" s="99" t="s">
        <v>50</v>
      </c>
      <c r="C114" s="100">
        <v>40434.447999999997</v>
      </c>
      <c r="D114" s="100" t="s">
        <v>138</v>
      </c>
      <c r="E114" s="1">
        <f t="shared" si="16"/>
        <v>944.96272391282594</v>
      </c>
      <c r="F114" s="1">
        <f t="shared" si="17"/>
        <v>945</v>
      </c>
      <c r="G114" s="1">
        <f t="shared" si="18"/>
        <v>-1.5270000003511086E-2</v>
      </c>
      <c r="I114" s="1">
        <f>VLOOKUP($C114,'Active 1'!$C$21:$K$610,7,FALSE)</f>
        <v>-1.5794510007253848E-2</v>
      </c>
      <c r="O114" s="1">
        <f ca="1">+C$11+C$12*$F114</f>
        <v>-7.1445960771775771E-2</v>
      </c>
      <c r="P114" s="1">
        <f t="shared" si="19"/>
        <v>6.1510148329601234E-3</v>
      </c>
      <c r="Q114" s="208">
        <f t="shared" si="20"/>
        <v>25415.947999999997</v>
      </c>
      <c r="S114" s="1">
        <f t="shared" si="21"/>
        <v>4.5885987662431973E-4</v>
      </c>
      <c r="T114" s="1">
        <v>0.1</v>
      </c>
      <c r="U114" s="1">
        <f t="shared" si="22"/>
        <v>4.5885987662431974E-5</v>
      </c>
      <c r="V114" s="1">
        <f t="shared" si="23"/>
        <v>-2.142101483647121E-2</v>
      </c>
    </row>
    <row r="115" spans="1:56">
      <c r="A115" s="29" t="s">
        <v>49</v>
      </c>
      <c r="B115" s="25" t="s">
        <v>50</v>
      </c>
      <c r="C115" s="26">
        <v>40820.349000000002</v>
      </c>
      <c r="D115" s="26"/>
      <c r="E115" s="1">
        <f t="shared" si="16"/>
        <v>1886.9980422120532</v>
      </c>
      <c r="F115" s="1">
        <f t="shared" si="17"/>
        <v>1887</v>
      </c>
      <c r="G115" s="1">
        <f t="shared" si="18"/>
        <v>-8.0200000229524449E-4</v>
      </c>
      <c r="J115" s="1">
        <f>VLOOKUP($C115,'Active 1'!$C$21:$K$610,8,FALSE)</f>
        <v>-1.0344900001655333E-3</v>
      </c>
      <c r="P115" s="1">
        <f t="shared" si="19"/>
        <v>3.7862436763307214E-3</v>
      </c>
      <c r="Q115" s="208">
        <f t="shared" si="20"/>
        <v>25801.849000000002</v>
      </c>
      <c r="R115" s="91"/>
      <c r="S115" s="1">
        <f t="shared" si="21"/>
        <v>2.1051980054451137E-5</v>
      </c>
      <c r="T115" s="1">
        <v>1</v>
      </c>
      <c r="U115" s="1">
        <f t="shared" si="22"/>
        <v>2.1051980054451137E-5</v>
      </c>
      <c r="V115" s="1">
        <f t="shared" si="23"/>
        <v>-4.5882436786259658E-3</v>
      </c>
      <c r="BB115" s="1">
        <v>7229.5</v>
      </c>
      <c r="BC115" s="1">
        <v>-6.1585500225191936E-4</v>
      </c>
      <c r="BD115" s="1">
        <v>1</v>
      </c>
    </row>
    <row r="116" spans="1:56">
      <c r="A116" s="29" t="s">
        <v>51</v>
      </c>
      <c r="B116" s="25"/>
      <c r="C116" s="26">
        <v>40846.368600000002</v>
      </c>
      <c r="D116" s="26"/>
      <c r="E116" s="1">
        <f t="shared" si="16"/>
        <v>1950.5153229861842</v>
      </c>
      <c r="F116" s="1">
        <f t="shared" si="17"/>
        <v>1950.5</v>
      </c>
      <c r="G116" s="1">
        <f t="shared" si="18"/>
        <v>6.2770000004093163E-3</v>
      </c>
      <c r="J116" s="1">
        <f>VLOOKUP($C116,'Active 1'!$C$21:$K$610,8,FALSE)</f>
        <v>6.0641949967248365E-3</v>
      </c>
      <c r="P116" s="1">
        <f t="shared" si="19"/>
        <v>3.6380655523333629E-3</v>
      </c>
      <c r="Q116" s="208">
        <f t="shared" si="20"/>
        <v>25827.868600000002</v>
      </c>
      <c r="R116" s="91"/>
      <c r="S116" s="1">
        <f t="shared" si="21"/>
        <v>6.9639750212419368E-6</v>
      </c>
      <c r="T116" s="1">
        <v>1</v>
      </c>
      <c r="U116" s="1">
        <f t="shared" si="22"/>
        <v>6.9639750212419368E-6</v>
      </c>
      <c r="V116" s="1">
        <f t="shared" si="23"/>
        <v>2.6389344480759534E-3</v>
      </c>
    </row>
    <row r="117" spans="1:56">
      <c r="A117" s="29" t="s">
        <v>51</v>
      </c>
      <c r="B117" s="25"/>
      <c r="C117" s="26">
        <v>40853.328000000001</v>
      </c>
      <c r="D117" s="26"/>
      <c r="E117" s="1">
        <f t="shared" si="16"/>
        <v>1967.5041377189038</v>
      </c>
      <c r="F117" s="1">
        <f t="shared" si="17"/>
        <v>1967.5</v>
      </c>
      <c r="G117" s="1">
        <f t="shared" ref="G117:G148" si="24">+C117-(C$7+F117*C$8)</f>
        <v>1.6949999990174547E-3</v>
      </c>
      <c r="J117" s="1">
        <f>VLOOKUP($C117,'Active 1'!$C$21:$K$610,8,FALSE)</f>
        <v>1.4874650005367585E-3</v>
      </c>
      <c r="P117" s="1">
        <f t="shared" si="19"/>
        <v>3.5986365260183006E-3</v>
      </c>
      <c r="Q117" s="208">
        <f t="shared" si="20"/>
        <v>25834.828000000001</v>
      </c>
      <c r="R117" s="91"/>
      <c r="S117" s="1">
        <f t="shared" ref="S117:S148" si="25">+(P117-G117)^2</f>
        <v>3.6238320269318424E-6</v>
      </c>
      <c r="T117" s="1">
        <v>1</v>
      </c>
      <c r="U117" s="1">
        <f t="shared" ref="U117:U148" si="26">+T117*S117</f>
        <v>3.6238320269318424E-6</v>
      </c>
      <c r="V117" s="1">
        <f t="shared" ref="V117:V148" si="27">+G117-P117</f>
        <v>-1.903636527000846E-3</v>
      </c>
      <c r="AE117" s="1">
        <v>6</v>
      </c>
      <c r="AG117" s="1" t="s">
        <v>63</v>
      </c>
      <c r="AI117" s="1" t="s">
        <v>61</v>
      </c>
      <c r="AL117" s="1">
        <v>13337.5</v>
      </c>
      <c r="AM117" s="1">
        <v>2.709624997805804E-3</v>
      </c>
      <c r="AU117" s="1">
        <v>2022.5</v>
      </c>
      <c r="AV117" s="1">
        <v>1.8919750000350177E-3</v>
      </c>
      <c r="BB117" s="1">
        <v>-15004</v>
      </c>
      <c r="BC117" s="1">
        <v>5.9232760002487339E-2</v>
      </c>
      <c r="BD117" s="1">
        <v>1</v>
      </c>
    </row>
    <row r="118" spans="1:56">
      <c r="A118" s="29" t="s">
        <v>52</v>
      </c>
      <c r="B118" s="25" t="s">
        <v>50</v>
      </c>
      <c r="C118" s="26">
        <v>41119.801800000001</v>
      </c>
      <c r="D118" s="26"/>
      <c r="E118" s="1">
        <f t="shared" si="16"/>
        <v>2618.0018845539757</v>
      </c>
      <c r="F118" s="1">
        <f t="shared" si="17"/>
        <v>2618</v>
      </c>
      <c r="G118" s="1">
        <f t="shared" si="24"/>
        <v>7.7199999941512942E-4</v>
      </c>
      <c r="J118" s="1">
        <f>VLOOKUP($C118,'Active 1'!$C$21:$K$610,8,FALSE)</f>
        <v>7.6611999975284562E-4</v>
      </c>
      <c r="P118" s="1">
        <f t="shared" si="19"/>
        <v>2.1662701070212188E-3</v>
      </c>
      <c r="Q118" s="208">
        <f t="shared" si="20"/>
        <v>26101.301800000001</v>
      </c>
      <c r="R118" s="91"/>
      <c r="S118" s="1">
        <f t="shared" si="25"/>
        <v>1.9439891329638959E-6</v>
      </c>
      <c r="T118" s="1">
        <v>1</v>
      </c>
      <c r="U118" s="1">
        <f t="shared" si="26"/>
        <v>1.9439891329638959E-6</v>
      </c>
      <c r="V118" s="1">
        <f t="shared" si="27"/>
        <v>-1.3942701076060894E-3</v>
      </c>
      <c r="AE118" s="1">
        <v>9</v>
      </c>
      <c r="AG118" s="1" t="s">
        <v>63</v>
      </c>
      <c r="AI118" s="1" t="s">
        <v>61</v>
      </c>
      <c r="AL118" s="1">
        <v>13340</v>
      </c>
      <c r="AM118" s="1">
        <v>3.0953999958001077E-3</v>
      </c>
      <c r="AU118" s="1">
        <v>2509</v>
      </c>
      <c r="AV118" s="1">
        <v>-1.7362100043101236E-3</v>
      </c>
      <c r="BB118" s="1">
        <v>-14269</v>
      </c>
      <c r="BC118" s="1">
        <v>3.965061000053538E-2</v>
      </c>
      <c r="BD118" s="1">
        <v>1</v>
      </c>
    </row>
    <row r="119" spans="1:56">
      <c r="A119" s="158" t="s">
        <v>269</v>
      </c>
      <c r="B119" s="25"/>
      <c r="C119" s="26">
        <v>41119.807000000001</v>
      </c>
      <c r="D119" s="26"/>
      <c r="E119" s="1">
        <f t="shared" si="16"/>
        <v>2618.0145784408915</v>
      </c>
      <c r="F119" s="1">
        <f t="shared" si="17"/>
        <v>2618</v>
      </c>
      <c r="G119" s="1">
        <f t="shared" si="24"/>
        <v>5.9719999990193173E-3</v>
      </c>
      <c r="I119" s="1">
        <f>VLOOKUP($C119,'Active 1'!$C$21:$K$610,7,FALSE)</f>
        <v>5.9661199993570335E-3</v>
      </c>
      <c r="P119" s="1">
        <f t="shared" si="19"/>
        <v>2.1662701070212188E-3</v>
      </c>
      <c r="Q119" s="208">
        <f t="shared" si="20"/>
        <v>26101.307000000001</v>
      </c>
      <c r="R119" s="91"/>
      <c r="S119" s="1">
        <f t="shared" si="25"/>
        <v>1.4483580010847859E-5</v>
      </c>
      <c r="T119" s="1">
        <v>0.1</v>
      </c>
      <c r="U119" s="1">
        <f t="shared" si="26"/>
        <v>1.4483580010847861E-6</v>
      </c>
      <c r="V119" s="1">
        <f t="shared" si="27"/>
        <v>3.8057298919980985E-3</v>
      </c>
      <c r="AE119" s="1">
        <v>20</v>
      </c>
      <c r="AG119" s="1" t="s">
        <v>70</v>
      </c>
      <c r="AI119" s="1" t="s">
        <v>61</v>
      </c>
      <c r="AL119" s="1">
        <v>13342.5</v>
      </c>
      <c r="AM119" s="1">
        <v>1.3811750031891279E-3</v>
      </c>
      <c r="AU119" s="1">
        <v>2526</v>
      </c>
      <c r="AV119" s="1">
        <v>5.2870599974994548E-3</v>
      </c>
    </row>
    <row r="120" spans="1:56">
      <c r="A120" s="158" t="s">
        <v>269</v>
      </c>
      <c r="B120" s="25"/>
      <c r="C120" s="26">
        <v>41135.78</v>
      </c>
      <c r="D120" s="26"/>
      <c r="E120" s="1">
        <f t="shared" si="16"/>
        <v>2657.0067814649615</v>
      </c>
      <c r="F120" s="1">
        <f t="shared" si="17"/>
        <v>2657</v>
      </c>
      <c r="G120" s="1">
        <f t="shared" si="24"/>
        <v>2.77799999457784E-3</v>
      </c>
      <c r="I120" s="1">
        <f>VLOOKUP($C120,'Active 1'!$C$21:$K$610,7,FALSE)</f>
        <v>2.7842099952977151E-3</v>
      </c>
      <c r="P120" s="1">
        <f t="shared" si="19"/>
        <v>2.0851239936291645E-3</v>
      </c>
      <c r="Q120" s="208">
        <f t="shared" si="20"/>
        <v>26117.279999999999</v>
      </c>
      <c r="R120" s="91"/>
      <c r="S120" s="1">
        <f t="shared" si="25"/>
        <v>4.8007715269062883E-7</v>
      </c>
      <c r="T120" s="1">
        <v>0.1</v>
      </c>
      <c r="U120" s="1">
        <f t="shared" si="26"/>
        <v>4.8007715269062888E-8</v>
      </c>
      <c r="V120" s="1">
        <f t="shared" si="27"/>
        <v>6.9287600094867542E-4</v>
      </c>
      <c r="AE120" s="1">
        <v>25</v>
      </c>
      <c r="AG120" s="1" t="s">
        <v>70</v>
      </c>
      <c r="AI120" s="1" t="s">
        <v>61</v>
      </c>
      <c r="AL120" s="1">
        <v>16130</v>
      </c>
      <c r="AM120" s="1">
        <v>1.4920300003723241E-2</v>
      </c>
      <c r="AU120" s="1">
        <v>2528.5</v>
      </c>
      <c r="AV120" s="1">
        <v>-6.8271650015958585E-3</v>
      </c>
    </row>
    <row r="121" spans="1:56">
      <c r="A121" s="29" t="s">
        <v>53</v>
      </c>
      <c r="B121" s="25"/>
      <c r="C121" s="26">
        <v>41136.385199999997</v>
      </c>
      <c r="D121" s="26"/>
      <c r="E121" s="1">
        <f t="shared" si="16"/>
        <v>2658.4841546115276</v>
      </c>
      <c r="F121" s="1">
        <f t="shared" si="17"/>
        <v>2658.5</v>
      </c>
      <c r="G121" s="1">
        <f t="shared" si="24"/>
        <v>-6.4910000073723495E-3</v>
      </c>
      <c r="J121" s="1">
        <f>VLOOKUP($C121,'Active 1'!$C$21:$K$610,8,FALSE)</f>
        <v>-6.4843250074773096E-3</v>
      </c>
      <c r="P121" s="1">
        <f t="shared" si="19"/>
        <v>2.0820136746832474E-3</v>
      </c>
      <c r="Q121" s="208">
        <f t="shared" si="20"/>
        <v>26117.885199999997</v>
      </c>
      <c r="R121" s="91"/>
      <c r="S121" s="1">
        <f t="shared" si="25"/>
        <v>7.3496563592712459E-5</v>
      </c>
      <c r="T121" s="1">
        <v>1</v>
      </c>
      <c r="U121" s="1">
        <f t="shared" si="26"/>
        <v>7.3496563592712459E-5</v>
      </c>
      <c r="V121" s="1">
        <f t="shared" si="27"/>
        <v>-8.5730136820555969E-3</v>
      </c>
      <c r="AE121" s="1">
        <v>25</v>
      </c>
      <c r="AG121" s="1" t="s">
        <v>70</v>
      </c>
      <c r="AI121" s="1" t="s">
        <v>61</v>
      </c>
      <c r="AL121" s="1">
        <v>16130</v>
      </c>
      <c r="AM121" s="1">
        <v>1.5620300000591669E-2</v>
      </c>
      <c r="AU121" s="1">
        <v>2587</v>
      </c>
      <c r="AV121" s="1">
        <v>-2.2100030000729021E-2</v>
      </c>
      <c r="BB121" s="1">
        <v>-15080</v>
      </c>
      <c r="BC121" s="1">
        <v>6.2305199993716087E-2</v>
      </c>
      <c r="BD121" s="1">
        <v>1</v>
      </c>
    </row>
    <row r="122" spans="1:56">
      <c r="A122" s="29" t="s">
        <v>53</v>
      </c>
      <c r="B122" s="25"/>
      <c r="C122" s="26">
        <v>41139.456400000003</v>
      </c>
      <c r="D122" s="26"/>
      <c r="E122" s="1">
        <f t="shared" si="16"/>
        <v>2665.9813595152877</v>
      </c>
      <c r="F122" s="1">
        <f t="shared" si="17"/>
        <v>2666</v>
      </c>
      <c r="G122" s="1">
        <f t="shared" si="24"/>
        <v>-7.6360000020940788E-3</v>
      </c>
      <c r="J122" s="1">
        <f>VLOOKUP($C122,'Active 1'!$C$21:$K$610,8,FALSE)</f>
        <v>-7.626999999047257E-3</v>
      </c>
      <c r="P122" s="1">
        <f t="shared" si="19"/>
        <v>2.0664739526373493E-3</v>
      </c>
      <c r="Q122" s="208">
        <f t="shared" si="20"/>
        <v>26120.956400000003</v>
      </c>
      <c r="R122" s="91"/>
      <c r="S122" s="1">
        <f t="shared" si="25"/>
        <v>9.4138000842241735E-5</v>
      </c>
      <c r="T122" s="1">
        <v>1</v>
      </c>
      <c r="U122" s="1">
        <f t="shared" si="26"/>
        <v>9.4138000842241735E-5</v>
      </c>
      <c r="V122" s="1">
        <f t="shared" si="27"/>
        <v>-9.702473954731429E-3</v>
      </c>
      <c r="AU122" s="1">
        <v>2601.5</v>
      </c>
      <c r="AV122" s="1">
        <v>-2.196253500005696E-2</v>
      </c>
    </row>
    <row r="123" spans="1:56">
      <c r="A123" s="29" t="s">
        <v>52</v>
      </c>
      <c r="B123" s="25" t="s">
        <v>54</v>
      </c>
      <c r="C123" s="26">
        <v>41145.817000000003</v>
      </c>
      <c r="D123" s="26">
        <v>5.0000000000000001E-4</v>
      </c>
      <c r="E123" s="1">
        <f t="shared" si="16"/>
        <v>2681.5084243468741</v>
      </c>
      <c r="F123" s="1">
        <f t="shared" si="17"/>
        <v>2681.5</v>
      </c>
      <c r="G123" s="1">
        <f t="shared" si="24"/>
        <v>3.4509999968577176E-3</v>
      </c>
      <c r="J123" s="1">
        <f>VLOOKUP($C123,'Active 1'!$C$21:$K$610,8,FALSE)</f>
        <v>3.4648049986572005E-3</v>
      </c>
      <c r="P123" s="1">
        <f t="shared" si="19"/>
        <v>2.0344212324348437E-3</v>
      </c>
      <c r="Q123" s="208">
        <f t="shared" si="20"/>
        <v>26127.317000000003</v>
      </c>
      <c r="R123" s="91"/>
      <c r="S123" s="1">
        <f t="shared" si="25"/>
        <v>2.0066953958138362E-6</v>
      </c>
      <c r="T123" s="1">
        <v>1</v>
      </c>
      <c r="U123" s="1">
        <f t="shared" si="26"/>
        <v>2.0066953958138362E-6</v>
      </c>
      <c r="V123" s="1">
        <f t="shared" si="27"/>
        <v>1.4165787644228739E-3</v>
      </c>
      <c r="AE123" s="1">
        <v>27</v>
      </c>
      <c r="AG123" s="1" t="s">
        <v>70</v>
      </c>
      <c r="AI123" s="1" t="s">
        <v>61</v>
      </c>
      <c r="AL123" s="1">
        <v>20546</v>
      </c>
      <c r="AM123" s="1">
        <v>4.1653259992017411E-2</v>
      </c>
    </row>
    <row r="124" spans="1:56">
      <c r="A124" s="158" t="s">
        <v>269</v>
      </c>
      <c r="B124" s="161" t="s">
        <v>50</v>
      </c>
      <c r="C124" s="162">
        <v>41165.684000000001</v>
      </c>
      <c r="D124" s="26"/>
      <c r="E124" s="1">
        <f t="shared" si="16"/>
        <v>2730.0063957660955</v>
      </c>
      <c r="F124" s="1">
        <f t="shared" si="17"/>
        <v>2730</v>
      </c>
      <c r="G124" s="1">
        <f t="shared" si="24"/>
        <v>2.6199999992968515E-3</v>
      </c>
      <c r="I124" s="1">
        <f>VLOOKUP($C124,'Active 1'!$C$21:$K$610,7,FALSE)</f>
        <v>2.6488399962545373E-3</v>
      </c>
      <c r="O124" s="1">
        <f ca="1">+C$11+C$12*$F124</f>
        <v>-6.0924222220607678E-2</v>
      </c>
      <c r="P124" s="1">
        <f t="shared" si="19"/>
        <v>1.9346732045203731E-3</v>
      </c>
      <c r="Q124" s="208">
        <f t="shared" si="20"/>
        <v>26147.184000000001</v>
      </c>
      <c r="R124" s="91"/>
      <c r="S124" s="1">
        <f t="shared" si="25"/>
        <v>4.6967281563860126E-7</v>
      </c>
      <c r="T124" s="1">
        <v>0.1</v>
      </c>
      <c r="U124" s="1">
        <f t="shared" si="26"/>
        <v>4.6967281563860132E-8</v>
      </c>
      <c r="V124" s="1">
        <f t="shared" si="27"/>
        <v>6.8532679477647834E-4</v>
      </c>
      <c r="AE124" s="1">
        <v>16</v>
      </c>
      <c r="AG124" s="1" t="s">
        <v>63</v>
      </c>
      <c r="AI124" s="1" t="s">
        <v>61</v>
      </c>
      <c r="AL124" s="1">
        <v>20746</v>
      </c>
      <c r="AM124" s="1">
        <v>3.9115260005928576E-2</v>
      </c>
    </row>
    <row r="125" spans="1:56">
      <c r="A125" s="29" t="s">
        <v>55</v>
      </c>
      <c r="B125" s="25"/>
      <c r="C125" s="26">
        <v>41479.470200000003</v>
      </c>
      <c r="D125" s="26"/>
      <c r="E125" s="1">
        <f t="shared" si="16"/>
        <v>3495.9999609418869</v>
      </c>
      <c r="F125" s="1">
        <f t="shared" si="17"/>
        <v>3496</v>
      </c>
      <c r="G125" s="1">
        <f t="shared" si="24"/>
        <v>-1.599999814061448E-5</v>
      </c>
      <c r="J125" s="1">
        <f>VLOOKUP($C125,'Active 1'!$C$21:$K$610,8,FALSE)</f>
        <v>2.5029999960679561E-4</v>
      </c>
      <c r="P125" s="1">
        <f t="shared" si="19"/>
        <v>4.690113683929794E-4</v>
      </c>
      <c r="Q125" s="208">
        <f t="shared" si="20"/>
        <v>26460.970200000003</v>
      </c>
      <c r="R125" s="91"/>
      <c r="S125" s="1">
        <f t="shared" si="25"/>
        <v>2.3523602566678414E-7</v>
      </c>
      <c r="T125" s="1">
        <v>1</v>
      </c>
      <c r="U125" s="1">
        <f t="shared" si="26"/>
        <v>2.3523602566678414E-7</v>
      </c>
      <c r="V125" s="1">
        <f t="shared" si="27"/>
        <v>-4.8501136653359388E-4</v>
      </c>
    </row>
    <row r="126" spans="1:56">
      <c r="A126" s="29" t="s">
        <v>55</v>
      </c>
      <c r="B126" s="25"/>
      <c r="C126" s="26">
        <v>41479.470399999998</v>
      </c>
      <c r="D126" s="26"/>
      <c r="E126" s="1">
        <f t="shared" si="16"/>
        <v>3496.0004491682944</v>
      </c>
      <c r="F126" s="1">
        <f t="shared" si="17"/>
        <v>3496</v>
      </c>
      <c r="G126" s="1">
        <f t="shared" si="24"/>
        <v>1.8399999680696055E-4</v>
      </c>
      <c r="J126" s="1">
        <f>VLOOKUP($C126,'Active 1'!$C$21:$K$610,8,FALSE)</f>
        <v>4.5029999455437064E-4</v>
      </c>
      <c r="P126" s="1">
        <f t="shared" si="19"/>
        <v>4.690113683929794E-4</v>
      </c>
      <c r="Q126" s="208">
        <f t="shared" si="20"/>
        <v>26460.970399999998</v>
      </c>
      <c r="R126" s="91"/>
      <c r="S126" s="1">
        <f t="shared" si="25"/>
        <v>8.1231481933343704E-8</v>
      </c>
      <c r="T126" s="1">
        <v>1</v>
      </c>
      <c r="U126" s="1">
        <f t="shared" si="26"/>
        <v>8.1231481933343704E-8</v>
      </c>
      <c r="V126" s="1">
        <f t="shared" si="27"/>
        <v>-2.8501137158601884E-4</v>
      </c>
      <c r="AE126" s="1">
        <v>14</v>
      </c>
      <c r="AG126" s="1" t="s">
        <v>63</v>
      </c>
      <c r="AI126" s="1" t="s">
        <v>61</v>
      </c>
      <c r="AL126" s="1">
        <v>21493</v>
      </c>
      <c r="AM126" s="1">
        <v>4.8684829998819623E-2</v>
      </c>
      <c r="AU126" s="1">
        <v>2672</v>
      </c>
      <c r="AV126" s="1">
        <v>-1.1983680000412278E-2</v>
      </c>
    </row>
    <row r="127" spans="1:56">
      <c r="A127" s="16" t="s">
        <v>320</v>
      </c>
      <c r="B127" s="16" t="s">
        <v>50</v>
      </c>
      <c r="C127" s="17">
        <v>41515.576999999997</v>
      </c>
      <c r="D127" s="17" t="s">
        <v>138</v>
      </c>
      <c r="E127" s="1">
        <f t="shared" si="16"/>
        <v>3584.1414294292981</v>
      </c>
      <c r="F127" s="1">
        <f t="shared" si="17"/>
        <v>3584</v>
      </c>
      <c r="G127" s="1">
        <f t="shared" si="24"/>
        <v>5.7935999997425824E-2</v>
      </c>
      <c r="I127" s="1">
        <f>VLOOKUP($C127,'Active 1'!$C$21:$K$610,7,FALSE)</f>
        <v>5.8229579997714609E-2</v>
      </c>
      <c r="O127" s="1">
        <f t="shared" ref="O127:O135" ca="1" si="28">+C$11+C$12*$F127</f>
        <v>-5.5890292403970393E-2</v>
      </c>
      <c r="P127" s="1">
        <f t="shared" si="19"/>
        <v>3.1385106922266924E-4</v>
      </c>
      <c r="Q127" s="208">
        <f t="shared" si="20"/>
        <v>26497.076999999997</v>
      </c>
      <c r="S127" s="1">
        <f t="shared" si="25"/>
        <v>3.3203120471040244E-3</v>
      </c>
      <c r="T127" s="1">
        <v>0.1</v>
      </c>
      <c r="U127" s="1">
        <f t="shared" si="26"/>
        <v>3.3203120471040249E-4</v>
      </c>
      <c r="V127" s="1">
        <f t="shared" si="27"/>
        <v>5.7622148928203158E-2</v>
      </c>
      <c r="AE127" s="1">
        <v>12</v>
      </c>
      <c r="AG127" s="1" t="s">
        <v>63</v>
      </c>
      <c r="AI127" s="1" t="s">
        <v>61</v>
      </c>
      <c r="AL127" s="1">
        <v>21522.5</v>
      </c>
      <c r="AM127" s="1">
        <v>4.1436974999669474E-2</v>
      </c>
      <c r="AU127" s="1">
        <v>2674.5</v>
      </c>
      <c r="AV127" s="1">
        <v>8.9020949963014573E-3</v>
      </c>
    </row>
    <row r="128" spans="1:56">
      <c r="A128" s="16" t="s">
        <v>320</v>
      </c>
      <c r="B128" s="16" t="s">
        <v>50</v>
      </c>
      <c r="C128" s="17">
        <v>41517.546999999999</v>
      </c>
      <c r="D128" s="17" t="s">
        <v>138</v>
      </c>
      <c r="E128" s="1">
        <f t="shared" si="16"/>
        <v>3588.9504596651632</v>
      </c>
      <c r="F128" s="1">
        <f t="shared" si="17"/>
        <v>3589</v>
      </c>
      <c r="G128" s="1">
        <f t="shared" si="24"/>
        <v>-2.0294000001740642E-2</v>
      </c>
      <c r="I128" s="1">
        <f>VLOOKUP($C128,'Active 1'!$C$21:$K$610,7,FALSE)</f>
        <v>-1.9998870004201308E-2</v>
      </c>
      <c r="O128" s="1">
        <f t="shared" ca="1" si="28"/>
        <v>-5.5860819746964316E-2</v>
      </c>
      <c r="P128" s="1">
        <f t="shared" si="19"/>
        <v>3.0511693273216432E-4</v>
      </c>
      <c r="Q128" s="208">
        <f t="shared" si="20"/>
        <v>26499.046999999999</v>
      </c>
      <c r="S128" s="1">
        <f t="shared" si="25"/>
        <v>4.2432361848008431E-4</v>
      </c>
      <c r="T128" s="1">
        <v>0.1</v>
      </c>
      <c r="U128" s="1">
        <f t="shared" si="26"/>
        <v>4.2432361848008435E-5</v>
      </c>
      <c r="V128" s="1">
        <f t="shared" si="27"/>
        <v>-2.0599116934472805E-2</v>
      </c>
    </row>
    <row r="129" spans="1:56">
      <c r="A129" s="16" t="s">
        <v>320</v>
      </c>
      <c r="B129" s="16" t="s">
        <v>50</v>
      </c>
      <c r="C129" s="17">
        <v>41533.531999999999</v>
      </c>
      <c r="D129" s="17" t="s">
        <v>138</v>
      </c>
      <c r="E129" s="1">
        <f t="shared" si="16"/>
        <v>3627.9719562744322</v>
      </c>
      <c r="F129" s="1">
        <f t="shared" si="17"/>
        <v>3628</v>
      </c>
      <c r="G129" s="1">
        <f t="shared" si="24"/>
        <v>-1.1488000003737397E-2</v>
      </c>
      <c r="I129" s="1">
        <f>VLOOKUP($C129,'Active 1'!$C$21:$K$610,7,FALSE)</f>
        <v>-1.1180779998539947E-2</v>
      </c>
      <c r="O129" s="1">
        <f t="shared" ca="1" si="28"/>
        <v>-5.5630933022316947E-2</v>
      </c>
      <c r="P129" s="1">
        <f t="shared" si="19"/>
        <v>2.3729249810923447E-4</v>
      </c>
      <c r="Q129" s="208">
        <f t="shared" si="20"/>
        <v>26515.031999999999</v>
      </c>
      <c r="S129" s="1">
        <f t="shared" si="25"/>
        <v>1.3748248425386086E-4</v>
      </c>
      <c r="T129" s="1">
        <v>0.1</v>
      </c>
      <c r="U129" s="1">
        <f t="shared" si="26"/>
        <v>1.3748248425386087E-5</v>
      </c>
      <c r="V129" s="1">
        <f t="shared" si="27"/>
        <v>-1.1725292501846632E-2</v>
      </c>
    </row>
    <row r="130" spans="1:56">
      <c r="A130" s="16" t="s">
        <v>320</v>
      </c>
      <c r="B130" s="16" t="s">
        <v>50</v>
      </c>
      <c r="C130" s="17">
        <v>41538.455999999998</v>
      </c>
      <c r="D130" s="17" t="s">
        <v>138</v>
      </c>
      <c r="E130" s="1">
        <f t="shared" si="16"/>
        <v>3639.9920907319861</v>
      </c>
      <c r="F130" s="1">
        <f t="shared" si="17"/>
        <v>3640</v>
      </c>
      <c r="G130" s="1">
        <f t="shared" si="24"/>
        <v>-3.2400000054622069E-3</v>
      </c>
      <c r="I130" s="1">
        <f>VLOOKUP($C130,'Active 1'!$C$21:$K$610,7,FALSE)</f>
        <v>-2.92905999958748E-3</v>
      </c>
      <c r="O130" s="1">
        <f t="shared" ca="1" si="28"/>
        <v>-5.5560198645502379E-2</v>
      </c>
      <c r="P130" s="1">
        <f t="shared" si="19"/>
        <v>2.1653108696758749E-4</v>
      </c>
      <c r="Q130" s="208">
        <f t="shared" si="20"/>
        <v>26519.955999999998</v>
      </c>
      <c r="S130" s="1">
        <f t="shared" si="25"/>
        <v>1.1947607192933908E-5</v>
      </c>
      <c r="T130" s="1">
        <v>0.1</v>
      </c>
      <c r="U130" s="1">
        <f t="shared" si="26"/>
        <v>1.1947607192933909E-6</v>
      </c>
      <c r="V130" s="1">
        <f t="shared" si="27"/>
        <v>-3.4565310924297944E-3</v>
      </c>
      <c r="AE130" s="1">
        <v>26</v>
      </c>
      <c r="AG130" s="1" t="s">
        <v>70</v>
      </c>
      <c r="AI130" s="1" t="s">
        <v>61</v>
      </c>
      <c r="AL130" s="1">
        <v>21527.5</v>
      </c>
      <c r="AM130" s="1">
        <v>4.1308525003842078E-2</v>
      </c>
      <c r="AU130" s="1">
        <v>2692.5</v>
      </c>
      <c r="AV130" s="1">
        <v>1.2796750015695579E-3</v>
      </c>
    </row>
    <row r="131" spans="1:56">
      <c r="A131" s="16" t="s">
        <v>320</v>
      </c>
      <c r="B131" s="16" t="s">
        <v>50</v>
      </c>
      <c r="C131" s="17">
        <v>41538.478999999999</v>
      </c>
      <c r="D131" s="17" t="s">
        <v>138</v>
      </c>
      <c r="E131" s="1">
        <f t="shared" si="16"/>
        <v>3640.0482367702753</v>
      </c>
      <c r="F131" s="1">
        <f t="shared" si="17"/>
        <v>3640</v>
      </c>
      <c r="G131" s="1">
        <f t="shared" si="24"/>
        <v>1.9759999995585531E-2</v>
      </c>
      <c r="I131" s="1">
        <f>VLOOKUP($C131,'Active 1'!$C$21:$K$610,7,FALSE)</f>
        <v>2.0070940001460258E-2</v>
      </c>
      <c r="O131" s="1">
        <f t="shared" ca="1" si="28"/>
        <v>-5.5560198645502379E-2</v>
      </c>
      <c r="P131" s="1">
        <f t="shared" si="19"/>
        <v>2.1653108696758749E-4</v>
      </c>
      <c r="Q131" s="208">
        <f t="shared" si="20"/>
        <v>26519.978999999999</v>
      </c>
      <c r="S131" s="1">
        <f t="shared" si="25"/>
        <v>3.8194717698211619E-4</v>
      </c>
      <c r="T131" s="1">
        <v>0.1</v>
      </c>
      <c r="U131" s="1">
        <f t="shared" si="26"/>
        <v>3.8194717698211619E-5</v>
      </c>
      <c r="V131" s="1">
        <f t="shared" si="27"/>
        <v>1.9543468908617943E-2</v>
      </c>
      <c r="AE131" s="1">
        <v>10</v>
      </c>
      <c r="AG131" s="1" t="s">
        <v>72</v>
      </c>
      <c r="AI131" s="1" t="s">
        <v>61</v>
      </c>
      <c r="AL131" s="1">
        <v>25992</v>
      </c>
      <c r="AM131" s="1">
        <v>8.2525520003400743E-2</v>
      </c>
      <c r="AU131" s="1">
        <v>2716</v>
      </c>
      <c r="AV131" s="1">
        <v>-3.3940400026040152E-3</v>
      </c>
      <c r="BB131" s="1">
        <v>0</v>
      </c>
      <c r="BC131" s="1">
        <v>0</v>
      </c>
      <c r="BD131" s="1">
        <v>0.2</v>
      </c>
    </row>
    <row r="132" spans="1:56">
      <c r="A132" s="16" t="s">
        <v>320</v>
      </c>
      <c r="B132" s="16" t="s">
        <v>54</v>
      </c>
      <c r="C132" s="17">
        <v>41539.514999999999</v>
      </c>
      <c r="D132" s="17" t="s">
        <v>138</v>
      </c>
      <c r="E132" s="1">
        <f t="shared" si="16"/>
        <v>3642.5772496252771</v>
      </c>
      <c r="F132" s="1">
        <f t="shared" si="17"/>
        <v>3642.5</v>
      </c>
      <c r="G132" s="1">
        <f t="shared" si="24"/>
        <v>3.1644999995478429E-2</v>
      </c>
      <c r="I132" s="1">
        <f>VLOOKUP($C132,'Active 1'!$C$21:$K$610,7,FALSE)</f>
        <v>3.1956714999978431E-2</v>
      </c>
      <c r="O132" s="1">
        <f t="shared" ca="1" si="28"/>
        <v>-5.5545462316999333E-2</v>
      </c>
      <c r="P132" s="1">
        <f t="shared" si="19"/>
        <v>2.12212169050611E-4</v>
      </c>
      <c r="Q132" s="208">
        <f t="shared" si="20"/>
        <v>26521.014999999999</v>
      </c>
      <c r="S132" s="1">
        <f t="shared" si="25"/>
        <v>9.8802015054122883E-4</v>
      </c>
      <c r="T132" s="1">
        <v>0.1</v>
      </c>
      <c r="U132" s="1">
        <f t="shared" si="26"/>
        <v>9.8802015054122886E-5</v>
      </c>
      <c r="V132" s="1">
        <f t="shared" si="27"/>
        <v>3.1432787826427819E-2</v>
      </c>
    </row>
    <row r="133" spans="1:56">
      <c r="A133" s="16" t="s">
        <v>320</v>
      </c>
      <c r="B133" s="16" t="s">
        <v>50</v>
      </c>
      <c r="C133" s="17">
        <v>41540.495000000003</v>
      </c>
      <c r="D133" s="17" t="s">
        <v>138</v>
      </c>
      <c r="E133" s="1">
        <f t="shared" si="16"/>
        <v>3644.9695590827187</v>
      </c>
      <c r="F133" s="1">
        <f t="shared" si="17"/>
        <v>3645</v>
      </c>
      <c r="G133" s="1">
        <f t="shared" si="24"/>
        <v>-1.247000000148546E-2</v>
      </c>
      <c r="I133" s="1">
        <f>VLOOKUP($C133,'Active 1'!$C$21:$K$610,7,FALSE)</f>
        <v>-1.2157509998360183E-2</v>
      </c>
      <c r="O133" s="1">
        <f t="shared" ca="1" si="28"/>
        <v>-5.5530725988496302E-2</v>
      </c>
      <c r="P133" s="1">
        <f t="shared" si="19"/>
        <v>2.0789544977876332E-4</v>
      </c>
      <c r="Q133" s="208">
        <f t="shared" si="20"/>
        <v>26521.995000000003</v>
      </c>
      <c r="S133" s="1">
        <f t="shared" si="25"/>
        <v>1.6072903307318606E-4</v>
      </c>
      <c r="T133" s="1">
        <v>0.1</v>
      </c>
      <c r="U133" s="1">
        <f t="shared" si="26"/>
        <v>1.6072903307318608E-5</v>
      </c>
      <c r="V133" s="1">
        <f t="shared" si="27"/>
        <v>-1.2677895451264222E-2</v>
      </c>
    </row>
    <row r="134" spans="1:56">
      <c r="A134" s="16" t="s">
        <v>320</v>
      </c>
      <c r="B134" s="16" t="s">
        <v>50</v>
      </c>
      <c r="C134" s="17">
        <v>41540.504999999997</v>
      </c>
      <c r="D134" s="17" t="s">
        <v>138</v>
      </c>
      <c r="E134" s="1">
        <f t="shared" si="16"/>
        <v>3644.9939704037001</v>
      </c>
      <c r="F134" s="1">
        <f t="shared" si="17"/>
        <v>3645</v>
      </c>
      <c r="G134" s="1">
        <f t="shared" si="24"/>
        <v>-2.470000006724149E-3</v>
      </c>
      <c r="I134" s="1">
        <f>VLOOKUP($C134,'Active 1'!$C$21:$K$610,7,FALSE)</f>
        <v>-2.1575100035988726E-3</v>
      </c>
      <c r="O134" s="1">
        <f t="shared" ca="1" si="28"/>
        <v>-5.5530725988496302E-2</v>
      </c>
      <c r="P134" s="1">
        <f t="shared" si="19"/>
        <v>2.0789544977876332E-4</v>
      </c>
      <c r="Q134" s="208">
        <f t="shared" si="20"/>
        <v>26522.004999999997</v>
      </c>
      <c r="S134" s="1">
        <f t="shared" si="25"/>
        <v>7.1711240759589413E-6</v>
      </c>
      <c r="T134" s="1">
        <v>0.1</v>
      </c>
      <c r="U134" s="1">
        <f t="shared" si="26"/>
        <v>7.1711240759589413E-7</v>
      </c>
      <c r="V134" s="1">
        <f t="shared" si="27"/>
        <v>-2.6778954565029123E-3</v>
      </c>
    </row>
    <row r="135" spans="1:56">
      <c r="A135" s="16" t="s">
        <v>320</v>
      </c>
      <c r="B135" s="16" t="s">
        <v>54</v>
      </c>
      <c r="C135" s="17">
        <v>41546.523999999998</v>
      </c>
      <c r="D135" s="17" t="s">
        <v>138</v>
      </c>
      <c r="E135" s="1">
        <f t="shared" si="16"/>
        <v>3659.6871445101242</v>
      </c>
      <c r="F135" s="1">
        <f t="shared" si="17"/>
        <v>3659.5</v>
      </c>
      <c r="G135" s="1">
        <f t="shared" si="24"/>
        <v>7.6662999992549885E-2</v>
      </c>
      <c r="I135" s="1">
        <f>VLOOKUP($C135,'Active 1'!$C$21:$K$610,7,FALSE)</f>
        <v>7.6979984994977713E-2</v>
      </c>
      <c r="O135" s="1">
        <f t="shared" ca="1" si="28"/>
        <v>-5.5445255283178688E-2</v>
      </c>
      <c r="P135" s="1">
        <f t="shared" si="19"/>
        <v>1.8290183528394104E-4</v>
      </c>
      <c r="Q135" s="208">
        <f t="shared" si="20"/>
        <v>26528.023999999998</v>
      </c>
      <c r="S135" s="1">
        <f t="shared" si="25"/>
        <v>5.8492054141450339E-3</v>
      </c>
      <c r="T135" s="1">
        <v>0.1</v>
      </c>
      <c r="U135" s="1">
        <f t="shared" si="26"/>
        <v>5.8492054141450346E-4</v>
      </c>
      <c r="V135" s="1">
        <f t="shared" si="27"/>
        <v>7.6480098157265947E-2</v>
      </c>
      <c r="AE135" s="1">
        <v>18</v>
      </c>
      <c r="AG135" s="1" t="s">
        <v>70</v>
      </c>
      <c r="AI135" s="1" t="s">
        <v>61</v>
      </c>
      <c r="AL135" s="1">
        <v>26897.5</v>
      </c>
      <c r="AM135" s="1">
        <v>8.3353224996244535E-2</v>
      </c>
      <c r="AU135" s="1">
        <v>2721</v>
      </c>
      <c r="AV135" s="1">
        <v>1.3775099941994995E-3</v>
      </c>
      <c r="BB135" s="1">
        <v>-14215</v>
      </c>
      <c r="BC135" s="1">
        <v>6.1783350000041537E-2</v>
      </c>
      <c r="BD135" s="1">
        <v>1</v>
      </c>
    </row>
    <row r="136" spans="1:56">
      <c r="A136" s="29" t="s">
        <v>52</v>
      </c>
      <c r="B136" s="25" t="s">
        <v>50</v>
      </c>
      <c r="C136" s="26">
        <v>41835.861599999997</v>
      </c>
      <c r="D136" s="26">
        <v>2.0000000000000001E-4</v>
      </c>
      <c r="E136" s="1">
        <f t="shared" si="16"/>
        <v>4365.998447439968</v>
      </c>
      <c r="F136" s="1">
        <f t="shared" si="17"/>
        <v>4366</v>
      </c>
      <c r="G136" s="1">
        <f t="shared" si="24"/>
        <v>-6.3600000430596992E-4</v>
      </c>
      <c r="J136" s="1">
        <f>VLOOKUP($C136,'Active 1'!$C$21:$K$610,8,FALSE)</f>
        <v>-1.0000000474974513E-4</v>
      </c>
      <c r="P136" s="1">
        <f t="shared" si="19"/>
        <v>-9.452936730859748E-4</v>
      </c>
      <c r="Q136" s="208">
        <f t="shared" si="20"/>
        <v>26817.361599999997</v>
      </c>
      <c r="R136" s="91"/>
      <c r="S136" s="1">
        <f t="shared" si="25"/>
        <v>9.566257354739536E-8</v>
      </c>
      <c r="T136" s="1">
        <v>1</v>
      </c>
      <c r="U136" s="1">
        <f t="shared" si="26"/>
        <v>9.566257354739536E-8</v>
      </c>
      <c r="V136" s="1">
        <f t="shared" si="27"/>
        <v>3.0929366878000488E-4</v>
      </c>
      <c r="AE136" s="1">
        <v>17</v>
      </c>
      <c r="AG136" s="1" t="s">
        <v>70</v>
      </c>
      <c r="AI136" s="1" t="s">
        <v>61</v>
      </c>
      <c r="AL136" s="1">
        <v>30376</v>
      </c>
      <c r="AM136" s="1">
        <v>0.12732056000095326</v>
      </c>
      <c r="AU136" s="1">
        <v>2757.5</v>
      </c>
      <c r="AV136" s="1">
        <v>-2.3690175003139302E-2</v>
      </c>
      <c r="BB136" s="1">
        <v>-6204</v>
      </c>
      <c r="BC136" s="1">
        <v>1.836075999744935E-2</v>
      </c>
      <c r="BD136" s="1">
        <v>1</v>
      </c>
    </row>
    <row r="137" spans="1:56">
      <c r="A137" s="30" t="s">
        <v>31</v>
      </c>
      <c r="C137" s="26">
        <v>41835.861700000001</v>
      </c>
      <c r="D137" s="26" t="s">
        <v>14</v>
      </c>
      <c r="E137" s="1">
        <f t="shared" si="16"/>
        <v>4365.9986915531899</v>
      </c>
      <c r="F137" s="1">
        <f t="shared" si="17"/>
        <v>4366</v>
      </c>
      <c r="G137" s="1">
        <f t="shared" si="24"/>
        <v>-5.3599999955622479E-4</v>
      </c>
      <c r="I137" s="1">
        <f>G137</f>
        <v>-5.3599999955622479E-4</v>
      </c>
      <c r="P137" s="1">
        <f t="shared" si="19"/>
        <v>-9.452936730859748E-4</v>
      </c>
      <c r="Q137" s="208">
        <f t="shared" si="20"/>
        <v>26817.361700000001</v>
      </c>
      <c r="R137" s="91"/>
      <c r="S137" s="1">
        <f t="shared" si="25"/>
        <v>1.6752131119147759E-7</v>
      </c>
      <c r="T137" s="1">
        <v>0.2</v>
      </c>
      <c r="U137" s="1">
        <f t="shared" si="26"/>
        <v>3.3504262238295519E-8</v>
      </c>
      <c r="V137" s="1">
        <f t="shared" si="27"/>
        <v>4.0929367352975001E-4</v>
      </c>
      <c r="AE137" s="1">
        <v>20</v>
      </c>
      <c r="AG137" s="1" t="s">
        <v>70</v>
      </c>
      <c r="AI137" s="1" t="s">
        <v>61</v>
      </c>
      <c r="AL137" s="1">
        <v>30403</v>
      </c>
      <c r="AM137" s="1">
        <v>0.12668693000159692</v>
      </c>
      <c r="AU137" s="1">
        <v>2777</v>
      </c>
      <c r="AV137" s="1">
        <v>-2.9781130004266743E-2</v>
      </c>
      <c r="BB137" s="1">
        <v>-6143</v>
      </c>
      <c r="BC137" s="1">
        <v>1.3573669995821547E-2</v>
      </c>
      <c r="BD137" s="1">
        <v>1</v>
      </c>
    </row>
    <row r="138" spans="1:56">
      <c r="A138" s="29" t="s">
        <v>52</v>
      </c>
      <c r="B138" s="35" t="s">
        <v>50</v>
      </c>
      <c r="C138" s="29">
        <v>41843.849799999996</v>
      </c>
      <c r="D138" s="29">
        <v>2.0000000000000001E-4</v>
      </c>
      <c r="E138" s="1">
        <f t="shared" si="16"/>
        <v>4385.4986988765741</v>
      </c>
      <c r="F138" s="1">
        <f t="shared" si="17"/>
        <v>4385.5</v>
      </c>
      <c r="G138" s="1">
        <f t="shared" si="24"/>
        <v>-5.3300000581657514E-4</v>
      </c>
      <c r="J138" s="1">
        <f>VLOOKUP($C138,'Active 1'!$C$21:$K$610,8,FALSE)</f>
        <v>9.0449975687079132E-6</v>
      </c>
      <c r="O138" s="1">
        <f ca="1">+C$11+C$12*$F138</f>
        <v>-5.1165825485896876E-2</v>
      </c>
      <c r="P138" s="1">
        <f t="shared" si="19"/>
        <v>-9.7394272971998864E-4</v>
      </c>
      <c r="Q138" s="208">
        <f t="shared" si="20"/>
        <v>26825.349799999996</v>
      </c>
      <c r="R138" s="91"/>
      <c r="S138" s="1">
        <f t="shared" si="25"/>
        <v>1.9443048576336193E-7</v>
      </c>
      <c r="T138" s="1">
        <v>1</v>
      </c>
      <c r="U138" s="1">
        <f t="shared" si="26"/>
        <v>1.9443048576336193E-7</v>
      </c>
      <c r="V138" s="1">
        <f t="shared" si="27"/>
        <v>4.409427239034135E-4</v>
      </c>
      <c r="AE138" s="1">
        <v>22</v>
      </c>
      <c r="AG138" s="1" t="s">
        <v>70</v>
      </c>
      <c r="AI138" s="1" t="s">
        <v>61</v>
      </c>
      <c r="AL138" s="1">
        <v>30439.5</v>
      </c>
      <c r="AM138" s="1">
        <v>0.12771924499975285</v>
      </c>
      <c r="AU138" s="1">
        <v>2777</v>
      </c>
      <c r="AV138" s="1">
        <v>-2.1781130002636928E-2</v>
      </c>
      <c r="BB138" s="1">
        <v>-4366</v>
      </c>
      <c r="BC138" s="1">
        <v>9.3825399962952361E-3</v>
      </c>
      <c r="BD138" s="1">
        <v>1</v>
      </c>
    </row>
    <row r="139" spans="1:56">
      <c r="A139" s="29" t="s">
        <v>55</v>
      </c>
      <c r="B139" s="25" t="s">
        <v>54</v>
      </c>
      <c r="C139" s="26">
        <v>41845.489000000001</v>
      </c>
      <c r="D139" s="26"/>
      <c r="E139" s="1">
        <f t="shared" si="16"/>
        <v>4389.50020261396</v>
      </c>
      <c r="F139" s="1">
        <f t="shared" si="17"/>
        <v>4389.5</v>
      </c>
      <c r="G139" s="1">
        <f t="shared" si="24"/>
        <v>8.2999998994637281E-5</v>
      </c>
      <c r="J139" s="1">
        <f>VLOOKUP($C139,'Active 1'!$C$21:$K$610,8,FALSE)</f>
        <v>6.2628500018035993E-4</v>
      </c>
      <c r="P139" s="1">
        <f t="shared" si="19"/>
        <v>-9.7980292547458639E-4</v>
      </c>
      <c r="Q139" s="208">
        <f t="shared" si="20"/>
        <v>26826.989000000001</v>
      </c>
      <c r="R139" s="91"/>
      <c r="S139" s="1">
        <f t="shared" si="25"/>
        <v>1.1295500562603343E-6</v>
      </c>
      <c r="T139" s="1">
        <v>1</v>
      </c>
      <c r="U139" s="1">
        <f t="shared" si="26"/>
        <v>1.1295500562603343E-6</v>
      </c>
      <c r="V139" s="1">
        <f t="shared" si="27"/>
        <v>1.0628029244692237E-3</v>
      </c>
      <c r="AE139" s="1">
        <v>32</v>
      </c>
      <c r="AG139" s="1" t="s">
        <v>70</v>
      </c>
      <c r="AI139" s="1" t="s">
        <v>61</v>
      </c>
      <c r="AL139" s="1">
        <v>30552</v>
      </c>
      <c r="AM139" s="1">
        <v>0.10907912000402575</v>
      </c>
      <c r="AU139" s="1">
        <v>2779.5</v>
      </c>
      <c r="AV139" s="1">
        <v>-2.3895355006970931E-2</v>
      </c>
      <c r="BB139" s="1">
        <v>-4361</v>
      </c>
      <c r="BC139" s="1">
        <v>8.8540900032967329E-3</v>
      </c>
      <c r="BD139" s="1">
        <v>1</v>
      </c>
    </row>
    <row r="140" spans="1:56">
      <c r="A140" s="17" t="s">
        <v>270</v>
      </c>
      <c r="B140" s="15" t="s">
        <v>50</v>
      </c>
      <c r="C140" s="17">
        <v>41850.608899999999</v>
      </c>
      <c r="D140" s="17"/>
      <c r="E140" s="16">
        <f t="shared" si="16"/>
        <v>4401.9985548497871</v>
      </c>
      <c r="F140" s="16">
        <f t="shared" si="17"/>
        <v>4402</v>
      </c>
      <c r="G140" s="1">
        <f t="shared" si="24"/>
        <v>-5.9200000396231189E-4</v>
      </c>
      <c r="J140" s="1">
        <f>VLOOKUP($C140,'Active 1'!$C$21:$K$610,8,FALSE)</f>
        <v>-4.4840002374257892E-5</v>
      </c>
      <c r="L140" s="16"/>
      <c r="M140" s="16"/>
      <c r="N140" s="16"/>
      <c r="O140" s="16">
        <f>G140</f>
        <v>-5.9200000396231189E-4</v>
      </c>
      <c r="P140" s="16">
        <f t="shared" si="19"/>
        <v>-9.9807975956311317E-4</v>
      </c>
      <c r="Q140" s="208">
        <f t="shared" si="20"/>
        <v>26832.108899999999</v>
      </c>
      <c r="R140" s="91"/>
      <c r="S140" s="1">
        <f t="shared" si="25"/>
        <v>1.6490076790880648E-7</v>
      </c>
      <c r="T140" s="1">
        <v>1</v>
      </c>
      <c r="U140" s="1">
        <f t="shared" si="26"/>
        <v>1.6490076790880648E-7</v>
      </c>
      <c r="V140" s="1">
        <f t="shared" si="27"/>
        <v>4.0607975560080127E-4</v>
      </c>
      <c r="AE140" s="1">
        <v>22</v>
      </c>
      <c r="AG140" s="1" t="s">
        <v>70</v>
      </c>
      <c r="AI140" s="1" t="s">
        <v>61</v>
      </c>
      <c r="AL140" s="1">
        <v>31259.5</v>
      </c>
      <c r="AM140" s="1">
        <v>0.13805344499996863</v>
      </c>
      <c r="AU140" s="1">
        <v>2784.5</v>
      </c>
      <c r="AV140" s="1">
        <v>-2.7123804997245315E-2</v>
      </c>
      <c r="BB140" s="1">
        <v>-3460</v>
      </c>
      <c r="BC140" s="1">
        <v>5.4873999979463406E-3</v>
      </c>
      <c r="BD140" s="1">
        <v>1</v>
      </c>
    </row>
    <row r="141" spans="1:56">
      <c r="A141" s="29" t="s">
        <v>55</v>
      </c>
      <c r="B141" s="25"/>
      <c r="C141" s="26">
        <v>41851.4283</v>
      </c>
      <c r="D141" s="26"/>
      <c r="E141" s="1">
        <f t="shared" si="16"/>
        <v>4403.9988184920549</v>
      </c>
      <c r="F141" s="1">
        <f t="shared" si="17"/>
        <v>4404</v>
      </c>
      <c r="G141" s="1">
        <f t="shared" si="24"/>
        <v>-4.8400000378023833E-4</v>
      </c>
      <c r="J141" s="1">
        <f>VLOOKUP($C141,'Active 1'!$C$21:$K$610,8,FALSE)</f>
        <v>6.3779996708035469E-5</v>
      </c>
      <c r="P141" s="1">
        <f t="shared" si="19"/>
        <v>-1.0009989521605842E-3</v>
      </c>
      <c r="Q141" s="208">
        <f t="shared" si="20"/>
        <v>26832.9283</v>
      </c>
      <c r="R141" s="91"/>
      <c r="S141" s="1">
        <f t="shared" si="25"/>
        <v>2.6728791262638357E-7</v>
      </c>
      <c r="T141" s="1">
        <v>1</v>
      </c>
      <c r="U141" s="1">
        <f t="shared" si="26"/>
        <v>2.6728791262638357E-7</v>
      </c>
      <c r="V141" s="1">
        <f t="shared" si="27"/>
        <v>5.1699894838034589E-4</v>
      </c>
    </row>
    <row r="142" spans="1:56">
      <c r="A142" s="162" t="s">
        <v>270</v>
      </c>
      <c r="B142" s="72" t="s">
        <v>54</v>
      </c>
      <c r="C142" s="162">
        <v>41851.632700000002</v>
      </c>
      <c r="D142" s="26"/>
      <c r="E142" s="1">
        <f t="shared" si="16"/>
        <v>4404.4977858931825</v>
      </c>
      <c r="F142" s="1">
        <f t="shared" si="17"/>
        <v>4404.5</v>
      </c>
      <c r="G142" s="1">
        <f t="shared" si="24"/>
        <v>-9.0700000146171078E-4</v>
      </c>
      <c r="J142" s="1">
        <f>VLOOKUP($C142,'Active 1'!$C$21:$K$610,8,FALSE)</f>
        <v>-3.5906500124838203E-4</v>
      </c>
      <c r="O142" s="1">
        <f t="shared" ref="O142:O148" ca="1" si="29">+C$11+C$12*$F142</f>
        <v>-5.1053829389273803E-2</v>
      </c>
      <c r="P142" s="1">
        <f t="shared" si="19"/>
        <v>-1.0017285304454392E-3</v>
      </c>
      <c r="Q142" s="208">
        <f t="shared" si="20"/>
        <v>26833.132700000002</v>
      </c>
      <c r="R142" s="91"/>
      <c r="S142" s="1">
        <f t="shared" si="25"/>
        <v>8.9734942034210775E-9</v>
      </c>
      <c r="T142" s="1">
        <v>1</v>
      </c>
      <c r="U142" s="1">
        <f t="shared" si="26"/>
        <v>8.9734942034210775E-9</v>
      </c>
      <c r="V142" s="1">
        <f t="shared" si="27"/>
        <v>9.4728528983728435E-5</v>
      </c>
      <c r="AE142" s="1">
        <v>21</v>
      </c>
      <c r="AG142" s="1" t="s">
        <v>70</v>
      </c>
      <c r="AI142" s="1" t="s">
        <v>61</v>
      </c>
      <c r="AL142" s="1">
        <v>31262</v>
      </c>
      <c r="AM142" s="1">
        <v>0.13803922000079183</v>
      </c>
      <c r="AU142" s="1">
        <v>2799</v>
      </c>
      <c r="AV142" s="1">
        <v>-3.2986309997795615E-2</v>
      </c>
      <c r="BB142" s="1">
        <v>-2479</v>
      </c>
      <c r="BC142" s="1">
        <v>-1.0344900001655333E-3</v>
      </c>
      <c r="BD142" s="1">
        <v>1</v>
      </c>
    </row>
    <row r="143" spans="1:56">
      <c r="A143" s="162" t="s">
        <v>270</v>
      </c>
      <c r="B143" s="72" t="s">
        <v>50</v>
      </c>
      <c r="C143" s="162">
        <v>41851.838100000001</v>
      </c>
      <c r="D143" s="26"/>
      <c r="E143" s="1">
        <f t="shared" si="16"/>
        <v>4404.9991944264011</v>
      </c>
      <c r="F143" s="1">
        <f t="shared" si="17"/>
        <v>4405</v>
      </c>
      <c r="G143" s="1">
        <f t="shared" si="24"/>
        <v>-3.3000000257743523E-4</v>
      </c>
      <c r="J143" s="1">
        <f>VLOOKUP($C143,'Active 1'!$C$21:$K$610,8,FALSE)</f>
        <v>2.1808999736094847E-4</v>
      </c>
      <c r="O143" s="1">
        <f t="shared" ca="1" si="29"/>
        <v>-5.1050882123573192E-2</v>
      </c>
      <c r="P143" s="1">
        <f t="shared" si="19"/>
        <v>-1.0024580207844891E-3</v>
      </c>
      <c r="Q143" s="208">
        <f t="shared" si="20"/>
        <v>26833.338100000001</v>
      </c>
      <c r="R143" s="91"/>
      <c r="S143" s="1">
        <f t="shared" si="25"/>
        <v>4.5219978625095834E-7</v>
      </c>
      <c r="T143" s="1">
        <v>1</v>
      </c>
      <c r="U143" s="1">
        <f t="shared" si="26"/>
        <v>4.5219978625095834E-7</v>
      </c>
      <c r="V143" s="1">
        <f t="shared" si="27"/>
        <v>6.7245801820705383E-4</v>
      </c>
      <c r="AE143" s="1">
        <v>20</v>
      </c>
      <c r="AG143" s="1" t="s">
        <v>70</v>
      </c>
      <c r="AI143" s="1" t="s">
        <v>61</v>
      </c>
      <c r="AL143" s="1">
        <v>31272</v>
      </c>
      <c r="AM143" s="1">
        <v>0.13738231999741402</v>
      </c>
      <c r="AU143" s="1">
        <v>2801.5</v>
      </c>
      <c r="AV143" s="1">
        <v>-2.2100535003119148E-2</v>
      </c>
      <c r="BB143" s="1">
        <v>-2415.5</v>
      </c>
      <c r="BC143" s="1">
        <v>6.0641949967248365E-3</v>
      </c>
      <c r="BD143" s="1">
        <v>1</v>
      </c>
    </row>
    <row r="144" spans="1:56">
      <c r="A144" s="162" t="s">
        <v>270</v>
      </c>
      <c r="B144" s="72" t="s">
        <v>54</v>
      </c>
      <c r="C144" s="163">
        <v>41858.596799999999</v>
      </c>
      <c r="D144" s="162"/>
      <c r="E144" s="94">
        <f t="shared" si="16"/>
        <v>4421.4980739467637</v>
      </c>
      <c r="F144" s="94">
        <f t="shared" si="17"/>
        <v>4421.5</v>
      </c>
      <c r="G144" s="1">
        <f t="shared" si="24"/>
        <v>-7.8900000517023727E-4</v>
      </c>
      <c r="J144" s="1">
        <f>VLOOKUP($C144,'Active 1'!$C$21:$K$610,8,FALSE)</f>
        <v>-2.3579499975312501E-4</v>
      </c>
      <c r="L144" s="91"/>
      <c r="M144" s="91"/>
      <c r="N144" s="91"/>
      <c r="O144" s="1">
        <f t="shared" ca="1" si="29"/>
        <v>-5.095362235545315E-2</v>
      </c>
      <c r="P144" s="1">
        <f t="shared" si="19"/>
        <v>-1.0264818643764858E-3</v>
      </c>
      <c r="Q144" s="208">
        <f t="shared" si="20"/>
        <v>26840.096799999999</v>
      </c>
      <c r="R144" s="91"/>
      <c r="S144" s="1">
        <f t="shared" si="25"/>
        <v>5.6397633452056473E-8</v>
      </c>
      <c r="T144" s="1">
        <v>1</v>
      </c>
      <c r="U144" s="1">
        <f t="shared" si="26"/>
        <v>5.6397633452056473E-8</v>
      </c>
      <c r="V144" s="1">
        <f t="shared" si="27"/>
        <v>2.3748185920624857E-4</v>
      </c>
      <c r="AE144" s="1">
        <v>22</v>
      </c>
      <c r="AG144" s="1" t="s">
        <v>63</v>
      </c>
      <c r="AI144" s="1" t="s">
        <v>61</v>
      </c>
      <c r="AL144" s="1">
        <v>31408.5</v>
      </c>
      <c r="AM144" s="1">
        <v>0.13814563499909127</v>
      </c>
      <c r="AU144" s="1">
        <v>2801.5</v>
      </c>
      <c r="AV144" s="1">
        <v>-2.1005349990446121E-3</v>
      </c>
      <c r="BB144" s="1">
        <v>-2398.5</v>
      </c>
      <c r="BC144" s="1">
        <v>1.4874650005367585E-3</v>
      </c>
      <c r="BD144" s="1">
        <v>1</v>
      </c>
    </row>
    <row r="145" spans="1:56">
      <c r="A145" s="162" t="s">
        <v>270</v>
      </c>
      <c r="B145" s="72" t="s">
        <v>50</v>
      </c>
      <c r="C145" s="162">
        <v>41861.669000000002</v>
      </c>
      <c r="D145" s="26"/>
      <c r="E145" s="1">
        <f t="shared" si="16"/>
        <v>4428.9977199826153</v>
      </c>
      <c r="F145" s="1">
        <f t="shared" si="17"/>
        <v>4429</v>
      </c>
      <c r="G145" s="1">
        <f t="shared" si="24"/>
        <v>-9.3400000332621858E-4</v>
      </c>
      <c r="J145" s="1">
        <f>VLOOKUP($C145,'Active 1'!$C$21:$K$610,8,FALSE)</f>
        <v>-3.7847000203328207E-4</v>
      </c>
      <c r="O145" s="1">
        <f t="shared" ca="1" si="29"/>
        <v>-5.0909413369944041E-2</v>
      </c>
      <c r="P145" s="1">
        <f t="shared" si="19"/>
        <v>-1.0373701327921125E-3</v>
      </c>
      <c r="Q145" s="208">
        <f t="shared" si="20"/>
        <v>26843.169000000002</v>
      </c>
      <c r="R145" s="91"/>
      <c r="S145" s="1">
        <f t="shared" si="25"/>
        <v>1.0685383665795672E-8</v>
      </c>
      <c r="T145" s="1">
        <v>1</v>
      </c>
      <c r="U145" s="1">
        <f t="shared" si="26"/>
        <v>1.0685383665795672E-8</v>
      </c>
      <c r="V145" s="1">
        <f t="shared" si="27"/>
        <v>1.0337012946589393E-4</v>
      </c>
      <c r="AE145" s="1">
        <v>23</v>
      </c>
      <c r="AG145" s="1" t="s">
        <v>63</v>
      </c>
      <c r="AI145" s="1" t="s">
        <v>61</v>
      </c>
      <c r="AL145" s="1">
        <v>32214</v>
      </c>
      <c r="AM145" s="1">
        <v>0.14954233999742428</v>
      </c>
      <c r="AU145" s="1">
        <v>2804</v>
      </c>
      <c r="AV145" s="1">
        <v>-1.6214760005823337E-2</v>
      </c>
      <c r="BB145" s="1">
        <v>-1707.5</v>
      </c>
      <c r="BC145" s="1">
        <v>-6.4843250074773096E-3</v>
      </c>
      <c r="BD145" s="1">
        <v>1</v>
      </c>
    </row>
    <row r="146" spans="1:56">
      <c r="A146" s="162" t="s">
        <v>270</v>
      </c>
      <c r="B146" s="72" t="s">
        <v>54</v>
      </c>
      <c r="C146" s="162">
        <v>41862.693399999996</v>
      </c>
      <c r="D146" s="26"/>
      <c r="E146" s="1">
        <f t="shared" si="16"/>
        <v>4431.4984157052513</v>
      </c>
      <c r="F146" s="1">
        <f t="shared" si="17"/>
        <v>4431.5</v>
      </c>
      <c r="G146" s="1">
        <f t="shared" si="24"/>
        <v>-6.4900000870693475E-4</v>
      </c>
      <c r="J146" s="1">
        <f>VLOOKUP($C146,'Active 1'!$C$21:$K$610,8,FALSE)</f>
        <v>-9.2695001512765884E-5</v>
      </c>
      <c r="O146" s="1">
        <f t="shared" ca="1" si="29"/>
        <v>-5.0894677041441003E-2</v>
      </c>
      <c r="P146" s="1">
        <f t="shared" si="19"/>
        <v>-1.0409951583070674E-3</v>
      </c>
      <c r="Q146" s="208">
        <f t="shared" si="20"/>
        <v>26844.193399999996</v>
      </c>
      <c r="R146" s="91"/>
      <c r="S146" s="1">
        <f t="shared" si="25"/>
        <v>1.5366019731003038E-7</v>
      </c>
      <c r="T146" s="1">
        <v>1</v>
      </c>
      <c r="U146" s="1">
        <f t="shared" si="26"/>
        <v>1.5366019731003038E-7</v>
      </c>
      <c r="V146" s="1">
        <f t="shared" si="27"/>
        <v>3.9199514960013265E-4</v>
      </c>
      <c r="AE146" s="1">
        <v>13</v>
      </c>
      <c r="AG146" s="1" t="s">
        <v>70</v>
      </c>
      <c r="AI146" s="1" t="s">
        <v>61</v>
      </c>
      <c r="AL146" s="1">
        <v>32216.5</v>
      </c>
      <c r="AM146" s="1">
        <v>0.14972811499319505</v>
      </c>
      <c r="AU146" s="1">
        <v>2812</v>
      </c>
      <c r="AV146" s="1">
        <v>7.1971999568631873E-4</v>
      </c>
      <c r="BB146" s="1">
        <v>-1700</v>
      </c>
      <c r="BC146" s="1">
        <v>-7.626999999047257E-3</v>
      </c>
      <c r="BD146" s="1">
        <v>1</v>
      </c>
    </row>
    <row r="147" spans="1:56">
      <c r="A147" s="162" t="s">
        <v>270</v>
      </c>
      <c r="B147" s="72" t="s">
        <v>50</v>
      </c>
      <c r="C147" s="162">
        <v>41863.717900000003</v>
      </c>
      <c r="D147" s="26"/>
      <c r="E147" s="1">
        <f t="shared" si="16"/>
        <v>4433.9993555411256</v>
      </c>
      <c r="F147" s="1">
        <f t="shared" si="17"/>
        <v>4434</v>
      </c>
      <c r="G147" s="1">
        <f t="shared" si="24"/>
        <v>-2.6400000206194818E-4</v>
      </c>
      <c r="J147" s="1">
        <f>VLOOKUP($C147,'Active 1'!$C$21:$K$610,8,FALSE)</f>
        <v>2.9308000375749543E-4</v>
      </c>
      <c r="O147" s="1">
        <f t="shared" ca="1" si="29"/>
        <v>-5.0879940712937971E-2</v>
      </c>
      <c r="P147" s="1">
        <f t="shared" si="19"/>
        <v>-1.0446179851768969E-3</v>
      </c>
      <c r="Q147" s="208">
        <f t="shared" si="20"/>
        <v>26845.217900000003</v>
      </c>
      <c r="R147" s="91"/>
      <c r="S147" s="1">
        <f t="shared" si="25"/>
        <v>6.0936443556245041E-7</v>
      </c>
      <c r="T147" s="1">
        <v>1</v>
      </c>
      <c r="U147" s="1">
        <f t="shared" si="26"/>
        <v>6.0936443556245041E-7</v>
      </c>
      <c r="V147" s="1">
        <f t="shared" si="27"/>
        <v>7.8061798311494877E-4</v>
      </c>
      <c r="AD147" s="1" t="s">
        <v>76</v>
      </c>
      <c r="AE147" s="1">
        <v>8</v>
      </c>
      <c r="AG147" s="1" t="s">
        <v>77</v>
      </c>
      <c r="AI147" s="1" t="s">
        <v>61</v>
      </c>
      <c r="AU147" s="1">
        <v>2813.5</v>
      </c>
      <c r="AV147" s="1">
        <v>-1.8848815001547337E-2</v>
      </c>
      <c r="BB147" s="1">
        <v>-1748</v>
      </c>
      <c r="BC147" s="1">
        <v>7.6611999975284562E-4</v>
      </c>
      <c r="BD147" s="1">
        <v>1</v>
      </c>
    </row>
    <row r="148" spans="1:56">
      <c r="A148" s="162" t="s">
        <v>270</v>
      </c>
      <c r="B148" s="72" t="s">
        <v>50</v>
      </c>
      <c r="C148" s="162">
        <v>41866.584799999997</v>
      </c>
      <c r="D148" s="26"/>
      <c r="E148" s="1">
        <f t="shared" si="16"/>
        <v>4440.9978371569441</v>
      </c>
      <c r="F148" s="1">
        <f t="shared" si="17"/>
        <v>4441</v>
      </c>
      <c r="G148" s="1">
        <f t="shared" si="24"/>
        <v>-8.8600000890437514E-4</v>
      </c>
      <c r="J148" s="1">
        <f>VLOOKUP($C148,'Active 1'!$C$21:$K$610,8,FALSE)</f>
        <v>-3.2675000693416223E-4</v>
      </c>
      <c r="O148" s="1">
        <f t="shared" ca="1" si="29"/>
        <v>-5.0838678993129466E-2</v>
      </c>
      <c r="P148" s="1">
        <f t="shared" si="19"/>
        <v>-1.0547502036203421E-3</v>
      </c>
      <c r="Q148" s="208">
        <f t="shared" si="20"/>
        <v>26848.084799999997</v>
      </c>
      <c r="R148" s="91"/>
      <c r="S148" s="1">
        <f t="shared" si="25"/>
        <v>2.8476628216676757E-8</v>
      </c>
      <c r="T148" s="1">
        <v>1</v>
      </c>
      <c r="U148" s="1">
        <f t="shared" si="26"/>
        <v>2.8476628216676757E-8</v>
      </c>
      <c r="V148" s="1">
        <f t="shared" si="27"/>
        <v>1.6875019471596694E-4</v>
      </c>
      <c r="AD148" s="1" t="s">
        <v>76</v>
      </c>
      <c r="AE148" s="1">
        <v>12</v>
      </c>
      <c r="AG148" s="1" t="s">
        <v>77</v>
      </c>
      <c r="AI148" s="1" t="s">
        <v>61</v>
      </c>
      <c r="AU148" s="1">
        <v>2816</v>
      </c>
      <c r="AV148" s="1">
        <v>-1.796304000163218E-2</v>
      </c>
      <c r="BB148" s="1">
        <v>-1684.5</v>
      </c>
      <c r="BC148" s="1">
        <v>3.4648049986572005E-3</v>
      </c>
      <c r="BD148" s="1">
        <v>1</v>
      </c>
    </row>
    <row r="149" spans="1:56">
      <c r="A149" s="29" t="s">
        <v>52</v>
      </c>
      <c r="B149" s="25" t="s">
        <v>54</v>
      </c>
      <c r="C149" s="26">
        <v>41877.8508</v>
      </c>
      <c r="D149" s="26">
        <v>2.0000000000000001E-4</v>
      </c>
      <c r="E149" s="1">
        <f t="shared" ref="E149:E212" si="30">+(C149-C$7)/C$8</f>
        <v>4468.4996313890451</v>
      </c>
      <c r="F149" s="1">
        <f t="shared" ref="F149:F212" si="31">ROUND(2*E149,0)/2</f>
        <v>4468.5</v>
      </c>
      <c r="G149" s="1">
        <f t="shared" ref="G149:G175" si="32">+C149-(C$7+F149*C$8)</f>
        <v>-1.5100000018719584E-4</v>
      </c>
      <c r="J149" s="1">
        <f>VLOOKUP($C149,'Active 1'!$C$21:$K$610,8,FALSE)</f>
        <v>4.1677500121295452E-4</v>
      </c>
      <c r="P149" s="1">
        <f t="shared" ref="P149:P212" si="33">+D$11+D$12*F149+D$13*F149^2</f>
        <v>-1.0943884703401813E-3</v>
      </c>
      <c r="Q149" s="208">
        <f t="shared" ref="Q149:Q212" si="34">+C149-15018.5</f>
        <v>26859.3508</v>
      </c>
      <c r="R149" s="91"/>
      <c r="S149" s="1">
        <f t="shared" ref="S149:S175" si="35">+(P149-G149)^2</f>
        <v>8.8998180561759027E-7</v>
      </c>
      <c r="T149" s="1">
        <v>1</v>
      </c>
      <c r="U149" s="1">
        <f t="shared" ref="U149:U175" si="36">+T149*S149</f>
        <v>8.8998180561759027E-7</v>
      </c>
      <c r="V149" s="1">
        <f t="shared" ref="V149:V175" si="37">+G149-P149</f>
        <v>9.4338847015298542E-4</v>
      </c>
      <c r="AD149" s="1" t="s">
        <v>81</v>
      </c>
      <c r="AE149" s="1">
        <v>14</v>
      </c>
      <c r="AG149" s="1" t="s">
        <v>72</v>
      </c>
      <c r="AI149" s="1" t="s">
        <v>61</v>
      </c>
      <c r="AU149" s="1">
        <v>2823.5</v>
      </c>
      <c r="AV149" s="1">
        <v>4.6942849949118681E-3</v>
      </c>
      <c r="BB149" s="1">
        <v>0</v>
      </c>
      <c r="BC149" s="1">
        <v>-1.0000000474974513E-4</v>
      </c>
      <c r="BD149" s="1">
        <v>1</v>
      </c>
    </row>
    <row r="150" spans="1:56">
      <c r="A150" s="29" t="s">
        <v>55</v>
      </c>
      <c r="B150" s="25"/>
      <c r="C150" s="26">
        <v>41895.468000000001</v>
      </c>
      <c r="D150" s="26"/>
      <c r="E150" s="1">
        <f t="shared" si="30"/>
        <v>4511.5055438109921</v>
      </c>
      <c r="F150" s="1">
        <f t="shared" si="31"/>
        <v>4511.5</v>
      </c>
      <c r="G150" s="1">
        <f t="shared" si="32"/>
        <v>2.2709999975631945E-3</v>
      </c>
      <c r="J150" s="1">
        <f>VLOOKUP($C150,'Active 1'!$C$21:$K$610,8,FALSE)</f>
        <v>2.8521049971459433E-3</v>
      </c>
      <c r="P150" s="1">
        <f t="shared" si="33"/>
        <v>-1.1558350901586874E-3</v>
      </c>
      <c r="Q150" s="208">
        <f t="shared" si="34"/>
        <v>26876.968000000001</v>
      </c>
      <c r="R150" s="91"/>
      <c r="S150" s="1">
        <f t="shared" si="35"/>
        <v>1.1743198718441837E-5</v>
      </c>
      <c r="T150" s="1">
        <v>1</v>
      </c>
      <c r="U150" s="1">
        <f t="shared" si="36"/>
        <v>1.1743198718441837E-5</v>
      </c>
      <c r="V150" s="1">
        <f t="shared" si="37"/>
        <v>3.4268350877218819E-3</v>
      </c>
      <c r="AD150" s="1" t="s">
        <v>81</v>
      </c>
      <c r="AE150" s="1">
        <v>12</v>
      </c>
      <c r="AG150" s="1" t="s">
        <v>72</v>
      </c>
      <c r="AI150" s="1" t="s">
        <v>61</v>
      </c>
      <c r="AU150" s="1">
        <v>2833</v>
      </c>
      <c r="AV150" s="1">
        <v>-2.3939769998833071E-2</v>
      </c>
    </row>
    <row r="151" spans="1:56">
      <c r="A151" s="16" t="s">
        <v>321</v>
      </c>
      <c r="B151" s="16" t="s">
        <v>50</v>
      </c>
      <c r="C151" s="17">
        <v>41910.821000000004</v>
      </c>
      <c r="D151" s="17" t="s">
        <v>138</v>
      </c>
      <c r="E151" s="1">
        <f t="shared" si="30"/>
        <v>4548.984244933431</v>
      </c>
      <c r="F151" s="1">
        <f t="shared" si="31"/>
        <v>4549</v>
      </c>
      <c r="G151" s="1">
        <f t="shared" si="32"/>
        <v>-6.4540000021224841E-3</v>
      </c>
      <c r="I151" s="1">
        <f>VLOOKUP($C151,'Active 1'!$C$21:$K$610,7,FALSE)</f>
        <v>-5.8612700013327412E-3</v>
      </c>
      <c r="O151" s="1">
        <f ca="1">+C$11+C$12*$F151</f>
        <v>-5.0202069601798287E-2</v>
      </c>
      <c r="P151" s="1">
        <f t="shared" si="33"/>
        <v>-1.2088912858069351E-3</v>
      </c>
      <c r="Q151" s="208">
        <f t="shared" si="34"/>
        <v>26892.321000000004</v>
      </c>
      <c r="S151" s="1">
        <f t="shared" si="35"/>
        <v>2.7511165445969341E-5</v>
      </c>
      <c r="T151" s="1">
        <v>0.1</v>
      </c>
      <c r="U151" s="1">
        <f t="shared" si="36"/>
        <v>2.7511165445969343E-6</v>
      </c>
      <c r="V151" s="1">
        <f t="shared" si="37"/>
        <v>-5.2451087163155486E-3</v>
      </c>
      <c r="AD151" s="1" t="s">
        <v>81</v>
      </c>
      <c r="AE151" s="1">
        <v>15</v>
      </c>
      <c r="AG151" s="1" t="s">
        <v>72</v>
      </c>
      <c r="AI151" s="1" t="s">
        <v>61</v>
      </c>
      <c r="AU151" s="1">
        <v>3529</v>
      </c>
      <c r="AV151" s="1">
        <v>2.3599900014232844E-3</v>
      </c>
      <c r="BB151" s="1">
        <v>19.5</v>
      </c>
      <c r="BC151" s="1">
        <v>9.0449975687079132E-6</v>
      </c>
      <c r="BD151" s="1">
        <v>1</v>
      </c>
    </row>
    <row r="152" spans="1:56">
      <c r="A152" s="16" t="s">
        <v>321</v>
      </c>
      <c r="B152" s="16" t="s">
        <v>54</v>
      </c>
      <c r="C152" s="17">
        <v>41952.396000000001</v>
      </c>
      <c r="D152" s="17" t="s">
        <v>138</v>
      </c>
      <c r="E152" s="1">
        <f t="shared" si="30"/>
        <v>4650.474311966911</v>
      </c>
      <c r="F152" s="1">
        <f t="shared" si="31"/>
        <v>4650.5</v>
      </c>
      <c r="G152" s="1">
        <f t="shared" si="32"/>
        <v>-1.0523000004468486E-2</v>
      </c>
      <c r="I152" s="1">
        <f>VLOOKUP($C152,'Active 1'!$C$21:$K$610,7,FALSE)</f>
        <v>-9.8988050012849271E-3</v>
      </c>
      <c r="O152" s="1">
        <f ca="1">+C$11+C$12*$F152</f>
        <v>-4.9603774664575002E-2</v>
      </c>
      <c r="P152" s="1">
        <f t="shared" si="33"/>
        <v>-1.3500151552464689E-3</v>
      </c>
      <c r="Q152" s="208">
        <f t="shared" si="34"/>
        <v>26933.896000000001</v>
      </c>
      <c r="S152" s="1">
        <f t="shared" si="35"/>
        <v>8.4143651044056689E-5</v>
      </c>
      <c r="T152" s="1">
        <v>0.1</v>
      </c>
      <c r="U152" s="1">
        <f t="shared" si="36"/>
        <v>8.4143651044056685E-6</v>
      </c>
      <c r="V152" s="1">
        <f t="shared" si="37"/>
        <v>-9.1729848492220177E-3</v>
      </c>
      <c r="AD152" s="1" t="s">
        <v>76</v>
      </c>
      <c r="AE152" s="1">
        <v>14</v>
      </c>
      <c r="AG152" s="1" t="s">
        <v>63</v>
      </c>
      <c r="AI152" s="1" t="s">
        <v>61</v>
      </c>
      <c r="AU152" s="1">
        <v>3692.5</v>
      </c>
      <c r="AV152" s="1">
        <v>1.5896750046522357E-3</v>
      </c>
      <c r="BB152" s="1">
        <v>102.5</v>
      </c>
      <c r="BC152" s="1">
        <v>4.1677500121295452E-4</v>
      </c>
      <c r="BD152" s="1">
        <v>1</v>
      </c>
    </row>
    <row r="153" spans="1:56">
      <c r="A153" s="29" t="s">
        <v>56</v>
      </c>
      <c r="B153" s="25"/>
      <c r="C153" s="26">
        <v>42193.482799999998</v>
      </c>
      <c r="D153" s="26"/>
      <c r="E153" s="1">
        <f t="shared" si="30"/>
        <v>5238.9990381939397</v>
      </c>
      <c r="F153" s="1">
        <f t="shared" si="31"/>
        <v>5239</v>
      </c>
      <c r="G153" s="1">
        <f t="shared" si="32"/>
        <v>-3.9400000241585076E-4</v>
      </c>
      <c r="J153" s="1">
        <f>VLOOKUP($C153,'Active 1'!$C$21:$K$610,8,FALSE)</f>
        <v>4.1262999729951844E-4</v>
      </c>
      <c r="P153" s="1">
        <f t="shared" si="33"/>
        <v>-2.0968320947324136E-3</v>
      </c>
      <c r="Q153" s="208">
        <f t="shared" si="34"/>
        <v>27174.982799999998</v>
      </c>
      <c r="R153" s="91"/>
      <c r="S153" s="1">
        <f t="shared" si="35"/>
        <v>2.8996371346232032E-6</v>
      </c>
      <c r="T153" s="1">
        <v>1</v>
      </c>
      <c r="U153" s="1">
        <f t="shared" si="36"/>
        <v>2.8996371346232032E-6</v>
      </c>
      <c r="V153" s="1">
        <f t="shared" si="37"/>
        <v>1.7028320923165629E-3</v>
      </c>
      <c r="AD153" s="1" t="s">
        <v>76</v>
      </c>
      <c r="AE153" s="1">
        <v>11</v>
      </c>
      <c r="AG153" s="1" t="s">
        <v>63</v>
      </c>
      <c r="AI153" s="1" t="s">
        <v>61</v>
      </c>
      <c r="AU153" s="1">
        <v>3751</v>
      </c>
      <c r="AV153" s="1">
        <v>-3.683189999719616E-3</v>
      </c>
      <c r="BB153" s="1">
        <v>951</v>
      </c>
      <c r="BC153" s="1">
        <v>-1.7751189996488392E-2</v>
      </c>
      <c r="BD153" s="1">
        <v>1</v>
      </c>
    </row>
    <row r="154" spans="1:56">
      <c r="A154" s="162" t="s">
        <v>271</v>
      </c>
      <c r="B154" s="72" t="s">
        <v>50</v>
      </c>
      <c r="C154" s="162">
        <v>42203.722999999998</v>
      </c>
      <c r="D154" s="26"/>
      <c r="E154" s="1">
        <f t="shared" si="30"/>
        <v>5263.996719118446</v>
      </c>
      <c r="F154" s="1">
        <f t="shared" si="31"/>
        <v>5264</v>
      </c>
      <c r="G154" s="1">
        <f t="shared" si="32"/>
        <v>-1.3440000038826838E-3</v>
      </c>
      <c r="I154" s="1">
        <f>VLOOKUP($C154,'Active 1'!$C$21:$K$610,7,FALSE)</f>
        <v>-5.2962000336265191E-4</v>
      </c>
      <c r="O154" s="1">
        <f ca="1">+C$11+C$12*$F154</f>
        <v>-4.598747964992983E-2</v>
      </c>
      <c r="P154" s="1">
        <f t="shared" si="33"/>
        <v>-2.1258598006404098E-3</v>
      </c>
      <c r="Q154" s="208">
        <f t="shared" si="34"/>
        <v>27185.222999999998</v>
      </c>
      <c r="R154" s="91"/>
      <c r="S154" s="1">
        <f t="shared" si="35"/>
        <v>6.1130474178603251E-7</v>
      </c>
      <c r="T154" s="1">
        <v>0.1</v>
      </c>
      <c r="U154" s="1">
        <f t="shared" si="36"/>
        <v>6.1130474178603254E-8</v>
      </c>
      <c r="V154" s="1">
        <f t="shared" si="37"/>
        <v>7.8185979675772597E-4</v>
      </c>
      <c r="AD154" s="1" t="s">
        <v>76</v>
      </c>
      <c r="AE154" s="1">
        <v>10</v>
      </c>
      <c r="AG154" s="1" t="s">
        <v>105</v>
      </c>
      <c r="AI154" s="1" t="s">
        <v>61</v>
      </c>
      <c r="AU154" s="1">
        <v>4459</v>
      </c>
      <c r="AV154" s="1">
        <v>5.1682899938896298E-3</v>
      </c>
      <c r="BB154" s="1">
        <v>963</v>
      </c>
      <c r="BC154" s="1">
        <v>-1.7599469996639527E-2</v>
      </c>
      <c r="BD154" s="1">
        <v>1</v>
      </c>
    </row>
    <row r="155" spans="1:56">
      <c r="A155" s="29" t="s">
        <v>57</v>
      </c>
      <c r="B155" s="25" t="s">
        <v>54</v>
      </c>
      <c r="C155" s="26">
        <v>42215.807800000002</v>
      </c>
      <c r="D155" s="26">
        <v>2.0000000000000001E-4</v>
      </c>
      <c r="E155" s="1">
        <f t="shared" si="30"/>
        <v>5293.497312313556</v>
      </c>
      <c r="F155" s="1">
        <f t="shared" si="31"/>
        <v>5293.5</v>
      </c>
      <c r="G155" s="1">
        <f t="shared" si="32"/>
        <v>-1.1010000016540289E-3</v>
      </c>
      <c r="J155" s="1">
        <f>VLOOKUP($C155,'Active 1'!$C$21:$K$610,8,FALSE)</f>
        <v>-2.7747499552788213E-4</v>
      </c>
      <c r="P155" s="1">
        <f t="shared" si="33"/>
        <v>-2.1598297038756369E-3</v>
      </c>
      <c r="Q155" s="208">
        <f t="shared" si="34"/>
        <v>27197.307800000002</v>
      </c>
      <c r="R155" s="91"/>
      <c r="S155" s="1">
        <f t="shared" si="35"/>
        <v>1.121120338306699E-6</v>
      </c>
      <c r="T155" s="1">
        <v>1</v>
      </c>
      <c r="U155" s="1">
        <f t="shared" si="36"/>
        <v>1.121120338306699E-6</v>
      </c>
      <c r="V155" s="1">
        <f t="shared" si="37"/>
        <v>1.058829702221608E-3</v>
      </c>
      <c r="AD155" s="1" t="s">
        <v>76</v>
      </c>
      <c r="AE155" s="1">
        <v>12</v>
      </c>
      <c r="AG155" s="1" t="s">
        <v>105</v>
      </c>
      <c r="AI155" s="1" t="s">
        <v>61</v>
      </c>
      <c r="AU155" s="1">
        <v>4482</v>
      </c>
      <c r="AV155" s="1">
        <v>2.7174199931323528E-3</v>
      </c>
      <c r="BB155" s="1">
        <v>-870</v>
      </c>
      <c r="BC155" s="1">
        <v>2.5029999960679561E-4</v>
      </c>
      <c r="BD155" s="1">
        <v>1</v>
      </c>
    </row>
    <row r="156" spans="1:56">
      <c r="A156" s="29" t="s">
        <v>57</v>
      </c>
      <c r="B156" s="25" t="s">
        <v>50</v>
      </c>
      <c r="C156" s="26">
        <v>42216.832000000002</v>
      </c>
      <c r="D156" s="26">
        <v>2.9999999999999997E-4</v>
      </c>
      <c r="E156" s="1">
        <f t="shared" si="30"/>
        <v>5295.9975198097845</v>
      </c>
      <c r="F156" s="1">
        <f t="shared" si="31"/>
        <v>5296</v>
      </c>
      <c r="G156" s="1">
        <f t="shared" si="32"/>
        <v>-1.0160000019823201E-3</v>
      </c>
      <c r="J156" s="1">
        <f>VLOOKUP($C156,'Active 1'!$C$21:$K$610,8,FALSE)</f>
        <v>-1.9169999723089859E-4</v>
      </c>
      <c r="P156" s="1">
        <f t="shared" si="33"/>
        <v>-2.1626944379057409E-3</v>
      </c>
      <c r="Q156" s="208">
        <f t="shared" si="34"/>
        <v>27198.332000000002</v>
      </c>
      <c r="R156" s="91"/>
      <c r="S156" s="1">
        <f t="shared" si="35"/>
        <v>1.3149081293777323E-6</v>
      </c>
      <c r="T156" s="1">
        <v>1</v>
      </c>
      <c r="U156" s="1">
        <f t="shared" si="36"/>
        <v>1.3149081293777323E-6</v>
      </c>
      <c r="V156" s="1">
        <f t="shared" si="37"/>
        <v>1.1466944359234208E-3</v>
      </c>
      <c r="AD156" s="1" t="s">
        <v>76</v>
      </c>
      <c r="AE156" s="1">
        <v>24</v>
      </c>
      <c r="AG156" s="1" t="s">
        <v>63</v>
      </c>
      <c r="AI156" s="1" t="s">
        <v>61</v>
      </c>
      <c r="AU156" s="1">
        <v>4493</v>
      </c>
      <c r="AV156" s="1">
        <v>2.8148299970780499E-3</v>
      </c>
      <c r="BB156" s="1">
        <v>-870</v>
      </c>
      <c r="BC156" s="1">
        <v>4.5029999455437064E-4</v>
      </c>
      <c r="BD156" s="1">
        <v>1</v>
      </c>
    </row>
    <row r="157" spans="1:56">
      <c r="A157" s="29" t="s">
        <v>58</v>
      </c>
      <c r="B157" s="25" t="s">
        <v>50</v>
      </c>
      <c r="C157" s="26">
        <v>42225.417000000001</v>
      </c>
      <c r="D157" s="26"/>
      <c r="E157" s="1">
        <f t="shared" si="30"/>
        <v>5316.9546388833242</v>
      </c>
      <c r="F157" s="1">
        <f t="shared" si="31"/>
        <v>5317</v>
      </c>
      <c r="G157" s="1">
        <f t="shared" si="32"/>
        <v>-1.8582000004244037E-2</v>
      </c>
      <c r="J157" s="1">
        <f>VLOOKUP($C157,'Active 1'!$C$21:$K$610,8,FALSE)</f>
        <v>-1.7751189996488392E-2</v>
      </c>
      <c r="P157" s="1">
        <f t="shared" si="33"/>
        <v>-2.1866714012490256E-3</v>
      </c>
      <c r="Q157" s="208">
        <f t="shared" si="34"/>
        <v>27206.917000000001</v>
      </c>
      <c r="R157" s="91"/>
      <c r="S157" s="1">
        <f t="shared" si="35"/>
        <v>2.6880680000018639E-4</v>
      </c>
      <c r="T157" s="1">
        <v>1</v>
      </c>
      <c r="U157" s="1">
        <f t="shared" si="36"/>
        <v>2.6880680000018639E-4</v>
      </c>
      <c r="V157" s="1">
        <f t="shared" si="37"/>
        <v>-1.6395328602995012E-2</v>
      </c>
      <c r="AD157" s="1" t="s">
        <v>76</v>
      </c>
      <c r="AE157" s="1">
        <v>6</v>
      </c>
      <c r="AG157" s="1" t="s">
        <v>109</v>
      </c>
      <c r="AI157" s="1" t="s">
        <v>61</v>
      </c>
      <c r="AU157" s="1">
        <v>4495.5</v>
      </c>
      <c r="AV157" s="1">
        <v>3.3006049998220988E-3</v>
      </c>
      <c r="BB157" s="1">
        <v>23.5</v>
      </c>
      <c r="BC157" s="1">
        <v>6.2628500018035993E-4</v>
      </c>
      <c r="BD157" s="1">
        <v>1</v>
      </c>
    </row>
    <row r="158" spans="1:56">
      <c r="A158" s="29" t="s">
        <v>58</v>
      </c>
      <c r="B158" s="25" t="s">
        <v>50</v>
      </c>
      <c r="C158" s="26">
        <v>42230.332900000001</v>
      </c>
      <c r="D158" s="26"/>
      <c r="E158" s="1">
        <f t="shared" si="30"/>
        <v>5328.955000170874</v>
      </c>
      <c r="F158" s="1">
        <f t="shared" si="31"/>
        <v>5329</v>
      </c>
      <c r="G158" s="1">
        <f t="shared" si="32"/>
        <v>-1.8434000005072448E-2</v>
      </c>
      <c r="J158" s="1">
        <f>VLOOKUP($C158,'Active 1'!$C$21:$K$610,8,FALSE)</f>
        <v>-1.7599469996639527E-2</v>
      </c>
      <c r="P158" s="1">
        <f t="shared" si="33"/>
        <v>-2.2003028700818533E-3</v>
      </c>
      <c r="Q158" s="208">
        <f t="shared" si="34"/>
        <v>27211.832900000001</v>
      </c>
      <c r="R158" s="91"/>
      <c r="S158" s="1">
        <f t="shared" si="35"/>
        <v>2.6353292267060178E-4</v>
      </c>
      <c r="T158" s="1">
        <v>1</v>
      </c>
      <c r="U158" s="1">
        <f t="shared" si="36"/>
        <v>2.6353292267060178E-4</v>
      </c>
      <c r="V158" s="1">
        <f t="shared" si="37"/>
        <v>-1.6233697134990593E-2</v>
      </c>
      <c r="AD158" s="1" t="s">
        <v>76</v>
      </c>
      <c r="AE158" s="1">
        <v>8</v>
      </c>
      <c r="AG158" s="1" t="s">
        <v>109</v>
      </c>
      <c r="AI158" s="1" t="s">
        <v>61</v>
      </c>
      <c r="AU158" s="1">
        <v>5689</v>
      </c>
      <c r="AV158" s="1">
        <v>1.1969589999353047E-2</v>
      </c>
      <c r="BB158" s="1">
        <v>38</v>
      </c>
      <c r="BC158" s="1">
        <v>6.3779996708035469E-5</v>
      </c>
      <c r="BD158" s="1">
        <v>1</v>
      </c>
    </row>
    <row r="159" spans="1:56">
      <c r="A159" s="29" t="s">
        <v>57</v>
      </c>
      <c r="B159" s="25" t="s">
        <v>50</v>
      </c>
      <c r="C159" s="26">
        <v>42241.820099999997</v>
      </c>
      <c r="D159" s="26">
        <v>2.9999999999999997E-4</v>
      </c>
      <c r="E159" s="1">
        <f t="shared" si="30"/>
        <v>5356.9967728233496</v>
      </c>
      <c r="F159" s="1">
        <f t="shared" si="31"/>
        <v>5357</v>
      </c>
      <c r="G159" s="1">
        <f t="shared" si="32"/>
        <v>-1.3220000037108548E-3</v>
      </c>
      <c r="J159" s="1">
        <f>VLOOKUP($C159,'Active 1'!$C$21:$K$610,8,FALSE)</f>
        <v>-4.7879000339889899E-4</v>
      </c>
      <c r="P159" s="1">
        <f t="shared" si="33"/>
        <v>-2.2319126320884302E-3</v>
      </c>
      <c r="Q159" s="208">
        <f t="shared" si="34"/>
        <v>27223.320099999997</v>
      </c>
      <c r="R159" s="91"/>
      <c r="S159" s="1">
        <f t="shared" si="35"/>
        <v>8.279409912809876E-7</v>
      </c>
      <c r="T159" s="1">
        <v>1</v>
      </c>
      <c r="U159" s="1">
        <f t="shared" si="36"/>
        <v>8.279409912809876E-7</v>
      </c>
      <c r="V159" s="1">
        <f t="shared" si="37"/>
        <v>9.0991262837757537E-4</v>
      </c>
      <c r="AD159" s="1" t="s">
        <v>76</v>
      </c>
      <c r="AE159" s="1">
        <v>8</v>
      </c>
      <c r="AG159" s="1" t="s">
        <v>109</v>
      </c>
      <c r="AI159" s="1" t="s">
        <v>61</v>
      </c>
      <c r="AU159" s="1">
        <v>6276</v>
      </c>
      <c r="AV159" s="1">
        <v>9.2495599965332076E-3</v>
      </c>
      <c r="BB159" s="1">
        <v>145.5</v>
      </c>
      <c r="BC159" s="1">
        <v>2.8521049971459433E-3</v>
      </c>
      <c r="BD159" s="1">
        <v>1</v>
      </c>
    </row>
    <row r="160" spans="1:56">
      <c r="A160" s="164" t="s">
        <v>272</v>
      </c>
      <c r="B160" s="161"/>
      <c r="C160" s="162">
        <v>42243.460800000001</v>
      </c>
      <c r="D160" s="26"/>
      <c r="E160" s="1">
        <f t="shared" si="30"/>
        <v>5361.0019382588807</v>
      </c>
      <c r="F160" s="1">
        <f t="shared" si="31"/>
        <v>5361</v>
      </c>
      <c r="G160" s="1">
        <f t="shared" si="32"/>
        <v>7.9399999958695844E-4</v>
      </c>
      <c r="J160" s="1">
        <f>VLOOKUP($C160,'Active 1'!$C$21:$K$610,8,FALSE)</f>
        <v>1.6384499976993538E-3</v>
      </c>
      <c r="P160" s="1">
        <f t="shared" si="33"/>
        <v>-2.2364057982489872E-3</v>
      </c>
      <c r="Q160" s="208">
        <f t="shared" si="34"/>
        <v>27224.960800000001</v>
      </c>
      <c r="R160" s="91"/>
      <c r="S160" s="1">
        <f t="shared" si="35"/>
        <v>9.1833592995577135E-6</v>
      </c>
      <c r="T160" s="1">
        <v>1</v>
      </c>
      <c r="U160" s="1">
        <f t="shared" si="36"/>
        <v>9.1833592995577135E-6</v>
      </c>
      <c r="V160" s="1">
        <f t="shared" si="37"/>
        <v>3.0304057978359457E-3</v>
      </c>
      <c r="AD160" s="1" t="s">
        <v>76</v>
      </c>
      <c r="AE160" s="1">
        <v>11</v>
      </c>
      <c r="AG160" s="1" t="s">
        <v>105</v>
      </c>
      <c r="AI160" s="1" t="s">
        <v>61</v>
      </c>
      <c r="AU160" s="1">
        <v>6378.5</v>
      </c>
      <c r="AV160" s="1">
        <v>5.4663349947077222E-3</v>
      </c>
      <c r="BB160" s="1">
        <v>1056</v>
      </c>
      <c r="BC160" s="1">
        <v>4.5135999243939295E-4</v>
      </c>
      <c r="BD160" s="1">
        <v>1</v>
      </c>
    </row>
    <row r="161" spans="1:56">
      <c r="A161" s="16" t="s">
        <v>321</v>
      </c>
      <c r="B161" s="16" t="s">
        <v>54</v>
      </c>
      <c r="C161" s="17">
        <v>42246.525000000001</v>
      </c>
      <c r="D161" s="17" t="s">
        <v>138</v>
      </c>
      <c r="E161" s="1">
        <f t="shared" si="30"/>
        <v>5368.4820552379324</v>
      </c>
      <c r="F161" s="1">
        <f t="shared" si="31"/>
        <v>5368.5</v>
      </c>
      <c r="G161" s="1">
        <f t="shared" si="32"/>
        <v>-7.3510000001988374E-3</v>
      </c>
      <c r="I161" s="1">
        <f>VLOOKUP($C161,'Active 1'!$C$21:$K$610,7,FALSE)</f>
        <v>-6.5042249989346601E-3</v>
      </c>
      <c r="O161" s="1">
        <f ca="1">+C$11+C$12*$F161</f>
        <v>-4.5371501118502904E-2</v>
      </c>
      <c r="P161" s="1">
        <f t="shared" si="33"/>
        <v>-2.2448153141486522E-3</v>
      </c>
      <c r="Q161" s="208">
        <f t="shared" si="34"/>
        <v>27228.025000000001</v>
      </c>
      <c r="S161" s="1">
        <f t="shared" si="35"/>
        <v>2.6073122048053429E-5</v>
      </c>
      <c r="T161" s="1">
        <v>0.1</v>
      </c>
      <c r="U161" s="1">
        <f t="shared" si="36"/>
        <v>2.6073122048053431E-6</v>
      </c>
      <c r="V161" s="1">
        <f t="shared" si="37"/>
        <v>-5.1061846860501851E-3</v>
      </c>
      <c r="AD161" s="1" t="s">
        <v>76</v>
      </c>
      <c r="AE161" s="1">
        <v>8</v>
      </c>
      <c r="AG161" s="1" t="s">
        <v>109</v>
      </c>
      <c r="AI161" s="1" t="s">
        <v>61</v>
      </c>
      <c r="AU161" s="1">
        <v>6565.5</v>
      </c>
      <c r="AV161" s="1">
        <v>-3.9477694997913204E-2</v>
      </c>
      <c r="BB161" s="1">
        <v>873</v>
      </c>
      <c r="BC161" s="1">
        <v>4.1262999729951844E-4</v>
      </c>
      <c r="BD161" s="1">
        <v>1</v>
      </c>
    </row>
    <row r="162" spans="1:56">
      <c r="A162" s="29" t="s">
        <v>57</v>
      </c>
      <c r="B162" s="25" t="s">
        <v>50</v>
      </c>
      <c r="C162" s="26">
        <v>42248.784399999997</v>
      </c>
      <c r="D162" s="26">
        <v>2.0000000000000001E-4</v>
      </c>
      <c r="E162" s="1">
        <f t="shared" si="30"/>
        <v>5373.9975491033565</v>
      </c>
      <c r="F162" s="1">
        <f t="shared" si="31"/>
        <v>5374</v>
      </c>
      <c r="G162" s="1">
        <f t="shared" si="32"/>
        <v>-1.0040000051958486E-3</v>
      </c>
      <c r="J162" s="1">
        <f>VLOOKUP($C162,'Active 1'!$C$21:$K$610,8,FALSE)</f>
        <v>-1.5552000695606694E-4</v>
      </c>
      <c r="P162" s="1">
        <f t="shared" si="33"/>
        <v>-2.2509697162249476E-3</v>
      </c>
      <c r="Q162" s="208">
        <f t="shared" si="34"/>
        <v>27230.284399999997</v>
      </c>
      <c r="R162" s="91"/>
      <c r="S162" s="1">
        <f t="shared" si="35"/>
        <v>1.5549334602239947E-6</v>
      </c>
      <c r="T162" s="1">
        <v>1</v>
      </c>
      <c r="U162" s="1">
        <f t="shared" si="36"/>
        <v>1.5549334602239947E-6</v>
      </c>
      <c r="V162" s="1">
        <f t="shared" si="37"/>
        <v>1.246969711029099E-3</v>
      </c>
      <c r="AD162" s="1" t="s">
        <v>76</v>
      </c>
      <c r="AE162" s="1">
        <v>5</v>
      </c>
      <c r="AG162" s="1" t="s">
        <v>109</v>
      </c>
      <c r="AI162" s="1" t="s">
        <v>61</v>
      </c>
      <c r="AU162" s="1">
        <v>6580</v>
      </c>
      <c r="AV162" s="1">
        <v>6.659799997578375E-3</v>
      </c>
    </row>
    <row r="163" spans="1:56">
      <c r="A163" s="29" t="s">
        <v>56</v>
      </c>
      <c r="B163" s="25" t="s">
        <v>54</v>
      </c>
      <c r="C163" s="26">
        <v>42251.444799999997</v>
      </c>
      <c r="D163" s="26"/>
      <c r="E163" s="1">
        <f t="shared" si="30"/>
        <v>5380.4919369406616</v>
      </c>
      <c r="F163" s="1">
        <f t="shared" si="31"/>
        <v>5380.5</v>
      </c>
      <c r="G163" s="1">
        <f t="shared" si="32"/>
        <v>-3.3030000049620867E-3</v>
      </c>
      <c r="J163" s="1">
        <f>VLOOKUP($C163,'Active 1'!$C$21:$K$610,8,FALSE)</f>
        <v>-2.452505003020633E-3</v>
      </c>
      <c r="P163" s="1">
        <f t="shared" si="33"/>
        <v>-2.2582293809513421E-3</v>
      </c>
      <c r="Q163" s="208">
        <f t="shared" si="34"/>
        <v>27232.944799999997</v>
      </c>
      <c r="R163" s="16"/>
      <c r="S163" s="1">
        <f t="shared" si="35"/>
        <v>1.0915456567958004E-6</v>
      </c>
      <c r="T163" s="1">
        <v>0.3</v>
      </c>
      <c r="U163" s="1">
        <f t="shared" si="36"/>
        <v>3.2746369703874012E-7</v>
      </c>
      <c r="V163" s="1">
        <f t="shared" si="37"/>
        <v>-1.0447706240107445E-3</v>
      </c>
      <c r="AD163" s="1" t="s">
        <v>81</v>
      </c>
      <c r="AE163" s="1">
        <v>5</v>
      </c>
      <c r="AG163" s="1" t="s">
        <v>72</v>
      </c>
      <c r="AI163" s="1" t="s">
        <v>61</v>
      </c>
      <c r="AU163" s="1">
        <v>7115</v>
      </c>
      <c r="AV163" s="1">
        <v>-6.8435000139288604E-4</v>
      </c>
      <c r="BB163" s="1">
        <v>1014.5</v>
      </c>
      <c r="BC163" s="1">
        <v>-2.452505003020633E-3</v>
      </c>
      <c r="BD163" s="1">
        <v>1</v>
      </c>
    </row>
    <row r="164" spans="1:56">
      <c r="A164" s="164" t="s">
        <v>272</v>
      </c>
      <c r="B164" s="25"/>
      <c r="C164" s="162">
        <v>42256.368000000002</v>
      </c>
      <c r="D164" s="26"/>
      <c r="E164" s="1">
        <f t="shared" si="30"/>
        <v>5392.5101184925497</v>
      </c>
      <c r="F164" s="1">
        <f t="shared" si="31"/>
        <v>5392.5</v>
      </c>
      <c r="G164" s="1">
        <f t="shared" si="32"/>
        <v>4.1449999989708886E-3</v>
      </c>
      <c r="J164" s="1">
        <f>VLOOKUP($C164,'Active 1'!$C$21:$K$610,8,FALSE)</f>
        <v>4.9992150015896186E-3</v>
      </c>
      <c r="P164" s="1">
        <f t="shared" si="33"/>
        <v>-2.2715927909703138E-3</v>
      </c>
      <c r="Q164" s="208">
        <f t="shared" si="34"/>
        <v>27237.868000000002</v>
      </c>
      <c r="R164" s="16"/>
      <c r="S164" s="1">
        <f t="shared" si="35"/>
        <v>4.1172663031925422E-5</v>
      </c>
      <c r="T164" s="1">
        <v>1</v>
      </c>
      <c r="U164" s="1">
        <f t="shared" si="36"/>
        <v>4.1172663031925422E-5</v>
      </c>
      <c r="V164" s="1">
        <f t="shared" si="37"/>
        <v>6.4165927899412023E-3</v>
      </c>
      <c r="AD164" s="1" t="s">
        <v>76</v>
      </c>
      <c r="AE164" s="1">
        <v>20</v>
      </c>
      <c r="AG164" s="1" t="s">
        <v>116</v>
      </c>
      <c r="AI164" s="1" t="s">
        <v>61</v>
      </c>
      <c r="AU164" s="1">
        <v>7117.5</v>
      </c>
      <c r="AV164" s="1">
        <v>1.3014249998377636E-3</v>
      </c>
      <c r="BB164" s="1">
        <v>1056</v>
      </c>
      <c r="BC164" s="1">
        <v>-1.4864000695524737E-4</v>
      </c>
      <c r="BD164" s="1">
        <v>1</v>
      </c>
    </row>
    <row r="165" spans="1:56">
      <c r="A165" s="164" t="s">
        <v>272</v>
      </c>
      <c r="B165" s="25"/>
      <c r="C165" s="162">
        <v>42257.387999999999</v>
      </c>
      <c r="D165" s="26"/>
      <c r="E165" s="1">
        <f t="shared" si="30"/>
        <v>5395.0000732339522</v>
      </c>
      <c r="F165" s="1">
        <f t="shared" si="31"/>
        <v>5395</v>
      </c>
      <c r="G165" s="1">
        <f t="shared" si="32"/>
        <v>2.9999995604157448E-5</v>
      </c>
      <c r="J165" s="1">
        <f>VLOOKUP($C165,'Active 1'!$C$21:$K$610,8,FALSE)</f>
        <v>8.8498999684816226E-4</v>
      </c>
      <c r="P165" s="1">
        <f t="shared" si="33"/>
        <v>-2.2743704586533986E-3</v>
      </c>
      <c r="Q165" s="208">
        <f t="shared" si="34"/>
        <v>27238.887999999999</v>
      </c>
      <c r="R165" s="16"/>
      <c r="S165" s="1">
        <f t="shared" si="35"/>
        <v>5.310123190455175E-6</v>
      </c>
      <c r="T165" s="1">
        <v>1</v>
      </c>
      <c r="U165" s="1">
        <f t="shared" si="36"/>
        <v>5.310123190455175E-6</v>
      </c>
      <c r="V165" s="1">
        <f t="shared" si="37"/>
        <v>2.3043704542575561E-3</v>
      </c>
      <c r="AD165" s="1" t="s">
        <v>76</v>
      </c>
      <c r="AE165" s="1">
        <v>14</v>
      </c>
      <c r="AG165" s="1" t="s">
        <v>116</v>
      </c>
      <c r="AI165" s="1" t="s">
        <v>61</v>
      </c>
      <c r="AU165" s="1">
        <v>7134.5</v>
      </c>
      <c r="AV165" s="1">
        <v>9.1246949959895574E-3</v>
      </c>
      <c r="BB165" s="1">
        <v>927.5</v>
      </c>
      <c r="BC165" s="1">
        <v>-2.7747499552788213E-4</v>
      </c>
      <c r="BD165" s="1">
        <v>1</v>
      </c>
    </row>
    <row r="166" spans="1:56">
      <c r="A166" s="164" t="s">
        <v>272</v>
      </c>
      <c r="B166" s="25"/>
      <c r="C166" s="162">
        <v>42258.416499999999</v>
      </c>
      <c r="D166" s="26"/>
      <c r="E166" s="1">
        <f t="shared" si="30"/>
        <v>5397.5107775982096</v>
      </c>
      <c r="F166" s="1">
        <f t="shared" si="31"/>
        <v>5397.5</v>
      </c>
      <c r="G166" s="1">
        <f t="shared" si="32"/>
        <v>4.4149999957880937E-3</v>
      </c>
      <c r="J166" s="1">
        <f>VLOOKUP($C166,'Active 1'!$C$21:$K$610,8,FALSE)</f>
        <v>5.2707649956573732E-3</v>
      </c>
      <c r="P166" s="1">
        <f t="shared" si="33"/>
        <v>-2.2771459276913538E-3</v>
      </c>
      <c r="Q166" s="208">
        <f t="shared" si="34"/>
        <v>27239.916499999999</v>
      </c>
      <c r="R166" s="16"/>
      <c r="S166" s="1">
        <f t="shared" si="35"/>
        <v>4.4784817061142584E-5</v>
      </c>
      <c r="T166" s="1">
        <v>1</v>
      </c>
      <c r="U166" s="1">
        <f t="shared" si="36"/>
        <v>4.4784817061142584E-5</v>
      </c>
      <c r="V166" s="1">
        <f t="shared" si="37"/>
        <v>6.6921459234794475E-3</v>
      </c>
      <c r="AD166" s="1" t="s">
        <v>76</v>
      </c>
      <c r="AE166" s="1">
        <v>14</v>
      </c>
      <c r="AG166" s="1" t="s">
        <v>120</v>
      </c>
      <c r="AI166" s="1" t="s">
        <v>61</v>
      </c>
      <c r="AU166" s="1">
        <v>7189</v>
      </c>
      <c r="AV166" s="1">
        <v>7.5345900040701963E-3</v>
      </c>
      <c r="BB166" s="1">
        <v>930</v>
      </c>
      <c r="BC166" s="1">
        <v>-1.9169999723089859E-4</v>
      </c>
      <c r="BD166" s="1">
        <v>1</v>
      </c>
    </row>
    <row r="167" spans="1:56">
      <c r="A167" s="29" t="s">
        <v>57</v>
      </c>
      <c r="B167" s="25" t="s">
        <v>54</v>
      </c>
      <c r="C167" s="26">
        <v>42265.784800000001</v>
      </c>
      <c r="D167" s="26">
        <v>2.9999999999999997E-4</v>
      </c>
      <c r="E167" s="1">
        <f t="shared" si="30"/>
        <v>5415.4977712463888</v>
      </c>
      <c r="F167" s="1">
        <f t="shared" si="31"/>
        <v>5415.5</v>
      </c>
      <c r="G167" s="1">
        <f t="shared" si="32"/>
        <v>-9.1300000349292532E-4</v>
      </c>
      <c r="J167" s="1">
        <f>VLOOKUP($C167,'Active 1'!$C$21:$K$610,8,FALSE)</f>
        <v>-5.1654998969752342E-5</v>
      </c>
      <c r="P167" s="1">
        <f t="shared" si="33"/>
        <v>-2.2970644007605061E-3</v>
      </c>
      <c r="Q167" s="208">
        <f t="shared" si="34"/>
        <v>27247.284800000001</v>
      </c>
      <c r="R167" s="16"/>
      <c r="S167" s="1">
        <f t="shared" si="35"/>
        <v>1.9156342557836717E-6</v>
      </c>
      <c r="T167" s="1">
        <v>1</v>
      </c>
      <c r="U167" s="1">
        <f t="shared" si="36"/>
        <v>1.9156342557836717E-6</v>
      </c>
      <c r="V167" s="1">
        <f t="shared" si="37"/>
        <v>1.3840643972675808E-3</v>
      </c>
      <c r="AD167" s="1" t="s">
        <v>76</v>
      </c>
      <c r="AE167" s="1">
        <v>60</v>
      </c>
      <c r="AG167" s="1" t="s">
        <v>105</v>
      </c>
      <c r="AI167" s="1" t="s">
        <v>61</v>
      </c>
      <c r="AU167" s="1">
        <v>7191.5</v>
      </c>
      <c r="AV167" s="1">
        <v>7.0203649956965819E-3</v>
      </c>
    </row>
    <row r="168" spans="1:56">
      <c r="A168" s="29" t="s">
        <v>56</v>
      </c>
      <c r="B168" s="25"/>
      <c r="C168" s="26">
        <v>42268.447399999997</v>
      </c>
      <c r="D168" s="26"/>
      <c r="E168" s="1">
        <f t="shared" si="30"/>
        <v>5421.9975295743006</v>
      </c>
      <c r="F168" s="1">
        <f t="shared" si="31"/>
        <v>5422</v>
      </c>
      <c r="G168" s="1">
        <f t="shared" si="32"/>
        <v>-1.0120000079041347E-3</v>
      </c>
      <c r="J168" s="1">
        <f>VLOOKUP($C168,'Active 1'!$C$21:$K$610,8,FALSE)</f>
        <v>-1.4864000695524737E-4</v>
      </c>
      <c r="P168" s="1">
        <f t="shared" si="33"/>
        <v>-2.3042291719632272E-3</v>
      </c>
      <c r="Q168" s="208">
        <f t="shared" si="34"/>
        <v>27249.947399999997</v>
      </c>
      <c r="R168" s="16"/>
      <c r="S168" s="1">
        <f t="shared" si="35"/>
        <v>1.6698562124448609E-6</v>
      </c>
      <c r="T168" s="1">
        <v>1</v>
      </c>
      <c r="U168" s="1">
        <f t="shared" si="36"/>
        <v>1.6698562124448609E-6</v>
      </c>
      <c r="V168" s="1">
        <f t="shared" si="37"/>
        <v>1.2922291640590925E-3</v>
      </c>
      <c r="AD168" s="1" t="s">
        <v>76</v>
      </c>
      <c r="AE168" s="1">
        <v>11</v>
      </c>
      <c r="AG168" s="1" t="s">
        <v>120</v>
      </c>
      <c r="AI168" s="1" t="s">
        <v>61</v>
      </c>
      <c r="AU168" s="1">
        <v>7224.5</v>
      </c>
      <c r="AV168" s="1">
        <v>4.1677500121295452E-4</v>
      </c>
      <c r="BB168" s="1">
        <v>991</v>
      </c>
      <c r="BC168" s="1">
        <v>-4.7879000339889899E-4</v>
      </c>
      <c r="BD168" s="1">
        <v>1</v>
      </c>
    </row>
    <row r="169" spans="1:56">
      <c r="A169" s="29" t="s">
        <v>56</v>
      </c>
      <c r="B169" s="25"/>
      <c r="C169" s="26">
        <v>42268.447999999997</v>
      </c>
      <c r="D169" s="26"/>
      <c r="E169" s="1">
        <f t="shared" si="30"/>
        <v>5421.9989942535594</v>
      </c>
      <c r="F169" s="1">
        <f t="shared" si="31"/>
        <v>5422</v>
      </c>
      <c r="G169" s="1">
        <f t="shared" si="32"/>
        <v>-4.1200000850949436E-4</v>
      </c>
      <c r="J169" s="1">
        <f>VLOOKUP($C169,'Active 1'!$C$21:$K$610,8,FALSE)</f>
        <v>4.5135999243939295E-4</v>
      </c>
      <c r="P169" s="1">
        <f t="shared" si="33"/>
        <v>-2.3042291719632272E-3</v>
      </c>
      <c r="Q169" s="208">
        <f t="shared" si="34"/>
        <v>27249.947999999997</v>
      </c>
      <c r="R169" s="16"/>
      <c r="S169" s="1">
        <f t="shared" si="35"/>
        <v>3.5805312070248135E-6</v>
      </c>
      <c r="T169" s="1">
        <v>1</v>
      </c>
      <c r="U169" s="1">
        <f t="shared" si="36"/>
        <v>3.5805312070248135E-6</v>
      </c>
      <c r="V169" s="1">
        <f t="shared" si="37"/>
        <v>1.8922291634537328E-3</v>
      </c>
      <c r="AD169" s="1" t="s">
        <v>76</v>
      </c>
      <c r="AE169" s="1">
        <v>13</v>
      </c>
      <c r="AG169" s="1" t="s">
        <v>123</v>
      </c>
      <c r="AI169" s="1" t="s">
        <v>61</v>
      </c>
      <c r="AU169" s="1">
        <v>7227</v>
      </c>
      <c r="AV169" s="1">
        <v>-2.7747499552788213E-4</v>
      </c>
      <c r="BB169" s="1">
        <v>1008</v>
      </c>
      <c r="BC169" s="1">
        <v>-1.5552000695606694E-4</v>
      </c>
      <c r="BD169" s="1">
        <v>1</v>
      </c>
    </row>
    <row r="170" spans="1:56">
      <c r="A170" s="165" t="s">
        <v>272</v>
      </c>
      <c r="B170" s="25"/>
      <c r="C170" s="162">
        <v>42307.361199999999</v>
      </c>
      <c r="D170" s="26"/>
      <c r="E170" s="1">
        <f t="shared" si="30"/>
        <v>5516.9912558648102</v>
      </c>
      <c r="F170" s="1">
        <f t="shared" si="31"/>
        <v>5517</v>
      </c>
      <c r="G170" s="1">
        <f t="shared" si="32"/>
        <v>-3.5820000048261136E-3</v>
      </c>
      <c r="J170" s="1">
        <f>VLOOKUP($C170,'Active 1'!$C$21:$K$610,8,FALSE)</f>
        <v>-2.6891900051850826E-3</v>
      </c>
      <c r="P170" s="1">
        <f t="shared" si="33"/>
        <v>-2.4072490239214293E-3</v>
      </c>
      <c r="Q170" s="208">
        <f t="shared" si="34"/>
        <v>27288.861199999999</v>
      </c>
      <c r="R170" s="91"/>
      <c r="S170" s="1">
        <f t="shared" si="35"/>
        <v>1.380039867136518E-6</v>
      </c>
      <c r="T170" s="1">
        <v>1</v>
      </c>
      <c r="U170" s="1">
        <f t="shared" si="36"/>
        <v>1.380039867136518E-6</v>
      </c>
      <c r="V170" s="1">
        <f t="shared" si="37"/>
        <v>-1.1747509809046843E-3</v>
      </c>
      <c r="AD170" s="1" t="s">
        <v>76</v>
      </c>
      <c r="AE170" s="1">
        <v>9</v>
      </c>
      <c r="AG170" s="1" t="s">
        <v>120</v>
      </c>
      <c r="AI170" s="1" t="s">
        <v>61</v>
      </c>
      <c r="AU170" s="1">
        <v>7232</v>
      </c>
      <c r="AV170" s="1">
        <v>6.7472200025804341E-3</v>
      </c>
    </row>
    <row r="171" spans="1:56">
      <c r="A171" s="164" t="s">
        <v>272</v>
      </c>
      <c r="B171" s="25"/>
      <c r="C171" s="162">
        <v>42532.464</v>
      </c>
      <c r="D171" s="26"/>
      <c r="E171" s="1">
        <f t="shared" si="30"/>
        <v>6066.4969266146791</v>
      </c>
      <c r="F171" s="1">
        <f t="shared" si="31"/>
        <v>6066.5</v>
      </c>
      <c r="G171" s="1">
        <f t="shared" si="32"/>
        <v>-1.259000004210975E-3</v>
      </c>
      <c r="J171" s="1">
        <f>VLOOKUP($C171,'Active 1'!$C$21:$K$610,8,FALSE)</f>
        <v>-1.9584500114433467E-4</v>
      </c>
      <c r="P171" s="1">
        <f t="shared" si="33"/>
        <v>-2.9408450386029517E-3</v>
      </c>
      <c r="Q171" s="208">
        <f t="shared" si="34"/>
        <v>27513.964</v>
      </c>
      <c r="R171" s="16"/>
      <c r="S171" s="1">
        <f t="shared" si="35"/>
        <v>2.8286027197089489E-6</v>
      </c>
      <c r="T171" s="1">
        <v>1</v>
      </c>
      <c r="U171" s="1">
        <f t="shared" si="36"/>
        <v>2.8286027197089489E-6</v>
      </c>
      <c r="V171" s="1">
        <f t="shared" si="37"/>
        <v>1.6818450343919766E-3</v>
      </c>
      <c r="AD171" s="1" t="s">
        <v>81</v>
      </c>
      <c r="AE171" s="1">
        <v>24</v>
      </c>
      <c r="AG171" s="1" t="s">
        <v>126</v>
      </c>
      <c r="AI171" s="1" t="s">
        <v>61</v>
      </c>
    </row>
    <row r="172" spans="1:56">
      <c r="A172" s="164" t="s">
        <v>272</v>
      </c>
      <c r="B172" s="25"/>
      <c r="C172" s="162">
        <v>42537.576999999997</v>
      </c>
      <c r="D172" s="26"/>
      <c r="E172" s="1">
        <f t="shared" si="30"/>
        <v>6078.97843503902</v>
      </c>
      <c r="F172" s="1">
        <f t="shared" si="31"/>
        <v>6079</v>
      </c>
      <c r="G172" s="1">
        <f t="shared" si="32"/>
        <v>-8.8340000074822456E-3</v>
      </c>
      <c r="J172" s="1">
        <f>VLOOKUP($C172,'Active 1'!$C$21:$K$610,8,FALSE)</f>
        <v>-7.7669700040132739E-3</v>
      </c>
      <c r="P172" s="1">
        <f t="shared" si="33"/>
        <v>-2.951747616936169E-3</v>
      </c>
      <c r="Q172" s="208">
        <f t="shared" si="34"/>
        <v>27519.076999999997</v>
      </c>
      <c r="R172" s="16"/>
      <c r="S172" s="1">
        <f t="shared" si="35"/>
        <v>3.4600893186085031E-5</v>
      </c>
      <c r="T172" s="1">
        <v>1</v>
      </c>
      <c r="U172" s="1">
        <f t="shared" si="36"/>
        <v>3.4600893186085031E-5</v>
      </c>
      <c r="V172" s="1">
        <f t="shared" si="37"/>
        <v>-5.8822523905460765E-3</v>
      </c>
      <c r="AD172" s="1" t="s">
        <v>81</v>
      </c>
      <c r="AE172" s="1">
        <v>32</v>
      </c>
      <c r="AG172" s="1" t="s">
        <v>126</v>
      </c>
      <c r="AI172" s="1" t="s">
        <v>61</v>
      </c>
      <c r="AU172" s="1">
        <v>8069.5</v>
      </c>
    </row>
    <row r="173" spans="1:56">
      <c r="A173" s="164" t="s">
        <v>272</v>
      </c>
      <c r="B173" s="25"/>
      <c r="C173" s="162">
        <v>42549.459300000002</v>
      </c>
      <c r="D173" s="26"/>
      <c r="E173" s="1">
        <f t="shared" si="30"/>
        <v>6107.984698983998</v>
      </c>
      <c r="F173" s="1">
        <f t="shared" si="31"/>
        <v>6108</v>
      </c>
      <c r="G173" s="1">
        <f t="shared" si="32"/>
        <v>-6.2679999973624945E-3</v>
      </c>
      <c r="J173" s="1">
        <f>VLOOKUP($C173,'Active 1'!$C$21:$K$610,8,FALSE)</f>
        <v>-5.1919800025643781E-3</v>
      </c>
      <c r="P173" s="1">
        <f t="shared" si="33"/>
        <v>-2.97682991311643E-3</v>
      </c>
      <c r="Q173" s="208">
        <f t="shared" si="34"/>
        <v>27530.959300000002</v>
      </c>
      <c r="R173" s="16"/>
      <c r="S173" s="1">
        <f t="shared" si="35"/>
        <v>1.0831800523436248E-5</v>
      </c>
      <c r="T173" s="1">
        <v>1</v>
      </c>
      <c r="U173" s="1">
        <f t="shared" si="36"/>
        <v>1.0831800523436248E-5</v>
      </c>
      <c r="V173" s="1">
        <f t="shared" si="37"/>
        <v>-3.2911700842460645E-3</v>
      </c>
      <c r="AD173" s="1" t="s">
        <v>76</v>
      </c>
      <c r="AE173" s="1">
        <v>15</v>
      </c>
      <c r="AG173" s="1" t="s">
        <v>120</v>
      </c>
      <c r="AI173" s="1" t="s">
        <v>61</v>
      </c>
      <c r="AL173" s="1">
        <v>4459</v>
      </c>
      <c r="AM173" s="1">
        <v>5.1682899938896298E-3</v>
      </c>
      <c r="AU173" s="1">
        <v>8077</v>
      </c>
    </row>
    <row r="174" spans="1:56">
      <c r="A174" s="164" t="s">
        <v>272</v>
      </c>
      <c r="B174" s="25"/>
      <c r="C174" s="162">
        <v>42555.403899999998</v>
      </c>
      <c r="D174" s="26"/>
      <c r="E174" s="1">
        <f t="shared" si="30"/>
        <v>6122.4962528622136</v>
      </c>
      <c r="F174" s="1">
        <f t="shared" si="31"/>
        <v>6122.5</v>
      </c>
      <c r="G174" s="1">
        <f t="shared" si="32"/>
        <v>-1.5350000030593947E-3</v>
      </c>
      <c r="J174" s="1">
        <f>VLOOKUP($C174,'Active 1'!$C$21:$K$610,8,FALSE)</f>
        <v>-4.5448500168276951E-4</v>
      </c>
      <c r="P174" s="1">
        <f t="shared" si="33"/>
        <v>-2.9892601175734602E-3</v>
      </c>
      <c r="Q174" s="208">
        <f t="shared" si="34"/>
        <v>27536.903899999998</v>
      </c>
      <c r="R174" s="16"/>
      <c r="S174" s="1">
        <f t="shared" si="35"/>
        <v>2.1148724806664629E-6</v>
      </c>
      <c r="T174" s="1">
        <v>1</v>
      </c>
      <c r="U174" s="1">
        <f t="shared" si="36"/>
        <v>2.1148724806664629E-6</v>
      </c>
      <c r="V174" s="1">
        <f t="shared" si="37"/>
        <v>1.4542601145140655E-3</v>
      </c>
      <c r="AD174" s="1" t="s">
        <v>76</v>
      </c>
      <c r="AE174" s="1">
        <v>16</v>
      </c>
      <c r="AG174" s="1" t="s">
        <v>120</v>
      </c>
      <c r="AI174" s="1" t="s">
        <v>61</v>
      </c>
      <c r="AL174" s="1">
        <v>4482</v>
      </c>
      <c r="AM174" s="1">
        <v>2.7174199931323528E-3</v>
      </c>
      <c r="AU174" s="1">
        <v>102.5</v>
      </c>
      <c r="BB174" s="1">
        <v>1821</v>
      </c>
      <c r="BC174" s="1">
        <v>-3.014899994013831E-4</v>
      </c>
      <c r="BD174" s="1">
        <v>1</v>
      </c>
    </row>
    <row r="175" spans="1:56">
      <c r="A175" s="164" t="s">
        <v>272</v>
      </c>
      <c r="B175" s="25"/>
      <c r="C175" s="162">
        <v>42563.394</v>
      </c>
      <c r="D175" s="26"/>
      <c r="E175" s="1">
        <f t="shared" si="30"/>
        <v>6142.0011424498152</v>
      </c>
      <c r="F175" s="1">
        <f t="shared" si="31"/>
        <v>6142</v>
      </c>
      <c r="G175" s="1">
        <f t="shared" si="32"/>
        <v>4.6799999836366624E-4</v>
      </c>
      <c r="J175" s="1">
        <f>VLOOKUP($C175,'Active 1'!$C$21:$K$610,8,FALSE)</f>
        <v>1.554559996293392E-3</v>
      </c>
      <c r="P175" s="1">
        <f t="shared" si="33"/>
        <v>-3.0058599832919423E-3</v>
      </c>
      <c r="Q175" s="208">
        <f t="shared" si="34"/>
        <v>27544.894</v>
      </c>
      <c r="R175" s="16"/>
      <c r="S175" s="1">
        <f t="shared" si="35"/>
        <v>1.2067703172148304E-5</v>
      </c>
      <c r="T175" s="1">
        <v>1</v>
      </c>
      <c r="U175" s="1">
        <f t="shared" si="36"/>
        <v>1.2067703172148304E-5</v>
      </c>
      <c r="V175" s="1">
        <f t="shared" si="37"/>
        <v>3.4738599816556085E-3</v>
      </c>
      <c r="AD175" s="1" t="s">
        <v>76</v>
      </c>
      <c r="AE175" s="1">
        <v>14</v>
      </c>
      <c r="AG175" s="1" t="s">
        <v>120</v>
      </c>
      <c r="AI175" s="1" t="s">
        <v>61</v>
      </c>
      <c r="AL175" s="1">
        <v>4493</v>
      </c>
      <c r="AM175" s="1">
        <v>2.8148299970780499E-3</v>
      </c>
      <c r="AV175" s="1">
        <v>-1.5122500190045685E-4</v>
      </c>
    </row>
    <row r="176" spans="1:56">
      <c r="A176" s="30" t="s">
        <v>273</v>
      </c>
      <c r="B176" s="11"/>
      <c r="C176" s="26">
        <v>42565.432000000001</v>
      </c>
      <c r="D176" s="26" t="s">
        <v>138</v>
      </c>
      <c r="E176" s="1">
        <f t="shared" si="30"/>
        <v>6146.9761696684391</v>
      </c>
      <c r="F176" s="1">
        <f t="shared" si="31"/>
        <v>6147</v>
      </c>
      <c r="P176" s="1">
        <f t="shared" si="33"/>
        <v>-3.0100948123949504E-3</v>
      </c>
      <c r="Q176" s="208">
        <f t="shared" si="34"/>
        <v>27546.932000000001</v>
      </c>
      <c r="R176" s="91">
        <v>-8.6738899990450591E-3</v>
      </c>
      <c r="AU176" s="1">
        <v>1056</v>
      </c>
      <c r="AV176" s="1">
        <v>1.1487749943626113E-3</v>
      </c>
    </row>
    <row r="177" spans="1:56">
      <c r="A177" s="30" t="s">
        <v>273</v>
      </c>
      <c r="B177" s="11"/>
      <c r="C177" s="26">
        <v>42567.48</v>
      </c>
      <c r="D177" s="26" t="s">
        <v>138</v>
      </c>
      <c r="E177" s="1">
        <f t="shared" si="30"/>
        <v>6151.9756082080621</v>
      </c>
      <c r="F177" s="1">
        <f t="shared" si="31"/>
        <v>6152</v>
      </c>
      <c r="P177" s="1">
        <f t="shared" si="33"/>
        <v>-3.0143208469174537E-3</v>
      </c>
      <c r="Q177" s="208">
        <f t="shared" si="34"/>
        <v>27548.980000000003</v>
      </c>
      <c r="R177" s="91">
        <v>-8.9023399996221997E-3</v>
      </c>
      <c r="AD177" s="1" t="s">
        <v>76</v>
      </c>
      <c r="AE177" s="1">
        <v>14</v>
      </c>
      <c r="AG177" s="1" t="s">
        <v>120</v>
      </c>
      <c r="AI177" s="1" t="s">
        <v>61</v>
      </c>
      <c r="AL177" s="1">
        <v>6276</v>
      </c>
      <c r="AM177" s="1">
        <v>9.2495599965332076E-3</v>
      </c>
      <c r="AU177" s="1">
        <v>927.5</v>
      </c>
      <c r="AV177" s="1">
        <v>-2.452505003020633E-3</v>
      </c>
      <c r="BB177" s="1">
        <v>4482</v>
      </c>
      <c r="BC177" s="1">
        <v>2.7174199931323528E-3</v>
      </c>
      <c r="BD177" s="1">
        <v>1</v>
      </c>
    </row>
    <row r="178" spans="1:56">
      <c r="A178" s="29" t="s">
        <v>57</v>
      </c>
      <c r="B178" s="25" t="s">
        <v>50</v>
      </c>
      <c r="C178" s="26">
        <v>42572.813099999999</v>
      </c>
      <c r="D178" s="26">
        <v>4.0000000000000002E-4</v>
      </c>
      <c r="E178" s="1">
        <f t="shared" si="30"/>
        <v>6164.994409807483</v>
      </c>
      <c r="F178" s="1">
        <f t="shared" si="31"/>
        <v>6165</v>
      </c>
      <c r="G178" s="1">
        <f>+C178-(C$7+F178*C$8)</f>
        <v>-2.2900000039953738E-3</v>
      </c>
      <c r="J178" s="1">
        <f>VLOOKUP($C178,'Active 1'!$C$21:$K$610,8,FALSE)</f>
        <v>-1.1963100041612051E-3</v>
      </c>
      <c r="P178" s="1">
        <f t="shared" si="33"/>
        <v>-3.0252673780391832E-3</v>
      </c>
      <c r="Q178" s="208">
        <f t="shared" si="34"/>
        <v>27554.313099999999</v>
      </c>
      <c r="R178" s="91"/>
      <c r="S178" s="1">
        <f>+(P178-G178)^2</f>
        <v>5.4061811133327899E-7</v>
      </c>
      <c r="T178" s="1">
        <v>1</v>
      </c>
      <c r="U178" s="1">
        <f>+T178*S178</f>
        <v>5.4061811133327899E-7</v>
      </c>
      <c r="V178" s="1">
        <f>+G178-P178</f>
        <v>7.3526737404380933E-4</v>
      </c>
      <c r="AD178" s="1" t="s">
        <v>81</v>
      </c>
      <c r="AE178" s="1">
        <v>22</v>
      </c>
      <c r="AG178" s="1" t="s">
        <v>126</v>
      </c>
      <c r="AI178" s="1" t="s">
        <v>61</v>
      </c>
      <c r="AL178" s="1">
        <v>6378.5</v>
      </c>
      <c r="AM178" s="1">
        <v>5.4663349947077222E-3</v>
      </c>
      <c r="AU178" s="1">
        <v>930</v>
      </c>
      <c r="AV178" s="1">
        <v>-5.1654998969752342E-5</v>
      </c>
      <c r="BB178" s="1">
        <v>4493</v>
      </c>
      <c r="BC178" s="1">
        <v>2.8148299970780499E-3</v>
      </c>
      <c r="BD178" s="1">
        <v>1</v>
      </c>
    </row>
    <row r="179" spans="1:56">
      <c r="A179" s="164" t="s">
        <v>272</v>
      </c>
      <c r="C179" s="162">
        <v>42576.496400000004</v>
      </c>
      <c r="E179" s="1">
        <f t="shared" si="30"/>
        <v>6173.9858316692962</v>
      </c>
      <c r="F179" s="1">
        <f t="shared" si="31"/>
        <v>6174</v>
      </c>
      <c r="G179" s="1">
        <f>+C179-(C$7+F179*C$8)</f>
        <v>-5.8040000003529713E-3</v>
      </c>
      <c r="J179" s="1">
        <f>VLOOKUP($C179,'Active 1'!$C$21:$K$610,8,FALSE)</f>
        <v>-4.7075199981918558E-3</v>
      </c>
      <c r="P179" s="1">
        <f t="shared" si="33"/>
        <v>-3.0328109192000342E-3</v>
      </c>
      <c r="Q179" s="208">
        <f t="shared" si="34"/>
        <v>27557.996400000004</v>
      </c>
      <c r="S179" s="1">
        <f>+(P179-G179)^2</f>
        <v>7.6794889235012593E-6</v>
      </c>
      <c r="T179" s="1">
        <v>1</v>
      </c>
      <c r="U179" s="1">
        <f>+T179*S179</f>
        <v>7.6794889235012593E-6</v>
      </c>
      <c r="V179" s="1">
        <f>+G179-P179</f>
        <v>-2.7711890811529371E-3</v>
      </c>
      <c r="AU179" s="1">
        <v>38</v>
      </c>
      <c r="AV179" s="1">
        <v>-1.3016299999435432E-3</v>
      </c>
    </row>
    <row r="180" spans="1:56">
      <c r="A180" s="164" t="s">
        <v>272</v>
      </c>
      <c r="C180" s="166">
        <v>42579.779000000002</v>
      </c>
      <c r="E180" s="1">
        <f t="shared" si="30"/>
        <v>6181.9990918988569</v>
      </c>
      <c r="F180" s="1">
        <f t="shared" si="31"/>
        <v>6182</v>
      </c>
      <c r="G180" s="1">
        <f>+C180-(C$7+F180*C$8)</f>
        <v>-3.7200000224402174E-4</v>
      </c>
      <c r="J180" s="1">
        <f>VLOOKUP($C180,'Active 1'!$C$21:$K$610,8,FALSE)</f>
        <v>7.2696000279393047E-4</v>
      </c>
      <c r="P180" s="1">
        <f t="shared" si="33"/>
        <v>-3.0394923678618109E-3</v>
      </c>
      <c r="Q180" s="208">
        <f t="shared" si="34"/>
        <v>27561.279000000002</v>
      </c>
      <c r="S180" s="1">
        <f>+(P180-G180)^2</f>
        <v>7.1155155206291891E-6</v>
      </c>
      <c r="T180" s="1">
        <v>1</v>
      </c>
      <c r="U180" s="1">
        <f>+T180*S180</f>
        <v>7.1155155206291891E-6</v>
      </c>
      <c r="V180" s="1">
        <f>+G180-P180</f>
        <v>2.6674923656177891E-3</v>
      </c>
      <c r="AU180" s="1">
        <v>7234.5</v>
      </c>
      <c r="AV180" s="1">
        <v>-8.8740499631967396E-4</v>
      </c>
    </row>
    <row r="181" spans="1:56">
      <c r="A181" s="164" t="s">
        <v>274</v>
      </c>
      <c r="B181" s="11" t="s">
        <v>54</v>
      </c>
      <c r="C181" s="162">
        <v>42580.801399999997</v>
      </c>
      <c r="E181" s="1">
        <f t="shared" si="30"/>
        <v>6184.4949053572927</v>
      </c>
      <c r="F181" s="1">
        <f t="shared" si="31"/>
        <v>6184.5</v>
      </c>
      <c r="G181" s="1">
        <f>+C181-(C$7+F181*C$8)</f>
        <v>-2.0870000080321915E-3</v>
      </c>
      <c r="J181" s="1">
        <f>VLOOKUP($C181,'Active 1'!$C$21:$K$610,8,FALSE)</f>
        <v>-9.8726500436896458E-4</v>
      </c>
      <c r="P181" s="1">
        <f t="shared" si="33"/>
        <v>-3.041575703413851E-3</v>
      </c>
      <c r="Q181" s="208">
        <f t="shared" si="34"/>
        <v>27562.301399999997</v>
      </c>
      <c r="S181" s="1">
        <f>+(P181-G181)^2</f>
        <v>9.1121475821337863E-7</v>
      </c>
      <c r="T181" s="1">
        <v>0.3</v>
      </c>
      <c r="U181" s="1">
        <f>+T181*S181</f>
        <v>2.7336442746401357E-7</v>
      </c>
      <c r="V181" s="1">
        <f>+G181-P181</f>
        <v>9.5457569538165941E-4</v>
      </c>
      <c r="AV181" s="1">
        <v>5.8595599984982982E-3</v>
      </c>
    </row>
    <row r="182" spans="1:56">
      <c r="A182" s="30" t="s">
        <v>275</v>
      </c>
      <c r="B182" s="11"/>
      <c r="C182" s="26">
        <v>42581.413</v>
      </c>
      <c r="D182" s="26" t="s">
        <v>138</v>
      </c>
      <c r="E182" s="1">
        <f t="shared" si="30"/>
        <v>6185.9879017493085</v>
      </c>
      <c r="F182" s="1">
        <f t="shared" si="31"/>
        <v>6186</v>
      </c>
      <c r="P182" s="1">
        <f t="shared" si="33"/>
        <v>-3.0428246493954146E-3</v>
      </c>
      <c r="Q182" s="208">
        <f t="shared" si="34"/>
        <v>27562.913</v>
      </c>
      <c r="R182" s="91">
        <v>-3.855800001474563E-3</v>
      </c>
      <c r="AU182" s="1">
        <v>7229.5</v>
      </c>
      <c r="AV182" s="1">
        <v>6.2737850021221675E-3</v>
      </c>
    </row>
    <row r="183" spans="1:56">
      <c r="A183" s="29" t="s">
        <v>57</v>
      </c>
      <c r="B183" s="25" t="s">
        <v>50</v>
      </c>
      <c r="C183" s="26">
        <v>42581.826200000003</v>
      </c>
      <c r="D183" s="26">
        <v>2.0000000000000001E-4</v>
      </c>
      <c r="E183" s="1">
        <f t="shared" si="30"/>
        <v>6186.9965775327964</v>
      </c>
      <c r="F183" s="1">
        <f t="shared" si="31"/>
        <v>6187</v>
      </c>
      <c r="G183" s="1">
        <f t="shared" ref="G183:G189" si="38">+C183-(C$7+F183*C$8)</f>
        <v>-1.4020000016898848E-3</v>
      </c>
      <c r="J183" s="1">
        <f>VLOOKUP($C183,'Active 1'!$C$21:$K$610,8,FALSE)</f>
        <v>-3.014899994013831E-4</v>
      </c>
      <c r="P183" s="1">
        <f t="shared" si="33"/>
        <v>-3.0436568403207605E-3</v>
      </c>
      <c r="Q183" s="208">
        <f t="shared" si="34"/>
        <v>27563.326200000003</v>
      </c>
      <c r="R183" s="91"/>
      <c r="S183" s="1">
        <f t="shared" ref="S183:S189" si="39">+(P183-G183)^2</f>
        <v>2.6950371758235209E-6</v>
      </c>
      <c r="T183" s="1">
        <v>1</v>
      </c>
      <c r="U183" s="1">
        <f t="shared" ref="U183:U189" si="40">+T183*S183</f>
        <v>2.6950371758235209E-6</v>
      </c>
      <c r="V183" s="1">
        <f t="shared" ref="V183:V189" si="41">+G183-P183</f>
        <v>1.6416568386308757E-3</v>
      </c>
      <c r="AD183" s="1" t="s">
        <v>76</v>
      </c>
      <c r="AE183" s="1">
        <v>17</v>
      </c>
      <c r="AG183" s="1" t="s">
        <v>134</v>
      </c>
      <c r="AI183" s="1" t="s">
        <v>61</v>
      </c>
      <c r="AL183" s="1">
        <v>7189</v>
      </c>
      <c r="AM183" s="1">
        <v>7.5345900040701963E-3</v>
      </c>
      <c r="AV183" s="1">
        <v>2.8521049971459433E-3</v>
      </c>
    </row>
    <row r="184" spans="1:56">
      <c r="A184" s="164" t="s">
        <v>274</v>
      </c>
      <c r="B184" s="25" t="s">
        <v>50</v>
      </c>
      <c r="C184" s="162">
        <v>42581.826300000001</v>
      </c>
      <c r="D184" s="26"/>
      <c r="E184" s="1">
        <f t="shared" si="30"/>
        <v>6186.9968216460002</v>
      </c>
      <c r="F184" s="1">
        <f t="shared" si="31"/>
        <v>6187</v>
      </c>
      <c r="G184" s="1">
        <f t="shared" si="38"/>
        <v>-1.3020000042160973E-3</v>
      </c>
      <c r="J184" s="1">
        <f>VLOOKUP($C184,'Active 1'!$C$21:$K$610,8,FALSE)</f>
        <v>-2.0149000192759559E-4</v>
      </c>
      <c r="P184" s="1">
        <f t="shared" si="33"/>
        <v>-3.0436568403207605E-3</v>
      </c>
      <c r="Q184" s="208">
        <f t="shared" si="34"/>
        <v>27563.326300000001</v>
      </c>
      <c r="R184" s="91"/>
      <c r="S184" s="1">
        <f t="shared" si="39"/>
        <v>3.0333685347501057E-6</v>
      </c>
      <c r="T184" s="1">
        <v>1</v>
      </c>
      <c r="U184" s="1">
        <f t="shared" si="40"/>
        <v>3.0333685347501057E-6</v>
      </c>
      <c r="V184" s="1">
        <f t="shared" si="41"/>
        <v>1.7416568361046632E-3</v>
      </c>
      <c r="AU184" s="1">
        <v>145.5</v>
      </c>
    </row>
    <row r="185" spans="1:56">
      <c r="A185" s="16" t="s">
        <v>322</v>
      </c>
      <c r="B185" s="16" t="s">
        <v>54</v>
      </c>
      <c r="C185" s="17">
        <v>42582.440999999999</v>
      </c>
      <c r="D185" s="17" t="s">
        <v>138</v>
      </c>
      <c r="E185" s="1">
        <f t="shared" si="30"/>
        <v>6188.4973855475109</v>
      </c>
      <c r="F185" s="1">
        <f t="shared" si="31"/>
        <v>6188.5</v>
      </c>
      <c r="G185" s="1">
        <f t="shared" si="38"/>
        <v>-1.0710000060498714E-3</v>
      </c>
      <c r="I185" s="1">
        <f>VLOOKUP($C185,'Active 1'!$C$21:$K$610,7,FALSE)</f>
        <v>2.9974995413795114E-5</v>
      </c>
      <c r="O185" s="1">
        <f ca="1">+C$11+C$12*$F185</f>
        <v>-4.0537985369506917E-2</v>
      </c>
      <c r="P185" s="1">
        <f t="shared" si="33"/>
        <v>-3.0449044671152477E-3</v>
      </c>
      <c r="Q185" s="208">
        <f t="shared" si="34"/>
        <v>27563.940999999999</v>
      </c>
      <c r="S185" s="1">
        <f t="shared" si="39"/>
        <v>3.8962988214137935E-6</v>
      </c>
      <c r="T185" s="1">
        <v>0.1</v>
      </c>
      <c r="U185" s="1">
        <f t="shared" si="40"/>
        <v>3.8962988214137935E-7</v>
      </c>
      <c r="V185" s="1">
        <f t="shared" si="41"/>
        <v>1.9739044610653763E-3</v>
      </c>
      <c r="AD185" s="1" t="s">
        <v>76</v>
      </c>
      <c r="AE185" s="1">
        <v>17</v>
      </c>
      <c r="AG185" s="1" t="s">
        <v>134</v>
      </c>
      <c r="AI185" s="1" t="s">
        <v>61</v>
      </c>
      <c r="AL185" s="1">
        <v>7224.5</v>
      </c>
      <c r="AM185" s="1">
        <v>-8.8740499631967396E-4</v>
      </c>
      <c r="AV185" s="1">
        <v>-4.7879000339889899E-4</v>
      </c>
    </row>
    <row r="186" spans="1:56">
      <c r="A186" s="164" t="s">
        <v>272</v>
      </c>
      <c r="B186" s="25" t="s">
        <v>50</v>
      </c>
      <c r="C186" s="162">
        <v>42588.379699999998</v>
      </c>
      <c r="D186" s="26"/>
      <c r="E186" s="1">
        <f t="shared" si="30"/>
        <v>6202.9945367463479</v>
      </c>
      <c r="F186" s="1">
        <f t="shared" si="31"/>
        <v>6203</v>
      </c>
      <c r="G186" s="1">
        <f t="shared" si="38"/>
        <v>-2.2380000082193874E-3</v>
      </c>
      <c r="J186" s="1">
        <f>VLOOKUP($C186,'Active 1'!$C$21:$K$610,8,FALSE)</f>
        <v>-1.1325300001772121E-3</v>
      </c>
      <c r="P186" s="1">
        <f t="shared" si="33"/>
        <v>-3.0569240526083959E-3</v>
      </c>
      <c r="Q186" s="208">
        <f t="shared" si="34"/>
        <v>27569.879699999998</v>
      </c>
      <c r="R186" s="91"/>
      <c r="S186" s="1">
        <f t="shared" si="39"/>
        <v>6.7063659047845074E-7</v>
      </c>
      <c r="T186" s="1">
        <v>1</v>
      </c>
      <c r="U186" s="1">
        <f t="shared" si="40"/>
        <v>6.7063659047845074E-7</v>
      </c>
      <c r="V186" s="1">
        <f t="shared" si="41"/>
        <v>8.1892404438900848E-4</v>
      </c>
      <c r="AE186" s="1">
        <v>28</v>
      </c>
      <c r="AG186" s="1" t="s">
        <v>135</v>
      </c>
      <c r="AI186" s="1" t="s">
        <v>61</v>
      </c>
      <c r="AL186" s="1">
        <v>7227</v>
      </c>
      <c r="AM186" s="1">
        <v>-1.3016299999435432E-3</v>
      </c>
      <c r="AU186" s="1">
        <v>7302.5</v>
      </c>
    </row>
    <row r="187" spans="1:56">
      <c r="A187" s="164" t="s">
        <v>272</v>
      </c>
      <c r="B187" s="25" t="s">
        <v>50</v>
      </c>
      <c r="C187" s="162">
        <v>42590.43</v>
      </c>
      <c r="D187" s="26"/>
      <c r="E187" s="1">
        <f t="shared" si="30"/>
        <v>6207.9995898898005</v>
      </c>
      <c r="F187" s="1">
        <f t="shared" si="31"/>
        <v>6208</v>
      </c>
      <c r="G187" s="1">
        <f t="shared" si="38"/>
        <v>-1.6800000594230369E-4</v>
      </c>
      <c r="J187" s="1">
        <f>VLOOKUP($C187,'Active 1'!$C$21:$K$610,8,FALSE)</f>
        <v>9.3901999935042113E-4</v>
      </c>
      <c r="P187" s="1">
        <f t="shared" si="33"/>
        <v>-3.0610515878292189E-3</v>
      </c>
      <c r="Q187" s="208">
        <f t="shared" si="34"/>
        <v>27571.93</v>
      </c>
      <c r="R187" s="91"/>
      <c r="S187" s="1">
        <f t="shared" si="39"/>
        <v>8.3697474554583816E-6</v>
      </c>
      <c r="T187" s="1">
        <v>1</v>
      </c>
      <c r="U187" s="1">
        <f t="shared" si="40"/>
        <v>8.3697474554583816E-6</v>
      </c>
      <c r="V187" s="1">
        <f t="shared" si="41"/>
        <v>2.8930515818869152E-3</v>
      </c>
      <c r="AU187" s="1">
        <v>7302.5</v>
      </c>
      <c r="AV187" s="1">
        <v>-1.7751189996488392E-2</v>
      </c>
    </row>
    <row r="188" spans="1:56">
      <c r="A188" s="164" t="s">
        <v>274</v>
      </c>
      <c r="B188" s="11" t="s">
        <v>50</v>
      </c>
      <c r="C188" s="162">
        <v>42590.838499999998</v>
      </c>
      <c r="E188" s="1">
        <f t="shared" si="30"/>
        <v>6208.9967923524082</v>
      </c>
      <c r="F188" s="1">
        <f t="shared" si="31"/>
        <v>6209</v>
      </c>
      <c r="G188" s="1">
        <f t="shared" si="38"/>
        <v>-1.3140000082785264E-3</v>
      </c>
      <c r="J188" s="1">
        <f>VLOOKUP($C188,'Active 1'!$C$21:$K$610,8,FALSE)</f>
        <v>-2.0667000353569165E-4</v>
      </c>
      <c r="P188" s="1">
        <f t="shared" si="33"/>
        <v>-3.0618760395237218E-3</v>
      </c>
      <c r="Q188" s="208">
        <f t="shared" si="34"/>
        <v>27572.338499999998</v>
      </c>
      <c r="S188" s="1">
        <f t="shared" si="39"/>
        <v>3.0550706206014556E-6</v>
      </c>
      <c r="T188" s="1">
        <v>1</v>
      </c>
      <c r="U188" s="1">
        <f t="shared" si="40"/>
        <v>3.0550706206014556E-6</v>
      </c>
      <c r="V188" s="1">
        <f t="shared" si="41"/>
        <v>1.7478760312451954E-3</v>
      </c>
      <c r="AD188" s="1" t="s">
        <v>76</v>
      </c>
      <c r="AE188" s="1">
        <v>11</v>
      </c>
      <c r="AG188" s="1" t="s">
        <v>131</v>
      </c>
      <c r="AI188" s="1" t="s">
        <v>61</v>
      </c>
      <c r="AL188" s="1">
        <v>7232</v>
      </c>
      <c r="AM188" s="1">
        <v>-2.3008000425761566E-4</v>
      </c>
      <c r="AU188" s="1">
        <v>1014.5</v>
      </c>
      <c r="AV188" s="1">
        <v>-1.7599469996639527E-2</v>
      </c>
    </row>
    <row r="189" spans="1:56">
      <c r="A189" s="164" t="s">
        <v>272</v>
      </c>
      <c r="C189" s="162">
        <v>42591.454700000002</v>
      </c>
      <c r="E189" s="1">
        <f t="shared" si="30"/>
        <v>6210.5010179520823</v>
      </c>
      <c r="F189" s="1">
        <f t="shared" si="31"/>
        <v>6210.5</v>
      </c>
      <c r="G189" s="1">
        <f t="shared" si="38"/>
        <v>4.1699999565025792E-4</v>
      </c>
      <c r="J189" s="1">
        <f>VLOOKUP($C189,'Active 1'!$C$21:$K$610,8,FALSE)</f>
        <v>1.5247949995682575E-3</v>
      </c>
      <c r="P189" s="1">
        <f t="shared" si="33"/>
        <v>-3.0631120574719393E-3</v>
      </c>
      <c r="Q189" s="208">
        <f t="shared" si="34"/>
        <v>27572.954700000002</v>
      </c>
      <c r="S189" s="1">
        <f t="shared" si="39"/>
        <v>1.2111179902286395E-5</v>
      </c>
      <c r="T189" s="1">
        <v>1</v>
      </c>
      <c r="U189" s="1">
        <f t="shared" si="40"/>
        <v>1.2111179902286395E-5</v>
      </c>
      <c r="V189" s="1">
        <f t="shared" si="41"/>
        <v>3.4801120531221972E-3</v>
      </c>
      <c r="AU189" s="1">
        <v>1049.5</v>
      </c>
      <c r="AV189" s="1">
        <v>6.9043999974383041E-3</v>
      </c>
      <c r="BB189" s="1">
        <v>30439.5</v>
      </c>
      <c r="BC189" s="1">
        <v>0.12771924499975285</v>
      </c>
      <c r="BD189" s="1">
        <v>1</v>
      </c>
    </row>
    <row r="190" spans="1:56">
      <c r="A190" s="30" t="s">
        <v>275</v>
      </c>
      <c r="B190" s="11"/>
      <c r="C190" s="26">
        <v>42592.495999999999</v>
      </c>
      <c r="D190" s="26" t="s">
        <v>138</v>
      </c>
      <c r="E190" s="1">
        <f t="shared" si="30"/>
        <v>6213.0429688072045</v>
      </c>
      <c r="F190" s="1">
        <f t="shared" si="31"/>
        <v>6213</v>
      </c>
      <c r="P190" s="1">
        <f t="shared" si="33"/>
        <v>-3.065170328469531E-3</v>
      </c>
      <c r="Q190" s="208">
        <f t="shared" si="34"/>
        <v>27573.995999999999</v>
      </c>
      <c r="R190" s="91">
        <v>1.8710569995164406E-2</v>
      </c>
      <c r="AD190" s="1" t="s">
        <v>76</v>
      </c>
      <c r="AI190" s="1" t="s">
        <v>82</v>
      </c>
    </row>
    <row r="191" spans="1:56">
      <c r="A191" s="30" t="s">
        <v>275</v>
      </c>
      <c r="B191" s="11" t="s">
        <v>54</v>
      </c>
      <c r="C191" s="26">
        <v>42593.504999999997</v>
      </c>
      <c r="D191" s="26" t="s">
        <v>138</v>
      </c>
      <c r="E191" s="1">
        <f t="shared" si="30"/>
        <v>6215.5060710955167</v>
      </c>
      <c r="F191" s="1">
        <f t="shared" si="31"/>
        <v>6215.5</v>
      </c>
      <c r="P191" s="1">
        <f t="shared" si="33"/>
        <v>-3.0672264008219981E-3</v>
      </c>
      <c r="Q191" s="208">
        <f t="shared" si="34"/>
        <v>27575.004999999997</v>
      </c>
      <c r="R191" s="91">
        <v>3.5963449990958907E-3</v>
      </c>
      <c r="AD191" s="1" t="s">
        <v>76</v>
      </c>
      <c r="AI191" s="1" t="s">
        <v>82</v>
      </c>
      <c r="AU191" s="1">
        <v>7273.5</v>
      </c>
      <c r="AV191" s="1">
        <v>4.4045449976692908E-3</v>
      </c>
    </row>
    <row r="192" spans="1:56">
      <c r="A192" s="30" t="s">
        <v>273</v>
      </c>
      <c r="B192" s="11" t="s">
        <v>54</v>
      </c>
      <c r="C192" s="26">
        <v>42595.548999999999</v>
      </c>
      <c r="D192" s="26" t="s">
        <v>138</v>
      </c>
      <c r="E192" s="1">
        <f t="shared" si="30"/>
        <v>6220.4957451067403</v>
      </c>
      <c r="F192" s="1">
        <f t="shared" si="31"/>
        <v>6220.5</v>
      </c>
      <c r="P192" s="1">
        <f t="shared" si="33"/>
        <v>-3.0713319495915496E-3</v>
      </c>
      <c r="Q192" s="208">
        <f t="shared" si="34"/>
        <v>27577.048999999999</v>
      </c>
      <c r="R192" s="91">
        <v>-6.3210500229615718E-4</v>
      </c>
      <c r="AD192" s="1" t="s">
        <v>76</v>
      </c>
      <c r="AI192" s="1" t="s">
        <v>82</v>
      </c>
      <c r="AU192" s="1">
        <v>7276</v>
      </c>
      <c r="AV192" s="1">
        <v>5.9618700033752248E-3</v>
      </c>
    </row>
    <row r="193" spans="1:56">
      <c r="A193" s="30" t="s">
        <v>273</v>
      </c>
      <c r="B193" s="11"/>
      <c r="C193" s="26">
        <v>42596.557000000001</v>
      </c>
      <c r="D193" s="26" t="s">
        <v>138</v>
      </c>
      <c r="E193" s="1">
        <f t="shared" si="30"/>
        <v>6222.9564062629624</v>
      </c>
      <c r="F193" s="1">
        <f t="shared" si="31"/>
        <v>6223</v>
      </c>
      <c r="P193" s="1">
        <f t="shared" si="33"/>
        <v>-3.0733814260086373E-3</v>
      </c>
      <c r="Q193" s="208">
        <f t="shared" si="34"/>
        <v>27578.057000000001</v>
      </c>
      <c r="R193" s="91">
        <v>-1.6746330002206378E-2</v>
      </c>
      <c r="AD193" s="1" t="s">
        <v>76</v>
      </c>
      <c r="AI193" s="1" t="s">
        <v>82</v>
      </c>
      <c r="AV193" s="1">
        <v>-2.3008000425761566E-4</v>
      </c>
    </row>
    <row r="194" spans="1:56">
      <c r="A194" s="16" t="s">
        <v>322</v>
      </c>
      <c r="B194" s="16" t="s">
        <v>54</v>
      </c>
      <c r="C194" s="17">
        <v>42600.457000000002</v>
      </c>
      <c r="D194" s="17" t="s">
        <v>138</v>
      </c>
      <c r="E194" s="1">
        <f t="shared" si="30"/>
        <v>6232.476821450713</v>
      </c>
      <c r="F194" s="1">
        <f t="shared" si="31"/>
        <v>6232.5</v>
      </c>
      <c r="G194" s="1">
        <f>+C194-(C$7+F194*C$8)</f>
        <v>-9.4949999984237365E-3</v>
      </c>
      <c r="I194" s="1">
        <f>VLOOKUP($C194,'Active 1'!$C$21:$K$610,7,FALSE)</f>
        <v>-8.3803849993273616E-3</v>
      </c>
      <c r="O194" s="1">
        <f ca="1">+C$11+C$12*$F194</f>
        <v>-4.0278625987853471E-2</v>
      </c>
      <c r="P194" s="1">
        <f t="shared" si="33"/>
        <v>-3.0811493847500079E-3</v>
      </c>
      <c r="Q194" s="208">
        <f t="shared" si="34"/>
        <v>27581.957000000002</v>
      </c>
      <c r="S194" s="1">
        <f>+(P194-G194)^2</f>
        <v>4.1137479694522862E-5</v>
      </c>
      <c r="T194" s="1">
        <v>0.1</v>
      </c>
      <c r="U194" s="1">
        <f>+T194*S194</f>
        <v>4.1137479694522867E-6</v>
      </c>
      <c r="V194" s="1">
        <f>+G194-P194</f>
        <v>-6.4138506136737286E-3</v>
      </c>
      <c r="AD194" s="1" t="s">
        <v>76</v>
      </c>
      <c r="AI194" s="1" t="s">
        <v>82</v>
      </c>
      <c r="AV194" s="1">
        <v>6.2628500018035993E-4</v>
      </c>
    </row>
    <row r="195" spans="1:56">
      <c r="A195" s="30" t="s">
        <v>276</v>
      </c>
      <c r="B195" s="11"/>
      <c r="C195" s="26">
        <v>42601.485999999997</v>
      </c>
      <c r="D195" s="26" t="s">
        <v>138</v>
      </c>
      <c r="E195" s="1">
        <f t="shared" si="30"/>
        <v>6234.9887463810064</v>
      </c>
      <c r="F195" s="1">
        <f t="shared" si="31"/>
        <v>6235</v>
      </c>
      <c r="P195" s="1">
        <f t="shared" si="33"/>
        <v>-3.0831883076704869E-3</v>
      </c>
      <c r="Q195" s="208">
        <f t="shared" si="34"/>
        <v>27582.985999999997</v>
      </c>
      <c r="R195" s="91">
        <v>-3.4946100058732554E-3</v>
      </c>
      <c r="BB195" s="1">
        <v>10028</v>
      </c>
      <c r="BC195" s="1">
        <v>6.5206799990846775E-3</v>
      </c>
      <c r="BD195" s="1">
        <v>1</v>
      </c>
    </row>
    <row r="196" spans="1:56">
      <c r="A196" s="16" t="s">
        <v>322</v>
      </c>
      <c r="B196" s="16" t="s">
        <v>50</v>
      </c>
      <c r="C196" s="17">
        <v>42601.498</v>
      </c>
      <c r="D196" s="17" t="s">
        <v>138</v>
      </c>
      <c r="E196" s="1">
        <f t="shared" si="30"/>
        <v>6235.0180399662058</v>
      </c>
      <c r="F196" s="1">
        <f t="shared" si="31"/>
        <v>6235</v>
      </c>
      <c r="G196" s="1">
        <f>+C196-(C$7+F196*C$8)</f>
        <v>7.3899999988498166E-3</v>
      </c>
      <c r="I196" s="1">
        <f>VLOOKUP($C196,'Active 1'!$C$21:$K$610,7,FALSE)</f>
        <v>8.5053899965714663E-3</v>
      </c>
      <c r="O196" s="1">
        <f ca="1">+C$11+C$12*$F196</f>
        <v>-4.0263889659350439E-2</v>
      </c>
      <c r="P196" s="1">
        <f t="shared" si="33"/>
        <v>-3.0831883076704869E-3</v>
      </c>
      <c r="Q196" s="208">
        <f t="shared" si="34"/>
        <v>27582.998</v>
      </c>
      <c r="S196" s="1">
        <f>+(P196-G196)^2</f>
        <v>1.0968767330383362E-4</v>
      </c>
      <c r="T196" s="1">
        <v>0.1</v>
      </c>
      <c r="U196" s="1">
        <f>+T196*S196</f>
        <v>1.0968767330383363E-5</v>
      </c>
      <c r="V196" s="1">
        <f>+G196-P196</f>
        <v>1.0473188306520304E-2</v>
      </c>
    </row>
    <row r="197" spans="1:56">
      <c r="A197" s="164" t="s">
        <v>272</v>
      </c>
      <c r="B197" s="11"/>
      <c r="C197" s="167">
        <v>42605.379000000001</v>
      </c>
      <c r="D197" s="26"/>
      <c r="E197" s="1">
        <f t="shared" si="30"/>
        <v>6244.4920736440672</v>
      </c>
      <c r="F197" s="1">
        <f t="shared" si="31"/>
        <v>6244.5</v>
      </c>
      <c r="J197" s="1">
        <f>VLOOKUP($C197,'Active 1'!$C$21:$K$610,8,FALSE)</f>
        <v>-2.1286650007823482E-3</v>
      </c>
      <c r="P197" s="1">
        <f t="shared" si="33"/>
        <v>-3.0909161631247455E-3</v>
      </c>
      <c r="Q197" s="208">
        <f t="shared" si="34"/>
        <v>27586.879000000001</v>
      </c>
      <c r="R197" s="91"/>
      <c r="S197" s="1">
        <f>+(P197-G197)^2</f>
        <v>9.5537627274657977E-6</v>
      </c>
      <c r="T197" s="1">
        <v>0.3</v>
      </c>
      <c r="U197" s="1">
        <f>+T197*S197</f>
        <v>2.8661288182397392E-6</v>
      </c>
      <c r="V197" s="1">
        <f>+G197-P197</f>
        <v>3.0909161631247455E-3</v>
      </c>
      <c r="BB197" s="1">
        <v>16130</v>
      </c>
      <c r="BC197" s="1">
        <v>1.4920300003723241E-2</v>
      </c>
      <c r="BD197" s="1">
        <v>1</v>
      </c>
    </row>
    <row r="198" spans="1:56">
      <c r="A198" s="30" t="s">
        <v>273</v>
      </c>
      <c r="B198" s="11"/>
      <c r="C198" s="26">
        <v>42608.46</v>
      </c>
      <c r="D198" s="26" t="s">
        <v>138</v>
      </c>
      <c r="E198" s="1">
        <f t="shared" si="30"/>
        <v>6252.013201642384</v>
      </c>
      <c r="F198" s="1">
        <f t="shared" si="31"/>
        <v>6252</v>
      </c>
      <c r="P198" s="1">
        <f t="shared" si="33"/>
        <v>-3.0969946754609706E-3</v>
      </c>
      <c r="Q198" s="208">
        <f t="shared" si="34"/>
        <v>27589.96</v>
      </c>
      <c r="R198" s="91">
        <v>6.5286600001854822E-3</v>
      </c>
    </row>
    <row r="199" spans="1:56">
      <c r="A199" s="30" t="s">
        <v>273</v>
      </c>
      <c r="B199" s="11" t="s">
        <v>54</v>
      </c>
      <c r="C199" s="26">
        <v>42609.474000000002</v>
      </c>
      <c r="D199" s="26" t="s">
        <v>138</v>
      </c>
      <c r="E199" s="1">
        <f t="shared" si="30"/>
        <v>6254.488509591205</v>
      </c>
      <c r="F199" s="1">
        <f t="shared" si="31"/>
        <v>6254.5</v>
      </c>
      <c r="P199" s="1">
        <f t="shared" si="33"/>
        <v>-3.099016448949457E-3</v>
      </c>
      <c r="Q199" s="208">
        <f t="shared" si="34"/>
        <v>27590.974000000002</v>
      </c>
      <c r="R199" s="91">
        <v>-3.5855649985023774E-3</v>
      </c>
      <c r="AD199" s="1" t="s">
        <v>76</v>
      </c>
      <c r="AI199" s="1" t="s">
        <v>82</v>
      </c>
      <c r="AU199" s="1">
        <v>8062</v>
      </c>
      <c r="AV199" s="1">
        <v>1.6194820003875066E-2</v>
      </c>
    </row>
    <row r="200" spans="1:56">
      <c r="A200" s="164" t="s">
        <v>272</v>
      </c>
      <c r="B200" s="11"/>
      <c r="C200" s="162">
        <v>42609.478499999997</v>
      </c>
      <c r="D200" s="26"/>
      <c r="E200" s="1">
        <f t="shared" si="30"/>
        <v>6254.4994946856414</v>
      </c>
      <c r="F200" s="1">
        <f t="shared" si="31"/>
        <v>6254.5</v>
      </c>
      <c r="G200" s="1">
        <f>+C200-(C$7+F200*C$8)</f>
        <v>-2.0700000459328294E-4</v>
      </c>
      <c r="J200" s="1">
        <f>VLOOKUP($C200,'Active 1'!$C$21:$K$610,8,FALSE)</f>
        <v>9.1443499695742503E-4</v>
      </c>
      <c r="P200" s="1">
        <f t="shared" si="33"/>
        <v>-3.099016448949457E-3</v>
      </c>
      <c r="Q200" s="208">
        <f t="shared" si="34"/>
        <v>27590.978499999997</v>
      </c>
      <c r="R200" s="91"/>
      <c r="S200" s="1">
        <f>+(P200-G200)^2</f>
        <v>8.3637591144265285E-6</v>
      </c>
      <c r="T200" s="1">
        <v>1</v>
      </c>
      <c r="U200" s="1">
        <f>+T200*S200</f>
        <v>8.3637591144265285E-6</v>
      </c>
      <c r="V200" s="1">
        <f>+G200-P200</f>
        <v>2.8920164443561741E-3</v>
      </c>
      <c r="AU200" s="1">
        <v>10801</v>
      </c>
      <c r="AV200" s="1">
        <v>6.5206799990846775E-3</v>
      </c>
    </row>
    <row r="201" spans="1:56">
      <c r="A201" s="30" t="s">
        <v>273</v>
      </c>
      <c r="B201" s="11"/>
      <c r="C201" s="26">
        <v>42610.500999999997</v>
      </c>
      <c r="D201" s="26" t="s">
        <v>138</v>
      </c>
      <c r="E201" s="1">
        <f t="shared" si="30"/>
        <v>6256.9955522572982</v>
      </c>
      <c r="F201" s="1">
        <f t="shared" si="31"/>
        <v>6257</v>
      </c>
      <c r="P201" s="1">
        <f t="shared" si="33"/>
        <v>-3.1010360237928199E-3</v>
      </c>
      <c r="Q201" s="208">
        <f t="shared" si="34"/>
        <v>27592.000999999997</v>
      </c>
      <c r="R201" s="91">
        <v>-6.997900054557249E-4</v>
      </c>
      <c r="AU201" s="1">
        <v>10828</v>
      </c>
      <c r="AV201" s="1">
        <v>2.2852144997159485E-2</v>
      </c>
    </row>
    <row r="202" spans="1:56">
      <c r="A202" s="16" t="s">
        <v>323</v>
      </c>
      <c r="B202" s="16" t="s">
        <v>50</v>
      </c>
      <c r="C202" s="17">
        <v>42611.326000000001</v>
      </c>
      <c r="D202" s="17" t="s">
        <v>138</v>
      </c>
      <c r="E202" s="1">
        <f t="shared" si="30"/>
        <v>6259.0094862393325</v>
      </c>
      <c r="F202" s="1">
        <f t="shared" si="31"/>
        <v>6259</v>
      </c>
      <c r="G202" s="1">
        <f t="shared" ref="G202:G207" si="42">+C202-(C$7+F202*C$8)</f>
        <v>3.8859999986016192E-3</v>
      </c>
      <c r="I202" s="1">
        <f>VLOOKUP($C202,'Active 1'!$C$21:$K$610,7,FALSE)</f>
        <v>5.0088299976778217E-3</v>
      </c>
      <c r="O202" s="1">
        <f ca="1">+C$11+C$12*$F202</f>
        <v>-4.0122420905721289E-2</v>
      </c>
      <c r="P202" s="1">
        <f t="shared" si="33"/>
        <v>-3.1026501006430184E-3</v>
      </c>
      <c r="Q202" s="208">
        <f t="shared" si="34"/>
        <v>27592.826000000001</v>
      </c>
      <c r="S202" s="1">
        <f t="shared" ref="S202:S207" si="43">+(P202-G202)^2</f>
        <v>4.8841230209672081E-5</v>
      </c>
      <c r="T202" s="1">
        <v>0.1</v>
      </c>
      <c r="U202" s="1">
        <f t="shared" ref="U202:U207" si="44">+T202*S202</f>
        <v>4.8841230209672087E-6</v>
      </c>
      <c r="V202" s="1">
        <f t="shared" ref="V202:V207" si="45">+G202-P202</f>
        <v>6.9886500992446376E-3</v>
      </c>
      <c r="AU202" s="1">
        <v>10942.5</v>
      </c>
      <c r="AV202" s="1">
        <v>-9.7976899996865541E-3</v>
      </c>
    </row>
    <row r="203" spans="1:56">
      <c r="A203" s="29" t="s">
        <v>57</v>
      </c>
      <c r="B203" s="25" t="s">
        <v>54</v>
      </c>
      <c r="C203" s="26">
        <v>42614.804400000001</v>
      </c>
      <c r="D203" s="26">
        <v>1.1999999999999999E-3</v>
      </c>
      <c r="E203" s="1">
        <f t="shared" si="30"/>
        <v>6267.500720133964</v>
      </c>
      <c r="F203" s="1">
        <f t="shared" si="31"/>
        <v>6267.5</v>
      </c>
      <c r="G203" s="1">
        <f t="shared" si="42"/>
        <v>2.9499999800464138E-4</v>
      </c>
      <c r="J203" s="1">
        <f>VLOOKUP($C203,'Active 1'!$C$21:$K$610,8,FALSE)</f>
        <v>1.4204649996827357E-3</v>
      </c>
      <c r="P203" s="1">
        <f t="shared" si="33"/>
        <v>-3.1094942289301543E-3</v>
      </c>
      <c r="Q203" s="208">
        <f t="shared" si="34"/>
        <v>27596.304400000001</v>
      </c>
      <c r="R203" s="91"/>
      <c r="S203" s="1">
        <f t="shared" si="43"/>
        <v>1.1590580941232353E-5</v>
      </c>
      <c r="T203" s="1">
        <v>1</v>
      </c>
      <c r="U203" s="1">
        <f t="shared" si="44"/>
        <v>1.1590580941232353E-5</v>
      </c>
      <c r="V203" s="1">
        <f t="shared" si="45"/>
        <v>3.4044942269347957E-3</v>
      </c>
      <c r="AU203" s="1">
        <v>11594</v>
      </c>
      <c r="AV203" s="1">
        <v>4.0202310003223829E-2</v>
      </c>
      <c r="BB203" s="1">
        <v>20746</v>
      </c>
      <c r="BC203" s="1">
        <v>3.9115260005928576E-2</v>
      </c>
      <c r="BD203" s="1">
        <v>1</v>
      </c>
    </row>
    <row r="204" spans="1:56">
      <c r="A204" s="16" t="s">
        <v>323</v>
      </c>
      <c r="B204" s="16" t="s">
        <v>50</v>
      </c>
      <c r="C204" s="17">
        <v>42616.241000000002</v>
      </c>
      <c r="D204" s="17" t="s">
        <v>138</v>
      </c>
      <c r="E204" s="1">
        <f t="shared" si="30"/>
        <v>6271.007650507996</v>
      </c>
      <c r="F204" s="1">
        <f t="shared" si="31"/>
        <v>6271</v>
      </c>
      <c r="G204" s="1">
        <f t="shared" si="42"/>
        <v>3.1339999986812472E-3</v>
      </c>
      <c r="I204" s="1">
        <f>VLOOKUP($C204,'Active 1'!$C$21:$K$610,7,FALSE)</f>
        <v>4.2605499984347261E-3</v>
      </c>
      <c r="O204" s="1">
        <f ca="1">+C$11+C$12*$F204</f>
        <v>-4.0051686528906713E-2</v>
      </c>
      <c r="P204" s="1">
        <f t="shared" si="33"/>
        <v>-3.1123050119537003E-3</v>
      </c>
      <c r="Q204" s="208">
        <f t="shared" si="34"/>
        <v>27597.741000000002</v>
      </c>
      <c r="S204" s="1">
        <f t="shared" si="43"/>
        <v>3.9016326285883254E-5</v>
      </c>
      <c r="T204" s="1">
        <v>0.1</v>
      </c>
      <c r="U204" s="1">
        <f t="shared" si="44"/>
        <v>3.9016326285883256E-6</v>
      </c>
      <c r="V204" s="1">
        <f t="shared" si="45"/>
        <v>6.2463050106349475E-3</v>
      </c>
      <c r="AU204" s="1">
        <v>11599</v>
      </c>
      <c r="AV204" s="1">
        <v>-2.4231319999671541E-2</v>
      </c>
      <c r="BB204" s="1">
        <v>31259.5</v>
      </c>
      <c r="BC204" s="1">
        <v>0.13805344499996863</v>
      </c>
      <c r="BD204" s="1">
        <v>1</v>
      </c>
    </row>
    <row r="205" spans="1:56">
      <c r="A205" s="164" t="s">
        <v>272</v>
      </c>
      <c r="B205" s="25" t="s">
        <v>50</v>
      </c>
      <c r="C205" s="162">
        <v>42617.455499999996</v>
      </c>
      <c r="D205" s="26"/>
      <c r="E205" s="1">
        <f t="shared" si="30"/>
        <v>6273.9724054427315</v>
      </c>
      <c r="F205" s="1">
        <f t="shared" si="31"/>
        <v>6274</v>
      </c>
      <c r="G205" s="1">
        <f t="shared" si="42"/>
        <v>-1.1304000006930437E-2</v>
      </c>
      <c r="J205" s="1">
        <f>VLOOKUP($C205,'Active 1'!$C$21:$K$610,8,FALSE)</f>
        <v>-1.0176520001550671E-2</v>
      </c>
      <c r="P205" s="1">
        <f t="shared" si="33"/>
        <v>-3.1147108246589155E-3</v>
      </c>
      <c r="Q205" s="208">
        <f t="shared" si="34"/>
        <v>27598.955499999996</v>
      </c>
      <c r="R205" s="91"/>
      <c r="S205" s="1">
        <f t="shared" si="43"/>
        <v>6.7064457310869369E-5</v>
      </c>
      <c r="T205" s="1">
        <v>1</v>
      </c>
      <c r="U205" s="1">
        <f t="shared" si="44"/>
        <v>6.7064457310869369E-5</v>
      </c>
      <c r="V205" s="1">
        <f t="shared" si="45"/>
        <v>-8.1892891822715214E-3</v>
      </c>
      <c r="AU205" s="1">
        <v>11609</v>
      </c>
      <c r="AV205" s="1">
        <v>-2.4231319999671541E-2</v>
      </c>
      <c r="BB205" s="1">
        <v>31272</v>
      </c>
      <c r="BC205" s="1">
        <v>0.13738231999741402</v>
      </c>
      <c r="BD205" s="1">
        <v>1</v>
      </c>
    </row>
    <row r="206" spans="1:56">
      <c r="A206" s="164" t="s">
        <v>272</v>
      </c>
      <c r="B206" s="25" t="s">
        <v>54</v>
      </c>
      <c r="C206" s="162">
        <v>42618.494500000001</v>
      </c>
      <c r="D206" s="26"/>
      <c r="E206" s="1">
        <f t="shared" si="30"/>
        <v>6276.5087416940414</v>
      </c>
      <c r="F206" s="1">
        <f t="shared" si="31"/>
        <v>6276.5</v>
      </c>
      <c r="G206" s="1">
        <f t="shared" si="42"/>
        <v>3.5809999972116202E-3</v>
      </c>
      <c r="J206" s="1">
        <f>VLOOKUP($C206,'Active 1'!$C$21:$K$610,8,FALSE)</f>
        <v>4.7092550012166612E-3</v>
      </c>
      <c r="P206" s="1">
        <f t="shared" si="33"/>
        <v>-3.1167132500702893E-3</v>
      </c>
      <c r="Q206" s="208">
        <f t="shared" si="34"/>
        <v>27599.994500000001</v>
      </c>
      <c r="R206" s="91"/>
      <c r="S206" s="1">
        <f t="shared" si="43"/>
        <v>4.4859362742815581E-5</v>
      </c>
      <c r="T206" s="1">
        <v>1</v>
      </c>
      <c r="U206" s="1">
        <f t="shared" si="44"/>
        <v>4.4859362742815581E-5</v>
      </c>
      <c r="V206" s="1">
        <f t="shared" si="45"/>
        <v>6.6977132472819095E-3</v>
      </c>
      <c r="AU206" s="1">
        <v>11614</v>
      </c>
      <c r="AV206" s="1">
        <v>1.8337174995394889E-2</v>
      </c>
      <c r="BB206" s="1">
        <v>16130</v>
      </c>
      <c r="BC206" s="1">
        <v>1.5620300000591669E-2</v>
      </c>
      <c r="BD206" s="1">
        <v>1</v>
      </c>
    </row>
    <row r="207" spans="1:56">
      <c r="A207" s="16" t="s">
        <v>323</v>
      </c>
      <c r="B207" s="16" t="s">
        <v>54</v>
      </c>
      <c r="C207" s="17">
        <v>42619.311999999998</v>
      </c>
      <c r="D207" s="17" t="s">
        <v>138</v>
      </c>
      <c r="E207" s="1">
        <f t="shared" si="30"/>
        <v>6278.5043671853136</v>
      </c>
      <c r="F207" s="1">
        <f t="shared" si="31"/>
        <v>6278.5</v>
      </c>
      <c r="G207" s="1">
        <f t="shared" si="42"/>
        <v>1.7889999944600277E-3</v>
      </c>
      <c r="I207" s="1">
        <f>VLOOKUP($C207,'Active 1'!$C$21:$K$610,7,FALSE)</f>
        <v>2.9178749973652884E-3</v>
      </c>
      <c r="O207" s="1">
        <f ca="1">+C$11+C$12*$F207</f>
        <v>-4.0007477543397604E-2</v>
      </c>
      <c r="P207" s="1">
        <f t="shared" si="33"/>
        <v>-3.1183136073748971E-3</v>
      </c>
      <c r="Q207" s="208">
        <f t="shared" si="34"/>
        <v>27600.811999999998</v>
      </c>
      <c r="S207" s="1">
        <f t="shared" si="43"/>
        <v>2.4081726786754062E-5</v>
      </c>
      <c r="T207" s="1">
        <v>0.1</v>
      </c>
      <c r="U207" s="1">
        <f t="shared" si="44"/>
        <v>2.4081726786754066E-6</v>
      </c>
      <c r="V207" s="1">
        <f t="shared" si="45"/>
        <v>4.9073136018349247E-3</v>
      </c>
      <c r="AU207" s="1">
        <v>11638</v>
      </c>
      <c r="AV207" s="1">
        <v>2.1170140003960114E-2</v>
      </c>
      <c r="BB207" s="1">
        <v>20546</v>
      </c>
      <c r="BC207" s="1">
        <v>4.1653259992017411E-2</v>
      </c>
      <c r="BD207" s="1">
        <v>1</v>
      </c>
    </row>
    <row r="208" spans="1:56">
      <c r="A208" s="30" t="s">
        <v>273</v>
      </c>
      <c r="B208" s="11" t="s">
        <v>54</v>
      </c>
      <c r="C208" s="26">
        <v>42620.53</v>
      </c>
      <c r="D208" s="26" t="s">
        <v>138</v>
      </c>
      <c r="E208" s="1">
        <f t="shared" si="30"/>
        <v>6281.4776660824118</v>
      </c>
      <c r="F208" s="1">
        <f t="shared" si="31"/>
        <v>6281.5</v>
      </c>
      <c r="P208" s="1">
        <f t="shared" si="33"/>
        <v>-3.1207115049576529E-3</v>
      </c>
      <c r="Q208" s="208">
        <f t="shared" si="34"/>
        <v>27602.03</v>
      </c>
      <c r="R208" s="91">
        <v>-8.019195003726054E-3</v>
      </c>
      <c r="AU208" s="1">
        <v>11655</v>
      </c>
      <c r="AV208" s="1">
        <v>-7.0583100023213774E-3</v>
      </c>
      <c r="BB208" s="1">
        <v>21527.5</v>
      </c>
      <c r="BC208" s="1">
        <v>4.1308525003842078E-2</v>
      </c>
      <c r="BD208" s="1">
        <v>1</v>
      </c>
    </row>
    <row r="209" spans="1:56">
      <c r="A209" s="30" t="s">
        <v>273</v>
      </c>
      <c r="B209" s="11" t="s">
        <v>54</v>
      </c>
      <c r="C209" s="26">
        <v>42620.535000000003</v>
      </c>
      <c r="D209" s="26" t="s">
        <v>138</v>
      </c>
      <c r="E209" s="1">
        <f t="shared" si="30"/>
        <v>6281.4898717429205</v>
      </c>
      <c r="F209" s="1">
        <f t="shared" si="31"/>
        <v>6281.5</v>
      </c>
      <c r="P209" s="1">
        <f t="shared" si="33"/>
        <v>-3.1207115049576529E-3</v>
      </c>
      <c r="Q209" s="208">
        <f t="shared" si="34"/>
        <v>27602.035000000003</v>
      </c>
      <c r="R209" s="91">
        <v>-3.0191949990694411E-3</v>
      </c>
      <c r="AU209" s="1">
        <v>11660</v>
      </c>
      <c r="AV209" s="1">
        <v>4.4847899989690632E-3</v>
      </c>
    </row>
    <row r="210" spans="1:56">
      <c r="A210" s="164" t="s">
        <v>272</v>
      </c>
      <c r="B210" s="25" t="s">
        <v>54</v>
      </c>
      <c r="C210" s="162">
        <v>42621.389199999998</v>
      </c>
      <c r="D210" s="26"/>
      <c r="E210" s="1">
        <f t="shared" si="30"/>
        <v>6283.5750867822326</v>
      </c>
      <c r="F210" s="1">
        <f t="shared" si="31"/>
        <v>6283.5</v>
      </c>
      <c r="P210" s="1">
        <f t="shared" si="33"/>
        <v>-3.1223083444300572E-3</v>
      </c>
      <c r="Q210" s="208">
        <f t="shared" si="34"/>
        <v>27602.889199999998</v>
      </c>
      <c r="R210" s="1">
        <f>+C210-(C$7+F210*C$8)</f>
        <v>3.0758999993850011E-2</v>
      </c>
      <c r="V210" s="1">
        <f>+G210-P210</f>
        <v>3.1223083444300572E-3</v>
      </c>
      <c r="AU210" s="1">
        <v>11887</v>
      </c>
      <c r="AV210" s="1">
        <v>2.2563399979844689E-3</v>
      </c>
    </row>
    <row r="211" spans="1:56">
      <c r="A211" s="164" t="s">
        <v>272</v>
      </c>
      <c r="B211" s="25" t="s">
        <v>54</v>
      </c>
      <c r="C211" s="162">
        <v>42623.406000000003</v>
      </c>
      <c r="E211" s="1">
        <f t="shared" si="30"/>
        <v>6288.4983620003595</v>
      </c>
      <c r="F211" s="1">
        <f t="shared" si="31"/>
        <v>6288.5</v>
      </c>
      <c r="G211" s="1">
        <f>+C211-(C$7+F211*C$8)</f>
        <v>-6.7100000160280615E-4</v>
      </c>
      <c r="J211" s="1">
        <f>VLOOKUP($C211,'Active 1'!$C$21:$K$610,8,FALSE)</f>
        <v>4.6097500307951123E-4</v>
      </c>
      <c r="P211" s="1">
        <f t="shared" si="33"/>
        <v>-3.12629428690471E-3</v>
      </c>
      <c r="Q211" s="208">
        <f t="shared" si="34"/>
        <v>27604.906000000003</v>
      </c>
      <c r="S211" s="1">
        <f>+(P211-G211)^2</f>
        <v>6.028470027436187E-6</v>
      </c>
      <c r="T211" s="1">
        <v>1</v>
      </c>
      <c r="U211" s="1">
        <f>+T211*S211</f>
        <v>6.028470027436187E-6</v>
      </c>
      <c r="V211" s="1">
        <f>+G211-P211</f>
        <v>2.4552942853019039E-3</v>
      </c>
      <c r="AU211" s="1">
        <v>11887</v>
      </c>
      <c r="AV211" s="1">
        <v>2.0759779996296857E-2</v>
      </c>
    </row>
    <row r="212" spans="1:56">
      <c r="A212" s="164" t="s">
        <v>272</v>
      </c>
      <c r="B212" s="11" t="s">
        <v>50</v>
      </c>
      <c r="C212" s="162">
        <v>42624.4277</v>
      </c>
      <c r="E212" s="1">
        <f t="shared" si="30"/>
        <v>6290.9924666663337</v>
      </c>
      <c r="F212" s="1">
        <f t="shared" si="31"/>
        <v>6291</v>
      </c>
      <c r="G212" s="1">
        <f>+C212-(C$7+F212*C$8)</f>
        <v>-3.0860000042594038E-3</v>
      </c>
      <c r="J212" s="1">
        <f>VLOOKUP($C212,'Active 1'!$C$21:$K$610,8,FALSE)</f>
        <v>-1.9532500009518117E-3</v>
      </c>
      <c r="P212" s="1">
        <f t="shared" si="33"/>
        <v>-3.1282839601743479E-3</v>
      </c>
      <c r="Q212" s="208">
        <f t="shared" si="34"/>
        <v>27605.9277</v>
      </c>
      <c r="S212" s="1">
        <f>+(P212-G212)^2</f>
        <v>1.7879329278169406E-9</v>
      </c>
      <c r="T212" s="1">
        <v>1</v>
      </c>
      <c r="U212" s="1">
        <f>+T212*S212</f>
        <v>1.7879329278169406E-9</v>
      </c>
      <c r="V212" s="1">
        <f>+G212-P212</f>
        <v>4.2283955914944153E-5</v>
      </c>
      <c r="AU212" s="1">
        <v>12578</v>
      </c>
      <c r="AV212" s="1">
        <v>4.8783049998746719E-2</v>
      </c>
    </row>
    <row r="213" spans="1:56">
      <c r="A213" s="30" t="s">
        <v>275</v>
      </c>
      <c r="B213" s="11" t="s">
        <v>54</v>
      </c>
      <c r="C213" s="26">
        <v>42627.506000000001</v>
      </c>
      <c r="D213" s="26" t="s">
        <v>138</v>
      </c>
      <c r="E213" s="1">
        <f t="shared" ref="E213:E276" si="46">+(C213-C$7)/C$8</f>
        <v>6298.5070036079887</v>
      </c>
      <c r="F213" s="1">
        <f t="shared" ref="F213:F276" si="47">ROUND(2*E213,0)/2</f>
        <v>6298.5</v>
      </c>
      <c r="P213" s="1">
        <f t="shared" ref="P213:P276" si="48">+D$11+D$12*F213+D$13*F213^2</f>
        <v>-3.1342397881124985E-3</v>
      </c>
      <c r="Q213" s="208">
        <f t="shared" ref="Q213:Q276" si="49">+C213-15018.5</f>
        <v>27609.006000000001</v>
      </c>
      <c r="R213" s="91">
        <v>4.0040750027401373E-3</v>
      </c>
      <c r="AU213" s="1">
        <v>13335</v>
      </c>
      <c r="AV213" s="1">
        <v>2.7554599997529294E-2</v>
      </c>
    </row>
    <row r="214" spans="1:56">
      <c r="A214" s="16" t="s">
        <v>323</v>
      </c>
      <c r="B214" s="16" t="s">
        <v>54</v>
      </c>
      <c r="C214" s="17">
        <v>42631.194000000003</v>
      </c>
      <c r="D214" s="17" t="s">
        <v>138</v>
      </c>
      <c r="E214" s="1">
        <f t="shared" si="46"/>
        <v>6307.5098987906631</v>
      </c>
      <c r="F214" s="1">
        <f t="shared" si="47"/>
        <v>6307.5</v>
      </c>
      <c r="G214" s="1">
        <f>+C214-(C$7+F214*C$8)</f>
        <v>4.054999997606501E-3</v>
      </c>
      <c r="I214" s="1">
        <f>VLOOKUP($C214,'Active 1'!$C$21:$K$610,7,FALSE)</f>
        <v>5.1928649991168641E-3</v>
      </c>
      <c r="O214" s="1">
        <f ca="1">+C$11+C$12*$F214</f>
        <v>-3.9836536132762376E-2</v>
      </c>
      <c r="P214" s="1">
        <f t="shared" si="48"/>
        <v>-3.141360661734172E-3</v>
      </c>
      <c r="Q214" s="208">
        <f t="shared" si="49"/>
        <v>27612.694000000003</v>
      </c>
      <c r="S214" s="1">
        <f>+(P214-G214)^2</f>
        <v>5.1787606739306126E-5</v>
      </c>
      <c r="T214" s="1">
        <v>0.1</v>
      </c>
      <c r="U214" s="1">
        <f>+T214*S214</f>
        <v>5.1787606739306133E-6</v>
      </c>
      <c r="V214" s="1">
        <f>+G214-P214</f>
        <v>7.1963606593406729E-3</v>
      </c>
      <c r="AU214" s="1">
        <v>13337.5</v>
      </c>
      <c r="AV214" s="1">
        <v>7.9829699971014634E-3</v>
      </c>
      <c r="BB214" s="1">
        <v>4495.5</v>
      </c>
      <c r="BC214" s="1">
        <v>3.3006049998220988E-3</v>
      </c>
      <c r="BD214" s="1">
        <v>1</v>
      </c>
    </row>
    <row r="215" spans="1:56">
      <c r="A215" s="99" t="s">
        <v>319</v>
      </c>
      <c r="B215" s="99" t="s">
        <v>54</v>
      </c>
      <c r="C215" s="100">
        <v>42632.428</v>
      </c>
      <c r="D215" s="100" t="s">
        <v>138</v>
      </c>
      <c r="E215" s="1">
        <f t="shared" si="46"/>
        <v>6310.522255801342</v>
      </c>
      <c r="F215" s="1">
        <f t="shared" si="47"/>
        <v>6310.5</v>
      </c>
      <c r="G215" s="1">
        <f>+C215-(C$7+F215*C$8)</f>
        <v>9.1169999941485003E-3</v>
      </c>
      <c r="I215" s="1">
        <f>VLOOKUP($C215,'Active 1'!$C$21:$K$610,7,FALSE)</f>
        <v>1.0255795001285151E-2</v>
      </c>
      <c r="O215" s="1">
        <f ca="1">+C$11+C$12*$F215</f>
        <v>-3.9818852538558734E-2</v>
      </c>
      <c r="P215" s="1">
        <f t="shared" si="48"/>
        <v>-3.1437279541767661E-3</v>
      </c>
      <c r="Q215" s="208">
        <f t="shared" si="49"/>
        <v>27613.928</v>
      </c>
      <c r="S215" s="1">
        <f>+(P215-G215)^2</f>
        <v>1.5032544982284429E-4</v>
      </c>
      <c r="T215" s="1">
        <v>0.1</v>
      </c>
      <c r="U215" s="1">
        <f>+T215*S215</f>
        <v>1.503254498228443E-5</v>
      </c>
      <c r="V215" s="1">
        <f>+G215-P215</f>
        <v>1.2260727948325266E-2</v>
      </c>
      <c r="AU215" s="1">
        <v>13340</v>
      </c>
      <c r="AV215" s="1">
        <v>1.4982969994889572E-2</v>
      </c>
    </row>
    <row r="216" spans="1:56">
      <c r="A216" s="30" t="s">
        <v>275</v>
      </c>
      <c r="B216" s="11" t="s">
        <v>54</v>
      </c>
      <c r="C216" s="26">
        <v>42632.43</v>
      </c>
      <c r="D216" s="26" t="s">
        <v>138</v>
      </c>
      <c r="E216" s="1">
        <f t="shared" si="46"/>
        <v>6310.5271380655422</v>
      </c>
      <c r="F216" s="1">
        <f t="shared" si="47"/>
        <v>6310.5</v>
      </c>
      <c r="P216" s="1">
        <f t="shared" si="48"/>
        <v>-3.1437279541767661E-3</v>
      </c>
      <c r="Q216" s="208">
        <f t="shared" si="49"/>
        <v>27613.93</v>
      </c>
      <c r="R216" s="91">
        <v>1.2255795001692604E-2</v>
      </c>
      <c r="AU216" s="1">
        <v>13342.5</v>
      </c>
      <c r="AV216" s="1">
        <v>1.1811179996584542E-2</v>
      </c>
      <c r="BB216" s="1">
        <v>31408.5</v>
      </c>
      <c r="BC216" s="1">
        <v>0.13814563499909127</v>
      </c>
      <c r="BD216" s="1">
        <v>1</v>
      </c>
    </row>
    <row r="217" spans="1:56">
      <c r="A217" s="16" t="s">
        <v>323</v>
      </c>
      <c r="B217" s="16" t="s">
        <v>54</v>
      </c>
      <c r="C217" s="17">
        <v>42633.243000000002</v>
      </c>
      <c r="D217" s="17" t="s">
        <v>138</v>
      </c>
      <c r="E217" s="1">
        <f t="shared" si="46"/>
        <v>6312.5117784623772</v>
      </c>
      <c r="F217" s="1">
        <f t="shared" si="47"/>
        <v>6312.5</v>
      </c>
      <c r="G217" s="1">
        <f>+C217-(C$7+F217*C$8)</f>
        <v>4.8249999963445589E-3</v>
      </c>
      <c r="I217" s="1">
        <f>VLOOKUP($C217,'Active 1'!$C$21:$K$610,7,FALSE)</f>
        <v>5.9644150023814291E-3</v>
      </c>
      <c r="O217" s="1">
        <f ca="1">+C$11+C$12*$F217</f>
        <v>-3.9807063475756306E-2</v>
      </c>
      <c r="P217" s="1">
        <f t="shared" si="48"/>
        <v>-3.1453043902223907E-3</v>
      </c>
      <c r="Q217" s="208">
        <f t="shared" si="49"/>
        <v>27614.743000000002</v>
      </c>
      <c r="S217" s="1">
        <f>+(P217-G217)^2</f>
        <v>6.3525752014528353E-5</v>
      </c>
      <c r="T217" s="1">
        <v>0.1</v>
      </c>
      <c r="U217" s="1">
        <f>+T217*S217</f>
        <v>6.3525752014528358E-6</v>
      </c>
      <c r="V217" s="1">
        <f>+G217-P217</f>
        <v>7.9703043865669496E-3</v>
      </c>
      <c r="AU217" s="1">
        <v>13552</v>
      </c>
      <c r="AV217" s="1">
        <v>6.2384999910136685E-4</v>
      </c>
    </row>
    <row r="218" spans="1:56">
      <c r="A218" s="16" t="s">
        <v>323</v>
      </c>
      <c r="B218" s="16" t="s">
        <v>54</v>
      </c>
      <c r="C218" s="17">
        <v>42638.154000000002</v>
      </c>
      <c r="D218" s="17" t="s">
        <v>138</v>
      </c>
      <c r="E218" s="1">
        <f t="shared" si="46"/>
        <v>6324.5001782026411</v>
      </c>
      <c r="F218" s="1">
        <f t="shared" si="47"/>
        <v>6324.5</v>
      </c>
      <c r="G218" s="1">
        <f>+C218-(C$7+F218*C$8)</f>
        <v>7.2999995609279722E-5</v>
      </c>
      <c r="I218" s="1">
        <f>VLOOKUP($C218,'Active 1'!$C$21:$K$610,7,FALSE)</f>
        <v>1.2161350023234263E-3</v>
      </c>
      <c r="O218" s="1">
        <f ca="1">+C$11+C$12*$F218</f>
        <v>-3.9736329098941731E-2</v>
      </c>
      <c r="P218" s="1">
        <f t="shared" si="48"/>
        <v>-3.1547334567056506E-3</v>
      </c>
      <c r="Q218" s="208">
        <f t="shared" si="49"/>
        <v>27619.654000000002</v>
      </c>
      <c r="S218" s="1">
        <f>+(P218-G218)^2</f>
        <v>1.0418263239192858E-5</v>
      </c>
      <c r="T218" s="1">
        <v>0.1</v>
      </c>
      <c r="U218" s="1">
        <f>+T218*S218</f>
        <v>1.0418263239192859E-6</v>
      </c>
      <c r="V218" s="1">
        <f>+G218-P218</f>
        <v>3.2277334523149303E-3</v>
      </c>
      <c r="AU218" s="1">
        <v>13554.5</v>
      </c>
      <c r="AV218" s="1">
        <v>2.709624997805804E-3</v>
      </c>
      <c r="BB218" s="1">
        <v>1049.5</v>
      </c>
      <c r="BC218" s="1">
        <v>-5.1654998969752342E-5</v>
      </c>
      <c r="BD218" s="1">
        <v>1</v>
      </c>
    </row>
    <row r="219" spans="1:56">
      <c r="A219" s="30" t="s">
        <v>275</v>
      </c>
      <c r="B219" s="11" t="s">
        <v>54</v>
      </c>
      <c r="C219" s="26">
        <v>42639.381000000001</v>
      </c>
      <c r="D219" s="26" t="s">
        <v>138</v>
      </c>
      <c r="E219" s="1">
        <f t="shared" si="46"/>
        <v>6327.4954472886293</v>
      </c>
      <c r="F219" s="1">
        <f t="shared" si="47"/>
        <v>6327.5</v>
      </c>
      <c r="P219" s="1">
        <f t="shared" si="48"/>
        <v>-3.1570828082040101E-3</v>
      </c>
      <c r="Q219" s="208">
        <f t="shared" si="49"/>
        <v>27620.881000000001</v>
      </c>
      <c r="R219" s="91">
        <v>-7.209350005723536E-4</v>
      </c>
      <c r="AU219" s="1">
        <v>14304</v>
      </c>
      <c r="AV219" s="1">
        <v>3.0953999958001077E-3</v>
      </c>
    </row>
    <row r="220" spans="1:56">
      <c r="A220" s="16" t="s">
        <v>323</v>
      </c>
      <c r="B220" s="16" t="s">
        <v>54</v>
      </c>
      <c r="C220" s="17">
        <v>42640.201999999997</v>
      </c>
      <c r="D220" s="17" t="s">
        <v>138</v>
      </c>
      <c r="E220" s="1">
        <f t="shared" si="46"/>
        <v>6329.499616742246</v>
      </c>
      <c r="F220" s="1">
        <f t="shared" si="47"/>
        <v>6329.5</v>
      </c>
      <c r="G220" s="1">
        <f>+C220-(C$7+F220*C$8)</f>
        <v>-1.5700000949436799E-4</v>
      </c>
      <c r="I220" s="1">
        <f>VLOOKUP($C220,'Active 1'!$C$21:$K$610,7,FALSE)</f>
        <v>9.8768499447032809E-4</v>
      </c>
      <c r="O220" s="1">
        <f ca="1">+C$11+C$12*$F220</f>
        <v>-3.9706856441935653E-2</v>
      </c>
      <c r="P220" s="1">
        <f t="shared" si="48"/>
        <v>-3.1586472836201444E-3</v>
      </c>
      <c r="Q220" s="208">
        <f t="shared" si="49"/>
        <v>27621.701999999997</v>
      </c>
      <c r="S220" s="1">
        <f>+(P220-G220)^2</f>
        <v>9.0098863582667033E-6</v>
      </c>
      <c r="T220" s="1">
        <v>0.1</v>
      </c>
      <c r="U220" s="1">
        <f>+T220*S220</f>
        <v>9.0098863582667038E-7</v>
      </c>
      <c r="V220" s="1">
        <f>+G220-P220</f>
        <v>3.0016472741257764E-3</v>
      </c>
      <c r="AU220" s="1">
        <v>14387</v>
      </c>
      <c r="AV220" s="1">
        <v>1.3811750031891279E-3</v>
      </c>
      <c r="BB220" s="1">
        <v>21493</v>
      </c>
      <c r="BC220" s="1">
        <v>4.8684829998819623E-2</v>
      </c>
      <c r="BD220" s="1">
        <v>1</v>
      </c>
    </row>
    <row r="221" spans="1:56">
      <c r="A221" s="16" t="s">
        <v>323</v>
      </c>
      <c r="B221" s="16" t="s">
        <v>54</v>
      </c>
      <c r="C221" s="17">
        <v>42642.252999999997</v>
      </c>
      <c r="D221" s="17" t="s">
        <v>138</v>
      </c>
      <c r="E221" s="1">
        <f t="shared" si="46"/>
        <v>6334.5063786781602</v>
      </c>
      <c r="F221" s="1">
        <f t="shared" si="47"/>
        <v>6334.5</v>
      </c>
      <c r="G221" s="1">
        <f>+C221-(C$7+F221*C$8)</f>
        <v>2.6129999969271012E-3</v>
      </c>
      <c r="I221" s="1">
        <f>VLOOKUP($C221,'Active 1'!$C$21:$K$610,7,FALSE)</f>
        <v>3.7592349981423467E-3</v>
      </c>
      <c r="O221" s="1">
        <f ca="1">+C$11+C$12*$F221</f>
        <v>-3.9677383784929583E-2</v>
      </c>
      <c r="P221" s="1">
        <f t="shared" si="48"/>
        <v>-3.1625523159541343E-3</v>
      </c>
      <c r="Q221" s="208">
        <f t="shared" si="49"/>
        <v>27623.752999999997</v>
      </c>
      <c r="S221" s="1">
        <f>+(P221-G221)^2</f>
        <v>3.3357004518827789E-5</v>
      </c>
      <c r="T221" s="1">
        <v>0.1</v>
      </c>
      <c r="U221" s="1">
        <f>+T221*S221</f>
        <v>3.3357004518827792E-6</v>
      </c>
      <c r="V221" s="1">
        <f>+G221-P221</f>
        <v>5.7755523128812354E-3</v>
      </c>
      <c r="AU221" s="1">
        <v>14426</v>
      </c>
      <c r="AV221" s="1">
        <v>2.0909119994030334E-2</v>
      </c>
    </row>
    <row r="222" spans="1:56">
      <c r="A222" s="30" t="s">
        <v>275</v>
      </c>
      <c r="B222" s="11" t="s">
        <v>54</v>
      </c>
      <c r="C222" s="26">
        <v>42650.428</v>
      </c>
      <c r="D222" s="26" t="s">
        <v>138</v>
      </c>
      <c r="E222" s="1">
        <f t="shared" si="46"/>
        <v>6354.4626335909461</v>
      </c>
      <c r="F222" s="1">
        <f t="shared" si="47"/>
        <v>6354.5</v>
      </c>
      <c r="P222" s="1">
        <f t="shared" si="48"/>
        <v>-3.1780844994850118E-3</v>
      </c>
      <c r="Q222" s="208">
        <f t="shared" si="49"/>
        <v>27631.928</v>
      </c>
      <c r="R222" s="91">
        <v>-1.4154565003991593E-2</v>
      </c>
      <c r="AU222" s="1">
        <v>15134</v>
      </c>
      <c r="AV222" s="1">
        <v>9.7948949987767264E-3</v>
      </c>
      <c r="BB222" s="1">
        <v>1901.5</v>
      </c>
      <c r="BC222" s="1">
        <v>1.4204649996827357E-3</v>
      </c>
      <c r="BD222" s="1">
        <v>1</v>
      </c>
    </row>
    <row r="223" spans="1:56">
      <c r="A223" s="16" t="s">
        <v>324</v>
      </c>
      <c r="B223" s="16" t="s">
        <v>50</v>
      </c>
      <c r="C223" s="17">
        <v>42651.464999999997</v>
      </c>
      <c r="D223" s="17" t="s">
        <v>138</v>
      </c>
      <c r="E223" s="1">
        <f t="shared" si="46"/>
        <v>6356.9940875780385</v>
      </c>
      <c r="F223" s="1">
        <f t="shared" si="47"/>
        <v>6357</v>
      </c>
      <c r="G223" s="1">
        <f>+C223-(C$7+F223*C$8)</f>
        <v>-2.4220000050263479E-3</v>
      </c>
      <c r="I223" s="1">
        <f>VLOOKUP($C223,'Active 1'!$C$21:$K$610,7,FALSE)</f>
        <v>-1.2687900016317144E-3</v>
      </c>
      <c r="O223" s="1">
        <f ca="1">+C$11+C$12*$F223</f>
        <v>-3.9544756828402257E-2</v>
      </c>
      <c r="P223" s="1">
        <f t="shared" si="48"/>
        <v>-3.1800161285233022E-3</v>
      </c>
      <c r="Q223" s="208">
        <f t="shared" si="49"/>
        <v>27632.964999999997</v>
      </c>
      <c r="S223" s="1">
        <f>+(P223-G223)^2</f>
        <v>5.7458844348134974E-7</v>
      </c>
      <c r="T223" s="1">
        <v>0.1</v>
      </c>
      <c r="U223" s="1">
        <f>+T223*S223</f>
        <v>5.7458844348134977E-8</v>
      </c>
      <c r="V223" s="1">
        <f>+G223-P223</f>
        <v>7.5801612349695423E-4</v>
      </c>
      <c r="AU223" s="1">
        <v>15210</v>
      </c>
      <c r="AV223" s="1">
        <v>-1.6497600008733571E-3</v>
      </c>
    </row>
    <row r="224" spans="1:56">
      <c r="A224" s="30" t="s">
        <v>275</v>
      </c>
      <c r="B224" s="11"/>
      <c r="C224" s="26">
        <v>42651.472999999998</v>
      </c>
      <c r="D224" s="26" t="s">
        <v>138</v>
      </c>
      <c r="E224" s="1">
        <f t="shared" si="46"/>
        <v>6357.0136166348384</v>
      </c>
      <c r="F224" s="1">
        <f t="shared" si="47"/>
        <v>6357</v>
      </c>
      <c r="P224" s="1">
        <f t="shared" si="48"/>
        <v>-3.1800161285233022E-3</v>
      </c>
      <c r="Q224" s="208">
        <f t="shared" si="49"/>
        <v>27632.972999999998</v>
      </c>
      <c r="R224" s="91">
        <v>6.7312099999981001E-3</v>
      </c>
      <c r="AU224" s="1">
        <v>15261</v>
      </c>
      <c r="AV224" s="1">
        <v>1.7579699997440912E-3</v>
      </c>
      <c r="BB224" s="1">
        <v>2812</v>
      </c>
      <c r="BC224" s="1">
        <v>7.1971999568631873E-4</v>
      </c>
      <c r="BD224" s="1">
        <v>1</v>
      </c>
    </row>
    <row r="225" spans="1:56">
      <c r="A225" s="16" t="s">
        <v>323</v>
      </c>
      <c r="B225" s="16" t="s">
        <v>50</v>
      </c>
      <c r="C225" s="17">
        <v>42657.207000000002</v>
      </c>
      <c r="D225" s="17" t="s">
        <v>138</v>
      </c>
      <c r="E225" s="1">
        <f t="shared" si="46"/>
        <v>6371.0110680929365</v>
      </c>
      <c r="F225" s="1">
        <f t="shared" si="47"/>
        <v>6371</v>
      </c>
      <c r="G225" s="1">
        <f>+C225-(C$7+F225*C$8)</f>
        <v>4.5339999996940605E-3</v>
      </c>
      <c r="I225" s="1">
        <f>VLOOKUP($C225,'Active 1'!$C$21:$K$610,7,FALSE)</f>
        <v>5.6915500026661903E-3</v>
      </c>
      <c r="O225" s="1">
        <f ca="1">+C$11+C$12*$F225</f>
        <v>-3.9462233388785246E-2</v>
      </c>
      <c r="P225" s="1">
        <f t="shared" si="48"/>
        <v>-3.1907926201757818E-3</v>
      </c>
      <c r="Q225" s="208">
        <f t="shared" si="49"/>
        <v>27638.707000000002</v>
      </c>
      <c r="S225" s="1">
        <f>+(P225-G225)^2</f>
        <v>5.967242101999558E-5</v>
      </c>
      <c r="T225" s="1">
        <v>0.1</v>
      </c>
      <c r="U225" s="1">
        <f>+T225*S225</f>
        <v>5.9672421019995585E-6</v>
      </c>
      <c r="V225" s="1">
        <f>+G225-P225</f>
        <v>7.7247926198698424E-3</v>
      </c>
      <c r="AU225" s="1">
        <v>15300</v>
      </c>
      <c r="AV225" s="1">
        <v>5.5760599934728816E-3</v>
      </c>
    </row>
    <row r="226" spans="1:56">
      <c r="A226" s="30" t="s">
        <v>275</v>
      </c>
      <c r="B226" s="11" t="s">
        <v>54</v>
      </c>
      <c r="C226" s="26">
        <v>42664.372000000003</v>
      </c>
      <c r="D226" s="26" t="s">
        <v>138</v>
      </c>
      <c r="E226" s="1">
        <f t="shared" si="46"/>
        <v>6388.5017795853</v>
      </c>
      <c r="F226" s="1">
        <f t="shared" si="47"/>
        <v>6388.5</v>
      </c>
      <c r="P226" s="1">
        <f t="shared" si="48"/>
        <v>-3.2041662744912826E-3</v>
      </c>
      <c r="Q226" s="208">
        <f t="shared" si="49"/>
        <v>27645.872000000003</v>
      </c>
      <c r="R226" s="91">
        <v>1.8919750000350177E-3</v>
      </c>
      <c r="AU226" s="1">
        <v>15417</v>
      </c>
      <c r="AV226" s="1">
        <v>-5.7246000505983829E-4</v>
      </c>
    </row>
    <row r="227" spans="1:56">
      <c r="A227" s="164" t="s">
        <v>272</v>
      </c>
      <c r="B227" s="11" t="s">
        <v>54</v>
      </c>
      <c r="C227" s="162">
        <v>42666.417500000003</v>
      </c>
      <c r="E227" s="1">
        <f t="shared" si="46"/>
        <v>6393.4951152946687</v>
      </c>
      <c r="F227" s="1">
        <f t="shared" si="47"/>
        <v>6393.5</v>
      </c>
      <c r="G227" s="1">
        <f t="shared" ref="G227:G232" si="50">+C227-(C$7+F227*C$8)</f>
        <v>-2.0010000007459894E-3</v>
      </c>
      <c r="J227" s="1">
        <f>VLOOKUP($C227,'Active 1'!$C$21:$K$610,8,FALSE)</f>
        <v>-8.3647499559447169E-4</v>
      </c>
      <c r="P227" s="1">
        <f t="shared" si="48"/>
        <v>-3.2079675307752874E-3</v>
      </c>
      <c r="Q227" s="208">
        <f t="shared" si="49"/>
        <v>27647.917500000003</v>
      </c>
      <c r="S227" s="1">
        <f t="shared" ref="S227:S232" si="51">+(P227-G227)^2</f>
        <v>1.4567706185450243E-6</v>
      </c>
      <c r="T227" s="1">
        <v>1</v>
      </c>
      <c r="U227" s="1">
        <f t="shared" ref="U227:U232" si="52">+T227*S227</f>
        <v>1.4567706185450243E-6</v>
      </c>
      <c r="V227" s="1">
        <f t="shared" ref="V227:V232" si="53">+G227-P227</f>
        <v>1.206967530029298E-3</v>
      </c>
      <c r="AU227" s="1">
        <v>16115.5</v>
      </c>
      <c r="AV227" s="1">
        <v>-2.5750900022103451E-3</v>
      </c>
    </row>
    <row r="228" spans="1:56">
      <c r="A228" s="16" t="s">
        <v>323</v>
      </c>
      <c r="B228" s="16" t="s">
        <v>54</v>
      </c>
      <c r="C228" s="17">
        <v>42668.065000000002</v>
      </c>
      <c r="D228" s="17" t="s">
        <v>138</v>
      </c>
      <c r="E228" s="1">
        <f t="shared" si="46"/>
        <v>6397.5168804284649</v>
      </c>
      <c r="F228" s="1">
        <f t="shared" si="47"/>
        <v>6397.5</v>
      </c>
      <c r="G228" s="1">
        <f t="shared" si="50"/>
        <v>6.9149999981164001E-3</v>
      </c>
      <c r="I228" s="1">
        <f>VLOOKUP($C228,'Active 1'!$C$21:$K$610,7,FALSE)</f>
        <v>8.0807650010683574E-3</v>
      </c>
      <c r="O228" s="1">
        <f ca="1">+C$11+C$12*$F228</f>
        <v>-3.9306028306653064E-2</v>
      </c>
      <c r="P228" s="1">
        <f t="shared" si="48"/>
        <v>-3.211002203704523E-3</v>
      </c>
      <c r="Q228" s="208">
        <f t="shared" si="49"/>
        <v>27649.565000000002</v>
      </c>
      <c r="S228" s="1">
        <f t="shared" si="51"/>
        <v>1.0253592059128218E-4</v>
      </c>
      <c r="T228" s="1">
        <v>0.1</v>
      </c>
      <c r="U228" s="1">
        <f t="shared" si="52"/>
        <v>1.0253592059128218E-5</v>
      </c>
      <c r="V228" s="1">
        <f t="shared" si="53"/>
        <v>1.0126002201820923E-2</v>
      </c>
      <c r="AU228" s="1">
        <v>16130</v>
      </c>
      <c r="AV228" s="1">
        <v>1.2429999987944029E-3</v>
      </c>
      <c r="BB228" s="1">
        <v>7115</v>
      </c>
      <c r="BC228" s="1">
        <v>-6.8435000139288604E-4</v>
      </c>
      <c r="BD228" s="1">
        <v>1</v>
      </c>
    </row>
    <row r="229" spans="1:56">
      <c r="A229" s="16" t="s">
        <v>323</v>
      </c>
      <c r="B229" s="16" t="s">
        <v>50</v>
      </c>
      <c r="C229" s="17">
        <v>42669.082999999999</v>
      </c>
      <c r="D229" s="17" t="s">
        <v>138</v>
      </c>
      <c r="E229" s="1">
        <f t="shared" si="46"/>
        <v>6400.0019529056681</v>
      </c>
      <c r="F229" s="1">
        <f t="shared" si="47"/>
        <v>6400</v>
      </c>
      <c r="G229" s="1">
        <f t="shared" si="50"/>
        <v>7.9999999434221536E-4</v>
      </c>
      <c r="I229" s="1">
        <f>VLOOKUP($C229,'Active 1'!$C$21:$K$610,7,FALSE)</f>
        <v>1.9665399959194474E-3</v>
      </c>
      <c r="O229" s="1">
        <f ca="1">+C$11+C$12*$F229</f>
        <v>-3.9291291978150025E-2</v>
      </c>
      <c r="P229" s="1">
        <f t="shared" si="48"/>
        <v>-3.2128960160466326E-3</v>
      </c>
      <c r="Q229" s="208">
        <f t="shared" si="49"/>
        <v>27650.582999999999</v>
      </c>
      <c r="S229" s="1">
        <f t="shared" si="51"/>
        <v>1.6103334390194731E-5</v>
      </c>
      <c r="T229" s="1">
        <v>0.1</v>
      </c>
      <c r="U229" s="1">
        <f t="shared" si="52"/>
        <v>1.6103334390194732E-6</v>
      </c>
      <c r="V229" s="1">
        <f t="shared" si="53"/>
        <v>4.0128960103888479E-3</v>
      </c>
      <c r="AU229" s="1">
        <v>16130</v>
      </c>
      <c r="AV229" s="1">
        <v>1.2697269994532689E-2</v>
      </c>
    </row>
    <row r="230" spans="1:56">
      <c r="A230" s="16" t="s">
        <v>324</v>
      </c>
      <c r="B230" s="16" t="s">
        <v>54</v>
      </c>
      <c r="C230" s="17">
        <v>42689.366000000002</v>
      </c>
      <c r="D230" s="17" t="s">
        <v>138</v>
      </c>
      <c r="E230" s="1">
        <f t="shared" si="46"/>
        <v>6449.5154352782611</v>
      </c>
      <c r="F230" s="1">
        <f t="shared" si="47"/>
        <v>6449.5</v>
      </c>
      <c r="G230" s="1">
        <f t="shared" si="50"/>
        <v>6.3230000014300458E-3</v>
      </c>
      <c r="I230" s="1">
        <f>VLOOKUP($C230,'Active 1'!$C$21:$K$610,7,FALSE)</f>
        <v>7.5048849976155907E-3</v>
      </c>
      <c r="O230" s="1">
        <f ca="1">+C$11+C$12*$F230</f>
        <v>-3.8999512673789899E-2</v>
      </c>
      <c r="P230" s="1">
        <f t="shared" si="48"/>
        <v>-3.2499407554158642E-3</v>
      </c>
      <c r="Q230" s="208">
        <f t="shared" si="49"/>
        <v>27670.866000000002</v>
      </c>
      <c r="S230" s="1">
        <f t="shared" si="51"/>
        <v>9.1641194734081561E-5</v>
      </c>
      <c r="T230" s="1">
        <v>0.1</v>
      </c>
      <c r="U230" s="1">
        <f t="shared" si="52"/>
        <v>9.1641194734081571E-6</v>
      </c>
      <c r="V230" s="1">
        <f t="shared" si="53"/>
        <v>9.5729407568459109E-3</v>
      </c>
      <c r="AU230" s="1">
        <v>16154.5</v>
      </c>
      <c r="AV230" s="1">
        <v>-2.981719500530744E-2</v>
      </c>
    </row>
    <row r="231" spans="1:56">
      <c r="A231" s="16" t="s">
        <v>324</v>
      </c>
      <c r="B231" s="16" t="s">
        <v>54</v>
      </c>
      <c r="C231" s="17">
        <v>42696.31</v>
      </c>
      <c r="D231" s="17" t="s">
        <v>138</v>
      </c>
      <c r="E231" s="1">
        <f t="shared" si="46"/>
        <v>6466.4666565766402</v>
      </c>
      <c r="F231" s="1">
        <f t="shared" si="47"/>
        <v>6466.5</v>
      </c>
      <c r="G231" s="1">
        <f t="shared" si="50"/>
        <v>-1.3659000003826804E-2</v>
      </c>
      <c r="I231" s="1">
        <f>VLOOKUP($C231,'Active 1'!$C$21:$K$610,7,FALSE)</f>
        <v>-1.2471845002437476E-2</v>
      </c>
      <c r="O231" s="1">
        <f ca="1">+C$11+C$12*$F231</f>
        <v>-3.8899305639969253E-2</v>
      </c>
      <c r="P231" s="1">
        <f t="shared" si="48"/>
        <v>-3.2624643456935646E-3</v>
      </c>
      <c r="Q231" s="208">
        <f t="shared" si="49"/>
        <v>27677.809999999998</v>
      </c>
      <c r="S231" s="1">
        <f t="shared" si="51"/>
        <v>1.0808795369083598E-4</v>
      </c>
      <c r="T231" s="1">
        <v>0.1</v>
      </c>
      <c r="U231" s="1">
        <f t="shared" si="52"/>
        <v>1.0808795369083599E-5</v>
      </c>
      <c r="V231" s="1">
        <f t="shared" si="53"/>
        <v>-1.0396535658133241E-2</v>
      </c>
      <c r="AU231" s="1">
        <v>16203</v>
      </c>
      <c r="AV231" s="1">
        <v>-1.2817195005482063E-2</v>
      </c>
    </row>
    <row r="232" spans="1:56">
      <c r="A232" s="16" t="s">
        <v>325</v>
      </c>
      <c r="B232" s="16" t="s">
        <v>54</v>
      </c>
      <c r="C232" s="17">
        <v>42839.695</v>
      </c>
      <c r="D232" s="17" t="s">
        <v>138</v>
      </c>
      <c r="E232" s="1">
        <f t="shared" si="46"/>
        <v>6816.4883826523301</v>
      </c>
      <c r="F232" s="1">
        <f t="shared" si="47"/>
        <v>6816.5</v>
      </c>
      <c r="G232" s="1">
        <f t="shared" si="50"/>
        <v>-4.7590000031050295E-3</v>
      </c>
      <c r="I232" s="1">
        <f>VLOOKUP($C232,'Active 1'!$C$21:$K$610,7,FALSE)</f>
        <v>-3.4633450050023384E-3</v>
      </c>
      <c r="O232" s="1">
        <f ca="1">+C$11+C$12*$F232</f>
        <v>-3.6836219649544137E-2</v>
      </c>
      <c r="P232" s="1">
        <f t="shared" si="48"/>
        <v>-3.4977096917349262E-3</v>
      </c>
      <c r="Q232" s="208">
        <f t="shared" si="49"/>
        <v>27821.195</v>
      </c>
      <c r="S232" s="1">
        <f t="shared" si="51"/>
        <v>1.5908532495560922E-6</v>
      </c>
      <c r="T232" s="1">
        <v>0.1</v>
      </c>
      <c r="U232" s="1">
        <f t="shared" si="52"/>
        <v>1.5908532495560924E-7</v>
      </c>
      <c r="V232" s="1">
        <f t="shared" si="53"/>
        <v>-1.2612903113701033E-3</v>
      </c>
      <c r="AU232" s="1">
        <v>16203</v>
      </c>
      <c r="AV232" s="1">
        <v>1.4920300003723241E-2</v>
      </c>
    </row>
    <row r="233" spans="1:56">
      <c r="A233" s="30" t="s">
        <v>277</v>
      </c>
      <c r="B233" s="11"/>
      <c r="C233" s="26">
        <v>42863.661</v>
      </c>
      <c r="D233" s="26" t="s">
        <v>138</v>
      </c>
      <c r="E233" s="1">
        <f t="shared" si="46"/>
        <v>6874.9925545470887</v>
      </c>
      <c r="F233" s="1">
        <f t="shared" si="47"/>
        <v>6875</v>
      </c>
      <c r="P233" s="1">
        <f t="shared" si="48"/>
        <v>-3.5328259452213143E-3</v>
      </c>
      <c r="Q233" s="208">
        <f t="shared" si="49"/>
        <v>27845.161</v>
      </c>
      <c r="R233" s="91">
        <v>-1.7362100043101236E-3</v>
      </c>
      <c r="AU233" s="1">
        <v>16205.5</v>
      </c>
      <c r="AV233" s="1">
        <v>1.5620300000591669E-2</v>
      </c>
      <c r="BB233" s="1">
        <v>2692.5</v>
      </c>
      <c r="BC233" s="1">
        <v>1.2796750015695579E-3</v>
      </c>
      <c r="BD233" s="1">
        <v>1</v>
      </c>
    </row>
    <row r="234" spans="1:56">
      <c r="A234" s="30" t="s">
        <v>277</v>
      </c>
      <c r="B234" s="11"/>
      <c r="C234" s="26">
        <v>42870.631999999998</v>
      </c>
      <c r="D234" s="26" t="s">
        <v>138</v>
      </c>
      <c r="E234" s="1">
        <f t="shared" si="46"/>
        <v>6892.009686412157</v>
      </c>
      <c r="F234" s="1">
        <f t="shared" si="47"/>
        <v>6892</v>
      </c>
      <c r="P234" s="1">
        <f t="shared" si="48"/>
        <v>-3.5428049115750534E-3</v>
      </c>
      <c r="Q234" s="208">
        <f t="shared" si="49"/>
        <v>27852.131999999998</v>
      </c>
      <c r="R234" s="91">
        <v>5.2870599974994548E-3</v>
      </c>
      <c r="AU234" s="1">
        <v>16208</v>
      </c>
      <c r="AV234" s="1">
        <v>1.0000895003031474E-2</v>
      </c>
    </row>
    <row r="235" spans="1:56">
      <c r="A235" s="30" t="s">
        <v>277</v>
      </c>
      <c r="B235" s="11" t="s">
        <v>54</v>
      </c>
      <c r="C235" s="26">
        <v>42871.644</v>
      </c>
      <c r="D235" s="26" t="s">
        <v>138</v>
      </c>
      <c r="E235" s="1">
        <f t="shared" si="46"/>
        <v>6894.4801120967786</v>
      </c>
      <c r="F235" s="1">
        <f t="shared" si="47"/>
        <v>6894.5</v>
      </c>
      <c r="P235" s="1">
        <f t="shared" si="48"/>
        <v>-3.5442638319110771E-3</v>
      </c>
      <c r="Q235" s="208">
        <f t="shared" si="49"/>
        <v>27853.144</v>
      </c>
      <c r="R235" s="91">
        <v>-6.8271650015958585E-3</v>
      </c>
      <c r="AU235" s="1">
        <v>16266.5</v>
      </c>
      <c r="AV235" s="1">
        <v>2.1184930003073532E-2</v>
      </c>
    </row>
    <row r="236" spans="1:56">
      <c r="A236" s="30" t="s">
        <v>278</v>
      </c>
      <c r="B236" s="11"/>
      <c r="C236" s="26">
        <v>42895.593000000001</v>
      </c>
      <c r="D236" s="26" t="s">
        <v>138</v>
      </c>
      <c r="E236" s="1">
        <f t="shared" si="46"/>
        <v>6952.9427847458473</v>
      </c>
      <c r="F236" s="1">
        <f t="shared" si="47"/>
        <v>6953</v>
      </c>
      <c r="P236" s="1">
        <f t="shared" si="48"/>
        <v>-3.5777748985632869E-3</v>
      </c>
      <c r="Q236" s="208">
        <f t="shared" si="49"/>
        <v>27877.093000000001</v>
      </c>
      <c r="R236" s="91">
        <v>-2.2100030000729021E-2</v>
      </c>
      <c r="AU236" s="1">
        <v>16269</v>
      </c>
      <c r="AV236" s="1">
        <v>2.3484930003178306E-2</v>
      </c>
    </row>
    <row r="237" spans="1:56">
      <c r="A237" s="30" t="s">
        <v>278</v>
      </c>
      <c r="B237" s="11" t="s">
        <v>54</v>
      </c>
      <c r="C237" s="26">
        <v>42901.533000000003</v>
      </c>
      <c r="D237" s="26" t="s">
        <v>138</v>
      </c>
      <c r="E237" s="1">
        <f t="shared" si="46"/>
        <v>6967.4431094164229</v>
      </c>
      <c r="F237" s="1">
        <f t="shared" si="47"/>
        <v>6967.5</v>
      </c>
      <c r="P237" s="1">
        <f t="shared" si="48"/>
        <v>-3.5858948791137289E-3</v>
      </c>
      <c r="Q237" s="208">
        <f t="shared" si="49"/>
        <v>27883.033000000003</v>
      </c>
      <c r="R237" s="91">
        <v>-2.196253500005696E-2</v>
      </c>
      <c r="AU237" s="1">
        <v>16286</v>
      </c>
      <c r="AV237" s="1">
        <v>2.0470704999752343E-2</v>
      </c>
    </row>
    <row r="238" spans="1:56">
      <c r="A238" s="30" t="s">
        <v>278</v>
      </c>
      <c r="B238" s="11" t="s">
        <v>54</v>
      </c>
      <c r="C238" s="26">
        <v>42920.37</v>
      </c>
      <c r="D238" s="26" t="s">
        <v>138</v>
      </c>
      <c r="E238" s="1">
        <f t="shared" si="46"/>
        <v>7013.4267147732417</v>
      </c>
      <c r="F238" s="1">
        <f t="shared" si="47"/>
        <v>7013.5</v>
      </c>
      <c r="P238" s="1">
        <f t="shared" si="48"/>
        <v>-3.6111653110606438E-3</v>
      </c>
      <c r="Q238" s="208">
        <f t="shared" si="49"/>
        <v>27901.870000000003</v>
      </c>
      <c r="R238" s="91">
        <v>-2.8664274999755435E-2</v>
      </c>
      <c r="AU238" s="1">
        <v>16288.5</v>
      </c>
      <c r="AV238" s="1">
        <v>1.3956479997432325E-2</v>
      </c>
    </row>
    <row r="239" spans="1:56">
      <c r="A239" s="30" t="s">
        <v>278</v>
      </c>
      <c r="B239" s="11"/>
      <c r="C239" s="26">
        <v>42930.423000000003</v>
      </c>
      <c r="D239" s="26" t="s">
        <v>138</v>
      </c>
      <c r="E239" s="1">
        <f t="shared" si="46"/>
        <v>7037.967415768735</v>
      </c>
      <c r="F239" s="1">
        <f t="shared" si="47"/>
        <v>7038</v>
      </c>
      <c r="P239" s="1">
        <f t="shared" si="48"/>
        <v>-3.6243207540748359E-3</v>
      </c>
      <c r="Q239" s="208">
        <f t="shared" si="49"/>
        <v>27911.923000000003</v>
      </c>
      <c r="R239" s="91">
        <v>-1.1983680000412278E-2</v>
      </c>
      <c r="AU239" s="1">
        <v>16291</v>
      </c>
      <c r="AV239" s="1">
        <v>2.1583614994597156E-2</v>
      </c>
    </row>
    <row r="240" spans="1:56">
      <c r="A240" s="30" t="s">
        <v>278</v>
      </c>
      <c r="B240" s="11" t="s">
        <v>54</v>
      </c>
      <c r="C240" s="26">
        <v>42931.468000000001</v>
      </c>
      <c r="D240" s="26" t="s">
        <v>138</v>
      </c>
      <c r="E240" s="1">
        <f t="shared" si="46"/>
        <v>7040.5183988126273</v>
      </c>
      <c r="F240" s="1">
        <f t="shared" si="47"/>
        <v>7040.5</v>
      </c>
      <c r="P240" s="1">
        <f t="shared" si="48"/>
        <v>-3.625651273535457E-3</v>
      </c>
      <c r="Q240" s="208">
        <f t="shared" si="49"/>
        <v>27912.968000000001</v>
      </c>
      <c r="R240" s="91">
        <v>8.9020949963014573E-3</v>
      </c>
      <c r="AU240" s="1">
        <v>16293.5</v>
      </c>
      <c r="AV240" s="1">
        <v>1.7569389994605444E-2</v>
      </c>
    </row>
    <row r="241" spans="1:56">
      <c r="A241" s="29" t="s">
        <v>57</v>
      </c>
      <c r="B241" s="25" t="s">
        <v>54</v>
      </c>
      <c r="C241" s="26">
        <v>42938.834000000003</v>
      </c>
      <c r="D241" s="26">
        <v>2.9999999999999997E-4</v>
      </c>
      <c r="E241" s="1">
        <f t="shared" si="46"/>
        <v>7058.4997778569768</v>
      </c>
      <c r="F241" s="1">
        <f t="shared" si="47"/>
        <v>7058.5</v>
      </c>
      <c r="G241" s="1">
        <f>+C241-(C$7+F241*C$8)</f>
        <v>-9.1000001702923328E-5</v>
      </c>
      <c r="J241" s="1">
        <f>VLOOKUP($C241,'Active 1'!$C$21:$K$610,8,FALSE)</f>
        <v>1.2796750015695579E-3</v>
      </c>
      <c r="P241" s="1">
        <f t="shared" si="48"/>
        <v>-3.6351661096477826E-3</v>
      </c>
      <c r="Q241" s="208">
        <f t="shared" si="49"/>
        <v>27920.334000000003</v>
      </c>
      <c r="R241" s="91"/>
      <c r="S241" s="1">
        <f>+(P241-G241)^2</f>
        <v>1.2561113400705012E-5</v>
      </c>
      <c r="T241" s="1">
        <v>1</v>
      </c>
      <c r="U241" s="1">
        <f>+T241*S241</f>
        <v>1.2561113400705012E-5</v>
      </c>
      <c r="V241" s="1">
        <f>+G241-P241</f>
        <v>3.5441661079448593E-3</v>
      </c>
      <c r="AD241" s="1" t="s">
        <v>81</v>
      </c>
      <c r="AI241" s="1" t="s">
        <v>82</v>
      </c>
      <c r="AU241" s="1">
        <v>16921</v>
      </c>
      <c r="AV241" s="1">
        <v>9.5926599969970994E-3</v>
      </c>
    </row>
    <row r="242" spans="1:56">
      <c r="A242" s="30" t="s">
        <v>278</v>
      </c>
      <c r="B242" s="11"/>
      <c r="C242" s="26">
        <v>42948.455999999998</v>
      </c>
      <c r="D242" s="26" t="s">
        <v>138</v>
      </c>
      <c r="E242" s="1">
        <f t="shared" si="46"/>
        <v>7081.9883509176098</v>
      </c>
      <c r="F242" s="1">
        <f t="shared" si="47"/>
        <v>7082</v>
      </c>
      <c r="P242" s="1">
        <f t="shared" si="48"/>
        <v>-3.6474167185016355E-3</v>
      </c>
      <c r="Q242" s="208">
        <f t="shared" si="49"/>
        <v>27929.955999999998</v>
      </c>
      <c r="R242" s="91">
        <v>-3.3940400026040152E-3</v>
      </c>
      <c r="AU242" s="1">
        <v>16923.5</v>
      </c>
      <c r="AV242" s="1">
        <v>1.0478434996912256E-2</v>
      </c>
    </row>
    <row r="243" spans="1:56">
      <c r="A243" s="30" t="s">
        <v>278</v>
      </c>
      <c r="B243" s="11"/>
      <c r="C243" s="26">
        <v>42950.508999999998</v>
      </c>
      <c r="D243" s="26" t="s">
        <v>138</v>
      </c>
      <c r="E243" s="1">
        <f t="shared" si="46"/>
        <v>7086.9999951177233</v>
      </c>
      <c r="F243" s="1">
        <f t="shared" si="47"/>
        <v>7087</v>
      </c>
      <c r="P243" s="1">
        <f t="shared" si="48"/>
        <v>-3.6499981664692843E-3</v>
      </c>
      <c r="Q243" s="208">
        <f t="shared" si="49"/>
        <v>27932.008999999998</v>
      </c>
      <c r="R243" s="91">
        <v>1.3775099941994995E-3</v>
      </c>
      <c r="AU243" s="1">
        <v>17004</v>
      </c>
      <c r="AV243" s="1">
        <v>3.0364209997060243E-2</v>
      </c>
    </row>
    <row r="244" spans="1:56">
      <c r="A244" s="16" t="s">
        <v>325</v>
      </c>
      <c r="B244" s="16" t="s">
        <v>50</v>
      </c>
      <c r="C244" s="17">
        <v>42950.519</v>
      </c>
      <c r="D244" s="17" t="s">
        <v>138</v>
      </c>
      <c r="E244" s="1">
        <f t="shared" si="46"/>
        <v>7087.0244064387225</v>
      </c>
      <c r="F244" s="1">
        <f t="shared" si="47"/>
        <v>7087</v>
      </c>
      <c r="G244" s="1">
        <f>+C244-(C$7+F244*C$8)</f>
        <v>9.997999994084239E-3</v>
      </c>
      <c r="I244" s="1">
        <f>VLOOKUP($C244,'Active 1'!$C$21:$K$610,7,FALSE)</f>
        <v>1.1377509996236768E-2</v>
      </c>
      <c r="O244" s="1">
        <f ca="1">+C$11+C$12*$F244</f>
        <v>-3.5241748905515582E-2</v>
      </c>
      <c r="P244" s="1">
        <f t="shared" si="48"/>
        <v>-3.6499981664692843E-3</v>
      </c>
      <c r="Q244" s="208">
        <f t="shared" si="49"/>
        <v>27932.019</v>
      </c>
      <c r="S244" s="1">
        <f>+(P244-G244)^2</f>
        <v>1.8626785379047235E-4</v>
      </c>
      <c r="T244" s="1">
        <v>0.1</v>
      </c>
      <c r="U244" s="1">
        <f>+T244*S244</f>
        <v>1.8626785379047235E-5</v>
      </c>
      <c r="V244" s="1">
        <f>+G244-P244</f>
        <v>1.3647998160553523E-2</v>
      </c>
      <c r="AU244" s="1">
        <v>17897.5</v>
      </c>
      <c r="AV244" s="1">
        <v>4.2249984995578416E-2</v>
      </c>
    </row>
    <row r="245" spans="1:56">
      <c r="A245" s="16" t="s">
        <v>325</v>
      </c>
      <c r="B245" s="16" t="s">
        <v>50</v>
      </c>
      <c r="C245" s="17">
        <v>42957.482000000004</v>
      </c>
      <c r="D245" s="17" t="s">
        <v>138</v>
      </c>
      <c r="E245" s="1">
        <f t="shared" si="46"/>
        <v>7104.022009247009</v>
      </c>
      <c r="F245" s="1">
        <f t="shared" si="47"/>
        <v>7104</v>
      </c>
      <c r="G245" s="1">
        <f>+C245-(C$7+F245*C$8)</f>
        <v>9.0160000036121346E-3</v>
      </c>
      <c r="I245" s="1">
        <f>VLOOKUP($C245,'Active 1'!$C$21:$K$610,7,FALSE)</f>
        <v>1.0400780003692489E-2</v>
      </c>
      <c r="O245" s="1">
        <f ca="1">+C$11+C$12*$F245</f>
        <v>-3.514154187169493E-2</v>
      </c>
      <c r="P245" s="1">
        <f t="shared" si="48"/>
        <v>-3.6587093060971038E-3</v>
      </c>
      <c r="Q245" s="208">
        <f t="shared" si="49"/>
        <v>27938.982000000004</v>
      </c>
      <c r="S245" s="1">
        <f>+(P245-G245)^2</f>
        <v>1.6064825608563005E-4</v>
      </c>
      <c r="T245" s="1">
        <v>0.1</v>
      </c>
      <c r="U245" s="1">
        <f>+T245*S245</f>
        <v>1.6064825608563005E-5</v>
      </c>
      <c r="V245" s="1">
        <f>+G245-P245</f>
        <v>1.2674709309709238E-2</v>
      </c>
      <c r="AD245" s="1" t="s">
        <v>92</v>
      </c>
      <c r="AI245" s="1" t="s">
        <v>82</v>
      </c>
      <c r="AU245" s="1">
        <v>17909.5</v>
      </c>
      <c r="AV245" s="1">
        <v>3.3579510003619362E-2</v>
      </c>
    </row>
    <row r="246" spans="1:56">
      <c r="A246" s="16" t="s">
        <v>325</v>
      </c>
      <c r="B246" s="16" t="s">
        <v>54</v>
      </c>
      <c r="C246" s="17">
        <v>42958.5</v>
      </c>
      <c r="D246" s="17" t="s">
        <v>138</v>
      </c>
      <c r="E246" s="1">
        <f t="shared" si="46"/>
        <v>7106.5070817242122</v>
      </c>
      <c r="F246" s="1">
        <f t="shared" si="47"/>
        <v>7106.5</v>
      </c>
      <c r="G246" s="1">
        <f>+C246-(C$7+F246*C$8)</f>
        <v>2.9009999998379499E-3</v>
      </c>
      <c r="I246" s="1">
        <f>VLOOKUP($C246,'Active 1'!$C$21:$K$610,7,FALSE)</f>
        <v>4.2865549985435791E-3</v>
      </c>
      <c r="O246" s="1">
        <f ca="1">+C$11+C$12*$F246</f>
        <v>-3.5126805543191898E-2</v>
      </c>
      <c r="P246" s="1">
        <f t="shared" si="48"/>
        <v>-3.6599817813263765E-3</v>
      </c>
      <c r="Q246" s="208">
        <f t="shared" si="49"/>
        <v>27940</v>
      </c>
      <c r="S246" s="1">
        <f>+(P246-G246)^2</f>
        <v>4.3046481932770215E-5</v>
      </c>
      <c r="T246" s="1">
        <v>0.1</v>
      </c>
      <c r="U246" s="1">
        <f>+T246*S246</f>
        <v>4.3046481932770213E-6</v>
      </c>
      <c r="V246" s="1">
        <f>+G246-P246</f>
        <v>6.5609817811643264E-3</v>
      </c>
      <c r="AD246" s="1" t="s">
        <v>93</v>
      </c>
      <c r="AI246" s="1" t="s">
        <v>82</v>
      </c>
      <c r="AU246" s="1">
        <v>17914.5</v>
      </c>
      <c r="AV246" s="1">
        <v>3.4265285001310986E-2</v>
      </c>
    </row>
    <row r="247" spans="1:56">
      <c r="A247" s="16" t="s">
        <v>325</v>
      </c>
      <c r="B247" s="16" t="s">
        <v>50</v>
      </c>
      <c r="C247" s="17">
        <v>42961.561000000002</v>
      </c>
      <c r="D247" s="17" t="s">
        <v>138</v>
      </c>
      <c r="E247" s="1">
        <f t="shared" si="46"/>
        <v>7113.9793870805479</v>
      </c>
      <c r="F247" s="1">
        <f t="shared" si="47"/>
        <v>7114</v>
      </c>
      <c r="G247" s="1">
        <f>+C247-(C$7+F247*C$8)</f>
        <v>-8.4439999991445802E-3</v>
      </c>
      <c r="I247" s="1">
        <f>VLOOKUP($C247,'Active 1'!$C$21:$K$610,7,FALSE)</f>
        <v>-7.0561199972871691E-3</v>
      </c>
      <c r="O247" s="1">
        <f ca="1">+C$11+C$12*$F247</f>
        <v>-3.5082596557682789E-2</v>
      </c>
      <c r="P247" s="1">
        <f t="shared" si="48"/>
        <v>-3.6637860151434339E-3</v>
      </c>
      <c r="Q247" s="208">
        <f t="shared" si="49"/>
        <v>27943.061000000002</v>
      </c>
      <c r="S247" s="1">
        <f>+(P247-G247)^2</f>
        <v>2.2850445732840113E-5</v>
      </c>
      <c r="T247" s="1">
        <v>0.1</v>
      </c>
      <c r="U247" s="1">
        <f>+T247*S247</f>
        <v>2.2850445732840114E-6</v>
      </c>
      <c r="V247" s="1">
        <f>+G247-P247</f>
        <v>-4.7802139840011464E-3</v>
      </c>
      <c r="AU247" s="1">
        <v>17917</v>
      </c>
      <c r="AV247" s="1">
        <v>2.9987239999172743E-2</v>
      </c>
    </row>
    <row r="248" spans="1:56">
      <c r="A248" s="30" t="s">
        <v>279</v>
      </c>
      <c r="B248" s="11" t="s">
        <v>54</v>
      </c>
      <c r="C248" s="26">
        <v>42965.436000000002</v>
      </c>
      <c r="D248" s="26" t="s">
        <v>138</v>
      </c>
      <c r="E248" s="1">
        <f t="shared" si="46"/>
        <v>7123.4387739658105</v>
      </c>
      <c r="F248" s="1">
        <f t="shared" si="47"/>
        <v>7123.5</v>
      </c>
      <c r="P248" s="1">
        <f t="shared" si="48"/>
        <v>-3.66857630481667E-3</v>
      </c>
      <c r="Q248" s="208">
        <f t="shared" si="49"/>
        <v>27946.936000000002</v>
      </c>
      <c r="R248" s="91">
        <v>-2.3690175003139302E-2</v>
      </c>
      <c r="AU248" s="1">
        <v>17917</v>
      </c>
      <c r="AV248" s="1">
        <v>1.5563224995275959E-2</v>
      </c>
    </row>
    <row r="249" spans="1:56">
      <c r="A249" s="16" t="s">
        <v>325</v>
      </c>
      <c r="B249" s="16" t="s">
        <v>50</v>
      </c>
      <c r="C249" s="17">
        <v>42966.485000000001</v>
      </c>
      <c r="D249" s="17" t="s">
        <v>138</v>
      </c>
      <c r="E249" s="1">
        <f t="shared" si="46"/>
        <v>7125.9995215381023</v>
      </c>
      <c r="F249" s="1">
        <f t="shared" si="47"/>
        <v>7126</v>
      </c>
      <c r="G249" s="1">
        <f>+C249-(C$7+F249*C$8)</f>
        <v>-1.9600000086938962E-4</v>
      </c>
      <c r="I249" s="1">
        <f>VLOOKUP($C249,'Active 1'!$C$21:$K$610,7,FALSE)</f>
        <v>1.1956000016652979E-3</v>
      </c>
      <c r="O249" s="1">
        <f ca="1">+C$11+C$12*$F249</f>
        <v>-3.5011862180868214E-2</v>
      </c>
      <c r="P249" s="1">
        <f t="shared" si="48"/>
        <v>-3.6698316306139553E-3</v>
      </c>
      <c r="Q249" s="208">
        <f t="shared" si="49"/>
        <v>27947.985000000001</v>
      </c>
      <c r="S249" s="1">
        <f>+(P249-G249)^2</f>
        <v>1.2067506191813785E-5</v>
      </c>
      <c r="T249" s="1">
        <v>0.1</v>
      </c>
      <c r="U249" s="1">
        <f>+T249*S249</f>
        <v>1.2067506191813785E-6</v>
      </c>
      <c r="V249" s="1">
        <f>+G249-P249</f>
        <v>3.4738316297445657E-3</v>
      </c>
      <c r="AU249" s="1">
        <v>17978</v>
      </c>
      <c r="AV249" s="1">
        <v>2.1814944993820973E-2</v>
      </c>
      <c r="AY249" s="91"/>
      <c r="AZ249" s="91"/>
      <c r="BA249" s="91"/>
      <c r="BB249" s="91"/>
      <c r="BC249" s="91"/>
      <c r="BD249" s="91"/>
    </row>
    <row r="250" spans="1:56">
      <c r="A250" s="16" t="s">
        <v>325</v>
      </c>
      <c r="B250" s="16" t="s">
        <v>54</v>
      </c>
      <c r="C250" s="17">
        <v>42967.51</v>
      </c>
      <c r="D250" s="17" t="s">
        <v>138</v>
      </c>
      <c r="E250" s="1">
        <f t="shared" si="46"/>
        <v>7128.5016819400134</v>
      </c>
      <c r="F250" s="1">
        <f t="shared" si="47"/>
        <v>7128.5</v>
      </c>
      <c r="G250" s="1">
        <f>+C250-(C$7+F250*C$8)</f>
        <v>6.8900000042049214E-4</v>
      </c>
      <c r="I250" s="1">
        <f>VLOOKUP($C250,'Active 1'!$C$21:$K$610,7,FALSE)</f>
        <v>2.0813750015804544E-3</v>
      </c>
      <c r="O250" s="1">
        <f ca="1">+C$11+C$12*$F250</f>
        <v>-3.4997125852365175E-2</v>
      </c>
      <c r="P250" s="1">
        <f t="shared" si="48"/>
        <v>-3.6710847577661101E-3</v>
      </c>
      <c r="Q250" s="208">
        <f t="shared" si="49"/>
        <v>27949.010000000002</v>
      </c>
      <c r="S250" s="1">
        <f>+(P250-G250)^2</f>
        <v>1.9010339098571121E-5</v>
      </c>
      <c r="T250" s="1">
        <v>0.1</v>
      </c>
      <c r="U250" s="1">
        <f>+T250*S250</f>
        <v>1.9010339098571122E-6</v>
      </c>
      <c r="V250" s="1">
        <f>+G250-P250</f>
        <v>4.3600847581866022E-3</v>
      </c>
      <c r="AU250" s="1">
        <v>17995</v>
      </c>
      <c r="AV250" s="1">
        <v>1.8586495003546588E-2</v>
      </c>
    </row>
    <row r="251" spans="1:56">
      <c r="A251" s="30" t="s">
        <v>279</v>
      </c>
      <c r="B251" s="11"/>
      <c r="C251" s="26">
        <v>42973.417999999998</v>
      </c>
      <c r="D251" s="26" t="s">
        <v>138</v>
      </c>
      <c r="E251" s="1">
        <f t="shared" si="46"/>
        <v>7142.9238903833912</v>
      </c>
      <c r="F251" s="1">
        <f t="shared" si="47"/>
        <v>7143</v>
      </c>
      <c r="P251" s="1">
        <f t="shared" si="48"/>
        <v>-3.6783095379667227E-3</v>
      </c>
      <c r="Q251" s="208">
        <f t="shared" si="49"/>
        <v>27954.917999999998</v>
      </c>
      <c r="R251" s="91">
        <v>-2.9781130004266743E-2</v>
      </c>
      <c r="AU251" s="1">
        <v>18012</v>
      </c>
      <c r="AV251" s="1">
        <v>1.6472269999212585E-2</v>
      </c>
    </row>
    <row r="252" spans="1:56">
      <c r="A252" s="30" t="s">
        <v>279</v>
      </c>
      <c r="B252" s="11"/>
      <c r="C252" s="26">
        <v>42973.425999999999</v>
      </c>
      <c r="D252" s="26" t="s">
        <v>138</v>
      </c>
      <c r="E252" s="1">
        <f t="shared" si="46"/>
        <v>7142.9434194401902</v>
      </c>
      <c r="F252" s="1">
        <f t="shared" si="47"/>
        <v>7143</v>
      </c>
      <c r="P252" s="1">
        <f t="shared" si="48"/>
        <v>-3.6783095379667227E-3</v>
      </c>
      <c r="Q252" s="208">
        <f t="shared" si="49"/>
        <v>27954.925999999999</v>
      </c>
      <c r="R252" s="91">
        <v>-2.1781130002636928E-2</v>
      </c>
      <c r="AU252" s="1">
        <v>18817.5</v>
      </c>
      <c r="AV252" s="1">
        <v>2.44722700008424E-2</v>
      </c>
    </row>
    <row r="253" spans="1:56">
      <c r="A253" s="30" t="s">
        <v>279</v>
      </c>
      <c r="B253" s="11" t="s">
        <v>54</v>
      </c>
      <c r="C253" s="26">
        <v>42974.447999999997</v>
      </c>
      <c r="D253" s="26" t="s">
        <v>138</v>
      </c>
      <c r="E253" s="1">
        <f t="shared" si="46"/>
        <v>7145.4382564457928</v>
      </c>
      <c r="F253" s="1">
        <f t="shared" si="47"/>
        <v>7145.5</v>
      </c>
      <c r="P253" s="1">
        <f t="shared" si="48"/>
        <v>-3.6795477143320137E-3</v>
      </c>
      <c r="Q253" s="208">
        <f t="shared" si="49"/>
        <v>27955.947999999997</v>
      </c>
      <c r="R253" s="91">
        <v>-2.3895355006970931E-2</v>
      </c>
      <c r="AU253" s="1">
        <v>18825</v>
      </c>
      <c r="AV253" s="1">
        <v>1.3085179998597596E-2</v>
      </c>
    </row>
    <row r="254" spans="1:56">
      <c r="A254" s="30" t="s">
        <v>279</v>
      </c>
      <c r="B254" s="11" t="s">
        <v>54</v>
      </c>
      <c r="C254" s="26">
        <v>42976.493000000002</v>
      </c>
      <c r="D254" s="26" t="s">
        <v>138</v>
      </c>
      <c r="E254" s="1">
        <f t="shared" si="46"/>
        <v>7150.4303715891256</v>
      </c>
      <c r="F254" s="1">
        <f t="shared" si="47"/>
        <v>7150.5</v>
      </c>
      <c r="P254" s="1">
        <f t="shared" si="48"/>
        <v>-3.682017471127225E-3</v>
      </c>
      <c r="Q254" s="208">
        <f t="shared" si="49"/>
        <v>27957.993000000002</v>
      </c>
      <c r="R254" s="91">
        <v>-2.7123804997245315E-2</v>
      </c>
      <c r="AU254" s="1">
        <v>18883.5</v>
      </c>
      <c r="AV254" s="1">
        <v>1.1108449994935654E-2</v>
      </c>
    </row>
    <row r="255" spans="1:56">
      <c r="A255" s="16" t="s">
        <v>325</v>
      </c>
      <c r="B255" s="16" t="s">
        <v>50</v>
      </c>
      <c r="C255" s="17">
        <v>42977.552000000003</v>
      </c>
      <c r="D255" s="17" t="s">
        <v>138</v>
      </c>
      <c r="E255" s="1">
        <f t="shared" si="46"/>
        <v>7153.0155304824166</v>
      </c>
      <c r="F255" s="1">
        <f t="shared" si="47"/>
        <v>7153</v>
      </c>
      <c r="G255" s="1">
        <f>+C255-(C$7+F255*C$8)</f>
        <v>6.3620000000810251E-3</v>
      </c>
      <c r="I255" s="1">
        <f>VLOOKUP($C255,'Active 1'!$C$21:$K$610,7,FALSE)</f>
        <v>7.7619700023205951E-3</v>
      </c>
      <c r="O255" s="1">
        <f ca="1">+C$11+C$12*$F255</f>
        <v>-3.4852709833035414E-2</v>
      </c>
      <c r="P255" s="1">
        <f t="shared" si="48"/>
        <v>-3.6832490515571401E-3</v>
      </c>
      <c r="Q255" s="208">
        <f t="shared" si="49"/>
        <v>27959.052000000003</v>
      </c>
      <c r="S255" s="1">
        <f>+(P255-G255)^2</f>
        <v>1.0090702850943746E-4</v>
      </c>
      <c r="T255" s="1">
        <v>0.1</v>
      </c>
      <c r="U255" s="1">
        <f>+T255*S255</f>
        <v>1.0090702850943746E-5</v>
      </c>
      <c r="V255" s="1">
        <f>+G255-P255</f>
        <v>1.0045249051638165E-2</v>
      </c>
      <c r="AU255" s="1">
        <v>19677</v>
      </c>
      <c r="AV255" s="1">
        <v>2.5131720001809299E-2</v>
      </c>
    </row>
    <row r="256" spans="1:56">
      <c r="A256" s="16" t="s">
        <v>325</v>
      </c>
      <c r="B256" s="16" t="s">
        <v>50</v>
      </c>
      <c r="C256" s="17">
        <v>42979.571000000004</v>
      </c>
      <c r="D256" s="17" t="s">
        <v>138</v>
      </c>
      <c r="E256" s="1">
        <f t="shared" si="46"/>
        <v>7157.9441761911512</v>
      </c>
      <c r="F256" s="1">
        <f t="shared" si="47"/>
        <v>7158</v>
      </c>
      <c r="G256" s="1">
        <f>+C256-(C$7+F256*C$8)</f>
        <v>-2.2868000000016764E-2</v>
      </c>
      <c r="I256" s="1">
        <f>VLOOKUP($C256,'Active 1'!$C$21:$K$610,7,FALSE)</f>
        <v>-2.1466480000526644E-2</v>
      </c>
      <c r="O256" s="1">
        <f ca="1">+C$11+C$12*$F256</f>
        <v>-3.4823237176029344E-2</v>
      </c>
      <c r="P256" s="1">
        <f t="shared" si="48"/>
        <v>-3.6857056164815872E-3</v>
      </c>
      <c r="Q256" s="208">
        <f t="shared" si="49"/>
        <v>27961.071000000004</v>
      </c>
      <c r="S256" s="1">
        <f>+(P256-G256)^2</f>
        <v>3.6796041781660523E-4</v>
      </c>
      <c r="T256" s="1">
        <v>0.1</v>
      </c>
      <c r="U256" s="1">
        <f>+T256*S256</f>
        <v>3.6796041781660527E-5</v>
      </c>
      <c r="V256" s="1">
        <f>+G256-P256</f>
        <v>-1.9182294383535178E-2</v>
      </c>
      <c r="AU256" s="1">
        <v>19830.5</v>
      </c>
      <c r="AV256" s="1">
        <v>1.5528424999502022E-2</v>
      </c>
    </row>
    <row r="257" spans="1:56">
      <c r="A257" s="30" t="s">
        <v>279</v>
      </c>
      <c r="B257" s="11"/>
      <c r="C257" s="26">
        <v>42982.427000000003</v>
      </c>
      <c r="D257" s="26" t="s">
        <v>138</v>
      </c>
      <c r="E257" s="1">
        <f t="shared" si="46"/>
        <v>7164.9160494671014</v>
      </c>
      <c r="F257" s="1">
        <f t="shared" si="47"/>
        <v>7165</v>
      </c>
      <c r="P257" s="1">
        <f t="shared" si="48"/>
        <v>-3.6891300324805622E-3</v>
      </c>
      <c r="Q257" s="208">
        <f t="shared" si="49"/>
        <v>27963.927000000003</v>
      </c>
      <c r="R257" s="91">
        <v>-3.2986309997795615E-2</v>
      </c>
      <c r="AU257" s="1">
        <v>20546</v>
      </c>
      <c r="AV257" s="1">
        <v>1.3185750001866836E-2</v>
      </c>
      <c r="BB257" s="1">
        <v>32214</v>
      </c>
      <c r="BC257" s="1">
        <v>0.14954233999742428</v>
      </c>
      <c r="BD257" s="1">
        <v>1</v>
      </c>
    </row>
    <row r="258" spans="1:56">
      <c r="A258" s="30" t="s">
        <v>279</v>
      </c>
      <c r="B258" s="11" t="s">
        <v>54</v>
      </c>
      <c r="C258" s="26">
        <v>42983.462</v>
      </c>
      <c r="D258" s="26" t="s">
        <v>138</v>
      </c>
      <c r="E258" s="1">
        <f t="shared" si="46"/>
        <v>7167.4426211899936</v>
      </c>
      <c r="F258" s="1">
        <f t="shared" si="47"/>
        <v>7167.5</v>
      </c>
      <c r="P258" s="1">
        <f t="shared" si="48"/>
        <v>-3.6903488607687423E-3</v>
      </c>
      <c r="Q258" s="208">
        <f t="shared" si="49"/>
        <v>27964.962</v>
      </c>
      <c r="R258" s="91">
        <v>-2.2100535003119148E-2</v>
      </c>
      <c r="AU258" s="1">
        <v>20631.5</v>
      </c>
      <c r="AV258" s="1">
        <v>2.7912885001569521E-2</v>
      </c>
    </row>
    <row r="259" spans="1:56">
      <c r="A259" s="30" t="s">
        <v>280</v>
      </c>
      <c r="B259" s="11" t="s">
        <v>54</v>
      </c>
      <c r="C259" s="26">
        <v>42983.482000000004</v>
      </c>
      <c r="D259" s="26" t="s">
        <v>138</v>
      </c>
      <c r="E259" s="1">
        <f t="shared" si="46"/>
        <v>7167.491443831992</v>
      </c>
      <c r="F259" s="1">
        <f t="shared" si="47"/>
        <v>7167.5</v>
      </c>
      <c r="P259" s="1">
        <f t="shared" si="48"/>
        <v>-3.6903488607687423E-3</v>
      </c>
      <c r="Q259" s="208">
        <f t="shared" si="49"/>
        <v>27964.982000000004</v>
      </c>
      <c r="R259" s="91">
        <v>-2.1005349990446121E-3</v>
      </c>
      <c r="AD259" s="1" t="s">
        <v>81</v>
      </c>
      <c r="AI259" s="1" t="s">
        <v>82</v>
      </c>
      <c r="AU259" s="1">
        <v>20746</v>
      </c>
      <c r="AV259" s="1">
        <v>2.8057869996700902E-2</v>
      </c>
      <c r="BB259" s="1">
        <v>3529</v>
      </c>
      <c r="BC259" s="1">
        <v>2.3599900014232844E-3</v>
      </c>
      <c r="BD259" s="1">
        <v>1</v>
      </c>
    </row>
    <row r="260" spans="1:56">
      <c r="A260" s="30" t="s">
        <v>279</v>
      </c>
      <c r="B260" s="11"/>
      <c r="C260" s="26">
        <v>42984.491999999998</v>
      </c>
      <c r="D260" s="26" t="s">
        <v>138</v>
      </c>
      <c r="E260" s="1">
        <f t="shared" si="46"/>
        <v>7169.9569872523962</v>
      </c>
      <c r="F260" s="1">
        <f t="shared" si="47"/>
        <v>7170</v>
      </c>
      <c r="P260" s="1">
        <f t="shared" si="48"/>
        <v>-3.6915654904117953E-3</v>
      </c>
      <c r="Q260" s="208">
        <f t="shared" si="49"/>
        <v>27965.991999999998</v>
      </c>
      <c r="R260" s="91">
        <v>-1.6214760005823337E-2</v>
      </c>
      <c r="AD260" s="1" t="s">
        <v>81</v>
      </c>
      <c r="AI260" s="1" t="s">
        <v>82</v>
      </c>
      <c r="AV260" s="1">
        <v>1.244445500196889E-2</v>
      </c>
      <c r="BB260" s="1">
        <v>4459</v>
      </c>
      <c r="BC260" s="1">
        <v>5.1682899938896298E-3</v>
      </c>
      <c r="BD260" s="1">
        <v>1</v>
      </c>
    </row>
    <row r="261" spans="1:56">
      <c r="A261" s="29" t="s">
        <v>57</v>
      </c>
      <c r="B261" s="25" t="s">
        <v>50</v>
      </c>
      <c r="C261" s="26">
        <v>42987.786099999998</v>
      </c>
      <c r="D261" s="26">
        <v>2.9999999999999997E-4</v>
      </c>
      <c r="E261" s="1">
        <f t="shared" si="46"/>
        <v>7177.9983205011013</v>
      </c>
      <c r="F261" s="1">
        <f t="shared" si="47"/>
        <v>7178</v>
      </c>
      <c r="G261" s="1">
        <f>+C261-(C$7+F261*C$8)</f>
        <v>-6.88000007357914E-4</v>
      </c>
      <c r="J261" s="1">
        <f>VLOOKUP($C261,'Active 1'!$C$21:$K$610,8,FALSE)</f>
        <v>7.1971999568631873E-4</v>
      </c>
      <c r="P261" s="1">
        <f t="shared" si="48"/>
        <v>-3.6954439303743085E-3</v>
      </c>
      <c r="Q261" s="208">
        <f t="shared" si="49"/>
        <v>27969.286099999998</v>
      </c>
      <c r="R261" s="91"/>
      <c r="S261" s="1">
        <f>+(P261-G261)^2</f>
        <v>9.0447189500882417E-6</v>
      </c>
      <c r="T261" s="1">
        <v>1</v>
      </c>
      <c r="U261" s="1">
        <f>+T261*S261</f>
        <v>9.0447189500882417E-6</v>
      </c>
      <c r="V261" s="1">
        <f>+G261-P261</f>
        <v>3.0074439230163945E-3</v>
      </c>
      <c r="AD261" s="1" t="s">
        <v>81</v>
      </c>
      <c r="AI261" s="1" t="s">
        <v>82</v>
      </c>
      <c r="AU261" s="1">
        <v>21493</v>
      </c>
      <c r="AV261" s="1">
        <v>4.1653259992017411E-2</v>
      </c>
    </row>
    <row r="262" spans="1:56">
      <c r="A262" s="30" t="s">
        <v>279</v>
      </c>
      <c r="B262" s="11" t="s">
        <v>54</v>
      </c>
      <c r="C262" s="26">
        <v>42988.381000000001</v>
      </c>
      <c r="D262" s="26" t="s">
        <v>138</v>
      </c>
      <c r="E262" s="1">
        <f t="shared" si="46"/>
        <v>7179.4505499870575</v>
      </c>
      <c r="F262" s="1">
        <f t="shared" si="47"/>
        <v>7179.5</v>
      </c>
      <c r="P262" s="1">
        <f t="shared" si="48"/>
        <v>-3.696168631411834E-3</v>
      </c>
      <c r="Q262" s="208">
        <f t="shared" si="49"/>
        <v>27969.881000000001</v>
      </c>
      <c r="R262" s="91">
        <v>-1.8848815001547337E-2</v>
      </c>
      <c r="AD262" s="1" t="s">
        <v>81</v>
      </c>
      <c r="AI262" s="1" t="s">
        <v>82</v>
      </c>
      <c r="AU262" s="1">
        <v>21493</v>
      </c>
      <c r="AV262" s="1">
        <v>3.8246764997893479E-2</v>
      </c>
      <c r="BB262" s="1">
        <v>7117.5</v>
      </c>
      <c r="BC262" s="1">
        <v>1.3014249998377636E-3</v>
      </c>
      <c r="BD262" s="1">
        <v>1</v>
      </c>
    </row>
    <row r="263" spans="1:56">
      <c r="A263" s="30" t="s">
        <v>279</v>
      </c>
      <c r="B263" s="11"/>
      <c r="C263" s="26">
        <v>42989.406000000003</v>
      </c>
      <c r="D263" s="26" t="s">
        <v>138</v>
      </c>
      <c r="E263" s="1">
        <f t="shared" si="46"/>
        <v>7181.9527103889686</v>
      </c>
      <c r="F263" s="1">
        <f t="shared" si="47"/>
        <v>7182</v>
      </c>
      <c r="P263" s="1">
        <f t="shared" si="48"/>
        <v>-3.6973747075582774E-3</v>
      </c>
      <c r="Q263" s="208">
        <f t="shared" si="49"/>
        <v>27970.906000000003</v>
      </c>
      <c r="R263" s="91">
        <v>-1.796304000163218E-2</v>
      </c>
      <c r="AD263" s="1" t="s">
        <v>81</v>
      </c>
      <c r="AI263" s="1" t="s">
        <v>82</v>
      </c>
      <c r="AU263" s="1">
        <v>21522.5</v>
      </c>
      <c r="AV263" s="1">
        <v>3.9115260005928576E-2</v>
      </c>
    </row>
    <row r="264" spans="1:56">
      <c r="A264" s="16" t="s">
        <v>325</v>
      </c>
      <c r="B264" s="16" t="s">
        <v>50</v>
      </c>
      <c r="C264" s="17">
        <v>42991.49</v>
      </c>
      <c r="D264" s="17" t="s">
        <v>138</v>
      </c>
      <c r="E264" s="1">
        <f t="shared" si="46"/>
        <v>7187.0400296841535</v>
      </c>
      <c r="F264" s="1">
        <f t="shared" si="47"/>
        <v>7187</v>
      </c>
      <c r="G264" s="1">
        <f>+C264-(C$7+F264*C$8)</f>
        <v>1.6397999992477708E-2</v>
      </c>
      <c r="I264" s="1">
        <f>VLOOKUP($C264,'Active 1'!$C$21:$K$610,7,FALSE)</f>
        <v>1.7808509997848887E-2</v>
      </c>
      <c r="O264" s="1">
        <f ca="1">+C$11+C$12*$F264</f>
        <v>-3.4652295765394123E-2</v>
      </c>
      <c r="P264" s="1">
        <f t="shared" si="48"/>
        <v>-3.6997802639157831E-3</v>
      </c>
      <c r="Q264" s="208">
        <f t="shared" si="49"/>
        <v>27972.989999999998</v>
      </c>
      <c r="S264" s="1">
        <f>+(P264-G264)^2</f>
        <v>4.0392077123428005E-4</v>
      </c>
      <c r="T264" s="1">
        <v>0.1</v>
      </c>
      <c r="U264" s="1">
        <f>+T264*S264</f>
        <v>4.0392077123428007E-5</v>
      </c>
      <c r="V264" s="1">
        <f>+G264-P264</f>
        <v>2.0097780256393492E-2</v>
      </c>
      <c r="AD264" s="1" t="s">
        <v>81</v>
      </c>
      <c r="AI264" s="1" t="s">
        <v>82</v>
      </c>
      <c r="AU264" s="1">
        <v>25992</v>
      </c>
    </row>
    <row r="265" spans="1:56">
      <c r="A265" s="30" t="s">
        <v>280</v>
      </c>
      <c r="B265" s="11" t="s">
        <v>54</v>
      </c>
      <c r="C265" s="26">
        <v>42992.500999999997</v>
      </c>
      <c r="D265" s="26" t="s">
        <v>138</v>
      </c>
      <c r="E265" s="1">
        <f t="shared" si="46"/>
        <v>7189.508014236666</v>
      </c>
      <c r="F265" s="1">
        <f t="shared" si="47"/>
        <v>7189.5</v>
      </c>
      <c r="P265" s="1">
        <f t="shared" si="48"/>
        <v>-3.700979744126847E-3</v>
      </c>
      <c r="Q265" s="208">
        <f t="shared" si="49"/>
        <v>27974.000999999997</v>
      </c>
      <c r="R265" s="91">
        <v>4.6942849949118681E-3</v>
      </c>
      <c r="AD265" s="1" t="s">
        <v>81</v>
      </c>
      <c r="AI265" s="1" t="s">
        <v>82</v>
      </c>
      <c r="AU265" s="1">
        <v>21527.5</v>
      </c>
      <c r="AV265" s="1">
        <v>4.8684829998819623E-2</v>
      </c>
    </row>
    <row r="266" spans="1:56">
      <c r="A266" s="30" t="s">
        <v>280</v>
      </c>
      <c r="B266" s="11"/>
      <c r="C266" s="26">
        <v>42996.364000000001</v>
      </c>
      <c r="D266" s="26" t="s">
        <v>138</v>
      </c>
      <c r="E266" s="1">
        <f t="shared" si="46"/>
        <v>7198.9381075367464</v>
      </c>
      <c r="F266" s="1">
        <f t="shared" si="47"/>
        <v>7199</v>
      </c>
      <c r="P266" s="1">
        <f t="shared" si="48"/>
        <v>-3.7055177172853303E-3</v>
      </c>
      <c r="Q266" s="208">
        <f t="shared" si="49"/>
        <v>27977.864000000001</v>
      </c>
      <c r="R266" s="91">
        <v>-2.3939769998833071E-2</v>
      </c>
      <c r="AD266" s="1" t="s">
        <v>81</v>
      </c>
      <c r="AI266" s="1" t="s">
        <v>82</v>
      </c>
      <c r="AU266" s="1">
        <v>26897.5</v>
      </c>
      <c r="AV266" s="1">
        <v>4.8684829998819623E-2</v>
      </c>
    </row>
    <row r="267" spans="1:56">
      <c r="A267" s="16" t="s">
        <v>322</v>
      </c>
      <c r="B267" s="16" t="s">
        <v>50</v>
      </c>
      <c r="C267" s="17">
        <v>43014.385999999999</v>
      </c>
      <c r="D267" s="17" t="s">
        <v>138</v>
      </c>
      <c r="E267" s="1">
        <f t="shared" si="46"/>
        <v>7242.932190232531</v>
      </c>
      <c r="F267" s="1">
        <f t="shared" si="47"/>
        <v>7243</v>
      </c>
      <c r="G267" s="1">
        <f t="shared" ref="G267:G287" si="54">+C267-(C$7+F267*C$8)</f>
        <v>-2.7778000003308989E-2</v>
      </c>
      <c r="I267" s="1">
        <f>VLOOKUP($C267,'Active 1'!$C$21:$K$610,7,FALSE)</f>
        <v>-2.6350129999627825E-2</v>
      </c>
      <c r="O267" s="1">
        <f ca="1">+C$11+C$12*$F267</f>
        <v>-3.4322202006926102E-2</v>
      </c>
      <c r="P267" s="1">
        <f t="shared" si="48"/>
        <v>-3.7261216493796011E-3</v>
      </c>
      <c r="Q267" s="208">
        <f t="shared" si="49"/>
        <v>27995.885999999999</v>
      </c>
      <c r="S267" s="1">
        <f t="shared" ref="S267:S287" si="55">+(P267-G267)^2</f>
        <v>5.7849285235221702E-4</v>
      </c>
      <c r="T267" s="1">
        <v>0.1</v>
      </c>
      <c r="U267" s="1">
        <f t="shared" ref="U267:U287" si="56">+T267*S267</f>
        <v>5.7849285235221708E-5</v>
      </c>
      <c r="V267" s="1">
        <f t="shared" ref="V267:V287" si="57">+G267-P267</f>
        <v>-2.4051878353929388E-2</v>
      </c>
      <c r="AD267" s="1" t="s">
        <v>81</v>
      </c>
      <c r="AI267" s="1" t="s">
        <v>82</v>
      </c>
      <c r="AU267" s="1">
        <v>30376</v>
      </c>
      <c r="AV267" s="1">
        <v>4.1436974999669474E-2</v>
      </c>
    </row>
    <row r="268" spans="1:56">
      <c r="A268" s="16" t="s">
        <v>325</v>
      </c>
      <c r="B268" s="16" t="s">
        <v>50</v>
      </c>
      <c r="C268" s="17">
        <v>43016.457999999999</v>
      </c>
      <c r="D268" s="17" t="s">
        <v>138</v>
      </c>
      <c r="E268" s="1">
        <f t="shared" si="46"/>
        <v>7247.9902159425346</v>
      </c>
      <c r="F268" s="1">
        <f t="shared" si="47"/>
        <v>7248</v>
      </c>
      <c r="G268" s="1">
        <f t="shared" si="54"/>
        <v>-4.0080000035231933E-3</v>
      </c>
      <c r="I268" s="1">
        <f>VLOOKUP($C268,'Active 1'!$C$21:$K$610,7,FALSE)</f>
        <v>-2.5785800025914796E-3</v>
      </c>
      <c r="O268" s="1">
        <f ca="1">+C$11+C$12*$F268</f>
        <v>-3.4292729349920024E-2</v>
      </c>
      <c r="P268" s="1">
        <f t="shared" si="48"/>
        <v>-3.7284199118549181E-3</v>
      </c>
      <c r="Q268" s="208">
        <f t="shared" si="49"/>
        <v>27997.957999999999</v>
      </c>
      <c r="S268" s="1">
        <f t="shared" si="55"/>
        <v>7.8165027657241138E-8</v>
      </c>
      <c r="T268" s="1">
        <v>0.1</v>
      </c>
      <c r="U268" s="1">
        <f t="shared" si="56"/>
        <v>7.8165027657241138E-9</v>
      </c>
      <c r="V268" s="1">
        <f t="shared" si="57"/>
        <v>-2.7958009166827516E-4</v>
      </c>
      <c r="AD268" s="1" t="s">
        <v>81</v>
      </c>
      <c r="AI268" s="1" t="s">
        <v>82</v>
      </c>
      <c r="AU268" s="1">
        <v>30403</v>
      </c>
      <c r="AV268" s="1">
        <v>8.2525520003400743E-2</v>
      </c>
    </row>
    <row r="269" spans="1:56">
      <c r="A269" s="16" t="s">
        <v>325</v>
      </c>
      <c r="B269" s="16" t="s">
        <v>50</v>
      </c>
      <c r="C269" s="17">
        <v>43048.347000000002</v>
      </c>
      <c r="D269" s="17" t="s">
        <v>138</v>
      </c>
      <c r="E269" s="1">
        <f t="shared" si="46"/>
        <v>7325.8354774610234</v>
      </c>
      <c r="F269" s="1">
        <f t="shared" si="47"/>
        <v>7326</v>
      </c>
      <c r="G269" s="1">
        <f t="shared" si="54"/>
        <v>-6.7395999998552725E-2</v>
      </c>
      <c r="I269" s="1">
        <f>VLOOKUP($C269,'Active 1'!$C$21:$K$610,7,FALSE)</f>
        <v>-6.5942399996856693E-2</v>
      </c>
      <c r="O269" s="1">
        <f ca="1">+C$11+C$12*$F269</f>
        <v>-3.3832955900625288E-2</v>
      </c>
      <c r="P269" s="1">
        <f t="shared" si="48"/>
        <v>-3.7631340841858072E-3</v>
      </c>
      <c r="Q269" s="208">
        <f t="shared" si="49"/>
        <v>28029.847000000002</v>
      </c>
      <c r="S269" s="1">
        <f t="shared" si="55"/>
        <v>4.0491416244757984E-3</v>
      </c>
      <c r="T269" s="1">
        <v>0.1</v>
      </c>
      <c r="U269" s="1">
        <f t="shared" si="56"/>
        <v>4.0491416244757984E-4</v>
      </c>
      <c r="V269" s="1">
        <f t="shared" si="57"/>
        <v>-6.3632865914366912E-2</v>
      </c>
      <c r="AD269" s="1" t="s">
        <v>81</v>
      </c>
      <c r="AI269" s="1" t="s">
        <v>82</v>
      </c>
      <c r="AU269" s="1">
        <v>30439.5</v>
      </c>
      <c r="AV269" s="1">
        <v>4.1308525003842078E-2</v>
      </c>
    </row>
    <row r="270" spans="1:56">
      <c r="A270" s="16" t="s">
        <v>325</v>
      </c>
      <c r="B270" s="16" t="s">
        <v>50</v>
      </c>
      <c r="C270" s="17">
        <v>43244.627999999997</v>
      </c>
      <c r="D270" s="17" t="s">
        <v>138</v>
      </c>
      <c r="E270" s="1">
        <f t="shared" si="46"/>
        <v>7804.9833270677454</v>
      </c>
      <c r="F270" s="1">
        <f t="shared" si="47"/>
        <v>7805</v>
      </c>
      <c r="G270" s="1">
        <f t="shared" si="54"/>
        <v>-6.8300000057206489E-3</v>
      </c>
      <c r="I270" s="1">
        <f>VLOOKUP($C270,'Active 1'!$C$21:$K$610,7,FALSE)</f>
        <v>-5.2279100054875016E-3</v>
      </c>
      <c r="O270" s="1">
        <f ca="1">+C$11+C$12*$F270</f>
        <v>-3.1009475359443484E-2</v>
      </c>
      <c r="P270" s="1">
        <f t="shared" si="48"/>
        <v>-3.929386297315391E-3</v>
      </c>
      <c r="Q270" s="208">
        <f t="shared" si="49"/>
        <v>28226.127999999997</v>
      </c>
      <c r="S270" s="1">
        <f t="shared" si="55"/>
        <v>8.413559885388503E-6</v>
      </c>
      <c r="T270" s="1">
        <v>0.1</v>
      </c>
      <c r="U270" s="1">
        <f t="shared" si="56"/>
        <v>8.413559885388503E-7</v>
      </c>
      <c r="V270" s="1">
        <f t="shared" si="57"/>
        <v>-2.9006137084052579E-3</v>
      </c>
      <c r="AD270" s="1" t="s">
        <v>81</v>
      </c>
      <c r="AI270" s="1" t="s">
        <v>82</v>
      </c>
      <c r="AU270" s="1">
        <v>30552</v>
      </c>
      <c r="AV270" s="1">
        <v>8.3353224996244535E-2</v>
      </c>
    </row>
    <row r="271" spans="1:56">
      <c r="A271" s="29" t="s">
        <v>74</v>
      </c>
      <c r="B271" s="25"/>
      <c r="C271" s="26">
        <v>43281.503700000001</v>
      </c>
      <c r="D271" s="26"/>
      <c r="E271" s="1">
        <f t="shared" si="46"/>
        <v>7895.0017820264275</v>
      </c>
      <c r="F271" s="1">
        <f t="shared" si="47"/>
        <v>7895</v>
      </c>
      <c r="G271" s="1">
        <f t="shared" si="54"/>
        <v>7.299999997485429E-4</v>
      </c>
      <c r="J271" s="1">
        <f>VLOOKUP($C271,'Active 1'!$C$21:$K$610,8,FALSE)</f>
        <v>2.3599900014232844E-3</v>
      </c>
      <c r="P271" s="1">
        <f t="shared" si="48"/>
        <v>-3.9516162557712946E-3</v>
      </c>
      <c r="Q271" s="208">
        <f t="shared" si="49"/>
        <v>28263.003700000001</v>
      </c>
      <c r="R271" s="91"/>
      <c r="S271" s="1">
        <f t="shared" si="55"/>
        <v>2.1917530763947584E-5</v>
      </c>
      <c r="T271" s="1">
        <v>1</v>
      </c>
      <c r="U271" s="1">
        <f t="shared" si="56"/>
        <v>2.1917530763947584E-5</v>
      </c>
      <c r="V271" s="1">
        <f t="shared" si="57"/>
        <v>4.6816162555198375E-3</v>
      </c>
      <c r="AD271" s="1" t="s">
        <v>81</v>
      </c>
      <c r="AI271" s="1" t="s">
        <v>82</v>
      </c>
      <c r="AU271" s="1">
        <v>31259.5</v>
      </c>
      <c r="AV271" s="1">
        <v>0.12732056000095326</v>
      </c>
    </row>
    <row r="272" spans="1:56">
      <c r="A272" s="16" t="s">
        <v>326</v>
      </c>
      <c r="B272" s="16" t="s">
        <v>54</v>
      </c>
      <c r="C272" s="17">
        <v>43291.542999999998</v>
      </c>
      <c r="D272" s="17" t="s">
        <v>138</v>
      </c>
      <c r="E272" s="1">
        <f t="shared" si="46"/>
        <v>7919.5090395121506</v>
      </c>
      <c r="F272" s="1">
        <f t="shared" si="47"/>
        <v>7919.5</v>
      </c>
      <c r="G272" s="1">
        <f t="shared" si="54"/>
        <v>3.7029999948572367E-3</v>
      </c>
      <c r="I272" s="1">
        <f>VLOOKUP($C272,'Active 1'!$C$21:$K$610,7,FALSE)</f>
        <v>5.340584997611586E-3</v>
      </c>
      <c r="O272" s="1">
        <f t="shared" ref="O272:O287" ca="1" si="58">+C$11+C$12*$F272</f>
        <v>-3.033455151400441E-2</v>
      </c>
      <c r="P272" s="1">
        <f t="shared" si="48"/>
        <v>-3.9571743245227099E-3</v>
      </c>
      <c r="Q272" s="208">
        <f t="shared" si="49"/>
        <v>28273.042999999998</v>
      </c>
      <c r="S272" s="1">
        <f t="shared" si="55"/>
        <v>5.8678270603288031E-5</v>
      </c>
      <c r="T272" s="1">
        <v>0.1</v>
      </c>
      <c r="U272" s="1">
        <f t="shared" si="56"/>
        <v>5.8678270603288032E-6</v>
      </c>
      <c r="V272" s="1">
        <f t="shared" si="57"/>
        <v>7.6601743193799466E-3</v>
      </c>
      <c r="AD272" s="1" t="s">
        <v>81</v>
      </c>
      <c r="AI272" s="1" t="s">
        <v>82</v>
      </c>
      <c r="AU272" s="1">
        <v>31262</v>
      </c>
      <c r="AV272" s="1">
        <v>0.12668693000159692</v>
      </c>
    </row>
    <row r="273" spans="1:56">
      <c r="A273" s="16" t="s">
        <v>325</v>
      </c>
      <c r="B273" s="16" t="s">
        <v>54</v>
      </c>
      <c r="C273" s="17">
        <v>43298.491000000002</v>
      </c>
      <c r="D273" s="17" t="s">
        <v>138</v>
      </c>
      <c r="E273" s="1">
        <f t="shared" si="46"/>
        <v>7936.4700253389474</v>
      </c>
      <c r="F273" s="1">
        <f t="shared" si="47"/>
        <v>7936.5</v>
      </c>
      <c r="G273" s="1">
        <f t="shared" si="54"/>
        <v>-1.2279000002308749E-2</v>
      </c>
      <c r="I273" s="1">
        <f>VLOOKUP($C273,'Active 1'!$C$21:$K$610,7,FALSE)</f>
        <v>-1.0636145001626574E-2</v>
      </c>
      <c r="O273" s="1">
        <f t="shared" ca="1" si="58"/>
        <v>-3.0234344480183764E-2</v>
      </c>
      <c r="P273" s="1">
        <f t="shared" si="48"/>
        <v>-3.9609068521253895E-3</v>
      </c>
      <c r="Q273" s="208">
        <f t="shared" si="49"/>
        <v>28279.991000000002</v>
      </c>
      <c r="S273" s="1">
        <f t="shared" si="55"/>
        <v>6.9190673655127321E-5</v>
      </c>
      <c r="T273" s="1">
        <v>0.1</v>
      </c>
      <c r="U273" s="1">
        <f t="shared" si="56"/>
        <v>6.9190673655127324E-6</v>
      </c>
      <c r="V273" s="1">
        <f t="shared" si="57"/>
        <v>-8.3180931501833592E-3</v>
      </c>
      <c r="AD273" s="1" t="s">
        <v>81</v>
      </c>
      <c r="AI273" s="1" t="s">
        <v>82</v>
      </c>
      <c r="AU273" s="1">
        <v>31272</v>
      </c>
      <c r="AV273" s="1">
        <v>0.12771924499975285</v>
      </c>
    </row>
    <row r="274" spans="1:56">
      <c r="A274" s="16" t="s">
        <v>326</v>
      </c>
      <c r="B274" s="16" t="s">
        <v>50</v>
      </c>
      <c r="C274" s="17">
        <v>43306.499000000003</v>
      </c>
      <c r="D274" s="17" t="s">
        <v>138</v>
      </c>
      <c r="E274" s="1">
        <f t="shared" si="46"/>
        <v>7956.0186111911262</v>
      </c>
      <c r="F274" s="1">
        <f t="shared" si="47"/>
        <v>7956</v>
      </c>
      <c r="G274" s="1">
        <f t="shared" si="54"/>
        <v>7.6239999980316497E-3</v>
      </c>
      <c r="I274" s="1">
        <f>VLOOKUP($C274,'Active 1'!$C$21:$K$610,7,FALSE)</f>
        <v>9.2729000025428832E-3</v>
      </c>
      <c r="O274" s="1">
        <f t="shared" ca="1" si="58"/>
        <v>-3.011940111786008E-2</v>
      </c>
      <c r="P274" s="1">
        <f t="shared" si="48"/>
        <v>-3.9650630899925893E-3</v>
      </c>
      <c r="Q274" s="208">
        <f t="shared" si="49"/>
        <v>28287.999000000003</v>
      </c>
      <c r="S274" s="1">
        <f t="shared" si="55"/>
        <v>1.343063832582059E-4</v>
      </c>
      <c r="T274" s="1">
        <v>0.1</v>
      </c>
      <c r="U274" s="1">
        <f t="shared" si="56"/>
        <v>1.3430638325820592E-5</v>
      </c>
      <c r="V274" s="1">
        <f t="shared" si="57"/>
        <v>1.1589063088024239E-2</v>
      </c>
      <c r="AD274" s="1" t="s">
        <v>81</v>
      </c>
      <c r="AI274" s="1" t="s">
        <v>82</v>
      </c>
      <c r="AU274" s="1">
        <v>31408.5</v>
      </c>
      <c r="AV274" s="1">
        <v>0.10907912000402575</v>
      </c>
    </row>
    <row r="275" spans="1:56">
      <c r="A275" s="16" t="s">
        <v>326</v>
      </c>
      <c r="B275" s="16" t="s">
        <v>54</v>
      </c>
      <c r="C275" s="17">
        <v>43307.512999999999</v>
      </c>
      <c r="D275" s="17" t="s">
        <v>138</v>
      </c>
      <c r="E275" s="1">
        <f t="shared" si="46"/>
        <v>7958.4939191399299</v>
      </c>
      <c r="F275" s="1">
        <f t="shared" si="47"/>
        <v>7958.5</v>
      </c>
      <c r="G275" s="1">
        <f t="shared" si="54"/>
        <v>-2.4910000065574422E-3</v>
      </c>
      <c r="I275" s="1">
        <f>VLOOKUP($C275,'Active 1'!$C$21:$K$610,7,FALSE)</f>
        <v>-8.4132500342093408E-4</v>
      </c>
      <c r="O275" s="1">
        <f t="shared" ca="1" si="58"/>
        <v>-3.0104664789357041E-2</v>
      </c>
      <c r="P275" s="1">
        <f t="shared" si="48"/>
        <v>-3.9655862669626483E-3</v>
      </c>
      <c r="Q275" s="208">
        <f t="shared" si="49"/>
        <v>28289.012999999999</v>
      </c>
      <c r="S275" s="1">
        <f t="shared" si="55"/>
        <v>2.1744046393758102E-6</v>
      </c>
      <c r="T275" s="1">
        <v>0.1</v>
      </c>
      <c r="U275" s="1">
        <f t="shared" si="56"/>
        <v>2.1744046393758104E-7</v>
      </c>
      <c r="V275" s="1">
        <f t="shared" si="57"/>
        <v>1.474586260405206E-3</v>
      </c>
      <c r="AD275" s="1" t="s">
        <v>81</v>
      </c>
      <c r="AI275" s="1" t="s">
        <v>82</v>
      </c>
      <c r="AU275" s="1">
        <v>32214</v>
      </c>
      <c r="AV275" s="1">
        <v>0.13805344499996863</v>
      </c>
    </row>
    <row r="276" spans="1:56">
      <c r="A276" s="16" t="s">
        <v>326</v>
      </c>
      <c r="B276" s="16" t="s">
        <v>50</v>
      </c>
      <c r="C276" s="17">
        <v>43311.396999999997</v>
      </c>
      <c r="D276" s="17" t="s">
        <v>138</v>
      </c>
      <c r="E276" s="1">
        <f t="shared" si="46"/>
        <v>7967.9752762140824</v>
      </c>
      <c r="F276" s="1">
        <f t="shared" si="47"/>
        <v>7968</v>
      </c>
      <c r="G276" s="1">
        <f t="shared" si="54"/>
        <v>-1.0128000008990057E-2</v>
      </c>
      <c r="I276" s="1">
        <f>VLOOKUP($C276,'Active 1'!$C$21:$K$610,7,FALSE)</f>
        <v>-8.475380003801547E-3</v>
      </c>
      <c r="O276" s="1">
        <f t="shared" ca="1" si="58"/>
        <v>-3.0048666741045504E-2</v>
      </c>
      <c r="P276" s="1">
        <f t="shared" si="48"/>
        <v>-3.9675542878053107E-3</v>
      </c>
      <c r="Q276" s="208">
        <f t="shared" si="49"/>
        <v>28292.896999999997</v>
      </c>
      <c r="S276" s="1">
        <f t="shared" si="55"/>
        <v>3.7951091483663448E-5</v>
      </c>
      <c r="T276" s="1">
        <v>0.1</v>
      </c>
      <c r="U276" s="1">
        <f t="shared" si="56"/>
        <v>3.7951091483663452E-6</v>
      </c>
      <c r="V276" s="1">
        <f t="shared" si="57"/>
        <v>-6.1604457211847461E-3</v>
      </c>
      <c r="AD276" s="1" t="s">
        <v>81</v>
      </c>
      <c r="AI276" s="1" t="s">
        <v>82</v>
      </c>
      <c r="AU276" s="1">
        <v>32216.5</v>
      </c>
      <c r="AV276" s="1">
        <v>0.13803922000079183</v>
      </c>
      <c r="BB276" s="1">
        <v>6276</v>
      </c>
      <c r="BC276" s="1">
        <v>9.2495599965332076E-3</v>
      </c>
      <c r="BD276" s="1">
        <v>1</v>
      </c>
    </row>
    <row r="277" spans="1:56">
      <c r="A277" s="16" t="s">
        <v>326</v>
      </c>
      <c r="B277" s="16" t="s">
        <v>54</v>
      </c>
      <c r="C277" s="17">
        <v>43312.428999999996</v>
      </c>
      <c r="D277" s="17" t="s">
        <v>138</v>
      </c>
      <c r="E277" s="1">
        <f t="shared" ref="E277:E340" si="59">+(C277-C$7)/C$8</f>
        <v>7970.4945245406843</v>
      </c>
      <c r="F277" s="1">
        <f t="shared" ref="F277:F340" si="60">ROUND(2*E277,0)/2</f>
        <v>7970.5</v>
      </c>
      <c r="G277" s="1">
        <f t="shared" si="54"/>
        <v>-2.2430000099120662E-3</v>
      </c>
      <c r="I277" s="1">
        <f>VLOOKUP($C277,'Active 1'!$C$21:$K$610,7,FALSE)</f>
        <v>-5.8960500609828159E-4</v>
      </c>
      <c r="O277" s="1">
        <f t="shared" ca="1" si="58"/>
        <v>-3.0033930412542466E-2</v>
      </c>
      <c r="P277" s="1">
        <f t="shared" ref="P277:P340" si="61">+D$11+D$12*F277+D$13*F277^2</f>
        <v>-3.9680669112787566E-3</v>
      </c>
      <c r="Q277" s="208">
        <f t="shared" ref="Q277:Q340" si="62">+C277-15018.5</f>
        <v>28293.928999999996</v>
      </c>
      <c r="S277" s="1">
        <f t="shared" si="55"/>
        <v>2.9758558141908748E-6</v>
      </c>
      <c r="T277" s="1">
        <v>0.1</v>
      </c>
      <c r="U277" s="1">
        <f t="shared" si="56"/>
        <v>2.9758558141908751E-7</v>
      </c>
      <c r="V277" s="1">
        <f t="shared" si="57"/>
        <v>1.7250669013666904E-3</v>
      </c>
      <c r="AD277" s="1" t="s">
        <v>81</v>
      </c>
      <c r="AI277" s="1" t="s">
        <v>82</v>
      </c>
      <c r="AV277" s="1">
        <v>0.13738231999741402</v>
      </c>
      <c r="BB277" s="1">
        <v>7117.5</v>
      </c>
      <c r="BC277" s="1">
        <v>2.4014250011532567E-3</v>
      </c>
      <c r="BD277" s="1">
        <v>1</v>
      </c>
    </row>
    <row r="278" spans="1:56">
      <c r="A278" s="16" t="s">
        <v>326</v>
      </c>
      <c r="B278" s="16" t="s">
        <v>50</v>
      </c>
      <c r="C278" s="17">
        <v>43313.436999999998</v>
      </c>
      <c r="D278" s="17" t="s">
        <v>138</v>
      </c>
      <c r="E278" s="1">
        <f t="shared" si="59"/>
        <v>7972.9551856969065</v>
      </c>
      <c r="F278" s="1">
        <f t="shared" si="60"/>
        <v>7973</v>
      </c>
      <c r="G278" s="1">
        <f t="shared" si="54"/>
        <v>-1.8358000008447561E-2</v>
      </c>
      <c r="I278" s="1">
        <f>VLOOKUP($C278,'Active 1'!$C$21:$K$610,7,FALSE)</f>
        <v>-1.6703830006008502E-2</v>
      </c>
      <c r="O278" s="1">
        <f t="shared" ca="1" si="58"/>
        <v>-3.0019194084039427E-2</v>
      </c>
      <c r="P278" s="1">
        <f t="shared" si="61"/>
        <v>-3.9685773361070788E-3</v>
      </c>
      <c r="Q278" s="208">
        <f t="shared" si="62"/>
        <v>28294.936999999998</v>
      </c>
      <c r="S278" s="1">
        <f t="shared" si="55"/>
        <v>2.0705548484326633E-4</v>
      </c>
      <c r="T278" s="1">
        <v>0.1</v>
      </c>
      <c r="U278" s="1">
        <f t="shared" si="56"/>
        <v>2.0705548484326634E-5</v>
      </c>
      <c r="V278" s="1">
        <f t="shared" si="57"/>
        <v>-1.4389422672340483E-2</v>
      </c>
      <c r="AD278" s="1" t="s">
        <v>81</v>
      </c>
      <c r="AI278" s="1" t="s">
        <v>82</v>
      </c>
      <c r="AV278" s="1">
        <v>0.13814563499909127</v>
      </c>
    </row>
    <row r="279" spans="1:56">
      <c r="A279" s="16" t="s">
        <v>326</v>
      </c>
      <c r="B279" s="16" t="s">
        <v>54</v>
      </c>
      <c r="C279" s="17">
        <v>43314.474000000002</v>
      </c>
      <c r="D279" s="17" t="s">
        <v>138</v>
      </c>
      <c r="E279" s="1">
        <f t="shared" si="59"/>
        <v>7975.4866396840171</v>
      </c>
      <c r="F279" s="1">
        <f t="shared" si="60"/>
        <v>7975.5</v>
      </c>
      <c r="G279" s="1">
        <f t="shared" si="54"/>
        <v>-5.4729999974370003E-3</v>
      </c>
      <c r="I279" s="1">
        <f>VLOOKUP($C279,'Active 1'!$C$21:$K$610,7,FALSE)</f>
        <v>-3.8180549963726662E-3</v>
      </c>
      <c r="O279" s="1">
        <f t="shared" ca="1" si="58"/>
        <v>-3.0004457755536389E-2</v>
      </c>
      <c r="P279" s="1">
        <f t="shared" si="61"/>
        <v>-3.9690855622902758E-3</v>
      </c>
      <c r="Q279" s="208">
        <f t="shared" si="62"/>
        <v>28295.974000000002</v>
      </c>
      <c r="S279" s="1">
        <f t="shared" si="55"/>
        <v>2.2617586282426914E-6</v>
      </c>
      <c r="T279" s="1">
        <v>0.1</v>
      </c>
      <c r="U279" s="1">
        <f t="shared" si="56"/>
        <v>2.2617586282426915E-7</v>
      </c>
      <c r="V279" s="1">
        <f t="shared" si="57"/>
        <v>-1.5039144351467245E-3</v>
      </c>
      <c r="AV279" s="1">
        <v>0.14954233999742428</v>
      </c>
      <c r="BB279" s="1">
        <v>7189</v>
      </c>
      <c r="BC279" s="1">
        <v>7.5345900040701963E-3</v>
      </c>
      <c r="BD279" s="1">
        <v>1</v>
      </c>
    </row>
    <row r="280" spans="1:56">
      <c r="A280" s="16" t="s">
        <v>326</v>
      </c>
      <c r="B280" s="16" t="s">
        <v>54</v>
      </c>
      <c r="C280" s="17">
        <v>43321.427000000003</v>
      </c>
      <c r="D280" s="17" t="s">
        <v>138</v>
      </c>
      <c r="E280" s="1">
        <f t="shared" si="59"/>
        <v>7992.4598311713044</v>
      </c>
      <c r="F280" s="1">
        <f t="shared" si="60"/>
        <v>7992.5</v>
      </c>
      <c r="G280" s="1">
        <f t="shared" si="54"/>
        <v>-1.645499999722233E-2</v>
      </c>
      <c r="I280" s="1">
        <f>VLOOKUP($C280,'Active 1'!$C$21:$K$610,7,FALSE)</f>
        <v>-1.479478499823017E-2</v>
      </c>
      <c r="O280" s="1">
        <f t="shared" ca="1" si="58"/>
        <v>-2.9904250721715743E-2</v>
      </c>
      <c r="P280" s="1">
        <f t="shared" si="61"/>
        <v>-3.9724831922672392E-3</v>
      </c>
      <c r="Q280" s="208">
        <f t="shared" si="62"/>
        <v>28302.927000000003</v>
      </c>
      <c r="S280" s="1">
        <f t="shared" si="55"/>
        <v>1.5581322578598627E-4</v>
      </c>
      <c r="T280" s="1">
        <v>0.1</v>
      </c>
      <c r="U280" s="1">
        <f t="shared" si="56"/>
        <v>1.5581322578598628E-5</v>
      </c>
      <c r="V280" s="1">
        <f t="shared" si="57"/>
        <v>-1.2482516804955091E-2</v>
      </c>
      <c r="AV280" s="1">
        <v>0.14972811499319505</v>
      </c>
    </row>
    <row r="281" spans="1:56">
      <c r="A281" s="16" t="s">
        <v>326</v>
      </c>
      <c r="B281" s="16" t="s">
        <v>50</v>
      </c>
      <c r="C281" s="17">
        <v>43322.472000000002</v>
      </c>
      <c r="D281" s="17" t="s">
        <v>138</v>
      </c>
      <c r="E281" s="1">
        <f t="shared" si="59"/>
        <v>7995.0108142151967</v>
      </c>
      <c r="F281" s="1">
        <f t="shared" si="60"/>
        <v>7995</v>
      </c>
      <c r="G281" s="1">
        <f t="shared" si="54"/>
        <v>4.43000000086613E-3</v>
      </c>
      <c r="I281" s="1">
        <f>VLOOKUP($C281,'Active 1'!$C$21:$K$610,7,FALSE)</f>
        <v>6.0909899984835647E-3</v>
      </c>
      <c r="O281" s="1">
        <f t="shared" ca="1" si="58"/>
        <v>-2.9889514393212704E-2</v>
      </c>
      <c r="P281" s="1">
        <f t="shared" si="61"/>
        <v>-3.9729742690184436E-3</v>
      </c>
      <c r="Q281" s="208">
        <f t="shared" si="62"/>
        <v>28303.972000000002</v>
      </c>
      <c r="S281" s="1">
        <f t="shared" si="55"/>
        <v>7.0609976580342189E-5</v>
      </c>
      <c r="T281" s="1">
        <v>0.1</v>
      </c>
      <c r="U281" s="1">
        <f t="shared" si="56"/>
        <v>7.0609976580342189E-6</v>
      </c>
      <c r="V281" s="1">
        <f t="shared" si="57"/>
        <v>8.4029742698845736E-3</v>
      </c>
      <c r="AD281" s="1" t="s">
        <v>146</v>
      </c>
      <c r="AI281" s="1" t="s">
        <v>82</v>
      </c>
      <c r="BB281" s="1">
        <v>7191.5</v>
      </c>
      <c r="BC281" s="1">
        <v>7.0203649956965819E-3</v>
      </c>
      <c r="BD281" s="1">
        <v>1</v>
      </c>
    </row>
    <row r="282" spans="1:56">
      <c r="A282" s="16" t="s">
        <v>326</v>
      </c>
      <c r="B282" s="16" t="s">
        <v>50</v>
      </c>
      <c r="C282" s="17">
        <v>43327.379000000001</v>
      </c>
      <c r="D282" s="17" t="s">
        <v>138</v>
      </c>
      <c r="E282" s="1">
        <f t="shared" si="59"/>
        <v>8006.9894494270602</v>
      </c>
      <c r="F282" s="1">
        <f t="shared" si="60"/>
        <v>8007</v>
      </c>
      <c r="G282" s="1">
        <f t="shared" si="54"/>
        <v>-4.3220000006840564E-3</v>
      </c>
      <c r="I282" s="1">
        <f>VLOOKUP($C282,'Active 1'!$C$21:$K$610,7,FALSE)</f>
        <v>-2.6572900023893453E-3</v>
      </c>
      <c r="O282" s="1">
        <f t="shared" ca="1" si="58"/>
        <v>-2.9818780016398129E-2</v>
      </c>
      <c r="P282" s="1">
        <f t="shared" si="61"/>
        <v>-3.9753008322840674E-3</v>
      </c>
      <c r="Q282" s="208">
        <f t="shared" si="62"/>
        <v>28308.879000000001</v>
      </c>
      <c r="S282" s="1">
        <f t="shared" si="55"/>
        <v>1.2020031336924398E-7</v>
      </c>
      <c r="T282" s="1">
        <v>0.1</v>
      </c>
      <c r="U282" s="1">
        <f t="shared" si="56"/>
        <v>1.2020031336924399E-8</v>
      </c>
      <c r="V282" s="1">
        <f t="shared" si="57"/>
        <v>-3.4669916839998906E-4</v>
      </c>
    </row>
    <row r="283" spans="1:56">
      <c r="A283" s="16" t="s">
        <v>325</v>
      </c>
      <c r="B283" s="16" t="s">
        <v>50</v>
      </c>
      <c r="C283" s="17">
        <v>43331.493000000002</v>
      </c>
      <c r="D283" s="17" t="s">
        <v>138</v>
      </c>
      <c r="E283" s="1">
        <f t="shared" si="59"/>
        <v>8017.0322668840872</v>
      </c>
      <c r="F283" s="1">
        <f t="shared" si="60"/>
        <v>8017</v>
      </c>
      <c r="G283" s="1">
        <f t="shared" si="54"/>
        <v>1.3218000000051688E-2</v>
      </c>
      <c r="I283" s="1">
        <f>VLOOKUP($C283,'Active 1'!$C$21:$K$610,7,FALSE)</f>
        <v>1.4885810000123456E-2</v>
      </c>
      <c r="O283" s="1">
        <f t="shared" ca="1" si="58"/>
        <v>-2.9759834702385989E-2</v>
      </c>
      <c r="P283" s="1">
        <f t="shared" si="61"/>
        <v>-3.9772009388511897E-3</v>
      </c>
      <c r="Q283" s="208">
        <f t="shared" si="62"/>
        <v>28312.993000000002</v>
      </c>
      <c r="S283" s="1">
        <f t="shared" si="55"/>
        <v>2.9567493532924646E-4</v>
      </c>
      <c r="T283" s="1">
        <v>0.1</v>
      </c>
      <c r="U283" s="1">
        <f t="shared" si="56"/>
        <v>2.9567493532924648E-5</v>
      </c>
      <c r="V283" s="1">
        <f t="shared" si="57"/>
        <v>1.719520093890288E-2</v>
      </c>
    </row>
    <row r="284" spans="1:56">
      <c r="A284" s="16" t="s">
        <v>326</v>
      </c>
      <c r="B284" s="16" t="s">
        <v>50</v>
      </c>
      <c r="C284" s="17">
        <v>43336.377999999997</v>
      </c>
      <c r="D284" s="17" t="s">
        <v>138</v>
      </c>
      <c r="E284" s="1">
        <f t="shared" si="59"/>
        <v>8028.9571971897531</v>
      </c>
      <c r="F284" s="1">
        <f t="shared" si="60"/>
        <v>8029</v>
      </c>
      <c r="G284" s="1">
        <f t="shared" si="54"/>
        <v>-1.7534000005980488E-2</v>
      </c>
      <c r="I284" s="1">
        <f>VLOOKUP($C284,'Active 1'!$C$21:$K$610,7,FALSE)</f>
        <v>-1.5862470005231444E-2</v>
      </c>
      <c r="O284" s="1">
        <f t="shared" ca="1" si="58"/>
        <v>-2.9689100325571413E-2</v>
      </c>
      <c r="P284" s="1">
        <f t="shared" si="61"/>
        <v>-3.979434631346656E-3</v>
      </c>
      <c r="Q284" s="208">
        <f t="shared" si="62"/>
        <v>28317.877999999997</v>
      </c>
      <c r="S284" s="1">
        <f t="shared" si="55"/>
        <v>1.8372624249522238E-4</v>
      </c>
      <c r="T284" s="1">
        <v>0.1</v>
      </c>
      <c r="U284" s="1">
        <f t="shared" si="56"/>
        <v>1.8372624249522238E-5</v>
      </c>
      <c r="V284" s="1">
        <f t="shared" si="57"/>
        <v>-1.3554565374633832E-2</v>
      </c>
    </row>
    <row r="285" spans="1:56">
      <c r="A285" s="16" t="s">
        <v>326</v>
      </c>
      <c r="B285" s="16" t="s">
        <v>54</v>
      </c>
      <c r="C285" s="17">
        <v>43344.375999999997</v>
      </c>
      <c r="D285" s="17" t="s">
        <v>138</v>
      </c>
      <c r="E285" s="1">
        <f t="shared" si="59"/>
        <v>8048.4813717209327</v>
      </c>
      <c r="F285" s="1">
        <f t="shared" si="60"/>
        <v>8048.5</v>
      </c>
      <c r="G285" s="1">
        <f t="shared" si="54"/>
        <v>-7.6310000076773576E-3</v>
      </c>
      <c r="I285" s="1">
        <f>VLOOKUP($C285,'Active 1'!$C$21:$K$610,7,FALSE)</f>
        <v>-5.9534250030992553E-3</v>
      </c>
      <c r="O285" s="1">
        <f t="shared" ca="1" si="58"/>
        <v>-2.9574156963247722E-2</v>
      </c>
      <c r="P285" s="1">
        <f t="shared" si="61"/>
        <v>-3.9829563402302599E-3</v>
      </c>
      <c r="Q285" s="208">
        <f t="shared" si="62"/>
        <v>28325.875999999997</v>
      </c>
      <c r="S285" s="1">
        <f t="shared" si="55"/>
        <v>1.330822259960087E-5</v>
      </c>
      <c r="T285" s="1">
        <v>0.1</v>
      </c>
      <c r="U285" s="1">
        <f t="shared" si="56"/>
        <v>1.3308222599600871E-6</v>
      </c>
      <c r="V285" s="1">
        <f t="shared" si="57"/>
        <v>-3.6480436674470977E-3</v>
      </c>
    </row>
    <row r="286" spans="1:56">
      <c r="A286" s="16" t="s">
        <v>326</v>
      </c>
      <c r="B286" s="16" t="s">
        <v>50</v>
      </c>
      <c r="C286" s="17">
        <v>43347.438999999998</v>
      </c>
      <c r="D286" s="17" t="s">
        <v>138</v>
      </c>
      <c r="E286" s="1">
        <f t="shared" si="59"/>
        <v>8055.9585593414686</v>
      </c>
      <c r="F286" s="1">
        <f t="shared" si="60"/>
        <v>8056</v>
      </c>
      <c r="G286" s="1">
        <f t="shared" si="54"/>
        <v>-1.6976000006252434E-2</v>
      </c>
      <c r="I286" s="1">
        <f>VLOOKUP($C286,'Active 1'!$C$21:$K$610,7,FALSE)</f>
        <v>-1.5296100005798507E-2</v>
      </c>
      <c r="O286" s="1">
        <f t="shared" ca="1" si="58"/>
        <v>-2.9529947977738613E-2</v>
      </c>
      <c r="P286" s="1">
        <f t="shared" si="61"/>
        <v>-3.9842752255959749E-3</v>
      </c>
      <c r="Q286" s="208">
        <f t="shared" si="62"/>
        <v>28328.938999999998</v>
      </c>
      <c r="S286" s="1">
        <f t="shared" si="55"/>
        <v>1.6878491277632311E-4</v>
      </c>
      <c r="T286" s="1">
        <v>0.1</v>
      </c>
      <c r="U286" s="1">
        <f t="shared" si="56"/>
        <v>1.6878491277632311E-5</v>
      </c>
      <c r="V286" s="1">
        <f t="shared" si="57"/>
        <v>-1.2991724780656459E-2</v>
      </c>
    </row>
    <row r="287" spans="1:56">
      <c r="A287" s="16" t="s">
        <v>326</v>
      </c>
      <c r="B287" s="16" t="s">
        <v>54</v>
      </c>
      <c r="C287" s="17">
        <v>43348.476000000002</v>
      </c>
      <c r="D287" s="17" t="s">
        <v>138</v>
      </c>
      <c r="E287" s="1">
        <f t="shared" si="59"/>
        <v>8058.4900133285792</v>
      </c>
      <c r="F287" s="1">
        <f t="shared" si="60"/>
        <v>8058.5</v>
      </c>
      <c r="G287" s="1">
        <f t="shared" si="54"/>
        <v>-4.0910000025178306E-3</v>
      </c>
      <c r="I287" s="1">
        <f>VLOOKUP($C287,'Active 1'!$C$21:$K$610,7,FALSE)</f>
        <v>-2.4103249961626716E-3</v>
      </c>
      <c r="O287" s="1">
        <f t="shared" ca="1" si="58"/>
        <v>-2.9515211649235581E-2</v>
      </c>
      <c r="P287" s="1">
        <f t="shared" si="61"/>
        <v>-3.9847104567609613E-3</v>
      </c>
      <c r="Q287" s="208">
        <f t="shared" si="62"/>
        <v>28329.976000000002</v>
      </c>
      <c r="S287" s="1">
        <f t="shared" si="55"/>
        <v>1.1297467537201601E-8</v>
      </c>
      <c r="T287" s="1">
        <v>0.1</v>
      </c>
      <c r="U287" s="1">
        <f t="shared" si="56"/>
        <v>1.1297467537201602E-9</v>
      </c>
      <c r="V287" s="1">
        <f t="shared" si="57"/>
        <v>-1.0628954575686925E-4</v>
      </c>
      <c r="BB287" s="1">
        <v>6378.5</v>
      </c>
      <c r="BC287" s="1">
        <v>5.4663349947077222E-3</v>
      </c>
      <c r="BD287" s="1">
        <v>1</v>
      </c>
    </row>
    <row r="288" spans="1:56">
      <c r="A288" s="30" t="s">
        <v>281</v>
      </c>
      <c r="B288" s="11" t="s">
        <v>54</v>
      </c>
      <c r="C288" s="168">
        <v>43348.480000000003</v>
      </c>
      <c r="D288" s="168" t="s">
        <v>282</v>
      </c>
      <c r="E288" s="1">
        <f t="shared" si="59"/>
        <v>8058.4997778569787</v>
      </c>
      <c r="F288" s="1">
        <f t="shared" si="60"/>
        <v>8058.5</v>
      </c>
      <c r="P288" s="1">
        <f t="shared" si="61"/>
        <v>-3.9847104567609613E-3</v>
      </c>
      <c r="Q288" s="208">
        <f t="shared" si="62"/>
        <v>28329.980000000003</v>
      </c>
      <c r="R288" s="91">
        <v>1.5896750046522357E-3</v>
      </c>
      <c r="BB288" s="1">
        <v>1799</v>
      </c>
      <c r="BC288" s="1">
        <v>-1.1963100041612051E-3</v>
      </c>
      <c r="BD288" s="1">
        <v>1</v>
      </c>
    </row>
    <row r="289" spans="1:56">
      <c r="A289" s="16" t="s">
        <v>326</v>
      </c>
      <c r="B289" s="16" t="s">
        <v>50</v>
      </c>
      <c r="C289" s="17">
        <v>43361.377</v>
      </c>
      <c r="D289" s="17" t="s">
        <v>138</v>
      </c>
      <c r="E289" s="1">
        <f t="shared" si="59"/>
        <v>8089.9830585432228</v>
      </c>
      <c r="F289" s="1">
        <f t="shared" si="60"/>
        <v>8090</v>
      </c>
      <c r="G289" s="1">
        <f t="shared" ref="G289:G294" si="63">+C289-(C$7+F289*C$8)</f>
        <v>-6.9399999993038364E-3</v>
      </c>
      <c r="I289" s="1">
        <f>VLOOKUP($C289,'Active 1'!$C$21:$K$610,7,FALSE)</f>
        <v>-5.249560002994258E-3</v>
      </c>
      <c r="O289" s="1">
        <f t="shared" ref="O289:O294" ca="1" si="64">+C$11+C$12*$F289</f>
        <v>-2.9329533910097315E-2</v>
      </c>
      <c r="P289" s="1">
        <f t="shared" si="61"/>
        <v>-3.9900059895253085E-3</v>
      </c>
      <c r="Q289" s="208">
        <f t="shared" si="62"/>
        <v>28342.877</v>
      </c>
      <c r="S289" s="1">
        <f t="shared" ref="S289:S294" si="65">+(P289-G289)^2</f>
        <v>8.7024646577291964E-6</v>
      </c>
      <c r="T289" s="1">
        <v>0.1</v>
      </c>
      <c r="U289" s="1">
        <f t="shared" ref="U289:U294" si="66">+T289*S289</f>
        <v>8.7024646577291972E-7</v>
      </c>
      <c r="V289" s="1">
        <f t="shared" ref="V289:V294" si="67">+G289-P289</f>
        <v>-2.9499940097785279E-3</v>
      </c>
      <c r="BB289" s="1">
        <v>32216.5</v>
      </c>
      <c r="BC289" s="1">
        <v>0.14972811499319505</v>
      </c>
      <c r="BD289" s="1">
        <v>1</v>
      </c>
    </row>
    <row r="290" spans="1:56">
      <c r="A290" s="16" t="s">
        <v>326</v>
      </c>
      <c r="B290" s="16" t="s">
        <v>54</v>
      </c>
      <c r="C290" s="17">
        <v>43364.442000000003</v>
      </c>
      <c r="D290" s="17" t="s">
        <v>138</v>
      </c>
      <c r="E290" s="1">
        <f t="shared" si="59"/>
        <v>8097.465128427958</v>
      </c>
      <c r="F290" s="1">
        <f t="shared" si="60"/>
        <v>8097.5</v>
      </c>
      <c r="G290" s="1">
        <f t="shared" si="63"/>
        <v>-1.4284999997471459E-2</v>
      </c>
      <c r="I290" s="1">
        <f>VLOOKUP($C290,'Active 1'!$C$21:$K$610,7,FALSE)</f>
        <v>-1.2592234998010099E-2</v>
      </c>
      <c r="O290" s="1">
        <f t="shared" ca="1" si="64"/>
        <v>-2.9285324924588206E-2</v>
      </c>
      <c r="P290" s="1">
        <f t="shared" si="61"/>
        <v>-3.9912153823637095E-3</v>
      </c>
      <c r="Q290" s="208">
        <f t="shared" si="62"/>
        <v>28345.942000000003</v>
      </c>
      <c r="S290" s="1">
        <f t="shared" si="65"/>
        <v>1.05962001702229E-4</v>
      </c>
      <c r="T290" s="1">
        <v>0.1</v>
      </c>
      <c r="U290" s="1">
        <f t="shared" si="66"/>
        <v>1.0596200170222901E-5</v>
      </c>
      <c r="V290" s="1">
        <f t="shared" si="67"/>
        <v>-1.029378461510775E-2</v>
      </c>
    </row>
    <row r="291" spans="1:56">
      <c r="A291" s="16" t="s">
        <v>326</v>
      </c>
      <c r="B291" s="16" t="s">
        <v>50</v>
      </c>
      <c r="C291" s="17">
        <v>43365.472999999998</v>
      </c>
      <c r="D291" s="17" t="s">
        <v>138</v>
      </c>
      <c r="E291" s="1">
        <f t="shared" si="59"/>
        <v>8099.9819356224516</v>
      </c>
      <c r="F291" s="1">
        <f t="shared" si="60"/>
        <v>8100</v>
      </c>
      <c r="G291" s="1">
        <f t="shared" si="63"/>
        <v>-7.4000000022351742E-3</v>
      </c>
      <c r="I291" s="1">
        <f>VLOOKUP($C291,'Active 1'!$C$21:$K$610,7,FALSE)</f>
        <v>-5.7064600041485392E-3</v>
      </c>
      <c r="O291" s="1">
        <f t="shared" ca="1" si="64"/>
        <v>-2.9270588596085174E-2</v>
      </c>
      <c r="P291" s="1">
        <f t="shared" si="61"/>
        <v>-3.9916141160195907E-3</v>
      </c>
      <c r="Q291" s="208">
        <f t="shared" si="62"/>
        <v>28346.972999999998</v>
      </c>
      <c r="S291" s="1">
        <f t="shared" si="65"/>
        <v>1.1617094349353589E-5</v>
      </c>
      <c r="T291" s="1">
        <v>0.1</v>
      </c>
      <c r="U291" s="1">
        <f t="shared" si="66"/>
        <v>1.161709434935359E-6</v>
      </c>
      <c r="V291" s="1">
        <f t="shared" si="67"/>
        <v>-3.4083858862155834E-3</v>
      </c>
    </row>
    <row r="292" spans="1:56">
      <c r="A292" s="16" t="s">
        <v>326</v>
      </c>
      <c r="B292" s="16" t="s">
        <v>50</v>
      </c>
      <c r="C292" s="17">
        <v>43365.483</v>
      </c>
      <c r="D292" s="17" t="s">
        <v>138</v>
      </c>
      <c r="E292" s="1">
        <f t="shared" si="59"/>
        <v>8100.0063469434508</v>
      </c>
      <c r="F292" s="1">
        <f t="shared" si="60"/>
        <v>8100</v>
      </c>
      <c r="G292" s="1">
        <f t="shared" si="63"/>
        <v>2.599999999802094E-3</v>
      </c>
      <c r="I292" s="1">
        <f>VLOOKUP($C292,'Active 1'!$C$21:$K$610,7,FALSE)</f>
        <v>4.293539997888729E-3</v>
      </c>
      <c r="O292" s="1">
        <f t="shared" ca="1" si="64"/>
        <v>-2.9270588596085174E-2</v>
      </c>
      <c r="P292" s="1">
        <f t="shared" si="61"/>
        <v>-3.9916141160195907E-3</v>
      </c>
      <c r="Q292" s="208">
        <f t="shared" si="62"/>
        <v>28346.983</v>
      </c>
      <c r="S292" s="1">
        <f t="shared" si="65"/>
        <v>4.3449376651899689E-5</v>
      </c>
      <c r="T292" s="1">
        <v>0.1</v>
      </c>
      <c r="U292" s="1">
        <f t="shared" si="66"/>
        <v>4.3449376651899694E-6</v>
      </c>
      <c r="V292" s="1">
        <f t="shared" si="67"/>
        <v>6.5916141158216847E-3</v>
      </c>
      <c r="BB292" s="1">
        <v>30552</v>
      </c>
      <c r="BC292" s="1">
        <v>0.10907912000402575</v>
      </c>
      <c r="BD292" s="1">
        <v>1</v>
      </c>
    </row>
    <row r="293" spans="1:56">
      <c r="A293" s="16" t="s">
        <v>326</v>
      </c>
      <c r="B293" s="16" t="s">
        <v>54</v>
      </c>
      <c r="C293" s="17">
        <v>43369.379000000001</v>
      </c>
      <c r="D293" s="17" t="s">
        <v>138</v>
      </c>
      <c r="E293" s="1">
        <f t="shared" si="59"/>
        <v>8109.5169976028019</v>
      </c>
      <c r="F293" s="1">
        <f t="shared" si="60"/>
        <v>8109.5</v>
      </c>
      <c r="G293" s="1">
        <f t="shared" si="63"/>
        <v>6.9629999998142011E-3</v>
      </c>
      <c r="I293" s="1">
        <f>VLOOKUP($C293,'Active 1'!$C$21:$K$610,7,FALSE)</f>
        <v>8.6594849999528378E-3</v>
      </c>
      <c r="O293" s="1">
        <f t="shared" ca="1" si="64"/>
        <v>-2.9214590547773631E-2</v>
      </c>
      <c r="P293" s="1">
        <f t="shared" si="61"/>
        <v>-3.9931092522683797E-3</v>
      </c>
      <c r="Q293" s="208">
        <f t="shared" si="62"/>
        <v>28350.879000000001</v>
      </c>
      <c r="S293" s="1">
        <f t="shared" si="65"/>
        <v>1.2003632994356952E-4</v>
      </c>
      <c r="T293" s="1">
        <v>0.1</v>
      </c>
      <c r="U293" s="1">
        <f t="shared" si="66"/>
        <v>1.2003632994356953E-5</v>
      </c>
      <c r="V293" s="1">
        <f t="shared" si="67"/>
        <v>1.0956109252082581E-2</v>
      </c>
    </row>
    <row r="294" spans="1:56">
      <c r="A294" s="16" t="s">
        <v>326</v>
      </c>
      <c r="B294" s="16" t="s">
        <v>50</v>
      </c>
      <c r="C294" s="17">
        <v>43370.394</v>
      </c>
      <c r="D294" s="17" t="s">
        <v>138</v>
      </c>
      <c r="E294" s="1">
        <f t="shared" si="59"/>
        <v>8111.9947466837148</v>
      </c>
      <c r="F294" s="1">
        <f t="shared" si="60"/>
        <v>8112</v>
      </c>
      <c r="G294" s="1">
        <f t="shared" si="63"/>
        <v>-2.1520000009331852E-3</v>
      </c>
      <c r="I294" s="1">
        <f>VLOOKUP($C294,'Active 1'!$C$21:$K$610,7,FALSE)</f>
        <v>-4.5474000216927379E-4</v>
      </c>
      <c r="O294" s="1">
        <f t="shared" ca="1" si="64"/>
        <v>-2.9199854219270599E-2</v>
      </c>
      <c r="P294" s="1">
        <f t="shared" si="61"/>
        <v>-3.9934974324276513E-3</v>
      </c>
      <c r="Q294" s="208">
        <f t="shared" si="62"/>
        <v>28351.894</v>
      </c>
      <c r="S294" s="1">
        <f t="shared" si="65"/>
        <v>3.3911127902007159E-6</v>
      </c>
      <c r="T294" s="1">
        <v>0.1</v>
      </c>
      <c r="U294" s="1">
        <f t="shared" si="66"/>
        <v>3.3911127902007161E-7</v>
      </c>
      <c r="V294" s="1">
        <f t="shared" si="67"/>
        <v>1.8414974314944661E-3</v>
      </c>
    </row>
    <row r="295" spans="1:56">
      <c r="A295" s="30" t="s">
        <v>283</v>
      </c>
      <c r="B295" s="11"/>
      <c r="C295" s="168">
        <v>43372.438999999998</v>
      </c>
      <c r="D295" s="26" t="s">
        <v>138</v>
      </c>
      <c r="E295" s="1">
        <f t="shared" si="59"/>
        <v>8116.9868618270293</v>
      </c>
      <c r="F295" s="1">
        <f t="shared" si="60"/>
        <v>8117</v>
      </c>
      <c r="P295" s="1">
        <f t="shared" si="61"/>
        <v>-3.9942671968108134E-3</v>
      </c>
      <c r="Q295" s="208">
        <f t="shared" si="62"/>
        <v>28353.938999999998</v>
      </c>
      <c r="R295" s="91">
        <v>-3.683189999719616E-3</v>
      </c>
    </row>
    <row r="296" spans="1:56">
      <c r="A296" s="16" t="s">
        <v>326</v>
      </c>
      <c r="B296" s="16" t="s">
        <v>50</v>
      </c>
      <c r="C296" s="17">
        <v>43395.385999999999</v>
      </c>
      <c r="D296" s="17" t="s">
        <v>138</v>
      </c>
      <c r="E296" s="1">
        <f t="shared" si="59"/>
        <v>8173.0035201124756</v>
      </c>
      <c r="F296" s="1">
        <f t="shared" si="60"/>
        <v>8173</v>
      </c>
      <c r="G296" s="1">
        <f t="shared" ref="G296:G320" si="68">+C296-(C$7+F296*C$8)</f>
        <v>1.4419999934034422E-3</v>
      </c>
      <c r="I296" s="1">
        <f>VLOOKUP($C296,'Active 1'!$C$21:$K$610,7,FALSE)</f>
        <v>3.1581699950038455E-3</v>
      </c>
      <c r="O296" s="1">
        <f ca="1">+C$11+C$12*$F296</f>
        <v>-2.8840287803796508E-2</v>
      </c>
      <c r="P296" s="1">
        <f t="shared" si="61"/>
        <v>-4.0022877121619789E-3</v>
      </c>
      <c r="Q296" s="208">
        <f t="shared" si="62"/>
        <v>28376.885999999999</v>
      </c>
      <c r="S296" s="1">
        <f t="shared" ref="S296:S320" si="69">+(P296-G296)^2</f>
        <v>2.9640268620970798E-5</v>
      </c>
      <c r="T296" s="1">
        <v>0.1</v>
      </c>
      <c r="U296" s="1">
        <f t="shared" ref="U296:U320" si="70">+T296*S296</f>
        <v>2.9640268620970799E-6</v>
      </c>
      <c r="V296" s="1">
        <f t="shared" ref="V296:V320" si="71">+G296-P296</f>
        <v>5.4442877055654211E-3</v>
      </c>
    </row>
    <row r="297" spans="1:56">
      <c r="A297" s="29" t="s">
        <v>79</v>
      </c>
      <c r="B297" s="25"/>
      <c r="C297" s="168">
        <v>43662.476999999999</v>
      </c>
      <c r="D297" s="26"/>
      <c r="E297" s="1">
        <f t="shared" si="59"/>
        <v>8825.0079336793133</v>
      </c>
      <c r="F297" s="1">
        <f t="shared" si="60"/>
        <v>8825</v>
      </c>
      <c r="G297" s="1">
        <f t="shared" si="68"/>
        <v>3.2499999942956492E-3</v>
      </c>
      <c r="J297" s="1">
        <f>VLOOKUP($C297,'Active 1'!$C$21:$K$610,8,FALSE)</f>
        <v>5.1682899938896298E-3</v>
      </c>
      <c r="P297" s="1">
        <f t="shared" si="61"/>
        <v>-4.0144750450992507E-3</v>
      </c>
      <c r="Q297" s="208">
        <f t="shared" si="62"/>
        <v>28643.976999999999</v>
      </c>
      <c r="R297" s="91"/>
      <c r="S297" s="1">
        <f t="shared" si="69"/>
        <v>5.2772597597991534E-5</v>
      </c>
      <c r="T297" s="1">
        <v>1</v>
      </c>
      <c r="U297" s="1">
        <f t="shared" si="70"/>
        <v>5.2772597597991534E-5</v>
      </c>
      <c r="V297" s="1">
        <f t="shared" si="71"/>
        <v>7.2644750393948999E-3</v>
      </c>
    </row>
    <row r="298" spans="1:56">
      <c r="A298" s="30" t="s">
        <v>80</v>
      </c>
      <c r="B298" s="11"/>
      <c r="C298" s="169">
        <v>43671.896399999998</v>
      </c>
      <c r="D298" s="26"/>
      <c r="E298" s="1">
        <f t="shared" si="59"/>
        <v>8848.0019333766086</v>
      </c>
      <c r="F298" s="1">
        <f t="shared" si="60"/>
        <v>8848</v>
      </c>
      <c r="G298" s="1">
        <f t="shared" si="68"/>
        <v>7.9199999163392931E-4</v>
      </c>
      <c r="J298" s="1">
        <f>VLOOKUP($C298,'Active 1'!$C$21:$K$610,8,FALSE)</f>
        <v>2.7174199931323528E-3</v>
      </c>
      <c r="P298" s="1">
        <f t="shared" si="61"/>
        <v>-4.0121742491056791E-3</v>
      </c>
      <c r="Q298" s="208">
        <f t="shared" si="62"/>
        <v>28653.396399999998</v>
      </c>
      <c r="R298" s="91"/>
      <c r="S298" s="1">
        <f t="shared" si="69"/>
        <v>2.3080090135385994E-5</v>
      </c>
      <c r="T298" s="1">
        <v>1</v>
      </c>
      <c r="U298" s="1">
        <f t="shared" si="70"/>
        <v>2.3080090135385994E-5</v>
      </c>
      <c r="V298" s="1">
        <f t="shared" si="71"/>
        <v>4.8041742407396084E-3</v>
      </c>
      <c r="AD298" s="1" t="s">
        <v>81</v>
      </c>
      <c r="AI298" s="1" t="s">
        <v>82</v>
      </c>
    </row>
    <row r="299" spans="1:56">
      <c r="A299" s="29" t="s">
        <v>83</v>
      </c>
      <c r="B299" s="25"/>
      <c r="C299" s="33">
        <v>43676.402600000001</v>
      </c>
      <c r="D299" s="26">
        <v>2.9999999999999997E-4</v>
      </c>
      <c r="E299" s="1">
        <f t="shared" si="59"/>
        <v>8859.002162843035</v>
      </c>
      <c r="F299" s="1">
        <f t="shared" si="60"/>
        <v>8859</v>
      </c>
      <c r="G299" s="1">
        <f t="shared" si="68"/>
        <v>8.8599999435245991E-4</v>
      </c>
      <c r="J299" s="1">
        <f>VLOOKUP($C299,'Active 1'!$C$21:$K$610,8,FALSE)</f>
        <v>2.8148299970780499E-3</v>
      </c>
      <c r="P299" s="1">
        <f t="shared" si="61"/>
        <v>-4.0110080849509091E-3</v>
      </c>
      <c r="Q299" s="208">
        <f t="shared" si="62"/>
        <v>28657.902600000001</v>
      </c>
      <c r="R299" s="91"/>
      <c r="S299" s="1">
        <f t="shared" si="69"/>
        <v>2.3980688128762472E-5</v>
      </c>
      <c r="T299" s="1">
        <v>1</v>
      </c>
      <c r="U299" s="1">
        <f t="shared" si="70"/>
        <v>2.3980688128762472E-5</v>
      </c>
      <c r="V299" s="1">
        <f t="shared" si="71"/>
        <v>4.897008079303369E-3</v>
      </c>
      <c r="AD299" s="1" t="s">
        <v>76</v>
      </c>
      <c r="AI299" s="1" t="s">
        <v>82</v>
      </c>
      <c r="BB299" s="1">
        <v>31262</v>
      </c>
      <c r="BC299" s="1">
        <v>0.13803922000079183</v>
      </c>
      <c r="BD299" s="1">
        <v>1</v>
      </c>
    </row>
    <row r="300" spans="1:56">
      <c r="A300" s="29" t="s">
        <v>83</v>
      </c>
      <c r="B300" s="25" t="s">
        <v>54</v>
      </c>
      <c r="C300" s="33">
        <v>43677.427199999998</v>
      </c>
      <c r="D300" s="26">
        <v>4.0000000000000002E-4</v>
      </c>
      <c r="E300" s="1">
        <f t="shared" si="59"/>
        <v>8861.5033467920966</v>
      </c>
      <c r="F300" s="1">
        <f t="shared" si="60"/>
        <v>8861.5</v>
      </c>
      <c r="G300" s="1">
        <f t="shared" si="68"/>
        <v>1.370999998471234E-3</v>
      </c>
      <c r="J300" s="1">
        <f>VLOOKUP($C300,'Active 1'!$C$21:$K$610,8,FALSE)</f>
        <v>3.3006049998220988E-3</v>
      </c>
      <c r="P300" s="1">
        <f t="shared" si="61"/>
        <v>-4.0107371113011613E-3</v>
      </c>
      <c r="Q300" s="208">
        <f t="shared" si="62"/>
        <v>28658.927199999998</v>
      </c>
      <c r="R300" s="91"/>
      <c r="S300" s="1">
        <f t="shared" si="69"/>
        <v>2.8963094318701334E-5</v>
      </c>
      <c r="T300" s="1">
        <v>1</v>
      </c>
      <c r="U300" s="1">
        <f t="shared" si="70"/>
        <v>2.8963094318701334E-5</v>
      </c>
      <c r="V300" s="1">
        <f t="shared" si="71"/>
        <v>5.3817371097723953E-3</v>
      </c>
      <c r="AD300" s="1" t="s">
        <v>76</v>
      </c>
      <c r="AI300" s="1" t="s">
        <v>82</v>
      </c>
    </row>
    <row r="301" spans="1:56">
      <c r="A301" s="16" t="s">
        <v>327</v>
      </c>
      <c r="B301" s="16" t="s">
        <v>54</v>
      </c>
      <c r="C301" s="17">
        <v>43688.495999999999</v>
      </c>
      <c r="D301" s="17" t="s">
        <v>138</v>
      </c>
      <c r="E301" s="1">
        <f t="shared" si="59"/>
        <v>8888.5237497741855</v>
      </c>
      <c r="F301" s="1">
        <f t="shared" si="60"/>
        <v>8888.5</v>
      </c>
      <c r="G301" s="1">
        <f t="shared" si="68"/>
        <v>9.7289999976055697E-3</v>
      </c>
      <c r="I301" s="1">
        <f>VLOOKUP($C301,'Active 1'!$C$21:$K$610,7,FALSE)</f>
        <v>1.1666974998661317E-2</v>
      </c>
      <c r="O301" s="1">
        <f t="shared" ref="O301:O320" ca="1" si="72">+C$11+C$12*$F301</f>
        <v>-2.4622750586227447E-2</v>
      </c>
      <c r="P301" s="1">
        <f t="shared" si="61"/>
        <v>-4.0076704982164365E-3</v>
      </c>
      <c r="Q301" s="208">
        <f t="shared" si="62"/>
        <v>28669.995999999999</v>
      </c>
      <c r="S301" s="1">
        <f t="shared" si="69"/>
        <v>1.8869611631078679E-4</v>
      </c>
      <c r="T301" s="1">
        <v>0.1</v>
      </c>
      <c r="U301" s="1">
        <f t="shared" si="70"/>
        <v>1.8869611631078682E-5</v>
      </c>
      <c r="V301" s="1">
        <f t="shared" si="71"/>
        <v>1.3736670495822006E-2</v>
      </c>
    </row>
    <row r="302" spans="1:56">
      <c r="A302" s="16" t="s">
        <v>327</v>
      </c>
      <c r="B302" s="16" t="s">
        <v>54</v>
      </c>
      <c r="C302" s="17">
        <v>43718.379000000001</v>
      </c>
      <c r="D302" s="17" t="s">
        <v>138</v>
      </c>
      <c r="E302" s="1">
        <f t="shared" si="59"/>
        <v>8961.4721003012291</v>
      </c>
      <c r="F302" s="1">
        <f t="shared" si="60"/>
        <v>8961.5</v>
      </c>
      <c r="G302" s="1">
        <f t="shared" si="68"/>
        <v>-1.1429000005591661E-2</v>
      </c>
      <c r="I302" s="1">
        <f>VLOOKUP($C302,'Active 1'!$C$21:$K$610,7,FALSE)</f>
        <v>-9.4683950010221452E-3</v>
      </c>
      <c r="O302" s="1">
        <f t="shared" ca="1" si="72"/>
        <v>-2.4192449793938781E-2</v>
      </c>
      <c r="P302" s="1">
        <f t="shared" si="61"/>
        <v>-3.9980952763073833E-3</v>
      </c>
      <c r="Q302" s="208">
        <f t="shared" si="62"/>
        <v>28699.879000000001</v>
      </c>
      <c r="S302" s="1">
        <f t="shared" si="69"/>
        <v>5.5218345095699438E-5</v>
      </c>
      <c r="T302" s="1">
        <v>0.1</v>
      </c>
      <c r="U302" s="1">
        <f t="shared" si="70"/>
        <v>5.5218345095699438E-6</v>
      </c>
      <c r="V302" s="1">
        <f t="shared" si="71"/>
        <v>-7.4309047292842774E-3</v>
      </c>
    </row>
    <row r="303" spans="1:56">
      <c r="A303" s="16" t="s">
        <v>327</v>
      </c>
      <c r="B303" s="16" t="s">
        <v>54</v>
      </c>
      <c r="C303" s="17">
        <v>43718.396000000001</v>
      </c>
      <c r="D303" s="17" t="s">
        <v>138</v>
      </c>
      <c r="E303" s="1">
        <f t="shared" si="59"/>
        <v>8961.5135995469191</v>
      </c>
      <c r="F303" s="1">
        <f t="shared" si="60"/>
        <v>8961.5</v>
      </c>
      <c r="G303" s="1">
        <f t="shared" si="68"/>
        <v>5.5709999942337163E-3</v>
      </c>
      <c r="I303" s="1">
        <f>VLOOKUP($C303,'Active 1'!$C$21:$K$610,7,FALSE)</f>
        <v>7.5316049988032319E-3</v>
      </c>
      <c r="O303" s="1">
        <f t="shared" ca="1" si="72"/>
        <v>-2.4192449793938781E-2</v>
      </c>
      <c r="P303" s="1">
        <f t="shared" si="61"/>
        <v>-3.9980952763073833E-3</v>
      </c>
      <c r="Q303" s="208">
        <f t="shared" si="62"/>
        <v>28699.896000000001</v>
      </c>
      <c r="S303" s="1">
        <f t="shared" si="69"/>
        <v>9.1567584296692043E-5</v>
      </c>
      <c r="T303" s="1">
        <v>0.1</v>
      </c>
      <c r="U303" s="1">
        <f t="shared" si="70"/>
        <v>9.1567584296692043E-6</v>
      </c>
      <c r="V303" s="1">
        <f t="shared" si="71"/>
        <v>9.5690952705410996E-3</v>
      </c>
      <c r="BB303" s="1">
        <v>26897.5</v>
      </c>
      <c r="BC303" s="1">
        <v>8.3353224996244535E-2</v>
      </c>
      <c r="BD303" s="1">
        <v>0.2</v>
      </c>
    </row>
    <row r="304" spans="1:56">
      <c r="A304" s="16" t="s">
        <v>327</v>
      </c>
      <c r="B304" s="16" t="s">
        <v>50</v>
      </c>
      <c r="C304" s="17">
        <v>43723.512999999999</v>
      </c>
      <c r="D304" s="17" t="s">
        <v>138</v>
      </c>
      <c r="E304" s="1">
        <f t="shared" si="59"/>
        <v>8974.0048724996595</v>
      </c>
      <c r="F304" s="1">
        <f t="shared" si="60"/>
        <v>8974</v>
      </c>
      <c r="G304" s="1">
        <f t="shared" si="68"/>
        <v>1.9959999990533106E-3</v>
      </c>
      <c r="I304" s="1">
        <f>VLOOKUP($C304,'Active 1'!$C$21:$K$610,7,FALSE)</f>
        <v>3.9604799967491999E-3</v>
      </c>
      <c r="O304" s="1">
        <f t="shared" ca="1" si="72"/>
        <v>-2.4118768151423595E-2</v>
      </c>
      <c r="P304" s="1">
        <f t="shared" si="61"/>
        <v>-3.9962676993563935E-3</v>
      </c>
      <c r="Q304" s="208">
        <f t="shared" si="62"/>
        <v>28705.012999999999</v>
      </c>
      <c r="S304" s="1">
        <f t="shared" si="69"/>
        <v>3.5907272169404331E-5</v>
      </c>
      <c r="T304" s="1">
        <v>0.1</v>
      </c>
      <c r="U304" s="1">
        <f t="shared" si="70"/>
        <v>3.5907272169404334E-6</v>
      </c>
      <c r="V304" s="1">
        <f t="shared" si="71"/>
        <v>5.9922676984097041E-3</v>
      </c>
    </row>
    <row r="305" spans="1:56">
      <c r="A305" s="16" t="s">
        <v>327</v>
      </c>
      <c r="B305" s="16" t="s">
        <v>50</v>
      </c>
      <c r="C305" s="17">
        <v>43726.379000000001</v>
      </c>
      <c r="D305" s="17" t="s">
        <v>138</v>
      </c>
      <c r="E305" s="1">
        <f t="shared" si="59"/>
        <v>8981.0011570966089</v>
      </c>
      <c r="F305" s="1">
        <f t="shared" si="60"/>
        <v>8981</v>
      </c>
      <c r="G305" s="1">
        <f t="shared" si="68"/>
        <v>4.7400000039488077E-4</v>
      </c>
      <c r="I305" s="1">
        <f>VLOOKUP($C305,'Active 1'!$C$21:$K$610,7,FALSE)</f>
        <v>2.440650001517497E-3</v>
      </c>
      <c r="O305" s="1">
        <f t="shared" ca="1" si="72"/>
        <v>-2.4077506431615089E-2</v>
      </c>
      <c r="P305" s="1">
        <f t="shared" si="61"/>
        <v>-3.9952202470590545E-3</v>
      </c>
      <c r="Q305" s="208">
        <f t="shared" si="62"/>
        <v>28707.879000000001</v>
      </c>
      <c r="S305" s="1">
        <f t="shared" si="69"/>
        <v>1.9973929620252213E-5</v>
      </c>
      <c r="T305" s="1">
        <v>0.1</v>
      </c>
      <c r="U305" s="1">
        <f t="shared" si="70"/>
        <v>1.9973929620252215E-6</v>
      </c>
      <c r="V305" s="1">
        <f t="shared" si="71"/>
        <v>4.4692202474539353E-3</v>
      </c>
      <c r="BB305" s="1">
        <v>30376</v>
      </c>
      <c r="BC305" s="1">
        <v>0.12732056000095326</v>
      </c>
      <c r="BD305" s="1">
        <v>1</v>
      </c>
    </row>
    <row r="306" spans="1:56">
      <c r="A306" s="16" t="s">
        <v>327</v>
      </c>
      <c r="B306" s="16" t="s">
        <v>54</v>
      </c>
      <c r="C306" s="17">
        <v>43729.449000000001</v>
      </c>
      <c r="D306" s="17" t="s">
        <v>138</v>
      </c>
      <c r="E306" s="1">
        <f t="shared" si="59"/>
        <v>8988.4954326418356</v>
      </c>
      <c r="F306" s="1">
        <f t="shared" si="60"/>
        <v>8988.5</v>
      </c>
      <c r="G306" s="1">
        <f t="shared" si="68"/>
        <v>-1.8710000003920868E-3</v>
      </c>
      <c r="I306" s="1">
        <f>VLOOKUP($C306,'Active 1'!$C$21:$K$610,7,FALSE)</f>
        <v>9.797499660635367E-5</v>
      </c>
      <c r="O306" s="1">
        <f t="shared" ca="1" si="72"/>
        <v>-2.4033297446105981E-2</v>
      </c>
      <c r="P306" s="1">
        <f t="shared" si="61"/>
        <v>-3.9940788485278746E-3</v>
      </c>
      <c r="Q306" s="208">
        <f t="shared" si="62"/>
        <v>28710.949000000001</v>
      </c>
      <c r="S306" s="1">
        <f t="shared" si="69"/>
        <v>4.5074637954015831E-6</v>
      </c>
      <c r="T306" s="1">
        <v>0.1</v>
      </c>
      <c r="U306" s="1">
        <f t="shared" si="70"/>
        <v>4.5074637954015834E-7</v>
      </c>
      <c r="V306" s="1">
        <f t="shared" si="71"/>
        <v>2.1230788481357878E-3</v>
      </c>
    </row>
    <row r="307" spans="1:56">
      <c r="A307" s="16" t="s">
        <v>327</v>
      </c>
      <c r="B307" s="16" t="s">
        <v>54</v>
      </c>
      <c r="C307" s="17">
        <v>43729.461000000003</v>
      </c>
      <c r="D307" s="17" t="s">
        <v>138</v>
      </c>
      <c r="E307" s="1">
        <f t="shared" si="59"/>
        <v>8988.524726227035</v>
      </c>
      <c r="F307" s="1">
        <f t="shared" si="60"/>
        <v>8988.5</v>
      </c>
      <c r="G307" s="1">
        <f t="shared" si="68"/>
        <v>1.0129000002052635E-2</v>
      </c>
      <c r="I307" s="1">
        <f>VLOOKUP($C307,'Active 1'!$C$21:$K$610,7,FALSE)</f>
        <v>1.2097974999051075E-2</v>
      </c>
      <c r="O307" s="1">
        <f t="shared" ca="1" si="72"/>
        <v>-2.4033297446105981E-2</v>
      </c>
      <c r="P307" s="1">
        <f t="shared" si="61"/>
        <v>-3.9940788485278746E-3</v>
      </c>
      <c r="Q307" s="208">
        <f t="shared" si="62"/>
        <v>28710.961000000003</v>
      </c>
      <c r="S307" s="1">
        <f t="shared" si="69"/>
        <v>1.9946135621971449E-4</v>
      </c>
      <c r="T307" s="1">
        <v>0.1</v>
      </c>
      <c r="U307" s="1">
        <f t="shared" si="70"/>
        <v>1.9946135621971449E-5</v>
      </c>
      <c r="V307" s="1">
        <f t="shared" si="71"/>
        <v>1.412307885058051E-2</v>
      </c>
    </row>
    <row r="308" spans="1:56">
      <c r="A308" s="16" t="s">
        <v>327</v>
      </c>
      <c r="B308" s="16" t="s">
        <v>54</v>
      </c>
      <c r="C308" s="17">
        <v>43729.462</v>
      </c>
      <c r="D308" s="17" t="s">
        <v>138</v>
      </c>
      <c r="E308" s="1">
        <f t="shared" si="59"/>
        <v>8988.5271673591251</v>
      </c>
      <c r="F308" s="1">
        <f t="shared" si="60"/>
        <v>8988.5</v>
      </c>
      <c r="G308" s="1">
        <f t="shared" si="68"/>
        <v>1.1128999998618383E-2</v>
      </c>
      <c r="I308" s="1">
        <f>VLOOKUP($C308,'Active 1'!$C$21:$K$610,7,FALSE)</f>
        <v>1.3097974995616823E-2</v>
      </c>
      <c r="O308" s="1">
        <f t="shared" ca="1" si="72"/>
        <v>-2.4033297446105981E-2</v>
      </c>
      <c r="P308" s="1">
        <f t="shared" si="61"/>
        <v>-3.9940788485278746E-3</v>
      </c>
      <c r="Q308" s="208">
        <f t="shared" si="62"/>
        <v>28710.962</v>
      </c>
      <c r="S308" s="1">
        <f t="shared" si="69"/>
        <v>2.2870751381700257E-4</v>
      </c>
      <c r="T308" s="1">
        <v>0.1</v>
      </c>
      <c r="U308" s="1">
        <f t="shared" si="70"/>
        <v>2.2870751381700257E-5</v>
      </c>
      <c r="V308" s="1">
        <f t="shared" si="71"/>
        <v>1.5123078847146258E-2</v>
      </c>
    </row>
    <row r="309" spans="1:56">
      <c r="A309" s="16" t="s">
        <v>327</v>
      </c>
      <c r="B309" s="16" t="s">
        <v>50</v>
      </c>
      <c r="C309" s="17">
        <v>43730.485000000001</v>
      </c>
      <c r="D309" s="17" t="s">
        <v>138</v>
      </c>
      <c r="E309" s="1">
        <f t="shared" si="59"/>
        <v>8991.0244454968379</v>
      </c>
      <c r="F309" s="1">
        <f t="shared" si="60"/>
        <v>8991</v>
      </c>
      <c r="G309" s="1">
        <f t="shared" si="68"/>
        <v>1.0013999999500811E-2</v>
      </c>
      <c r="I309" s="1">
        <f>VLOOKUP($C309,'Active 1'!$C$21:$K$610,7,FALSE)</f>
        <v>1.1983750002400484E-2</v>
      </c>
      <c r="O309" s="1">
        <f t="shared" ca="1" si="72"/>
        <v>-2.4018561117602949E-2</v>
      </c>
      <c r="P309" s="1">
        <f t="shared" si="61"/>
        <v>-3.9936939850605622E-3</v>
      </c>
      <c r="Q309" s="208">
        <f t="shared" si="62"/>
        <v>28711.985000000001</v>
      </c>
      <c r="S309" s="1">
        <f t="shared" si="69"/>
        <v>1.9621549076511688E-4</v>
      </c>
      <c r="T309" s="1">
        <v>0.1</v>
      </c>
      <c r="U309" s="1">
        <f t="shared" si="70"/>
        <v>1.9621549076511689E-5</v>
      </c>
      <c r="V309" s="1">
        <f t="shared" si="71"/>
        <v>1.4007693984561373E-2</v>
      </c>
    </row>
    <row r="310" spans="1:56">
      <c r="A310" s="16" t="s">
        <v>327</v>
      </c>
      <c r="B310" s="16" t="s">
        <v>54</v>
      </c>
      <c r="C310" s="17">
        <v>43731.508000000002</v>
      </c>
      <c r="D310" s="17" t="s">
        <v>138</v>
      </c>
      <c r="E310" s="1">
        <f t="shared" si="59"/>
        <v>8993.5217236345488</v>
      </c>
      <c r="F310" s="1">
        <f t="shared" si="60"/>
        <v>8993.5</v>
      </c>
      <c r="G310" s="1">
        <f t="shared" si="68"/>
        <v>8.8990000003832392E-3</v>
      </c>
      <c r="I310" s="1">
        <f>VLOOKUP($C310,'Active 1'!$C$21:$K$610,7,FALSE)</f>
        <v>1.0869525001908187E-2</v>
      </c>
      <c r="O310" s="1">
        <f t="shared" ca="1" si="72"/>
        <v>-2.400382478909991E-2</v>
      </c>
      <c r="P310" s="1">
        <f t="shared" si="61"/>
        <v>-3.9933069229481227E-3</v>
      </c>
      <c r="Q310" s="208">
        <f t="shared" si="62"/>
        <v>28713.008000000002</v>
      </c>
      <c r="S310" s="1">
        <f t="shared" si="69"/>
        <v>1.6621157780537777E-4</v>
      </c>
      <c r="T310" s="1">
        <v>0.1</v>
      </c>
      <c r="U310" s="1">
        <f t="shared" si="70"/>
        <v>1.6621157780537779E-5</v>
      </c>
      <c r="V310" s="1">
        <f t="shared" si="71"/>
        <v>1.2892306923331362E-2</v>
      </c>
    </row>
    <row r="311" spans="1:56">
      <c r="A311" s="16" t="s">
        <v>325</v>
      </c>
      <c r="B311" s="16" t="s">
        <v>50</v>
      </c>
      <c r="C311" s="17">
        <v>43737.404999999999</v>
      </c>
      <c r="D311" s="17" t="s">
        <v>138</v>
      </c>
      <c r="E311" s="1">
        <f t="shared" si="59"/>
        <v>9007.9170796248363</v>
      </c>
      <c r="F311" s="1">
        <f t="shared" si="60"/>
        <v>9008</v>
      </c>
      <c r="G311" s="1">
        <f t="shared" si="68"/>
        <v>-3.3968000003369525E-2</v>
      </c>
      <c r="I311" s="1">
        <f>VLOOKUP($C311,'Active 1'!$C$21:$K$610,7,FALSE)</f>
        <v>-3.1992980002542026E-2</v>
      </c>
      <c r="O311" s="1">
        <f t="shared" ca="1" si="72"/>
        <v>-2.3918354083782296E-2</v>
      </c>
      <c r="P311" s="1">
        <f t="shared" si="61"/>
        <v>-3.9910186054140668E-3</v>
      </c>
      <c r="Q311" s="208">
        <f t="shared" si="62"/>
        <v>28718.904999999999</v>
      </c>
      <c r="S311" s="1">
        <f t="shared" si="69"/>
        <v>8.9861941373336768E-4</v>
      </c>
      <c r="T311" s="1">
        <v>0.1</v>
      </c>
      <c r="U311" s="1">
        <f t="shared" si="70"/>
        <v>8.9861941373336771E-5</v>
      </c>
      <c r="V311" s="1">
        <f t="shared" si="71"/>
        <v>-2.997698139795546E-2</v>
      </c>
    </row>
    <row r="312" spans="1:56">
      <c r="A312" s="16" t="s">
        <v>325</v>
      </c>
      <c r="B312" s="16" t="s">
        <v>50</v>
      </c>
      <c r="C312" s="17">
        <v>43769.374000000003</v>
      </c>
      <c r="D312" s="17" t="s">
        <v>138</v>
      </c>
      <c r="E312" s="1">
        <f t="shared" si="59"/>
        <v>9085.9576317112824</v>
      </c>
      <c r="F312" s="1">
        <f t="shared" si="60"/>
        <v>9086</v>
      </c>
      <c r="G312" s="1">
        <f t="shared" si="68"/>
        <v>-1.7355999996652827E-2</v>
      </c>
      <c r="I312" s="1">
        <f>VLOOKUP($C312,'Active 1'!$C$21:$K$610,7,FALSE)</f>
        <v>-1.535679999506101E-2</v>
      </c>
      <c r="O312" s="1">
        <f t="shared" ca="1" si="72"/>
        <v>-2.3458580634487559E-2</v>
      </c>
      <c r="P312" s="1">
        <f t="shared" si="61"/>
        <v>-3.9774399772636859E-3</v>
      </c>
      <c r="Q312" s="208">
        <f t="shared" si="62"/>
        <v>28750.874000000003</v>
      </c>
      <c r="S312" s="1">
        <f t="shared" si="69"/>
        <v>1.7898586819239755E-4</v>
      </c>
      <c r="T312" s="1">
        <v>0.1</v>
      </c>
      <c r="U312" s="1">
        <f t="shared" si="70"/>
        <v>1.7898586819239757E-5</v>
      </c>
      <c r="V312" s="1">
        <f t="shared" si="71"/>
        <v>-1.3378560019389141E-2</v>
      </c>
    </row>
    <row r="313" spans="1:56">
      <c r="A313" s="16" t="s">
        <v>327</v>
      </c>
      <c r="B313" s="16" t="s">
        <v>50</v>
      </c>
      <c r="C313" s="17">
        <v>43774.302000000003</v>
      </c>
      <c r="D313" s="17" t="s">
        <v>138</v>
      </c>
      <c r="E313" s="1">
        <f t="shared" si="59"/>
        <v>9097.9875306972353</v>
      </c>
      <c r="F313" s="1">
        <f t="shared" si="60"/>
        <v>9098</v>
      </c>
      <c r="G313" s="1">
        <f t="shared" si="68"/>
        <v>-5.1079999975627288E-3</v>
      </c>
      <c r="I313" s="1">
        <f>VLOOKUP($C313,'Active 1'!$C$21:$K$610,7,FALSE)</f>
        <v>-3.1050799952936359E-3</v>
      </c>
      <c r="O313" s="1">
        <f t="shared" ca="1" si="72"/>
        <v>-2.3387846257672984E-2</v>
      </c>
      <c r="P313" s="1">
        <f t="shared" si="61"/>
        <v>-3.975160994609284E-3</v>
      </c>
      <c r="Q313" s="208">
        <f t="shared" si="62"/>
        <v>28755.802000000003</v>
      </c>
      <c r="S313" s="1">
        <f t="shared" si="69"/>
        <v>1.2833242066125549E-6</v>
      </c>
      <c r="T313" s="1">
        <v>0.1</v>
      </c>
      <c r="U313" s="1">
        <f t="shared" si="70"/>
        <v>1.2833242066125549E-7</v>
      </c>
      <c r="V313" s="1">
        <f t="shared" si="71"/>
        <v>-1.1328390029534448E-3</v>
      </c>
    </row>
    <row r="314" spans="1:56">
      <c r="A314" s="16" t="s">
        <v>327</v>
      </c>
      <c r="B314" s="16" t="s">
        <v>50</v>
      </c>
      <c r="C314" s="17">
        <v>43781.269</v>
      </c>
      <c r="D314" s="17" t="s">
        <v>138</v>
      </c>
      <c r="E314" s="1">
        <f t="shared" si="59"/>
        <v>9114.994898033905</v>
      </c>
      <c r="F314" s="1">
        <f t="shared" si="60"/>
        <v>9115</v>
      </c>
      <c r="G314" s="1">
        <f t="shared" si="68"/>
        <v>-2.0900000017718412E-3</v>
      </c>
      <c r="I314" s="1">
        <f>VLOOKUP($C314,'Active 1'!$C$21:$K$610,7,FALSE)</f>
        <v>-8.1810001574922353E-5</v>
      </c>
      <c r="O314" s="1">
        <f t="shared" ca="1" si="72"/>
        <v>-2.3287639223852331E-2</v>
      </c>
      <c r="P314" s="1">
        <f t="shared" si="61"/>
        <v>-3.9718457212850836E-3</v>
      </c>
      <c r="Q314" s="208">
        <f t="shared" si="62"/>
        <v>28762.769</v>
      </c>
      <c r="S314" s="1">
        <f t="shared" si="69"/>
        <v>3.5413433120503132E-6</v>
      </c>
      <c r="T314" s="1">
        <v>0.1</v>
      </c>
      <c r="U314" s="1">
        <f t="shared" si="70"/>
        <v>3.5413433120503136E-7</v>
      </c>
      <c r="V314" s="1">
        <f t="shared" si="71"/>
        <v>1.8818457195132424E-3</v>
      </c>
    </row>
    <row r="315" spans="1:56">
      <c r="A315" s="16" t="s">
        <v>327</v>
      </c>
      <c r="B315" s="16" t="s">
        <v>54</v>
      </c>
      <c r="C315" s="17">
        <v>43782.286999999997</v>
      </c>
      <c r="D315" s="17" t="s">
        <v>138</v>
      </c>
      <c r="E315" s="1">
        <f t="shared" si="59"/>
        <v>9117.4799705111072</v>
      </c>
      <c r="F315" s="1">
        <f t="shared" si="60"/>
        <v>9117.5</v>
      </c>
      <c r="G315" s="1">
        <f t="shared" si="68"/>
        <v>-8.2050000055460259E-3</v>
      </c>
      <c r="I315" s="1">
        <f>VLOOKUP($C315,'Active 1'!$C$21:$K$610,7,FALSE)</f>
        <v>-6.1960350067238323E-3</v>
      </c>
      <c r="O315" s="1">
        <f t="shared" ca="1" si="72"/>
        <v>-2.32729028953493E-2</v>
      </c>
      <c r="P315" s="1">
        <f t="shared" si="61"/>
        <v>-3.9713496063743543E-3</v>
      </c>
      <c r="Q315" s="208">
        <f t="shared" si="62"/>
        <v>28763.786999999997</v>
      </c>
      <c r="S315" s="1">
        <f t="shared" si="69"/>
        <v>1.7923795702406455E-5</v>
      </c>
      <c r="T315" s="1">
        <v>0.1</v>
      </c>
      <c r="U315" s="1">
        <f t="shared" si="70"/>
        <v>1.7923795702406456E-6</v>
      </c>
      <c r="V315" s="1">
        <f t="shared" si="71"/>
        <v>-4.2336503991716717E-3</v>
      </c>
    </row>
    <row r="316" spans="1:56">
      <c r="A316" s="16" t="s">
        <v>327</v>
      </c>
      <c r="B316" s="16" t="s">
        <v>50</v>
      </c>
      <c r="C316" s="17">
        <v>44016.402000000002</v>
      </c>
      <c r="D316" s="17" t="s">
        <v>138</v>
      </c>
      <c r="E316" s="1">
        <f t="shared" si="59"/>
        <v>9688.9856119674023</v>
      </c>
      <c r="F316" s="1">
        <f t="shared" si="60"/>
        <v>9689</v>
      </c>
      <c r="G316" s="1">
        <f t="shared" si="68"/>
        <v>-5.8940000017173588E-3</v>
      </c>
      <c r="I316" s="1">
        <f>VLOOKUP($C316,'Active 1'!$C$21:$K$610,7,FALSE)</f>
        <v>-3.7078699970152229E-3</v>
      </c>
      <c r="O316" s="1">
        <f t="shared" ca="1" si="72"/>
        <v>-1.9904178199555145E-2</v>
      </c>
      <c r="P316" s="1">
        <f t="shared" si="61"/>
        <v>-3.800238078098081E-3</v>
      </c>
      <c r="Q316" s="208">
        <f t="shared" si="62"/>
        <v>28997.902000000002</v>
      </c>
      <c r="S316" s="1">
        <f t="shared" si="69"/>
        <v>4.3838389927978985E-6</v>
      </c>
      <c r="T316" s="1">
        <v>0.1</v>
      </c>
      <c r="U316" s="1">
        <f t="shared" si="70"/>
        <v>4.3838389927978985E-7</v>
      </c>
      <c r="V316" s="1">
        <f t="shared" si="71"/>
        <v>-2.0937619236192778E-3</v>
      </c>
    </row>
    <row r="317" spans="1:56">
      <c r="A317" s="16" t="s">
        <v>327</v>
      </c>
      <c r="B317" s="16" t="s">
        <v>50</v>
      </c>
      <c r="C317" s="17">
        <v>44043.447999999997</v>
      </c>
      <c r="D317" s="17" t="s">
        <v>138</v>
      </c>
      <c r="E317" s="1">
        <f t="shared" si="59"/>
        <v>9755.0084707283695</v>
      </c>
      <c r="F317" s="1">
        <f t="shared" si="60"/>
        <v>9755</v>
      </c>
      <c r="G317" s="1">
        <f t="shared" si="68"/>
        <v>3.4699999960139394E-3</v>
      </c>
      <c r="I317" s="1">
        <f>VLOOKUP($C317,'Active 1'!$C$21:$K$610,7,FALSE)</f>
        <v>5.6765899935271591E-3</v>
      </c>
      <c r="O317" s="1">
        <f t="shared" ca="1" si="72"/>
        <v>-1.9515139127074976E-2</v>
      </c>
      <c r="P317" s="1">
        <f t="shared" si="61"/>
        <v>-3.7730765271992671E-3</v>
      </c>
      <c r="Q317" s="208">
        <f t="shared" si="62"/>
        <v>29024.947999999997</v>
      </c>
      <c r="S317" s="1">
        <f t="shared" si="69"/>
        <v>5.2462157521122313E-5</v>
      </c>
      <c r="T317" s="1">
        <v>0.1</v>
      </c>
      <c r="U317" s="1">
        <f t="shared" si="70"/>
        <v>5.2462157521122313E-6</v>
      </c>
      <c r="V317" s="1">
        <f t="shared" si="71"/>
        <v>7.2430765232132065E-3</v>
      </c>
    </row>
    <row r="318" spans="1:56">
      <c r="A318" s="16" t="s">
        <v>327</v>
      </c>
      <c r="B318" s="16" t="s">
        <v>50</v>
      </c>
      <c r="C318" s="17">
        <v>44048.362000000001</v>
      </c>
      <c r="D318" s="17" t="s">
        <v>138</v>
      </c>
      <c r="E318" s="1">
        <f t="shared" si="59"/>
        <v>9767.004193864941</v>
      </c>
      <c r="F318" s="1">
        <f t="shared" si="60"/>
        <v>9767</v>
      </c>
      <c r="G318" s="1">
        <f t="shared" si="68"/>
        <v>1.7179999995278195E-3</v>
      </c>
      <c r="I318" s="1">
        <f>VLOOKUP($C318,'Active 1'!$C$21:$K$610,7,FALSE)</f>
        <v>3.9283099977183156E-3</v>
      </c>
      <c r="O318" s="1">
        <f t="shared" ca="1" si="72"/>
        <v>-1.9444404750260401E-2</v>
      </c>
      <c r="P318" s="1">
        <f t="shared" si="61"/>
        <v>-3.7679734288523919E-3</v>
      </c>
      <c r="Q318" s="208">
        <f t="shared" si="62"/>
        <v>29029.862000000001</v>
      </c>
      <c r="S318" s="1">
        <f t="shared" si="69"/>
        <v>3.0095904456893731E-5</v>
      </c>
      <c r="T318" s="1">
        <v>0.1</v>
      </c>
      <c r="U318" s="1">
        <f t="shared" si="70"/>
        <v>3.0095904456893733E-6</v>
      </c>
      <c r="V318" s="1">
        <f t="shared" si="71"/>
        <v>5.4859734283802114E-3</v>
      </c>
    </row>
    <row r="319" spans="1:56">
      <c r="A319" s="16" t="s">
        <v>327</v>
      </c>
      <c r="B319" s="16" t="s">
        <v>54</v>
      </c>
      <c r="C319" s="17">
        <v>44078.470999999998</v>
      </c>
      <c r="D319" s="17" t="s">
        <v>138</v>
      </c>
      <c r="E319" s="1">
        <f t="shared" si="59"/>
        <v>9840.5042402464424</v>
      </c>
      <c r="F319" s="1">
        <f t="shared" si="60"/>
        <v>9840.5</v>
      </c>
      <c r="G319" s="1">
        <f t="shared" si="68"/>
        <v>1.7369999914080836E-3</v>
      </c>
      <c r="I319" s="1">
        <f>VLOOKUP($C319,'Active 1'!$C$21:$K$610,7,FALSE)</f>
        <v>3.970094992837403E-3</v>
      </c>
      <c r="O319" s="1">
        <f t="shared" ca="1" si="72"/>
        <v>-1.9011156692271124E-2</v>
      </c>
      <c r="P319" s="1">
        <f t="shared" si="61"/>
        <v>-3.7356116046267027E-3</v>
      </c>
      <c r="Q319" s="208">
        <f t="shared" si="62"/>
        <v>29059.970999999998</v>
      </c>
      <c r="S319" s="1">
        <f t="shared" si="69"/>
        <v>2.9949477681054411E-5</v>
      </c>
      <c r="T319" s="1">
        <v>0.1</v>
      </c>
      <c r="U319" s="1">
        <f t="shared" si="70"/>
        <v>2.9949477681054412E-6</v>
      </c>
      <c r="V319" s="1">
        <f t="shared" si="71"/>
        <v>5.4726115960347863E-3</v>
      </c>
    </row>
    <row r="320" spans="1:56">
      <c r="A320" s="16" t="s">
        <v>327</v>
      </c>
      <c r="B320" s="16" t="s">
        <v>54</v>
      </c>
      <c r="C320" s="17">
        <v>44101.417000000001</v>
      </c>
      <c r="D320" s="17" t="s">
        <v>138</v>
      </c>
      <c r="E320" s="1">
        <f t="shared" si="59"/>
        <v>9896.5184573997994</v>
      </c>
      <c r="F320" s="1">
        <f t="shared" si="60"/>
        <v>9896.5</v>
      </c>
      <c r="G320" s="1">
        <f t="shared" si="68"/>
        <v>7.56099999853177E-3</v>
      </c>
      <c r="I320" s="1">
        <f>VLOOKUP($C320,'Active 1'!$C$21:$K$610,7,FALSE)</f>
        <v>9.8114549982710741E-3</v>
      </c>
      <c r="O320" s="1">
        <f t="shared" ca="1" si="72"/>
        <v>-1.868106293380311E-2</v>
      </c>
      <c r="P320" s="1">
        <f t="shared" si="61"/>
        <v>-3.7096794106884559E-3</v>
      </c>
      <c r="Q320" s="208">
        <f t="shared" si="62"/>
        <v>29082.917000000001</v>
      </c>
      <c r="S320" s="1">
        <f t="shared" si="69"/>
        <v>1.2702821434542078E-4</v>
      </c>
      <c r="T320" s="1">
        <v>0.1</v>
      </c>
      <c r="U320" s="1">
        <f t="shared" si="70"/>
        <v>1.2702821434542078E-5</v>
      </c>
      <c r="V320" s="1">
        <f t="shared" si="71"/>
        <v>1.1270679409220226E-2</v>
      </c>
    </row>
    <row r="321" spans="1:47">
      <c r="A321" s="170" t="s">
        <v>84</v>
      </c>
      <c r="B321" s="171"/>
      <c r="C321" s="168">
        <v>44166.347999999998</v>
      </c>
      <c r="D321" s="33"/>
      <c r="E321" s="1">
        <f t="shared" si="59"/>
        <v>10055.023605747389</v>
      </c>
      <c r="F321" s="1">
        <f t="shared" si="60"/>
        <v>10055</v>
      </c>
      <c r="P321" s="1">
        <f t="shared" si="61"/>
        <v>-3.6303020334107969E-3</v>
      </c>
      <c r="Q321" s="208">
        <f t="shared" si="62"/>
        <v>29147.847999999998</v>
      </c>
      <c r="R321" s="91">
        <v>1.1969589999353047E-2</v>
      </c>
    </row>
    <row r="322" spans="1:47">
      <c r="A322" s="165" t="s">
        <v>85</v>
      </c>
      <c r="B322" s="172"/>
      <c r="C322" s="168">
        <v>44406.8073</v>
      </c>
      <c r="D322" s="168">
        <v>6.9999999999999999E-4</v>
      </c>
      <c r="E322" s="1">
        <f t="shared" si="59"/>
        <v>10642.016521582042</v>
      </c>
      <c r="F322" s="1">
        <f t="shared" si="60"/>
        <v>10642</v>
      </c>
      <c r="G322" s="1">
        <f t="shared" ref="G322:G328" si="73">+C322-(C$7+F322*C$8)</f>
        <v>6.7679999992833473E-3</v>
      </c>
      <c r="J322" s="1">
        <f>VLOOKUP($C322,'Active 1'!$C$21:$K$610,8,FALSE)</f>
        <v>9.2495599965332076E-3</v>
      </c>
      <c r="P322" s="1">
        <f t="shared" si="61"/>
        <v>-3.2593586318023643E-3</v>
      </c>
      <c r="Q322" s="208">
        <f t="shared" si="62"/>
        <v>29388.3073</v>
      </c>
      <c r="R322" s="91"/>
      <c r="S322" s="1">
        <f t="shared" ref="S322:S328" si="74">+(P322-G322)^2</f>
        <v>1.0054792111640911E-4</v>
      </c>
      <c r="T322" s="1">
        <v>1</v>
      </c>
      <c r="U322" s="1">
        <f t="shared" ref="U322:U328" si="75">+T322*S322</f>
        <v>1.0054792111640911E-4</v>
      </c>
      <c r="V322" s="1">
        <f t="shared" ref="V322:V328" si="76">+G322-P322</f>
        <v>1.0027358631085712E-2</v>
      </c>
    </row>
    <row r="323" spans="1:47">
      <c r="A323" s="165" t="s">
        <v>85</v>
      </c>
      <c r="B323" s="172" t="s">
        <v>54</v>
      </c>
      <c r="C323" s="168">
        <v>44448.792199999996</v>
      </c>
      <c r="D323" s="168">
        <v>1.2999999999999999E-3</v>
      </c>
      <c r="E323" s="1">
        <f t="shared" si="59"/>
        <v>10744.507208663072</v>
      </c>
      <c r="F323" s="1">
        <f t="shared" si="60"/>
        <v>10744.5</v>
      </c>
      <c r="G323" s="1">
        <f t="shared" si="73"/>
        <v>2.9529999956139363E-3</v>
      </c>
      <c r="J323" s="1">
        <f>VLOOKUP($C323,'Active 1'!$C$21:$K$610,8,FALSE)</f>
        <v>5.4663349947077222E-3</v>
      </c>
      <c r="O323" s="1">
        <f t="shared" ref="O323:O328" ca="1" si="77">+C$11+C$12*$F323</f>
        <v>-1.3682500305573109E-2</v>
      </c>
      <c r="P323" s="1">
        <f t="shared" si="61"/>
        <v>-3.1821548012768812E-3</v>
      </c>
      <c r="Q323" s="208">
        <f t="shared" si="62"/>
        <v>29430.292199999996</v>
      </c>
      <c r="R323" s="91"/>
      <c r="S323" s="1">
        <f t="shared" si="74"/>
        <v>3.7640124381812411E-5</v>
      </c>
      <c r="T323" s="1">
        <v>1</v>
      </c>
      <c r="U323" s="1">
        <f t="shared" si="75"/>
        <v>3.7640124381812411E-5</v>
      </c>
      <c r="V323" s="1">
        <f t="shared" si="76"/>
        <v>6.1351547968908175E-3</v>
      </c>
    </row>
    <row r="324" spans="1:47">
      <c r="A324" s="99" t="s">
        <v>328</v>
      </c>
      <c r="B324" s="99" t="s">
        <v>50</v>
      </c>
      <c r="C324" s="100">
        <v>44462.489000000001</v>
      </c>
      <c r="D324" s="100" t="s">
        <v>138</v>
      </c>
      <c r="E324" s="1">
        <f t="shared" si="59"/>
        <v>10777.942906802455</v>
      </c>
      <c r="F324" s="1">
        <f t="shared" si="60"/>
        <v>10778</v>
      </c>
      <c r="G324" s="1">
        <f t="shared" si="73"/>
        <v>-2.3388000001432374E-2</v>
      </c>
      <c r="I324" s="1">
        <f>VLOOKUP($C324,'Active 1'!$C$21:$K$610,7,FALSE)</f>
        <v>-2.0864279998932034E-2</v>
      </c>
      <c r="O324" s="1">
        <f t="shared" ca="1" si="77"/>
        <v>-1.3485033503632421E-2</v>
      </c>
      <c r="P324" s="1">
        <f t="shared" si="61"/>
        <v>-3.1561209676610226E-3</v>
      </c>
      <c r="Q324" s="208">
        <f t="shared" si="62"/>
        <v>29443.989000000001</v>
      </c>
      <c r="S324" s="1">
        <f t="shared" si="74"/>
        <v>4.0932892923715682E-4</v>
      </c>
      <c r="T324" s="1">
        <v>0.1</v>
      </c>
      <c r="U324" s="1">
        <f t="shared" si="75"/>
        <v>4.0932892923715688E-5</v>
      </c>
      <c r="V324" s="1">
        <f t="shared" si="76"/>
        <v>-2.0231879033771352E-2</v>
      </c>
    </row>
    <row r="325" spans="1:47">
      <c r="A325" s="16" t="s">
        <v>327</v>
      </c>
      <c r="B325" s="16" t="s">
        <v>54</v>
      </c>
      <c r="C325" s="17">
        <v>44463.53</v>
      </c>
      <c r="D325" s="17" t="s">
        <v>138</v>
      </c>
      <c r="E325" s="1">
        <f t="shared" si="59"/>
        <v>10780.484125317946</v>
      </c>
      <c r="F325" s="1">
        <f t="shared" si="60"/>
        <v>10780.5</v>
      </c>
      <c r="G325" s="1">
        <f t="shared" si="73"/>
        <v>-6.503000004158821E-3</v>
      </c>
      <c r="I325" s="1">
        <f>VLOOKUP($C325,'Active 1'!$C$21:$K$610,7,FALSE)</f>
        <v>-3.9785050030332059E-3</v>
      </c>
      <c r="O325" s="1">
        <f t="shared" ca="1" si="77"/>
        <v>-1.3470297175129389E-2</v>
      </c>
      <c r="P325" s="1">
        <f t="shared" si="61"/>
        <v>-3.1541623140119469E-3</v>
      </c>
      <c r="Q325" s="208">
        <f t="shared" si="62"/>
        <v>29445.03</v>
      </c>
      <c r="S325" s="1">
        <f t="shared" si="74"/>
        <v>1.1214713874948251E-5</v>
      </c>
      <c r="T325" s="1">
        <v>0.1</v>
      </c>
      <c r="U325" s="1">
        <f t="shared" si="75"/>
        <v>1.1214713874948253E-6</v>
      </c>
      <c r="V325" s="1">
        <f t="shared" si="76"/>
        <v>-3.348837690146874E-3</v>
      </c>
    </row>
    <row r="326" spans="1:47">
      <c r="A326" s="16" t="s">
        <v>327</v>
      </c>
      <c r="B326" s="16" t="s">
        <v>54</v>
      </c>
      <c r="C326" s="17">
        <v>44466.404000000002</v>
      </c>
      <c r="D326" s="17" t="s">
        <v>138</v>
      </c>
      <c r="E326" s="1">
        <f t="shared" si="59"/>
        <v>10787.499938971696</v>
      </c>
      <c r="F326" s="1">
        <f t="shared" si="60"/>
        <v>10787.5</v>
      </c>
      <c r="G326" s="1">
        <f t="shared" si="73"/>
        <v>-2.5000001187436283E-5</v>
      </c>
      <c r="I326" s="1">
        <f>VLOOKUP($C326,'Active 1'!$C$21:$K$610,7,FALSE)</f>
        <v>2.5016650033649057E-3</v>
      </c>
      <c r="O326" s="1">
        <f t="shared" ca="1" si="77"/>
        <v>-1.3429035455320884E-2</v>
      </c>
      <c r="P326" s="1">
        <f t="shared" si="61"/>
        <v>-3.1486663870024384E-3</v>
      </c>
      <c r="Q326" s="208">
        <f t="shared" si="62"/>
        <v>29447.904000000002</v>
      </c>
      <c r="S326" s="1">
        <f t="shared" si="74"/>
        <v>9.7572916898705571E-6</v>
      </c>
      <c r="T326" s="1">
        <v>0.1</v>
      </c>
      <c r="U326" s="1">
        <f t="shared" si="75"/>
        <v>9.7572916898705571E-7</v>
      </c>
      <c r="V326" s="1">
        <f t="shared" si="76"/>
        <v>3.1236663858150021E-3</v>
      </c>
    </row>
    <row r="327" spans="1:47">
      <c r="A327" s="16" t="s">
        <v>327</v>
      </c>
      <c r="B327" s="16" t="s">
        <v>54</v>
      </c>
      <c r="C327" s="17">
        <v>44468.463000000003</v>
      </c>
      <c r="D327" s="17" t="s">
        <v>138</v>
      </c>
      <c r="E327" s="1">
        <f t="shared" si="59"/>
        <v>10792.526229964409</v>
      </c>
      <c r="F327" s="1">
        <f t="shared" si="60"/>
        <v>10792.5</v>
      </c>
      <c r="G327" s="1">
        <f t="shared" si="73"/>
        <v>1.074499999958789E-2</v>
      </c>
      <c r="I327" s="1">
        <f>VLOOKUP($C327,'Active 1'!$C$21:$K$610,7,FALSE)</f>
        <v>1.3273215001390781E-2</v>
      </c>
      <c r="O327" s="1">
        <f t="shared" ca="1" si="77"/>
        <v>-1.3399562798314807E-2</v>
      </c>
      <c r="P327" s="1">
        <f t="shared" si="61"/>
        <v>-3.144730171356188E-3</v>
      </c>
      <c r="Q327" s="208">
        <f t="shared" si="62"/>
        <v>29449.963000000003</v>
      </c>
      <c r="S327" s="1">
        <f t="shared" si="74"/>
        <v>1.929246042216342E-4</v>
      </c>
      <c r="T327" s="1">
        <v>0.1</v>
      </c>
      <c r="U327" s="1">
        <f t="shared" si="75"/>
        <v>1.9292460422163422E-5</v>
      </c>
      <c r="V327" s="1">
        <f t="shared" si="76"/>
        <v>1.3889730170944078E-2</v>
      </c>
    </row>
    <row r="328" spans="1:47">
      <c r="A328" s="16" t="s">
        <v>327</v>
      </c>
      <c r="B328" s="16" t="s">
        <v>54</v>
      </c>
      <c r="C328" s="17">
        <v>44470.502</v>
      </c>
      <c r="D328" s="17" t="s">
        <v>138</v>
      </c>
      <c r="E328" s="1">
        <f t="shared" si="59"/>
        <v>10797.503698315124</v>
      </c>
      <c r="F328" s="1">
        <f t="shared" si="60"/>
        <v>10797.5</v>
      </c>
      <c r="G328" s="1">
        <f t="shared" si="73"/>
        <v>1.5149999962886795E-3</v>
      </c>
      <c r="I328" s="1">
        <f>VLOOKUP($C328,'Active 1'!$C$21:$K$610,7,FALSE)</f>
        <v>4.0447650026180781E-3</v>
      </c>
      <c r="O328" s="1">
        <f t="shared" ca="1" si="77"/>
        <v>-1.337009014130873E-2</v>
      </c>
      <c r="P328" s="1">
        <f t="shared" si="61"/>
        <v>-3.1407851611294293E-3</v>
      </c>
      <c r="Q328" s="208">
        <f t="shared" si="62"/>
        <v>29452.002</v>
      </c>
      <c r="S328" s="1">
        <f t="shared" si="74"/>
        <v>2.1676335432034766E-5</v>
      </c>
      <c r="T328" s="1">
        <v>0.1</v>
      </c>
      <c r="U328" s="1">
        <f t="shared" si="75"/>
        <v>2.1676335432034768E-6</v>
      </c>
      <c r="V328" s="1">
        <f t="shared" si="76"/>
        <v>4.6557851574181089E-3</v>
      </c>
    </row>
    <row r="329" spans="1:47">
      <c r="A329" s="170" t="s">
        <v>84</v>
      </c>
      <c r="B329" s="171" t="s">
        <v>54</v>
      </c>
      <c r="C329" s="168">
        <v>44525.351000000002</v>
      </c>
      <c r="D329" s="33"/>
      <c r="E329" s="1">
        <f t="shared" si="59"/>
        <v>10931.397352836349</v>
      </c>
      <c r="F329" s="1">
        <f t="shared" si="60"/>
        <v>10931.5</v>
      </c>
      <c r="P329" s="1">
        <f t="shared" si="61"/>
        <v>-3.0317827299216962E-3</v>
      </c>
      <c r="Q329" s="208">
        <f t="shared" si="62"/>
        <v>29506.851000000002</v>
      </c>
      <c r="R329" s="91">
        <v>-3.9477694997913204E-2</v>
      </c>
    </row>
    <row r="330" spans="1:47">
      <c r="A330" s="170" t="s">
        <v>84</v>
      </c>
      <c r="B330" s="171"/>
      <c r="C330" s="168">
        <v>44531.337</v>
      </c>
      <c r="D330" s="33"/>
      <c r="E330" s="1">
        <f t="shared" si="59"/>
        <v>10946.009969583485</v>
      </c>
      <c r="F330" s="1">
        <f t="shared" si="60"/>
        <v>10946</v>
      </c>
      <c r="P330" s="1">
        <f t="shared" si="61"/>
        <v>-3.0196089521142971E-3</v>
      </c>
      <c r="Q330" s="208">
        <f t="shared" si="62"/>
        <v>29512.837</v>
      </c>
      <c r="R330" s="91">
        <v>6.659799997578375E-3</v>
      </c>
    </row>
    <row r="331" spans="1:47">
      <c r="A331" s="16" t="s">
        <v>329</v>
      </c>
      <c r="B331" s="16" t="s">
        <v>50</v>
      </c>
      <c r="C331" s="17">
        <v>44732.476000000002</v>
      </c>
      <c r="D331" s="17" t="s">
        <v>138</v>
      </c>
      <c r="E331" s="1">
        <f t="shared" si="59"/>
        <v>11437.016838929219</v>
      </c>
      <c r="F331" s="1">
        <f t="shared" si="60"/>
        <v>11437</v>
      </c>
      <c r="G331" s="1">
        <f t="shared" ref="G331:G346" si="78">+C331-(C$7+F331*C$8)</f>
        <v>6.8979999996372499E-3</v>
      </c>
      <c r="I331" s="1">
        <f>VLOOKUP($C331,'Active 1'!$C$21:$K$610,7,FALSE)</f>
        <v>9.6260100035578944E-3</v>
      </c>
      <c r="O331" s="1">
        <f t="shared" ref="O331:O337" ca="1" si="79">+C$11+C$12*$F331</f>
        <v>-9.6005373102319852E-3</v>
      </c>
      <c r="P331" s="1">
        <f t="shared" si="61"/>
        <v>-2.5637232628457317E-3</v>
      </c>
      <c r="Q331" s="208">
        <f t="shared" si="62"/>
        <v>29713.976000000002</v>
      </c>
      <c r="S331" s="1">
        <f t="shared" ref="S331:S344" si="80">+(P331-G331)^2</f>
        <v>8.9524207095811602E-5</v>
      </c>
      <c r="T331" s="1">
        <v>0.1</v>
      </c>
      <c r="U331" s="1">
        <f t="shared" ref="U331:U344" si="81">+T331*S331</f>
        <v>8.9524207095811608E-6</v>
      </c>
      <c r="V331" s="1">
        <f t="shared" ref="V331:V344" si="82">+G331-P331</f>
        <v>9.4617232624829815E-3</v>
      </c>
    </row>
    <row r="332" spans="1:47">
      <c r="A332" s="30" t="s">
        <v>91</v>
      </c>
      <c r="B332" s="11" t="s">
        <v>50</v>
      </c>
      <c r="C332" s="168">
        <v>44750.490100000003</v>
      </c>
      <c r="D332" s="29" t="s">
        <v>256</v>
      </c>
      <c r="E332" s="1">
        <f t="shared" si="59"/>
        <v>11480.991636681427</v>
      </c>
      <c r="F332" s="1">
        <f t="shared" si="60"/>
        <v>11481</v>
      </c>
      <c r="G332" s="1">
        <f t="shared" si="78"/>
        <v>-3.426000002946239E-3</v>
      </c>
      <c r="J332" s="1">
        <f>VLOOKUP($C332,'Active 1'!$C$21:$K$610,8,FALSE)</f>
        <v>-6.8435000139288604E-4</v>
      </c>
      <c r="O332" s="1">
        <f t="shared" ca="1" si="79"/>
        <v>-9.3411779285785396E-3</v>
      </c>
      <c r="P332" s="1">
        <f t="shared" si="61"/>
        <v>-2.5187294742862743E-3</v>
      </c>
      <c r="Q332" s="208">
        <f t="shared" si="62"/>
        <v>29731.990100000003</v>
      </c>
      <c r="R332" s="91"/>
      <c r="S332" s="1">
        <f t="shared" si="80"/>
        <v>8.231398121749319E-7</v>
      </c>
      <c r="T332" s="1">
        <v>1</v>
      </c>
      <c r="U332" s="1">
        <f t="shared" si="81"/>
        <v>8.231398121749319E-7</v>
      </c>
      <c r="V332" s="1">
        <f t="shared" si="82"/>
        <v>-9.0727052865996471E-4</v>
      </c>
    </row>
    <row r="333" spans="1:47">
      <c r="A333" s="30" t="s">
        <v>91</v>
      </c>
      <c r="B333" s="11" t="s">
        <v>50</v>
      </c>
      <c r="C333" s="168">
        <v>44750.4902</v>
      </c>
      <c r="D333" s="29" t="s">
        <v>256</v>
      </c>
      <c r="E333" s="1">
        <f t="shared" si="59"/>
        <v>11480.991880794631</v>
      </c>
      <c r="F333" s="1">
        <f t="shared" si="60"/>
        <v>11481</v>
      </c>
      <c r="G333" s="1">
        <f t="shared" si="78"/>
        <v>-3.3260000054724514E-3</v>
      </c>
      <c r="J333" s="1">
        <f>VLOOKUP($C333,'Active 1'!$C$21:$K$610,8,FALSE)</f>
        <v>-5.8435000391909853E-4</v>
      </c>
      <c r="O333" s="1">
        <f t="shared" ca="1" si="79"/>
        <v>-9.3411779285785396E-3</v>
      </c>
      <c r="P333" s="1">
        <f t="shared" si="61"/>
        <v>-2.5187294742862743E-3</v>
      </c>
      <c r="Q333" s="208">
        <f t="shared" si="62"/>
        <v>29731.9902</v>
      </c>
      <c r="R333" s="91"/>
      <c r="S333" s="1">
        <f t="shared" si="80"/>
        <v>6.5168571052161272E-7</v>
      </c>
      <c r="T333" s="1">
        <v>1</v>
      </c>
      <c r="U333" s="1">
        <f t="shared" si="81"/>
        <v>6.5168571052161272E-7</v>
      </c>
      <c r="V333" s="1">
        <f t="shared" si="82"/>
        <v>-8.072705311861772E-4</v>
      </c>
      <c r="AU333" s="1">
        <v>9949</v>
      </c>
    </row>
    <row r="334" spans="1:47">
      <c r="A334" s="30" t="s">
        <v>91</v>
      </c>
      <c r="B334" s="11" t="s">
        <v>54</v>
      </c>
      <c r="C334" s="168">
        <v>44751.516199999998</v>
      </c>
      <c r="D334" s="29" t="s">
        <v>256</v>
      </c>
      <c r="E334" s="1">
        <f t="shared" si="59"/>
        <v>11483.496482328632</v>
      </c>
      <c r="F334" s="1">
        <f t="shared" si="60"/>
        <v>11483.5</v>
      </c>
      <c r="G334" s="1">
        <f t="shared" si="78"/>
        <v>-1.4410000076168217E-3</v>
      </c>
      <c r="J334" s="1">
        <f>VLOOKUP($C334,'Active 1'!$C$21:$K$610,8,FALSE)</f>
        <v>1.3014249998377636E-3</v>
      </c>
      <c r="O334" s="1">
        <f t="shared" ca="1" si="79"/>
        <v>-9.3264416000755079E-3</v>
      </c>
      <c r="P334" s="1">
        <f t="shared" si="61"/>
        <v>-2.5161525616275403E-3</v>
      </c>
      <c r="Q334" s="208">
        <f t="shared" si="62"/>
        <v>29733.016199999998</v>
      </c>
      <c r="R334" s="91"/>
      <c r="S334" s="1">
        <f t="shared" si="80"/>
        <v>1.1559530143957711E-6</v>
      </c>
      <c r="T334" s="1">
        <v>1</v>
      </c>
      <c r="U334" s="1">
        <f t="shared" si="81"/>
        <v>1.1559530143957711E-6</v>
      </c>
      <c r="V334" s="1">
        <f t="shared" si="82"/>
        <v>1.0751525540107186E-3</v>
      </c>
      <c r="AU334" s="1">
        <v>9984</v>
      </c>
    </row>
    <row r="335" spans="1:47">
      <c r="A335" s="30" t="s">
        <v>91</v>
      </c>
      <c r="B335" s="11" t="s">
        <v>54</v>
      </c>
      <c r="C335" s="168">
        <v>44751.5173</v>
      </c>
      <c r="D335" s="29" t="s">
        <v>256</v>
      </c>
      <c r="E335" s="1">
        <f t="shared" si="59"/>
        <v>11483.499167573946</v>
      </c>
      <c r="F335" s="1">
        <f t="shared" si="60"/>
        <v>11483.5</v>
      </c>
      <c r="G335" s="1">
        <f t="shared" si="78"/>
        <v>-3.4100000630132854E-4</v>
      </c>
      <c r="J335" s="1">
        <f>VLOOKUP($C335,'Active 1'!$C$21:$K$610,8,FALSE)</f>
        <v>2.4014250011532567E-3</v>
      </c>
      <c r="O335" s="1">
        <f t="shared" ca="1" si="79"/>
        <v>-9.3264416000755079E-3</v>
      </c>
      <c r="P335" s="1">
        <f t="shared" si="61"/>
        <v>-2.5161525616275403E-3</v>
      </c>
      <c r="Q335" s="208">
        <f t="shared" si="62"/>
        <v>29733.0173</v>
      </c>
      <c r="R335" s="91"/>
      <c r="S335" s="1">
        <f t="shared" si="80"/>
        <v>4.7312886389421484E-6</v>
      </c>
      <c r="T335" s="1">
        <v>1</v>
      </c>
      <c r="U335" s="1">
        <f t="shared" si="81"/>
        <v>4.7312886389421484E-6</v>
      </c>
      <c r="V335" s="1">
        <f t="shared" si="82"/>
        <v>2.1751525553262117E-3</v>
      </c>
      <c r="AU335" s="1">
        <v>9991</v>
      </c>
    </row>
    <row r="336" spans="1:47">
      <c r="A336" s="99" t="s">
        <v>316</v>
      </c>
      <c r="B336" s="99" t="s">
        <v>54</v>
      </c>
      <c r="C336" s="100">
        <v>44758.487999999998</v>
      </c>
      <c r="D336" s="100" t="s">
        <v>138</v>
      </c>
      <c r="E336" s="1">
        <f t="shared" si="59"/>
        <v>11500.515567099384</v>
      </c>
      <c r="F336" s="1">
        <f t="shared" si="60"/>
        <v>11500.5</v>
      </c>
      <c r="G336" s="1">
        <f t="shared" si="78"/>
        <v>6.3769999978831038E-3</v>
      </c>
      <c r="I336" s="1">
        <f>VLOOKUP($C336,'Active 1'!$C$21:$K$610,7,FALSE)</f>
        <v>9.1246949959895574E-3</v>
      </c>
      <c r="O336" s="1">
        <f t="shared" ca="1" si="79"/>
        <v>-9.2262345662548623E-3</v>
      </c>
      <c r="P336" s="1">
        <f t="shared" si="61"/>
        <v>-2.498571247479351E-3</v>
      </c>
      <c r="Q336" s="208">
        <f t="shared" si="62"/>
        <v>29739.987999999998</v>
      </c>
      <c r="S336" s="1">
        <f t="shared" si="80"/>
        <v>7.8775764931504833E-5</v>
      </c>
      <c r="T336" s="1">
        <v>0.1</v>
      </c>
      <c r="U336" s="1">
        <f t="shared" si="81"/>
        <v>7.877576493150483E-6</v>
      </c>
      <c r="V336" s="1">
        <f t="shared" si="82"/>
        <v>8.8755712453624548E-3</v>
      </c>
      <c r="AU336" s="1">
        <v>10801</v>
      </c>
    </row>
    <row r="337" spans="1:22">
      <c r="A337" s="16" t="s">
        <v>327</v>
      </c>
      <c r="B337" s="16" t="s">
        <v>54</v>
      </c>
      <c r="C337" s="17">
        <v>44774.449000000001</v>
      </c>
      <c r="D337" s="17" t="s">
        <v>138</v>
      </c>
      <c r="E337" s="1">
        <f t="shared" si="59"/>
        <v>11539.478476538272</v>
      </c>
      <c r="F337" s="1">
        <f t="shared" si="60"/>
        <v>11539.5</v>
      </c>
      <c r="G337" s="1">
        <f t="shared" si="78"/>
        <v>-8.8170000017271377E-3</v>
      </c>
      <c r="I337" s="1">
        <f>VLOOKUP($C337,'Active 1'!$C$21:$K$610,7,FALSE)</f>
        <v>-6.0572150032385252E-3</v>
      </c>
      <c r="O337" s="1">
        <f t="shared" ca="1" si="79"/>
        <v>-8.9963478416074938E-3</v>
      </c>
      <c r="P337" s="1">
        <f t="shared" si="61"/>
        <v>-2.4578534971569435E-3</v>
      </c>
      <c r="Q337" s="208">
        <f t="shared" si="62"/>
        <v>29755.949000000001</v>
      </c>
      <c r="S337" s="1">
        <f t="shared" si="80"/>
        <v>4.043874426658732E-5</v>
      </c>
      <c r="T337" s="1">
        <v>0.1</v>
      </c>
      <c r="U337" s="1">
        <f t="shared" si="81"/>
        <v>4.0438744266587322E-6</v>
      </c>
      <c r="V337" s="1">
        <f t="shared" si="82"/>
        <v>-6.3591465045701942E-3</v>
      </c>
    </row>
    <row r="338" spans="1:22">
      <c r="A338" s="165" t="s">
        <v>85</v>
      </c>
      <c r="B338" s="172"/>
      <c r="C338" s="168">
        <v>44780.812100000003</v>
      </c>
      <c r="D338" s="168">
        <v>5.0000000000000001E-4</v>
      </c>
      <c r="E338" s="1">
        <f t="shared" si="59"/>
        <v>11555.011644200113</v>
      </c>
      <c r="F338" s="1">
        <f t="shared" si="60"/>
        <v>11555</v>
      </c>
      <c r="G338" s="1">
        <f t="shared" si="78"/>
        <v>4.7699999995529652E-3</v>
      </c>
      <c r="J338" s="1">
        <f>VLOOKUP($C338,'Active 1'!$C$21:$K$610,8,FALSE)</f>
        <v>7.5345900040701963E-3</v>
      </c>
      <c r="P338" s="1">
        <f t="shared" si="61"/>
        <v>-2.4415222170783221E-3</v>
      </c>
      <c r="Q338" s="208">
        <f t="shared" si="62"/>
        <v>29762.312100000003</v>
      </c>
      <c r="R338" s="91"/>
      <c r="S338" s="1">
        <f t="shared" si="80"/>
        <v>5.2006052680966634E-5</v>
      </c>
      <c r="T338" s="1">
        <v>1</v>
      </c>
      <c r="U338" s="1">
        <f t="shared" si="81"/>
        <v>5.2006052680966634E-5</v>
      </c>
      <c r="V338" s="1">
        <f t="shared" si="82"/>
        <v>7.2115222166312873E-3</v>
      </c>
    </row>
    <row r="339" spans="1:22">
      <c r="A339" s="165" t="s">
        <v>85</v>
      </c>
      <c r="B339" s="172" t="s">
        <v>54</v>
      </c>
      <c r="C339" s="168">
        <v>44781.835699999996</v>
      </c>
      <c r="D339" s="168">
        <v>5.0000000000000001E-4</v>
      </c>
      <c r="E339" s="1">
        <f t="shared" si="59"/>
        <v>11557.510387017066</v>
      </c>
      <c r="F339" s="1">
        <f t="shared" si="60"/>
        <v>11557.5</v>
      </c>
      <c r="G339" s="1">
        <f t="shared" si="78"/>
        <v>4.254999992554076E-3</v>
      </c>
      <c r="J339" s="1">
        <f>VLOOKUP($C339,'Active 1'!$C$21:$K$610,8,FALSE)</f>
        <v>7.0203649956965819E-3</v>
      </c>
      <c r="O339" s="1">
        <f ca="1">+C$11+C$12*$F339</f>
        <v>-8.8902462763856271E-3</v>
      </c>
      <c r="P339" s="1">
        <f t="shared" si="61"/>
        <v>-2.4388802245238275E-3</v>
      </c>
      <c r="Q339" s="208">
        <f t="shared" si="62"/>
        <v>29763.335699999996</v>
      </c>
      <c r="R339" s="91"/>
      <c r="S339" s="1">
        <f t="shared" si="80"/>
        <v>4.4808032360586923E-5</v>
      </c>
      <c r="T339" s="1">
        <v>1</v>
      </c>
      <c r="U339" s="1">
        <f t="shared" si="81"/>
        <v>4.4808032360586923E-5</v>
      </c>
      <c r="V339" s="1">
        <f t="shared" si="82"/>
        <v>6.6938802170779035E-3</v>
      </c>
    </row>
    <row r="340" spans="1:22">
      <c r="A340" s="16" t="s">
        <v>327</v>
      </c>
      <c r="B340" s="16" t="s">
        <v>54</v>
      </c>
      <c r="C340" s="17">
        <v>44788.391000000003</v>
      </c>
      <c r="D340" s="17" t="s">
        <v>138</v>
      </c>
      <c r="E340" s="1">
        <f t="shared" si="59"/>
        <v>11573.512740268427</v>
      </c>
      <c r="F340" s="1">
        <f t="shared" si="60"/>
        <v>11573.5</v>
      </c>
      <c r="G340" s="1">
        <f t="shared" si="78"/>
        <v>5.2189999987604097E-3</v>
      </c>
      <c r="I340" s="1">
        <f>VLOOKUP($C340,'Active 1'!$C$21:$K$610,7,FALSE)</f>
        <v>7.9893250003806315E-3</v>
      </c>
      <c r="O340" s="1">
        <f ca="1">+C$11+C$12*$F340</f>
        <v>-8.7959337739661886E-3</v>
      </c>
      <c r="P340" s="1">
        <f t="shared" si="61"/>
        <v>-2.4219194082584702E-3</v>
      </c>
      <c r="Q340" s="208">
        <f t="shared" si="62"/>
        <v>29769.891000000003</v>
      </c>
      <c r="S340" s="1">
        <f t="shared" si="80"/>
        <v>5.8383649384557751E-5</v>
      </c>
      <c r="T340" s="1">
        <v>0.1</v>
      </c>
      <c r="U340" s="1">
        <f t="shared" si="81"/>
        <v>5.8383649384557752E-6</v>
      </c>
      <c r="V340" s="1">
        <f t="shared" si="82"/>
        <v>7.6409194070188799E-3</v>
      </c>
    </row>
    <row r="341" spans="1:22">
      <c r="A341" s="165" t="s">
        <v>88</v>
      </c>
      <c r="B341" s="172" t="s">
        <v>54</v>
      </c>
      <c r="C341" s="168">
        <v>44795.346100000002</v>
      </c>
      <c r="D341" s="33"/>
      <c r="E341" s="1">
        <f t="shared" ref="E341:E404" si="83">+(C341-C$7)/C$8</f>
        <v>11590.491058133117</v>
      </c>
      <c r="F341" s="1">
        <f t="shared" ref="F341:F404" si="84">ROUND(2*E341,0)/2</f>
        <v>11590.5</v>
      </c>
      <c r="G341" s="1">
        <f t="shared" si="78"/>
        <v>-3.6630000031436794E-3</v>
      </c>
      <c r="J341" s="1">
        <f>VLOOKUP($C341,'Active 1'!$C$21:$K$610,8,FALSE)</f>
        <v>-8.8740499631967396E-4</v>
      </c>
      <c r="P341" s="1">
        <f t="shared" ref="P341:P404" si="85">+D$11+D$12*F341+D$13*F341^2</f>
        <v>-2.4037998657832384E-3</v>
      </c>
      <c r="Q341" s="208">
        <f t="shared" ref="Q341:Q404" si="86">+C341-15018.5</f>
        <v>29776.846100000002</v>
      </c>
      <c r="R341" s="91"/>
      <c r="S341" s="1">
        <f t="shared" si="80"/>
        <v>1.5855849859285535E-6</v>
      </c>
      <c r="T341" s="1">
        <v>1</v>
      </c>
      <c r="U341" s="1">
        <f t="shared" si="81"/>
        <v>1.5855849859285535E-6</v>
      </c>
      <c r="V341" s="1">
        <f t="shared" si="82"/>
        <v>-1.259200137360441E-3</v>
      </c>
    </row>
    <row r="342" spans="1:22">
      <c r="A342" s="165" t="s">
        <v>88</v>
      </c>
      <c r="B342" s="172" t="s">
        <v>50</v>
      </c>
      <c r="C342" s="168">
        <v>44796.3698</v>
      </c>
      <c r="D342" s="33"/>
      <c r="E342" s="1">
        <f t="shared" si="83"/>
        <v>11592.990045063292</v>
      </c>
      <c r="F342" s="1">
        <f t="shared" si="84"/>
        <v>11593</v>
      </c>
      <c r="G342" s="1">
        <f t="shared" si="78"/>
        <v>-4.0780000053928234E-3</v>
      </c>
      <c r="J342" s="1">
        <f>VLOOKUP($C342,'Active 1'!$C$21:$K$610,8,FALSE)</f>
        <v>-1.3016299999435432E-3</v>
      </c>
      <c r="P342" s="1">
        <f t="shared" si="85"/>
        <v>-2.4011266524679512E-3</v>
      </c>
      <c r="Q342" s="208">
        <f t="shared" si="86"/>
        <v>29777.8698</v>
      </c>
      <c r="R342" s="91"/>
      <c r="S342" s="1">
        <f t="shared" si="80"/>
        <v>2.8119042417495032E-6</v>
      </c>
      <c r="T342" s="1">
        <v>1</v>
      </c>
      <c r="U342" s="1">
        <f t="shared" si="81"/>
        <v>2.8119042417495032E-6</v>
      </c>
      <c r="V342" s="1">
        <f t="shared" si="82"/>
        <v>-1.6768733529248722E-3</v>
      </c>
    </row>
    <row r="343" spans="1:22">
      <c r="A343" s="165" t="s">
        <v>88</v>
      </c>
      <c r="B343" s="172" t="s">
        <v>54</v>
      </c>
      <c r="C343" s="168">
        <v>44797.3946</v>
      </c>
      <c r="D343" s="29" t="s">
        <v>256</v>
      </c>
      <c r="E343" s="1">
        <f t="shared" si="83"/>
        <v>11595.491717238778</v>
      </c>
      <c r="F343" s="1">
        <f t="shared" si="84"/>
        <v>11595.5</v>
      </c>
      <c r="G343" s="1">
        <f t="shared" si="78"/>
        <v>-3.3930000063264742E-3</v>
      </c>
      <c r="J343" s="1">
        <f>VLOOKUP($C343,'Active 1'!$C$21:$K$610,8,FALSE)</f>
        <v>-6.1585500225191936E-4</v>
      </c>
      <c r="O343" s="1">
        <f ca="1">+C$11+C$12*$F343</f>
        <v>-8.6662540831394658E-3</v>
      </c>
      <c r="P343" s="1">
        <f t="shared" si="85"/>
        <v>-2.3984512405075264E-3</v>
      </c>
      <c r="Q343" s="208">
        <f t="shared" si="86"/>
        <v>29778.8946</v>
      </c>
      <c r="R343" s="91"/>
      <c r="S343" s="1">
        <f t="shared" si="80"/>
        <v>9.8912724759199221E-7</v>
      </c>
      <c r="T343" s="1">
        <v>1</v>
      </c>
      <c r="U343" s="1">
        <f t="shared" si="81"/>
        <v>9.8912724759199221E-7</v>
      </c>
      <c r="V343" s="1">
        <f t="shared" si="82"/>
        <v>-9.945487658189478E-4</v>
      </c>
    </row>
    <row r="344" spans="1:22">
      <c r="A344" s="165" t="s">
        <v>88</v>
      </c>
      <c r="B344" s="172" t="s">
        <v>50</v>
      </c>
      <c r="C344" s="168">
        <v>44798.419099999999</v>
      </c>
      <c r="D344" s="33"/>
      <c r="E344" s="1">
        <f t="shared" si="83"/>
        <v>11597.992657074636</v>
      </c>
      <c r="F344" s="1">
        <f t="shared" si="84"/>
        <v>11598</v>
      </c>
      <c r="G344" s="1">
        <f t="shared" si="78"/>
        <v>-3.0080000069574453E-3</v>
      </c>
      <c r="J344" s="1">
        <f>VLOOKUP($C344,'Active 1'!$C$21:$K$610,8,FALSE)</f>
        <v>-2.3008000425761566E-4</v>
      </c>
      <c r="P344" s="1">
        <f t="shared" si="85"/>
        <v>-2.3957736299019851E-3</v>
      </c>
      <c r="Q344" s="208">
        <f t="shared" si="86"/>
        <v>29779.919099999999</v>
      </c>
      <c r="R344" s="91"/>
      <c r="S344" s="1">
        <f t="shared" si="80"/>
        <v>3.7482113676245455E-7</v>
      </c>
      <c r="T344" s="1">
        <v>1</v>
      </c>
      <c r="U344" s="1">
        <f t="shared" si="81"/>
        <v>3.7482113676245455E-7</v>
      </c>
      <c r="V344" s="1">
        <f t="shared" si="82"/>
        <v>-6.1222637705546021E-4</v>
      </c>
    </row>
    <row r="345" spans="1:22">
      <c r="A345" s="16" t="s">
        <v>88</v>
      </c>
      <c r="B345" s="16" t="s">
        <v>54</v>
      </c>
      <c r="C345" s="17">
        <v>44799.443399999996</v>
      </c>
      <c r="D345" s="17" t="s">
        <v>138</v>
      </c>
      <c r="E345" s="1">
        <f t="shared" si="83"/>
        <v>11600.493108684066</v>
      </c>
      <c r="F345" s="1">
        <f t="shared" si="84"/>
        <v>11600.5</v>
      </c>
      <c r="G345" s="1">
        <f t="shared" si="78"/>
        <v>-2.823000009811949E-3</v>
      </c>
      <c r="J345" s="1">
        <f>VLOOKUP($C345,'Active 1'!$C$21:$K$610,8,FALSE)</f>
        <v>-4.4305001210886985E-5</v>
      </c>
      <c r="O345" s="1">
        <f ca="1">+C$11+C$12*$F345</f>
        <v>-8.6367814261334025E-3</v>
      </c>
      <c r="P345" s="1">
        <f t="shared" si="85"/>
        <v>-2.3930938206513097E-3</v>
      </c>
      <c r="Q345" s="208">
        <f t="shared" si="86"/>
        <v>29780.943399999996</v>
      </c>
    </row>
    <row r="346" spans="1:22">
      <c r="A346" s="165" t="s">
        <v>88</v>
      </c>
      <c r="B346" s="172" t="s">
        <v>54</v>
      </c>
      <c r="C346" s="168">
        <v>44799.443400000004</v>
      </c>
      <c r="D346" s="29" t="s">
        <v>256</v>
      </c>
      <c r="E346" s="1">
        <f t="shared" si="83"/>
        <v>11600.493108684084</v>
      </c>
      <c r="F346" s="1">
        <f t="shared" si="84"/>
        <v>11600.5</v>
      </c>
      <c r="G346" s="1">
        <f t="shared" si="78"/>
        <v>-2.8230000025359914E-3</v>
      </c>
      <c r="H346" s="1" t="e">
        <f>VLOOKUP($C346,'Active 1'!$C$21:$K$610,6,FALSE)</f>
        <v>#N/A</v>
      </c>
      <c r="I346" s="1" t="e">
        <f>VLOOKUP($C346,'Active 1'!$C$21:$K$610,7,FALSE)</f>
        <v>#N/A</v>
      </c>
      <c r="J346" s="1" t="e">
        <f>VLOOKUP($C346,'Active 1'!$C$21:$K$610,8,FALSE)</f>
        <v>#N/A</v>
      </c>
      <c r="K346" s="1" t="e">
        <f>VLOOKUP($C346,'Active 1'!$C$21:$K$610,9,FALSE)</f>
        <v>#N/A</v>
      </c>
      <c r="O346" s="1">
        <f ca="1">+C$11+C$12*$F346</f>
        <v>-8.6367814261334025E-3</v>
      </c>
      <c r="P346" s="1">
        <f t="shared" si="85"/>
        <v>-2.3930938206513097E-3</v>
      </c>
      <c r="Q346" s="208">
        <f t="shared" si="86"/>
        <v>29780.943400000004</v>
      </c>
      <c r="R346" s="91"/>
      <c r="S346" s="1">
        <f>+(P346-G346)^2</f>
        <v>1.84819325222665E-7</v>
      </c>
      <c r="T346" s="1">
        <v>0.1</v>
      </c>
      <c r="U346" s="1">
        <f>+T346*S346</f>
        <v>1.8481932522266501E-8</v>
      </c>
      <c r="V346" s="1">
        <f>+G346-P346</f>
        <v>-4.2990618188468166E-4</v>
      </c>
    </row>
    <row r="347" spans="1:22">
      <c r="A347" s="170" t="s">
        <v>89</v>
      </c>
      <c r="B347" s="171"/>
      <c r="C347" s="168">
        <v>44801.703399999999</v>
      </c>
      <c r="D347" s="33"/>
      <c r="E347" s="1">
        <f t="shared" si="83"/>
        <v>11606.010067228766</v>
      </c>
      <c r="F347" s="1">
        <f t="shared" si="84"/>
        <v>11606</v>
      </c>
      <c r="P347" s="1">
        <f t="shared" si="85"/>
        <v>-2.3871905010689788E-3</v>
      </c>
      <c r="Q347" s="208">
        <f t="shared" si="86"/>
        <v>29783.203399999999</v>
      </c>
      <c r="R347" s="91">
        <v>6.9043999974383041E-3</v>
      </c>
    </row>
    <row r="348" spans="1:22">
      <c r="A348" s="16" t="s">
        <v>327</v>
      </c>
      <c r="B348" s="16" t="s">
        <v>50</v>
      </c>
      <c r="C348" s="17">
        <v>44814.406000000003</v>
      </c>
      <c r="D348" s="17" t="s">
        <v>138</v>
      </c>
      <c r="E348" s="1">
        <f t="shared" si="83"/>
        <v>11637.0187918349</v>
      </c>
      <c r="F348" s="1">
        <f t="shared" si="84"/>
        <v>11637</v>
      </c>
      <c r="G348" s="1">
        <f>+C348-(C$7+F348*C$8)</f>
        <v>7.6980000012554228E-3</v>
      </c>
      <c r="I348" s="1">
        <f>VLOOKUP($C348,'Active 1'!$C$21:$K$610,7,FALSE)</f>
        <v>1.0488010004337411E-2</v>
      </c>
      <c r="O348" s="1">
        <f ca="1">+C$11+C$12*$F348</f>
        <v>-8.4216310299890657E-3</v>
      </c>
      <c r="P348" s="1">
        <f t="shared" si="85"/>
        <v>-2.3537182238844295E-3</v>
      </c>
      <c r="Q348" s="208">
        <f t="shared" si="86"/>
        <v>29795.906000000003</v>
      </c>
      <c r="S348" s="1">
        <f>+(P348-G348)^2</f>
        <v>1.0103703927760866E-4</v>
      </c>
      <c r="T348" s="1">
        <v>0.1</v>
      </c>
      <c r="U348" s="1">
        <f>+T348*S348</f>
        <v>1.0103703927760867E-5</v>
      </c>
      <c r="V348" s="1">
        <f>+G348-P348</f>
        <v>1.0051718225139852E-2</v>
      </c>
    </row>
    <row r="349" spans="1:22">
      <c r="A349" s="16" t="s">
        <v>327</v>
      </c>
      <c r="B349" s="16" t="s">
        <v>54</v>
      </c>
      <c r="C349" s="17">
        <v>44815.423000000003</v>
      </c>
      <c r="D349" s="17" t="s">
        <v>138</v>
      </c>
      <c r="E349" s="1">
        <f t="shared" si="83"/>
        <v>11639.501423180012</v>
      </c>
      <c r="F349" s="1">
        <f t="shared" si="84"/>
        <v>11639.5</v>
      </c>
      <c r="G349" s="1">
        <f>+C349-(C$7+F349*C$8)</f>
        <v>5.8300000091549009E-4</v>
      </c>
      <c r="I349" s="1">
        <f>VLOOKUP($C349,'Active 1'!$C$21:$K$610,7,FALSE)</f>
        <v>3.3737850026227534E-3</v>
      </c>
      <c r="O349" s="1">
        <f ca="1">+C$11+C$12*$F349</f>
        <v>-8.4068947014860201E-3</v>
      </c>
      <c r="P349" s="1">
        <f t="shared" si="85"/>
        <v>-2.3510041157697829E-3</v>
      </c>
      <c r="Q349" s="208">
        <f t="shared" si="86"/>
        <v>29796.923000000003</v>
      </c>
      <c r="S349" s="1">
        <f>+(P349-G349)^2</f>
        <v>8.6083801567261292E-6</v>
      </c>
      <c r="T349" s="1">
        <v>0.1</v>
      </c>
      <c r="U349" s="1">
        <f>+T349*S349</f>
        <v>8.60838015672613E-7</v>
      </c>
      <c r="V349" s="1">
        <f>+G349-P349</f>
        <v>2.934004116685273E-3</v>
      </c>
    </row>
    <row r="350" spans="1:22">
      <c r="A350" s="170" t="s">
        <v>90</v>
      </c>
      <c r="B350" s="171" t="s">
        <v>54</v>
      </c>
      <c r="C350" s="168">
        <v>44815.425900000002</v>
      </c>
      <c r="D350" s="33" t="s">
        <v>257</v>
      </c>
      <c r="E350" s="1">
        <f t="shared" si="83"/>
        <v>11639.508502463099</v>
      </c>
      <c r="F350" s="1">
        <f t="shared" si="84"/>
        <v>11639.5</v>
      </c>
      <c r="P350" s="1">
        <f t="shared" si="85"/>
        <v>-2.3510041157697829E-3</v>
      </c>
      <c r="Q350" s="208">
        <f t="shared" si="86"/>
        <v>29796.925900000002</v>
      </c>
      <c r="R350" s="91">
        <v>6.2737850021221675E-3</v>
      </c>
    </row>
    <row r="351" spans="1:22">
      <c r="A351" s="170" t="s">
        <v>90</v>
      </c>
      <c r="B351" s="171"/>
      <c r="C351" s="168">
        <v>44816.4496</v>
      </c>
      <c r="D351" s="33" t="s">
        <v>257</v>
      </c>
      <c r="E351" s="1">
        <f t="shared" si="83"/>
        <v>11642.007489393272</v>
      </c>
      <c r="F351" s="1">
        <f t="shared" si="84"/>
        <v>11642</v>
      </c>
      <c r="P351" s="1">
        <f t="shared" si="85"/>
        <v>-2.3482878090099989E-3</v>
      </c>
      <c r="Q351" s="208">
        <f t="shared" si="86"/>
        <v>29797.9496</v>
      </c>
      <c r="R351" s="91">
        <v>5.8595599984982982E-3</v>
      </c>
    </row>
    <row r="352" spans="1:22">
      <c r="A352" s="16" t="s">
        <v>327</v>
      </c>
      <c r="B352" s="16" t="s">
        <v>50</v>
      </c>
      <c r="C352" s="17">
        <v>44818.493000000002</v>
      </c>
      <c r="D352" s="17" t="s">
        <v>138</v>
      </c>
      <c r="E352" s="1">
        <f t="shared" si="83"/>
        <v>11646.995698725239</v>
      </c>
      <c r="F352" s="1">
        <f t="shared" si="84"/>
        <v>11647</v>
      </c>
      <c r="G352" s="1">
        <f t="shared" ref="G352:G359" si="87">+C352-(C$7+F352*C$8)</f>
        <v>-1.7619999998714775E-3</v>
      </c>
      <c r="I352" s="1">
        <f>VLOOKUP($C352,'Active 1'!$C$21:$K$610,7,FALSE)</f>
        <v>1.03110999771161E-3</v>
      </c>
      <c r="O352" s="1">
        <f ca="1">+C$11+C$12*$F352</f>
        <v>-8.3626857159769113E-3</v>
      </c>
      <c r="P352" s="1">
        <f t="shared" si="85"/>
        <v>-2.3428485995550634E-3</v>
      </c>
      <c r="Q352" s="208">
        <f t="shared" si="86"/>
        <v>29799.993000000002</v>
      </c>
      <c r="S352" s="1">
        <f t="shared" ref="S352:S359" si="88">+(P352-G352)^2</f>
        <v>3.373850957543826E-7</v>
      </c>
      <c r="T352" s="1">
        <v>0.1</v>
      </c>
      <c r="U352" s="1">
        <f t="shared" ref="U352:U359" si="89">+T352*S352</f>
        <v>3.3738509575438259E-8</v>
      </c>
      <c r="V352" s="1">
        <f t="shared" ref="V352:V359" si="90">+G352-P352</f>
        <v>5.808485996835859E-4</v>
      </c>
    </row>
    <row r="353" spans="1:22">
      <c r="A353" s="99" t="s">
        <v>328</v>
      </c>
      <c r="B353" s="99" t="s">
        <v>50</v>
      </c>
      <c r="C353" s="100">
        <v>44823.396000000001</v>
      </c>
      <c r="D353" s="100" t="s">
        <v>138</v>
      </c>
      <c r="E353" s="1">
        <f t="shared" si="83"/>
        <v>11658.964569408703</v>
      </c>
      <c r="F353" s="1">
        <f t="shared" si="84"/>
        <v>11659</v>
      </c>
      <c r="G353" s="1">
        <f t="shared" si="87"/>
        <v>-1.4514000002236571E-2</v>
      </c>
      <c r="I353" s="1">
        <f>VLOOKUP($C353,'Active 1'!$C$21:$K$610,7,FALSE)</f>
        <v>-1.1717170003976207E-2</v>
      </c>
      <c r="O353" s="1">
        <f ca="1">+C$11+C$12*$F353</f>
        <v>-8.2919513391623428E-3</v>
      </c>
      <c r="P353" s="1">
        <f t="shared" si="85"/>
        <v>-2.3297586149747425E-3</v>
      </c>
      <c r="Q353" s="208">
        <f t="shared" si="86"/>
        <v>29804.896000000001</v>
      </c>
      <c r="S353" s="1">
        <f t="shared" si="88"/>
        <v>1.4845573818306405E-4</v>
      </c>
      <c r="T353" s="1">
        <v>0.1</v>
      </c>
      <c r="U353" s="1">
        <f t="shared" si="89"/>
        <v>1.4845573818306406E-5</v>
      </c>
      <c r="V353" s="1">
        <f t="shared" si="90"/>
        <v>-1.2184241387261829E-2</v>
      </c>
    </row>
    <row r="354" spans="1:22">
      <c r="A354" s="30" t="s">
        <v>91</v>
      </c>
      <c r="B354" s="11" t="s">
        <v>54</v>
      </c>
      <c r="C354" s="168">
        <v>44825.250999999997</v>
      </c>
      <c r="D354" s="29" t="s">
        <v>256</v>
      </c>
      <c r="E354" s="1">
        <f t="shared" si="83"/>
        <v>11663.492869453121</v>
      </c>
      <c r="F354" s="1">
        <f t="shared" si="84"/>
        <v>11663.5</v>
      </c>
      <c r="G354" s="1">
        <f t="shared" si="87"/>
        <v>-2.921000006608665E-3</v>
      </c>
      <c r="J354" s="1">
        <f>VLOOKUP($C354,'Active 1'!$C$21:$K$610,8,FALSE)</f>
        <v>-1.2277500354684889E-4</v>
      </c>
      <c r="P354" s="1">
        <f t="shared" si="85"/>
        <v>-2.3248368108050657E-3</v>
      </c>
      <c r="Q354" s="208">
        <f t="shared" si="86"/>
        <v>29806.750999999997</v>
      </c>
      <c r="R354" s="91"/>
      <c r="S354" s="1">
        <f t="shared" si="88"/>
        <v>3.5541055603076067E-7</v>
      </c>
      <c r="T354" s="1">
        <v>1</v>
      </c>
      <c r="U354" s="1">
        <f t="shared" si="89"/>
        <v>3.5541055603076067E-7</v>
      </c>
      <c r="V354" s="1">
        <f t="shared" si="90"/>
        <v>-5.9616319580359928E-4</v>
      </c>
    </row>
    <row r="355" spans="1:22">
      <c r="A355" s="30" t="s">
        <v>91</v>
      </c>
      <c r="B355" s="11" t="s">
        <v>54</v>
      </c>
      <c r="C355" s="168">
        <v>44825.251199999999</v>
      </c>
      <c r="D355" s="29" t="s">
        <v>256</v>
      </c>
      <c r="E355" s="1">
        <f t="shared" si="83"/>
        <v>11663.493357679547</v>
      </c>
      <c r="F355" s="1">
        <f t="shared" si="84"/>
        <v>11663.5</v>
      </c>
      <c r="G355" s="1">
        <f t="shared" si="87"/>
        <v>-2.7210000043851323E-3</v>
      </c>
      <c r="J355" s="1">
        <f>VLOOKUP($C355,'Active 1'!$C$21:$K$610,8,FALSE)</f>
        <v>7.7224998676683754E-5</v>
      </c>
      <c r="P355" s="1">
        <f t="shared" si="85"/>
        <v>-2.3248368108050657E-3</v>
      </c>
      <c r="Q355" s="208">
        <f t="shared" si="86"/>
        <v>29806.751199999999</v>
      </c>
      <c r="R355" s="91"/>
      <c r="S355" s="1">
        <f t="shared" si="88"/>
        <v>1.5694527594755733E-7</v>
      </c>
      <c r="T355" s="1">
        <v>1</v>
      </c>
      <c r="U355" s="1">
        <f t="shared" si="89"/>
        <v>1.5694527594755733E-7</v>
      </c>
      <c r="V355" s="1">
        <f t="shared" si="90"/>
        <v>-3.9616319358006663E-4</v>
      </c>
    </row>
    <row r="356" spans="1:22">
      <c r="A356" s="30" t="s">
        <v>91</v>
      </c>
      <c r="B356" s="11" t="s">
        <v>50</v>
      </c>
      <c r="C356" s="168">
        <v>44826.2739</v>
      </c>
      <c r="D356" s="29" t="s">
        <v>256</v>
      </c>
      <c r="E356" s="1">
        <f t="shared" si="83"/>
        <v>11665.98990347763</v>
      </c>
      <c r="F356" s="1">
        <f t="shared" si="84"/>
        <v>11666</v>
      </c>
      <c r="G356" s="1">
        <f t="shared" si="87"/>
        <v>-4.1360000032000244E-3</v>
      </c>
      <c r="J356" s="1">
        <f>VLOOKUP($C356,'Active 1'!$C$21:$K$610,8,FALSE)</f>
        <v>-1.3370000015129335E-3</v>
      </c>
      <c r="P356" s="1">
        <f t="shared" si="85"/>
        <v>-2.3220993970520694E-3</v>
      </c>
      <c r="Q356" s="208">
        <f t="shared" si="86"/>
        <v>29807.7739</v>
      </c>
      <c r="R356" s="91"/>
      <c r="S356" s="1">
        <f t="shared" si="88"/>
        <v>3.2902354089839185E-6</v>
      </c>
      <c r="T356" s="1">
        <v>1</v>
      </c>
      <c r="U356" s="1">
        <f t="shared" si="89"/>
        <v>3.2902354089839185E-6</v>
      </c>
      <c r="V356" s="1">
        <f t="shared" si="90"/>
        <v>-1.813900606147955E-3</v>
      </c>
    </row>
    <row r="357" spans="1:22">
      <c r="A357" s="30" t="s">
        <v>91</v>
      </c>
      <c r="B357" s="11" t="s">
        <v>50</v>
      </c>
      <c r="C357" s="168">
        <v>44826.2742</v>
      </c>
      <c r="D357" s="29" t="s">
        <v>256</v>
      </c>
      <c r="E357" s="1">
        <f t="shared" si="83"/>
        <v>11665.990635817257</v>
      </c>
      <c r="F357" s="1">
        <f t="shared" si="84"/>
        <v>11666</v>
      </c>
      <c r="G357" s="1">
        <f t="shared" si="87"/>
        <v>-3.8360000035027042E-3</v>
      </c>
      <c r="J357" s="1">
        <f>VLOOKUP($C357,'Active 1'!$C$21:$K$610,8,FALSE)</f>
        <v>-1.0370000018156134E-3</v>
      </c>
      <c r="P357" s="1">
        <f t="shared" si="85"/>
        <v>-2.3220993970520694E-3</v>
      </c>
      <c r="Q357" s="208">
        <f t="shared" si="86"/>
        <v>29807.7742</v>
      </c>
      <c r="R357" s="91"/>
      <c r="S357" s="1">
        <f t="shared" si="88"/>
        <v>2.2918950462115999E-6</v>
      </c>
      <c r="T357" s="1">
        <v>1</v>
      </c>
      <c r="U357" s="1">
        <f t="shared" si="89"/>
        <v>2.2918950462115999E-6</v>
      </c>
      <c r="V357" s="1">
        <f t="shared" si="90"/>
        <v>-1.5139006064506348E-3</v>
      </c>
    </row>
    <row r="358" spans="1:22">
      <c r="A358" s="30" t="s">
        <v>91</v>
      </c>
      <c r="B358" s="11" t="s">
        <v>54</v>
      </c>
      <c r="C358" s="168">
        <v>44827.299200000001</v>
      </c>
      <c r="D358" s="29" t="s">
        <v>256</v>
      </c>
      <c r="E358" s="1">
        <f t="shared" si="83"/>
        <v>11668.49279621917</v>
      </c>
      <c r="F358" s="1">
        <f t="shared" si="84"/>
        <v>11668.5</v>
      </c>
      <c r="G358" s="1">
        <f t="shared" si="87"/>
        <v>-2.9510000022128224E-3</v>
      </c>
      <c r="J358" s="1">
        <f>VLOOKUP($C358,'Active 1'!$C$21:$K$610,8,FALSE)</f>
        <v>-1.5122500190045685E-4</v>
      </c>
      <c r="P358" s="1">
        <f t="shared" si="85"/>
        <v>-2.3193597846539495E-3</v>
      </c>
      <c r="Q358" s="208">
        <f t="shared" si="86"/>
        <v>29808.799200000001</v>
      </c>
      <c r="R358" s="91"/>
      <c r="S358" s="1">
        <f t="shared" si="88"/>
        <v>3.9896936443782037E-7</v>
      </c>
      <c r="T358" s="1">
        <v>1</v>
      </c>
      <c r="U358" s="1">
        <f t="shared" si="89"/>
        <v>3.9896936443782037E-7</v>
      </c>
      <c r="V358" s="1">
        <f t="shared" si="90"/>
        <v>-6.3164021755887298E-4</v>
      </c>
    </row>
    <row r="359" spans="1:22">
      <c r="A359" s="30" t="s">
        <v>91</v>
      </c>
      <c r="B359" s="11" t="s">
        <v>54</v>
      </c>
      <c r="C359" s="168">
        <v>44827.300499999998</v>
      </c>
      <c r="D359" s="29" t="s">
        <v>256</v>
      </c>
      <c r="E359" s="1">
        <f t="shared" si="83"/>
        <v>11668.49596969089</v>
      </c>
      <c r="F359" s="1">
        <f t="shared" si="84"/>
        <v>11668.5</v>
      </c>
      <c r="G359" s="1">
        <f t="shared" si="87"/>
        <v>-1.6510000059497543E-3</v>
      </c>
      <c r="J359" s="1">
        <f>VLOOKUP($C359,'Active 1'!$C$21:$K$610,8,FALSE)</f>
        <v>1.1487749943626113E-3</v>
      </c>
      <c r="P359" s="1">
        <f t="shared" si="85"/>
        <v>-2.3193597846539495E-3</v>
      </c>
      <c r="Q359" s="208">
        <f t="shared" si="86"/>
        <v>29808.800499999998</v>
      </c>
      <c r="R359" s="91"/>
      <c r="S359" s="1">
        <f t="shared" si="88"/>
        <v>4.4670479378952075E-7</v>
      </c>
      <c r="T359" s="1">
        <v>1</v>
      </c>
      <c r="U359" s="1">
        <f t="shared" si="89"/>
        <v>4.4670479378952075E-7</v>
      </c>
      <c r="V359" s="1">
        <f t="shared" si="90"/>
        <v>6.6835977870419519E-4</v>
      </c>
    </row>
    <row r="360" spans="1:22">
      <c r="A360" s="170" t="s">
        <v>94</v>
      </c>
      <c r="B360" s="171"/>
      <c r="C360" s="168">
        <v>45138.432000000001</v>
      </c>
      <c r="D360" s="33"/>
      <c r="E360" s="1">
        <f t="shared" si="83"/>
        <v>12428.009061482348</v>
      </c>
      <c r="F360" s="1">
        <f t="shared" si="84"/>
        <v>12428</v>
      </c>
      <c r="P360" s="1">
        <f t="shared" si="85"/>
        <v>-1.3852702035408032E-3</v>
      </c>
      <c r="Q360" s="208">
        <f t="shared" si="86"/>
        <v>30119.932000000001</v>
      </c>
      <c r="R360" s="91">
        <v>6.7472200025804341E-3</v>
      </c>
    </row>
    <row r="361" spans="1:22">
      <c r="A361" s="30" t="s">
        <v>94</v>
      </c>
      <c r="B361" s="32" t="s">
        <v>54</v>
      </c>
      <c r="C361" s="33">
        <v>45141.502</v>
      </c>
      <c r="D361" s="33"/>
      <c r="E361" s="1">
        <f t="shared" si="83"/>
        <v>12435.503337027572</v>
      </c>
      <c r="F361" s="1">
        <f t="shared" si="84"/>
        <v>12435.5</v>
      </c>
      <c r="P361" s="1">
        <f t="shared" si="85"/>
        <v>-1.3750343293071031E-3</v>
      </c>
      <c r="Q361" s="208">
        <f t="shared" si="86"/>
        <v>30123.002</v>
      </c>
      <c r="R361" s="91">
        <v>4.4045449976692908E-3</v>
      </c>
    </row>
    <row r="362" spans="1:22">
      <c r="A362" s="99" t="s">
        <v>330</v>
      </c>
      <c r="B362" s="99" t="s">
        <v>50</v>
      </c>
      <c r="C362" s="100">
        <v>45142.536999999997</v>
      </c>
      <c r="D362" s="100" t="s">
        <v>138</v>
      </c>
      <c r="E362" s="1">
        <f t="shared" si="83"/>
        <v>12438.029908750466</v>
      </c>
      <c r="F362" s="1">
        <f t="shared" si="84"/>
        <v>12438</v>
      </c>
      <c r="G362" s="1">
        <f t="shared" ref="G362:G376" si="91">+C362-(C$7+F362*C$8)</f>
        <v>1.2251999993168283E-2</v>
      </c>
      <c r="I362" s="1">
        <f>VLOOKUP($C362,'Active 1'!$C$21:$K$610,7,FALSE)</f>
        <v>1.5290319992345758E-2</v>
      </c>
      <c r="O362" s="1">
        <f ca="1">+C$11+C$12*$F362</f>
        <v>-3.7001113776161526E-3</v>
      </c>
      <c r="P362" s="1">
        <f t="shared" si="85"/>
        <v>-1.3716179739389558E-3</v>
      </c>
      <c r="Q362" s="208">
        <f t="shared" si="86"/>
        <v>30124.036999999997</v>
      </c>
      <c r="S362" s="1">
        <f t="shared" ref="S362:S376" si="92">+(P362-G362)^2</f>
        <v>1.8560296651368719E-4</v>
      </c>
      <c r="T362" s="1">
        <v>0.1</v>
      </c>
      <c r="U362" s="1">
        <f t="shared" ref="U362:U376" si="93">+T362*S362</f>
        <v>1.8560296651368721E-5</v>
      </c>
      <c r="V362" s="1">
        <f t="shared" ref="V362:V376" si="94">+G362-P362</f>
        <v>1.3623617967107239E-2</v>
      </c>
    </row>
    <row r="363" spans="1:22">
      <c r="A363" s="99" t="s">
        <v>330</v>
      </c>
      <c r="B363" s="99" t="s">
        <v>54</v>
      </c>
      <c r="C363" s="100">
        <v>45143.546999999999</v>
      </c>
      <c r="D363" s="100" t="s">
        <v>138</v>
      </c>
      <c r="E363" s="1">
        <f t="shared" si="83"/>
        <v>12440.495452170888</v>
      </c>
      <c r="F363" s="1">
        <f t="shared" si="84"/>
        <v>12440.5</v>
      </c>
      <c r="G363" s="1">
        <f t="shared" si="91"/>
        <v>-1.8630000049597584E-3</v>
      </c>
      <c r="I363" s="1">
        <f>VLOOKUP($C363,'Active 1'!$C$21:$K$610,7,FALSE)</f>
        <v>1.1760950001189485E-3</v>
      </c>
      <c r="O363" s="1">
        <f ca="1">+C$11+C$12*$F363</f>
        <v>-3.685375049113121E-3</v>
      </c>
      <c r="P363" s="1">
        <f t="shared" si="85"/>
        <v>-1.3681994199256711E-3</v>
      </c>
      <c r="Q363" s="208">
        <f t="shared" si="86"/>
        <v>30125.046999999999</v>
      </c>
      <c r="S363" s="1">
        <f t="shared" si="92"/>
        <v>2.4482761895007503E-7</v>
      </c>
      <c r="T363" s="1">
        <v>0.1</v>
      </c>
      <c r="U363" s="1">
        <f t="shared" si="93"/>
        <v>2.4482761895007505E-8</v>
      </c>
      <c r="V363" s="1">
        <f t="shared" si="94"/>
        <v>-4.9480058503408725E-4</v>
      </c>
    </row>
    <row r="364" spans="1:22">
      <c r="A364" s="30" t="s">
        <v>96</v>
      </c>
      <c r="B364" s="32"/>
      <c r="C364" s="33">
        <v>45144.575900000003</v>
      </c>
      <c r="D364" s="33"/>
      <c r="E364" s="1">
        <f t="shared" si="83"/>
        <v>12443.007132987996</v>
      </c>
      <c r="F364" s="1">
        <f t="shared" si="84"/>
        <v>12443</v>
      </c>
      <c r="G364" s="1">
        <f t="shared" si="91"/>
        <v>2.9219999996712431E-3</v>
      </c>
      <c r="J364" s="1">
        <f>VLOOKUP($C364,'Active 1'!$C$21:$K$610,8,FALSE)</f>
        <v>5.9618700033752248E-3</v>
      </c>
      <c r="P364" s="1">
        <f t="shared" si="85"/>
        <v>-1.3647786672672628E-3</v>
      </c>
      <c r="Q364" s="208">
        <f t="shared" si="86"/>
        <v>30126.075900000003</v>
      </c>
      <c r="R364" s="91"/>
      <c r="S364" s="1">
        <f t="shared" si="92"/>
        <v>1.8376471339319074E-5</v>
      </c>
      <c r="T364" s="1">
        <v>1</v>
      </c>
      <c r="U364" s="1">
        <f t="shared" si="93"/>
        <v>1.8376471339319074E-5</v>
      </c>
      <c r="V364" s="1">
        <f t="shared" si="94"/>
        <v>4.2867786669385059E-3</v>
      </c>
    </row>
    <row r="365" spans="1:22">
      <c r="A365" s="99" t="s">
        <v>330</v>
      </c>
      <c r="B365" s="99" t="s">
        <v>50</v>
      </c>
      <c r="C365" s="100">
        <v>45158.51</v>
      </c>
      <c r="D365" s="100" t="s">
        <v>138</v>
      </c>
      <c r="E365" s="1">
        <f t="shared" si="83"/>
        <v>12477.022111774553</v>
      </c>
      <c r="F365" s="1">
        <f t="shared" si="84"/>
        <v>12477</v>
      </c>
      <c r="G365" s="1">
        <f t="shared" si="91"/>
        <v>9.0579999960027635E-3</v>
      </c>
      <c r="I365" s="1">
        <f>VLOOKUP($C365,'Active 1'!$C$21:$K$610,7,FALSE)</f>
        <v>1.2108410002838355E-2</v>
      </c>
      <c r="O365" s="1">
        <f ca="1">+C$11+C$12*$F365</f>
        <v>-3.4702246529687841E-3</v>
      </c>
      <c r="P365" s="1">
        <f t="shared" si="85"/>
        <v>-1.3180381496247298E-3</v>
      </c>
      <c r="Q365" s="208">
        <f t="shared" si="86"/>
        <v>30140.010000000002</v>
      </c>
      <c r="S365" s="1">
        <f t="shared" si="92"/>
        <v>1.0766216759951683E-4</v>
      </c>
      <c r="T365" s="1">
        <v>0.1</v>
      </c>
      <c r="U365" s="1">
        <f t="shared" si="93"/>
        <v>1.0766216759951683E-5</v>
      </c>
      <c r="V365" s="1">
        <f t="shared" si="94"/>
        <v>1.0376038145627493E-2</v>
      </c>
    </row>
    <row r="366" spans="1:22">
      <c r="A366" s="16" t="s">
        <v>86</v>
      </c>
      <c r="B366" s="16" t="s">
        <v>50</v>
      </c>
      <c r="C366" s="17">
        <v>45169.974600000001</v>
      </c>
      <c r="D366" s="17" t="s">
        <v>138</v>
      </c>
      <c r="E366" s="1">
        <f t="shared" si="83"/>
        <v>12505.00871484159</v>
      </c>
      <c r="F366" s="1">
        <f t="shared" si="84"/>
        <v>12505</v>
      </c>
      <c r="G366" s="1">
        <f t="shared" si="91"/>
        <v>3.5700000007636845E-3</v>
      </c>
      <c r="J366" s="1">
        <f>VLOOKUP($C366,'Active 1'!$C$21:$K$610,8,FALSE)</f>
        <v>6.6290899994783103E-3</v>
      </c>
      <c r="O366" s="1">
        <f ca="1">+C$11+C$12*$F366</f>
        <v>-3.3051777737347771E-3</v>
      </c>
      <c r="P366" s="1">
        <f t="shared" si="85"/>
        <v>-1.2792406107897947E-3</v>
      </c>
      <c r="Q366" s="208">
        <f t="shared" si="86"/>
        <v>30151.474600000001</v>
      </c>
      <c r="S366" s="1">
        <f t="shared" si="92"/>
        <v>2.3515134508739559E-5</v>
      </c>
      <c r="T366" s="1">
        <v>1</v>
      </c>
      <c r="U366" s="1">
        <f t="shared" si="93"/>
        <v>2.3515134508739559E-5</v>
      </c>
      <c r="V366" s="1">
        <f t="shared" si="94"/>
        <v>4.8492406115534792E-3</v>
      </c>
    </row>
    <row r="367" spans="1:22">
      <c r="A367" s="30" t="s">
        <v>86</v>
      </c>
      <c r="B367" s="32"/>
      <c r="C367" s="33">
        <v>45169.974900000001</v>
      </c>
      <c r="D367" s="33"/>
      <c r="E367" s="1">
        <f t="shared" si="83"/>
        <v>12505.009447181219</v>
      </c>
      <c r="F367" s="1">
        <f t="shared" si="84"/>
        <v>12505</v>
      </c>
      <c r="G367" s="1">
        <f t="shared" si="91"/>
        <v>3.8700000004610047E-3</v>
      </c>
      <c r="J367" s="1">
        <f>VLOOKUP($C367,'Active 1'!$C$21:$K$610,8,FALSE)</f>
        <v>6.9290899991756305E-3</v>
      </c>
      <c r="P367" s="1">
        <f t="shared" si="85"/>
        <v>-1.2792406107897947E-3</v>
      </c>
      <c r="Q367" s="208">
        <f t="shared" si="86"/>
        <v>30151.474900000001</v>
      </c>
      <c r="R367" s="91"/>
      <c r="S367" s="1">
        <f t="shared" si="92"/>
        <v>2.6514678872554506E-5</v>
      </c>
      <c r="T367" s="1">
        <v>1</v>
      </c>
      <c r="U367" s="1">
        <f t="shared" si="93"/>
        <v>2.6514678872554506E-5</v>
      </c>
      <c r="V367" s="1">
        <f t="shared" si="94"/>
        <v>5.1492406112507993E-3</v>
      </c>
    </row>
    <row r="368" spans="1:22">
      <c r="A368" s="30" t="s">
        <v>86</v>
      </c>
      <c r="B368" s="32" t="s">
        <v>54</v>
      </c>
      <c r="C368" s="33">
        <v>45170.998800000001</v>
      </c>
      <c r="D368" s="33"/>
      <c r="E368" s="1">
        <f t="shared" si="83"/>
        <v>12507.508922337818</v>
      </c>
      <c r="F368" s="1">
        <f t="shared" si="84"/>
        <v>12507.5</v>
      </c>
      <c r="G368" s="1">
        <f t="shared" si="91"/>
        <v>3.6550000004353933E-3</v>
      </c>
      <c r="J368" s="1">
        <f>VLOOKUP($C368,'Active 1'!$C$21:$K$610,8,FALSE)</f>
        <v>6.7148649977752939E-3</v>
      </c>
      <c r="P368" s="1">
        <f t="shared" si="85"/>
        <v>-1.2757631330871134E-3</v>
      </c>
      <c r="Q368" s="208">
        <f t="shared" si="86"/>
        <v>30152.498800000001</v>
      </c>
      <c r="R368" s="91"/>
      <c r="S368" s="1">
        <f t="shared" si="92"/>
        <v>2.431242507890469E-5</v>
      </c>
      <c r="T368" s="1">
        <v>1</v>
      </c>
      <c r="U368" s="1">
        <f t="shared" si="93"/>
        <v>2.431242507890469E-5</v>
      </c>
      <c r="V368" s="1">
        <f t="shared" si="94"/>
        <v>4.9307631335225068E-3</v>
      </c>
    </row>
    <row r="369" spans="1:22">
      <c r="A369" s="30" t="s">
        <v>96</v>
      </c>
      <c r="B369" s="32" t="s">
        <v>54</v>
      </c>
      <c r="C369" s="33">
        <v>45172.635499999997</v>
      </c>
      <c r="D369" s="33"/>
      <c r="E369" s="1">
        <f t="shared" si="83"/>
        <v>12511.504323244932</v>
      </c>
      <c r="F369" s="1">
        <f t="shared" si="84"/>
        <v>12511.5</v>
      </c>
      <c r="G369" s="1">
        <f t="shared" si="91"/>
        <v>1.7709999956423417E-3</v>
      </c>
      <c r="J369" s="1">
        <f>VLOOKUP($C369,'Active 1'!$C$21:$K$610,8,FALSE)</f>
        <v>4.8321049980586395E-3</v>
      </c>
      <c r="P369" s="1">
        <f t="shared" si="85"/>
        <v>-1.2701945955809653E-3</v>
      </c>
      <c r="Q369" s="208">
        <f t="shared" si="86"/>
        <v>30154.135499999997</v>
      </c>
      <c r="R369" s="91"/>
      <c r="S369" s="1">
        <f t="shared" si="92"/>
        <v>9.2488645416858965E-6</v>
      </c>
      <c r="T369" s="1">
        <v>1</v>
      </c>
      <c r="U369" s="1">
        <f t="shared" si="93"/>
        <v>9.2488645416858965E-6</v>
      </c>
      <c r="V369" s="1">
        <f t="shared" si="94"/>
        <v>3.041194591223307E-3</v>
      </c>
    </row>
    <row r="370" spans="1:22">
      <c r="A370" s="30" t="s">
        <v>96</v>
      </c>
      <c r="B370" s="32"/>
      <c r="C370" s="33">
        <v>45175.708500000001</v>
      </c>
      <c r="D370" s="33"/>
      <c r="E370" s="1">
        <f t="shared" si="83"/>
        <v>12519.005922186467</v>
      </c>
      <c r="F370" s="1">
        <f t="shared" si="84"/>
        <v>12519</v>
      </c>
      <c r="G370" s="1">
        <f t="shared" si="91"/>
        <v>2.4259999991045333E-3</v>
      </c>
      <c r="J370" s="1">
        <f>VLOOKUP($C370,'Active 1'!$C$21:$K$610,8,FALSE)</f>
        <v>5.4894299973966554E-3</v>
      </c>
      <c r="P370" s="1">
        <f t="shared" si="85"/>
        <v>-1.2597384171055583E-3</v>
      </c>
      <c r="Q370" s="208">
        <f t="shared" si="86"/>
        <v>30157.208500000001</v>
      </c>
      <c r="R370" s="91"/>
      <c r="S370" s="1">
        <f t="shared" si="92"/>
        <v>1.3584667672726874E-5</v>
      </c>
      <c r="T370" s="1">
        <v>1</v>
      </c>
      <c r="U370" s="1">
        <f t="shared" si="93"/>
        <v>1.3584667672726874E-5</v>
      </c>
      <c r="V370" s="1">
        <f t="shared" si="94"/>
        <v>3.6857384162100916E-3</v>
      </c>
    </row>
    <row r="371" spans="1:22">
      <c r="A371" s="29" t="s">
        <v>97</v>
      </c>
      <c r="B371" s="35" t="s">
        <v>50</v>
      </c>
      <c r="C371" s="29">
        <v>45183.492599999998</v>
      </c>
      <c r="D371" s="29" t="s">
        <v>256</v>
      </c>
      <c r="E371" s="1">
        <f t="shared" si="83"/>
        <v>12538.007938561574</v>
      </c>
      <c r="F371" s="1">
        <f t="shared" si="84"/>
        <v>12538</v>
      </c>
      <c r="G371" s="1">
        <f t="shared" si="91"/>
        <v>3.2519999949727207E-3</v>
      </c>
      <c r="J371" s="1">
        <f>VLOOKUP($C371,'Active 1'!$C$21:$K$610,8,FALSE)</f>
        <v>6.3213199973688461E-3</v>
      </c>
      <c r="O371" s="1">
        <f ca="1">+C$11+C$12*$F371</f>
        <v>-3.1106582374946928E-3</v>
      </c>
      <c r="P371" s="1">
        <f t="shared" si="85"/>
        <v>-1.2331608702088222E-3</v>
      </c>
      <c r="Q371" s="208">
        <f t="shared" si="86"/>
        <v>30164.992599999998</v>
      </c>
      <c r="R371" s="91"/>
      <c r="S371" s="1">
        <f t="shared" si="92"/>
        <v>2.0116667986556048E-5</v>
      </c>
      <c r="T371" s="1">
        <v>1</v>
      </c>
      <c r="U371" s="1">
        <f t="shared" si="93"/>
        <v>2.0116667986556048E-5</v>
      </c>
      <c r="V371" s="1">
        <f t="shared" si="94"/>
        <v>4.4851608651815429E-3</v>
      </c>
    </row>
    <row r="372" spans="1:22">
      <c r="A372" s="30" t="s">
        <v>96</v>
      </c>
      <c r="B372" s="32"/>
      <c r="C372" s="33">
        <v>45196.600100000003</v>
      </c>
      <c r="D372" s="33"/>
      <c r="E372" s="1">
        <f t="shared" si="83"/>
        <v>12570.005077554766</v>
      </c>
      <c r="F372" s="1">
        <f t="shared" si="84"/>
        <v>12570</v>
      </c>
      <c r="G372" s="1">
        <f t="shared" si="91"/>
        <v>2.0799999983864836E-3</v>
      </c>
      <c r="J372" s="1">
        <f>VLOOKUP($C372,'Active 1'!$C$21:$K$610,8,FALSE)</f>
        <v>5.1592400050139986E-3</v>
      </c>
      <c r="P372" s="1">
        <f t="shared" si="85"/>
        <v>-1.1881116308539268E-3</v>
      </c>
      <c r="Q372" s="208">
        <f t="shared" si="86"/>
        <v>30178.100100000003</v>
      </c>
      <c r="R372" s="91"/>
      <c r="S372" s="1">
        <f t="shared" si="92"/>
        <v>1.068055362117641E-5</v>
      </c>
      <c r="T372" s="1">
        <v>1</v>
      </c>
      <c r="U372" s="1">
        <f t="shared" si="93"/>
        <v>1.068055362117641E-5</v>
      </c>
      <c r="V372" s="1">
        <f t="shared" si="94"/>
        <v>3.2681116292404104E-3</v>
      </c>
    </row>
    <row r="373" spans="1:22">
      <c r="A373" s="30" t="s">
        <v>86</v>
      </c>
      <c r="B373" s="32"/>
      <c r="C373" s="33">
        <v>45197.011700000003</v>
      </c>
      <c r="D373" s="33"/>
      <c r="E373" s="1">
        <f t="shared" si="83"/>
        <v>12571.009847526888</v>
      </c>
      <c r="F373" s="1">
        <f t="shared" si="84"/>
        <v>12571</v>
      </c>
      <c r="G373" s="1">
        <f t="shared" si="91"/>
        <v>4.0339999977732077E-3</v>
      </c>
      <c r="J373" s="1">
        <f>VLOOKUP($C373,'Active 1'!$C$21:$K$610,8,FALSE)</f>
        <v>7.1135500038508326E-3</v>
      </c>
      <c r="P373" s="1">
        <f t="shared" si="85"/>
        <v>-1.1866980377009534E-3</v>
      </c>
      <c r="Q373" s="208">
        <f t="shared" si="86"/>
        <v>30178.511700000003</v>
      </c>
      <c r="R373" s="91"/>
      <c r="S373" s="1">
        <f t="shared" si="92"/>
        <v>2.7255687977603766E-5</v>
      </c>
      <c r="T373" s="1">
        <v>1</v>
      </c>
      <c r="U373" s="1">
        <f t="shared" si="93"/>
        <v>2.7255687977603766E-5</v>
      </c>
      <c r="V373" s="1">
        <f t="shared" si="94"/>
        <v>5.2206980354741611E-3</v>
      </c>
    </row>
    <row r="374" spans="1:22">
      <c r="A374" s="30" t="s">
        <v>96</v>
      </c>
      <c r="B374" s="32"/>
      <c r="C374" s="33">
        <v>45207.659800000001</v>
      </c>
      <c r="D374" s="33"/>
      <c r="E374" s="1">
        <f t="shared" si="83"/>
        <v>12597.003266234744</v>
      </c>
      <c r="F374" s="1">
        <f t="shared" si="84"/>
        <v>12597</v>
      </c>
      <c r="G374" s="1">
        <f t="shared" si="91"/>
        <v>1.3379999945755117E-3</v>
      </c>
      <c r="J374" s="1">
        <f>VLOOKUP($C374,'Active 1'!$C$21:$K$610,8,FALSE)</f>
        <v>4.4256100009079091E-3</v>
      </c>
      <c r="P374" s="1">
        <f t="shared" si="85"/>
        <v>-1.1498211398132743E-3</v>
      </c>
      <c r="Q374" s="208">
        <f t="shared" si="86"/>
        <v>30189.159800000001</v>
      </c>
      <c r="R374" s="91"/>
      <c r="S374" s="1">
        <f t="shared" si="92"/>
        <v>6.1892539967115057E-6</v>
      </c>
      <c r="T374" s="1">
        <v>1</v>
      </c>
      <c r="U374" s="1">
        <f t="shared" si="93"/>
        <v>6.1892539967115057E-6</v>
      </c>
      <c r="V374" s="1">
        <f t="shared" si="94"/>
        <v>2.487821134388786E-3</v>
      </c>
    </row>
    <row r="375" spans="1:22">
      <c r="A375" s="29" t="s">
        <v>85</v>
      </c>
      <c r="B375" s="35"/>
      <c r="C375" s="33">
        <v>45512.846299999997</v>
      </c>
      <c r="D375" s="33">
        <v>5.9999999999999995E-4</v>
      </c>
      <c r="E375" s="1">
        <f t="shared" si="83"/>
        <v>13342.003827695118</v>
      </c>
      <c r="F375" s="1">
        <f t="shared" si="84"/>
        <v>13342</v>
      </c>
      <c r="G375" s="1">
        <f t="shared" si="91"/>
        <v>1.5679999924032018E-3</v>
      </c>
      <c r="J375" s="1">
        <f>VLOOKUP($C375,'Active 1'!$C$21:$K$610,8,FALSE)</f>
        <v>4.8865599965211004E-3</v>
      </c>
      <c r="P375" s="1">
        <f t="shared" si="85"/>
        <v>7.8750803002292091E-6</v>
      </c>
      <c r="Q375" s="208">
        <f t="shared" si="86"/>
        <v>30494.346299999997</v>
      </c>
      <c r="R375" s="91"/>
      <c r="S375" s="1">
        <f t="shared" si="92"/>
        <v>2.4339897413643079E-6</v>
      </c>
      <c r="T375" s="1">
        <v>1</v>
      </c>
      <c r="U375" s="1">
        <f t="shared" si="93"/>
        <v>2.4339897413643079E-6</v>
      </c>
      <c r="V375" s="1">
        <f t="shared" si="94"/>
        <v>1.5601249121029725E-3</v>
      </c>
    </row>
    <row r="376" spans="1:22">
      <c r="A376" s="29" t="s">
        <v>85</v>
      </c>
      <c r="B376" s="35" t="s">
        <v>54</v>
      </c>
      <c r="C376" s="33">
        <v>45513.87</v>
      </c>
      <c r="D376" s="33">
        <v>6.9999999999999999E-4</v>
      </c>
      <c r="E376" s="1">
        <f t="shared" si="83"/>
        <v>13344.502814625308</v>
      </c>
      <c r="F376" s="1">
        <f t="shared" si="84"/>
        <v>13344.5</v>
      </c>
      <c r="G376" s="1">
        <f t="shared" si="91"/>
        <v>1.1529999974300154E-3</v>
      </c>
      <c r="J376" s="1">
        <f>VLOOKUP($C376,'Active 1'!$C$21:$K$610,8,FALSE)</f>
        <v>4.4723350001731887E-3</v>
      </c>
      <c r="P376" s="1">
        <f t="shared" si="85"/>
        <v>1.2088664391361748E-5</v>
      </c>
      <c r="Q376" s="208">
        <f t="shared" si="86"/>
        <v>30495.370000000003</v>
      </c>
      <c r="R376" s="91"/>
      <c r="S376" s="1">
        <f t="shared" si="92"/>
        <v>1.3016786698560375E-6</v>
      </c>
      <c r="T376" s="1">
        <v>1</v>
      </c>
      <c r="U376" s="1">
        <f t="shared" si="93"/>
        <v>1.3016786698560375E-6</v>
      </c>
      <c r="V376" s="1">
        <f t="shared" si="94"/>
        <v>1.1409113330386536E-3</v>
      </c>
    </row>
    <row r="377" spans="1:22">
      <c r="A377" s="30" t="s">
        <v>98</v>
      </c>
      <c r="B377" s="32"/>
      <c r="C377" s="33">
        <v>45518.539700000001</v>
      </c>
      <c r="D377" s="33"/>
      <c r="E377" s="1">
        <f t="shared" si="83"/>
        <v>13355.902169189978</v>
      </c>
      <c r="F377" s="1">
        <f t="shared" si="84"/>
        <v>13356</v>
      </c>
      <c r="P377" s="1">
        <f t="shared" si="85"/>
        <v>3.1499469759804777E-5</v>
      </c>
      <c r="Q377" s="208">
        <f t="shared" si="86"/>
        <v>30500.039700000001</v>
      </c>
      <c r="R377" s="91">
        <v>-3.6753100001078565E-2</v>
      </c>
    </row>
    <row r="378" spans="1:22">
      <c r="A378" s="99" t="s">
        <v>330</v>
      </c>
      <c r="B378" s="99" t="s">
        <v>54</v>
      </c>
      <c r="C378" s="100">
        <v>45531.489000000001</v>
      </c>
      <c r="D378" s="100" t="s">
        <v>138</v>
      </c>
      <c r="E378" s="1">
        <f t="shared" si="83"/>
        <v>13387.51312108503</v>
      </c>
      <c r="F378" s="1">
        <f t="shared" si="84"/>
        <v>13387.5</v>
      </c>
      <c r="G378" s="1">
        <f>+C378-(C$7+F378*C$8)</f>
        <v>5.3750000006402843E-3</v>
      </c>
      <c r="I378" s="1">
        <f>VLOOKUP($C378,'Active 1'!$C$21:$K$610,7,FALSE)</f>
        <v>8.7076650015660562E-3</v>
      </c>
      <c r="O378" s="1">
        <f ca="1">+C$11+C$12*$F378</f>
        <v>1.8967461878371256E-3</v>
      </c>
      <c r="P378" s="1">
        <f t="shared" si="85"/>
        <v>8.4906442694113182E-5</v>
      </c>
      <c r="Q378" s="208">
        <f t="shared" si="86"/>
        <v>30512.989000000001</v>
      </c>
      <c r="S378" s="1">
        <f>+(P378-G378)^2</f>
        <v>2.798508985182358E-5</v>
      </c>
      <c r="T378" s="1">
        <v>0.1</v>
      </c>
      <c r="U378" s="1">
        <f>+T378*S378</f>
        <v>2.798508985182358E-6</v>
      </c>
      <c r="V378" s="1">
        <f>+G378-P378</f>
        <v>5.2900935579461711E-3</v>
      </c>
    </row>
    <row r="379" spans="1:22">
      <c r="A379" s="30" t="s">
        <v>94</v>
      </c>
      <c r="B379" s="32"/>
      <c r="C379" s="33">
        <v>45546.44</v>
      </c>
      <c r="D379" s="33"/>
      <c r="E379" s="1">
        <f t="shared" si="83"/>
        <v>13424.010487103496</v>
      </c>
      <c r="F379" s="1">
        <f t="shared" si="84"/>
        <v>13424</v>
      </c>
      <c r="P379" s="1">
        <f t="shared" si="85"/>
        <v>1.4722727589594475E-4</v>
      </c>
      <c r="Q379" s="208">
        <f t="shared" si="86"/>
        <v>30527.940000000002</v>
      </c>
      <c r="R379" s="91">
        <v>7.6399800018407404E-3</v>
      </c>
    </row>
    <row r="380" spans="1:22">
      <c r="A380" s="30" t="s">
        <v>96</v>
      </c>
      <c r="B380" s="32"/>
      <c r="C380" s="33">
        <v>45554.630700000002</v>
      </c>
      <c r="D380" s="33"/>
      <c r="E380" s="1">
        <f t="shared" si="83"/>
        <v>13444.005067790235</v>
      </c>
      <c r="F380" s="1">
        <f t="shared" si="84"/>
        <v>13444</v>
      </c>
      <c r="G380" s="1">
        <f>+C380-(C$7+F380*C$8)</f>
        <v>2.0759999970323406E-3</v>
      </c>
      <c r="J380" s="1">
        <f>VLOOKUP($C380,'Active 1'!$C$21:$K$610,8,FALSE)</f>
        <v>5.4261800032691099E-3</v>
      </c>
      <c r="P380" s="1">
        <f t="shared" si="85"/>
        <v>1.8157443516984145E-4</v>
      </c>
      <c r="Q380" s="208">
        <f t="shared" si="86"/>
        <v>30536.130700000002</v>
      </c>
      <c r="R380" s="91"/>
      <c r="S380" s="1">
        <f>+(P380-G380)^2</f>
        <v>3.5888482094380458E-6</v>
      </c>
      <c r="T380" s="1">
        <v>1</v>
      </c>
      <c r="U380" s="1">
        <f>+T380*S380</f>
        <v>3.5888482094380458E-6</v>
      </c>
      <c r="V380" s="1">
        <f>+G380-P380</f>
        <v>1.8944255618624992E-3</v>
      </c>
    </row>
    <row r="381" spans="1:22">
      <c r="A381" s="30" t="s">
        <v>99</v>
      </c>
      <c r="B381" s="32"/>
      <c r="C381" s="33">
        <v>45854.481</v>
      </c>
      <c r="D381" s="33"/>
      <c r="E381" s="1">
        <f t="shared" si="83"/>
        <v>14175.979260141674</v>
      </c>
      <c r="F381" s="1">
        <f t="shared" si="84"/>
        <v>14176</v>
      </c>
      <c r="P381" s="1">
        <f t="shared" si="85"/>
        <v>1.5355024638809417E-3</v>
      </c>
      <c r="Q381" s="208">
        <f t="shared" si="86"/>
        <v>30835.981</v>
      </c>
      <c r="R381" s="91">
        <v>-4.9188999983016402E-3</v>
      </c>
    </row>
    <row r="382" spans="1:22">
      <c r="A382" s="99" t="s">
        <v>330</v>
      </c>
      <c r="B382" s="99" t="s">
        <v>50</v>
      </c>
      <c r="C382" s="100">
        <v>45861.476000000002</v>
      </c>
      <c r="D382" s="100" t="s">
        <v>138</v>
      </c>
      <c r="E382" s="1">
        <f t="shared" si="83"/>
        <v>14193.054979177141</v>
      </c>
      <c r="F382" s="1">
        <f t="shared" si="84"/>
        <v>14193</v>
      </c>
      <c r="G382" s="1">
        <f>+C382-(C$7+F382*C$8)</f>
        <v>2.2521999999298714E-2</v>
      </c>
      <c r="I382" s="1">
        <f>VLOOKUP($C382,'Active 1'!$C$21:$K$610,7,FALSE)</f>
        <v>2.6104370001121424E-2</v>
      </c>
      <c r="O382" s="1">
        <f ca="1">+C$11+C$12*$F382</f>
        <v>6.6447912315154983E-3</v>
      </c>
      <c r="P382" s="1">
        <f t="shared" si="85"/>
        <v>1.569185775479813E-3</v>
      </c>
      <c r="Q382" s="208">
        <f t="shared" si="86"/>
        <v>30842.976000000002</v>
      </c>
      <c r="S382" s="1">
        <f>+(P382-G382)^2</f>
        <v>4.3902042389786763E-4</v>
      </c>
      <c r="T382" s="1">
        <v>0.1</v>
      </c>
      <c r="U382" s="1">
        <f>+T382*S382</f>
        <v>4.3902042389786763E-5</v>
      </c>
      <c r="V382" s="1">
        <f>+G382-P382</f>
        <v>2.0952814223818901E-2</v>
      </c>
    </row>
    <row r="383" spans="1:22">
      <c r="A383" s="30" t="s">
        <v>284</v>
      </c>
      <c r="B383" s="32"/>
      <c r="C383" s="33">
        <v>45863.5</v>
      </c>
      <c r="D383" s="33" t="s">
        <v>257</v>
      </c>
      <c r="E383" s="1">
        <f t="shared" si="83"/>
        <v>14197.995830546366</v>
      </c>
      <c r="F383" s="1">
        <f t="shared" si="84"/>
        <v>14198</v>
      </c>
      <c r="P383" s="1">
        <f t="shared" si="85"/>
        <v>1.5791119799095227E-3</v>
      </c>
      <c r="Q383" s="208">
        <f t="shared" si="86"/>
        <v>30845</v>
      </c>
      <c r="R383" s="91">
        <v>1.87591999565484E-3</v>
      </c>
    </row>
    <row r="384" spans="1:22">
      <c r="A384" s="30" t="s">
        <v>101</v>
      </c>
      <c r="B384" s="32"/>
      <c r="C384" s="33">
        <v>45911.447999999997</v>
      </c>
      <c r="D384" s="33" t="s">
        <v>102</v>
      </c>
      <c r="E384" s="1">
        <f t="shared" si="83"/>
        <v>14315.043232449465</v>
      </c>
      <c r="F384" s="1">
        <f t="shared" si="84"/>
        <v>14315</v>
      </c>
      <c r="P384" s="1">
        <f t="shared" si="85"/>
        <v>1.8138958404082667E-3</v>
      </c>
      <c r="Q384" s="208">
        <f t="shared" si="86"/>
        <v>30892.947999999997</v>
      </c>
      <c r="R384" s="91">
        <v>2.1330189993022941E-2</v>
      </c>
    </row>
    <row r="385" spans="1:22">
      <c r="A385" s="30" t="s">
        <v>96</v>
      </c>
      <c r="B385" s="32"/>
      <c r="C385" s="33">
        <v>45925.769399999997</v>
      </c>
      <c r="D385" s="33"/>
      <c r="E385" s="1">
        <f t="shared" si="83"/>
        <v>14350.003661698134</v>
      </c>
      <c r="F385" s="1">
        <f t="shared" si="84"/>
        <v>14350</v>
      </c>
      <c r="G385" s="1">
        <f>+C385-(C$7+F385*C$8)</f>
        <v>1.4999999912106432E-3</v>
      </c>
      <c r="J385" s="1">
        <f>VLOOKUP($C385,'Active 1'!$C$21:$K$610,8,FALSE)</f>
        <v>5.1310399940120988E-3</v>
      </c>
      <c r="P385" s="1">
        <f t="shared" si="85"/>
        <v>1.8850660719576251E-3</v>
      </c>
      <c r="Q385" s="208">
        <f t="shared" si="86"/>
        <v>30907.269399999997</v>
      </c>
      <c r="R385" s="91"/>
      <c r="S385" s="1">
        <f>+(P385-G385)^2</f>
        <v>1.4827588654184119E-7</v>
      </c>
      <c r="T385" s="1">
        <v>1</v>
      </c>
      <c r="U385" s="1">
        <f>+T385*S385</f>
        <v>1.4827588654184119E-7</v>
      </c>
      <c r="V385" s="1">
        <f>+G385-P385</f>
        <v>-3.850660807469819E-4</v>
      </c>
    </row>
    <row r="386" spans="1:22">
      <c r="A386" s="30" t="s">
        <v>96</v>
      </c>
      <c r="B386" s="32"/>
      <c r="C386" s="33">
        <v>45928.637600000002</v>
      </c>
      <c r="D386" s="33"/>
      <c r="E386" s="1">
        <f t="shared" si="83"/>
        <v>14357.00531678571</v>
      </c>
      <c r="F386" s="1">
        <f t="shared" si="84"/>
        <v>14357</v>
      </c>
      <c r="G386" s="1">
        <f>+C386-(C$7+F386*C$8)</f>
        <v>2.1779999951831996E-3</v>
      </c>
      <c r="J386" s="1">
        <f>VLOOKUP($C386,'Active 1'!$C$21:$K$610,8,FALSE)</f>
        <v>5.8112100014113821E-3</v>
      </c>
      <c r="P386" s="1">
        <f t="shared" si="85"/>
        <v>1.8993518304008666E-3</v>
      </c>
      <c r="Q386" s="208">
        <f t="shared" si="86"/>
        <v>30910.137600000002</v>
      </c>
      <c r="R386" s="91"/>
      <c r="S386" s="1">
        <f>+(P386-G386)^2</f>
        <v>7.7644799736562212E-8</v>
      </c>
      <c r="T386" s="1">
        <v>1</v>
      </c>
      <c r="U386" s="1">
        <f>+T386*S386</f>
        <v>7.7644799736562212E-8</v>
      </c>
      <c r="V386" s="1">
        <f>+G386-P386</f>
        <v>2.7864816478233301E-4</v>
      </c>
    </row>
    <row r="387" spans="1:22">
      <c r="A387" s="30" t="s">
        <v>285</v>
      </c>
      <c r="B387" s="32"/>
      <c r="C387" s="33">
        <v>45941.347000000002</v>
      </c>
      <c r="D387" s="33" t="s">
        <v>138</v>
      </c>
      <c r="E387" s="1">
        <f t="shared" si="83"/>
        <v>14388.030641090108</v>
      </c>
      <c r="F387" s="1">
        <f t="shared" si="84"/>
        <v>14388</v>
      </c>
      <c r="P387" s="1">
        <f t="shared" si="85"/>
        <v>1.962824532394887E-3</v>
      </c>
      <c r="Q387" s="208">
        <f t="shared" si="86"/>
        <v>30922.847000000002</v>
      </c>
      <c r="R387" s="91">
        <v>1.6194820003875066E-2</v>
      </c>
    </row>
    <row r="388" spans="1:22">
      <c r="A388" s="30" t="s">
        <v>96</v>
      </c>
      <c r="B388" s="32"/>
      <c r="C388" s="33">
        <v>45943.7952</v>
      </c>
      <c r="D388" s="33"/>
      <c r="E388" s="1">
        <f t="shared" si="83"/>
        <v>14394.007020695912</v>
      </c>
      <c r="F388" s="1">
        <f t="shared" si="84"/>
        <v>14394</v>
      </c>
      <c r="G388" s="1">
        <f>+C388-(C$7+F388*C$8)</f>
        <v>2.8759999986505136E-3</v>
      </c>
      <c r="J388" s="1">
        <f>VLOOKUP($C388,'Active 1'!$C$21:$K$610,8,FALSE)</f>
        <v>6.5206799990846775E-3</v>
      </c>
      <c r="P388" s="1">
        <f t="shared" si="85"/>
        <v>1.9751486194279494E-3</v>
      </c>
      <c r="Q388" s="208">
        <f t="shared" si="86"/>
        <v>30925.2952</v>
      </c>
      <c r="R388" s="91"/>
      <c r="S388" s="1">
        <f>+(P388-G388)^2</f>
        <v>8.1153320744719618E-7</v>
      </c>
      <c r="T388" s="1">
        <v>1</v>
      </c>
      <c r="U388" s="1">
        <f>+T388*S388</f>
        <v>8.1153320744719618E-7</v>
      </c>
      <c r="V388" s="1">
        <f>+G388-P388</f>
        <v>9.008513792225642E-4</v>
      </c>
    </row>
    <row r="389" spans="1:22">
      <c r="A389" s="30" t="s">
        <v>285</v>
      </c>
      <c r="B389" s="32" t="s">
        <v>54</v>
      </c>
      <c r="C389" s="33">
        <v>45944.425999999999</v>
      </c>
      <c r="D389" s="33" t="s">
        <v>138</v>
      </c>
      <c r="E389" s="1">
        <f t="shared" si="83"/>
        <v>14395.546886824224</v>
      </c>
      <c r="F389" s="1">
        <f t="shared" si="84"/>
        <v>14395.5</v>
      </c>
      <c r="P389" s="1">
        <f t="shared" si="85"/>
        <v>1.9782316199668387E-3</v>
      </c>
      <c r="Q389" s="208">
        <f t="shared" si="86"/>
        <v>30925.925999999999</v>
      </c>
      <c r="R389" s="91">
        <v>2.2852144997159485E-2</v>
      </c>
    </row>
    <row r="390" spans="1:22">
      <c r="A390" s="30" t="s">
        <v>286</v>
      </c>
      <c r="B390" s="32"/>
      <c r="C390" s="33">
        <v>46235.45</v>
      </c>
      <c r="D390" s="33" t="s">
        <v>138</v>
      </c>
      <c r="E390" s="1">
        <f t="shared" si="83"/>
        <v>15105.974914926532</v>
      </c>
      <c r="F390" s="1">
        <f t="shared" si="84"/>
        <v>15106</v>
      </c>
      <c r="P390" s="1">
        <f t="shared" si="85"/>
        <v>3.5275255527235858E-3</v>
      </c>
      <c r="Q390" s="208">
        <f t="shared" si="86"/>
        <v>31216.949999999997</v>
      </c>
      <c r="R390" s="91">
        <v>-6.4106000063475221E-3</v>
      </c>
    </row>
    <row r="391" spans="1:22">
      <c r="A391" s="99" t="s">
        <v>330</v>
      </c>
      <c r="B391" s="99" t="s">
        <v>54</v>
      </c>
      <c r="C391" s="100">
        <v>46236.489000000001</v>
      </c>
      <c r="D391" s="100" t="s">
        <v>138</v>
      </c>
      <c r="E391" s="1">
        <f t="shared" si="83"/>
        <v>15108.511251177841</v>
      </c>
      <c r="F391" s="1">
        <f t="shared" si="84"/>
        <v>15108.5</v>
      </c>
      <c r="G391" s="1">
        <f>+C391-(C$7+F391*C$8)</f>
        <v>4.6089999959804118E-3</v>
      </c>
      <c r="I391" s="1">
        <f>VLOOKUP($C391,'Active 1'!$C$21:$K$610,7,FALSE)</f>
        <v>8.4751749964198098E-3</v>
      </c>
      <c r="O391" s="1">
        <f ca="1">+C$11+C$12*$F391</f>
        <v>1.2041234729327485E-2</v>
      </c>
      <c r="P391" s="1">
        <f t="shared" si="85"/>
        <v>3.5332905008162024E-3</v>
      </c>
      <c r="Q391" s="208">
        <f t="shared" si="86"/>
        <v>31217.989000000001</v>
      </c>
      <c r="S391" s="1">
        <f>+(P391-G391)^2</f>
        <v>1.1571509179864381E-6</v>
      </c>
      <c r="T391" s="1">
        <v>0.1</v>
      </c>
      <c r="U391" s="1">
        <f>+T391*S391</f>
        <v>1.1571509179864382E-7</v>
      </c>
      <c r="V391" s="1">
        <f>+G391-P391</f>
        <v>1.0757094951642093E-3</v>
      </c>
    </row>
    <row r="392" spans="1:22">
      <c r="A392" s="99" t="s">
        <v>330</v>
      </c>
      <c r="B392" s="99" t="s">
        <v>54</v>
      </c>
      <c r="C392" s="100">
        <v>46259.447999999997</v>
      </c>
      <c r="D392" s="100" t="s">
        <v>138</v>
      </c>
      <c r="E392" s="1">
        <f t="shared" si="83"/>
        <v>15164.557203048469</v>
      </c>
      <c r="F392" s="1">
        <f t="shared" si="84"/>
        <v>15164.5</v>
      </c>
      <c r="G392" s="1">
        <f>+C392-(C$7+F392*C$8)</f>
        <v>2.343299999483861E-2</v>
      </c>
      <c r="I392" s="1">
        <f>VLOOKUP($C392,'Active 1'!$C$21:$K$610,7,FALSE)</f>
        <v>2.7316534993587993E-2</v>
      </c>
      <c r="O392" s="1">
        <f ca="1">+C$11+C$12*$F392</f>
        <v>1.2371328487795513E-2</v>
      </c>
      <c r="P392" s="1">
        <f t="shared" si="85"/>
        <v>3.6630015590054521E-3</v>
      </c>
      <c r="Q392" s="208">
        <f t="shared" si="86"/>
        <v>31240.947999999997</v>
      </c>
      <c r="S392" s="1">
        <f>+(P392-G392)^2</f>
        <v>3.9085283815284554E-4</v>
      </c>
      <c r="T392" s="1">
        <v>0.1</v>
      </c>
      <c r="U392" s="1">
        <f>+T392*S392</f>
        <v>3.9085283815284557E-5</v>
      </c>
      <c r="V392" s="1">
        <f>+G392-P392</f>
        <v>1.9769998435833158E-2</v>
      </c>
    </row>
    <row r="393" spans="1:22">
      <c r="A393" s="30" t="s">
        <v>286</v>
      </c>
      <c r="B393" s="32"/>
      <c r="C393" s="33">
        <v>46260.434999999998</v>
      </c>
      <c r="D393" s="33" t="s">
        <v>138</v>
      </c>
      <c r="E393" s="1">
        <f t="shared" si="83"/>
        <v>15166.966600430602</v>
      </c>
      <c r="F393" s="1">
        <f t="shared" si="84"/>
        <v>15167</v>
      </c>
      <c r="P393" s="1">
        <f t="shared" si="85"/>
        <v>3.6688179553940325E-3</v>
      </c>
      <c r="Q393" s="208">
        <f t="shared" si="86"/>
        <v>31241.934999999998</v>
      </c>
      <c r="R393" s="91">
        <v>-9.7976899996865541E-3</v>
      </c>
    </row>
    <row r="394" spans="1:22">
      <c r="A394" s="30" t="s">
        <v>287</v>
      </c>
      <c r="B394" s="32"/>
      <c r="C394" s="33">
        <v>46260.485000000001</v>
      </c>
      <c r="D394" s="33" t="s">
        <v>138</v>
      </c>
      <c r="E394" s="1">
        <f t="shared" si="83"/>
        <v>15167.08865703558</v>
      </c>
      <c r="F394" s="1">
        <f t="shared" si="84"/>
        <v>15167</v>
      </c>
      <c r="P394" s="1">
        <f t="shared" si="85"/>
        <v>3.6688179553940325E-3</v>
      </c>
      <c r="Q394" s="208">
        <f t="shared" si="86"/>
        <v>31241.985000000001</v>
      </c>
      <c r="R394" s="91">
        <v>4.0202310003223829E-2</v>
      </c>
    </row>
    <row r="395" spans="1:22">
      <c r="A395" s="30" t="s">
        <v>99</v>
      </c>
      <c r="B395" s="32"/>
      <c r="C395" s="33">
        <v>46271.481</v>
      </c>
      <c r="D395" s="33"/>
      <c r="E395" s="1">
        <f t="shared" si="83"/>
        <v>15193.931345600828</v>
      </c>
      <c r="F395" s="1">
        <f t="shared" si="84"/>
        <v>15194</v>
      </c>
      <c r="P395" s="1">
        <f t="shared" si="85"/>
        <v>3.7317751340581254E-3</v>
      </c>
      <c r="Q395" s="208">
        <f t="shared" si="86"/>
        <v>31252.981</v>
      </c>
      <c r="R395" s="91">
        <v>-2.4231319999671541E-2</v>
      </c>
    </row>
    <row r="396" spans="1:22">
      <c r="A396" s="16" t="s">
        <v>331</v>
      </c>
      <c r="B396" s="16" t="s">
        <v>50</v>
      </c>
      <c r="C396" s="17">
        <v>46271.498</v>
      </c>
      <c r="D396" s="17" t="s">
        <v>138</v>
      </c>
      <c r="E396" s="1">
        <f t="shared" si="83"/>
        <v>15193.972844846518</v>
      </c>
      <c r="F396" s="1">
        <f t="shared" si="84"/>
        <v>15194</v>
      </c>
      <c r="G396" s="1">
        <f>+C396-(C$7+F396*C$8)</f>
        <v>-1.1124000004201662E-2</v>
      </c>
      <c r="J396" s="1">
        <f>VLOOKUP($C396,'Active 1'!$C$21:$K$610,8,FALSE)</f>
        <v>-7.2313199998461641E-3</v>
      </c>
      <c r="O396" s="1">
        <f ca="1">+C$11+C$12*$F396</f>
        <v>1.2545217164131345E-2</v>
      </c>
      <c r="P396" s="1">
        <f t="shared" si="85"/>
        <v>3.7317751340581254E-3</v>
      </c>
      <c r="Q396" s="208">
        <f t="shared" si="86"/>
        <v>31252.998</v>
      </c>
      <c r="S396" s="1">
        <f>+(P396-G396)^2</f>
        <v>2.206940549585376E-4</v>
      </c>
      <c r="T396" s="1">
        <v>1</v>
      </c>
      <c r="U396" s="1">
        <f>+T396*S396</f>
        <v>2.206940549585376E-4</v>
      </c>
      <c r="V396" s="1">
        <f>+G396-P396</f>
        <v>-1.4855775138259787E-2</v>
      </c>
    </row>
    <row r="397" spans="1:22">
      <c r="A397" s="99" t="s">
        <v>330</v>
      </c>
      <c r="B397" s="99" t="s">
        <v>50</v>
      </c>
      <c r="C397" s="100">
        <v>46271.517999999996</v>
      </c>
      <c r="D397" s="100" t="s">
        <v>138</v>
      </c>
      <c r="E397" s="1">
        <f t="shared" si="83"/>
        <v>15194.021667488498</v>
      </c>
      <c r="F397" s="1">
        <f t="shared" si="84"/>
        <v>15194</v>
      </c>
      <c r="G397" s="1">
        <f>+C397-(C$7+F397*C$8)</f>
        <v>8.8759999925969169E-3</v>
      </c>
      <c r="I397" s="1">
        <f>VLOOKUP($C397,'Active 1'!$C$21:$K$610,7,FALSE)</f>
        <v>1.2768679996952415E-2</v>
      </c>
      <c r="O397" s="1">
        <f ca="1">+C$11+C$12*$F397</f>
        <v>1.2545217164131345E-2</v>
      </c>
      <c r="P397" s="1">
        <f t="shared" si="85"/>
        <v>3.7317751340581254E-3</v>
      </c>
      <c r="Q397" s="208">
        <f t="shared" si="86"/>
        <v>31253.017999999996</v>
      </c>
      <c r="S397" s="1">
        <f>+(P397-G397)^2</f>
        <v>2.6463049395208447E-5</v>
      </c>
      <c r="T397" s="1">
        <v>0.1</v>
      </c>
      <c r="U397" s="1">
        <f>+T397*S397</f>
        <v>2.646304939520845E-6</v>
      </c>
      <c r="V397" s="1">
        <f>+G397-P397</f>
        <v>5.1442248585387915E-3</v>
      </c>
    </row>
    <row r="398" spans="1:22">
      <c r="A398" s="30" t="s">
        <v>107</v>
      </c>
      <c r="B398" s="32" t="s">
        <v>54</v>
      </c>
      <c r="C398" s="33">
        <v>46318.428</v>
      </c>
      <c r="D398" s="33"/>
      <c r="E398" s="1">
        <f t="shared" si="83"/>
        <v>15308.535174272412</v>
      </c>
      <c r="F398" s="1">
        <f t="shared" si="84"/>
        <v>15308.5</v>
      </c>
      <c r="P398" s="1">
        <f t="shared" si="85"/>
        <v>4.0016099584357021E-3</v>
      </c>
      <c r="Q398" s="208">
        <f t="shared" si="86"/>
        <v>31299.928</v>
      </c>
      <c r="R398" s="91">
        <v>1.8337174995394889E-2</v>
      </c>
    </row>
    <row r="399" spans="1:22">
      <c r="A399" s="30" t="s">
        <v>288</v>
      </c>
      <c r="B399" s="32"/>
      <c r="C399" s="33">
        <v>46585.315000000002</v>
      </c>
      <c r="D399" s="33" t="s">
        <v>138</v>
      </c>
      <c r="E399" s="1">
        <f t="shared" si="83"/>
        <v>15960.041596890971</v>
      </c>
      <c r="F399" s="1">
        <f t="shared" si="84"/>
        <v>15960</v>
      </c>
      <c r="P399" s="1">
        <f t="shared" si="85"/>
        <v>5.624736858114994E-3</v>
      </c>
      <c r="Q399" s="208">
        <f t="shared" si="86"/>
        <v>31566.815000000002</v>
      </c>
      <c r="R399" s="91">
        <v>2.1170140003960114E-2</v>
      </c>
    </row>
    <row r="400" spans="1:22">
      <c r="A400" s="30" t="s">
        <v>288</v>
      </c>
      <c r="B400" s="32"/>
      <c r="C400" s="33">
        <v>46587.334999999999</v>
      </c>
      <c r="D400" s="33" t="s">
        <v>138</v>
      </c>
      <c r="E400" s="1">
        <f t="shared" si="83"/>
        <v>15964.972683731798</v>
      </c>
      <c r="F400" s="1">
        <f t="shared" si="84"/>
        <v>15965</v>
      </c>
      <c r="P400" s="1">
        <f t="shared" si="85"/>
        <v>5.6377710672959602E-3</v>
      </c>
      <c r="Q400" s="208">
        <f t="shared" si="86"/>
        <v>31568.834999999999</v>
      </c>
      <c r="R400" s="91">
        <v>-7.0583100023213774E-3</v>
      </c>
    </row>
    <row r="401" spans="1:22">
      <c r="A401" s="30" t="s">
        <v>289</v>
      </c>
      <c r="B401" s="32"/>
      <c r="C401" s="33">
        <v>46591.442999999999</v>
      </c>
      <c r="D401" s="33" t="s">
        <v>138</v>
      </c>
      <c r="E401" s="1">
        <f t="shared" si="83"/>
        <v>15975.000854396225</v>
      </c>
      <c r="F401" s="1">
        <f t="shared" si="84"/>
        <v>15975</v>
      </c>
      <c r="P401" s="1">
        <f t="shared" si="85"/>
        <v>5.6638658693994523E-3</v>
      </c>
      <c r="Q401" s="208">
        <f t="shared" si="86"/>
        <v>31572.942999999999</v>
      </c>
      <c r="R401" s="91">
        <v>4.4847899989690632E-3</v>
      </c>
    </row>
    <row r="402" spans="1:22">
      <c r="A402" s="99" t="s">
        <v>330</v>
      </c>
      <c r="B402" s="99" t="s">
        <v>50</v>
      </c>
      <c r="C402" s="100">
        <v>46591.451999999997</v>
      </c>
      <c r="D402" s="100" t="s">
        <v>138</v>
      </c>
      <c r="E402" s="1">
        <f t="shared" si="83"/>
        <v>15975.022824585116</v>
      </c>
      <c r="F402" s="1">
        <f t="shared" si="84"/>
        <v>15975</v>
      </c>
      <c r="G402" s="1">
        <f>+C402-(C$7+F402*C$8)</f>
        <v>9.3499999929917976E-3</v>
      </c>
      <c r="I402" s="1">
        <f>VLOOKUP($C402,'Active 1'!$C$21:$K$610,7,FALSE)</f>
        <v>1.3484789997164626E-2</v>
      </c>
      <c r="O402" s="1">
        <f ca="1">+C$11+C$12*$F402</f>
        <v>1.7148846188479963E-2</v>
      </c>
      <c r="P402" s="1">
        <f t="shared" si="85"/>
        <v>5.6638658693994523E-3</v>
      </c>
      <c r="Q402" s="208">
        <f t="shared" si="86"/>
        <v>31572.951999999997</v>
      </c>
      <c r="S402" s="1">
        <f>+(P402-G402)^2</f>
        <v>1.3587584777111909E-5</v>
      </c>
      <c r="T402" s="1">
        <v>0.1</v>
      </c>
      <c r="U402" s="1">
        <f>+T402*S402</f>
        <v>1.3587584777111909E-6</v>
      </c>
      <c r="V402" s="1">
        <f>+G402-P402</f>
        <v>3.6861341235923453E-3</v>
      </c>
    </row>
    <row r="403" spans="1:22">
      <c r="A403" s="30" t="s">
        <v>111</v>
      </c>
      <c r="B403" s="32"/>
      <c r="C403" s="33">
        <v>46593.489000000001</v>
      </c>
      <c r="D403" s="33"/>
      <c r="E403" s="1">
        <f t="shared" si="83"/>
        <v>15979.995410671649</v>
      </c>
      <c r="F403" s="1">
        <f t="shared" si="84"/>
        <v>15980</v>
      </c>
      <c r="P403" s="1">
        <f t="shared" si="85"/>
        <v>5.6769264623219365E-3</v>
      </c>
      <c r="Q403" s="208">
        <f t="shared" si="86"/>
        <v>31574.989000000001</v>
      </c>
      <c r="R403" s="91">
        <v>2.2563399979844689E-3</v>
      </c>
    </row>
    <row r="404" spans="1:22">
      <c r="A404" s="30" t="s">
        <v>288</v>
      </c>
      <c r="B404" s="32"/>
      <c r="C404" s="33">
        <v>46603.339</v>
      </c>
      <c r="D404" s="33" t="s">
        <v>138</v>
      </c>
      <c r="E404" s="1">
        <f t="shared" si="83"/>
        <v>16004.040561850956</v>
      </c>
      <c r="F404" s="1">
        <f t="shared" si="84"/>
        <v>16004</v>
      </c>
      <c r="P404" s="1">
        <f t="shared" si="85"/>
        <v>5.7397397289105992E-3</v>
      </c>
      <c r="Q404" s="208">
        <f t="shared" si="86"/>
        <v>31584.839</v>
      </c>
      <c r="R404" s="91">
        <v>2.0759779996296857E-2</v>
      </c>
    </row>
    <row r="405" spans="1:22">
      <c r="A405" s="30" t="s">
        <v>289</v>
      </c>
      <c r="B405" s="32"/>
      <c r="C405" s="33">
        <v>46610.330999999998</v>
      </c>
      <c r="D405" s="33" t="s">
        <v>138</v>
      </c>
      <c r="E405" s="1">
        <f t="shared" ref="E405:E468" si="95">+(C405-C$7)/C$8</f>
        <v>16021.108957490113</v>
      </c>
      <c r="F405" s="1">
        <f t="shared" ref="F405:F468" si="96">ROUND(2*E405,0)/2</f>
        <v>16021</v>
      </c>
      <c r="P405" s="1">
        <f t="shared" ref="P405:P468" si="97">+D$11+D$12*F405+D$13*F405^2</f>
        <v>5.7843550558631662E-3</v>
      </c>
      <c r="Q405" s="208">
        <f t="shared" ref="Q405:Q468" si="98">+C405-15018.5</f>
        <v>31591.830999999998</v>
      </c>
      <c r="R405" s="91">
        <v>4.8783049998746719E-2</v>
      </c>
    </row>
    <row r="406" spans="1:22">
      <c r="A406" s="99" t="s">
        <v>330</v>
      </c>
      <c r="B406" s="99" t="s">
        <v>54</v>
      </c>
      <c r="C406" s="100">
        <v>46610.510999999999</v>
      </c>
      <c r="D406" s="100" t="s">
        <v>138</v>
      </c>
      <c r="E406" s="1">
        <f t="shared" si="95"/>
        <v>16021.548361268011</v>
      </c>
      <c r="F406" s="1">
        <f t="shared" si="96"/>
        <v>16021.5</v>
      </c>
      <c r="G406" s="1">
        <f>+C406-(C$7+F406*C$8)</f>
        <v>1.9810999998298939E-2</v>
      </c>
      <c r="I406" s="1">
        <f>VLOOKUP($C406,'Active 1'!$C$21:$K$610,7,FALSE)</f>
        <v>2.3960204998729751E-2</v>
      </c>
      <c r="O406" s="1">
        <f ca="1">+C$11+C$12*$F406</f>
        <v>1.742294189863644E-2</v>
      </c>
      <c r="P406" s="1">
        <f t="shared" si="97"/>
        <v>5.7856688104133552E-3</v>
      </c>
      <c r="Q406" s="208">
        <f t="shared" si="98"/>
        <v>31592.010999999999</v>
      </c>
      <c r="S406" s="1">
        <f>+(P406-G406)^2</f>
        <v>1.9670991492987605E-4</v>
      </c>
      <c r="T406" s="1">
        <v>0.1</v>
      </c>
      <c r="U406" s="1">
        <f>+T406*S406</f>
        <v>1.9670991492987606E-5</v>
      </c>
      <c r="V406" s="1">
        <f>+G406-P406</f>
        <v>1.4025331187885584E-2</v>
      </c>
    </row>
    <row r="407" spans="1:22">
      <c r="A407" s="30" t="s">
        <v>289</v>
      </c>
      <c r="B407" s="32"/>
      <c r="C407" s="33">
        <v>46612.358</v>
      </c>
      <c r="D407" s="33" t="s">
        <v>138</v>
      </c>
      <c r="E407" s="1">
        <f t="shared" si="95"/>
        <v>16026.057132255648</v>
      </c>
      <c r="F407" s="1">
        <f t="shared" si="96"/>
        <v>16026</v>
      </c>
      <c r="P407" s="1">
        <f t="shared" si="97"/>
        <v>5.797496558926335E-3</v>
      </c>
      <c r="Q407" s="208">
        <f t="shared" si="98"/>
        <v>31593.858</v>
      </c>
      <c r="R407" s="91">
        <v>2.7554599997529294E-2</v>
      </c>
    </row>
    <row r="408" spans="1:22">
      <c r="A408" s="16" t="s">
        <v>332</v>
      </c>
      <c r="B408" s="16" t="s">
        <v>50</v>
      </c>
      <c r="C408" s="17">
        <v>46613.58</v>
      </c>
      <c r="D408" s="17" t="s">
        <v>138</v>
      </c>
      <c r="E408" s="1">
        <f t="shared" si="95"/>
        <v>16029.040195681146</v>
      </c>
      <c r="F408" s="1">
        <f t="shared" si="96"/>
        <v>16029</v>
      </c>
      <c r="G408" s="1">
        <f>+C408-(C$7+F408*C$8)</f>
        <v>1.6466000000946224E-2</v>
      </c>
      <c r="I408" s="1">
        <f>VLOOKUP($C408,'Active 1'!$C$21:$K$610,7,FALSE)</f>
        <v>2.0617529997252859E-2</v>
      </c>
      <c r="O408" s="1">
        <f ca="1">+C$11+C$12*$F408</f>
        <v>1.7467150884145549E-2</v>
      </c>
      <c r="P408" s="1">
        <f t="shared" si="97"/>
        <v>5.8053856821628641E-3</v>
      </c>
      <c r="Q408" s="208">
        <f t="shared" si="98"/>
        <v>31595.08</v>
      </c>
      <c r="S408" s="1">
        <f>+(P408-G408)^2</f>
        <v>1.136486976538488E-4</v>
      </c>
      <c r="T408" s="1">
        <v>0.1</v>
      </c>
      <c r="U408" s="1">
        <f>+T408*S408</f>
        <v>1.136486976538488E-5</v>
      </c>
      <c r="V408" s="1">
        <f>+G408-P408</f>
        <v>1.066061431878336E-2</v>
      </c>
    </row>
    <row r="409" spans="1:22">
      <c r="A409" s="99" t="s">
        <v>330</v>
      </c>
      <c r="B409" s="99" t="s">
        <v>50</v>
      </c>
      <c r="C409" s="100">
        <v>46645.523999999998</v>
      </c>
      <c r="D409" s="100" t="s">
        <v>138</v>
      </c>
      <c r="E409" s="1">
        <f t="shared" si="95"/>
        <v>16107.019719465085</v>
      </c>
      <c r="F409" s="1">
        <f t="shared" si="96"/>
        <v>16107</v>
      </c>
      <c r="G409" s="1">
        <f>+C409-(C$7+F409*C$8)</f>
        <v>8.0779999916558154E-3</v>
      </c>
      <c r="I409" s="1">
        <f>VLOOKUP($C409,'Active 1'!$C$21:$K$610,7,FALSE)</f>
        <v>1.2253709996002726E-2</v>
      </c>
      <c r="O409" s="1">
        <f ca="1">+C$11+C$12*$F409</f>
        <v>1.7926924333440286E-2</v>
      </c>
      <c r="P409" s="1">
        <f t="shared" si="97"/>
        <v>6.0116141695058731E-3</v>
      </c>
      <c r="Q409" s="208">
        <f t="shared" si="98"/>
        <v>31627.023999999998</v>
      </c>
      <c r="S409" s="1">
        <f>+(P409-G409)^2</f>
        <v>4.2699503659822931E-6</v>
      </c>
      <c r="T409" s="1">
        <v>0.1</v>
      </c>
      <c r="U409" s="1">
        <f>+T409*S409</f>
        <v>4.2699503659822935E-7</v>
      </c>
      <c r="V409" s="1">
        <f>+G409-P409</f>
        <v>2.0663858221499423E-3</v>
      </c>
    </row>
    <row r="410" spans="1:22">
      <c r="A410" s="30" t="s">
        <v>112</v>
      </c>
      <c r="B410" s="32"/>
      <c r="C410" s="33">
        <v>46705.328000000001</v>
      </c>
      <c r="D410" s="33"/>
      <c r="E410" s="1">
        <f t="shared" si="95"/>
        <v>16253.009183538954</v>
      </c>
      <c r="F410" s="1">
        <f t="shared" si="96"/>
        <v>16253</v>
      </c>
      <c r="P410" s="1">
        <f t="shared" si="97"/>
        <v>6.4033839537506743E-3</v>
      </c>
      <c r="Q410" s="208">
        <f t="shared" si="98"/>
        <v>31686.828000000001</v>
      </c>
      <c r="R410" s="91">
        <v>7.9829699971014634E-3</v>
      </c>
    </row>
    <row r="411" spans="1:22">
      <c r="A411" s="30" t="s">
        <v>112</v>
      </c>
      <c r="B411" s="32"/>
      <c r="C411" s="33">
        <v>46705.334999999999</v>
      </c>
      <c r="D411" s="33"/>
      <c r="E411" s="1">
        <f t="shared" si="95"/>
        <v>16253.026271463643</v>
      </c>
      <c r="F411" s="1">
        <f t="shared" si="96"/>
        <v>16253</v>
      </c>
      <c r="P411" s="1">
        <f t="shared" si="97"/>
        <v>6.4033839537506743E-3</v>
      </c>
      <c r="Q411" s="208">
        <f t="shared" si="98"/>
        <v>31686.834999999999</v>
      </c>
      <c r="R411" s="91">
        <v>1.4982969994889572E-2</v>
      </c>
    </row>
    <row r="412" spans="1:22">
      <c r="A412" s="30" t="s">
        <v>290</v>
      </c>
      <c r="B412" s="32"/>
      <c r="C412" s="33">
        <v>46988.396999999997</v>
      </c>
      <c r="D412" s="33" t="s">
        <v>257</v>
      </c>
      <c r="E412" s="1">
        <f t="shared" si="95"/>
        <v>16944.018005790349</v>
      </c>
      <c r="F412" s="1">
        <f t="shared" si="96"/>
        <v>16944</v>
      </c>
      <c r="P412" s="1">
        <f t="shared" si="97"/>
        <v>8.3593119450813963E-3</v>
      </c>
      <c r="Q412" s="208">
        <f t="shared" si="98"/>
        <v>31969.896999999997</v>
      </c>
      <c r="R412" s="91">
        <v>1.1811179996584542E-2</v>
      </c>
    </row>
    <row r="413" spans="1:22">
      <c r="A413" s="30" t="s">
        <v>114</v>
      </c>
      <c r="B413" s="32"/>
      <c r="C413" s="33">
        <v>47298.4876</v>
      </c>
      <c r="D413" s="33"/>
      <c r="E413" s="1">
        <f t="shared" si="95"/>
        <v>17700.990123179519</v>
      </c>
      <c r="F413" s="1">
        <f t="shared" si="96"/>
        <v>17701</v>
      </c>
      <c r="G413" s="1">
        <f t="shared" ref="G413:G418" si="99">+C413-(C$7+F413*C$8)</f>
        <v>-4.0460000018356368E-3</v>
      </c>
      <c r="J413" s="1">
        <f>VLOOKUP($C413,'Active 1'!$C$21:$K$610,8,FALSE)</f>
        <v>6.2384999910136685E-4</v>
      </c>
      <c r="P413" s="1">
        <f t="shared" si="97"/>
        <v>1.0694859076033209E-2</v>
      </c>
      <c r="Q413" s="208">
        <f t="shared" si="98"/>
        <v>32279.9876</v>
      </c>
      <c r="R413" s="91"/>
      <c r="S413" s="1">
        <f t="shared" ref="S413:S418" si="100">+(P413-G413)^2</f>
        <v>2.1729292635358835E-4</v>
      </c>
      <c r="T413" s="1">
        <v>1</v>
      </c>
      <c r="U413" s="1">
        <f t="shared" ref="U413:U418" si="101">+T413*S413</f>
        <v>2.1729292635358835E-4</v>
      </c>
      <c r="V413" s="1">
        <f t="shared" ref="V413:V418" si="102">+G413-P413</f>
        <v>-1.4740859077868845E-2</v>
      </c>
    </row>
    <row r="414" spans="1:22">
      <c r="A414" s="30" t="s">
        <v>114</v>
      </c>
      <c r="B414" s="32" t="s">
        <v>54</v>
      </c>
      <c r="C414" s="33">
        <v>47299.513800000001</v>
      </c>
      <c r="D414" s="33"/>
      <c r="E414" s="1">
        <f t="shared" si="95"/>
        <v>17703.495212939946</v>
      </c>
      <c r="F414" s="1">
        <f t="shared" si="96"/>
        <v>17703.5</v>
      </c>
      <c r="G414" s="1">
        <f t="shared" si="99"/>
        <v>-1.9610000017564744E-3</v>
      </c>
      <c r="J414" s="1">
        <f>VLOOKUP($C414,'Active 1'!$C$21:$K$610,8,FALSE)</f>
        <v>2.709624997805804E-3</v>
      </c>
      <c r="P414" s="1">
        <f t="shared" si="97"/>
        <v>1.0702906217767434E-2</v>
      </c>
      <c r="Q414" s="208">
        <f t="shared" si="98"/>
        <v>32281.013800000001</v>
      </c>
      <c r="R414" s="91"/>
      <c r="S414" s="1">
        <f t="shared" si="100"/>
        <v>1.6037452073689633E-4</v>
      </c>
      <c r="T414" s="1">
        <v>1</v>
      </c>
      <c r="U414" s="1">
        <f t="shared" si="101"/>
        <v>1.6037452073689633E-4</v>
      </c>
      <c r="V414" s="1">
        <f t="shared" si="102"/>
        <v>-1.2663906219523909E-2</v>
      </c>
    </row>
    <row r="415" spans="1:22">
      <c r="A415" s="30" t="s">
        <v>114</v>
      </c>
      <c r="B415" s="32"/>
      <c r="C415" s="33">
        <v>47300.5383</v>
      </c>
      <c r="D415" s="33"/>
      <c r="E415" s="1">
        <f t="shared" si="95"/>
        <v>17705.996152775802</v>
      </c>
      <c r="F415" s="1">
        <f t="shared" si="96"/>
        <v>17706</v>
      </c>
      <c r="G415" s="1">
        <f t="shared" si="99"/>
        <v>-1.5760000023874454E-3</v>
      </c>
      <c r="J415" s="1">
        <f>VLOOKUP($C415,'Active 1'!$C$21:$K$610,8,FALSE)</f>
        <v>3.0953999958001077E-3</v>
      </c>
      <c r="P415" s="1">
        <f t="shared" si="97"/>
        <v>1.0710955558146808E-2</v>
      </c>
      <c r="Q415" s="208">
        <f t="shared" si="98"/>
        <v>32282.0383</v>
      </c>
      <c r="R415" s="91"/>
      <c r="S415" s="1">
        <f t="shared" si="100"/>
        <v>1.5096927694654359E-4</v>
      </c>
      <c r="T415" s="1">
        <v>1</v>
      </c>
      <c r="U415" s="1">
        <f t="shared" si="101"/>
        <v>1.5096927694654359E-4</v>
      </c>
      <c r="V415" s="1">
        <f t="shared" si="102"/>
        <v>-1.2286955560534253E-2</v>
      </c>
    </row>
    <row r="416" spans="1:22">
      <c r="A416" s="30" t="s">
        <v>114</v>
      </c>
      <c r="B416" s="32" t="s">
        <v>54</v>
      </c>
      <c r="C416" s="33">
        <v>47301.560700000002</v>
      </c>
      <c r="D416" s="33"/>
      <c r="E416" s="1">
        <f t="shared" si="95"/>
        <v>17708.491966234258</v>
      </c>
      <c r="F416" s="1">
        <f t="shared" si="96"/>
        <v>17708.5</v>
      </c>
      <c r="G416" s="1">
        <f t="shared" si="99"/>
        <v>-3.2910000008996576E-3</v>
      </c>
      <c r="J416" s="1">
        <f>VLOOKUP($C416,'Active 1'!$C$21:$K$610,8,FALSE)</f>
        <v>1.3811750031891279E-3</v>
      </c>
      <c r="P416" s="1">
        <f t="shared" si="97"/>
        <v>1.0719007097171288E-2</v>
      </c>
      <c r="Q416" s="208">
        <f t="shared" si="98"/>
        <v>32283.060700000002</v>
      </c>
      <c r="R416" s="91"/>
      <c r="S416" s="1">
        <f t="shared" si="100"/>
        <v>1.9628029888799827E-4</v>
      </c>
      <c r="T416" s="1">
        <v>1</v>
      </c>
      <c r="U416" s="1">
        <f t="shared" si="101"/>
        <v>1.9628029888799827E-4</v>
      </c>
      <c r="V416" s="1">
        <f t="shared" si="102"/>
        <v>-1.4010007098070945E-2</v>
      </c>
    </row>
    <row r="417" spans="1:22">
      <c r="A417" s="99" t="s">
        <v>330</v>
      </c>
      <c r="B417" s="99" t="s">
        <v>50</v>
      </c>
      <c r="C417" s="100">
        <v>47332.510999999999</v>
      </c>
      <c r="D417" s="100" t="s">
        <v>138</v>
      </c>
      <c r="E417" s="1">
        <f t="shared" si="95"/>
        <v>17784.045737051005</v>
      </c>
      <c r="F417" s="1">
        <f t="shared" si="96"/>
        <v>17784</v>
      </c>
      <c r="G417" s="1">
        <f t="shared" si="99"/>
        <v>1.8735999998170882E-2</v>
      </c>
      <c r="I417" s="1">
        <f>VLOOKUP($C417,'Active 1'!$C$21:$K$610,7,FALSE)</f>
        <v>2.3431579997122753E-2</v>
      </c>
      <c r="O417" s="1">
        <f ca="1">+C$11+C$12*$F417</f>
        <v>2.78120534932772E-2</v>
      </c>
      <c r="P417" s="1">
        <f t="shared" si="97"/>
        <v>1.0963199401402918E-2</v>
      </c>
      <c r="Q417" s="208">
        <f t="shared" si="98"/>
        <v>32314.010999999999</v>
      </c>
      <c r="S417" s="1">
        <f t="shared" si="100"/>
        <v>6.0416429117116426E-5</v>
      </c>
      <c r="T417" s="1">
        <v>0.1</v>
      </c>
      <c r="U417" s="1">
        <f t="shared" si="101"/>
        <v>6.0416429117116426E-6</v>
      </c>
      <c r="V417" s="1">
        <f t="shared" si="102"/>
        <v>7.7728005967679648E-3</v>
      </c>
    </row>
    <row r="418" spans="1:22">
      <c r="A418" s="99" t="s">
        <v>330</v>
      </c>
      <c r="B418" s="99" t="s">
        <v>50</v>
      </c>
      <c r="C418" s="100">
        <v>47373.476000000002</v>
      </c>
      <c r="D418" s="100" t="s">
        <v>138</v>
      </c>
      <c r="E418" s="1">
        <f t="shared" si="95"/>
        <v>17884.046713503853</v>
      </c>
      <c r="F418" s="1">
        <f t="shared" si="96"/>
        <v>17884</v>
      </c>
      <c r="G418" s="1">
        <f t="shared" si="99"/>
        <v>1.913599999534199E-2</v>
      </c>
      <c r="I418" s="1">
        <f>VLOOKUP($C418,'Active 1'!$C$21:$K$610,7,FALSE)</f>
        <v>2.386258000478847E-2</v>
      </c>
      <c r="O418" s="1">
        <f ca="1">+C$11+C$12*$F418</f>
        <v>2.840150663339866E-2</v>
      </c>
      <c r="P418" s="1">
        <f t="shared" si="97"/>
        <v>1.1289719814699541E-2</v>
      </c>
      <c r="Q418" s="208">
        <f t="shared" si="98"/>
        <v>32354.976000000002</v>
      </c>
      <c r="S418" s="1">
        <f t="shared" si="100"/>
        <v>6.1564112673142513E-5</v>
      </c>
      <c r="T418" s="1">
        <v>0.1</v>
      </c>
      <c r="U418" s="1">
        <f t="shared" si="101"/>
        <v>6.1564112673142513E-6</v>
      </c>
      <c r="V418" s="1">
        <f t="shared" si="102"/>
        <v>7.8462801806424495E-3</v>
      </c>
    </row>
    <row r="419" spans="1:22">
      <c r="A419" s="30" t="s">
        <v>291</v>
      </c>
      <c r="B419" s="32"/>
      <c r="C419" s="33">
        <v>47387.400999999998</v>
      </c>
      <c r="D419" s="33" t="s">
        <v>138</v>
      </c>
      <c r="E419" s="1">
        <f t="shared" si="95"/>
        <v>17918.039477988299</v>
      </c>
      <c r="F419" s="1">
        <f t="shared" si="96"/>
        <v>17918</v>
      </c>
      <c r="P419" s="1">
        <f t="shared" si="97"/>
        <v>1.1401538117396207E-2</v>
      </c>
      <c r="Q419" s="208">
        <f t="shared" si="98"/>
        <v>32368.900999999998</v>
      </c>
      <c r="R419" s="91">
        <v>2.0909119994030334E-2</v>
      </c>
    </row>
    <row r="420" spans="1:22">
      <c r="A420" s="30" t="s">
        <v>291</v>
      </c>
      <c r="B420" s="32" t="s">
        <v>54</v>
      </c>
      <c r="C420" s="33">
        <v>47388.413999999997</v>
      </c>
      <c r="D420" s="33" t="s">
        <v>138</v>
      </c>
      <c r="E420" s="1">
        <f t="shared" si="95"/>
        <v>17920.512344805011</v>
      </c>
      <c r="F420" s="1">
        <f t="shared" si="96"/>
        <v>17920.5</v>
      </c>
      <c r="P420" s="1">
        <f t="shared" si="97"/>
        <v>1.1409776101527443E-2</v>
      </c>
      <c r="Q420" s="208">
        <f t="shared" si="98"/>
        <v>32369.913999999997</v>
      </c>
      <c r="R420" s="91">
        <v>9.7948949987767264E-3</v>
      </c>
    </row>
    <row r="421" spans="1:22">
      <c r="A421" s="30" t="s">
        <v>117</v>
      </c>
      <c r="B421" s="32"/>
      <c r="C421" s="33">
        <v>47695.432000000001</v>
      </c>
      <c r="D421" s="33"/>
      <c r="E421" s="1">
        <f t="shared" si="95"/>
        <v>18669.983839705495</v>
      </c>
      <c r="F421" s="1">
        <f t="shared" si="96"/>
        <v>18670</v>
      </c>
      <c r="P421" s="1">
        <f t="shared" si="97"/>
        <v>1.3978660476949151E-2</v>
      </c>
      <c r="Q421" s="208">
        <f t="shared" si="98"/>
        <v>32676.932000000001</v>
      </c>
      <c r="R421" s="91">
        <v>-1.6497600008733571E-3</v>
      </c>
    </row>
    <row r="422" spans="1:22">
      <c r="A422" s="30" t="s">
        <v>117</v>
      </c>
      <c r="B422" s="32"/>
      <c r="C422" s="33">
        <v>47729.436000000002</v>
      </c>
      <c r="D422" s="33"/>
      <c r="E422" s="1">
        <f t="shared" si="95"/>
        <v>18752.992095614256</v>
      </c>
      <c r="F422" s="1">
        <f t="shared" si="96"/>
        <v>18753</v>
      </c>
      <c r="P422" s="1">
        <f t="shared" si="97"/>
        <v>1.4275293671377039E-2</v>
      </c>
      <c r="Q422" s="208">
        <f t="shared" si="98"/>
        <v>32710.936000000002</v>
      </c>
      <c r="R422" s="91">
        <v>1.7579699997440912E-3</v>
      </c>
    </row>
    <row r="423" spans="1:22">
      <c r="A423" s="30" t="s">
        <v>117</v>
      </c>
      <c r="B423" s="32"/>
      <c r="C423" s="33">
        <v>47745.415999999997</v>
      </c>
      <c r="D423" s="33"/>
      <c r="E423" s="1">
        <f t="shared" si="95"/>
        <v>18792.001386563017</v>
      </c>
      <c r="F423" s="1">
        <f t="shared" si="96"/>
        <v>18792</v>
      </c>
      <c r="P423" s="1">
        <f t="shared" si="97"/>
        <v>1.4415512426100133E-2</v>
      </c>
      <c r="Q423" s="208">
        <f t="shared" si="98"/>
        <v>32726.915999999997</v>
      </c>
      <c r="R423" s="91">
        <v>5.5760599934728816E-3</v>
      </c>
    </row>
    <row r="424" spans="1:22">
      <c r="A424" s="16" t="s">
        <v>333</v>
      </c>
      <c r="B424" s="16" t="s">
        <v>54</v>
      </c>
      <c r="C424" s="17">
        <v>47793.150999999998</v>
      </c>
      <c r="D424" s="17" t="s">
        <v>138</v>
      </c>
      <c r="E424" s="1">
        <f t="shared" si="95"/>
        <v>18908.528827328948</v>
      </c>
      <c r="F424" s="1">
        <f t="shared" si="96"/>
        <v>18908.5</v>
      </c>
      <c r="G424" s="1">
        <f>+C424-(C$7+F424*C$8)</f>
        <v>1.1808999995992053E-2</v>
      </c>
      <c r="I424" s="1">
        <f>VLOOKUP($C424,'Active 1'!$C$21:$K$610,7,FALSE)</f>
        <v>1.6853174995048903E-2</v>
      </c>
      <c r="O424" s="1">
        <f ca="1">+C$11+C$12*$F424</f>
        <v>3.444045405394304E-2</v>
      </c>
      <c r="P424" s="1">
        <f t="shared" si="97"/>
        <v>1.4837557422363271E-2</v>
      </c>
      <c r="Q424" s="208">
        <f t="shared" si="98"/>
        <v>32774.650999999998</v>
      </c>
      <c r="S424" s="1">
        <f>+(P424-G424)^2</f>
        <v>9.1721600848282513E-6</v>
      </c>
      <c r="T424" s="1">
        <v>0.1</v>
      </c>
      <c r="U424" s="1">
        <f>+T424*S424</f>
        <v>9.1721600848282522E-7</v>
      </c>
      <c r="V424" s="1">
        <f>+G424-P424</f>
        <v>-3.0285574263712173E-3</v>
      </c>
    </row>
    <row r="425" spans="1:22">
      <c r="A425" s="99" t="s">
        <v>330</v>
      </c>
      <c r="B425" s="99" t="s">
        <v>50</v>
      </c>
      <c r="C425" s="100">
        <v>47793.366999999998</v>
      </c>
      <c r="D425" s="100" t="s">
        <v>138</v>
      </c>
      <c r="E425" s="1">
        <f t="shared" si="95"/>
        <v>18909.056111862425</v>
      </c>
      <c r="F425" s="1">
        <f t="shared" si="96"/>
        <v>18909</v>
      </c>
      <c r="G425" s="1">
        <f>+C425-(C$7+F425*C$8)</f>
        <v>2.2985999996308237E-2</v>
      </c>
      <c r="I425" s="1">
        <f>VLOOKUP($C425,'Active 1'!$C$21:$K$610,7,FALSE)</f>
        <v>2.8030329995090142E-2</v>
      </c>
      <c r="O425" s="1">
        <f ca="1">+C$11+C$12*$F425</f>
        <v>3.4443401319643643E-2</v>
      </c>
      <c r="P425" s="1">
        <f t="shared" si="97"/>
        <v>1.4839379063937758E-2</v>
      </c>
      <c r="Q425" s="208">
        <f t="shared" si="98"/>
        <v>32774.866999999998</v>
      </c>
      <c r="S425" s="1">
        <f>+(P425-G425)^2</f>
        <v>6.6367432615736864E-5</v>
      </c>
      <c r="T425" s="1">
        <v>0.1</v>
      </c>
      <c r="U425" s="1">
        <f>+T425*S425</f>
        <v>6.6367432615736866E-6</v>
      </c>
      <c r="V425" s="1">
        <f>+G425-P425</f>
        <v>8.1466209323704797E-3</v>
      </c>
    </row>
    <row r="426" spans="1:22">
      <c r="A426" s="16" t="s">
        <v>333</v>
      </c>
      <c r="B426" s="16" t="s">
        <v>50</v>
      </c>
      <c r="C426" s="17">
        <v>47817.101999999999</v>
      </c>
      <c r="D426" s="17" t="s">
        <v>138</v>
      </c>
      <c r="E426" s="1">
        <f t="shared" si="95"/>
        <v>18966.996382242218</v>
      </c>
      <c r="F426" s="1">
        <f t="shared" si="96"/>
        <v>18967</v>
      </c>
      <c r="G426" s="1">
        <f>+C426-(C$7+F426*C$8)</f>
        <v>-1.4820000069448724E-3</v>
      </c>
      <c r="I426" s="1">
        <f>VLOOKUP($C426,'Active 1'!$C$21:$K$610,7,FALSE)</f>
        <v>3.5803099963231944E-3</v>
      </c>
      <c r="O426" s="1">
        <f ca="1">+C$11+C$12*$F426</f>
        <v>3.4785284140914099E-2</v>
      </c>
      <c r="P426" s="1">
        <f t="shared" si="97"/>
        <v>1.505128628681135E-2</v>
      </c>
      <c r="Q426" s="208">
        <f t="shared" si="98"/>
        <v>32798.601999999999</v>
      </c>
      <c r="S426" s="1">
        <f>+(P426-G426)^2</f>
        <v>2.7334955567130735E-4</v>
      </c>
      <c r="T426" s="1">
        <v>0.1</v>
      </c>
      <c r="U426" s="1">
        <f>+T426*S426</f>
        <v>2.7334955567130736E-5</v>
      </c>
      <c r="V426" s="1">
        <f>+G426-P426</f>
        <v>-1.6533286293756222E-2</v>
      </c>
    </row>
    <row r="427" spans="1:22">
      <c r="A427" s="30" t="s">
        <v>118</v>
      </c>
      <c r="B427" s="32"/>
      <c r="C427" s="33">
        <v>48035.438999999998</v>
      </c>
      <c r="D427" s="33"/>
      <c r="E427" s="1">
        <f t="shared" si="95"/>
        <v>19499.985841433812</v>
      </c>
      <c r="F427" s="1">
        <f t="shared" si="96"/>
        <v>19500</v>
      </c>
      <c r="P427" s="1">
        <f t="shared" si="97"/>
        <v>1.7054046978433754E-2</v>
      </c>
      <c r="Q427" s="208">
        <f t="shared" si="98"/>
        <v>33016.938999999998</v>
      </c>
      <c r="R427" s="91">
        <v>-5.7246000505983829E-4</v>
      </c>
    </row>
    <row r="428" spans="1:22">
      <c r="A428" s="99" t="s">
        <v>330</v>
      </c>
      <c r="B428" s="99" t="s">
        <v>54</v>
      </c>
      <c r="C428" s="100">
        <v>48036.49</v>
      </c>
      <c r="D428" s="100" t="s">
        <v>138</v>
      </c>
      <c r="E428" s="1">
        <f t="shared" si="95"/>
        <v>19502.551471270304</v>
      </c>
      <c r="F428" s="1">
        <f t="shared" si="96"/>
        <v>19502.5</v>
      </c>
      <c r="G428" s="1">
        <f>+C428-(C$7+F428*C$8)</f>
        <v>2.1084999993036035E-2</v>
      </c>
      <c r="I428" s="1">
        <f>VLOOKUP($C428,'Active 1'!$C$21:$K$610,7,FALSE)</f>
        <v>2.6313314992876258E-2</v>
      </c>
      <c r="O428" s="1">
        <f ca="1">+C$11+C$12*$F428</f>
        <v>3.7941805706264528E-2</v>
      </c>
      <c r="P428" s="1">
        <f t="shared" si="97"/>
        <v>1.7063676265201236E-2</v>
      </c>
      <c r="Q428" s="208">
        <f t="shared" si="98"/>
        <v>33017.99</v>
      </c>
      <c r="S428" s="1">
        <f>+(P428-G428)^2</f>
        <v>1.617104452404717E-5</v>
      </c>
      <c r="T428" s="1">
        <v>0.1</v>
      </c>
      <c r="U428" s="1">
        <f>+T428*S428</f>
        <v>1.6171044524047172E-6</v>
      </c>
      <c r="V428" s="1">
        <f>+G428-P428</f>
        <v>4.0213237278347996E-3</v>
      </c>
    </row>
    <row r="429" spans="1:22">
      <c r="A429" s="30" t="s">
        <v>292</v>
      </c>
      <c r="B429" s="32"/>
      <c r="C429" s="33">
        <v>48066.574999999997</v>
      </c>
      <c r="D429" s="33" t="s">
        <v>138</v>
      </c>
      <c r="E429" s="1">
        <f t="shared" si="95"/>
        <v>19575.992930481425</v>
      </c>
      <c r="F429" s="1">
        <f t="shared" si="96"/>
        <v>19576</v>
      </c>
      <c r="P429" s="1">
        <f t="shared" si="97"/>
        <v>1.7347759826699477E-2</v>
      </c>
      <c r="Q429" s="208">
        <f t="shared" si="98"/>
        <v>33048.074999999997</v>
      </c>
      <c r="R429" s="91">
        <v>2.3550999976578169E-3</v>
      </c>
    </row>
    <row r="430" spans="1:22">
      <c r="A430" s="30" t="s">
        <v>118</v>
      </c>
      <c r="B430" s="32"/>
      <c r="C430" s="33">
        <v>48087.462</v>
      </c>
      <c r="D430" s="33"/>
      <c r="E430" s="1">
        <f t="shared" si="95"/>
        <v>19626.980856642065</v>
      </c>
      <c r="F430" s="1">
        <f t="shared" si="96"/>
        <v>19627</v>
      </c>
      <c r="P430" s="1">
        <f t="shared" si="97"/>
        <v>1.7545995856415655E-2</v>
      </c>
      <c r="Q430" s="208">
        <f t="shared" si="98"/>
        <v>33068.962</v>
      </c>
      <c r="R430" s="91">
        <v>-2.5750900022103451E-3</v>
      </c>
    </row>
    <row r="431" spans="1:22">
      <c r="A431" s="30" t="s">
        <v>118</v>
      </c>
      <c r="B431" s="32"/>
      <c r="C431" s="33">
        <v>48103.442000000003</v>
      </c>
      <c r="D431" s="33"/>
      <c r="E431" s="1">
        <f t="shared" si="95"/>
        <v>19665.990147590845</v>
      </c>
      <c r="F431" s="1">
        <f t="shared" si="96"/>
        <v>19666</v>
      </c>
      <c r="P431" s="1">
        <f t="shared" si="97"/>
        <v>1.7698205493985528E-2</v>
      </c>
      <c r="Q431" s="208">
        <f t="shared" si="98"/>
        <v>33084.942000000003</v>
      </c>
      <c r="R431" s="91">
        <v>1.2429999987944029E-3</v>
      </c>
    </row>
    <row r="432" spans="1:22">
      <c r="A432" s="30" t="s">
        <v>293</v>
      </c>
      <c r="B432" s="32"/>
      <c r="C432" s="33">
        <v>48151.381999999998</v>
      </c>
      <c r="D432" s="33" t="s">
        <v>257</v>
      </c>
      <c r="E432" s="1">
        <f t="shared" si="95"/>
        <v>19783.018020437143</v>
      </c>
      <c r="F432" s="1">
        <f t="shared" si="96"/>
        <v>19783</v>
      </c>
      <c r="P432" s="1">
        <f t="shared" si="97"/>
        <v>1.8158044780363453E-2</v>
      </c>
      <c r="Q432" s="208">
        <f t="shared" si="98"/>
        <v>33132.881999999998</v>
      </c>
      <c r="R432" s="91">
        <v>1.2697269994532689E-2</v>
      </c>
    </row>
    <row r="433" spans="1:22">
      <c r="A433" s="30" t="s">
        <v>294</v>
      </c>
      <c r="B433" s="32" t="s">
        <v>54</v>
      </c>
      <c r="C433" s="33">
        <v>48437.476999999999</v>
      </c>
      <c r="D433" s="33" t="s">
        <v>138</v>
      </c>
      <c r="E433" s="1">
        <f t="shared" si="95"/>
        <v>20481.413708421405</v>
      </c>
      <c r="F433" s="1">
        <f t="shared" si="96"/>
        <v>20481.5</v>
      </c>
      <c r="P433" s="1">
        <f t="shared" si="97"/>
        <v>2.1003517188781698E-2</v>
      </c>
      <c r="Q433" s="208">
        <f t="shared" si="98"/>
        <v>33418.976999999999</v>
      </c>
      <c r="R433" s="91">
        <v>-2.981719500530744E-2</v>
      </c>
    </row>
    <row r="434" spans="1:22">
      <c r="A434" s="30" t="s">
        <v>294</v>
      </c>
      <c r="B434" s="32" t="s">
        <v>54</v>
      </c>
      <c r="C434" s="33">
        <v>48437.493999999999</v>
      </c>
      <c r="D434" s="33" t="s">
        <v>138</v>
      </c>
      <c r="E434" s="1">
        <f t="shared" si="95"/>
        <v>20481.455207667095</v>
      </c>
      <c r="F434" s="1">
        <f t="shared" si="96"/>
        <v>20481.5</v>
      </c>
      <c r="P434" s="1">
        <f t="shared" si="97"/>
        <v>2.1003517188781698E-2</v>
      </c>
      <c r="Q434" s="208">
        <f t="shared" si="98"/>
        <v>33418.993999999999</v>
      </c>
      <c r="R434" s="91">
        <v>-1.2817195005482063E-2</v>
      </c>
    </row>
    <row r="435" spans="1:22">
      <c r="A435" s="31" t="s">
        <v>124</v>
      </c>
      <c r="B435" s="35"/>
      <c r="C435" s="33">
        <v>48443.461600000002</v>
      </c>
      <c r="D435" s="33">
        <v>5.9999999999999995E-4</v>
      </c>
      <c r="E435" s="1">
        <f t="shared" si="95"/>
        <v>20496.022907583618</v>
      </c>
      <c r="F435" s="1">
        <f t="shared" si="96"/>
        <v>20496</v>
      </c>
      <c r="G435" s="1">
        <f>+C435-(C$7+F435*C$8)</f>
        <v>9.3839999972260557E-3</v>
      </c>
      <c r="J435" s="1">
        <f>VLOOKUP($C435,'Active 1'!$C$21:$K$610,8,FALSE)</f>
        <v>1.4920300003723241E-2</v>
      </c>
      <c r="P435" s="1">
        <f t="shared" si="97"/>
        <v>2.1064404148018606E-2</v>
      </c>
      <c r="Q435" s="208">
        <f t="shared" si="98"/>
        <v>33424.961600000002</v>
      </c>
      <c r="R435" s="91"/>
      <c r="S435" s="1">
        <f>+(P435-G435)^2</f>
        <v>1.3643184112585184E-4</v>
      </c>
      <c r="T435" s="1">
        <v>1</v>
      </c>
      <c r="U435" s="1">
        <f>+T435*S435</f>
        <v>1.3643184112585184E-4</v>
      </c>
      <c r="V435" s="1">
        <f>+G435-P435</f>
        <v>-1.168040415079255E-2</v>
      </c>
    </row>
    <row r="436" spans="1:22">
      <c r="A436" s="31" t="s">
        <v>124</v>
      </c>
      <c r="B436" s="35"/>
      <c r="C436" s="33">
        <v>48443.462299999999</v>
      </c>
      <c r="D436" s="33">
        <v>6.9999999999999999E-4</v>
      </c>
      <c r="E436" s="1">
        <f t="shared" si="95"/>
        <v>20496.024616376082</v>
      </c>
      <c r="F436" s="1">
        <f t="shared" si="96"/>
        <v>20496</v>
      </c>
      <c r="G436" s="1">
        <f>+C436-(C$7+F436*C$8)</f>
        <v>1.0083999994094484E-2</v>
      </c>
      <c r="J436" s="1">
        <f>VLOOKUP($C436,'Active 1'!$C$21:$K$610,8,FALSE)</f>
        <v>1.5620300000591669E-2</v>
      </c>
      <c r="P436" s="1">
        <f t="shared" si="97"/>
        <v>2.1064404148018606E-2</v>
      </c>
      <c r="Q436" s="208">
        <f t="shared" si="98"/>
        <v>33424.962299999999</v>
      </c>
      <c r="R436" s="91"/>
      <c r="S436" s="1">
        <f>+(P436-G436)^2</f>
        <v>1.2056927538351413E-4</v>
      </c>
      <c r="T436" s="1">
        <v>1</v>
      </c>
      <c r="U436" s="1">
        <f>+T436*S436</f>
        <v>1.2056927538351413E-4</v>
      </c>
      <c r="V436" s="1">
        <f>+G436-P436</f>
        <v>-1.0980404153924123E-2</v>
      </c>
    </row>
    <row r="437" spans="1:22">
      <c r="A437" s="30" t="s">
        <v>294</v>
      </c>
      <c r="B437" s="32" t="s">
        <v>54</v>
      </c>
      <c r="C437" s="33">
        <v>48453.493000000002</v>
      </c>
      <c r="D437" s="33">
        <v>3.0000000000000001E-3</v>
      </c>
      <c r="E437" s="1">
        <f t="shared" si="95"/>
        <v>20520.510880125763</v>
      </c>
      <c r="F437" s="1">
        <f t="shared" si="96"/>
        <v>20520.5</v>
      </c>
      <c r="P437" s="1">
        <f t="shared" si="97"/>
        <v>2.1167450178059294E-2</v>
      </c>
      <c r="Q437" s="208">
        <f t="shared" si="98"/>
        <v>33434.993000000002</v>
      </c>
      <c r="R437" s="91">
        <v>1.0000895003031474E-2</v>
      </c>
    </row>
    <row r="438" spans="1:22">
      <c r="A438" s="30" t="s">
        <v>125</v>
      </c>
      <c r="B438" s="32"/>
      <c r="C438" s="33">
        <v>48473.372000000003</v>
      </c>
      <c r="D438" s="33"/>
      <c r="E438" s="1">
        <f t="shared" si="95"/>
        <v>20569.038145130184</v>
      </c>
      <c r="F438" s="1">
        <f t="shared" si="96"/>
        <v>20569</v>
      </c>
      <c r="P438" s="1">
        <f t="shared" si="97"/>
        <v>2.1372062002181474E-2</v>
      </c>
      <c r="Q438" s="208">
        <f t="shared" si="98"/>
        <v>33454.872000000003</v>
      </c>
      <c r="R438" s="91">
        <v>2.1184930003073532E-2</v>
      </c>
    </row>
    <row r="439" spans="1:22">
      <c r="A439" s="30" t="s">
        <v>125</v>
      </c>
      <c r="B439" s="32"/>
      <c r="C439" s="33">
        <v>48473.374300000003</v>
      </c>
      <c r="D439" s="33"/>
      <c r="E439" s="1">
        <f t="shared" si="95"/>
        <v>20569.043759734013</v>
      </c>
      <c r="F439" s="1">
        <f t="shared" si="96"/>
        <v>20569</v>
      </c>
      <c r="P439" s="1">
        <f t="shared" si="97"/>
        <v>2.1372062002181474E-2</v>
      </c>
      <c r="Q439" s="208">
        <f t="shared" si="98"/>
        <v>33454.874300000003</v>
      </c>
      <c r="R439" s="91">
        <v>2.3484930003178306E-2</v>
      </c>
    </row>
    <row r="440" spans="1:22">
      <c r="A440" s="30" t="s">
        <v>294</v>
      </c>
      <c r="B440" s="32" t="s">
        <v>54</v>
      </c>
      <c r="C440" s="33">
        <v>48474.395400000001</v>
      </c>
      <c r="D440" s="33">
        <v>1.1000000000000001E-3</v>
      </c>
      <c r="E440" s="1">
        <f t="shared" si="95"/>
        <v>20571.536399720728</v>
      </c>
      <c r="F440" s="1">
        <f t="shared" si="96"/>
        <v>20571.5</v>
      </c>
      <c r="P440" s="1">
        <f t="shared" si="97"/>
        <v>2.138263142960517E-2</v>
      </c>
      <c r="Q440" s="208">
        <f t="shared" si="98"/>
        <v>33455.895400000001</v>
      </c>
      <c r="R440" s="91">
        <v>2.0470704999752343E-2</v>
      </c>
    </row>
    <row r="441" spans="1:22">
      <c r="A441" s="30" t="s">
        <v>127</v>
      </c>
      <c r="B441" s="32"/>
      <c r="C441" s="33">
        <v>48475.413</v>
      </c>
      <c r="D441" s="33"/>
      <c r="E441" s="1">
        <f t="shared" si="95"/>
        <v>20574.020495745099</v>
      </c>
      <c r="F441" s="1">
        <f t="shared" si="96"/>
        <v>20574</v>
      </c>
      <c r="P441" s="1">
        <f t="shared" si="97"/>
        <v>2.139320305567402E-2</v>
      </c>
      <c r="Q441" s="208">
        <f t="shared" si="98"/>
        <v>33456.913</v>
      </c>
      <c r="R441" s="91">
        <v>1.3956479997432325E-2</v>
      </c>
    </row>
    <row r="442" spans="1:22">
      <c r="A442" s="99" t="s">
        <v>330</v>
      </c>
      <c r="B442" s="99" t="s">
        <v>50</v>
      </c>
      <c r="C442" s="100">
        <v>48475.442999999999</v>
      </c>
      <c r="D442" s="100" t="s">
        <v>138</v>
      </c>
      <c r="E442" s="1">
        <f t="shared" si="95"/>
        <v>20574.093729708078</v>
      </c>
      <c r="F442" s="1">
        <f t="shared" si="96"/>
        <v>20574</v>
      </c>
      <c r="G442" s="1">
        <f>+C442-(C$7+F442*C$8)</f>
        <v>3.8395999996282626E-2</v>
      </c>
      <c r="I442" s="1">
        <f>VLOOKUP($C442,'Active 1'!$C$21:$K$610,7,FALSE)</f>
        <v>4.3956479996268172E-2</v>
      </c>
      <c r="O442" s="1">
        <f ca="1">+C$11+C$12*$F442</f>
        <v>4.4257796102665989E-2</v>
      </c>
      <c r="P442" s="1">
        <f t="shared" si="97"/>
        <v>2.139320305567402E-2</v>
      </c>
      <c r="Q442" s="208">
        <f t="shared" si="98"/>
        <v>33456.942999999999</v>
      </c>
      <c r="S442" s="1">
        <f>+(P442-G442)^2</f>
        <v>2.8909510380356937E-4</v>
      </c>
      <c r="T442" s="1">
        <v>0.1</v>
      </c>
      <c r="U442" s="1">
        <f>+T442*S442</f>
        <v>2.8909510380356939E-5</v>
      </c>
      <c r="V442" s="1">
        <f>+G442-P442</f>
        <v>1.7002796940608605E-2</v>
      </c>
    </row>
    <row r="443" spans="1:22">
      <c r="A443" s="30" t="s">
        <v>295</v>
      </c>
      <c r="B443" s="32" t="s">
        <v>54</v>
      </c>
      <c r="C443" s="33">
        <v>48499.384899999997</v>
      </c>
      <c r="D443" s="33"/>
      <c r="E443" s="1">
        <f t="shared" si="95"/>
        <v>20632.539070319235</v>
      </c>
      <c r="F443" s="1">
        <f t="shared" si="96"/>
        <v>20632.5</v>
      </c>
      <c r="P443" s="1">
        <f t="shared" si="97"/>
        <v>2.1641206774895477E-2</v>
      </c>
      <c r="Q443" s="208">
        <f t="shared" si="98"/>
        <v>33480.884899999997</v>
      </c>
      <c r="R443" s="91">
        <v>2.1583614994597156E-2</v>
      </c>
    </row>
    <row r="444" spans="1:22">
      <c r="A444" s="99" t="s">
        <v>334</v>
      </c>
      <c r="B444" s="99" t="s">
        <v>50</v>
      </c>
      <c r="C444" s="100">
        <v>48500</v>
      </c>
      <c r="D444" s="100" t="s">
        <v>241</v>
      </c>
      <c r="E444" s="1">
        <f t="shared" si="95"/>
        <v>20634.040610673597</v>
      </c>
      <c r="F444" s="1">
        <f t="shared" si="96"/>
        <v>20634</v>
      </c>
      <c r="G444" s="1">
        <f>+C444-(C$7+F444*C$8)</f>
        <v>1.6636000000289641E-2</v>
      </c>
      <c r="H444" s="1">
        <f>VLOOKUP($C444,'Active 1'!$C$21:$K$610,6,FALSE)</f>
        <v>2.2215079996385612E-2</v>
      </c>
      <c r="J444" s="1">
        <f>VLOOKUP($C444,'Active 1'!$C$21:$K$610,8,FALSE)</f>
        <v>0</v>
      </c>
      <c r="O444" s="1">
        <f ca="1">+C$11+C$12*$F444</f>
        <v>4.4611467986738873E-2</v>
      </c>
      <c r="P444" s="1">
        <f t="shared" si="97"/>
        <v>2.1647581674864025E-2</v>
      </c>
      <c r="Q444" s="208">
        <f t="shared" si="98"/>
        <v>33481.5</v>
      </c>
      <c r="S444" s="1">
        <f>+(P444-G444)^2</f>
        <v>2.5115950880929781E-5</v>
      </c>
      <c r="T444" s="1">
        <v>0.2</v>
      </c>
      <c r="U444" s="1">
        <f>+T444*S444</f>
        <v>5.0231901761859563E-6</v>
      </c>
      <c r="V444" s="1">
        <f>+G444-P444</f>
        <v>-5.0115816745743835E-3</v>
      </c>
    </row>
    <row r="445" spans="1:22">
      <c r="A445" s="30" t="s">
        <v>296</v>
      </c>
      <c r="B445" s="32"/>
      <c r="C445" s="33">
        <v>48500.404999999999</v>
      </c>
      <c r="D445" s="33">
        <v>7.0000000000000001E-3</v>
      </c>
      <c r="E445" s="1">
        <f t="shared" si="95"/>
        <v>20635.029269173861</v>
      </c>
      <c r="F445" s="1">
        <f t="shared" si="96"/>
        <v>20635</v>
      </c>
      <c r="P445" s="1">
        <f t="shared" si="97"/>
        <v>2.1651832047905398E-2</v>
      </c>
      <c r="Q445" s="208">
        <f t="shared" si="98"/>
        <v>33481.904999999999</v>
      </c>
      <c r="R445" s="91">
        <v>1.7569389994605444E-2</v>
      </c>
    </row>
    <row r="446" spans="1:22">
      <c r="A446" s="30" t="s">
        <v>296</v>
      </c>
      <c r="B446" s="32"/>
      <c r="C446" s="33">
        <v>48507.360999999997</v>
      </c>
      <c r="D446" s="33">
        <v>8.0000000000000002E-3</v>
      </c>
      <c r="E446" s="1">
        <f t="shared" si="95"/>
        <v>20652.009784057438</v>
      </c>
      <c r="F446" s="1">
        <f t="shared" si="96"/>
        <v>20652</v>
      </c>
      <c r="P446" s="1">
        <f t="shared" si="97"/>
        <v>2.1724142212441649E-2</v>
      </c>
      <c r="Q446" s="208">
        <f t="shared" si="98"/>
        <v>33488.860999999997</v>
      </c>
      <c r="R446" s="91">
        <v>9.5926599969970994E-3</v>
      </c>
    </row>
    <row r="447" spans="1:22">
      <c r="A447" s="30" t="s">
        <v>296</v>
      </c>
      <c r="B447" s="32" t="s">
        <v>54</v>
      </c>
      <c r="C447" s="33">
        <v>48508.385999999999</v>
      </c>
      <c r="D447" s="33"/>
      <c r="E447" s="1">
        <f t="shared" si="95"/>
        <v>20654.511944459351</v>
      </c>
      <c r="F447" s="1">
        <f t="shared" si="96"/>
        <v>20654.5</v>
      </c>
      <c r="P447" s="1">
        <f t="shared" si="97"/>
        <v>2.1734784634883569E-2</v>
      </c>
      <c r="Q447" s="208">
        <f t="shared" si="98"/>
        <v>33489.885999999999</v>
      </c>
      <c r="R447" s="91">
        <v>1.0478434996912256E-2</v>
      </c>
    </row>
    <row r="448" spans="1:22">
      <c r="A448" s="30" t="s">
        <v>296</v>
      </c>
      <c r="B448" s="32"/>
      <c r="C448" s="33">
        <v>48509.43</v>
      </c>
      <c r="D448" s="33">
        <v>2E-3</v>
      </c>
      <c r="E448" s="1">
        <f t="shared" si="95"/>
        <v>20657.060486371152</v>
      </c>
      <c r="F448" s="1">
        <f t="shared" si="96"/>
        <v>20657</v>
      </c>
      <c r="P448" s="1">
        <f t="shared" si="97"/>
        <v>2.1745429255970616E-2</v>
      </c>
      <c r="Q448" s="208">
        <f t="shared" si="98"/>
        <v>33490.93</v>
      </c>
      <c r="R448" s="91">
        <v>3.0364209997060243E-2</v>
      </c>
    </row>
    <row r="449" spans="1:22">
      <c r="A449" s="30" t="s">
        <v>296</v>
      </c>
      <c r="B449" s="32" t="s">
        <v>54</v>
      </c>
      <c r="C449" s="33">
        <v>48510.466</v>
      </c>
      <c r="D449" s="33"/>
      <c r="E449" s="1">
        <f t="shared" si="95"/>
        <v>20659.589499226153</v>
      </c>
      <c r="F449" s="1">
        <f t="shared" si="96"/>
        <v>20659.5</v>
      </c>
      <c r="P449" s="1">
        <f t="shared" si="97"/>
        <v>2.1756076075702777E-2</v>
      </c>
      <c r="Q449" s="208">
        <f t="shared" si="98"/>
        <v>33491.966</v>
      </c>
      <c r="R449" s="91">
        <v>4.2249984995578416E-2</v>
      </c>
    </row>
    <row r="450" spans="1:22">
      <c r="A450" s="30" t="s">
        <v>297</v>
      </c>
      <c r="B450" s="32"/>
      <c r="C450" s="33">
        <v>48767.51</v>
      </c>
      <c r="D450" s="33">
        <v>2E-3</v>
      </c>
      <c r="E450" s="1">
        <f t="shared" si="95"/>
        <v>21287.067858590097</v>
      </c>
      <c r="F450" s="1">
        <f t="shared" si="96"/>
        <v>21287</v>
      </c>
      <c r="P450" s="1">
        <f t="shared" si="97"/>
        <v>2.4497962179257399E-2</v>
      </c>
      <c r="Q450" s="208">
        <f t="shared" si="98"/>
        <v>33749.01</v>
      </c>
      <c r="R450" s="91">
        <v>3.3579510003619362E-2</v>
      </c>
    </row>
    <row r="451" spans="1:22">
      <c r="A451" s="30" t="s">
        <v>298</v>
      </c>
      <c r="B451" s="32" t="s">
        <v>54</v>
      </c>
      <c r="C451" s="33">
        <v>48768.534800000001</v>
      </c>
      <c r="D451" s="33">
        <v>5.0000000000000001E-4</v>
      </c>
      <c r="E451" s="1">
        <f t="shared" si="95"/>
        <v>21289.569530765584</v>
      </c>
      <c r="F451" s="1">
        <f t="shared" si="96"/>
        <v>21289.5</v>
      </c>
      <c r="P451" s="1">
        <f t="shared" si="97"/>
        <v>2.4509163057561539E-2</v>
      </c>
      <c r="Q451" s="208">
        <f t="shared" si="98"/>
        <v>33750.034800000001</v>
      </c>
      <c r="R451" s="91">
        <v>3.4265285001310986E-2</v>
      </c>
    </row>
    <row r="452" spans="1:22">
      <c r="A452" s="30" t="s">
        <v>297</v>
      </c>
      <c r="B452" s="32"/>
      <c r="C452" s="33">
        <v>48801.506999999998</v>
      </c>
      <c r="D452" s="33">
        <v>3.0000000000000001E-3</v>
      </c>
      <c r="E452" s="1">
        <f t="shared" si="95"/>
        <v>21370.059026574152</v>
      </c>
      <c r="F452" s="1">
        <f t="shared" si="96"/>
        <v>21370</v>
      </c>
      <c r="P452" s="1">
        <f t="shared" si="97"/>
        <v>2.487100655874748E-2</v>
      </c>
      <c r="Q452" s="208">
        <f t="shared" si="98"/>
        <v>33783.006999999998</v>
      </c>
      <c r="R452" s="91">
        <v>2.9987239999172743E-2</v>
      </c>
    </row>
    <row r="453" spans="1:22">
      <c r="A453" s="16" t="s">
        <v>335</v>
      </c>
      <c r="B453" s="16" t="s">
        <v>50</v>
      </c>
      <c r="C453" s="17">
        <v>49126.755799999999</v>
      </c>
      <c r="D453" s="17" t="s">
        <v>138</v>
      </c>
      <c r="E453" s="1">
        <f t="shared" si="95"/>
        <v>22164.03431255278</v>
      </c>
      <c r="F453" s="1">
        <f t="shared" si="96"/>
        <v>22164</v>
      </c>
      <c r="G453" s="1">
        <f>+C453-(C$7+F453*C$8)</f>
        <v>1.4055999999982305E-2</v>
      </c>
      <c r="J453" s="1">
        <f>VLOOKUP($C453,'Active 1'!$C$21:$K$610,8,FALSE)</f>
        <v>2.0109379998757504E-2</v>
      </c>
      <c r="O453" s="1">
        <f ca="1">+C$11+C$12*$F453</f>
        <v>5.3630101030597246E-2</v>
      </c>
      <c r="P453" s="1">
        <f t="shared" si="97"/>
        <v>2.8562127984207514E-2</v>
      </c>
      <c r="Q453" s="208">
        <f t="shared" si="98"/>
        <v>34108.255799999999</v>
      </c>
      <c r="S453" s="1">
        <f>+(P453-G453)^2</f>
        <v>2.1042774909472173E-4</v>
      </c>
      <c r="T453" s="1">
        <v>1</v>
      </c>
      <c r="U453" s="1">
        <f>+T453*S453</f>
        <v>2.1042774909472173E-4</v>
      </c>
      <c r="V453" s="1">
        <f>+G453-P453</f>
        <v>-1.4506127984225209E-2</v>
      </c>
    </row>
    <row r="454" spans="1:22">
      <c r="A454" s="16" t="s">
        <v>335</v>
      </c>
      <c r="B454" s="16" t="s">
        <v>50</v>
      </c>
      <c r="C454" s="17">
        <v>49133.718399999998</v>
      </c>
      <c r="D454" s="17" t="s">
        <v>138</v>
      </c>
      <c r="E454" s="1">
        <f t="shared" si="95"/>
        <v>22181.030938908214</v>
      </c>
      <c r="F454" s="1">
        <f t="shared" si="96"/>
        <v>22181</v>
      </c>
      <c r="G454" s="1">
        <f>+C454-(C$7+F454*C$8)</f>
        <v>1.2673999997787178E-2</v>
      </c>
      <c r="J454" s="1">
        <f>VLOOKUP($C454,'Active 1'!$C$21:$K$610,8,FALSE)</f>
        <v>1.8732649994490203E-2</v>
      </c>
      <c r="O454" s="1">
        <f ca="1">+C$11+C$12*$F454</f>
        <v>5.3730308064417878E-2</v>
      </c>
      <c r="P454" s="1">
        <f t="shared" si="97"/>
        <v>2.8643582049988736E-2</v>
      </c>
      <c r="Q454" s="208">
        <f t="shared" si="98"/>
        <v>34115.218399999998</v>
      </c>
      <c r="S454" s="1">
        <f>+(P454-G454)^2</f>
        <v>2.5502755092199814E-4</v>
      </c>
      <c r="T454" s="1">
        <v>1</v>
      </c>
      <c r="U454" s="1">
        <f>+T454*S454</f>
        <v>2.5502755092199814E-4</v>
      </c>
      <c r="V454" s="1">
        <f>+G454-P454</f>
        <v>-1.5969582052201559E-2</v>
      </c>
    </row>
    <row r="455" spans="1:22">
      <c r="A455" s="99" t="s">
        <v>330</v>
      </c>
      <c r="B455" s="99" t="s">
        <v>54</v>
      </c>
      <c r="C455" s="100">
        <v>49156.470999999998</v>
      </c>
      <c r="D455" s="100" t="s">
        <v>138</v>
      </c>
      <c r="E455" s="1">
        <f t="shared" si="95"/>
        <v>22236.573041113534</v>
      </c>
      <c r="F455" s="1">
        <f t="shared" si="96"/>
        <v>22236.5</v>
      </c>
      <c r="G455" s="1">
        <f>+C455-(C$7+F455*C$8)</f>
        <v>2.9920999993919395E-2</v>
      </c>
      <c r="I455" s="1">
        <f>VLOOKUP($C455,'Active 1'!$C$21:$K$610,7,FALSE)</f>
        <v>3.5996854996483307E-2</v>
      </c>
      <c r="O455" s="1">
        <f ca="1">+C$11+C$12*$F455</f>
        <v>5.4057454557185289E-2</v>
      </c>
      <c r="P455" s="1">
        <f t="shared" si="97"/>
        <v>2.8910213361552584E-2</v>
      </c>
      <c r="Q455" s="208">
        <f t="shared" si="98"/>
        <v>34137.970999999998</v>
      </c>
      <c r="S455" s="1">
        <f>+(P455-G455)^2</f>
        <v>1.0216896161714394E-6</v>
      </c>
      <c r="T455" s="1">
        <v>0.1</v>
      </c>
      <c r="U455" s="1">
        <f>+T455*S455</f>
        <v>1.0216896161714394E-7</v>
      </c>
      <c r="V455" s="1">
        <f>+G455-P455</f>
        <v>1.0107866323668113E-3</v>
      </c>
    </row>
    <row r="456" spans="1:22">
      <c r="A456" s="30" t="s">
        <v>136</v>
      </c>
      <c r="B456" s="32" t="s">
        <v>54</v>
      </c>
      <c r="C456" s="33">
        <v>49167.510999999999</v>
      </c>
      <c r="D456" s="33">
        <v>6.0000000000000001E-3</v>
      </c>
      <c r="E456" s="1">
        <f t="shared" si="95"/>
        <v>22263.523139491157</v>
      </c>
      <c r="F456" s="1">
        <f t="shared" si="96"/>
        <v>22263.5</v>
      </c>
      <c r="P456" s="1">
        <f t="shared" si="97"/>
        <v>2.9040317690064182E-2</v>
      </c>
      <c r="Q456" s="208">
        <f t="shared" si="98"/>
        <v>34149.010999999999</v>
      </c>
      <c r="R456" s="91">
        <v>1.5563224995275959E-2</v>
      </c>
    </row>
    <row r="457" spans="1:22">
      <c r="A457" s="30" t="s">
        <v>136</v>
      </c>
      <c r="B457" s="32" t="s">
        <v>54</v>
      </c>
      <c r="C457" s="33">
        <v>49172.432999999997</v>
      </c>
      <c r="D457" s="33">
        <v>4.0000000000000001E-3</v>
      </c>
      <c r="E457" s="1">
        <f t="shared" si="95"/>
        <v>22275.538391684513</v>
      </c>
      <c r="F457" s="1">
        <f t="shared" si="96"/>
        <v>22275.5</v>
      </c>
      <c r="P457" s="1">
        <f t="shared" si="97"/>
        <v>2.9098224153342872E-2</v>
      </c>
      <c r="Q457" s="208">
        <f t="shared" si="98"/>
        <v>34153.932999999997</v>
      </c>
      <c r="R457" s="91">
        <v>2.1814944993820973E-2</v>
      </c>
    </row>
    <row r="458" spans="1:22">
      <c r="A458" s="30" t="s">
        <v>136</v>
      </c>
      <c r="B458" s="32" t="s">
        <v>54</v>
      </c>
      <c r="C458" s="33">
        <v>49174.478000000003</v>
      </c>
      <c r="D458" s="33">
        <v>3.0000000000000001E-3</v>
      </c>
      <c r="E458" s="1">
        <f t="shared" si="95"/>
        <v>22280.530506827847</v>
      </c>
      <c r="F458" s="1">
        <f t="shared" si="96"/>
        <v>22280.5</v>
      </c>
      <c r="P458" s="1">
        <f t="shared" si="97"/>
        <v>2.9122366797162527E-2</v>
      </c>
      <c r="Q458" s="208">
        <f t="shared" si="98"/>
        <v>34155.978000000003</v>
      </c>
      <c r="R458" s="91">
        <v>1.8586495003546588E-2</v>
      </c>
    </row>
    <row r="459" spans="1:22">
      <c r="A459" s="30" t="s">
        <v>136</v>
      </c>
      <c r="B459" s="32"/>
      <c r="C459" s="33">
        <v>49175.5</v>
      </c>
      <c r="D459" s="33">
        <v>4.0000000000000001E-3</v>
      </c>
      <c r="E459" s="1">
        <f t="shared" si="95"/>
        <v>22283.025343833448</v>
      </c>
      <c r="F459" s="1">
        <f t="shared" si="96"/>
        <v>22283</v>
      </c>
      <c r="P459" s="1">
        <f t="shared" si="97"/>
        <v>2.9134441417040038E-2</v>
      </c>
      <c r="Q459" s="208">
        <f t="shared" si="98"/>
        <v>34157</v>
      </c>
      <c r="R459" s="91">
        <v>1.6472269999212585E-2</v>
      </c>
    </row>
    <row r="460" spans="1:22">
      <c r="A460" s="30" t="s">
        <v>136</v>
      </c>
      <c r="B460" s="32"/>
      <c r="C460" s="33">
        <v>49175.508000000002</v>
      </c>
      <c r="D460" s="33"/>
      <c r="E460" s="1">
        <f t="shared" si="95"/>
        <v>22283.044872890248</v>
      </c>
      <c r="F460" s="1">
        <f t="shared" si="96"/>
        <v>22283</v>
      </c>
      <c r="P460" s="1">
        <f t="shared" si="97"/>
        <v>2.9134441417040038E-2</v>
      </c>
      <c r="Q460" s="208">
        <f t="shared" si="98"/>
        <v>34157.008000000002</v>
      </c>
      <c r="R460" s="91">
        <v>2.44722700008424E-2</v>
      </c>
    </row>
    <row r="461" spans="1:22">
      <c r="A461" s="99" t="s">
        <v>336</v>
      </c>
      <c r="B461" s="99" t="s">
        <v>54</v>
      </c>
      <c r="C461" s="100">
        <v>49189.635000000002</v>
      </c>
      <c r="D461" s="100" t="s">
        <v>337</v>
      </c>
      <c r="E461" s="1">
        <f t="shared" si="95"/>
        <v>22317.53074605879</v>
      </c>
      <c r="F461" s="1">
        <f t="shared" si="96"/>
        <v>22317.5</v>
      </c>
      <c r="G461" s="1">
        <f>+C461-(C$7+F461*C$8)</f>
        <v>1.2595000000146683E-2</v>
      </c>
      <c r="J461" s="1">
        <f>VLOOKUP($C461,'Active 1'!$C$21:$K$610,8,FALSE)</f>
        <v>1.8695965001825243E-2</v>
      </c>
      <c r="O461" s="1">
        <f ca="1">+C$11+C$12*$F461</f>
        <v>5.4534911600683675E-2</v>
      </c>
      <c r="P461" s="1">
        <f t="shared" si="97"/>
        <v>2.9301295696990109E-2</v>
      </c>
      <c r="Q461" s="208">
        <f t="shared" si="98"/>
        <v>34171.135000000002</v>
      </c>
      <c r="S461" s="1">
        <f>+(P461-G461)^2</f>
        <v>2.7910031591036916E-4</v>
      </c>
      <c r="T461" s="1">
        <v>1</v>
      </c>
      <c r="U461" s="1">
        <f>+T461*S461</f>
        <v>2.7910031591036916E-4</v>
      </c>
      <c r="V461" s="1">
        <f>+G461-P461</f>
        <v>-1.6706295696843426E-2</v>
      </c>
    </row>
    <row r="462" spans="1:22">
      <c r="A462" s="16" t="s">
        <v>335</v>
      </c>
      <c r="B462" s="16" t="s">
        <v>54</v>
      </c>
      <c r="C462" s="17">
        <v>49189.635300000002</v>
      </c>
      <c r="D462" s="17" t="s">
        <v>138</v>
      </c>
      <c r="E462" s="1">
        <f t="shared" si="95"/>
        <v>22317.531478398418</v>
      </c>
      <c r="F462" s="1">
        <f t="shared" si="96"/>
        <v>22317.5</v>
      </c>
      <c r="G462" s="1">
        <f>+C462-(C$7+F462*C$8)</f>
        <v>1.2894999999844003E-2</v>
      </c>
      <c r="J462" s="1">
        <f>VLOOKUP($C462,'Active 1'!$C$21:$K$610,8,FALSE)</f>
        <v>1.8995965001522563E-2</v>
      </c>
      <c r="O462" s="1">
        <f ca="1">+C$11+C$12*$F462</f>
        <v>5.4534911600683675E-2</v>
      </c>
      <c r="P462" s="1">
        <f t="shared" si="97"/>
        <v>2.9301295696990109E-2</v>
      </c>
      <c r="Q462" s="208">
        <f t="shared" si="98"/>
        <v>34171.135300000002</v>
      </c>
      <c r="S462" s="1">
        <f>+(P462-G462)^2</f>
        <v>2.6916653850219481E-4</v>
      </c>
      <c r="T462" s="1">
        <v>1</v>
      </c>
      <c r="U462" s="1">
        <f>+T462*S462</f>
        <v>2.6916653850219481E-4</v>
      </c>
      <c r="V462" s="1">
        <f>+G462-P462</f>
        <v>-1.6406295697146106E-2</v>
      </c>
    </row>
    <row r="463" spans="1:22">
      <c r="A463" s="30" t="s">
        <v>127</v>
      </c>
      <c r="B463" s="32"/>
      <c r="C463" s="33">
        <v>49200.485000000001</v>
      </c>
      <c r="D463" s="33"/>
      <c r="E463" s="1">
        <f t="shared" si="95"/>
        <v>22344.017029337519</v>
      </c>
      <c r="F463" s="1">
        <f t="shared" si="96"/>
        <v>22344</v>
      </c>
      <c r="P463" s="1">
        <f t="shared" si="97"/>
        <v>2.9429743458203331E-2</v>
      </c>
      <c r="Q463" s="208">
        <f t="shared" si="98"/>
        <v>34181.985000000001</v>
      </c>
      <c r="R463" s="91">
        <v>1.3085179998597596E-2</v>
      </c>
    </row>
    <row r="464" spans="1:22">
      <c r="A464" s="33" t="s">
        <v>137</v>
      </c>
      <c r="B464" s="32"/>
      <c r="C464" s="33">
        <v>49200.489000000001</v>
      </c>
      <c r="D464" s="33" t="s">
        <v>138</v>
      </c>
      <c r="E464" s="1">
        <f t="shared" si="95"/>
        <v>22344.02679386592</v>
      </c>
      <c r="F464" s="1">
        <f t="shared" si="96"/>
        <v>22344</v>
      </c>
      <c r="O464" s="1">
        <f ca="1">+C$11+C$12*$F464</f>
        <v>5.4691116682815857E-2</v>
      </c>
      <c r="P464" s="1">
        <f t="shared" si="97"/>
        <v>2.9429743458203331E-2</v>
      </c>
      <c r="Q464" s="208">
        <f t="shared" si="98"/>
        <v>34181.989000000001</v>
      </c>
      <c r="R464" s="91">
        <v>1.7085179999412503E-2</v>
      </c>
    </row>
    <row r="465" spans="1:22">
      <c r="A465" s="30" t="s">
        <v>127</v>
      </c>
      <c r="B465" s="32"/>
      <c r="C465" s="33">
        <v>49207.447</v>
      </c>
      <c r="D465" s="33"/>
      <c r="E465" s="1">
        <f t="shared" si="95"/>
        <v>22361.012191013695</v>
      </c>
      <c r="F465" s="1">
        <f t="shared" si="96"/>
        <v>22361</v>
      </c>
      <c r="P465" s="1">
        <f t="shared" si="97"/>
        <v>2.9512273980638645E-2</v>
      </c>
      <c r="Q465" s="208">
        <f t="shared" si="98"/>
        <v>34188.947</v>
      </c>
      <c r="R465" s="91">
        <v>1.1108449994935654E-2</v>
      </c>
    </row>
    <row r="466" spans="1:22">
      <c r="A466" s="33" t="s">
        <v>137</v>
      </c>
      <c r="B466" s="32"/>
      <c r="C466" s="33">
        <v>49207.451000000001</v>
      </c>
      <c r="D466" s="33" t="s">
        <v>138</v>
      </c>
      <c r="E466" s="1">
        <f t="shared" si="95"/>
        <v>22361.021955542095</v>
      </c>
      <c r="F466" s="1">
        <f t="shared" si="96"/>
        <v>22361</v>
      </c>
      <c r="O466" s="1">
        <f ca="1">+C$11+C$12*$F466</f>
        <v>5.4791323716636517E-2</v>
      </c>
      <c r="P466" s="1">
        <f t="shared" si="97"/>
        <v>2.9512273980638645E-2</v>
      </c>
      <c r="Q466" s="208">
        <f t="shared" si="98"/>
        <v>34188.951000000001</v>
      </c>
      <c r="R466" s="91">
        <v>1.5108449995750561E-2</v>
      </c>
    </row>
    <row r="467" spans="1:22">
      <c r="A467" s="30" t="s">
        <v>127</v>
      </c>
      <c r="B467" s="32"/>
      <c r="C467" s="33">
        <v>49214.425000000003</v>
      </c>
      <c r="D467" s="33"/>
      <c r="E467" s="1">
        <f t="shared" si="95"/>
        <v>22378.046410803472</v>
      </c>
      <c r="F467" s="1">
        <f t="shared" si="96"/>
        <v>22378</v>
      </c>
      <c r="P467" s="1">
        <f t="shared" si="97"/>
        <v>2.9594906168424612E-2</v>
      </c>
      <c r="Q467" s="208">
        <f t="shared" si="98"/>
        <v>34195.925000000003</v>
      </c>
      <c r="R467" s="91">
        <v>2.5131720001809299E-2</v>
      </c>
    </row>
    <row r="468" spans="1:22">
      <c r="A468" s="33" t="s">
        <v>137</v>
      </c>
      <c r="B468" s="32"/>
      <c r="C468" s="33">
        <v>49214.428</v>
      </c>
      <c r="D468" s="33" t="s">
        <v>138</v>
      </c>
      <c r="E468" s="1">
        <f t="shared" si="95"/>
        <v>22378.053734199762</v>
      </c>
      <c r="F468" s="1">
        <f t="shared" si="96"/>
        <v>22378</v>
      </c>
      <c r="O468" s="1">
        <f ca="1">+C$11+C$12*$F468</f>
        <v>5.4891530750457176E-2</v>
      </c>
      <c r="P468" s="1">
        <f t="shared" si="97"/>
        <v>2.9594906168424612E-2</v>
      </c>
      <c r="Q468" s="208">
        <f t="shared" si="98"/>
        <v>34195.928</v>
      </c>
      <c r="R468" s="91">
        <v>2.8131719998782501E-2</v>
      </c>
    </row>
    <row r="469" spans="1:22">
      <c r="A469" s="99" t="s">
        <v>330</v>
      </c>
      <c r="B469" s="99" t="s">
        <v>54</v>
      </c>
      <c r="C469" s="100">
        <v>49503.449000000001</v>
      </c>
      <c r="D469" s="100" t="s">
        <v>138</v>
      </c>
      <c r="E469" s="1">
        <f t="shared" ref="E469:E532" si="103">+(C469-C$7)/C$8</f>
        <v>23083.592174706933</v>
      </c>
      <c r="F469" s="1">
        <f t="shared" ref="F469:F532" si="104">ROUND(2*E469,0)/2</f>
        <v>23083.5</v>
      </c>
      <c r="G469" s="1">
        <f>+C469-(C$7+F469*C$8)</f>
        <v>3.7758999998914078E-2</v>
      </c>
      <c r="I469" s="1">
        <f>VLOOKUP($C469,'Active 1'!$C$21:$K$610,7,FALSE)</f>
        <v>4.4097425001382362E-2</v>
      </c>
      <c r="O469" s="1">
        <f ca="1">+C$11+C$12*$F469</f>
        <v>5.9050122654014089E-2</v>
      </c>
      <c r="P469" s="1">
        <f t="shared" ref="P469:P532" si="105">+D$11+D$12*F469+D$13*F469^2</f>
        <v>3.3113798092659033E-2</v>
      </c>
      <c r="Q469" s="208">
        <f t="shared" ref="Q469:Q532" si="106">+C469-15018.5</f>
        <v>34484.949000000001</v>
      </c>
      <c r="S469" s="1">
        <f>+(P469-G469)^2</f>
        <v>2.1577900749875502E-5</v>
      </c>
      <c r="T469" s="1">
        <v>0.1</v>
      </c>
      <c r="U469" s="1">
        <f>+T469*S469</f>
        <v>2.1577900749875503E-6</v>
      </c>
      <c r="V469" s="1">
        <f>+G469-P469</f>
        <v>4.6452019062550448E-3</v>
      </c>
    </row>
    <row r="470" spans="1:22">
      <c r="A470" s="30" t="s">
        <v>299</v>
      </c>
      <c r="B470" s="32" t="s">
        <v>54</v>
      </c>
      <c r="C470" s="33">
        <v>49544.385000000002</v>
      </c>
      <c r="D470" s="33">
        <v>6.0000000000000001E-3</v>
      </c>
      <c r="E470" s="1">
        <f t="shared" si="103"/>
        <v>23183.522358328893</v>
      </c>
      <c r="F470" s="1">
        <f t="shared" si="104"/>
        <v>23183.5</v>
      </c>
      <c r="P470" s="1">
        <f t="shared" si="105"/>
        <v>3.3626746023547802E-2</v>
      </c>
      <c r="Q470" s="208">
        <f t="shared" si="106"/>
        <v>34525.885000000002</v>
      </c>
      <c r="R470" s="91">
        <v>1.5528424999502022E-2</v>
      </c>
    </row>
    <row r="471" spans="1:22">
      <c r="A471" s="30" t="s">
        <v>140</v>
      </c>
      <c r="B471" s="32"/>
      <c r="C471" s="33">
        <v>49547.455000000002</v>
      </c>
      <c r="D471" s="33"/>
      <c r="E471" s="1">
        <f t="shared" si="103"/>
        <v>23191.016633874122</v>
      </c>
      <c r="F471" s="1">
        <f t="shared" si="104"/>
        <v>23191</v>
      </c>
      <c r="P471" s="1">
        <f t="shared" si="105"/>
        <v>3.3665358930975137E-2</v>
      </c>
      <c r="Q471" s="208">
        <f t="shared" si="106"/>
        <v>34528.955000000002</v>
      </c>
      <c r="R471" s="91">
        <v>1.3185750001866836E-2</v>
      </c>
    </row>
    <row r="472" spans="1:22">
      <c r="A472" s="30" t="s">
        <v>300</v>
      </c>
      <c r="B472" s="32" t="s">
        <v>54</v>
      </c>
      <c r="C472" s="33">
        <v>49571.434000000001</v>
      </c>
      <c r="D472" s="33">
        <v>4.0000000000000001E-3</v>
      </c>
      <c r="E472" s="1">
        <f t="shared" si="103"/>
        <v>23249.552540486169</v>
      </c>
      <c r="F472" s="1">
        <f t="shared" si="104"/>
        <v>23249.5</v>
      </c>
      <c r="P472" s="1">
        <f t="shared" si="105"/>
        <v>3.396721872641513E-2</v>
      </c>
      <c r="Q472" s="208">
        <f t="shared" si="106"/>
        <v>34552.934000000001</v>
      </c>
      <c r="R472" s="91">
        <v>2.7912885001569521E-2</v>
      </c>
    </row>
    <row r="473" spans="1:22">
      <c r="A473" s="16" t="s">
        <v>338</v>
      </c>
      <c r="B473" s="16" t="s">
        <v>54</v>
      </c>
      <c r="C473" s="17">
        <v>49577.167999999998</v>
      </c>
      <c r="D473" s="17" t="s">
        <v>138</v>
      </c>
      <c r="E473" s="1">
        <f t="shared" si="103"/>
        <v>23263.549991944252</v>
      </c>
      <c r="F473" s="1">
        <f t="shared" si="104"/>
        <v>23263.5</v>
      </c>
      <c r="G473" s="1">
        <f t="shared" ref="G473:G482" si="107">+C473-(C$7+F473*C$8)</f>
        <v>2.0478999991610181E-2</v>
      </c>
      <c r="I473" s="1">
        <f>VLOOKUP($C473,'Active 1'!$C$21:$K$610,7,FALSE)</f>
        <v>2.6873224996961653E-2</v>
      </c>
      <c r="O473" s="1">
        <f t="shared" ref="O473:O482" ca="1" si="108">+C$11+C$12*$F473</f>
        <v>6.01111383062327E-2</v>
      </c>
      <c r="P473" s="1">
        <f t="shared" si="105"/>
        <v>3.4039637207444878E-2</v>
      </c>
      <c r="Q473" s="208">
        <f t="shared" si="106"/>
        <v>34558.667999999998</v>
      </c>
      <c r="S473" s="1">
        <f t="shared" ref="S473:S482" si="109">+(P473-G473)^2</f>
        <v>1.8389088169948103E-4</v>
      </c>
      <c r="T473" s="1">
        <v>0.1</v>
      </c>
      <c r="U473" s="1">
        <f t="shared" ref="U473:U482" si="110">+T473*S473</f>
        <v>1.8389088169948105E-5</v>
      </c>
      <c r="V473" s="1">
        <f t="shared" ref="V473:V482" si="111">+G473-P473</f>
        <v>-1.3560637215834698E-2</v>
      </c>
    </row>
    <row r="474" spans="1:22">
      <c r="A474" s="99" t="s">
        <v>339</v>
      </c>
      <c r="B474" s="99" t="s">
        <v>50</v>
      </c>
      <c r="C474" s="100">
        <v>49874.374000000003</v>
      </c>
      <c r="D474" s="100" t="s">
        <v>138</v>
      </c>
      <c r="E474" s="1">
        <f t="shared" si="103"/>
        <v>23989.069098685206</v>
      </c>
      <c r="F474" s="1">
        <f t="shared" si="104"/>
        <v>23989</v>
      </c>
      <c r="G474" s="1">
        <f t="shared" si="107"/>
        <v>2.8306000000156928E-2</v>
      </c>
      <c r="I474" s="1">
        <f>VLOOKUP($C474,'Active 1'!$C$21:$K$610,7,FALSE)</f>
        <v>3.4925129999464843E-2</v>
      </c>
      <c r="O474" s="1">
        <f t="shared" ca="1" si="108"/>
        <v>6.4387620837813922E-2</v>
      </c>
      <c r="P474" s="1">
        <f t="shared" si="105"/>
        <v>3.7886833473436882E-2</v>
      </c>
      <c r="Q474" s="208">
        <f t="shared" si="106"/>
        <v>34855.874000000003</v>
      </c>
      <c r="S474" s="1">
        <f t="shared" si="109"/>
        <v>9.1792370042721621E-5</v>
      </c>
      <c r="T474" s="1">
        <v>0.1</v>
      </c>
      <c r="U474" s="1">
        <f t="shared" si="110"/>
        <v>9.1792370042721628E-6</v>
      </c>
      <c r="V474" s="1">
        <f t="shared" si="111"/>
        <v>-9.5808334732799538E-3</v>
      </c>
    </row>
    <row r="475" spans="1:22">
      <c r="A475" s="99" t="s">
        <v>339</v>
      </c>
      <c r="B475" s="99" t="s">
        <v>54</v>
      </c>
      <c r="C475" s="100">
        <v>49875.391000000003</v>
      </c>
      <c r="D475" s="100" t="s">
        <v>138</v>
      </c>
      <c r="E475" s="1">
        <f t="shared" si="103"/>
        <v>23991.551730030318</v>
      </c>
      <c r="F475" s="1">
        <f t="shared" si="104"/>
        <v>23991.5</v>
      </c>
      <c r="G475" s="1">
        <f t="shared" si="107"/>
        <v>2.1190999999816995E-2</v>
      </c>
      <c r="I475" s="1">
        <f>VLOOKUP($C475,'Active 1'!$C$21:$K$610,7,FALSE)</f>
        <v>2.7810904997750185E-2</v>
      </c>
      <c r="O475" s="1">
        <f t="shared" ca="1" si="108"/>
        <v>6.440235716631694E-2</v>
      </c>
      <c r="P475" s="1">
        <f t="shared" si="105"/>
        <v>3.7900410647394051E-2</v>
      </c>
      <c r="Q475" s="208">
        <f t="shared" si="106"/>
        <v>34856.891000000003</v>
      </c>
      <c r="S475" s="1">
        <f t="shared" si="109"/>
        <v>2.7920440418936147E-4</v>
      </c>
      <c r="T475" s="1">
        <v>0.1</v>
      </c>
      <c r="U475" s="1">
        <f t="shared" si="110"/>
        <v>2.7920440418936147E-5</v>
      </c>
      <c r="V475" s="1">
        <f t="shared" si="111"/>
        <v>-1.6709410647577055E-2</v>
      </c>
    </row>
    <row r="476" spans="1:22">
      <c r="A476" s="99" t="s">
        <v>339</v>
      </c>
      <c r="B476" s="99" t="s">
        <v>50</v>
      </c>
      <c r="C476" s="100">
        <v>49876.415000000001</v>
      </c>
      <c r="D476" s="100" t="s">
        <v>138</v>
      </c>
      <c r="E476" s="1">
        <f t="shared" si="103"/>
        <v>23994.051449300121</v>
      </c>
      <c r="F476" s="1">
        <f t="shared" si="104"/>
        <v>23994</v>
      </c>
      <c r="G476" s="1">
        <f t="shared" si="107"/>
        <v>2.1075999997265171E-2</v>
      </c>
      <c r="I476" s="1">
        <f>VLOOKUP($C476,'Active 1'!$C$21:$K$610,7,FALSE)</f>
        <v>2.7696680001099594E-2</v>
      </c>
      <c r="O476" s="1">
        <f t="shared" ca="1" si="108"/>
        <v>6.4417093494819985E-2</v>
      </c>
      <c r="P476" s="1">
        <f t="shared" si="105"/>
        <v>3.7913990019996346E-2</v>
      </c>
      <c r="Q476" s="208">
        <f t="shared" si="106"/>
        <v>34857.915000000001</v>
      </c>
      <c r="S476" s="1">
        <f t="shared" si="109"/>
        <v>2.835179080055946E-4</v>
      </c>
      <c r="T476" s="1">
        <v>0.1</v>
      </c>
      <c r="U476" s="1">
        <f t="shared" si="110"/>
        <v>2.8351790800559463E-5</v>
      </c>
      <c r="V476" s="1">
        <f t="shared" si="111"/>
        <v>-1.6837990022731175E-2</v>
      </c>
    </row>
    <row r="477" spans="1:22">
      <c r="A477" s="99" t="s">
        <v>339</v>
      </c>
      <c r="B477" s="99" t="s">
        <v>54</v>
      </c>
      <c r="C477" s="100">
        <v>49877.442000000003</v>
      </c>
      <c r="D477" s="100" t="s">
        <v>138</v>
      </c>
      <c r="E477" s="1">
        <f t="shared" si="103"/>
        <v>23996.558491966232</v>
      </c>
      <c r="F477" s="1">
        <f t="shared" si="104"/>
        <v>23996.5</v>
      </c>
      <c r="G477" s="1">
        <f t="shared" si="107"/>
        <v>2.3960999998962507E-2</v>
      </c>
      <c r="I477" s="1">
        <f>VLOOKUP($C477,'Active 1'!$C$21:$K$610,7,FALSE)</f>
        <v>3.0582455001422204E-2</v>
      </c>
      <c r="O477" s="1">
        <f t="shared" ca="1" si="108"/>
        <v>6.4431829823323031E-2</v>
      </c>
      <c r="P477" s="1">
        <f t="shared" si="105"/>
        <v>3.7927571591243783E-2</v>
      </c>
      <c r="Q477" s="208">
        <f t="shared" si="106"/>
        <v>34858.942000000003</v>
      </c>
      <c r="S477" s="1">
        <f t="shared" si="109"/>
        <v>1.9506512204231835E-4</v>
      </c>
      <c r="T477" s="1">
        <v>0.1</v>
      </c>
      <c r="U477" s="1">
        <f t="shared" si="110"/>
        <v>1.9506512204231837E-5</v>
      </c>
      <c r="V477" s="1">
        <f t="shared" si="111"/>
        <v>-1.3966571592281277E-2</v>
      </c>
    </row>
    <row r="478" spans="1:22">
      <c r="A478" s="99" t="s">
        <v>339</v>
      </c>
      <c r="B478" s="99" t="s">
        <v>54</v>
      </c>
      <c r="C478" s="100">
        <v>49882.362999999998</v>
      </c>
      <c r="D478" s="100" t="s">
        <v>138</v>
      </c>
      <c r="E478" s="1">
        <f t="shared" si="103"/>
        <v>24008.571303027478</v>
      </c>
      <c r="F478" s="1">
        <f t="shared" si="104"/>
        <v>24008.5</v>
      </c>
      <c r="G478" s="1">
        <f t="shared" si="107"/>
        <v>2.9208999992988538E-2</v>
      </c>
      <c r="I478" s="1">
        <f>VLOOKUP($C478,'Active 1'!$C$21:$K$610,7,FALSE)</f>
        <v>3.5834174996125512E-2</v>
      </c>
      <c r="O478" s="1">
        <f t="shared" ca="1" si="108"/>
        <v>6.4502564200137599E-2</v>
      </c>
      <c r="P478" s="1">
        <f t="shared" si="105"/>
        <v>3.7992793738371611E-2</v>
      </c>
      <c r="Q478" s="208">
        <f t="shared" si="106"/>
        <v>34863.862999999998</v>
      </c>
      <c r="S478" s="1">
        <f t="shared" si="109"/>
        <v>7.7155032561430795E-5</v>
      </c>
      <c r="T478" s="1">
        <v>0.1</v>
      </c>
      <c r="U478" s="1">
        <f t="shared" si="110"/>
        <v>7.7155032561430791E-6</v>
      </c>
      <c r="V478" s="1">
        <f t="shared" si="111"/>
        <v>-8.7837937453830728E-3</v>
      </c>
    </row>
    <row r="479" spans="1:22">
      <c r="A479" s="99" t="s">
        <v>339</v>
      </c>
      <c r="B479" s="99" t="s">
        <v>50</v>
      </c>
      <c r="C479" s="100">
        <v>49883.387000000002</v>
      </c>
      <c r="D479" s="100" t="s">
        <v>138</v>
      </c>
      <c r="E479" s="1">
        <f t="shared" si="103"/>
        <v>24011.071022297299</v>
      </c>
      <c r="F479" s="1">
        <f t="shared" si="104"/>
        <v>24011</v>
      </c>
      <c r="G479" s="1">
        <f t="shared" si="107"/>
        <v>2.9093999997712672E-2</v>
      </c>
      <c r="I479" s="1">
        <f>VLOOKUP($C479,'Active 1'!$C$21:$K$610,7,FALSE)</f>
        <v>3.571994999947492E-2</v>
      </c>
      <c r="O479" s="1">
        <f t="shared" ca="1" si="108"/>
        <v>6.4517300528640645E-2</v>
      </c>
      <c r="P479" s="1">
        <f t="shared" si="105"/>
        <v>3.8006388061760765E-2</v>
      </c>
      <c r="Q479" s="208">
        <f t="shared" si="106"/>
        <v>34864.887000000002</v>
      </c>
      <c r="S479" s="1">
        <f t="shared" si="109"/>
        <v>7.9430661004186923E-5</v>
      </c>
      <c r="T479" s="1">
        <v>0.1</v>
      </c>
      <c r="U479" s="1">
        <f t="shared" si="110"/>
        <v>7.9430661004186923E-6</v>
      </c>
      <c r="V479" s="1">
        <f t="shared" si="111"/>
        <v>-8.9123880640480935E-3</v>
      </c>
    </row>
    <row r="480" spans="1:22">
      <c r="A480" s="99" t="s">
        <v>339</v>
      </c>
      <c r="B480" s="99" t="s">
        <v>50</v>
      </c>
      <c r="C480" s="100">
        <v>49885.428999999996</v>
      </c>
      <c r="D480" s="100" t="s">
        <v>138</v>
      </c>
      <c r="E480" s="1">
        <f t="shared" si="103"/>
        <v>24016.055814044303</v>
      </c>
      <c r="F480" s="1">
        <f t="shared" si="104"/>
        <v>24016</v>
      </c>
      <c r="G480" s="1">
        <f t="shared" si="107"/>
        <v>2.2863999991386663E-2</v>
      </c>
      <c r="I480" s="1">
        <f>VLOOKUP($C480,'Active 1'!$C$21:$K$610,7,FALSE)</f>
        <v>2.9491499997675419E-2</v>
      </c>
      <c r="O480" s="1">
        <f t="shared" ca="1" si="108"/>
        <v>6.4546773185646708E-2</v>
      </c>
      <c r="P480" s="1">
        <f t="shared" si="105"/>
        <v>3.8033583304474483E-2</v>
      </c>
      <c r="Q480" s="208">
        <f t="shared" si="106"/>
        <v>34866.928999999996</v>
      </c>
      <c r="S480" s="1">
        <f t="shared" si="109"/>
        <v>2.3011625789271244E-4</v>
      </c>
      <c r="T480" s="1">
        <v>0.1</v>
      </c>
      <c r="U480" s="1">
        <f t="shared" si="110"/>
        <v>2.3011625789271247E-5</v>
      </c>
      <c r="V480" s="1">
        <f t="shared" si="111"/>
        <v>-1.516958331308782E-2</v>
      </c>
    </row>
    <row r="481" spans="1:22">
      <c r="A481" s="99" t="s">
        <v>330</v>
      </c>
      <c r="B481" s="99" t="s">
        <v>50</v>
      </c>
      <c r="C481" s="100">
        <v>49894.462</v>
      </c>
      <c r="D481" s="100" t="s">
        <v>138</v>
      </c>
      <c r="E481" s="1">
        <f t="shared" si="103"/>
        <v>24038.106560298394</v>
      </c>
      <c r="F481" s="1">
        <f t="shared" si="104"/>
        <v>24038</v>
      </c>
      <c r="G481" s="1">
        <f t="shared" si="107"/>
        <v>4.3651999993016943E-2</v>
      </c>
      <c r="I481" s="1">
        <f>VLOOKUP($C481,'Active 1'!$C$21:$K$610,7,FALSE)</f>
        <v>5.0286319994484074E-2</v>
      </c>
      <c r="O481" s="1">
        <f t="shared" ca="1" si="108"/>
        <v>6.4676452876473431E-2</v>
      </c>
      <c r="P481" s="1">
        <f t="shared" si="105"/>
        <v>3.8153346852031228E-2</v>
      </c>
      <c r="Q481" s="208">
        <f t="shared" si="106"/>
        <v>34875.962</v>
      </c>
      <c r="S481" s="1">
        <f t="shared" si="109"/>
        <v>3.0235186364872073E-5</v>
      </c>
      <c r="T481" s="1">
        <v>0.1</v>
      </c>
      <c r="U481" s="1">
        <f t="shared" si="110"/>
        <v>3.0235186364872076E-6</v>
      </c>
      <c r="V481" s="1">
        <f t="shared" si="111"/>
        <v>5.4986531409857153E-3</v>
      </c>
    </row>
    <row r="482" spans="1:22">
      <c r="A482" s="99" t="s">
        <v>339</v>
      </c>
      <c r="B482" s="99" t="s">
        <v>54</v>
      </c>
      <c r="C482" s="100">
        <v>49895.468999999997</v>
      </c>
      <c r="D482" s="100" t="s">
        <v>138</v>
      </c>
      <c r="E482" s="1">
        <f t="shared" si="103"/>
        <v>24040.564780322507</v>
      </c>
      <c r="F482" s="1">
        <f t="shared" si="104"/>
        <v>24040.5</v>
      </c>
      <c r="G482" s="1">
        <f t="shared" si="107"/>
        <v>2.65369999979157E-2</v>
      </c>
      <c r="I482" s="1">
        <f>VLOOKUP($C482,'Active 1'!$C$21:$K$610,7,FALSE)</f>
        <v>3.3172094998008106E-2</v>
      </c>
      <c r="O482" s="1">
        <f t="shared" ca="1" si="108"/>
        <v>6.4691189204976476E-2</v>
      </c>
      <c r="P482" s="1">
        <f t="shared" si="105"/>
        <v>3.816696711943289E-2</v>
      </c>
      <c r="Q482" s="208">
        <f t="shared" si="106"/>
        <v>34876.968999999997</v>
      </c>
      <c r="S482" s="1">
        <f t="shared" si="109"/>
        <v>1.3525613524757084E-4</v>
      </c>
      <c r="T482" s="1">
        <v>0.1</v>
      </c>
      <c r="U482" s="1">
        <f t="shared" si="110"/>
        <v>1.3525613524757084E-5</v>
      </c>
      <c r="V482" s="1">
        <f t="shared" si="111"/>
        <v>-1.162996712151719E-2</v>
      </c>
    </row>
    <row r="483" spans="1:22">
      <c r="A483" s="30" t="s">
        <v>142</v>
      </c>
      <c r="B483" s="32"/>
      <c r="C483" s="33">
        <v>49896.487999999998</v>
      </c>
      <c r="D483" s="33"/>
      <c r="E483" s="1">
        <f t="shared" si="103"/>
        <v>24043.052293931818</v>
      </c>
      <c r="F483" s="1">
        <f t="shared" si="104"/>
        <v>24043</v>
      </c>
      <c r="P483" s="1">
        <f t="shared" si="105"/>
        <v>3.8180589585479666E-2</v>
      </c>
      <c r="Q483" s="208">
        <f t="shared" si="106"/>
        <v>34877.987999999998</v>
      </c>
      <c r="R483" s="91">
        <v>2.8057869996700902E-2</v>
      </c>
    </row>
    <row r="484" spans="1:22">
      <c r="A484" s="99" t="s">
        <v>339</v>
      </c>
      <c r="B484" s="99" t="s">
        <v>50</v>
      </c>
      <c r="C484" s="100">
        <v>49903.455000000002</v>
      </c>
      <c r="D484" s="100" t="s">
        <v>138</v>
      </c>
      <c r="E484" s="1">
        <f t="shared" si="103"/>
        <v>24060.059661268504</v>
      </c>
      <c r="F484" s="1">
        <f t="shared" si="104"/>
        <v>24060</v>
      </c>
      <c r="G484" s="1">
        <f t="shared" ref="G484:G496" si="112">+C484-(C$7+F484*C$8)</f>
        <v>2.4439999993774109E-2</v>
      </c>
      <c r="I484" s="1">
        <f>VLOOKUP($C484,'Active 1'!$C$21:$K$610,7,FALSE)</f>
        <v>3.1081139997695573E-2</v>
      </c>
      <c r="O484" s="1">
        <f t="shared" ref="O484:O496" ca="1" si="113">+C$11+C$12*$F484</f>
        <v>6.4806132567300154E-2</v>
      </c>
      <c r="P484" s="1">
        <f t="shared" si="105"/>
        <v>3.8273280662666595E-2</v>
      </c>
      <c r="Q484" s="208">
        <f t="shared" si="106"/>
        <v>34884.955000000002</v>
      </c>
      <c r="S484" s="1">
        <f t="shared" ref="S484:S496" si="114">+(P484-G484)^2</f>
        <v>1.9135965406435457E-4</v>
      </c>
      <c r="T484" s="1">
        <v>0.1</v>
      </c>
      <c r="U484" s="1">
        <f t="shared" ref="U484:U496" si="115">+T484*S484</f>
        <v>1.9135965406435457E-5</v>
      </c>
      <c r="V484" s="1">
        <f t="shared" ref="V484:V496" si="116">+G484-P484</f>
        <v>-1.3833280668892486E-2</v>
      </c>
    </row>
    <row r="485" spans="1:22">
      <c r="A485" s="99" t="s">
        <v>339</v>
      </c>
      <c r="B485" s="99" t="s">
        <v>50</v>
      </c>
      <c r="C485" s="100">
        <v>49908.374000000003</v>
      </c>
      <c r="D485" s="100" t="s">
        <v>138</v>
      </c>
      <c r="E485" s="1">
        <f t="shared" si="103"/>
        <v>24072.06759006557</v>
      </c>
      <c r="F485" s="1">
        <f t="shared" si="104"/>
        <v>24072</v>
      </c>
      <c r="G485" s="1">
        <f t="shared" si="112"/>
        <v>2.7688000001944602E-2</v>
      </c>
      <c r="I485" s="1">
        <f>VLOOKUP($C485,'Active 1'!$C$21:$K$610,7,FALSE)</f>
        <v>3.4332859999267384E-2</v>
      </c>
      <c r="O485" s="1">
        <f t="shared" ca="1" si="113"/>
        <v>6.4876866944114722E-2</v>
      </c>
      <c r="P485" s="1">
        <f t="shared" si="105"/>
        <v>3.8338770868608291E-2</v>
      </c>
      <c r="Q485" s="208">
        <f t="shared" si="106"/>
        <v>34889.874000000003</v>
      </c>
      <c r="S485" s="1">
        <f t="shared" si="114"/>
        <v>1.1343892005417199E-4</v>
      </c>
      <c r="T485" s="1">
        <v>0.1</v>
      </c>
      <c r="U485" s="1">
        <f t="shared" si="115"/>
        <v>1.1343892005417199E-5</v>
      </c>
      <c r="V485" s="1">
        <f t="shared" si="116"/>
        <v>-1.0650770866663689E-2</v>
      </c>
    </row>
    <row r="486" spans="1:22">
      <c r="A486" s="99" t="s">
        <v>339</v>
      </c>
      <c r="B486" s="99" t="s">
        <v>50</v>
      </c>
      <c r="C486" s="100">
        <v>49910.425000000003</v>
      </c>
      <c r="D486" s="100" t="s">
        <v>138</v>
      </c>
      <c r="E486" s="1">
        <f t="shared" si="103"/>
        <v>24077.074352001484</v>
      </c>
      <c r="F486" s="1">
        <f t="shared" si="104"/>
        <v>24077</v>
      </c>
      <c r="G486" s="1">
        <f t="shared" si="112"/>
        <v>3.0458000001090113E-2</v>
      </c>
      <c r="I486" s="1">
        <f>VLOOKUP($C486,'Active 1'!$C$21:$K$610,7,FALSE)</f>
        <v>3.7104410002939403E-2</v>
      </c>
      <c r="O486" s="1">
        <f t="shared" ca="1" si="113"/>
        <v>6.4906339601120813E-2</v>
      </c>
      <c r="P486" s="1">
        <f t="shared" si="105"/>
        <v>3.8366073405204176E-2</v>
      </c>
      <c r="Q486" s="208">
        <f t="shared" si="106"/>
        <v>34891.925000000003</v>
      </c>
      <c r="S486" s="1">
        <f t="shared" si="114"/>
        <v>6.2537624964856194E-5</v>
      </c>
      <c r="T486" s="1">
        <v>0.1</v>
      </c>
      <c r="U486" s="1">
        <f t="shared" si="115"/>
        <v>6.2537624964856197E-6</v>
      </c>
      <c r="V486" s="1">
        <f t="shared" si="116"/>
        <v>-7.9080734041140632E-3</v>
      </c>
    </row>
    <row r="487" spans="1:22">
      <c r="A487" s="99" t="s">
        <v>339</v>
      </c>
      <c r="B487" s="99" t="s">
        <v>54</v>
      </c>
      <c r="C487" s="100">
        <v>49916.357000000004</v>
      </c>
      <c r="D487" s="100" t="s">
        <v>138</v>
      </c>
      <c r="E487" s="1">
        <f t="shared" si="103"/>
        <v>24091.555147615258</v>
      </c>
      <c r="F487" s="1">
        <f t="shared" si="104"/>
        <v>24091.5</v>
      </c>
      <c r="G487" s="1">
        <f t="shared" si="112"/>
        <v>2.2591000000829808E-2</v>
      </c>
      <c r="I487" s="1">
        <f>VLOOKUP($C487,'Active 1'!$C$21:$K$610,7,FALSE)</f>
        <v>2.924190500198165E-2</v>
      </c>
      <c r="O487" s="1">
        <f t="shared" ca="1" si="113"/>
        <v>6.4991810306438427E-2</v>
      </c>
      <c r="P487" s="1">
        <f t="shared" si="105"/>
        <v>3.8445300494685045E-2</v>
      </c>
      <c r="Q487" s="208">
        <f t="shared" si="106"/>
        <v>34897.857000000004</v>
      </c>
      <c r="S487" s="1">
        <f t="shared" si="114"/>
        <v>2.5135884414945837E-4</v>
      </c>
      <c r="T487" s="1">
        <v>0.1</v>
      </c>
      <c r="U487" s="1">
        <f t="shared" si="115"/>
        <v>2.5135884414945839E-5</v>
      </c>
      <c r="V487" s="1">
        <f t="shared" si="116"/>
        <v>-1.5854300493855236E-2</v>
      </c>
    </row>
    <row r="488" spans="1:22">
      <c r="A488" s="16" t="s">
        <v>340</v>
      </c>
      <c r="B488" s="16" t="s">
        <v>50</v>
      </c>
      <c r="C488" s="17">
        <v>49928.422100000003</v>
      </c>
      <c r="D488" s="17" t="s">
        <v>138</v>
      </c>
      <c r="E488" s="1">
        <f t="shared" si="103"/>
        <v>24121.007650508</v>
      </c>
      <c r="F488" s="1">
        <f t="shared" si="104"/>
        <v>24121</v>
      </c>
      <c r="G488" s="1">
        <f t="shared" si="112"/>
        <v>3.1339999986812472E-3</v>
      </c>
      <c r="J488" s="1">
        <f>VLOOKUP($C488,'Active 1'!$C$21:$K$610,8,FALSE)</f>
        <v>9.7940500054392032E-3</v>
      </c>
      <c r="O488" s="1">
        <f t="shared" ca="1" si="113"/>
        <v>6.5165698982774259E-2</v>
      </c>
      <c r="P488" s="1">
        <f t="shared" si="105"/>
        <v>3.8606714949559542E-2</v>
      </c>
      <c r="Q488" s="208">
        <f t="shared" si="106"/>
        <v>34909.922100000003</v>
      </c>
      <c r="S488" s="1">
        <f t="shared" si="114"/>
        <v>1.2583135059862644E-3</v>
      </c>
      <c r="T488" s="1">
        <v>1</v>
      </c>
      <c r="U488" s="1">
        <f t="shared" si="115"/>
        <v>1.2583135059862644E-3</v>
      </c>
      <c r="V488" s="1">
        <f t="shared" si="116"/>
        <v>-3.5472714950878295E-2</v>
      </c>
    </row>
    <row r="489" spans="1:22">
      <c r="A489" s="16" t="s">
        <v>340</v>
      </c>
      <c r="B489" s="16" t="s">
        <v>50</v>
      </c>
      <c r="C489" s="17">
        <v>49928.429799999998</v>
      </c>
      <c r="D489" s="17" t="s">
        <v>138</v>
      </c>
      <c r="E489" s="1">
        <f t="shared" si="103"/>
        <v>24121.026447225151</v>
      </c>
      <c r="F489" s="1">
        <f t="shared" si="104"/>
        <v>24121</v>
      </c>
      <c r="G489" s="1">
        <f t="shared" si="112"/>
        <v>1.0833999993337784E-2</v>
      </c>
      <c r="J489" s="1">
        <f>VLOOKUP($C489,'Active 1'!$C$21:$K$610,8,FALSE)</f>
        <v>1.749405000009574E-2</v>
      </c>
      <c r="O489" s="1">
        <f t="shared" ca="1" si="113"/>
        <v>6.5165698982774259E-2</v>
      </c>
      <c r="P489" s="1">
        <f t="shared" si="105"/>
        <v>3.8606714949559542E-2</v>
      </c>
      <c r="Q489" s="208">
        <f t="shared" si="106"/>
        <v>34909.929799999998</v>
      </c>
      <c r="S489" s="1">
        <f t="shared" si="114"/>
        <v>7.7132369603954379E-4</v>
      </c>
      <c r="T489" s="1">
        <v>1</v>
      </c>
      <c r="U489" s="1">
        <f t="shared" si="115"/>
        <v>7.7132369603954379E-4</v>
      </c>
      <c r="V489" s="1">
        <f t="shared" si="116"/>
        <v>-2.7772714956221758E-2</v>
      </c>
    </row>
    <row r="490" spans="1:22">
      <c r="A490" s="16" t="s">
        <v>340</v>
      </c>
      <c r="B490" s="16" t="s">
        <v>50</v>
      </c>
      <c r="C490" s="17">
        <v>49928.444300000003</v>
      </c>
      <c r="D490" s="17" t="s">
        <v>138</v>
      </c>
      <c r="E490" s="1">
        <f t="shared" si="103"/>
        <v>24121.061843640604</v>
      </c>
      <c r="F490" s="1">
        <f t="shared" si="104"/>
        <v>24121</v>
      </c>
      <c r="G490" s="1">
        <f t="shared" si="112"/>
        <v>2.5333999998110812E-2</v>
      </c>
      <c r="J490" s="1">
        <f>VLOOKUP($C490,'Active 1'!$C$21:$K$610,8,FALSE)</f>
        <v>3.1994050004868768E-2</v>
      </c>
      <c r="O490" s="1">
        <f t="shared" ca="1" si="113"/>
        <v>6.5165698982774259E-2</v>
      </c>
      <c r="P490" s="1">
        <f t="shared" si="105"/>
        <v>3.8606714949559542E-2</v>
      </c>
      <c r="Q490" s="208">
        <f t="shared" si="106"/>
        <v>34909.944300000003</v>
      </c>
      <c r="S490" s="1">
        <f t="shared" si="114"/>
        <v>1.7616496218241068E-4</v>
      </c>
      <c r="T490" s="1">
        <v>1</v>
      </c>
      <c r="U490" s="1">
        <f t="shared" si="115"/>
        <v>1.7616496218241068E-4</v>
      </c>
      <c r="V490" s="1">
        <f t="shared" si="116"/>
        <v>-1.327271495144873E-2</v>
      </c>
    </row>
    <row r="491" spans="1:22">
      <c r="A491" s="16" t="s">
        <v>340</v>
      </c>
      <c r="B491" s="16" t="s">
        <v>50</v>
      </c>
      <c r="C491" s="17">
        <v>49928.445</v>
      </c>
      <c r="D491" s="17" t="s">
        <v>138</v>
      </c>
      <c r="E491" s="1">
        <f t="shared" si="103"/>
        <v>24121.063552433068</v>
      </c>
      <c r="F491" s="1">
        <f t="shared" si="104"/>
        <v>24121</v>
      </c>
      <c r="G491" s="1">
        <f t="shared" si="112"/>
        <v>2.603399999497924E-2</v>
      </c>
      <c r="J491" s="1">
        <f>VLOOKUP($C491,'Active 1'!$C$21:$K$610,8,FALSE)</f>
        <v>3.2694050001737196E-2</v>
      </c>
      <c r="O491" s="1">
        <f t="shared" ca="1" si="113"/>
        <v>6.5165698982774259E-2</v>
      </c>
      <c r="P491" s="1">
        <f t="shared" si="105"/>
        <v>3.8606714949559542E-2</v>
      </c>
      <c r="Q491" s="208">
        <f t="shared" si="106"/>
        <v>34909.945</v>
      </c>
      <c r="S491" s="1">
        <f t="shared" si="114"/>
        <v>1.5807316132912717E-4</v>
      </c>
      <c r="T491" s="1">
        <v>1</v>
      </c>
      <c r="U491" s="1">
        <f t="shared" si="115"/>
        <v>1.5807316132912717E-4</v>
      </c>
      <c r="V491" s="1">
        <f t="shared" si="116"/>
        <v>-1.2572714954580302E-2</v>
      </c>
    </row>
    <row r="492" spans="1:22">
      <c r="A492" s="16" t="s">
        <v>340</v>
      </c>
      <c r="B492" s="16" t="s">
        <v>50</v>
      </c>
      <c r="C492" s="17">
        <v>49930.4692</v>
      </c>
      <c r="D492" s="17" t="s">
        <v>138</v>
      </c>
      <c r="E492" s="1">
        <f t="shared" si="103"/>
        <v>24126.004892028719</v>
      </c>
      <c r="F492" s="1">
        <f t="shared" si="104"/>
        <v>24126</v>
      </c>
      <c r="G492" s="1">
        <f t="shared" si="112"/>
        <v>2.003999994485639E-3</v>
      </c>
      <c r="J492" s="1">
        <f>VLOOKUP($C492,'Active 1'!$C$21:$K$610,8,FALSE)</f>
        <v>8.6655999984941445E-3</v>
      </c>
      <c r="O492" s="1">
        <f t="shared" ca="1" si="113"/>
        <v>6.5195171639780322E-2</v>
      </c>
      <c r="P492" s="1">
        <f t="shared" si="105"/>
        <v>3.8634103673044415E-2</v>
      </c>
      <c r="Q492" s="208">
        <f t="shared" si="106"/>
        <v>34911.9692</v>
      </c>
      <c r="S492" s="1">
        <f t="shared" si="114"/>
        <v>1.3417644955019653E-3</v>
      </c>
      <c r="T492" s="1">
        <v>1</v>
      </c>
      <c r="U492" s="1">
        <f t="shared" si="115"/>
        <v>1.3417644955019653E-3</v>
      </c>
      <c r="V492" s="1">
        <f t="shared" si="116"/>
        <v>-3.6630103678558776E-2</v>
      </c>
    </row>
    <row r="493" spans="1:22">
      <c r="A493" s="16" t="s">
        <v>340</v>
      </c>
      <c r="B493" s="16" t="s">
        <v>50</v>
      </c>
      <c r="C493" s="17">
        <v>49930.474099999999</v>
      </c>
      <c r="D493" s="17" t="s">
        <v>138</v>
      </c>
      <c r="E493" s="1">
        <f t="shared" si="103"/>
        <v>24126.016853576006</v>
      </c>
      <c r="F493" s="1">
        <f t="shared" si="104"/>
        <v>24126</v>
      </c>
      <c r="G493" s="1">
        <f t="shared" si="112"/>
        <v>6.9039999943925068E-3</v>
      </c>
      <c r="J493" s="1">
        <f>VLOOKUP($C493,'Active 1'!$C$21:$K$610,8,FALSE)</f>
        <v>1.3565599998401012E-2</v>
      </c>
      <c r="O493" s="1">
        <f t="shared" ca="1" si="113"/>
        <v>6.5195171639780322E-2</v>
      </c>
      <c r="P493" s="1">
        <f t="shared" si="105"/>
        <v>3.8634103673044415E-2</v>
      </c>
      <c r="Q493" s="208">
        <f t="shared" si="106"/>
        <v>34911.974099999999</v>
      </c>
      <c r="S493" s="1">
        <f t="shared" si="114"/>
        <v>1.0067994794579994E-3</v>
      </c>
      <c r="T493" s="1">
        <v>1</v>
      </c>
      <c r="U493" s="1">
        <f t="shared" si="115"/>
        <v>1.0067994794579994E-3</v>
      </c>
      <c r="V493" s="1">
        <f t="shared" si="116"/>
        <v>-3.1730103678651908E-2</v>
      </c>
    </row>
    <row r="494" spans="1:22">
      <c r="A494" s="16" t="s">
        <v>340</v>
      </c>
      <c r="B494" s="16" t="s">
        <v>50</v>
      </c>
      <c r="C494" s="17">
        <v>49930.4755</v>
      </c>
      <c r="D494" s="17" t="s">
        <v>138</v>
      </c>
      <c r="E494" s="1">
        <f t="shared" si="103"/>
        <v>24126.020271160945</v>
      </c>
      <c r="F494" s="1">
        <f t="shared" si="104"/>
        <v>24126</v>
      </c>
      <c r="G494" s="1">
        <f t="shared" si="112"/>
        <v>8.3039999954053201E-3</v>
      </c>
      <c r="J494" s="1">
        <f>VLOOKUP($C494,'Active 1'!$C$21:$K$610,8,FALSE)</f>
        <v>1.4965599999413826E-2</v>
      </c>
      <c r="O494" s="1">
        <f t="shared" ca="1" si="113"/>
        <v>6.5195171639780322E-2</v>
      </c>
      <c r="P494" s="1">
        <f t="shared" si="105"/>
        <v>3.8634103673044415E-2</v>
      </c>
      <c r="Q494" s="208">
        <f t="shared" si="106"/>
        <v>34911.9755</v>
      </c>
      <c r="S494" s="1">
        <f t="shared" si="114"/>
        <v>9.1991518909633656E-4</v>
      </c>
      <c r="T494" s="1">
        <v>1</v>
      </c>
      <c r="U494" s="1">
        <f t="shared" si="115"/>
        <v>9.1991518909633656E-4</v>
      </c>
      <c r="V494" s="1">
        <f t="shared" si="116"/>
        <v>-3.0330103677639095E-2</v>
      </c>
    </row>
    <row r="495" spans="1:22">
      <c r="A495" s="16" t="s">
        <v>340</v>
      </c>
      <c r="B495" s="16" t="s">
        <v>50</v>
      </c>
      <c r="C495" s="17">
        <v>49930.481</v>
      </c>
      <c r="D495" s="17" t="s">
        <v>138</v>
      </c>
      <c r="E495" s="1">
        <f t="shared" si="103"/>
        <v>24126.033697387491</v>
      </c>
      <c r="F495" s="1">
        <f t="shared" si="104"/>
        <v>24126</v>
      </c>
      <c r="G495" s="1">
        <f t="shared" si="112"/>
        <v>1.3803999994706828E-2</v>
      </c>
      <c r="J495" s="1">
        <f>VLOOKUP($C495,'Active 1'!$C$21:$K$610,8,FALSE)</f>
        <v>2.0465599998715334E-2</v>
      </c>
      <c r="O495" s="1">
        <f t="shared" ca="1" si="113"/>
        <v>6.5195171639780322E-2</v>
      </c>
      <c r="P495" s="1">
        <f t="shared" si="105"/>
        <v>3.8634103673044415E-2</v>
      </c>
      <c r="Q495" s="208">
        <f t="shared" si="106"/>
        <v>34911.981</v>
      </c>
      <c r="S495" s="1">
        <f t="shared" si="114"/>
        <v>6.1653404867699371E-4</v>
      </c>
      <c r="T495" s="1">
        <v>1</v>
      </c>
      <c r="U495" s="1">
        <f t="shared" si="115"/>
        <v>6.1653404867699371E-4</v>
      </c>
      <c r="V495" s="1">
        <f t="shared" si="116"/>
        <v>-2.4830103678337587E-2</v>
      </c>
    </row>
    <row r="496" spans="1:22">
      <c r="A496" s="16" t="s">
        <v>340</v>
      </c>
      <c r="B496" s="16" t="s">
        <v>50</v>
      </c>
      <c r="C496" s="17">
        <v>49930.485200000003</v>
      </c>
      <c r="D496" s="17" t="s">
        <v>138</v>
      </c>
      <c r="E496" s="1">
        <f t="shared" si="103"/>
        <v>24126.043950142317</v>
      </c>
      <c r="F496" s="1">
        <f t="shared" si="104"/>
        <v>24126</v>
      </c>
      <c r="G496" s="1">
        <f t="shared" si="112"/>
        <v>1.8003999997745268E-2</v>
      </c>
      <c r="J496" s="1">
        <f>VLOOKUP($C496,'Active 1'!$C$21:$K$610,8,FALSE)</f>
        <v>2.4665600001753774E-2</v>
      </c>
      <c r="O496" s="1">
        <f t="shared" ca="1" si="113"/>
        <v>6.5195171639780322E-2</v>
      </c>
      <c r="P496" s="1">
        <f t="shared" si="105"/>
        <v>3.8634103673044415E-2</v>
      </c>
      <c r="Q496" s="208">
        <f t="shared" si="106"/>
        <v>34911.985200000003</v>
      </c>
      <c r="S496" s="1">
        <f t="shared" si="114"/>
        <v>4.2560117765359139E-4</v>
      </c>
      <c r="T496" s="1">
        <v>1</v>
      </c>
      <c r="U496" s="1">
        <f t="shared" si="115"/>
        <v>4.2560117765359139E-4</v>
      </c>
      <c r="V496" s="1">
        <f t="shared" si="116"/>
        <v>-2.0630103675299147E-2</v>
      </c>
    </row>
    <row r="497" spans="1:22">
      <c r="A497" s="30" t="s">
        <v>301</v>
      </c>
      <c r="B497" s="32" t="s">
        <v>54</v>
      </c>
      <c r="C497" s="33">
        <v>49959.353000000003</v>
      </c>
      <c r="D497" s="33">
        <v>2.1000000000000001E-2</v>
      </c>
      <c r="E497" s="1">
        <f t="shared" si="103"/>
        <v>24196.514063362025</v>
      </c>
      <c r="F497" s="1">
        <f t="shared" si="104"/>
        <v>24196.5</v>
      </c>
      <c r="P497" s="1">
        <f t="shared" si="105"/>
        <v>3.902122090124896E-2</v>
      </c>
      <c r="Q497" s="208">
        <f t="shared" si="106"/>
        <v>34940.853000000003</v>
      </c>
      <c r="R497" s="91">
        <v>1.244445500196889E-2</v>
      </c>
    </row>
    <row r="498" spans="1:22">
      <c r="A498" s="99" t="s">
        <v>339</v>
      </c>
      <c r="B498" s="99" t="s">
        <v>54</v>
      </c>
      <c r="C498" s="100">
        <v>50224.415999999997</v>
      </c>
      <c r="D498" s="100" t="s">
        <v>138</v>
      </c>
      <c r="E498" s="1">
        <f t="shared" si="103"/>
        <v>24843.567861031217</v>
      </c>
      <c r="F498" s="1">
        <f t="shared" si="104"/>
        <v>24843.5</v>
      </c>
      <c r="G498" s="1">
        <f t="shared" ref="G498:G508" si="117">+C498-(C$7+F498*C$8)</f>
        <v>2.7798999995866325E-2</v>
      </c>
      <c r="I498" s="1">
        <f>VLOOKUP($C498,'Active 1'!$C$21:$K$610,7,FALSE)</f>
        <v>3.4683024998230394E-2</v>
      </c>
      <c r="O498" s="1">
        <f t="shared" ref="O498:O529" ca="1" si="118">+C$11+C$12*$F498</f>
        <v>6.9424497920151804E-2</v>
      </c>
      <c r="P498" s="1">
        <f t="shared" si="105"/>
        <v>4.2655566604499401E-2</v>
      </c>
      <c r="Q498" s="208">
        <f t="shared" si="106"/>
        <v>35205.915999999997</v>
      </c>
      <c r="S498" s="1">
        <f t="shared" ref="S498:S508" si="119">+(P498-G498)^2</f>
        <v>2.2071757139675131E-4</v>
      </c>
      <c r="T498" s="1">
        <v>0.1</v>
      </c>
      <c r="U498" s="1">
        <f t="shared" ref="U498:U508" si="120">+T498*S498</f>
        <v>2.2071757139675133E-5</v>
      </c>
      <c r="V498" s="1">
        <f t="shared" ref="V498:V508" si="121">+G498-P498</f>
        <v>-1.4856566608633076E-2</v>
      </c>
    </row>
    <row r="499" spans="1:22">
      <c r="A499" s="99" t="s">
        <v>339</v>
      </c>
      <c r="B499" s="99" t="s">
        <v>54</v>
      </c>
      <c r="C499" s="100">
        <v>50233.427000000003</v>
      </c>
      <c r="D499" s="100" t="s">
        <v>138</v>
      </c>
      <c r="E499" s="1">
        <f t="shared" si="103"/>
        <v>24865.564902379127</v>
      </c>
      <c r="F499" s="1">
        <f t="shared" si="104"/>
        <v>24865.5</v>
      </c>
      <c r="G499" s="1">
        <f t="shared" si="117"/>
        <v>2.6587000000290573E-2</v>
      </c>
      <c r="I499" s="1">
        <f>VLOOKUP($C499,'Active 1'!$C$21:$K$610,7,FALSE)</f>
        <v>3.3477844997833017E-2</v>
      </c>
      <c r="O499" s="1">
        <f t="shared" ca="1" si="118"/>
        <v>6.9554177610978526E-2</v>
      </c>
      <c r="P499" s="1">
        <f t="shared" si="105"/>
        <v>4.2781734365581511E-2</v>
      </c>
      <c r="Q499" s="208">
        <f t="shared" si="106"/>
        <v>35214.927000000003</v>
      </c>
      <c r="S499" s="1">
        <f t="shared" si="119"/>
        <v>2.6226942116233529E-4</v>
      </c>
      <c r="T499" s="1">
        <v>0.1</v>
      </c>
      <c r="U499" s="1">
        <f t="shared" si="120"/>
        <v>2.622694211623353E-5</v>
      </c>
      <c r="V499" s="1">
        <f t="shared" si="121"/>
        <v>-1.6194734365290939E-2</v>
      </c>
    </row>
    <row r="500" spans="1:22">
      <c r="A500" s="119" t="s">
        <v>302</v>
      </c>
      <c r="B500" s="118" t="s">
        <v>50</v>
      </c>
      <c r="C500" s="100">
        <v>50234.044999999998</v>
      </c>
      <c r="D500" s="100"/>
      <c r="E500" s="1">
        <f t="shared" si="103"/>
        <v>24867.073522016559</v>
      </c>
      <c r="F500" s="1">
        <f t="shared" si="104"/>
        <v>24867</v>
      </c>
      <c r="G500" s="1">
        <f t="shared" si="117"/>
        <v>3.011799999512732E-2</v>
      </c>
      <c r="I500" s="1">
        <f>VLOOKUP($C500,'Active 1'!$C$21:$K$610,7,FALSE)</f>
        <v>3.7009309999120887E-2</v>
      </c>
      <c r="O500" s="1">
        <f t="shared" ca="1" si="118"/>
        <v>6.9563019408080365E-2</v>
      </c>
      <c r="P500" s="1">
        <f t="shared" si="105"/>
        <v>4.2790342913107279E-2</v>
      </c>
      <c r="Q500" s="208">
        <f t="shared" si="106"/>
        <v>35215.544999999998</v>
      </c>
      <c r="R500" s="91"/>
      <c r="S500" s="1">
        <f t="shared" si="119"/>
        <v>1.6058827503087682E-4</v>
      </c>
      <c r="T500" s="1">
        <v>0.1</v>
      </c>
      <c r="U500" s="1">
        <f t="shared" si="120"/>
        <v>1.6058827503087684E-5</v>
      </c>
      <c r="V500" s="1">
        <f t="shared" si="121"/>
        <v>-1.2672342917979959E-2</v>
      </c>
    </row>
    <row r="501" spans="1:22">
      <c r="A501" s="99" t="s">
        <v>330</v>
      </c>
      <c r="B501" s="99" t="s">
        <v>54</v>
      </c>
      <c r="C501" s="100">
        <v>50242.447999999997</v>
      </c>
      <c r="D501" s="100" t="s">
        <v>138</v>
      </c>
      <c r="E501" s="1">
        <f t="shared" si="103"/>
        <v>24887.586355047999</v>
      </c>
      <c r="F501" s="1">
        <f t="shared" si="104"/>
        <v>24887.5</v>
      </c>
      <c r="G501" s="1">
        <f t="shared" si="117"/>
        <v>3.5374999992200173E-2</v>
      </c>
      <c r="I501" s="1">
        <f>VLOOKUP($C501,'Active 1'!$C$21:$K$610,7,FALSE)</f>
        <v>4.2272664992196951E-2</v>
      </c>
      <c r="O501" s="1">
        <f t="shared" ca="1" si="118"/>
        <v>6.9683857301805249E-2</v>
      </c>
      <c r="P501" s="1">
        <f t="shared" si="105"/>
        <v>4.2908072389742244E-2</v>
      </c>
      <c r="Q501" s="208">
        <f t="shared" si="106"/>
        <v>35223.947999999997</v>
      </c>
      <c r="S501" s="1">
        <f t="shared" si="119"/>
        <v>5.6747179746610239E-5</v>
      </c>
      <c r="T501" s="1">
        <v>0.1</v>
      </c>
      <c r="U501" s="1">
        <f t="shared" si="120"/>
        <v>5.6747179746610239E-6</v>
      </c>
      <c r="V501" s="1">
        <f t="shared" si="121"/>
        <v>-7.5330723975420705E-3</v>
      </c>
    </row>
    <row r="502" spans="1:22">
      <c r="A502" s="16" t="s">
        <v>340</v>
      </c>
      <c r="B502" s="16" t="s">
        <v>50</v>
      </c>
      <c r="C502" s="17">
        <v>50243.450100000002</v>
      </c>
      <c r="D502" s="17" t="s">
        <v>138</v>
      </c>
      <c r="E502" s="1">
        <f t="shared" si="103"/>
        <v>24890.032613524843</v>
      </c>
      <c r="F502" s="1">
        <f t="shared" si="104"/>
        <v>24890</v>
      </c>
      <c r="G502" s="1">
        <f t="shared" si="117"/>
        <v>1.3359999997192062E-2</v>
      </c>
      <c r="J502" s="1">
        <f>VLOOKUP($C502,'Active 1'!$C$21:$K$610,8,FALSE)</f>
        <v>2.0258440003090072E-2</v>
      </c>
      <c r="O502" s="1">
        <f t="shared" ca="1" si="118"/>
        <v>6.9698593630308295E-2</v>
      </c>
      <c r="P502" s="1">
        <f t="shared" si="105"/>
        <v>4.2922439756757996E-2</v>
      </c>
      <c r="Q502" s="208">
        <f t="shared" si="106"/>
        <v>35224.950100000002</v>
      </c>
      <c r="S502" s="1">
        <f t="shared" si="119"/>
        <v>8.7393784453796471E-4</v>
      </c>
      <c r="T502" s="1">
        <v>1</v>
      </c>
      <c r="U502" s="1">
        <f t="shared" si="120"/>
        <v>8.7393784453796471E-4</v>
      </c>
      <c r="V502" s="1">
        <f t="shared" si="121"/>
        <v>-2.9562439759565934E-2</v>
      </c>
    </row>
    <row r="503" spans="1:22">
      <c r="A503" s="99" t="s">
        <v>330</v>
      </c>
      <c r="B503" s="99" t="s">
        <v>50</v>
      </c>
      <c r="C503" s="100">
        <v>50250.445</v>
      </c>
      <c r="D503" s="100" t="s">
        <v>138</v>
      </c>
      <c r="E503" s="1">
        <f t="shared" si="103"/>
        <v>24907.10808844709</v>
      </c>
      <c r="F503" s="1">
        <f t="shared" si="104"/>
        <v>24907</v>
      </c>
      <c r="G503" s="1">
        <f t="shared" si="117"/>
        <v>4.4277999993937556E-2</v>
      </c>
      <c r="I503" s="1">
        <f>VLOOKUP($C503,'Active 1'!$C$21:$K$610,7,FALSE)</f>
        <v>5.1181709997763392E-2</v>
      </c>
      <c r="O503" s="1">
        <f t="shared" ca="1" si="118"/>
        <v>6.9798800664128927E-2</v>
      </c>
      <c r="P503" s="1">
        <f t="shared" si="105"/>
        <v>4.3020196160533847E-2</v>
      </c>
      <c r="Q503" s="208">
        <f t="shared" si="106"/>
        <v>35231.945</v>
      </c>
      <c r="S503" s="1">
        <f t="shared" si="119"/>
        <v>1.5820704833250652E-6</v>
      </c>
      <c r="T503" s="1">
        <v>0.1</v>
      </c>
      <c r="U503" s="1">
        <f t="shared" si="120"/>
        <v>1.5820704833250654E-7</v>
      </c>
      <c r="V503" s="1">
        <f t="shared" si="121"/>
        <v>1.2578038334037089E-3</v>
      </c>
    </row>
    <row r="504" spans="1:22">
      <c r="A504" s="30" t="s">
        <v>145</v>
      </c>
      <c r="B504" s="32"/>
      <c r="C504" s="33">
        <v>50252.483699999997</v>
      </c>
      <c r="D504" s="33"/>
      <c r="E504" s="1">
        <f t="shared" si="103"/>
        <v>24912.084824458176</v>
      </c>
      <c r="F504" s="1">
        <f t="shared" si="104"/>
        <v>24912</v>
      </c>
      <c r="G504" s="1">
        <f t="shared" si="117"/>
        <v>3.4747999990941025E-2</v>
      </c>
      <c r="J504" s="1">
        <f>VLOOKUP($C504,'Active 1'!$C$21:$K$610,8,FALSE)</f>
        <v>4.1653259992017411E-2</v>
      </c>
      <c r="O504" s="1">
        <f t="shared" ca="1" si="118"/>
        <v>6.9828273321135018E-2</v>
      </c>
      <c r="P504" s="1">
        <f t="shared" si="105"/>
        <v>4.304896739207445E-2</v>
      </c>
      <c r="Q504" s="208">
        <f t="shared" si="106"/>
        <v>35233.983699999997</v>
      </c>
      <c r="R504" s="91"/>
      <c r="S504" s="1">
        <f t="shared" si="119"/>
        <v>6.8906059794679794E-5</v>
      </c>
      <c r="T504" s="1">
        <v>1</v>
      </c>
      <c r="U504" s="1">
        <f t="shared" si="120"/>
        <v>6.8906059794679794E-5</v>
      </c>
      <c r="V504" s="1">
        <f t="shared" si="121"/>
        <v>-8.3009674011334245E-3</v>
      </c>
    </row>
    <row r="505" spans="1:22">
      <c r="A505" s="99" t="s">
        <v>339</v>
      </c>
      <c r="B505" s="99" t="s">
        <v>50</v>
      </c>
      <c r="C505" s="100">
        <v>50266.413999999997</v>
      </c>
      <c r="D505" s="100" t="s">
        <v>138</v>
      </c>
      <c r="E505" s="1">
        <f t="shared" si="103"/>
        <v>24946.09052694276</v>
      </c>
      <c r="F505" s="1">
        <f t="shared" si="104"/>
        <v>24946</v>
      </c>
      <c r="G505" s="1">
        <f t="shared" si="117"/>
        <v>3.7083999995957129E-2</v>
      </c>
      <c r="I505" s="1">
        <f>VLOOKUP($C505,'Active 1'!$C$21:$K$610,7,FALSE)</f>
        <v>4.3999799992889166E-2</v>
      </c>
      <c r="O505" s="1">
        <f t="shared" ca="1" si="118"/>
        <v>7.0028687388776309E-2</v>
      </c>
      <c r="P505" s="1">
        <f t="shared" si="105"/>
        <v>4.324484499882561E-2</v>
      </c>
      <c r="Q505" s="208">
        <f t="shared" si="106"/>
        <v>35247.913999999997</v>
      </c>
      <c r="S505" s="1">
        <f t="shared" si="119"/>
        <v>3.7956011149369541E-5</v>
      </c>
      <c r="T505" s="1">
        <v>0.1</v>
      </c>
      <c r="U505" s="1">
        <f t="shared" si="120"/>
        <v>3.7956011149369541E-6</v>
      </c>
      <c r="V505" s="1">
        <f t="shared" si="121"/>
        <v>-6.1608450028684814E-3</v>
      </c>
    </row>
    <row r="506" spans="1:22">
      <c r="A506" s="99" t="s">
        <v>339</v>
      </c>
      <c r="B506" s="99" t="s">
        <v>54</v>
      </c>
      <c r="C506" s="100">
        <v>50274.400000000001</v>
      </c>
      <c r="D506" s="100" t="s">
        <v>138</v>
      </c>
      <c r="E506" s="1">
        <f t="shared" si="103"/>
        <v>24965.585407888757</v>
      </c>
      <c r="F506" s="1">
        <f t="shared" si="104"/>
        <v>24965.5</v>
      </c>
      <c r="G506" s="1">
        <f t="shared" si="117"/>
        <v>3.4986999999091495E-2</v>
      </c>
      <c r="I506" s="1">
        <f>VLOOKUP($C506,'Active 1'!$C$21:$K$610,7,FALSE)</f>
        <v>4.190884499985259E-2</v>
      </c>
      <c r="O506" s="1">
        <f t="shared" ca="1" si="118"/>
        <v>7.0143630751099986E-2</v>
      </c>
      <c r="P506" s="1">
        <f t="shared" si="105"/>
        <v>4.3357370066325771E-2</v>
      </c>
      <c r="Q506" s="208">
        <f t="shared" si="106"/>
        <v>35255.9</v>
      </c>
      <c r="S506" s="1">
        <f t="shared" si="119"/>
        <v>7.0063095062451532E-5</v>
      </c>
      <c r="T506" s="1">
        <v>0.1</v>
      </c>
      <c r="U506" s="1">
        <f t="shared" si="120"/>
        <v>7.0063095062451539E-6</v>
      </c>
      <c r="V506" s="1">
        <f t="shared" si="121"/>
        <v>-8.3703700672342757E-3</v>
      </c>
    </row>
    <row r="507" spans="1:22">
      <c r="A507" s="16" t="s">
        <v>338</v>
      </c>
      <c r="B507" s="16" t="s">
        <v>50</v>
      </c>
      <c r="C507" s="17">
        <v>50277.063000000002</v>
      </c>
      <c r="D507" s="17" t="s">
        <v>138</v>
      </c>
      <c r="E507" s="1">
        <f t="shared" si="103"/>
        <v>24972.086142669519</v>
      </c>
      <c r="F507" s="1">
        <f t="shared" si="104"/>
        <v>24972</v>
      </c>
      <c r="G507" s="1">
        <f t="shared" si="117"/>
        <v>3.5287999999127351E-2</v>
      </c>
      <c r="I507" s="1">
        <f>VLOOKUP($C507,'Active 1'!$C$21:$K$610,7,FALSE)</f>
        <v>4.2211860003590118E-2</v>
      </c>
      <c r="O507" s="1">
        <f t="shared" ca="1" si="118"/>
        <v>7.0181945205207888E-2</v>
      </c>
      <c r="P507" s="1">
        <f t="shared" si="105"/>
        <v>4.3394908147841263E-2</v>
      </c>
      <c r="Q507" s="208">
        <f t="shared" si="106"/>
        <v>35258.563000000002</v>
      </c>
      <c r="S507" s="1">
        <f t="shared" si="119"/>
        <v>6.5721959731684034E-5</v>
      </c>
      <c r="T507" s="1">
        <v>0.1</v>
      </c>
      <c r="U507" s="1">
        <f t="shared" si="120"/>
        <v>6.5721959731684038E-6</v>
      </c>
      <c r="V507" s="1">
        <f t="shared" si="121"/>
        <v>-8.1069081487139122E-3</v>
      </c>
    </row>
    <row r="508" spans="1:22">
      <c r="A508" s="16" t="s">
        <v>338</v>
      </c>
      <c r="B508" s="16" t="s">
        <v>54</v>
      </c>
      <c r="C508" s="17">
        <v>50278.084000000003</v>
      </c>
      <c r="D508" s="17" t="s">
        <v>138</v>
      </c>
      <c r="E508" s="1">
        <f t="shared" si="103"/>
        <v>24974.578538543032</v>
      </c>
      <c r="F508" s="1">
        <f t="shared" si="104"/>
        <v>24974.5</v>
      </c>
      <c r="G508" s="1">
        <f t="shared" si="117"/>
        <v>3.2172999999602325E-2</v>
      </c>
      <c r="I508" s="1">
        <f>VLOOKUP($C508,'Active 1'!$C$21:$K$610,7,FALSE)</f>
        <v>3.9097635002690367E-2</v>
      </c>
      <c r="O508" s="1">
        <f t="shared" ca="1" si="118"/>
        <v>7.0196681533710933E-2</v>
      </c>
      <c r="P508" s="1">
        <f t="shared" si="105"/>
        <v>4.3409349829062305E-2</v>
      </c>
      <c r="Q508" s="208">
        <f t="shared" si="106"/>
        <v>35259.584000000003</v>
      </c>
      <c r="S508" s="1">
        <f t="shared" si="119"/>
        <v>1.2625555749000531E-4</v>
      </c>
      <c r="T508" s="1">
        <v>0.1</v>
      </c>
      <c r="U508" s="1">
        <f t="shared" si="120"/>
        <v>1.2625555749000532E-5</v>
      </c>
      <c r="V508" s="1">
        <f t="shared" si="121"/>
        <v>-1.123634982945998E-2</v>
      </c>
    </row>
    <row r="509" spans="1:22">
      <c r="A509" s="30" t="s">
        <v>142</v>
      </c>
      <c r="B509" s="32" t="s">
        <v>54</v>
      </c>
      <c r="C509" s="33">
        <v>50287.504999999997</v>
      </c>
      <c r="D509" s="33"/>
      <c r="E509" s="1">
        <f t="shared" si="103"/>
        <v>24997.57644405168</v>
      </c>
      <c r="F509" s="1">
        <f t="shared" si="104"/>
        <v>24997.5</v>
      </c>
      <c r="O509" s="1">
        <f t="shared" ca="1" si="118"/>
        <v>7.0332255755938863E-2</v>
      </c>
      <c r="P509" s="1">
        <f t="shared" si="105"/>
        <v>4.3542316456725183E-2</v>
      </c>
      <c r="Q509" s="208">
        <f t="shared" si="106"/>
        <v>35269.004999999997</v>
      </c>
      <c r="R509" s="91">
        <v>3.8246764997893479E-2</v>
      </c>
    </row>
    <row r="510" spans="1:22">
      <c r="A510" s="16" t="s">
        <v>340</v>
      </c>
      <c r="B510" s="16" t="s">
        <v>50</v>
      </c>
      <c r="C510" s="17">
        <v>50295.490100000003</v>
      </c>
      <c r="D510" s="17" t="s">
        <v>138</v>
      </c>
      <c r="E510" s="1">
        <f t="shared" si="103"/>
        <v>25017.06912797879</v>
      </c>
      <c r="F510" s="1">
        <f t="shared" si="104"/>
        <v>25017</v>
      </c>
      <c r="G510" s="1">
        <f t="shared" ref="G510:G551" si="122">+C510-(C$7+F510*C$8)</f>
        <v>2.8317999996943399E-2</v>
      </c>
      <c r="J510" s="1">
        <f>VLOOKUP($C510,'Active 1'!$C$21:$K$610,8,FALSE)</f>
        <v>3.5255810005764943E-2</v>
      </c>
      <c r="O510" s="1">
        <f t="shared" ca="1" si="118"/>
        <v>7.0447199118262541E-2</v>
      </c>
      <c r="P510" s="1">
        <f t="shared" si="105"/>
        <v>4.3655194802524305E-2</v>
      </c>
      <c r="Q510" s="208">
        <f t="shared" si="106"/>
        <v>35276.990100000003</v>
      </c>
      <c r="S510" s="1">
        <f t="shared" ref="S510:S551" si="123">+(P510-G510)^2</f>
        <v>2.3522954450433793E-4</v>
      </c>
      <c r="T510" s="1">
        <v>1</v>
      </c>
      <c r="U510" s="1">
        <f t="shared" ref="U510:U551" si="124">+T510*S510</f>
        <v>2.3522954450433793E-4</v>
      </c>
      <c r="V510" s="1">
        <f t="shared" ref="V510:V551" si="125">+G510-P510</f>
        <v>-1.5337194805580906E-2</v>
      </c>
    </row>
    <row r="511" spans="1:22">
      <c r="A511" s="99" t="s">
        <v>339</v>
      </c>
      <c r="B511" s="99" t="s">
        <v>54</v>
      </c>
      <c r="C511" s="100">
        <v>50299.387000000002</v>
      </c>
      <c r="D511" s="100" t="s">
        <v>138</v>
      </c>
      <c r="E511" s="1">
        <f t="shared" si="103"/>
        <v>25026.581975657027</v>
      </c>
      <c r="F511" s="1">
        <f t="shared" si="104"/>
        <v>25026.5</v>
      </c>
      <c r="G511" s="1">
        <f t="shared" si="122"/>
        <v>3.3580999996047467E-2</v>
      </c>
      <c r="I511" s="1">
        <f>VLOOKUP($C511,'Active 1'!$C$21:$K$610,7,FALSE)</f>
        <v>4.0521754999645054E-2</v>
      </c>
      <c r="O511" s="1">
        <f t="shared" ca="1" si="118"/>
        <v>7.0503197166574091E-2</v>
      </c>
      <c r="P511" s="1">
        <f t="shared" si="105"/>
        <v>4.3710235275282991E-2</v>
      </c>
      <c r="Q511" s="208">
        <f t="shared" si="106"/>
        <v>35280.887000000002</v>
      </c>
      <c r="S511" s="1">
        <f t="shared" si="123"/>
        <v>1.0260140734210956E-4</v>
      </c>
      <c r="T511" s="1">
        <v>0.1</v>
      </c>
      <c r="U511" s="1">
        <f t="shared" si="124"/>
        <v>1.0260140734210957E-5</v>
      </c>
      <c r="V511" s="1">
        <f t="shared" si="125"/>
        <v>-1.0129235279235524E-2</v>
      </c>
    </row>
    <row r="512" spans="1:22">
      <c r="A512" s="99" t="s">
        <v>341</v>
      </c>
      <c r="B512" s="99" t="s">
        <v>54</v>
      </c>
      <c r="C512" s="100">
        <v>50301.440999999999</v>
      </c>
      <c r="D512" s="100" t="s">
        <v>138</v>
      </c>
      <c r="E512" s="1">
        <f t="shared" si="103"/>
        <v>25031.596060989232</v>
      </c>
      <c r="F512" s="1">
        <f t="shared" si="104"/>
        <v>25031.5</v>
      </c>
      <c r="G512" s="1">
        <f t="shared" si="122"/>
        <v>3.935099999216618E-2</v>
      </c>
      <c r="J512" s="1">
        <f>VLOOKUP($C512,'Active 1'!$C$21:$K$610,8,FALSE)</f>
        <v>4.6293304993014317E-2</v>
      </c>
      <c r="O512" s="1">
        <f t="shared" ca="1" si="118"/>
        <v>7.0532669823580155E-2</v>
      </c>
      <c r="P512" s="1">
        <f t="shared" si="105"/>
        <v>4.3739216697297731E-2</v>
      </c>
      <c r="Q512" s="208">
        <f t="shared" si="106"/>
        <v>35282.940999999999</v>
      </c>
      <c r="S512" s="1">
        <f t="shared" si="123"/>
        <v>1.9256445851195603E-5</v>
      </c>
      <c r="T512" s="1">
        <v>1</v>
      </c>
      <c r="U512" s="1">
        <f t="shared" si="124"/>
        <v>1.9256445851195603E-5</v>
      </c>
      <c r="V512" s="1">
        <f t="shared" si="125"/>
        <v>-4.3882167051315507E-3</v>
      </c>
    </row>
    <row r="513" spans="1:22">
      <c r="A513" s="99" t="s">
        <v>341</v>
      </c>
      <c r="B513" s="99" t="s">
        <v>54</v>
      </c>
      <c r="C513" s="100">
        <v>50303.485000000001</v>
      </c>
      <c r="D513" s="100" t="s">
        <v>138</v>
      </c>
      <c r="E513" s="1">
        <f t="shared" si="103"/>
        <v>25036.585735000455</v>
      </c>
      <c r="F513" s="1">
        <f t="shared" si="104"/>
        <v>25036.5</v>
      </c>
      <c r="G513" s="1">
        <f t="shared" si="122"/>
        <v>3.5120999993523583E-2</v>
      </c>
      <c r="J513" s="1">
        <f>VLOOKUP($C513,'Active 1'!$C$21:$K$610,8,FALSE)</f>
        <v>4.2064854998898227E-2</v>
      </c>
      <c r="O513" s="1">
        <f t="shared" ca="1" si="118"/>
        <v>7.0562142480586218E-2</v>
      </c>
      <c r="P513" s="1">
        <f t="shared" si="105"/>
        <v>4.3768206913892951E-2</v>
      </c>
      <c r="Q513" s="208">
        <f t="shared" si="106"/>
        <v>35284.985000000001</v>
      </c>
      <c r="S513" s="1">
        <f t="shared" si="123"/>
        <v>7.4774187523683904E-5</v>
      </c>
      <c r="T513" s="1">
        <v>1</v>
      </c>
      <c r="U513" s="1">
        <f t="shared" si="124"/>
        <v>7.4774187523683904E-5</v>
      </c>
      <c r="V513" s="1">
        <f t="shared" si="125"/>
        <v>-8.6472069203693686E-3</v>
      </c>
    </row>
    <row r="514" spans="1:22">
      <c r="A514" s="99" t="s">
        <v>341</v>
      </c>
      <c r="B514" s="99" t="s">
        <v>50</v>
      </c>
      <c r="C514" s="100">
        <v>50304.512999999999</v>
      </c>
      <c r="D514" s="100" t="s">
        <v>138</v>
      </c>
      <c r="E514" s="1">
        <f t="shared" si="103"/>
        <v>25039.095218798659</v>
      </c>
      <c r="F514" s="1">
        <f t="shared" si="104"/>
        <v>25039</v>
      </c>
      <c r="G514" s="1">
        <f t="shared" si="122"/>
        <v>3.9005999999062624E-2</v>
      </c>
      <c r="J514" s="1">
        <f>VLOOKUP($C514,'Active 1'!$C$21:$K$610,8,FALSE)</f>
        <v>4.5950629995786585E-2</v>
      </c>
      <c r="O514" s="1">
        <f t="shared" ca="1" si="118"/>
        <v>7.0576878809089263E-2</v>
      </c>
      <c r="P514" s="1">
        <f t="shared" si="105"/>
        <v>4.3782705320158266E-2</v>
      </c>
      <c r="Q514" s="208">
        <f t="shared" si="106"/>
        <v>35286.012999999999</v>
      </c>
      <c r="S514" s="1">
        <f t="shared" si="123"/>
        <v>2.2816913724583422E-5</v>
      </c>
      <c r="T514" s="1">
        <v>1</v>
      </c>
      <c r="U514" s="1">
        <f t="shared" si="124"/>
        <v>2.2816913724583422E-5</v>
      </c>
      <c r="V514" s="1">
        <f t="shared" si="125"/>
        <v>-4.7767053210956423E-3</v>
      </c>
    </row>
    <row r="515" spans="1:22">
      <c r="A515" s="99" t="s">
        <v>339</v>
      </c>
      <c r="B515" s="99" t="s">
        <v>50</v>
      </c>
      <c r="C515" s="100">
        <v>50309.42</v>
      </c>
      <c r="D515" s="100" t="s">
        <v>138</v>
      </c>
      <c r="E515" s="1">
        <f t="shared" si="103"/>
        <v>25051.073854010523</v>
      </c>
      <c r="F515" s="1">
        <f t="shared" si="104"/>
        <v>25051</v>
      </c>
      <c r="G515" s="1">
        <f t="shared" si="122"/>
        <v>3.0253999997512437E-2</v>
      </c>
      <c r="I515" s="1">
        <f>VLOOKUP($C515,'Active 1'!$C$21:$K$610,7,FALSE)</f>
        <v>3.7202349994913675E-2</v>
      </c>
      <c r="O515" s="1">
        <f t="shared" ca="1" si="118"/>
        <v>7.0647613185903832E-2</v>
      </c>
      <c r="P515" s="1">
        <f t="shared" si="105"/>
        <v>4.3852328275371902E-2</v>
      </c>
      <c r="Q515" s="208">
        <f t="shared" si="106"/>
        <v>35290.92</v>
      </c>
      <c r="S515" s="1">
        <f t="shared" si="123"/>
        <v>1.8491453195243235E-4</v>
      </c>
      <c r="T515" s="1">
        <v>0.1</v>
      </c>
      <c r="U515" s="1">
        <f t="shared" si="124"/>
        <v>1.8491453195243238E-5</v>
      </c>
      <c r="V515" s="1">
        <f t="shared" si="125"/>
        <v>-1.3598328277859464E-2</v>
      </c>
    </row>
    <row r="516" spans="1:22">
      <c r="A516" s="99" t="s">
        <v>339</v>
      </c>
      <c r="B516" s="99" t="s">
        <v>50</v>
      </c>
      <c r="C516" s="100">
        <v>50316.381000000001</v>
      </c>
      <c r="D516" s="100" t="s">
        <v>138</v>
      </c>
      <c r="E516" s="1">
        <f t="shared" si="103"/>
        <v>25068.06657455461</v>
      </c>
      <c r="F516" s="1">
        <f t="shared" si="104"/>
        <v>25068</v>
      </c>
      <c r="G516" s="1">
        <f t="shared" si="122"/>
        <v>2.7271999999356922E-2</v>
      </c>
      <c r="I516" s="1">
        <f>VLOOKUP($C516,'Active 1'!$C$21:$K$610,7,FALSE)</f>
        <v>3.4225620001961943E-2</v>
      </c>
      <c r="O516" s="1">
        <f t="shared" ca="1" si="118"/>
        <v>7.0747820219724492E-2</v>
      </c>
      <c r="P516" s="1">
        <f t="shared" si="105"/>
        <v>4.3951047509821692E-2</v>
      </c>
      <c r="Q516" s="208">
        <f t="shared" si="106"/>
        <v>35297.881000000001</v>
      </c>
      <c r="S516" s="1">
        <f t="shared" si="123"/>
        <v>2.7819062585634103E-4</v>
      </c>
      <c r="T516" s="1">
        <v>0.1</v>
      </c>
      <c r="U516" s="1">
        <f t="shared" si="124"/>
        <v>2.7819062585634103E-5</v>
      </c>
      <c r="V516" s="1">
        <f t="shared" si="125"/>
        <v>-1.667904751046477E-2</v>
      </c>
    </row>
    <row r="517" spans="1:22">
      <c r="A517" s="99" t="s">
        <v>339</v>
      </c>
      <c r="B517" s="99" t="s">
        <v>54</v>
      </c>
      <c r="C517" s="100">
        <v>50333.381000000001</v>
      </c>
      <c r="D517" s="100" t="s">
        <v>138</v>
      </c>
      <c r="E517" s="1">
        <f t="shared" si="103"/>
        <v>25109.565820244792</v>
      </c>
      <c r="F517" s="1">
        <f t="shared" si="104"/>
        <v>25109.5</v>
      </c>
      <c r="G517" s="1">
        <f t="shared" si="122"/>
        <v>2.696299999661278E-2</v>
      </c>
      <c r="I517" s="1">
        <f>VLOOKUP($C517,'Active 1'!$C$21:$K$610,7,FALSE)</f>
        <v>3.3929484998225234E-2</v>
      </c>
      <c r="O517" s="1">
        <f t="shared" ca="1" si="118"/>
        <v>7.0992443272874892E-2</v>
      </c>
      <c r="P517" s="1">
        <f t="shared" si="105"/>
        <v>4.419246560301153E-2</v>
      </c>
      <c r="Q517" s="208">
        <f t="shared" si="106"/>
        <v>35314.881000000001</v>
      </c>
      <c r="S517" s="1">
        <f t="shared" si="123"/>
        <v>2.9685448508207747E-4</v>
      </c>
      <c r="T517" s="1">
        <v>0.1</v>
      </c>
      <c r="U517" s="1">
        <f t="shared" si="124"/>
        <v>2.9685448508207747E-5</v>
      </c>
      <c r="V517" s="1">
        <f t="shared" si="125"/>
        <v>-1.722946560639875E-2</v>
      </c>
    </row>
    <row r="518" spans="1:22">
      <c r="A518" s="30" t="s">
        <v>147</v>
      </c>
      <c r="B518" s="32" t="s">
        <v>50</v>
      </c>
      <c r="C518" s="33">
        <v>50334.410300000003</v>
      </c>
      <c r="D518" s="33">
        <v>2.0000000000000001E-4</v>
      </c>
      <c r="E518" s="1">
        <f t="shared" si="103"/>
        <v>25112.078477514733</v>
      </c>
      <c r="F518" s="1">
        <f t="shared" si="104"/>
        <v>25112</v>
      </c>
      <c r="G518" s="1">
        <f t="shared" si="122"/>
        <v>3.2147999998414889E-2</v>
      </c>
      <c r="J518" s="1">
        <f>VLOOKUP($C518,'Active 1'!$C$21:$K$610,8,FALSE)</f>
        <v>3.9115260005928576E-2</v>
      </c>
      <c r="O518" s="1">
        <f t="shared" ca="1" si="118"/>
        <v>7.1007179601377937E-2</v>
      </c>
      <c r="P518" s="1">
        <f t="shared" si="105"/>
        <v>4.4207028209714547E-2</v>
      </c>
      <c r="Q518" s="208">
        <f t="shared" si="106"/>
        <v>35315.910300000003</v>
      </c>
      <c r="R518" s="91"/>
      <c r="S518" s="1">
        <f t="shared" si="123"/>
        <v>1.4542016140092103E-4</v>
      </c>
      <c r="T518" s="1">
        <v>1</v>
      </c>
      <c r="U518" s="1">
        <f t="shared" si="124"/>
        <v>1.4542016140092103E-4</v>
      </c>
      <c r="V518" s="1">
        <f t="shared" si="125"/>
        <v>-1.2059028211299658E-2</v>
      </c>
    </row>
    <row r="519" spans="1:22">
      <c r="A519" s="16" t="s">
        <v>338</v>
      </c>
      <c r="B519" s="16" t="s">
        <v>50</v>
      </c>
      <c r="C519" s="17">
        <v>50624.036</v>
      </c>
      <c r="D519" s="17" t="s">
        <v>138</v>
      </c>
      <c r="E519" s="1">
        <f t="shared" si="103"/>
        <v>25819.093070602416</v>
      </c>
      <c r="F519" s="1">
        <f t="shared" si="104"/>
        <v>25819</v>
      </c>
      <c r="G519" s="1">
        <f t="shared" si="122"/>
        <v>3.8125999992189463E-2</v>
      </c>
      <c r="I519" s="1">
        <f>VLOOKUP($C519,'Active 1'!$C$21:$K$610,7,FALSE)</f>
        <v>4.5312429996556602E-2</v>
      </c>
      <c r="O519" s="1">
        <f t="shared" ca="1" si="118"/>
        <v>7.5174613302036661E-2</v>
      </c>
      <c r="P519" s="1">
        <f t="shared" si="105"/>
        <v>4.8413563519185826E-2</v>
      </c>
      <c r="Q519" s="208">
        <f t="shared" si="106"/>
        <v>35605.536</v>
      </c>
      <c r="S519" s="1">
        <f t="shared" si="123"/>
        <v>1.0583396332198585E-4</v>
      </c>
      <c r="T519" s="1">
        <v>0.1</v>
      </c>
      <c r="U519" s="1">
        <f t="shared" si="124"/>
        <v>1.0583396332198585E-5</v>
      </c>
      <c r="V519" s="1">
        <f t="shared" si="125"/>
        <v>-1.0287563526996363E-2</v>
      </c>
    </row>
    <row r="520" spans="1:22">
      <c r="A520" s="16" t="s">
        <v>338</v>
      </c>
      <c r="B520" s="16" t="s">
        <v>50</v>
      </c>
      <c r="C520" s="17">
        <v>50635.097000000002</v>
      </c>
      <c r="D520" s="17" t="s">
        <v>138</v>
      </c>
      <c r="E520" s="1">
        <f t="shared" si="103"/>
        <v>25846.094432754129</v>
      </c>
      <c r="F520" s="1">
        <f t="shared" si="104"/>
        <v>25846</v>
      </c>
      <c r="G520" s="1">
        <f t="shared" si="122"/>
        <v>3.8683999999193475E-2</v>
      </c>
      <c r="I520" s="1">
        <f>VLOOKUP($C520,'Active 1'!$C$21:$K$610,7,FALSE)</f>
        <v>4.5878800003265496E-2</v>
      </c>
      <c r="O520" s="1">
        <f t="shared" ca="1" si="118"/>
        <v>7.5333765649869475E-2</v>
      </c>
      <c r="P520" s="1">
        <f t="shared" si="105"/>
        <v>4.8577694959137913E-2</v>
      </c>
      <c r="Q520" s="208">
        <f t="shared" si="106"/>
        <v>35616.597000000002</v>
      </c>
      <c r="S520" s="1">
        <f t="shared" si="123"/>
        <v>9.7885199960429971E-5</v>
      </c>
      <c r="T520" s="1">
        <v>0.1</v>
      </c>
      <c r="U520" s="1">
        <f t="shared" si="124"/>
        <v>9.7885199960429984E-6</v>
      </c>
      <c r="V520" s="1">
        <f t="shared" si="125"/>
        <v>-9.8936949599444379E-3</v>
      </c>
    </row>
    <row r="521" spans="1:22">
      <c r="A521" s="30" t="s">
        <v>150</v>
      </c>
      <c r="B521" s="32" t="s">
        <v>50</v>
      </c>
      <c r="C521" s="33">
        <v>50640.425199999998</v>
      </c>
      <c r="D521" s="33">
        <v>4.0000000000000002E-4</v>
      </c>
      <c r="E521" s="1">
        <f t="shared" si="103"/>
        <v>25859.101272806263</v>
      </c>
      <c r="F521" s="1">
        <f t="shared" si="104"/>
        <v>25859</v>
      </c>
      <c r="G521" s="1">
        <f t="shared" si="122"/>
        <v>4.1485999994620215E-2</v>
      </c>
      <c r="J521" s="1">
        <f>VLOOKUP($C521,'Active 1'!$C$21:$K$610,8,FALSE)</f>
        <v>4.8684829998819623E-2</v>
      </c>
      <c r="O521" s="1">
        <f t="shared" ca="1" si="118"/>
        <v>7.541039455808525E-2</v>
      </c>
      <c r="P521" s="1">
        <f t="shared" si="105"/>
        <v>4.8656812671641E-2</v>
      </c>
      <c r="Q521" s="208">
        <f t="shared" si="106"/>
        <v>35621.925199999998</v>
      </c>
      <c r="R521" s="91"/>
      <c r="S521" s="1">
        <f t="shared" si="123"/>
        <v>5.1420554448922002E-5</v>
      </c>
      <c r="T521" s="1">
        <v>1</v>
      </c>
      <c r="U521" s="1">
        <f t="shared" si="124"/>
        <v>5.1420554448922002E-5</v>
      </c>
      <c r="V521" s="1">
        <f t="shared" si="125"/>
        <v>-7.1708126770207853E-3</v>
      </c>
    </row>
    <row r="522" spans="1:22">
      <c r="A522" s="16" t="s">
        <v>342</v>
      </c>
      <c r="B522" s="16" t="s">
        <v>54</v>
      </c>
      <c r="C522" s="17">
        <v>50643.462</v>
      </c>
      <c r="D522" s="17" t="s">
        <v>138</v>
      </c>
      <c r="E522" s="1">
        <f t="shared" si="103"/>
        <v>25866.514502765793</v>
      </c>
      <c r="F522" s="1">
        <f t="shared" si="104"/>
        <v>25866.5</v>
      </c>
      <c r="G522" s="1">
        <f t="shared" si="122"/>
        <v>5.9409999958006665E-3</v>
      </c>
      <c r="I522" s="1">
        <f>VLOOKUP($C522,'Active 1'!$C$21:$K$610,7,FALSE)</f>
        <v>1.3142154995875899E-2</v>
      </c>
      <c r="O522" s="1">
        <f t="shared" ca="1" si="118"/>
        <v>7.5454603543594359E-2</v>
      </c>
      <c r="P522" s="1">
        <f t="shared" si="105"/>
        <v>4.8702484549112468E-2</v>
      </c>
      <c r="Q522" s="208">
        <f t="shared" si="106"/>
        <v>35624.962</v>
      </c>
      <c r="S522" s="1">
        <f t="shared" si="123"/>
        <v>1.8285445612031238E-3</v>
      </c>
      <c r="T522" s="1">
        <v>0.1</v>
      </c>
      <c r="U522" s="1">
        <f t="shared" si="124"/>
        <v>1.828544561203124E-4</v>
      </c>
      <c r="V522" s="1">
        <f t="shared" si="125"/>
        <v>-4.2761484553311802E-2</v>
      </c>
    </row>
    <row r="523" spans="1:22">
      <c r="A523" s="30" t="s">
        <v>147</v>
      </c>
      <c r="B523" s="34" t="s">
        <v>54</v>
      </c>
      <c r="C523" s="33">
        <v>50652.502500000002</v>
      </c>
      <c r="D523" s="33">
        <v>1E-4</v>
      </c>
      <c r="E523" s="1">
        <f t="shared" si="103"/>
        <v>25888.583557510628</v>
      </c>
      <c r="F523" s="1">
        <f t="shared" si="104"/>
        <v>25888.5</v>
      </c>
      <c r="G523" s="1">
        <f t="shared" si="122"/>
        <v>3.4228999997139908E-2</v>
      </c>
      <c r="J523" s="1">
        <f>VLOOKUP($C523,'Active 1'!$C$21:$K$610,8,FALSE)</f>
        <v>4.1436974999669474E-2</v>
      </c>
      <c r="O523" s="1">
        <f t="shared" ca="1" si="118"/>
        <v>7.5584283234421082E-2</v>
      </c>
      <c r="P523" s="1">
        <f t="shared" si="105"/>
        <v>4.8836569543350403E-2</v>
      </c>
      <c r="Q523" s="208">
        <f t="shared" si="106"/>
        <v>35634.002500000002</v>
      </c>
      <c r="R523" s="91"/>
      <c r="S523" s="1">
        <f t="shared" si="123"/>
        <v>2.1338108804737626E-4</v>
      </c>
      <c r="T523" s="1">
        <v>1</v>
      </c>
      <c r="U523" s="1">
        <f t="shared" si="124"/>
        <v>2.1338108804737626E-4</v>
      </c>
      <c r="V523" s="1">
        <f t="shared" si="125"/>
        <v>-1.4607569546210494E-2</v>
      </c>
    </row>
    <row r="524" spans="1:22">
      <c r="A524" s="30" t="s">
        <v>147</v>
      </c>
      <c r="B524" s="34" t="s">
        <v>54</v>
      </c>
      <c r="C524" s="33">
        <v>50654.550600000002</v>
      </c>
      <c r="D524" s="33">
        <v>1E-4</v>
      </c>
      <c r="E524" s="1">
        <f t="shared" si="103"/>
        <v>25893.583240163454</v>
      </c>
      <c r="F524" s="1">
        <f t="shared" si="104"/>
        <v>25893.5</v>
      </c>
      <c r="G524" s="1">
        <f t="shared" si="122"/>
        <v>3.4098999996786006E-2</v>
      </c>
      <c r="J524" s="1">
        <f>VLOOKUP($C524,'Active 1'!$C$21:$K$610,8,FALSE)</f>
        <v>4.1308525003842078E-2</v>
      </c>
      <c r="O524" s="1">
        <f t="shared" ca="1" si="118"/>
        <v>7.5613755891427173E-2</v>
      </c>
      <c r="P524" s="1">
        <f t="shared" si="105"/>
        <v>4.8867067151044566E-2</v>
      </c>
      <c r="Q524" s="208">
        <f t="shared" si="106"/>
        <v>35636.050600000002</v>
      </c>
      <c r="R524" s="91"/>
      <c r="S524" s="1">
        <f t="shared" si="123"/>
        <v>2.1809580747269054E-4</v>
      </c>
      <c r="T524" s="1">
        <v>1</v>
      </c>
      <c r="U524" s="1">
        <f t="shared" si="124"/>
        <v>2.1809580747269054E-4</v>
      </c>
      <c r="V524" s="1">
        <f t="shared" si="125"/>
        <v>-1.476806715425856E-2</v>
      </c>
    </row>
    <row r="525" spans="1:22">
      <c r="A525" s="16" t="s">
        <v>340</v>
      </c>
      <c r="B525" s="16" t="s">
        <v>50</v>
      </c>
      <c r="C525" s="17">
        <v>50667.462</v>
      </c>
      <c r="D525" s="17" t="s">
        <v>138</v>
      </c>
      <c r="E525" s="1">
        <f t="shared" si="103"/>
        <v>25925.10167315193</v>
      </c>
      <c r="F525" s="1">
        <f t="shared" si="104"/>
        <v>25925</v>
      </c>
      <c r="G525" s="1">
        <f t="shared" si="122"/>
        <v>4.1649999999208376E-2</v>
      </c>
      <c r="J525" s="1">
        <f>VLOOKUP($C525,'Active 1'!$C$21:$K$610,8,FALSE)</f>
        <v>4.8869289996218868E-2</v>
      </c>
      <c r="O525" s="1">
        <f t="shared" ca="1" si="118"/>
        <v>7.5799433630565419E-2</v>
      </c>
      <c r="P525" s="1">
        <f t="shared" si="105"/>
        <v>4.9059404310896615E-2</v>
      </c>
      <c r="Q525" s="208">
        <f t="shared" si="106"/>
        <v>35648.962</v>
      </c>
      <c r="S525" s="1">
        <f t="shared" si="123"/>
        <v>5.4899272254064268E-5</v>
      </c>
      <c r="T525" s="1">
        <v>1</v>
      </c>
      <c r="U525" s="1">
        <f t="shared" si="124"/>
        <v>5.4899272254064268E-5</v>
      </c>
      <c r="V525" s="1">
        <f t="shared" si="125"/>
        <v>-7.4094043116882391E-3</v>
      </c>
    </row>
    <row r="526" spans="1:22">
      <c r="A526" s="99" t="s">
        <v>330</v>
      </c>
      <c r="B526" s="99" t="s">
        <v>50</v>
      </c>
      <c r="C526" s="100">
        <v>50998.475200000001</v>
      </c>
      <c r="D526" s="100" t="s">
        <v>138</v>
      </c>
      <c r="E526" s="1">
        <f t="shared" si="103"/>
        <v>26733.148621004471</v>
      </c>
      <c r="F526" s="1">
        <f t="shared" si="104"/>
        <v>26733</v>
      </c>
      <c r="G526" s="1">
        <f t="shared" si="122"/>
        <v>6.0881999997945968E-2</v>
      </c>
      <c r="J526" s="1">
        <f>VLOOKUP($C526,'Active 1'!$C$21:$K$610,8,FALSE)</f>
        <v>6.835177000175463E-2</v>
      </c>
      <c r="O526" s="1">
        <f t="shared" ca="1" si="118"/>
        <v>8.0562215002746837E-2</v>
      </c>
      <c r="P526" s="1">
        <f t="shared" si="105"/>
        <v>5.4112315203068043E-2</v>
      </c>
      <c r="Q526" s="208">
        <f t="shared" si="106"/>
        <v>35979.975200000001</v>
      </c>
      <c r="S526" s="1">
        <f t="shared" si="123"/>
        <v>4.5828632222001377E-5</v>
      </c>
      <c r="T526" s="1">
        <v>1</v>
      </c>
      <c r="U526" s="1">
        <f t="shared" si="124"/>
        <v>4.5828632222001377E-5</v>
      </c>
      <c r="V526" s="1">
        <f t="shared" si="125"/>
        <v>6.7696847948779254E-3</v>
      </c>
    </row>
    <row r="527" spans="1:22">
      <c r="A527" s="99" t="s">
        <v>330</v>
      </c>
      <c r="B527" s="99" t="s">
        <v>50</v>
      </c>
      <c r="C527" s="100">
        <v>51007.476999999999</v>
      </c>
      <c r="D527" s="100" t="s">
        <v>138</v>
      </c>
      <c r="E527" s="1">
        <f t="shared" si="103"/>
        <v>26755.123203937048</v>
      </c>
      <c r="F527" s="1">
        <f t="shared" si="104"/>
        <v>26755</v>
      </c>
      <c r="G527" s="1">
        <f t="shared" si="122"/>
        <v>5.0469999994675163E-2</v>
      </c>
      <c r="J527" s="1">
        <f>VLOOKUP($C527,'Active 1'!$C$21:$K$610,8,FALSE)</f>
        <v>5.7946589993662201E-2</v>
      </c>
      <c r="O527" s="1">
        <f t="shared" ca="1" si="118"/>
        <v>8.069189469357356E-2</v>
      </c>
      <c r="P527" s="1">
        <f t="shared" si="105"/>
        <v>5.4253106240834334E-2</v>
      </c>
      <c r="Q527" s="208">
        <f t="shared" si="106"/>
        <v>35988.976999999999</v>
      </c>
      <c r="S527" s="1">
        <f t="shared" si="123"/>
        <v>1.4311892869728532E-5</v>
      </c>
      <c r="T527" s="1">
        <v>1</v>
      </c>
      <c r="U527" s="1">
        <f t="shared" si="124"/>
        <v>1.4311892869728532E-5</v>
      </c>
      <c r="V527" s="1">
        <f t="shared" si="125"/>
        <v>-3.7831062461591708E-3</v>
      </c>
    </row>
    <row r="528" spans="1:22">
      <c r="A528" s="99" t="s">
        <v>330</v>
      </c>
      <c r="B528" s="99" t="s">
        <v>54</v>
      </c>
      <c r="C528" s="100">
        <v>51015.467700000001</v>
      </c>
      <c r="D528" s="100" t="s">
        <v>138</v>
      </c>
      <c r="E528" s="1">
        <f t="shared" si="103"/>
        <v>26774.629558203906</v>
      </c>
      <c r="F528" s="1">
        <f t="shared" si="104"/>
        <v>26774.5</v>
      </c>
      <c r="G528" s="1">
        <f t="shared" si="122"/>
        <v>5.3072999995492864E-2</v>
      </c>
      <c r="J528" s="1">
        <f>VLOOKUP($C528,'Active 1'!$C$21:$K$610,8,FALSE)</f>
        <v>6.055563499830896E-2</v>
      </c>
      <c r="O528" s="1">
        <f t="shared" ca="1" si="118"/>
        <v>8.0806838055897237E-2</v>
      </c>
      <c r="P528" s="1">
        <f t="shared" si="105"/>
        <v>5.4378040637321795E-2</v>
      </c>
      <c r="Q528" s="208">
        <f t="shared" si="106"/>
        <v>35996.967700000001</v>
      </c>
      <c r="S528" s="1">
        <f t="shared" si="123"/>
        <v>1.7031310768252673E-6</v>
      </c>
      <c r="T528" s="1">
        <v>1</v>
      </c>
      <c r="U528" s="1">
        <f t="shared" si="124"/>
        <v>1.7031310768252673E-6</v>
      </c>
      <c r="V528" s="1">
        <f t="shared" si="125"/>
        <v>-1.3050406418289306E-3</v>
      </c>
    </row>
    <row r="529" spans="1:22">
      <c r="A529" s="99" t="s">
        <v>330</v>
      </c>
      <c r="B529" s="99" t="s">
        <v>54</v>
      </c>
      <c r="C529" s="100">
        <v>51020.380700000002</v>
      </c>
      <c r="D529" s="100" t="s">
        <v>138</v>
      </c>
      <c r="E529" s="1">
        <f t="shared" si="103"/>
        <v>26786.622840208369</v>
      </c>
      <c r="F529" s="1">
        <f t="shared" si="104"/>
        <v>26786.5</v>
      </c>
      <c r="G529" s="1">
        <f t="shared" si="122"/>
        <v>5.0320999995165039E-2</v>
      </c>
      <c r="J529" s="1">
        <f>VLOOKUP($C529,'Active 1'!$C$21:$K$610,8,FALSE)</f>
        <v>5.7807354998658411E-2</v>
      </c>
      <c r="O529" s="1">
        <f t="shared" ca="1" si="118"/>
        <v>8.0877572432711806E-2</v>
      </c>
      <c r="P529" s="1">
        <f t="shared" si="105"/>
        <v>5.4454989829881173E-2</v>
      </c>
      <c r="Q529" s="208">
        <f t="shared" si="106"/>
        <v>36001.880700000002</v>
      </c>
      <c r="S529" s="1">
        <f t="shared" si="123"/>
        <v>1.708987195353633E-5</v>
      </c>
      <c r="T529" s="1">
        <v>1</v>
      </c>
      <c r="U529" s="1">
        <f t="shared" si="124"/>
        <v>1.708987195353633E-5</v>
      </c>
      <c r="V529" s="1">
        <f t="shared" si="125"/>
        <v>-4.1339898347161341E-3</v>
      </c>
    </row>
    <row r="530" spans="1:22">
      <c r="A530" s="16" t="s">
        <v>338</v>
      </c>
      <c r="B530" s="16" t="s">
        <v>54</v>
      </c>
      <c r="C530" s="17">
        <v>51022.006999999998</v>
      </c>
      <c r="D530" s="17" t="s">
        <v>138</v>
      </c>
      <c r="E530" s="1">
        <f t="shared" si="103"/>
        <v>26790.592853341652</v>
      </c>
      <c r="F530" s="1">
        <f t="shared" si="104"/>
        <v>26790.5</v>
      </c>
      <c r="G530" s="1">
        <f t="shared" si="122"/>
        <v>3.8036999991163611E-2</v>
      </c>
      <c r="I530" s="1">
        <f>VLOOKUP($C530,'Active 1'!$C$21:$K$610,7,FALSE)</f>
        <v>4.5524594999733381E-2</v>
      </c>
      <c r="O530" s="1">
        <f t="shared" ref="O530:O561" ca="1" si="126">+C$11+C$12*$F530</f>
        <v>8.0901150558316662E-2</v>
      </c>
      <c r="P530" s="1">
        <f t="shared" si="105"/>
        <v>5.4480650817797363E-2</v>
      </c>
      <c r="Q530" s="208">
        <f t="shared" si="106"/>
        <v>36003.506999999998</v>
      </c>
      <c r="S530" s="1">
        <f t="shared" si="123"/>
        <v>2.7039365250825284E-4</v>
      </c>
      <c r="T530" s="1">
        <v>0.1</v>
      </c>
      <c r="U530" s="1">
        <f t="shared" si="124"/>
        <v>2.7039365250825285E-5</v>
      </c>
      <c r="V530" s="1">
        <f t="shared" si="125"/>
        <v>-1.6443650826633752E-2</v>
      </c>
    </row>
    <row r="531" spans="1:22">
      <c r="A531" s="16" t="s">
        <v>343</v>
      </c>
      <c r="B531" s="16" t="s">
        <v>54</v>
      </c>
      <c r="C531" s="17">
        <v>51022.007299999997</v>
      </c>
      <c r="D531" s="17" t="s">
        <v>138</v>
      </c>
      <c r="E531" s="1">
        <f t="shared" si="103"/>
        <v>26790.593585681279</v>
      </c>
      <c r="F531" s="1">
        <f t="shared" si="104"/>
        <v>26790.5</v>
      </c>
      <c r="G531" s="1">
        <f t="shared" si="122"/>
        <v>3.8336999990860932E-2</v>
      </c>
      <c r="K531" s="1">
        <f>VLOOKUP($C531,'Active 1'!$C$21:$K$610,9,FALSE)</f>
        <v>4.5824594999430701E-2</v>
      </c>
      <c r="O531" s="1">
        <f t="shared" ca="1" si="126"/>
        <v>8.0901150558316662E-2</v>
      </c>
      <c r="P531" s="1">
        <f t="shared" si="105"/>
        <v>5.4480650817797363E-2</v>
      </c>
      <c r="Q531" s="208">
        <f t="shared" si="106"/>
        <v>36003.507299999997</v>
      </c>
      <c r="S531" s="1">
        <f t="shared" si="123"/>
        <v>2.6061746202204534E-4</v>
      </c>
      <c r="T531" s="1">
        <v>1</v>
      </c>
      <c r="U531" s="1">
        <f t="shared" si="124"/>
        <v>2.6061746202204534E-4</v>
      </c>
      <c r="V531" s="1">
        <f t="shared" si="125"/>
        <v>-1.6143650826936431E-2</v>
      </c>
    </row>
    <row r="532" spans="1:22">
      <c r="A532" s="99" t="s">
        <v>344</v>
      </c>
      <c r="B532" s="99" t="s">
        <v>50</v>
      </c>
      <c r="C532" s="100">
        <v>51023.0357</v>
      </c>
      <c r="D532" s="100" t="s">
        <v>241</v>
      </c>
      <c r="E532" s="1">
        <f t="shared" si="103"/>
        <v>26793.104045932334</v>
      </c>
      <c r="F532" s="1">
        <f t="shared" si="104"/>
        <v>26793</v>
      </c>
      <c r="G532" s="1">
        <f t="shared" si="122"/>
        <v>4.2622000000847038E-2</v>
      </c>
      <c r="K532" s="1">
        <f>VLOOKUP($C532,'Active 1'!$C$21:$K$610,9,FALSE)</f>
        <v>5.0110370000766125E-2</v>
      </c>
      <c r="O532" s="1">
        <f t="shared" ca="1" si="126"/>
        <v>8.0915886886819707E-2</v>
      </c>
      <c r="P532" s="1">
        <f t="shared" si="105"/>
        <v>5.4496691793483612E-2</v>
      </c>
      <c r="Q532" s="208">
        <f t="shared" si="106"/>
        <v>36004.5357</v>
      </c>
      <c r="S532" s="1">
        <f t="shared" si="123"/>
        <v>1.410083051701104E-4</v>
      </c>
      <c r="T532" s="1">
        <v>1</v>
      </c>
      <c r="U532" s="1">
        <f t="shared" si="124"/>
        <v>1.410083051701104E-4</v>
      </c>
      <c r="V532" s="1">
        <f t="shared" si="125"/>
        <v>-1.1874691792636574E-2</v>
      </c>
    </row>
    <row r="533" spans="1:22">
      <c r="A533" s="16" t="s">
        <v>338</v>
      </c>
      <c r="B533" s="16" t="s">
        <v>50</v>
      </c>
      <c r="C533" s="17">
        <v>51023.036</v>
      </c>
      <c r="D533" s="17" t="s">
        <v>138</v>
      </c>
      <c r="E533" s="1">
        <f t="shared" ref="E533:E596" si="127">+(C533-C$7)/C$8</f>
        <v>26793.104778271962</v>
      </c>
      <c r="F533" s="1">
        <f t="shared" ref="F533:F584" si="128">ROUND(2*E533,0)/2</f>
        <v>26793</v>
      </c>
      <c r="G533" s="1">
        <f t="shared" si="122"/>
        <v>4.2922000000544358E-2</v>
      </c>
      <c r="I533" s="1">
        <f>VLOOKUP($C533,'Active 1'!$C$21:$K$610,7,FALSE)</f>
        <v>5.0410370000463445E-2</v>
      </c>
      <c r="O533" s="1">
        <f t="shared" ca="1" si="126"/>
        <v>8.0915886886819707E-2</v>
      </c>
      <c r="P533" s="1">
        <f t="shared" ref="P533:P596" si="129">+D$11+D$12*F533+D$13*F533^2</f>
        <v>5.4496691793483612E-2</v>
      </c>
      <c r="Q533" s="208">
        <f t="shared" ref="Q533:Q596" si="130">+C533-15018.5</f>
        <v>36004.536</v>
      </c>
      <c r="S533" s="1">
        <f t="shared" si="123"/>
        <v>1.3397349010153532E-4</v>
      </c>
      <c r="T533" s="1">
        <v>0.1</v>
      </c>
      <c r="U533" s="1">
        <f t="shared" si="124"/>
        <v>1.3397349010153533E-5</v>
      </c>
      <c r="V533" s="1">
        <f t="shared" si="125"/>
        <v>-1.1574691792939254E-2</v>
      </c>
    </row>
    <row r="534" spans="1:22">
      <c r="A534" s="99" t="s">
        <v>330</v>
      </c>
      <c r="B534" s="99" t="s">
        <v>54</v>
      </c>
      <c r="C534" s="100">
        <v>51040.469100000002</v>
      </c>
      <c r="D534" s="100" t="s">
        <v>138</v>
      </c>
      <c r="E534" s="1">
        <f t="shared" si="127"/>
        <v>26835.661278274409</v>
      </c>
      <c r="F534" s="1">
        <f t="shared" si="128"/>
        <v>26835.5</v>
      </c>
      <c r="G534" s="1">
        <f t="shared" si="122"/>
        <v>6.6066999999748077E-2</v>
      </c>
      <c r="J534" s="1">
        <f>VLOOKUP($C534,'Active 1'!$C$21:$K$610,8,FALSE)</f>
        <v>7.3568544998124707E-2</v>
      </c>
      <c r="O534" s="1">
        <f t="shared" ca="1" si="126"/>
        <v>8.1166404471371342E-2</v>
      </c>
      <c r="P534" s="1">
        <f t="shared" si="129"/>
        <v>5.4769724772854689E-2</v>
      </c>
      <c r="Q534" s="208">
        <f t="shared" si="130"/>
        <v>36021.969100000002</v>
      </c>
      <c r="S534" s="1">
        <f t="shared" si="123"/>
        <v>1.2762842755217906E-4</v>
      </c>
      <c r="T534" s="1">
        <v>1</v>
      </c>
      <c r="U534" s="1">
        <f t="shared" si="124"/>
        <v>1.2762842755217906E-4</v>
      </c>
      <c r="V534" s="1">
        <f t="shared" si="125"/>
        <v>1.1297275226893388E-2</v>
      </c>
    </row>
    <row r="535" spans="1:22">
      <c r="A535" s="99" t="s">
        <v>330</v>
      </c>
      <c r="B535" s="99" t="s">
        <v>50</v>
      </c>
      <c r="C535" s="100">
        <v>51069.3321</v>
      </c>
      <c r="D535" s="100" t="s">
        <v>138</v>
      </c>
      <c r="E535" s="1">
        <f t="shared" si="127"/>
        <v>26906.119674060032</v>
      </c>
      <c r="F535" s="1">
        <f t="shared" si="128"/>
        <v>26906</v>
      </c>
      <c r="G535" s="1">
        <f t="shared" si="122"/>
        <v>4.902399999264162E-2</v>
      </c>
      <c r="J535" s="1">
        <f>VLOOKUP($C535,'Active 1'!$C$21:$K$610,8,FALSE)</f>
        <v>5.6547399995906744E-2</v>
      </c>
      <c r="O535" s="1">
        <f t="shared" ca="1" si="126"/>
        <v>8.158196893515697E-2</v>
      </c>
      <c r="P535" s="1">
        <f t="shared" si="129"/>
        <v>5.5224039543853035E-2</v>
      </c>
      <c r="Q535" s="208">
        <f t="shared" si="130"/>
        <v>36050.8321</v>
      </c>
      <c r="S535" s="1">
        <f t="shared" si="123"/>
        <v>3.8440490436585838E-5</v>
      </c>
      <c r="T535" s="1">
        <v>1</v>
      </c>
      <c r="U535" s="1">
        <f t="shared" si="124"/>
        <v>3.8440490436585838E-5</v>
      </c>
      <c r="V535" s="1">
        <f t="shared" si="125"/>
        <v>-6.2000395512114143E-3</v>
      </c>
    </row>
    <row r="536" spans="1:22">
      <c r="A536" s="16" t="s">
        <v>338</v>
      </c>
      <c r="B536" s="16" t="s">
        <v>50</v>
      </c>
      <c r="C536" s="17">
        <v>51331.097999999998</v>
      </c>
      <c r="D536" s="17" t="s">
        <v>138</v>
      </c>
      <c r="E536" s="1">
        <f t="shared" si="127"/>
        <v>27545.124815084229</v>
      </c>
      <c r="F536" s="1">
        <f t="shared" si="128"/>
        <v>27545</v>
      </c>
      <c r="G536" s="1">
        <f t="shared" si="122"/>
        <v>5.1129999992554076E-2</v>
      </c>
      <c r="I536" s="1">
        <f>VLOOKUP($C536,'Active 1'!$C$21:$K$610,7,FALSE)</f>
        <v>5.8851490000961348E-2</v>
      </c>
      <c r="O536" s="1">
        <f t="shared" ca="1" si="126"/>
        <v>8.5348574500533111E-2</v>
      </c>
      <c r="P536" s="1">
        <f t="shared" si="129"/>
        <v>5.9421615365245192E-2</v>
      </c>
      <c r="Q536" s="208">
        <f t="shared" si="130"/>
        <v>36312.597999999998</v>
      </c>
      <c r="S536" s="1">
        <f t="shared" si="123"/>
        <v>6.8750885488647634E-5</v>
      </c>
      <c r="T536" s="1">
        <v>0.1</v>
      </c>
      <c r="U536" s="1">
        <f t="shared" si="124"/>
        <v>6.8750885488647639E-6</v>
      </c>
      <c r="V536" s="1">
        <f t="shared" si="125"/>
        <v>-8.2916153726911163E-3</v>
      </c>
    </row>
    <row r="537" spans="1:22">
      <c r="A537" s="99" t="s">
        <v>344</v>
      </c>
      <c r="B537" s="99" t="s">
        <v>50</v>
      </c>
      <c r="C537" s="100">
        <v>51331.0982</v>
      </c>
      <c r="D537" s="100" t="s">
        <v>241</v>
      </c>
      <c r="E537" s="1">
        <f t="shared" si="127"/>
        <v>27545.125303310655</v>
      </c>
      <c r="F537" s="1">
        <f t="shared" si="128"/>
        <v>27545</v>
      </c>
      <c r="G537" s="1">
        <f t="shared" si="122"/>
        <v>5.1329999994777609E-2</v>
      </c>
      <c r="K537" s="1">
        <f>VLOOKUP($C537,'Active 1'!$C$21:$K$610,9,FALSE)</f>
        <v>5.9051490003184881E-2</v>
      </c>
      <c r="O537" s="1">
        <f t="shared" ca="1" si="126"/>
        <v>8.5348574500533111E-2</v>
      </c>
      <c r="P537" s="1">
        <f t="shared" si="129"/>
        <v>5.9421615365245192E-2</v>
      </c>
      <c r="Q537" s="208">
        <f t="shared" si="130"/>
        <v>36312.5982</v>
      </c>
      <c r="S537" s="1">
        <f t="shared" si="123"/>
        <v>6.5474239303587244E-5</v>
      </c>
      <c r="T537" s="1">
        <v>1</v>
      </c>
      <c r="U537" s="1">
        <f t="shared" si="124"/>
        <v>6.5474239303587244E-5</v>
      </c>
      <c r="V537" s="1">
        <f t="shared" si="125"/>
        <v>-8.0916153704675836E-3</v>
      </c>
    </row>
    <row r="538" spans="1:22">
      <c r="A538" s="16" t="s">
        <v>345</v>
      </c>
      <c r="B538" s="16" t="s">
        <v>54</v>
      </c>
      <c r="C538" s="17">
        <v>51344.000200000002</v>
      </c>
      <c r="D538" s="17" t="s">
        <v>138</v>
      </c>
      <c r="E538" s="1">
        <f t="shared" si="127"/>
        <v>27576.620789657409</v>
      </c>
      <c r="F538" s="1">
        <f t="shared" si="128"/>
        <v>27576.5</v>
      </c>
      <c r="G538" s="1">
        <f t="shared" si="122"/>
        <v>4.9481000001833308E-2</v>
      </c>
      <c r="K538" s="1">
        <f>VLOOKUP($C538,'Active 1'!$C$21:$K$610,9,FALSE)</f>
        <v>5.7212255000195E-2</v>
      </c>
      <c r="O538" s="1">
        <f t="shared" ca="1" si="126"/>
        <v>8.5534252239671357E-2</v>
      </c>
      <c r="P538" s="1">
        <f t="shared" si="129"/>
        <v>5.9632253079728928E-2</v>
      </c>
      <c r="Q538" s="208">
        <f t="shared" si="130"/>
        <v>36325.500200000002</v>
      </c>
      <c r="S538" s="1">
        <f t="shared" si="123"/>
        <v>1.0304793905148528E-4</v>
      </c>
      <c r="T538" s="1">
        <v>1</v>
      </c>
      <c r="U538" s="1">
        <f t="shared" si="124"/>
        <v>1.0304793905148528E-4</v>
      </c>
      <c r="V538" s="1">
        <f t="shared" si="125"/>
        <v>-1.0151253077895619E-2</v>
      </c>
    </row>
    <row r="539" spans="1:22">
      <c r="A539" s="99" t="s">
        <v>330</v>
      </c>
      <c r="B539" s="99" t="s">
        <v>54</v>
      </c>
      <c r="C539" s="100">
        <v>51348.503100000002</v>
      </c>
      <c r="D539" s="100" t="s">
        <v>138</v>
      </c>
      <c r="E539" s="1">
        <f t="shared" si="127"/>
        <v>27587.612963387895</v>
      </c>
      <c r="F539" s="1">
        <f t="shared" si="128"/>
        <v>27587.5</v>
      </c>
      <c r="G539" s="1">
        <f t="shared" si="122"/>
        <v>4.627500000060536E-2</v>
      </c>
      <c r="J539" s="1">
        <f>VLOOKUP($C539,'Active 1'!$C$21:$K$610,8,FALSE)</f>
        <v>5.4009665000194218E-2</v>
      </c>
      <c r="O539" s="1">
        <f t="shared" ca="1" si="126"/>
        <v>8.5599092085084719E-2</v>
      </c>
      <c r="P539" s="1">
        <f t="shared" si="129"/>
        <v>5.9705891336336706E-2</v>
      </c>
      <c r="Q539" s="208">
        <f t="shared" si="130"/>
        <v>36330.003100000002</v>
      </c>
      <c r="S539" s="1">
        <f t="shared" si="123"/>
        <v>1.8038884207222333E-4</v>
      </c>
      <c r="T539" s="1">
        <v>1</v>
      </c>
      <c r="U539" s="1">
        <f t="shared" si="124"/>
        <v>1.8038884207222333E-4</v>
      </c>
      <c r="V539" s="1">
        <f t="shared" si="125"/>
        <v>-1.3430891335731346E-2</v>
      </c>
    </row>
    <row r="540" spans="1:22">
      <c r="A540" s="99" t="s">
        <v>330</v>
      </c>
      <c r="B540" s="99" t="s">
        <v>50</v>
      </c>
      <c r="C540" s="100">
        <v>51363.472399999999</v>
      </c>
      <c r="D540" s="100" t="s">
        <v>138</v>
      </c>
      <c r="E540" s="1">
        <f t="shared" si="127"/>
        <v>27624.155002123774</v>
      </c>
      <c r="F540" s="1">
        <f t="shared" si="128"/>
        <v>27624</v>
      </c>
      <c r="G540" s="1">
        <f t="shared" si="122"/>
        <v>6.3495999995211605E-2</v>
      </c>
      <c r="J540" s="1">
        <f>VLOOKUP($C540,'Active 1'!$C$21:$K$610,8,FALSE)</f>
        <v>7.1241979996557347E-2</v>
      </c>
      <c r="O540" s="1">
        <f t="shared" ca="1" si="126"/>
        <v>8.5814242481229056E-2</v>
      </c>
      <c r="P540" s="1">
        <f t="shared" si="129"/>
        <v>5.9950541412614314E-2</v>
      </c>
      <c r="Q540" s="208">
        <f t="shared" si="130"/>
        <v>36344.972399999999</v>
      </c>
      <c r="S540" s="1">
        <f t="shared" si="123"/>
        <v>1.2570276560912793E-5</v>
      </c>
      <c r="T540" s="1">
        <v>1</v>
      </c>
      <c r="U540" s="1">
        <f t="shared" si="124"/>
        <v>1.2570276560912793E-5</v>
      </c>
      <c r="V540" s="1">
        <f t="shared" si="125"/>
        <v>3.5454585825972912E-3</v>
      </c>
    </row>
    <row r="541" spans="1:22">
      <c r="A541" s="99" t="s">
        <v>330</v>
      </c>
      <c r="B541" s="99" t="s">
        <v>54</v>
      </c>
      <c r="C541" s="100">
        <v>51371.464599999999</v>
      </c>
      <c r="D541" s="100" t="s">
        <v>138</v>
      </c>
      <c r="E541" s="1">
        <f t="shared" si="127"/>
        <v>27643.665018088777</v>
      </c>
      <c r="F541" s="1">
        <f t="shared" si="128"/>
        <v>27643.5</v>
      </c>
      <c r="G541" s="1">
        <f t="shared" si="122"/>
        <v>6.7598999994515907E-2</v>
      </c>
      <c r="J541" s="1">
        <f>VLOOKUP($C541,'Active 1'!$C$21:$K$610,8,FALSE)</f>
        <v>7.5351024999690708E-2</v>
      </c>
      <c r="O541" s="1">
        <f t="shared" ca="1" si="126"/>
        <v>8.5929185843552733E-2</v>
      </c>
      <c r="P541" s="1">
        <f t="shared" si="129"/>
        <v>6.0081436951661182E-2</v>
      </c>
      <c r="Q541" s="208">
        <f t="shared" si="130"/>
        <v>36352.964599999999</v>
      </c>
      <c r="S541" s="1">
        <f t="shared" si="123"/>
        <v>5.6513754103295189E-5</v>
      </c>
      <c r="T541" s="1">
        <v>1</v>
      </c>
      <c r="U541" s="1">
        <f t="shared" si="124"/>
        <v>5.6513754103295189E-5</v>
      </c>
      <c r="V541" s="1">
        <f t="shared" si="125"/>
        <v>7.5175630428547247E-3</v>
      </c>
    </row>
    <row r="542" spans="1:22">
      <c r="A542" s="99" t="s">
        <v>330</v>
      </c>
      <c r="B542" s="99" t="s">
        <v>50</v>
      </c>
      <c r="C542" s="100">
        <v>51372.481899999999</v>
      </c>
      <c r="D542" s="100" t="s">
        <v>138</v>
      </c>
      <c r="E542" s="1">
        <f t="shared" si="127"/>
        <v>27646.148381773521</v>
      </c>
      <c r="F542" s="1">
        <f t="shared" si="128"/>
        <v>27646</v>
      </c>
      <c r="G542" s="1">
        <f t="shared" si="122"/>
        <v>6.0783999993873294E-2</v>
      </c>
      <c r="J542" s="1">
        <f>VLOOKUP($C542,'Active 1'!$C$21:$K$610,8,FALSE)</f>
        <v>6.853679999767337E-2</v>
      </c>
      <c r="O542" s="1">
        <f t="shared" ca="1" si="126"/>
        <v>8.5943922172055778E-2</v>
      </c>
      <c r="P542" s="1">
        <f t="shared" si="129"/>
        <v>6.0098228105064724E-2</v>
      </c>
      <c r="Q542" s="208">
        <f t="shared" si="130"/>
        <v>36353.981899999999</v>
      </c>
      <c r="S542" s="1">
        <f t="shared" si="123"/>
        <v>4.7028308348007383E-7</v>
      </c>
      <c r="T542" s="1">
        <v>1</v>
      </c>
      <c r="U542" s="1">
        <f t="shared" si="124"/>
        <v>4.7028308348007383E-7</v>
      </c>
      <c r="V542" s="1">
        <f t="shared" si="125"/>
        <v>6.857718888085701E-4</v>
      </c>
    </row>
    <row r="543" spans="1:22">
      <c r="A543" s="16" t="s">
        <v>340</v>
      </c>
      <c r="B543" s="16" t="s">
        <v>50</v>
      </c>
      <c r="C543" s="17">
        <v>51374.519200000002</v>
      </c>
      <c r="D543" s="17" t="s">
        <v>138</v>
      </c>
      <c r="E543" s="1">
        <f t="shared" si="127"/>
        <v>27651.121700199681</v>
      </c>
      <c r="F543" s="1">
        <f t="shared" si="128"/>
        <v>27651</v>
      </c>
      <c r="G543" s="1">
        <f t="shared" si="122"/>
        <v>4.9853999997139908E-2</v>
      </c>
      <c r="J543" s="1">
        <f>VLOOKUP($C543,'Active 1'!$C$21:$K$610,8,FALSE)</f>
        <v>5.7608349998190533E-2</v>
      </c>
      <c r="O543" s="1">
        <f t="shared" ca="1" si="126"/>
        <v>8.5973394829061842E-2</v>
      </c>
      <c r="P543" s="1">
        <f t="shared" si="129"/>
        <v>6.0131817007807162E-2</v>
      </c>
      <c r="Q543" s="208">
        <f t="shared" si="130"/>
        <v>36356.019200000002</v>
      </c>
      <c r="S543" s="1">
        <f t="shared" si="123"/>
        <v>1.0563352250476116E-4</v>
      </c>
      <c r="T543" s="1">
        <v>1</v>
      </c>
      <c r="U543" s="1">
        <f t="shared" si="124"/>
        <v>1.0563352250476116E-4</v>
      </c>
      <c r="V543" s="1">
        <f t="shared" si="125"/>
        <v>-1.0277817010667253E-2</v>
      </c>
    </row>
    <row r="544" spans="1:22">
      <c r="A544" s="99" t="s">
        <v>330</v>
      </c>
      <c r="B544" s="99" t="s">
        <v>50</v>
      </c>
      <c r="C544" s="100">
        <v>51395.432200000003</v>
      </c>
      <c r="D544" s="100" t="s">
        <v>138</v>
      </c>
      <c r="E544" s="1">
        <f t="shared" si="127"/>
        <v>27702.173095794904</v>
      </c>
      <c r="F544" s="1">
        <f t="shared" si="128"/>
        <v>27702</v>
      </c>
      <c r="G544" s="1">
        <f t="shared" si="122"/>
        <v>7.0908000001509208E-2</v>
      </c>
      <c r="J544" s="1">
        <f>VLOOKUP($C544,'Active 1'!$C$21:$K$610,8,FALSE)</f>
        <v>7.8678160003619269E-2</v>
      </c>
      <c r="O544" s="1">
        <f t="shared" ca="1" si="126"/>
        <v>8.6274015930523792E-2</v>
      </c>
      <c r="P544" s="1">
        <f t="shared" si="129"/>
        <v>6.0474926162218862E-2</v>
      </c>
      <c r="Q544" s="208">
        <f t="shared" si="130"/>
        <v>36376.932200000003</v>
      </c>
      <c r="S544" s="1">
        <f t="shared" si="123"/>
        <v>1.0884902973608461E-4</v>
      </c>
      <c r="T544" s="1">
        <v>1</v>
      </c>
      <c r="U544" s="1">
        <f t="shared" si="124"/>
        <v>1.0884902973608461E-4</v>
      </c>
      <c r="V544" s="1">
        <f t="shared" si="125"/>
        <v>1.0433073839290347E-2</v>
      </c>
    </row>
    <row r="545" spans="1:22">
      <c r="A545" s="99" t="s">
        <v>346</v>
      </c>
      <c r="B545" s="99" t="s">
        <v>54</v>
      </c>
      <c r="C545" s="100">
        <v>51643.462</v>
      </c>
      <c r="D545" s="100" t="s">
        <v>138</v>
      </c>
      <c r="E545" s="1">
        <f t="shared" si="127"/>
        <v>28307.646602188222</v>
      </c>
      <c r="F545" s="1">
        <f t="shared" si="128"/>
        <v>28307.5</v>
      </c>
      <c r="G545" s="1">
        <f t="shared" si="122"/>
        <v>6.0054999994463287E-2</v>
      </c>
      <c r="K545" s="1">
        <f>VLOOKUP($C545,'Active 1'!$C$21:$K$610,9,FALSE)</f>
        <v>6.8012864998308942E-2</v>
      </c>
      <c r="O545" s="1">
        <f t="shared" ca="1" si="126"/>
        <v>8.9843154693959246E-2</v>
      </c>
      <c r="P545" s="1">
        <f t="shared" si="129"/>
        <v>6.4618425222914999E-2</v>
      </c>
      <c r="Q545" s="208">
        <f t="shared" si="130"/>
        <v>36624.962</v>
      </c>
      <c r="S545" s="1">
        <f t="shared" si="123"/>
        <v>2.0824849815669558E-5</v>
      </c>
      <c r="T545" s="1">
        <v>1</v>
      </c>
      <c r="U545" s="1">
        <f t="shared" si="124"/>
        <v>2.0824849815669558E-5</v>
      </c>
      <c r="V545" s="1">
        <f t="shared" si="125"/>
        <v>-4.5634252284517118E-3</v>
      </c>
    </row>
    <row r="546" spans="1:22">
      <c r="A546" s="16" t="s">
        <v>347</v>
      </c>
      <c r="B546" s="16" t="s">
        <v>54</v>
      </c>
      <c r="C546" s="17">
        <v>51690.157200000001</v>
      </c>
      <c r="D546" s="17" t="s">
        <v>138</v>
      </c>
      <c r="E546" s="1">
        <f t="shared" si="127"/>
        <v>28421.635753797174</v>
      </c>
      <c r="F546" s="1">
        <f t="shared" si="128"/>
        <v>28421.5</v>
      </c>
      <c r="G546" s="1">
        <f t="shared" si="122"/>
        <v>5.5610999996133614E-2</v>
      </c>
      <c r="K546" s="1">
        <f>VLOOKUP($C546,'Active 1'!$C$21:$K$610,9,FALSE)</f>
        <v>6.3604205002775416E-2</v>
      </c>
      <c r="O546" s="1">
        <f t="shared" ca="1" si="126"/>
        <v>9.0515131273697716E-2</v>
      </c>
      <c r="P546" s="1">
        <f t="shared" si="129"/>
        <v>6.5412966159016026E-2</v>
      </c>
      <c r="Q546" s="208">
        <f t="shared" si="130"/>
        <v>36671.657200000001</v>
      </c>
      <c r="S546" s="1">
        <f t="shared" si="123"/>
        <v>9.6078540658291734E-5</v>
      </c>
      <c r="T546" s="1">
        <v>1</v>
      </c>
      <c r="U546" s="1">
        <f t="shared" si="124"/>
        <v>9.6078540658291734E-5</v>
      </c>
      <c r="V546" s="1">
        <f t="shared" si="125"/>
        <v>-9.8019661628824112E-3</v>
      </c>
    </row>
    <row r="547" spans="1:22">
      <c r="A547" s="99" t="s">
        <v>330</v>
      </c>
      <c r="B547" s="99" t="s">
        <v>50</v>
      </c>
      <c r="C547" s="100">
        <v>51744.450400000002</v>
      </c>
      <c r="D547" s="100" t="s">
        <v>138</v>
      </c>
      <c r="E547" s="1">
        <f t="shared" si="127"/>
        <v>28554.172627097538</v>
      </c>
      <c r="F547" s="1">
        <f t="shared" si="128"/>
        <v>28554</v>
      </c>
      <c r="G547" s="1">
        <f t="shared" si="122"/>
        <v>7.0716000001993962E-2</v>
      </c>
      <c r="J547" s="1">
        <f>VLOOKUP($C547,'Active 1'!$C$21:$K$610,8,FALSE)</f>
        <v>7.8750280001258943E-2</v>
      </c>
      <c r="O547" s="1">
        <f t="shared" ca="1" si="126"/>
        <v>9.1296156684358656E-2</v>
      </c>
      <c r="P547" s="1">
        <f t="shared" si="129"/>
        <v>6.6342190595651884E-2</v>
      </c>
      <c r="Q547" s="208">
        <f t="shared" si="130"/>
        <v>36725.950400000002</v>
      </c>
      <c r="S547" s="1">
        <f t="shared" si="123"/>
        <v>1.9130208723006436E-5</v>
      </c>
      <c r="T547" s="1">
        <v>1</v>
      </c>
      <c r="U547" s="1">
        <f t="shared" si="124"/>
        <v>1.9130208723006436E-5</v>
      </c>
      <c r="V547" s="1">
        <f t="shared" si="125"/>
        <v>4.3738094063420774E-3</v>
      </c>
    </row>
    <row r="548" spans="1:22">
      <c r="A548" s="99" t="s">
        <v>330</v>
      </c>
      <c r="B548" s="99" t="s">
        <v>50</v>
      </c>
      <c r="C548" s="100">
        <v>51808.359799999998</v>
      </c>
      <c r="D548" s="100" t="s">
        <v>138</v>
      </c>
      <c r="E548" s="1">
        <f t="shared" si="127"/>
        <v>28710.183914892357</v>
      </c>
      <c r="F548" s="1">
        <f t="shared" si="128"/>
        <v>28710</v>
      </c>
      <c r="G548" s="1">
        <f t="shared" si="122"/>
        <v>7.5339999995776452E-2</v>
      </c>
      <c r="J548" s="1">
        <f>VLOOKUP($C548,'Active 1'!$C$21:$K$610,8,FALSE)</f>
        <v>8.3422639996570069E-2</v>
      </c>
      <c r="O548" s="1">
        <f t="shared" ca="1" si="126"/>
        <v>9.221570358294813E-2</v>
      </c>
      <c r="P548" s="1">
        <f t="shared" si="129"/>
        <v>6.7444137053572745E-2</v>
      </c>
      <c r="Q548" s="208">
        <f t="shared" si="130"/>
        <v>36789.859799999998</v>
      </c>
      <c r="S548" s="1">
        <f t="shared" si="123"/>
        <v>6.2344651602065787E-5</v>
      </c>
      <c r="T548" s="1">
        <v>1</v>
      </c>
      <c r="U548" s="1">
        <f t="shared" si="124"/>
        <v>6.2344651602065787E-5</v>
      </c>
      <c r="V548" s="1">
        <f t="shared" si="125"/>
        <v>7.8958629422037074E-3</v>
      </c>
    </row>
    <row r="549" spans="1:22">
      <c r="A549" s="99" t="s">
        <v>330</v>
      </c>
      <c r="B549" s="99" t="s">
        <v>50</v>
      </c>
      <c r="C549" s="100">
        <v>52048.414799999999</v>
      </c>
      <c r="D549" s="100" t="s">
        <v>138</v>
      </c>
      <c r="E549" s="1">
        <f t="shared" si="127"/>
        <v>29296.189881019211</v>
      </c>
      <c r="F549" s="1">
        <f t="shared" si="128"/>
        <v>29296</v>
      </c>
      <c r="G549" s="1">
        <f t="shared" si="122"/>
        <v>7.7783999993698671E-2</v>
      </c>
      <c r="J549" s="1">
        <f>VLOOKUP($C549,'Active 1'!$C$21:$K$610,8,FALSE)</f>
        <v>8.6048299999674782E-2</v>
      </c>
      <c r="O549" s="1">
        <f t="shared" ca="1" si="126"/>
        <v>9.5669898984059906E-2</v>
      </c>
      <c r="P549" s="1">
        <f t="shared" si="129"/>
        <v>7.1659979812911792E-2</v>
      </c>
      <c r="Q549" s="208">
        <f t="shared" si="130"/>
        <v>37029.914799999999</v>
      </c>
      <c r="S549" s="1">
        <f t="shared" si="123"/>
        <v>3.7503623174684961E-5</v>
      </c>
      <c r="T549" s="1">
        <v>1</v>
      </c>
      <c r="U549" s="1">
        <f t="shared" si="124"/>
        <v>3.7503623174684961E-5</v>
      </c>
      <c r="V549" s="1">
        <f t="shared" si="125"/>
        <v>6.1240201807868794E-3</v>
      </c>
    </row>
    <row r="550" spans="1:22">
      <c r="A550" s="99" t="s">
        <v>330</v>
      </c>
      <c r="B550" s="99" t="s">
        <v>50</v>
      </c>
      <c r="C550" s="100">
        <v>52082.421799999996</v>
      </c>
      <c r="D550" s="100" t="s">
        <v>138</v>
      </c>
      <c r="E550" s="1">
        <f t="shared" si="127"/>
        <v>29379.205460324261</v>
      </c>
      <c r="F550" s="1">
        <f t="shared" si="128"/>
        <v>29379</v>
      </c>
      <c r="G550" s="1">
        <f t="shared" si="122"/>
        <v>8.4165999993274454E-2</v>
      </c>
      <c r="J550" s="1">
        <f>VLOOKUP($C550,'Active 1'!$C$21:$K$610,8,FALSE)</f>
        <v>9.2456029997265432E-2</v>
      </c>
      <c r="O550" s="1">
        <f t="shared" ca="1" si="126"/>
        <v>9.6159145090360706E-2</v>
      </c>
      <c r="P550" s="1">
        <f t="shared" si="129"/>
        <v>7.2266871032739308E-2</v>
      </c>
      <c r="Q550" s="208">
        <f t="shared" si="130"/>
        <v>37063.921799999996</v>
      </c>
      <c r="S550" s="1">
        <f t="shared" si="123"/>
        <v>1.4158927001944624E-4</v>
      </c>
      <c r="T550" s="1">
        <v>1</v>
      </c>
      <c r="U550" s="1">
        <f t="shared" si="124"/>
        <v>1.4158927001944624E-4</v>
      </c>
      <c r="V550" s="1">
        <f t="shared" si="125"/>
        <v>1.1899128960535146E-2</v>
      </c>
    </row>
    <row r="551" spans="1:22">
      <c r="A551" s="16" t="s">
        <v>348</v>
      </c>
      <c r="B551" s="16" t="s">
        <v>50</v>
      </c>
      <c r="C551" s="17">
        <v>52086.453999999998</v>
      </c>
      <c r="D551" s="17" t="s">
        <v>138</v>
      </c>
      <c r="E551" s="1">
        <f t="shared" si="127"/>
        <v>29389.048593175557</v>
      </c>
      <c r="F551" s="1">
        <f t="shared" si="128"/>
        <v>29389</v>
      </c>
      <c r="G551" s="1">
        <f t="shared" si="122"/>
        <v>1.9905999994080048E-2</v>
      </c>
      <c r="I551" s="1">
        <f>VLOOKUP($C551,'Active 1'!$C$21:$K$610,7,FALSE)</f>
        <v>2.8199129999848083E-2</v>
      </c>
      <c r="O551" s="1">
        <f t="shared" ca="1" si="126"/>
        <v>9.6218090404372861E-2</v>
      </c>
      <c r="P551" s="1">
        <f t="shared" si="129"/>
        <v>7.234015403601235E-2</v>
      </c>
      <c r="Q551" s="208">
        <f t="shared" si="130"/>
        <v>37067.953999999998</v>
      </c>
      <c r="S551" s="1">
        <f t="shared" si="123"/>
        <v>2.7493405100930857E-3</v>
      </c>
      <c r="T551" s="1">
        <v>0.1</v>
      </c>
      <c r="U551" s="1">
        <f t="shared" si="124"/>
        <v>2.749340510093086E-4</v>
      </c>
      <c r="V551" s="1">
        <f t="shared" si="125"/>
        <v>-5.2434154041932302E-2</v>
      </c>
    </row>
    <row r="552" spans="1:22">
      <c r="A552" s="33" t="s">
        <v>151</v>
      </c>
      <c r="B552" s="32" t="s">
        <v>50</v>
      </c>
      <c r="C552" s="33">
        <v>52086.454400000002</v>
      </c>
      <c r="D552" s="33" t="s">
        <v>138</v>
      </c>
      <c r="E552" s="1">
        <f t="shared" si="127"/>
        <v>29389.049569628409</v>
      </c>
      <c r="F552" s="1">
        <f t="shared" si="128"/>
        <v>29389</v>
      </c>
      <c r="O552" s="1">
        <f t="shared" ca="1" si="126"/>
        <v>9.6218090404372861E-2</v>
      </c>
      <c r="P552" s="1">
        <f t="shared" si="129"/>
        <v>7.234015403601235E-2</v>
      </c>
      <c r="Q552" s="208">
        <f t="shared" si="130"/>
        <v>37067.954400000002</v>
      </c>
      <c r="R552" s="91">
        <v>2.8599130004295148E-2</v>
      </c>
    </row>
    <row r="553" spans="1:22">
      <c r="A553" s="99" t="s">
        <v>330</v>
      </c>
      <c r="B553" s="99" t="s">
        <v>54</v>
      </c>
      <c r="C553" s="100">
        <v>52092.440499999997</v>
      </c>
      <c r="D553" s="100" t="s">
        <v>138</v>
      </c>
      <c r="E553" s="1">
        <f t="shared" si="127"/>
        <v>29403.662430488748</v>
      </c>
      <c r="F553" s="1">
        <f t="shared" si="128"/>
        <v>29403.5</v>
      </c>
      <c r="G553" s="1">
        <f>+C553-(C$7+F553*C$8)</f>
        <v>6.6538999992189929E-2</v>
      </c>
      <c r="J553" s="1">
        <f>VLOOKUP($C553,'Active 1'!$C$21:$K$610,8,FALSE)</f>
        <v>7.4836624997260515E-2</v>
      </c>
      <c r="O553" s="1">
        <f t="shared" ca="1" si="126"/>
        <v>9.6303561109690475E-2</v>
      </c>
      <c r="P553" s="1">
        <f t="shared" si="129"/>
        <v>7.2446476876252761E-2</v>
      </c>
      <c r="Q553" s="208">
        <f t="shared" si="130"/>
        <v>37073.940499999997</v>
      </c>
      <c r="S553" s="1">
        <f>+(P553-G553)^2</f>
        <v>3.4898283135736702E-5</v>
      </c>
      <c r="T553" s="1">
        <v>1</v>
      </c>
      <c r="U553" s="1">
        <f>+T553*S553</f>
        <v>3.4898283135736702E-5</v>
      </c>
      <c r="V553" s="1">
        <f>+G553-P553</f>
        <v>-5.9074768840628317E-3</v>
      </c>
    </row>
    <row r="554" spans="1:22">
      <c r="A554" s="99" t="s">
        <v>330</v>
      </c>
      <c r="B554" s="99" t="s">
        <v>54</v>
      </c>
      <c r="C554" s="100">
        <v>52117.449399999998</v>
      </c>
      <c r="D554" s="100" t="s">
        <v>138</v>
      </c>
      <c r="E554" s="1">
        <f t="shared" si="127"/>
        <v>29464.712459049995</v>
      </c>
      <c r="F554" s="1">
        <f t="shared" si="128"/>
        <v>29464.5</v>
      </c>
      <c r="G554" s="1">
        <f>+C554-(C$7+F554*C$8)</f>
        <v>8.7032999996154103E-2</v>
      </c>
      <c r="J554" s="1">
        <f>VLOOKUP($C554,'Active 1'!$C$21:$K$610,8,FALSE)</f>
        <v>9.5349534996785223E-2</v>
      </c>
      <c r="O554" s="1">
        <f t="shared" ca="1" si="126"/>
        <v>9.6663127525164552E-2</v>
      </c>
      <c r="P554" s="1">
        <f t="shared" si="129"/>
        <v>7.2894576135040176E-2</v>
      </c>
      <c r="Q554" s="208">
        <f t="shared" si="130"/>
        <v>37098.949399999998</v>
      </c>
      <c r="S554" s="1">
        <f>+(P554-G554)^2</f>
        <v>1.9989502927651566E-4</v>
      </c>
      <c r="T554" s="1">
        <v>1</v>
      </c>
      <c r="U554" s="1">
        <f>+T554*S554</f>
        <v>1.9989502927651566E-4</v>
      </c>
      <c r="V554" s="1">
        <f>+G554-P554</f>
        <v>1.4138423861113927E-2</v>
      </c>
    </row>
    <row r="555" spans="1:22">
      <c r="A555" s="16" t="s">
        <v>348</v>
      </c>
      <c r="B555" s="16" t="s">
        <v>50</v>
      </c>
      <c r="C555" s="17">
        <v>52118.421999999999</v>
      </c>
      <c r="D555" s="17" t="s">
        <v>138</v>
      </c>
      <c r="E555" s="1">
        <f t="shared" si="127"/>
        <v>29467.086704129895</v>
      </c>
      <c r="F555" s="1">
        <f t="shared" si="128"/>
        <v>29467</v>
      </c>
      <c r="G555" s="1">
        <f>+C555-(C$7+F555*C$8)</f>
        <v>3.5517999996955041E-2</v>
      </c>
      <c r="I555" s="1">
        <f>VLOOKUP($C555,'Active 1'!$C$21:$K$610,7,FALSE)</f>
        <v>4.3835309996211436E-2</v>
      </c>
      <c r="O555" s="1">
        <f t="shared" ca="1" si="126"/>
        <v>9.6677863853667598E-2</v>
      </c>
      <c r="P555" s="1">
        <f t="shared" si="129"/>
        <v>7.291296878155408E-2</v>
      </c>
      <c r="Q555" s="208">
        <f t="shared" si="130"/>
        <v>37099.921999999999</v>
      </c>
      <c r="S555" s="1">
        <f>+(P555-G555)^2</f>
        <v>1.3983836904011364E-3</v>
      </c>
      <c r="T555" s="1">
        <v>0.1</v>
      </c>
      <c r="U555" s="1">
        <f>+T555*S555</f>
        <v>1.3983836904011364E-4</v>
      </c>
      <c r="V555" s="1">
        <f>+G555-P555</f>
        <v>-3.7394968784599039E-2</v>
      </c>
    </row>
    <row r="556" spans="1:22">
      <c r="A556" s="33" t="s">
        <v>151</v>
      </c>
      <c r="B556" s="32" t="s">
        <v>50</v>
      </c>
      <c r="C556" s="33">
        <v>52118.422200000001</v>
      </c>
      <c r="D556" s="33" t="s">
        <v>138</v>
      </c>
      <c r="E556" s="1">
        <f t="shared" si="127"/>
        <v>29467.087192356321</v>
      </c>
      <c r="F556" s="1">
        <f t="shared" si="128"/>
        <v>29467</v>
      </c>
      <c r="O556" s="1">
        <f t="shared" ca="1" si="126"/>
        <v>9.6677863853667598E-2</v>
      </c>
      <c r="P556" s="1">
        <f t="shared" si="129"/>
        <v>7.291296878155408E-2</v>
      </c>
      <c r="Q556" s="208">
        <f t="shared" si="130"/>
        <v>37099.922200000001</v>
      </c>
      <c r="R556" s="91">
        <v>4.4035309998434968E-2</v>
      </c>
    </row>
    <row r="557" spans="1:22">
      <c r="A557" s="99" t="s">
        <v>330</v>
      </c>
      <c r="B557" s="99" t="s">
        <v>54</v>
      </c>
      <c r="C557" s="100">
        <v>52133.407500000001</v>
      </c>
      <c r="D557" s="100" t="s">
        <v>138</v>
      </c>
      <c r="E557" s="1">
        <f t="shared" si="127"/>
        <v>29503.668289205798</v>
      </c>
      <c r="F557" s="1">
        <f t="shared" si="128"/>
        <v>29503.5</v>
      </c>
      <c r="G557" s="1">
        <f>+C557-(C$7+F557*C$8)</f>
        <v>6.8938999997044448E-2</v>
      </c>
      <c r="J557" s="1">
        <f>VLOOKUP($C557,'Active 1'!$C$21:$K$610,8,FALSE)</f>
        <v>7.7267624998057727E-2</v>
      </c>
      <c r="O557" s="1">
        <f t="shared" ca="1" si="126"/>
        <v>9.6893014249811935E-2</v>
      </c>
      <c r="P557" s="1">
        <f t="shared" si="129"/>
        <v>7.3181751802364164E-2</v>
      </c>
      <c r="Q557" s="208">
        <f t="shared" si="130"/>
        <v>37114.907500000001</v>
      </c>
      <c r="S557" s="1">
        <f>+(P557-G557)^2</f>
        <v>1.8000942881543716E-5</v>
      </c>
      <c r="T557" s="1">
        <v>1</v>
      </c>
      <c r="U557" s="1">
        <f>+T557*S557</f>
        <v>1.8000942881543716E-5</v>
      </c>
      <c r="V557" s="1">
        <f>+G557-P557</f>
        <v>-4.2427518053197166E-3</v>
      </c>
    </row>
    <row r="558" spans="1:22">
      <c r="A558" s="16" t="s">
        <v>348</v>
      </c>
      <c r="B558" s="16" t="s">
        <v>50</v>
      </c>
      <c r="C558" s="17">
        <v>52134.39</v>
      </c>
      <c r="D558" s="17" t="s">
        <v>138</v>
      </c>
      <c r="E558" s="1">
        <f t="shared" si="127"/>
        <v>29506.066701493473</v>
      </c>
      <c r="F558" s="1">
        <f t="shared" si="128"/>
        <v>29506</v>
      </c>
      <c r="G558" s="1">
        <f>+C558-(C$7+F558*C$8)</f>
        <v>2.7323999995132908E-2</v>
      </c>
      <c r="I558" s="1">
        <f>VLOOKUP($C558,'Active 1'!$C$21:$K$610,7,FALSE)</f>
        <v>3.565340000204742E-2</v>
      </c>
      <c r="O558" s="1">
        <f t="shared" ca="1" si="126"/>
        <v>9.690775057831498E-2</v>
      </c>
      <c r="P558" s="1">
        <f t="shared" si="129"/>
        <v>7.320017874774204E-2</v>
      </c>
      <c r="Q558" s="208">
        <f t="shared" si="130"/>
        <v>37115.89</v>
      </c>
      <c r="S558" s="1">
        <f>+(P558-G558)^2</f>
        <v>2.1046237769413454E-3</v>
      </c>
      <c r="T558" s="1">
        <v>0.1</v>
      </c>
      <c r="U558" s="1">
        <f>+T558*S558</f>
        <v>2.1046237769413456E-4</v>
      </c>
      <c r="V558" s="1">
        <f>+G558-P558</f>
        <v>-4.5876178752609131E-2</v>
      </c>
    </row>
    <row r="559" spans="1:22">
      <c r="A559" s="33" t="s">
        <v>151</v>
      </c>
      <c r="B559" s="32" t="s">
        <v>50</v>
      </c>
      <c r="C559" s="33">
        <v>52134.390090000001</v>
      </c>
      <c r="D559" s="33" t="s">
        <v>138</v>
      </c>
      <c r="E559" s="1">
        <f t="shared" si="127"/>
        <v>29506.066921195368</v>
      </c>
      <c r="F559" s="1">
        <f t="shared" si="128"/>
        <v>29506</v>
      </c>
      <c r="O559" s="1">
        <f t="shared" ca="1" si="126"/>
        <v>9.690775057831498E-2</v>
      </c>
      <c r="P559" s="1">
        <f t="shared" si="129"/>
        <v>7.320017874774204E-2</v>
      </c>
      <c r="Q559" s="208">
        <f t="shared" si="130"/>
        <v>37115.890090000001</v>
      </c>
      <c r="R559" s="91">
        <v>3.5743400003411807E-2</v>
      </c>
    </row>
    <row r="560" spans="1:22">
      <c r="A560" s="99" t="s">
        <v>349</v>
      </c>
      <c r="B560" s="99" t="s">
        <v>50</v>
      </c>
      <c r="C560" s="100">
        <v>52134.390099999997</v>
      </c>
      <c r="D560" s="100" t="s">
        <v>138</v>
      </c>
      <c r="E560" s="1">
        <f t="shared" si="127"/>
        <v>29506.066945606679</v>
      </c>
      <c r="F560" s="1">
        <f t="shared" si="128"/>
        <v>29506</v>
      </c>
      <c r="G560" s="1">
        <f>+C560-(C$7+F560*C$8)</f>
        <v>2.7423999992606696E-2</v>
      </c>
      <c r="I560" s="1">
        <f>VLOOKUP($C560,'Active 1'!$C$21:$K$610,7,FALSE)</f>
        <v>3.5753399999521207E-2</v>
      </c>
      <c r="O560" s="1">
        <f t="shared" ca="1" si="126"/>
        <v>9.690775057831498E-2</v>
      </c>
      <c r="P560" s="1">
        <f t="shared" si="129"/>
        <v>7.320017874774204E-2</v>
      </c>
      <c r="Q560" s="208">
        <f t="shared" si="130"/>
        <v>37115.890099999997</v>
      </c>
      <c r="S560" s="1">
        <f>+(P560-G560)^2</f>
        <v>2.0954585414221043E-3</v>
      </c>
      <c r="T560" s="1">
        <v>0.1</v>
      </c>
      <c r="U560" s="1">
        <f>+T560*S560</f>
        <v>2.0954585414221044E-4</v>
      </c>
      <c r="V560" s="1">
        <f>+G560-P560</f>
        <v>-4.5776178755135344E-2</v>
      </c>
    </row>
    <row r="561" spans="1:22">
      <c r="A561" s="99" t="s">
        <v>330</v>
      </c>
      <c r="B561" s="99" t="s">
        <v>50</v>
      </c>
      <c r="C561" s="100">
        <v>52134.4401</v>
      </c>
      <c r="D561" s="100" t="s">
        <v>138</v>
      </c>
      <c r="E561" s="1">
        <f t="shared" si="127"/>
        <v>29506.189002211657</v>
      </c>
      <c r="F561" s="1">
        <f t="shared" si="128"/>
        <v>29506</v>
      </c>
      <c r="G561" s="1">
        <f>+C561-(C$7+F561*C$8)</f>
        <v>7.7423999995517079E-2</v>
      </c>
      <c r="J561" s="1">
        <f>VLOOKUP($C561,'Active 1'!$C$21:$K$610,8,FALSE)</f>
        <v>8.575340000243159E-2</v>
      </c>
      <c r="O561" s="1">
        <f t="shared" ca="1" si="126"/>
        <v>9.690775057831498E-2</v>
      </c>
      <c r="P561" s="1">
        <f t="shared" si="129"/>
        <v>7.320017874774204E-2</v>
      </c>
      <c r="Q561" s="208">
        <f t="shared" si="130"/>
        <v>37115.9401</v>
      </c>
      <c r="S561" s="1">
        <f>+(P561-G561)^2</f>
        <v>1.7840665933155891E-5</v>
      </c>
      <c r="T561" s="1">
        <v>1</v>
      </c>
      <c r="U561" s="1">
        <f>+T561*S561</f>
        <v>1.7840665933155891E-5</v>
      </c>
      <c r="V561" s="1">
        <f>+G561-P561</f>
        <v>4.2238212477750392E-3</v>
      </c>
    </row>
    <row r="562" spans="1:22">
      <c r="A562" s="16" t="s">
        <v>348</v>
      </c>
      <c r="B562" s="16" t="s">
        <v>50</v>
      </c>
      <c r="C562" s="17">
        <v>52136.434000000001</v>
      </c>
      <c r="D562" s="17" t="s">
        <v>138</v>
      </c>
      <c r="E562" s="1">
        <f t="shared" si="127"/>
        <v>29511.056375504697</v>
      </c>
      <c r="F562" s="1">
        <f t="shared" si="128"/>
        <v>29511</v>
      </c>
      <c r="G562" s="1">
        <f>+C562-(C$7+F562*C$8)</f>
        <v>2.3093999996490311E-2</v>
      </c>
      <c r="I562" s="1">
        <f>VLOOKUP($C562,'Active 1'!$C$21:$K$610,7,FALSE)</f>
        <v>3.1424950000655372E-2</v>
      </c>
      <c r="O562" s="1">
        <f t="shared" ref="O562:O593" ca="1" si="131">+C$11+C$12*$F562</f>
        <v>9.6937223235321043E-2</v>
      </c>
      <c r="P562" s="1">
        <f t="shared" si="129"/>
        <v>7.3237039234433185E-2</v>
      </c>
      <c r="Q562" s="208">
        <f t="shared" si="130"/>
        <v>37117.934000000001</v>
      </c>
      <c r="S562" s="1">
        <f>+(P562-G562)^2</f>
        <v>2.5143243840178788E-3</v>
      </c>
      <c r="T562" s="1">
        <v>0.1</v>
      </c>
      <c r="U562" s="1">
        <f>+T562*S562</f>
        <v>2.5143243840178791E-4</v>
      </c>
      <c r="V562" s="1">
        <f>+G562-P562</f>
        <v>-5.0143039237942874E-2</v>
      </c>
    </row>
    <row r="563" spans="1:22">
      <c r="A563" s="33" t="s">
        <v>151</v>
      </c>
      <c r="B563" s="32" t="s">
        <v>50</v>
      </c>
      <c r="C563" s="33">
        <v>52136.434399999998</v>
      </c>
      <c r="D563" s="33" t="s">
        <v>138</v>
      </c>
      <c r="E563" s="1">
        <f t="shared" si="127"/>
        <v>29511.05735195753</v>
      </c>
      <c r="F563" s="1">
        <f t="shared" si="128"/>
        <v>29511</v>
      </c>
      <c r="O563" s="1">
        <f t="shared" ca="1" si="131"/>
        <v>9.6937223235321043E-2</v>
      </c>
      <c r="P563" s="1">
        <f t="shared" si="129"/>
        <v>7.3237039234433185E-2</v>
      </c>
      <c r="Q563" s="208">
        <f t="shared" si="130"/>
        <v>37117.934399999998</v>
      </c>
      <c r="R563" s="91">
        <v>3.1824949997826479E-2</v>
      </c>
    </row>
    <row r="564" spans="1:22">
      <c r="A564" s="99" t="s">
        <v>330</v>
      </c>
      <c r="B564" s="99" t="s">
        <v>50</v>
      </c>
      <c r="C564" s="100">
        <v>52143.447699999997</v>
      </c>
      <c r="D564" s="100" t="s">
        <v>138</v>
      </c>
      <c r="E564" s="1">
        <f t="shared" si="127"/>
        <v>29528.177743710407</v>
      </c>
      <c r="F564" s="1">
        <f t="shared" si="128"/>
        <v>29528</v>
      </c>
      <c r="G564" s="1">
        <f>+C564-(C$7+F564*C$8)</f>
        <v>7.2811999991245102E-2</v>
      </c>
      <c r="J564" s="1">
        <f>VLOOKUP($C564,'Active 1'!$C$21:$K$610,8,FALSE)</f>
        <v>8.1148219993337989E-2</v>
      </c>
      <c r="O564" s="1">
        <f t="shared" ca="1" si="131"/>
        <v>9.7037430269141703E-2</v>
      </c>
      <c r="P564" s="1">
        <f t="shared" si="129"/>
        <v>7.3362430672645279E-2</v>
      </c>
      <c r="Q564" s="208">
        <f t="shared" si="130"/>
        <v>37124.947699999997</v>
      </c>
      <c r="S564" s="1">
        <f>+(P564-G564)^2</f>
        <v>3.0297393502666306E-7</v>
      </c>
      <c r="T564" s="1">
        <v>1</v>
      </c>
      <c r="U564" s="1">
        <f>+T564*S564</f>
        <v>3.0297393502666306E-7</v>
      </c>
      <c r="V564" s="1">
        <f>+G564-P564</f>
        <v>-5.5043068140017692E-4</v>
      </c>
    </row>
    <row r="565" spans="1:22">
      <c r="A565" s="16" t="s">
        <v>350</v>
      </c>
      <c r="B565" s="16" t="s">
        <v>54</v>
      </c>
      <c r="C565" s="17">
        <v>52420.162400000001</v>
      </c>
      <c r="D565" s="17" t="s">
        <v>138</v>
      </c>
      <c r="E565" s="1">
        <f t="shared" si="127"/>
        <v>30203.674880262464</v>
      </c>
      <c r="F565" s="1">
        <f t="shared" si="128"/>
        <v>30203.5</v>
      </c>
      <c r="G565" s="1">
        <f>+C565-(C$7+F565*C$8)</f>
        <v>7.1639000001596287E-2</v>
      </c>
      <c r="K565" s="1">
        <f>VLOOKUP($C565,'Active 1'!$C$21:$K$610,9,FALSE)</f>
        <v>8.0184624996036291E-2</v>
      </c>
      <c r="O565" s="1">
        <f t="shared" ca="1" si="131"/>
        <v>0.10101918623066218</v>
      </c>
      <c r="P565" s="1">
        <f t="shared" si="129"/>
        <v>7.842717558682484E-2</v>
      </c>
      <c r="Q565" s="208">
        <f t="shared" si="130"/>
        <v>37401.662400000001</v>
      </c>
      <c r="S565" s="1">
        <f>+(P565-G565)^2</f>
        <v>4.6079327775893013E-5</v>
      </c>
      <c r="T565" s="1">
        <v>1</v>
      </c>
      <c r="U565" s="1">
        <f>+T565*S565</f>
        <v>4.6079327775893013E-5</v>
      </c>
      <c r="V565" s="1">
        <f>+G565-P565</f>
        <v>-6.7881755852285536E-3</v>
      </c>
    </row>
    <row r="566" spans="1:22">
      <c r="A566" s="99" t="s">
        <v>330</v>
      </c>
      <c r="B566" s="99" t="s">
        <v>50</v>
      </c>
      <c r="C566" s="100">
        <v>52474.439299999998</v>
      </c>
      <c r="D566" s="100" t="s">
        <v>138</v>
      </c>
      <c r="E566" s="1">
        <f t="shared" si="127"/>
        <v>30336.171963109598</v>
      </c>
      <c r="F566" s="1">
        <f t="shared" si="128"/>
        <v>30336</v>
      </c>
      <c r="G566" s="1">
        <f>+C566-(C$7+F566*C$8)</f>
        <v>7.0443999997223727E-2</v>
      </c>
      <c r="J566" s="1">
        <f>VLOOKUP($C566,'Active 1'!$C$21:$K$610,8,FALSE)</f>
        <v>7.9030699998838827E-2</v>
      </c>
      <c r="O566" s="1">
        <f t="shared" ca="1" si="131"/>
        <v>0.10180021164132309</v>
      </c>
      <c r="P566" s="1">
        <f t="shared" si="129"/>
        <v>7.9439461318519256E-2</v>
      </c>
      <c r="Q566" s="208">
        <f t="shared" si="130"/>
        <v>37455.939299999998</v>
      </c>
      <c r="S566" s="1">
        <f>+(P566-G566)^2</f>
        <v>8.0918324382923883E-5</v>
      </c>
      <c r="T566" s="1">
        <v>1</v>
      </c>
      <c r="U566" s="1">
        <f>+T566*S566</f>
        <v>8.0918324382923883E-5</v>
      </c>
      <c r="V566" s="1">
        <f>+G566-P566</f>
        <v>-8.9954613212955281E-3</v>
      </c>
    </row>
    <row r="567" spans="1:22">
      <c r="A567" s="33" t="s">
        <v>152</v>
      </c>
      <c r="B567" s="32" t="s">
        <v>50</v>
      </c>
      <c r="C567" s="33">
        <v>52483.455000000002</v>
      </c>
      <c r="D567" s="33">
        <v>8.0000000000000002E-3</v>
      </c>
      <c r="E567" s="1">
        <f t="shared" si="127"/>
        <v>30358.180477778369</v>
      </c>
      <c r="F567" s="1">
        <f t="shared" si="128"/>
        <v>30358</v>
      </c>
      <c r="G567" s="1">
        <f>+C567-(C$7+F567*C$8)</f>
        <v>7.393199999933131E-2</v>
      </c>
      <c r="I567" s="1">
        <f>VLOOKUP($C567,'Active 1'!$C$21:$K$610,7,FALSE)</f>
        <v>8.2525520003400743E-2</v>
      </c>
      <c r="O567" s="1">
        <f t="shared" ca="1" si="131"/>
        <v>0.10192989133214982</v>
      </c>
      <c r="P567" s="1">
        <f t="shared" si="129"/>
        <v>7.9608136805024973E-2</v>
      </c>
      <c r="Q567" s="208">
        <f t="shared" si="130"/>
        <v>37464.955000000002</v>
      </c>
      <c r="R567" s="91"/>
      <c r="S567" s="1">
        <f>+(P567-G567)^2</f>
        <v>3.2218529036950256E-5</v>
      </c>
      <c r="T567" s="1">
        <v>0.1</v>
      </c>
      <c r="U567" s="1">
        <f>+T567*S567</f>
        <v>3.2218529036950256E-6</v>
      </c>
      <c r="V567" s="1">
        <f>+G567-P567</f>
        <v>-5.6761368056936629E-3</v>
      </c>
    </row>
    <row r="568" spans="1:22">
      <c r="A568" s="16" t="s">
        <v>348</v>
      </c>
      <c r="B568" s="16" t="s">
        <v>50</v>
      </c>
      <c r="C568" s="17">
        <v>52490.43</v>
      </c>
      <c r="D568" s="17" t="s">
        <v>138</v>
      </c>
      <c r="E568" s="1">
        <f t="shared" si="127"/>
        <v>30375.207374171838</v>
      </c>
      <c r="F568" s="1">
        <f t="shared" si="128"/>
        <v>30375</v>
      </c>
      <c r="G568" s="1">
        <f>+C568-(C$7+F568*C$8)</f>
        <v>8.4949999996752013E-2</v>
      </c>
      <c r="I568" s="1">
        <f>VLOOKUP($C568,'Active 1'!$C$21:$K$610,7,FALSE)</f>
        <v>9.3548789998749271E-2</v>
      </c>
      <c r="O568" s="1">
        <f t="shared" ca="1" si="131"/>
        <v>0.10203009836597048</v>
      </c>
      <c r="P568" s="1">
        <f t="shared" si="129"/>
        <v>7.9738593569826016E-2</v>
      </c>
      <c r="Q568" s="208">
        <f t="shared" si="130"/>
        <v>37471.93</v>
      </c>
      <c r="S568" s="1">
        <f>+(P568-G568)^2</f>
        <v>2.7158756946605581E-5</v>
      </c>
      <c r="T568" s="1">
        <v>0.1</v>
      </c>
      <c r="U568" s="1">
        <f>+T568*S568</f>
        <v>2.7158756946605585E-6</v>
      </c>
      <c r="V568" s="1">
        <f>+G568-P568</f>
        <v>5.2114064269259963E-3</v>
      </c>
    </row>
    <row r="569" spans="1:22">
      <c r="A569" s="33" t="s">
        <v>151</v>
      </c>
      <c r="B569" s="32" t="s">
        <v>50</v>
      </c>
      <c r="C569" s="33">
        <v>52490.430200000003</v>
      </c>
      <c r="D569" s="33" t="s">
        <v>138</v>
      </c>
      <c r="E569" s="1">
        <f t="shared" si="127"/>
        <v>30375.207862398263</v>
      </c>
      <c r="F569" s="1">
        <f t="shared" si="128"/>
        <v>30375</v>
      </c>
      <c r="O569" s="1">
        <f t="shared" ca="1" si="131"/>
        <v>0.10203009836597048</v>
      </c>
      <c r="P569" s="1">
        <f t="shared" si="129"/>
        <v>7.9738593569826016E-2</v>
      </c>
      <c r="Q569" s="208">
        <f t="shared" si="130"/>
        <v>37471.930200000003</v>
      </c>
      <c r="R569" s="91">
        <v>9.3748790000972804E-2</v>
      </c>
    </row>
    <row r="570" spans="1:22">
      <c r="A570" s="99" t="s">
        <v>330</v>
      </c>
      <c r="B570" s="99" t="s">
        <v>54</v>
      </c>
      <c r="C570" s="100">
        <v>52491.450400000002</v>
      </c>
      <c r="D570" s="100" t="s">
        <v>138</v>
      </c>
      <c r="E570" s="1">
        <f t="shared" si="127"/>
        <v>30377.698305366092</v>
      </c>
      <c r="F570" s="1">
        <f t="shared" si="128"/>
        <v>30377.5</v>
      </c>
      <c r="G570" s="1">
        <f>+C570-(C$7+F570*C$8)</f>
        <v>8.1234999997832347E-2</v>
      </c>
      <c r="J570" s="1">
        <f>VLOOKUP($C570,'Active 1'!$C$21:$K$610,8,FALSE)</f>
        <v>8.983456499845488E-2</v>
      </c>
      <c r="O570" s="1">
        <f t="shared" ca="1" si="131"/>
        <v>0.10204483469447352</v>
      </c>
      <c r="P570" s="1">
        <f t="shared" si="129"/>
        <v>7.9757786962895108E-2</v>
      </c>
      <c r="Q570" s="208">
        <f t="shared" si="130"/>
        <v>37472.950400000002</v>
      </c>
      <c r="S570" s="1">
        <f>+(P570-G570)^2</f>
        <v>2.1821583505884875E-6</v>
      </c>
      <c r="T570" s="1">
        <v>1</v>
      </c>
      <c r="U570" s="1">
        <f>+T570*S570</f>
        <v>2.1821583505884875E-6</v>
      </c>
      <c r="V570" s="1">
        <f>+G570-P570</f>
        <v>1.4772130349372387E-3</v>
      </c>
    </row>
    <row r="571" spans="1:22">
      <c r="A571" s="16" t="s">
        <v>348</v>
      </c>
      <c r="B571" s="16" t="s">
        <v>50</v>
      </c>
      <c r="C571" s="17">
        <v>52492.464</v>
      </c>
      <c r="D571" s="17" t="s">
        <v>138</v>
      </c>
      <c r="E571" s="1">
        <f t="shared" si="127"/>
        <v>30380.172636862062</v>
      </c>
      <c r="F571" s="1">
        <f t="shared" si="128"/>
        <v>30380</v>
      </c>
      <c r="G571" s="1">
        <f>+C571-(C$7+F571*C$8)</f>
        <v>7.0719999996072147E-2</v>
      </c>
      <c r="I571" s="1">
        <f>VLOOKUP($C571,'Active 1'!$C$21:$K$610,7,FALSE)</f>
        <v>7.9320340002595913E-2</v>
      </c>
      <c r="O571" s="1">
        <f t="shared" ca="1" si="131"/>
        <v>0.10205957102297654</v>
      </c>
      <c r="P571" s="1">
        <f t="shared" si="129"/>
        <v>7.9776982554609341E-2</v>
      </c>
      <c r="Q571" s="208">
        <f t="shared" si="130"/>
        <v>37473.964</v>
      </c>
      <c r="S571" s="1">
        <f>+(P571-G571)^2</f>
        <v>8.2028933065646931E-5</v>
      </c>
      <c r="T571" s="1">
        <v>0.1</v>
      </c>
      <c r="U571" s="1">
        <f>+T571*S571</f>
        <v>8.2028933065646931E-6</v>
      </c>
      <c r="V571" s="1">
        <f>+G571-P571</f>
        <v>-9.0569825585371938E-3</v>
      </c>
    </row>
    <row r="572" spans="1:22">
      <c r="A572" s="33" t="s">
        <v>151</v>
      </c>
      <c r="B572" s="32" t="s">
        <v>50</v>
      </c>
      <c r="C572" s="33">
        <v>52492.464099999997</v>
      </c>
      <c r="D572" s="33" t="s">
        <v>138</v>
      </c>
      <c r="E572" s="1">
        <f t="shared" si="127"/>
        <v>30380.172880975268</v>
      </c>
      <c r="F572" s="1">
        <f t="shared" si="128"/>
        <v>30380</v>
      </c>
      <c r="O572" s="1">
        <f t="shared" ca="1" si="131"/>
        <v>0.10205957102297654</v>
      </c>
      <c r="P572" s="1">
        <f t="shared" si="129"/>
        <v>7.9776982554609341E-2</v>
      </c>
      <c r="Q572" s="208">
        <f t="shared" si="130"/>
        <v>37473.964099999997</v>
      </c>
      <c r="R572" s="91">
        <v>7.94203400000697E-2</v>
      </c>
    </row>
    <row r="573" spans="1:22">
      <c r="A573" s="99" t="s">
        <v>330</v>
      </c>
      <c r="B573" s="99" t="s">
        <v>54</v>
      </c>
      <c r="C573" s="100">
        <v>52523.402099999999</v>
      </c>
      <c r="D573" s="100" t="s">
        <v>138</v>
      </c>
      <c r="E573" s="1">
        <f t="shared" si="127"/>
        <v>30455.696625867204</v>
      </c>
      <c r="F573" s="1">
        <f t="shared" si="128"/>
        <v>30455.5</v>
      </c>
      <c r="G573" s="1">
        <f t="shared" ref="G573:G579" si="132">+C573-(C$7+F573*C$8)</f>
        <v>8.054699999775039E-2</v>
      </c>
      <c r="J573" s="1">
        <f>VLOOKUP($C573,'Active 1'!$C$21:$K$610,8,FALSE)</f>
        <v>8.9170744999137241E-2</v>
      </c>
      <c r="O573" s="1">
        <f t="shared" ca="1" si="131"/>
        <v>0.10250460814376826</v>
      </c>
      <c r="P573" s="1">
        <f t="shared" si="129"/>
        <v>8.0357725250070788E-2</v>
      </c>
      <c r="Q573" s="208">
        <f t="shared" si="130"/>
        <v>37504.902099999999</v>
      </c>
      <c r="S573" s="1">
        <f t="shared" ref="S573:S579" si="133">+(P573-G573)^2</f>
        <v>3.5824930109176984E-8</v>
      </c>
      <c r="T573" s="1">
        <v>1</v>
      </c>
      <c r="U573" s="1">
        <f t="shared" ref="U573:U579" si="134">+T573*S573</f>
        <v>3.5824930109176984E-8</v>
      </c>
      <c r="V573" s="1">
        <f t="shared" ref="V573:V579" si="135">+G573-P573</f>
        <v>1.8927474767960195E-4</v>
      </c>
    </row>
    <row r="574" spans="1:22">
      <c r="A574" s="99" t="s">
        <v>330</v>
      </c>
      <c r="B574" s="99" t="s">
        <v>50</v>
      </c>
      <c r="C574" s="100">
        <v>52531.389600000002</v>
      </c>
      <c r="D574" s="100" t="s">
        <v>138</v>
      </c>
      <c r="E574" s="1">
        <f t="shared" si="127"/>
        <v>30475.195168511345</v>
      </c>
      <c r="F574" s="1">
        <f t="shared" si="128"/>
        <v>30475</v>
      </c>
      <c r="G574" s="1">
        <f t="shared" si="132"/>
        <v>7.9949999999371357E-2</v>
      </c>
      <c r="J574" s="1">
        <f>VLOOKUP($C574,'Active 1'!$C$21:$K$610,8,FALSE)</f>
        <v>8.8579790004587267E-2</v>
      </c>
      <c r="O574" s="1">
        <f t="shared" ca="1" si="131"/>
        <v>0.10261955150609194</v>
      </c>
      <c r="P574" s="1">
        <f t="shared" si="129"/>
        <v>8.0508044235788487E-2</v>
      </c>
      <c r="Q574" s="208">
        <f t="shared" si="130"/>
        <v>37512.889600000002</v>
      </c>
      <c r="S574" s="1">
        <f t="shared" si="133"/>
        <v>3.1141336979837715E-7</v>
      </c>
      <c r="T574" s="1">
        <v>1</v>
      </c>
      <c r="U574" s="1">
        <f t="shared" si="134"/>
        <v>3.1141336979837715E-7</v>
      </c>
      <c r="V574" s="1">
        <f t="shared" si="135"/>
        <v>-5.5804423641712952E-4</v>
      </c>
    </row>
    <row r="575" spans="1:22">
      <c r="A575" s="99" t="s">
        <v>330</v>
      </c>
      <c r="B575" s="99" t="s">
        <v>54</v>
      </c>
      <c r="C575" s="100">
        <v>52546.349399999999</v>
      </c>
      <c r="D575" s="100" t="s">
        <v>138</v>
      </c>
      <c r="E575" s="1">
        <f t="shared" si="127"/>
        <v>30511.714016492278</v>
      </c>
      <c r="F575" s="1">
        <f t="shared" si="128"/>
        <v>30511.5</v>
      </c>
      <c r="G575" s="1">
        <f t="shared" si="132"/>
        <v>8.7670999993861187E-2</v>
      </c>
      <c r="J575" s="1">
        <f>VLOOKUP($C575,'Active 1'!$C$21:$K$610,8,FALSE)</f>
        <v>9.6312104993558023E-2</v>
      </c>
      <c r="O575" s="1">
        <f t="shared" ca="1" si="131"/>
        <v>0.10283470190223627</v>
      </c>
      <c r="P575" s="1">
        <f t="shared" si="129"/>
        <v>8.078977006483945E-2</v>
      </c>
      <c r="Q575" s="208">
        <f t="shared" si="130"/>
        <v>37527.849399999999</v>
      </c>
      <c r="S575" s="1">
        <f t="shared" si="133"/>
        <v>4.73513253360645E-5</v>
      </c>
      <c r="T575" s="1">
        <v>1</v>
      </c>
      <c r="U575" s="1">
        <f t="shared" si="134"/>
        <v>4.73513253360645E-5</v>
      </c>
      <c r="V575" s="1">
        <f t="shared" si="135"/>
        <v>6.8812299290217371E-3</v>
      </c>
    </row>
    <row r="576" spans="1:22">
      <c r="A576" s="99" t="s">
        <v>330</v>
      </c>
      <c r="B576" s="99" t="s">
        <v>50</v>
      </c>
      <c r="C576" s="100">
        <v>52547.3681</v>
      </c>
      <c r="D576" s="100" t="s">
        <v>138</v>
      </c>
      <c r="E576" s="1">
        <f t="shared" si="127"/>
        <v>30514.200797761961</v>
      </c>
      <c r="F576" s="1">
        <f t="shared" si="128"/>
        <v>30514</v>
      </c>
      <c r="G576" s="1">
        <f t="shared" si="132"/>
        <v>8.2255999994231388E-2</v>
      </c>
      <c r="J576" s="1">
        <f>VLOOKUP($C576,'Active 1'!$C$21:$K$610,8,FALSE)</f>
        <v>9.0897879999829456E-2</v>
      </c>
      <c r="O576" s="1">
        <f t="shared" ca="1" si="131"/>
        <v>0.10284943823073932</v>
      </c>
      <c r="P576" s="1">
        <f t="shared" si="129"/>
        <v>8.0809083503932455E-2</v>
      </c>
      <c r="Q576" s="208">
        <f t="shared" si="130"/>
        <v>37528.8681</v>
      </c>
      <c r="S576" s="1">
        <f t="shared" si="133"/>
        <v>2.093567329898982E-6</v>
      </c>
      <c r="T576" s="1">
        <v>1</v>
      </c>
      <c r="U576" s="1">
        <f t="shared" si="134"/>
        <v>2.093567329898982E-6</v>
      </c>
      <c r="V576" s="1">
        <f t="shared" si="135"/>
        <v>1.4469164902989329E-3</v>
      </c>
    </row>
    <row r="577" spans="1:22">
      <c r="A577" s="99" t="s">
        <v>330</v>
      </c>
      <c r="B577" s="99" t="s">
        <v>54</v>
      </c>
      <c r="C577" s="100">
        <v>52548.377699999997</v>
      </c>
      <c r="D577" s="100" t="s">
        <v>138</v>
      </c>
      <c r="E577" s="1">
        <f t="shared" si="127"/>
        <v>30516.665364729532</v>
      </c>
      <c r="F577" s="1">
        <f t="shared" si="128"/>
        <v>30516.5</v>
      </c>
      <c r="G577" s="1">
        <f t="shared" si="132"/>
        <v>6.7740999991656281E-2</v>
      </c>
      <c r="J577" s="1">
        <f>VLOOKUP($C577,'Active 1'!$C$21:$K$610,8,FALSE)</f>
        <v>7.6383654995879624E-2</v>
      </c>
      <c r="O577" s="1">
        <f t="shared" ca="1" si="131"/>
        <v>0.10286417455924234</v>
      </c>
      <c r="P577" s="1">
        <f t="shared" si="129"/>
        <v>8.0828399141670587E-2</v>
      </c>
      <c r="Q577" s="208">
        <f t="shared" si="130"/>
        <v>37529.877699999997</v>
      </c>
      <c r="S577" s="1">
        <f t="shared" si="133"/>
        <v>1.7128001651179519E-4</v>
      </c>
      <c r="T577" s="1">
        <v>1</v>
      </c>
      <c r="U577" s="1">
        <f t="shared" si="134"/>
        <v>1.7128001651179519E-4</v>
      </c>
      <c r="V577" s="1">
        <f t="shared" si="135"/>
        <v>-1.3087399150014306E-2</v>
      </c>
    </row>
    <row r="578" spans="1:22">
      <c r="A578" s="16" t="s">
        <v>348</v>
      </c>
      <c r="B578" s="16" t="s">
        <v>50</v>
      </c>
      <c r="C578" s="17">
        <v>52823.42</v>
      </c>
      <c r="D578" s="17" t="s">
        <v>138</v>
      </c>
      <c r="E578" s="1">
        <f t="shared" si="127"/>
        <v>31188.079951958509</v>
      </c>
      <c r="F578" s="1">
        <f t="shared" si="128"/>
        <v>31188</v>
      </c>
      <c r="G578" s="1">
        <f t="shared" si="132"/>
        <v>3.2751999999163672E-2</v>
      </c>
      <c r="I578" s="1">
        <f>VLOOKUP($C578,'Active 1'!$C$21:$K$610,7,FALSE)</f>
        <v>4.1602819997933693E-2</v>
      </c>
      <c r="O578" s="1">
        <f t="shared" ca="1" si="131"/>
        <v>0.10682235239515796</v>
      </c>
      <c r="P578" s="1">
        <f t="shared" si="129"/>
        <v>8.6096186397861749E-2</v>
      </c>
      <c r="Q578" s="208">
        <f t="shared" si="130"/>
        <v>37804.92</v>
      </c>
      <c r="S578" s="1">
        <f t="shared" si="133"/>
        <v>2.8456022225390449E-3</v>
      </c>
      <c r="T578" s="1">
        <v>0.1</v>
      </c>
      <c r="U578" s="1">
        <f t="shared" si="134"/>
        <v>2.8456022225390452E-4</v>
      </c>
      <c r="V578" s="1">
        <f t="shared" si="135"/>
        <v>-5.3344186398698076E-2</v>
      </c>
    </row>
    <row r="579" spans="1:22">
      <c r="A579" s="99" t="s">
        <v>349</v>
      </c>
      <c r="B579" s="99" t="s">
        <v>50</v>
      </c>
      <c r="C579" s="100">
        <v>52823.420899999997</v>
      </c>
      <c r="D579" s="100" t="s">
        <v>138</v>
      </c>
      <c r="E579" s="1">
        <f t="shared" si="127"/>
        <v>31188.082148977395</v>
      </c>
      <c r="F579" s="1">
        <f t="shared" si="128"/>
        <v>31188</v>
      </c>
      <c r="G579" s="1">
        <f t="shared" si="132"/>
        <v>3.3651999998255633E-2</v>
      </c>
      <c r="I579" s="1">
        <f>VLOOKUP($C579,'Active 1'!$C$21:$K$610,7,FALSE)</f>
        <v>4.2502819997025654E-2</v>
      </c>
      <c r="O579" s="1">
        <f t="shared" ca="1" si="131"/>
        <v>0.10682235239515796</v>
      </c>
      <c r="P579" s="1">
        <f t="shared" si="129"/>
        <v>8.6096186397861749E-2</v>
      </c>
      <c r="Q579" s="208">
        <f t="shared" si="130"/>
        <v>37804.920899999997</v>
      </c>
      <c r="S579" s="1">
        <f t="shared" si="133"/>
        <v>2.7503926871166309E-3</v>
      </c>
      <c r="T579" s="1">
        <v>0.1</v>
      </c>
      <c r="U579" s="1">
        <f t="shared" si="134"/>
        <v>2.7503926871166309E-4</v>
      </c>
      <c r="V579" s="1">
        <f t="shared" si="135"/>
        <v>-5.2444186399606116E-2</v>
      </c>
    </row>
    <row r="580" spans="1:22">
      <c r="A580" s="33" t="s">
        <v>151</v>
      </c>
      <c r="B580" s="32" t="s">
        <v>50</v>
      </c>
      <c r="C580" s="33">
        <v>52823.42095</v>
      </c>
      <c r="D580" s="33" t="s">
        <v>138</v>
      </c>
      <c r="E580" s="1">
        <f t="shared" si="127"/>
        <v>31188.082271034007</v>
      </c>
      <c r="F580" s="1">
        <f t="shared" si="128"/>
        <v>31188</v>
      </c>
      <c r="O580" s="1">
        <f t="shared" ca="1" si="131"/>
        <v>0.10682235239515796</v>
      </c>
      <c r="P580" s="1">
        <f t="shared" si="129"/>
        <v>8.6096186397861749E-2</v>
      </c>
      <c r="Q580" s="208">
        <f t="shared" si="130"/>
        <v>37804.92095</v>
      </c>
      <c r="R580" s="91">
        <v>4.2552819999400526E-2</v>
      </c>
    </row>
    <row r="581" spans="1:22">
      <c r="A581" s="29" t="s">
        <v>153</v>
      </c>
      <c r="B581" s="35" t="s">
        <v>54</v>
      </c>
      <c r="C581" s="33">
        <v>52854.39</v>
      </c>
      <c r="D581" s="33">
        <v>5.0000000000000001E-3</v>
      </c>
      <c r="E581" s="1">
        <f t="shared" si="127"/>
        <v>31263.681813077623</v>
      </c>
      <c r="F581" s="1">
        <f t="shared" si="128"/>
        <v>31263.5</v>
      </c>
      <c r="G581" s="1">
        <f>+C581-(C$7+F581*C$8)</f>
        <v>7.4478999995335471E-2</v>
      </c>
      <c r="K581" s="1">
        <f>VLOOKUP($C581,'Active 1'!$C$21:$K$610,9,FALSE)</f>
        <v>8.3353224996244535E-2</v>
      </c>
      <c r="O581" s="1">
        <f t="shared" ca="1" si="131"/>
        <v>0.10726738951594968</v>
      </c>
      <c r="P581" s="1">
        <f t="shared" si="129"/>
        <v>8.6698389276893717E-2</v>
      </c>
      <c r="Q581" s="208">
        <f t="shared" si="130"/>
        <v>37835.89</v>
      </c>
      <c r="R581" s="91"/>
      <c r="S581" s="1">
        <f>+(P581-G581)^2</f>
        <v>1.4931347441426055E-4</v>
      </c>
      <c r="T581" s="1">
        <v>1</v>
      </c>
      <c r="U581" s="1">
        <f>+T581*S581</f>
        <v>1.4931347441426055E-4</v>
      </c>
      <c r="V581" s="1">
        <f>+G581-P581</f>
        <v>-1.2219389281558246E-2</v>
      </c>
    </row>
    <row r="582" spans="1:22">
      <c r="A582" s="16" t="s">
        <v>348</v>
      </c>
      <c r="B582" s="16" t="s">
        <v>50</v>
      </c>
      <c r="C582" s="17">
        <v>53569.436999999998</v>
      </c>
      <c r="D582" s="17" t="s">
        <v>138</v>
      </c>
      <c r="E582" s="1">
        <f t="shared" si="127"/>
        <v>33009.205997373327</v>
      </c>
      <c r="F582" s="1">
        <f t="shared" si="128"/>
        <v>33009</v>
      </c>
      <c r="G582" s="1">
        <f>+C582-(C$7+F582*C$8)</f>
        <v>8.4385999994992744E-2</v>
      </c>
      <c r="I582" s="1">
        <f>VLOOKUP($C582,'Active 1'!$C$21:$K$610,7,FALSE)</f>
        <v>9.3801329996495042E-2</v>
      </c>
      <c r="O582" s="1">
        <f t="shared" ca="1" si="131"/>
        <v>0.11755629407676978</v>
      </c>
      <c r="P582" s="1">
        <f t="shared" si="129"/>
        <v>0.10117992251311705</v>
      </c>
      <c r="Q582" s="208">
        <f t="shared" si="130"/>
        <v>38550.936999999998</v>
      </c>
      <c r="S582" s="1">
        <f>+(P582-G582)^2</f>
        <v>2.8203583354476276E-4</v>
      </c>
      <c r="T582" s="1">
        <v>0.1</v>
      </c>
      <c r="U582" s="1">
        <f>+T582*S582</f>
        <v>2.8203583354476277E-5</v>
      </c>
      <c r="V582" s="1">
        <f>+G582-P582</f>
        <v>-1.679392251812431E-2</v>
      </c>
    </row>
    <row r="583" spans="1:22">
      <c r="A583" s="99" t="s">
        <v>351</v>
      </c>
      <c r="B583" s="99" t="s">
        <v>50</v>
      </c>
      <c r="C583" s="100">
        <v>53569.4372</v>
      </c>
      <c r="D583" s="100" t="s">
        <v>138</v>
      </c>
      <c r="E583" s="1">
        <f t="shared" si="127"/>
        <v>33009.206485599752</v>
      </c>
      <c r="F583" s="1">
        <f t="shared" si="128"/>
        <v>33009</v>
      </c>
      <c r="G583" s="1">
        <f>+C583-(C$7+F583*C$8)</f>
        <v>8.4585999997216277E-2</v>
      </c>
      <c r="K583" s="1">
        <f>VLOOKUP($C583,'Active 1'!$C$21:$K$610,9,FALSE)</f>
        <v>9.4001329998718575E-2</v>
      </c>
      <c r="O583" s="1">
        <f t="shared" ca="1" si="131"/>
        <v>0.11755629407676978</v>
      </c>
      <c r="P583" s="1">
        <f t="shared" si="129"/>
        <v>0.10117992251311705</v>
      </c>
      <c r="Q583" s="208">
        <f t="shared" si="130"/>
        <v>38550.9372</v>
      </c>
      <c r="S583" s="1">
        <f>+(P583-G583)^2</f>
        <v>2.7535826446371879E-4</v>
      </c>
      <c r="T583" s="1">
        <v>1</v>
      </c>
      <c r="U583" s="1">
        <f>+T583*S583</f>
        <v>2.7535826446371879E-4</v>
      </c>
      <c r="V583" s="1">
        <f>+G583-P583</f>
        <v>-1.6593922515900777E-2</v>
      </c>
    </row>
    <row r="584" spans="1:22">
      <c r="A584" s="33" t="s">
        <v>151</v>
      </c>
      <c r="B584" s="32" t="s">
        <v>50</v>
      </c>
      <c r="C584" s="33">
        <v>53569.43722</v>
      </c>
      <c r="D584" s="33" t="s">
        <v>138</v>
      </c>
      <c r="E584" s="1">
        <f t="shared" si="127"/>
        <v>33009.206534422396</v>
      </c>
      <c r="F584" s="1">
        <f t="shared" si="128"/>
        <v>33009</v>
      </c>
      <c r="O584" s="1">
        <f t="shared" ca="1" si="131"/>
        <v>0.11755629407676978</v>
      </c>
      <c r="P584" s="1">
        <f t="shared" si="129"/>
        <v>0.10117992251311705</v>
      </c>
      <c r="Q584" s="208">
        <f t="shared" si="130"/>
        <v>38550.93722</v>
      </c>
      <c r="R584" s="91">
        <v>9.4021329998213332E-2</v>
      </c>
    </row>
    <row r="585" spans="1:22">
      <c r="A585" s="16" t="s">
        <v>352</v>
      </c>
      <c r="B585" s="16" t="s">
        <v>50</v>
      </c>
      <c r="C585" s="17">
        <v>53886.524899999997</v>
      </c>
      <c r="D585" s="17" t="s">
        <v>138</v>
      </c>
      <c r="E585" s="1">
        <f t="shared" si="127"/>
        <v>33783.259448401775</v>
      </c>
      <c r="F585" s="37">
        <f t="shared" ref="F585:F591" si="136">ROUND(2*E585,0)/2-0.5</f>
        <v>33783</v>
      </c>
      <c r="G585" s="1">
        <f t="shared" ref="G585:G611" si="137">+C585-(C$7+F585*C$8)</f>
        <v>0.10628199999337085</v>
      </c>
      <c r="J585" s="1">
        <f>VLOOKUP($C585,'Active 1'!$C$21:$K$610,8,FALSE)</f>
        <v>0.1159372699985397</v>
      </c>
      <c r="O585" s="1">
        <f t="shared" ca="1" si="131"/>
        <v>0.1221186613813099</v>
      </c>
      <c r="P585" s="1">
        <f t="shared" si="129"/>
        <v>0.10794441517901499</v>
      </c>
      <c r="Q585" s="208">
        <f t="shared" si="130"/>
        <v>38868.024899999997</v>
      </c>
      <c r="S585" s="1">
        <f t="shared" ref="S585:S611" si="138">+(P585-G585)^2</f>
        <v>2.7636242494602382E-6</v>
      </c>
      <c r="T585" s="1">
        <v>1</v>
      </c>
      <c r="U585" s="1">
        <f t="shared" ref="U585:U611" si="139">+T585*S585</f>
        <v>2.7636242494602382E-6</v>
      </c>
      <c r="V585" s="1">
        <f t="shared" ref="V585:V611" si="140">+G585-P585</f>
        <v>-1.6624151856441394E-3</v>
      </c>
    </row>
    <row r="586" spans="1:22">
      <c r="A586" s="16" t="s">
        <v>352</v>
      </c>
      <c r="B586" s="16" t="s">
        <v>50</v>
      </c>
      <c r="C586" s="17">
        <v>53893.488299999997</v>
      </c>
      <c r="D586" s="17" t="s">
        <v>138</v>
      </c>
      <c r="E586" s="1">
        <f t="shared" si="127"/>
        <v>33800.258027662894</v>
      </c>
      <c r="F586" s="37">
        <f t="shared" si="136"/>
        <v>33800</v>
      </c>
      <c r="G586" s="1">
        <f t="shared" si="137"/>
        <v>0.10569999999279389</v>
      </c>
      <c r="J586" s="1">
        <f>VLOOKUP($C586,'Active 1'!$C$21:$K$610,8,FALSE)</f>
        <v>0.11536053999589058</v>
      </c>
      <c r="O586" s="1">
        <f t="shared" ca="1" si="131"/>
        <v>0.12221886841513054</v>
      </c>
      <c r="P586" s="1">
        <f t="shared" si="129"/>
        <v>0.10809535452181736</v>
      </c>
      <c r="Q586" s="208">
        <f t="shared" si="130"/>
        <v>38874.988299999997</v>
      </c>
      <c r="S586" s="1">
        <f t="shared" si="138"/>
        <v>5.7377233197132319E-6</v>
      </c>
      <c r="T586" s="1">
        <v>1</v>
      </c>
      <c r="U586" s="1">
        <f t="shared" si="139"/>
        <v>5.7377233197132319E-6</v>
      </c>
      <c r="V586" s="1">
        <f t="shared" si="140"/>
        <v>-2.3953545290234662E-3</v>
      </c>
    </row>
    <row r="587" spans="1:22">
      <c r="A587" s="16" t="s">
        <v>352</v>
      </c>
      <c r="B587" s="16" t="s">
        <v>54</v>
      </c>
      <c r="C587" s="17">
        <v>53906.393700000001</v>
      </c>
      <c r="D587" s="17" t="s">
        <v>138</v>
      </c>
      <c r="E587" s="1">
        <f t="shared" si="127"/>
        <v>33831.761813858786</v>
      </c>
      <c r="F587" s="37">
        <f t="shared" si="136"/>
        <v>33831.5</v>
      </c>
      <c r="G587" s="1">
        <f t="shared" si="137"/>
        <v>0.1072509999939939</v>
      </c>
      <c r="J587" s="1">
        <f>VLOOKUP($C587,'Active 1'!$C$21:$K$610,8,FALSE)</f>
        <v>0.11692130500159692</v>
      </c>
      <c r="O587" s="1">
        <f t="shared" ca="1" si="131"/>
        <v>0.12240454615426881</v>
      </c>
      <c r="P587" s="1">
        <f t="shared" si="129"/>
        <v>0.10837530496365266</v>
      </c>
      <c r="Q587" s="208">
        <f t="shared" si="130"/>
        <v>38887.893700000001</v>
      </c>
      <c r="S587" s="1">
        <f t="shared" si="138"/>
        <v>1.2640616647993911E-6</v>
      </c>
      <c r="T587" s="1">
        <v>1</v>
      </c>
      <c r="U587" s="1">
        <f t="shared" si="139"/>
        <v>1.2640616647993911E-6</v>
      </c>
      <c r="V587" s="1">
        <f t="shared" si="140"/>
        <v>-1.1243049696587626E-3</v>
      </c>
    </row>
    <row r="588" spans="1:22">
      <c r="A588" s="16" t="s">
        <v>352</v>
      </c>
      <c r="B588" s="16" t="s">
        <v>54</v>
      </c>
      <c r="C588" s="17">
        <v>53913.357000000004</v>
      </c>
      <c r="D588" s="17" t="s">
        <v>138</v>
      </c>
      <c r="E588" s="1">
        <f t="shared" si="127"/>
        <v>33848.760149006703</v>
      </c>
      <c r="F588" s="37">
        <f t="shared" si="136"/>
        <v>33848.5</v>
      </c>
      <c r="G588" s="1">
        <f t="shared" si="137"/>
        <v>0.10656899999594316</v>
      </c>
      <c r="J588" s="1">
        <f>VLOOKUP($C588,'Active 1'!$C$21:$K$610,8,FALSE)</f>
        <v>0.116244575001474</v>
      </c>
      <c r="O588" s="1">
        <f t="shared" ca="1" si="131"/>
        <v>0.12250475318808947</v>
      </c>
      <c r="P588" s="1">
        <f t="shared" si="129"/>
        <v>0.10852653435172015</v>
      </c>
      <c r="Q588" s="208">
        <f t="shared" si="130"/>
        <v>38894.857000000004</v>
      </c>
      <c r="S588" s="1">
        <f t="shared" si="138"/>
        <v>3.8319407540472279E-6</v>
      </c>
      <c r="T588" s="1">
        <v>1</v>
      </c>
      <c r="U588" s="1">
        <f t="shared" si="139"/>
        <v>3.8319407540472279E-6</v>
      </c>
      <c r="V588" s="1">
        <f t="shared" si="140"/>
        <v>-1.9575343557769881E-3</v>
      </c>
    </row>
    <row r="589" spans="1:22">
      <c r="A589" s="33" t="s">
        <v>154</v>
      </c>
      <c r="B589" s="34" t="s">
        <v>50</v>
      </c>
      <c r="C589" s="36">
        <v>54279.386500000001</v>
      </c>
      <c r="D589" s="36">
        <v>2.9999999999999997E-4</v>
      </c>
      <c r="E589" s="1">
        <f t="shared" si="127"/>
        <v>34742.286510792241</v>
      </c>
      <c r="F589" s="37">
        <f t="shared" si="136"/>
        <v>34742</v>
      </c>
      <c r="G589" s="1">
        <f t="shared" si="137"/>
        <v>0.11736799999926006</v>
      </c>
      <c r="J589" s="1">
        <f>VLOOKUP($C589,'Active 1'!$C$21:$K$610,8,FALSE)</f>
        <v>0.12732056000095326</v>
      </c>
      <c r="O589" s="1">
        <f t="shared" ca="1" si="131"/>
        <v>0.12777151699507472</v>
      </c>
      <c r="P589" s="1">
        <f t="shared" si="129"/>
        <v>0.11661806648103179</v>
      </c>
      <c r="Q589" s="208">
        <f t="shared" si="130"/>
        <v>39260.886500000001</v>
      </c>
      <c r="R589" s="91"/>
      <c r="S589" s="1">
        <f t="shared" si="138"/>
        <v>5.6240028176223698E-7</v>
      </c>
      <c r="T589" s="1">
        <v>1</v>
      </c>
      <c r="U589" s="1">
        <f t="shared" si="139"/>
        <v>5.6240028176223698E-7</v>
      </c>
      <c r="V589" s="1">
        <f t="shared" si="140"/>
        <v>7.4993351822827403E-4</v>
      </c>
    </row>
    <row r="590" spans="1:22">
      <c r="A590" s="33" t="s">
        <v>154</v>
      </c>
      <c r="B590" s="34" t="s">
        <v>50</v>
      </c>
      <c r="C590" s="36">
        <v>54290.446300000003</v>
      </c>
      <c r="D590" s="36">
        <v>4.0000000000000002E-4</v>
      </c>
      <c r="E590" s="1">
        <f t="shared" si="127"/>
        <v>34769.284943585437</v>
      </c>
      <c r="F590" s="37">
        <f t="shared" si="136"/>
        <v>34769</v>
      </c>
      <c r="G590" s="1">
        <f t="shared" si="137"/>
        <v>0.11672600000019884</v>
      </c>
      <c r="J590" s="1">
        <f>VLOOKUP($C590,'Active 1'!$C$21:$K$610,8,FALSE)</f>
        <v>0.12668693000159692</v>
      </c>
      <c r="O590" s="1">
        <f t="shared" ca="1" si="131"/>
        <v>0.12793066934290753</v>
      </c>
      <c r="P590" s="1">
        <f t="shared" si="129"/>
        <v>0.11686694988619911</v>
      </c>
      <c r="Q590" s="208">
        <f t="shared" si="130"/>
        <v>39271.946300000003</v>
      </c>
      <c r="R590" s="91"/>
      <c r="S590" s="1">
        <f t="shared" si="138"/>
        <v>1.9866870363490369E-8</v>
      </c>
      <c r="T590" s="1">
        <v>1</v>
      </c>
      <c r="U590" s="1">
        <f t="shared" si="139"/>
        <v>1.9866870363490369E-8</v>
      </c>
      <c r="V590" s="1">
        <f t="shared" si="140"/>
        <v>-1.4094988600027447E-4</v>
      </c>
    </row>
    <row r="591" spans="1:22">
      <c r="A591" s="33" t="s">
        <v>154</v>
      </c>
      <c r="B591" s="34" t="s">
        <v>54</v>
      </c>
      <c r="C591" s="36">
        <v>54305.399400000002</v>
      </c>
      <c r="D591" s="36">
        <v>2.9999999999999997E-4</v>
      </c>
      <c r="E591" s="1">
        <f t="shared" si="127"/>
        <v>34805.787435981307</v>
      </c>
      <c r="F591" s="37">
        <f t="shared" si="136"/>
        <v>34805.5</v>
      </c>
      <c r="G591" s="1">
        <f t="shared" si="137"/>
        <v>0.11774699999659788</v>
      </c>
      <c r="J591" s="1">
        <f>VLOOKUP($C591,'Active 1'!$C$21:$K$610,8,FALSE)</f>
        <v>0.12771924499975285</v>
      </c>
      <c r="O591" s="1">
        <f t="shared" ca="1" si="131"/>
        <v>0.12814581973905187</v>
      </c>
      <c r="P591" s="1">
        <f t="shared" si="129"/>
        <v>0.11720381105114916</v>
      </c>
      <c r="Q591" s="208">
        <f t="shared" si="130"/>
        <v>39286.899400000002</v>
      </c>
      <c r="R591" s="91"/>
      <c r="S591" s="1">
        <f t="shared" si="138"/>
        <v>2.9505423045769179E-7</v>
      </c>
      <c r="T591" s="1">
        <v>1</v>
      </c>
      <c r="U591" s="1">
        <f t="shared" si="139"/>
        <v>2.9505423045769179E-7</v>
      </c>
      <c r="V591" s="1">
        <f t="shared" si="140"/>
        <v>5.4318894544871932E-4</v>
      </c>
    </row>
    <row r="592" spans="1:22">
      <c r="A592" s="33" t="s">
        <v>154</v>
      </c>
      <c r="B592" s="34" t="s">
        <v>50</v>
      </c>
      <c r="C592" s="36">
        <v>54351.465900000003</v>
      </c>
      <c r="D592" s="36">
        <v>5.0000000000000001E-4</v>
      </c>
      <c r="E592" s="1">
        <f t="shared" si="127"/>
        <v>34918.241847839352</v>
      </c>
      <c r="F592" s="1">
        <f>ROUND(2*E592,0)/2</f>
        <v>34918</v>
      </c>
      <c r="G592" s="1">
        <f t="shared" si="137"/>
        <v>9.9071999997249804E-2</v>
      </c>
      <c r="J592" s="1">
        <f>VLOOKUP($C592,'Active 1'!$C$21:$K$610,8,FALSE)</f>
        <v>0.10907912000402575</v>
      </c>
      <c r="O592" s="1">
        <f t="shared" ca="1" si="131"/>
        <v>0.1288089545216885</v>
      </c>
      <c r="P592" s="1">
        <f t="shared" si="129"/>
        <v>0.11824503014815139</v>
      </c>
      <c r="Q592" s="208">
        <f t="shared" si="130"/>
        <v>39332.965900000003</v>
      </c>
      <c r="R592" s="91"/>
      <c r="S592" s="1">
        <f t="shared" si="138"/>
        <v>3.6760508516738146E-4</v>
      </c>
      <c r="T592" s="1">
        <v>1</v>
      </c>
      <c r="U592" s="1">
        <f t="shared" si="139"/>
        <v>3.6760508516738146E-4</v>
      </c>
      <c r="V592" s="1">
        <f t="shared" si="140"/>
        <v>-1.917303015090159E-2</v>
      </c>
    </row>
    <row r="593" spans="1:22">
      <c r="A593" s="33" t="s">
        <v>155</v>
      </c>
      <c r="B593" s="32" t="s">
        <v>54</v>
      </c>
      <c r="C593" s="33">
        <v>54641.319199999998</v>
      </c>
      <c r="D593" s="33">
        <v>5.0000000000000001E-4</v>
      </c>
      <c r="E593" s="1">
        <f t="shared" si="127"/>
        <v>35625.812042592857</v>
      </c>
      <c r="F593" s="37">
        <f t="shared" ref="F593:F604" si="141">ROUND(2*E593,0)/2-0.5</f>
        <v>35625.5</v>
      </c>
      <c r="G593" s="1">
        <f t="shared" si="137"/>
        <v>0.12782699999661418</v>
      </c>
      <c r="J593" s="1">
        <f>VLOOKUP($C593,'Active 1'!$C$21:$K$610,8,FALSE)</f>
        <v>0.13805344499996863</v>
      </c>
      <c r="O593" s="1">
        <f t="shared" ca="1" si="131"/>
        <v>0.13297933548804786</v>
      </c>
      <c r="P593" s="1">
        <f t="shared" si="129"/>
        <v>0.12489518487581279</v>
      </c>
      <c r="Q593" s="208">
        <f t="shared" si="130"/>
        <v>39622.819199999998</v>
      </c>
      <c r="R593" s="91"/>
      <c r="S593" s="1">
        <f t="shared" si="138"/>
        <v>8.595539902559651E-6</v>
      </c>
      <c r="T593" s="1">
        <v>1</v>
      </c>
      <c r="U593" s="1">
        <f t="shared" si="139"/>
        <v>8.595539902559651E-6</v>
      </c>
      <c r="V593" s="1">
        <f t="shared" si="140"/>
        <v>2.9318151208013871E-3</v>
      </c>
    </row>
    <row r="594" spans="1:22">
      <c r="A594" s="33" t="s">
        <v>155</v>
      </c>
      <c r="B594" s="32" t="s">
        <v>50</v>
      </c>
      <c r="C594" s="33">
        <v>54642.3433</v>
      </c>
      <c r="D594" s="33">
        <v>4.0000000000000002E-4</v>
      </c>
      <c r="E594" s="1">
        <f t="shared" si="127"/>
        <v>35628.31200597588</v>
      </c>
      <c r="F594" s="37">
        <f t="shared" si="141"/>
        <v>35628</v>
      </c>
      <c r="G594" s="1">
        <f t="shared" si="137"/>
        <v>0.1278119999988121</v>
      </c>
      <c r="J594" s="1">
        <f>VLOOKUP($C594,'Active 1'!$C$21:$K$610,8,FALSE)</f>
        <v>0.13803922000079183</v>
      </c>
      <c r="O594" s="1">
        <f t="shared" ref="O594:O611" ca="1" si="142">+C$11+C$12*$F594</f>
        <v>0.13299407181655087</v>
      </c>
      <c r="P594" s="1">
        <f t="shared" si="129"/>
        <v>0.12491899586337719</v>
      </c>
      <c r="Q594" s="208">
        <f t="shared" si="130"/>
        <v>39623.8433</v>
      </c>
      <c r="R594" s="91"/>
      <c r="S594" s="1">
        <f t="shared" si="138"/>
        <v>8.3694729276434569E-6</v>
      </c>
      <c r="T594" s="1">
        <v>1</v>
      </c>
      <c r="U594" s="1">
        <f t="shared" si="139"/>
        <v>8.3694729276434569E-6</v>
      </c>
      <c r="V594" s="1">
        <f t="shared" si="140"/>
        <v>2.893004135434904E-3</v>
      </c>
    </row>
    <row r="595" spans="1:22">
      <c r="A595" s="33" t="s">
        <v>155</v>
      </c>
      <c r="B595" s="32" t="s">
        <v>50</v>
      </c>
      <c r="C595" s="33">
        <v>54646.439100000003</v>
      </c>
      <c r="D595" s="33">
        <v>1E-4</v>
      </c>
      <c r="E595" s="1">
        <f t="shared" si="127"/>
        <v>35638.310394828703</v>
      </c>
      <c r="F595" s="37">
        <f t="shared" si="141"/>
        <v>35638</v>
      </c>
      <c r="G595" s="1">
        <f t="shared" si="137"/>
        <v>0.12715200000093319</v>
      </c>
      <c r="J595" s="1">
        <f>VLOOKUP($C595,'Active 1'!$C$21:$K$610,8,FALSE)</f>
        <v>0.13738231999741402</v>
      </c>
      <c r="O595" s="1">
        <f t="shared" ca="1" si="142"/>
        <v>0.133053017130563</v>
      </c>
      <c r="P595" s="1">
        <f t="shared" si="129"/>
        <v>0.1250142618000861</v>
      </c>
      <c r="Q595" s="208">
        <f t="shared" si="130"/>
        <v>39627.939100000003</v>
      </c>
      <c r="R595" s="91"/>
      <c r="S595" s="1">
        <f t="shared" si="138"/>
        <v>4.5699246153609496E-6</v>
      </c>
      <c r="T595" s="1">
        <v>1</v>
      </c>
      <c r="U595" s="1">
        <f t="shared" si="139"/>
        <v>4.5699246153609496E-6</v>
      </c>
      <c r="V595" s="1">
        <f t="shared" si="140"/>
        <v>2.1377382008470891E-3</v>
      </c>
    </row>
    <row r="596" spans="1:22">
      <c r="A596" s="33" t="s">
        <v>155</v>
      </c>
      <c r="B596" s="32" t="s">
        <v>54</v>
      </c>
      <c r="C596" s="33">
        <v>54702.356500000002</v>
      </c>
      <c r="D596" s="33">
        <v>4.0000000000000002E-4</v>
      </c>
      <c r="E596" s="1">
        <f t="shared" si="127"/>
        <v>35774.812154884945</v>
      </c>
      <c r="F596" s="37">
        <f t="shared" si="141"/>
        <v>35774.5</v>
      </c>
      <c r="G596" s="1">
        <f t="shared" si="137"/>
        <v>0.12787299999763491</v>
      </c>
      <c r="J596" s="1">
        <f>VLOOKUP($C596,'Active 1'!$C$21:$K$610,8,FALSE)</f>
        <v>0.13814563499909127</v>
      </c>
      <c r="O596" s="1">
        <f t="shared" ca="1" si="142"/>
        <v>0.13385762066682882</v>
      </c>
      <c r="P596" s="1">
        <f t="shared" si="129"/>
        <v>0.12631815918466352</v>
      </c>
      <c r="Q596" s="208">
        <f t="shared" si="130"/>
        <v>39683.856500000002</v>
      </c>
      <c r="R596" s="91"/>
      <c r="S596" s="1">
        <f t="shared" si="138"/>
        <v>2.4175299536815217E-6</v>
      </c>
      <c r="T596" s="1">
        <v>1</v>
      </c>
      <c r="U596" s="1">
        <f t="shared" si="139"/>
        <v>2.4175299536815217E-6</v>
      </c>
      <c r="V596" s="1">
        <f t="shared" si="140"/>
        <v>1.5548408129713864E-3</v>
      </c>
    </row>
    <row r="597" spans="1:22">
      <c r="A597" s="99" t="s">
        <v>353</v>
      </c>
      <c r="B597" s="99" t="s">
        <v>54</v>
      </c>
      <c r="C597" s="100">
        <v>54980.515800000001</v>
      </c>
      <c r="D597" s="100" t="s">
        <v>354</v>
      </c>
      <c r="E597" s="1">
        <f t="shared" ref="E597:E611" si="143">+(C597-C$7)/C$8</f>
        <v>36453.835750867816</v>
      </c>
      <c r="F597" s="37">
        <f t="shared" si="141"/>
        <v>36453.5</v>
      </c>
      <c r="G597" s="1">
        <f t="shared" si="137"/>
        <v>0.1375389999957406</v>
      </c>
      <c r="K597" s="1">
        <f>VLOOKUP($C597,'Active 1'!$C$21:$K$610,9,FALSE)</f>
        <v>0.14802212500217138</v>
      </c>
      <c r="O597" s="1">
        <f t="shared" ca="1" si="142"/>
        <v>0.13786000748825356</v>
      </c>
      <c r="P597" s="1">
        <f t="shared" ref="P597:P611" si="144">+D$11+D$12*F597+D$13*F597^2</f>
        <v>0.13290160833516074</v>
      </c>
      <c r="Q597" s="208">
        <f t="shared" ref="Q597:Q611" si="145">+C597-15018.5</f>
        <v>39962.015800000001</v>
      </c>
      <c r="S597" s="1">
        <f t="shared" si="138"/>
        <v>2.1505401413615626E-5</v>
      </c>
      <c r="T597" s="1">
        <v>1</v>
      </c>
      <c r="U597" s="1">
        <f t="shared" si="139"/>
        <v>2.1505401413615626E-5</v>
      </c>
      <c r="V597" s="1">
        <f t="shared" si="140"/>
        <v>4.6373916605798593E-3</v>
      </c>
    </row>
    <row r="598" spans="1:22">
      <c r="A598" s="99" t="s">
        <v>353</v>
      </c>
      <c r="B598" s="99" t="s">
        <v>50</v>
      </c>
      <c r="C598" s="100">
        <v>54982.358999999997</v>
      </c>
      <c r="D598" s="100" t="s">
        <v>354</v>
      </c>
      <c r="E598" s="1">
        <f t="shared" si="143"/>
        <v>36458.335245553462</v>
      </c>
      <c r="F598" s="37">
        <f t="shared" si="141"/>
        <v>36458</v>
      </c>
      <c r="G598" s="1">
        <f t="shared" si="137"/>
        <v>0.13733199999114731</v>
      </c>
      <c r="K598" s="1">
        <f>VLOOKUP($C598,'Active 1'!$C$21:$K$610,9,FALSE)</f>
        <v>0.14781651999510359</v>
      </c>
      <c r="O598" s="1">
        <f t="shared" ca="1" si="142"/>
        <v>0.13788653287955899</v>
      </c>
      <c r="P598" s="1">
        <f t="shared" si="144"/>
        <v>0.13294578044007999</v>
      </c>
      <c r="Q598" s="208">
        <f t="shared" si="145"/>
        <v>39963.858999999997</v>
      </c>
      <c r="S598" s="1">
        <f t="shared" si="138"/>
        <v>1.9238921950165267E-5</v>
      </c>
      <c r="T598" s="1">
        <v>1</v>
      </c>
      <c r="U598" s="1">
        <f t="shared" si="139"/>
        <v>1.9238921950165267E-5</v>
      </c>
      <c r="V598" s="1">
        <f t="shared" si="140"/>
        <v>4.3862195510673274E-3</v>
      </c>
    </row>
    <row r="599" spans="1:22">
      <c r="A599" s="16" t="s">
        <v>355</v>
      </c>
      <c r="B599" s="16" t="s">
        <v>50</v>
      </c>
      <c r="C599" s="17">
        <v>54995.064299999998</v>
      </c>
      <c r="D599" s="17" t="s">
        <v>138</v>
      </c>
      <c r="E599" s="1">
        <f t="shared" si="143"/>
        <v>36489.350561216255</v>
      </c>
      <c r="F599" s="37">
        <f t="shared" si="141"/>
        <v>36489</v>
      </c>
      <c r="G599" s="1">
        <f t="shared" si="137"/>
        <v>0.14360599999781698</v>
      </c>
      <c r="K599" s="1">
        <f>VLOOKUP($C599,'Active 1'!$C$21:$K$610,9,FALSE)</f>
        <v>0.15410012999927858</v>
      </c>
      <c r="O599" s="1">
        <f t="shared" ca="1" si="142"/>
        <v>0.13806926335299669</v>
      </c>
      <c r="P599" s="1">
        <f t="shared" si="144"/>
        <v>0.13325027073157381</v>
      </c>
      <c r="Q599" s="208">
        <f t="shared" si="145"/>
        <v>39976.564299999998</v>
      </c>
      <c r="S599" s="1">
        <f t="shared" si="138"/>
        <v>1.0724112863572539E-4</v>
      </c>
      <c r="T599" s="1">
        <v>1</v>
      </c>
      <c r="U599" s="1">
        <f t="shared" si="139"/>
        <v>1.0724112863572539E-4</v>
      </c>
      <c r="V599" s="1">
        <f t="shared" si="140"/>
        <v>1.0355729266243174E-2</v>
      </c>
    </row>
    <row r="600" spans="1:22">
      <c r="A600" s="31" t="s">
        <v>156</v>
      </c>
      <c r="B600" s="97" t="s">
        <v>50</v>
      </c>
      <c r="C600" s="31">
        <v>55032.337500000001</v>
      </c>
      <c r="D600" s="31">
        <v>2.0000000000000001E-4</v>
      </c>
      <c r="E600" s="1">
        <f t="shared" si="143"/>
        <v>36580.339366184453</v>
      </c>
      <c r="F600" s="37">
        <f t="shared" si="141"/>
        <v>36580</v>
      </c>
      <c r="G600" s="1">
        <f t="shared" si="137"/>
        <v>0.13901999999507098</v>
      </c>
      <c r="K600" s="1">
        <f>VLOOKUP($C600,'Active 1'!$C$21:$K$610,9,FALSE)</f>
        <v>0.14954233999742428</v>
      </c>
      <c r="O600" s="1">
        <f t="shared" ca="1" si="142"/>
        <v>0.1386056657105072</v>
      </c>
      <c r="P600" s="1">
        <f t="shared" si="144"/>
        <v>0.13414604981977601</v>
      </c>
      <c r="Q600" s="208">
        <f t="shared" si="145"/>
        <v>40013.837500000001</v>
      </c>
      <c r="R600" s="91"/>
      <c r="S600" s="1">
        <f t="shared" si="138"/>
        <v>2.375539031125778E-5</v>
      </c>
      <c r="T600" s="1">
        <v>1</v>
      </c>
      <c r="U600" s="1">
        <f t="shared" si="139"/>
        <v>2.375539031125778E-5</v>
      </c>
      <c r="V600" s="1">
        <f t="shared" si="140"/>
        <v>4.873950175294961E-3</v>
      </c>
    </row>
    <row r="601" spans="1:22">
      <c r="A601" s="31" t="s">
        <v>156</v>
      </c>
      <c r="B601" s="97" t="s">
        <v>54</v>
      </c>
      <c r="C601" s="31">
        <v>55033.361799999999</v>
      </c>
      <c r="D601" s="31">
        <v>1E-4</v>
      </c>
      <c r="E601" s="1">
        <f t="shared" si="143"/>
        <v>36582.839817793887</v>
      </c>
      <c r="F601" s="37">
        <f t="shared" si="141"/>
        <v>36582.5</v>
      </c>
      <c r="G601" s="1">
        <f t="shared" si="137"/>
        <v>0.13920499999949243</v>
      </c>
      <c r="K601" s="1">
        <f>VLOOKUP($C601,'Active 1'!$C$21:$K$610,9,FALSE)</f>
        <v>0.14972811499319505</v>
      </c>
      <c r="O601" s="1">
        <f t="shared" ca="1" si="142"/>
        <v>0.13862040203901022</v>
      </c>
      <c r="P601" s="1">
        <f t="shared" si="144"/>
        <v>0.13417070025004985</v>
      </c>
      <c r="Q601" s="208">
        <f t="shared" si="145"/>
        <v>40014.861799999999</v>
      </c>
      <c r="R601" s="91"/>
      <c r="S601" s="1">
        <f t="shared" si="138"/>
        <v>2.5344173967237659E-5</v>
      </c>
      <c r="T601" s="1">
        <v>1</v>
      </c>
      <c r="U601" s="1">
        <f t="shared" si="139"/>
        <v>2.5344173967237659E-5</v>
      </c>
      <c r="V601" s="1">
        <f t="shared" si="140"/>
        <v>5.0342997494425834E-3</v>
      </c>
    </row>
    <row r="602" spans="1:22">
      <c r="A602" s="98" t="s">
        <v>303</v>
      </c>
      <c r="B602" s="34" t="s">
        <v>50</v>
      </c>
      <c r="C602" s="36">
        <v>55036.433599999997</v>
      </c>
      <c r="D602" s="36">
        <v>2.9999999999999997E-4</v>
      </c>
      <c r="E602" s="1">
        <f t="shared" si="143"/>
        <v>36590.338487376888</v>
      </c>
      <c r="F602" s="37">
        <f t="shared" si="141"/>
        <v>36590</v>
      </c>
      <c r="G602" s="1">
        <f t="shared" si="137"/>
        <v>0.13865999998961342</v>
      </c>
      <c r="K602" s="1">
        <f>VLOOKUP($C602,'Active 1'!$C$21:$K$610,9,FALSE)</f>
        <v>0.14918543999374378</v>
      </c>
      <c r="O602" s="1">
        <f t="shared" ca="1" si="142"/>
        <v>0.13866461102451932</v>
      </c>
      <c r="P602" s="1">
        <f t="shared" si="144"/>
        <v>0.13424466473274205</v>
      </c>
      <c r="Q602" s="208">
        <f t="shared" si="145"/>
        <v>40017.933599999997</v>
      </c>
      <c r="R602" s="16"/>
      <c r="S602" s="1">
        <f t="shared" si="138"/>
        <v>1.9495185430571436E-5</v>
      </c>
      <c r="T602" s="1">
        <v>1</v>
      </c>
      <c r="U602" s="1">
        <f t="shared" si="139"/>
        <v>1.9495185430571436E-5</v>
      </c>
      <c r="V602" s="1">
        <f t="shared" si="140"/>
        <v>4.4153352568713777E-3</v>
      </c>
    </row>
    <row r="603" spans="1:22">
      <c r="A603" s="29" t="s">
        <v>304</v>
      </c>
      <c r="B603" s="35" t="s">
        <v>54</v>
      </c>
      <c r="C603" s="29">
        <v>55067.363400000002</v>
      </c>
      <c r="D603" s="29">
        <v>2.9999999999999997E-4</v>
      </c>
      <c r="E603" s="1">
        <f t="shared" si="143"/>
        <v>36665.84221498562</v>
      </c>
      <c r="F603" s="37">
        <f t="shared" si="141"/>
        <v>36665.5</v>
      </c>
      <c r="G603" s="1">
        <f t="shared" si="137"/>
        <v>0.14018699999724049</v>
      </c>
      <c r="K603" s="1">
        <f>VLOOKUP($C603,'Active 1'!$C$21:$K$610,9,FALSE)</f>
        <v>0.15073584500350989</v>
      </c>
      <c r="O603" s="1">
        <f t="shared" ca="1" si="142"/>
        <v>0.13910964814531102</v>
      </c>
      <c r="P603" s="1">
        <f t="shared" si="144"/>
        <v>0.13499034274995211</v>
      </c>
      <c r="Q603" s="208">
        <f t="shared" si="145"/>
        <v>40048.863400000002</v>
      </c>
      <c r="R603" s="91"/>
      <c r="S603" s="1">
        <f t="shared" si="138"/>
        <v>2.700524654579482E-5</v>
      </c>
      <c r="T603" s="1">
        <v>1</v>
      </c>
      <c r="U603" s="1">
        <f t="shared" si="139"/>
        <v>2.700524654579482E-5</v>
      </c>
      <c r="V603" s="1">
        <f t="shared" si="140"/>
        <v>5.1966572472883776E-3</v>
      </c>
    </row>
    <row r="604" spans="1:22">
      <c r="A604" s="29" t="s">
        <v>304</v>
      </c>
      <c r="B604" s="35" t="s">
        <v>54</v>
      </c>
      <c r="C604" s="29">
        <v>55067.363499999999</v>
      </c>
      <c r="D604" s="29">
        <v>2.9999999999999997E-4</v>
      </c>
      <c r="E604" s="1">
        <f t="shared" si="143"/>
        <v>36665.842459098822</v>
      </c>
      <c r="F604" s="37">
        <f t="shared" si="141"/>
        <v>36665.5</v>
      </c>
      <c r="G604" s="1">
        <f t="shared" si="137"/>
        <v>0.14028699999471428</v>
      </c>
      <c r="K604" s="1">
        <f>VLOOKUP($C604,'Active 1'!$C$21:$K$610,9,FALSE)</f>
        <v>0.15083584500098368</v>
      </c>
      <c r="O604" s="1">
        <f t="shared" ca="1" si="142"/>
        <v>0.13910964814531102</v>
      </c>
      <c r="P604" s="1">
        <f t="shared" si="144"/>
        <v>0.13499034274995211</v>
      </c>
      <c r="Q604" s="208">
        <f t="shared" si="145"/>
        <v>40048.863499999999</v>
      </c>
      <c r="R604" s="91"/>
      <c r="S604" s="1">
        <f t="shared" si="138"/>
        <v>2.805457796849153E-5</v>
      </c>
      <c r="T604" s="1">
        <v>1</v>
      </c>
      <c r="U604" s="1">
        <f t="shared" si="139"/>
        <v>2.805457796849153E-5</v>
      </c>
      <c r="V604" s="1">
        <f t="shared" si="140"/>
        <v>5.2966572447621652E-3</v>
      </c>
    </row>
    <row r="605" spans="1:22">
      <c r="A605" s="16" t="s">
        <v>356</v>
      </c>
      <c r="B605" s="16" t="s">
        <v>54</v>
      </c>
      <c r="C605" s="17">
        <v>55370.088400000001</v>
      </c>
      <c r="D605" s="17" t="s">
        <v>138</v>
      </c>
      <c r="E605" s="1">
        <f t="shared" si="143"/>
        <v>37404.833929783272</v>
      </c>
      <c r="F605" s="37">
        <f t="shared" ref="F605:F611" si="146">ROUND(2*E605,0)/2-0.5</f>
        <v>37404.5</v>
      </c>
      <c r="G605" s="1">
        <f t="shared" si="137"/>
        <v>0.13679299999785144</v>
      </c>
      <c r="K605" s="1">
        <f>VLOOKUP($C605,'Active 1'!$C$21:$K$610,9,FALSE)</f>
        <v>0.14757093499792973</v>
      </c>
      <c r="O605" s="1">
        <f t="shared" ca="1" si="142"/>
        <v>0.14346570685080862</v>
      </c>
      <c r="P605" s="1">
        <f t="shared" si="144"/>
        <v>0.14239497032805015</v>
      </c>
      <c r="Q605" s="208">
        <f t="shared" si="145"/>
        <v>40351.588400000001</v>
      </c>
      <c r="S605" s="1">
        <f t="shared" si="138"/>
        <v>3.1382071580426684E-5</v>
      </c>
      <c r="T605" s="1">
        <v>1</v>
      </c>
      <c r="U605" s="1">
        <f t="shared" si="139"/>
        <v>3.1382071580426684E-5</v>
      </c>
      <c r="V605" s="1">
        <f t="shared" si="140"/>
        <v>-5.6019703301987134E-3</v>
      </c>
    </row>
    <row r="606" spans="1:22">
      <c r="A606" s="16" t="s">
        <v>357</v>
      </c>
      <c r="B606" s="16" t="s">
        <v>50</v>
      </c>
      <c r="C606" s="17">
        <v>55734.0821</v>
      </c>
      <c r="D606" s="17" t="s">
        <v>138</v>
      </c>
      <c r="E606" s="1">
        <f t="shared" si="143"/>
        <v>38293.390634840805</v>
      </c>
      <c r="F606" s="37">
        <f t="shared" si="146"/>
        <v>38293</v>
      </c>
      <c r="G606" s="1">
        <f t="shared" si="137"/>
        <v>0.16002199999638833</v>
      </c>
      <c r="K606" s="1">
        <f>VLOOKUP($C606,'Active 1'!$C$21:$K$610,9,FALSE)</f>
        <v>0.17107536999537842</v>
      </c>
      <c r="O606" s="1">
        <f t="shared" ca="1" si="142"/>
        <v>0.14870299800078784</v>
      </c>
      <c r="P606" s="1">
        <f t="shared" si="144"/>
        <v>0.15155190227574633</v>
      </c>
      <c r="Q606" s="208">
        <f t="shared" si="145"/>
        <v>40715.5821</v>
      </c>
      <c r="S606" s="1">
        <f t="shared" si="138"/>
        <v>7.1742555397224812E-5</v>
      </c>
      <c r="T606" s="1">
        <v>1</v>
      </c>
      <c r="U606" s="1">
        <f t="shared" si="139"/>
        <v>7.1742555397224812E-5</v>
      </c>
      <c r="V606" s="1">
        <f t="shared" si="140"/>
        <v>8.4700977206420003E-3</v>
      </c>
    </row>
    <row r="607" spans="1:22">
      <c r="A607" s="16" t="s">
        <v>358</v>
      </c>
      <c r="B607" s="16" t="s">
        <v>50</v>
      </c>
      <c r="C607" s="17">
        <v>55775.464999999997</v>
      </c>
      <c r="D607" s="17" t="s">
        <v>138</v>
      </c>
      <c r="E607" s="1">
        <f t="shared" si="143"/>
        <v>38394.411760397983</v>
      </c>
      <c r="F607" s="37">
        <f t="shared" si="146"/>
        <v>38394</v>
      </c>
      <c r="G607" s="1">
        <f t="shared" si="137"/>
        <v>0.16867599999386584</v>
      </c>
      <c r="H607" s="1">
        <f>VLOOKUP($C607,'Active 1'!$C$21:$K$610,6,FALSE)</f>
        <v>0.1797606799955247</v>
      </c>
      <c r="O607" s="1">
        <f t="shared" ca="1" si="142"/>
        <v>0.14929834567231048</v>
      </c>
      <c r="P607" s="1">
        <f t="shared" si="144"/>
        <v>0.1526103925867841</v>
      </c>
      <c r="Q607" s="208">
        <f t="shared" si="145"/>
        <v>40756.964999999997</v>
      </c>
      <c r="S607" s="1">
        <f t="shared" si="138"/>
        <v>2.5810374135847963E-4</v>
      </c>
      <c r="T607" s="1">
        <v>0.1</v>
      </c>
      <c r="U607" s="1">
        <f t="shared" si="139"/>
        <v>2.5810374135847966E-5</v>
      </c>
      <c r="V607" s="1">
        <f t="shared" si="140"/>
        <v>1.6065607407081739E-2</v>
      </c>
    </row>
    <row r="608" spans="1:22">
      <c r="A608" s="99" t="s">
        <v>359</v>
      </c>
      <c r="B608" s="99" t="s">
        <v>54</v>
      </c>
      <c r="C608" s="100">
        <v>56522.471700000002</v>
      </c>
      <c r="D608" s="100" t="s">
        <v>215</v>
      </c>
      <c r="E608" s="1">
        <f t="shared" si="143"/>
        <v>40217.953794251618</v>
      </c>
      <c r="F608" s="37">
        <f t="shared" si="146"/>
        <v>40217.5</v>
      </c>
      <c r="G608" s="1">
        <f t="shared" si="137"/>
        <v>0.18589499999507098</v>
      </c>
      <c r="K608" s="1">
        <f>VLOOKUP($C608,'Active 1'!$C$21:$K$610,9,FALSE)</f>
        <v>0.19754496499808738</v>
      </c>
      <c r="O608" s="1">
        <f t="shared" ca="1" si="142"/>
        <v>0.16004702368242535</v>
      </c>
      <c r="P608" s="1">
        <f t="shared" si="144"/>
        <v>0.17233811970364532</v>
      </c>
      <c r="Q608" s="208">
        <f t="shared" si="145"/>
        <v>41503.971700000002</v>
      </c>
      <c r="S608" s="1">
        <f t="shared" si="138"/>
        <v>1.8378900323604534E-4</v>
      </c>
      <c r="T608" s="1">
        <v>1</v>
      </c>
      <c r="U608" s="1">
        <f t="shared" si="139"/>
        <v>1.8378900323604534E-4</v>
      </c>
      <c r="V608" s="1">
        <f t="shared" si="140"/>
        <v>1.3556880291425655E-2</v>
      </c>
    </row>
    <row r="609" spans="1:22">
      <c r="A609" s="119" t="s">
        <v>305</v>
      </c>
      <c r="B609" s="118" t="s">
        <v>54</v>
      </c>
      <c r="C609" s="100">
        <v>56522.471749999997</v>
      </c>
      <c r="D609" s="100">
        <v>2.9999999999999997E-4</v>
      </c>
      <c r="E609" s="1">
        <f t="shared" si="143"/>
        <v>40217.953916308208</v>
      </c>
      <c r="F609" s="37">
        <f t="shared" si="146"/>
        <v>40217.5</v>
      </c>
      <c r="G609" s="1">
        <f t="shared" si="137"/>
        <v>0.18594499999016989</v>
      </c>
      <c r="K609" s="1">
        <f>VLOOKUP($C609,'Active 1'!$C$21:$K$610,9,FALSE)</f>
        <v>0.1975949649931863</v>
      </c>
      <c r="O609" s="1">
        <f t="shared" ca="1" si="142"/>
        <v>0.16004702368242535</v>
      </c>
      <c r="P609" s="1">
        <f t="shared" si="144"/>
        <v>0.17233811970364532</v>
      </c>
      <c r="Q609" s="208">
        <f t="shared" si="145"/>
        <v>41503.971749999997</v>
      </c>
      <c r="R609" s="91"/>
      <c r="S609" s="1">
        <f t="shared" si="138"/>
        <v>1.8514719113181096E-4</v>
      </c>
      <c r="T609" s="1">
        <v>1</v>
      </c>
      <c r="U609" s="1">
        <f t="shared" si="139"/>
        <v>1.8514719113181096E-4</v>
      </c>
      <c r="V609" s="1">
        <f t="shared" si="140"/>
        <v>1.360688028652457E-2</v>
      </c>
    </row>
    <row r="610" spans="1:22">
      <c r="A610" s="99" t="s">
        <v>359</v>
      </c>
      <c r="B610" s="99" t="s">
        <v>54</v>
      </c>
      <c r="C610" s="100">
        <v>56522.472600000001</v>
      </c>
      <c r="D610" s="100" t="s">
        <v>241</v>
      </c>
      <c r="E610" s="1">
        <f t="shared" si="143"/>
        <v>40217.955991270508</v>
      </c>
      <c r="F610" s="37">
        <f t="shared" si="146"/>
        <v>40217.5</v>
      </c>
      <c r="G610" s="1">
        <f t="shared" si="137"/>
        <v>0.18679499999416294</v>
      </c>
      <c r="K610" s="1">
        <f>VLOOKUP($C610,'Active 1'!$C$21:$K$910,9,FALSE)</f>
        <v>0.19844496499717934</v>
      </c>
      <c r="O610" s="1">
        <f t="shared" ca="1" si="142"/>
        <v>0.16004702368242535</v>
      </c>
      <c r="P610" s="1">
        <f t="shared" si="144"/>
        <v>0.17233811970364532</v>
      </c>
      <c r="Q610" s="208">
        <f t="shared" si="145"/>
        <v>41503.972600000001</v>
      </c>
      <c r="S610" s="1">
        <f t="shared" si="138"/>
        <v>2.0900138773435669E-4</v>
      </c>
      <c r="T610" s="1">
        <v>1</v>
      </c>
      <c r="U610" s="1">
        <f t="shared" si="139"/>
        <v>2.0900138773435669E-4</v>
      </c>
      <c r="V610" s="1">
        <f t="shared" si="140"/>
        <v>1.4456880290517615E-2</v>
      </c>
    </row>
    <row r="611" spans="1:22">
      <c r="A611" s="119" t="s">
        <v>305</v>
      </c>
      <c r="B611" s="118" t="s">
        <v>54</v>
      </c>
      <c r="C611" s="100">
        <v>56522.47264</v>
      </c>
      <c r="D611" s="100">
        <v>6.9999999999999999E-4</v>
      </c>
      <c r="E611" s="1">
        <f t="shared" si="143"/>
        <v>40217.956088915787</v>
      </c>
      <c r="F611" s="37">
        <f t="shared" si="146"/>
        <v>40217.5</v>
      </c>
      <c r="G611" s="1">
        <f t="shared" si="137"/>
        <v>0.18683499999315245</v>
      </c>
      <c r="K611" s="1">
        <f>VLOOKUP($C611,'Active 1'!$C$21:$K$910,9,FALSE)</f>
        <v>0.19848496499616886</v>
      </c>
      <c r="O611" s="1">
        <f t="shared" ca="1" si="142"/>
        <v>0.16004702368242535</v>
      </c>
      <c r="P611" s="1">
        <f t="shared" si="144"/>
        <v>0.17233811970364532</v>
      </c>
      <c r="Q611" s="208">
        <f t="shared" si="145"/>
        <v>41503.97264</v>
      </c>
      <c r="R611" s="91"/>
      <c r="S611" s="1">
        <f t="shared" si="138"/>
        <v>2.1015953812830035E-4</v>
      </c>
      <c r="T611" s="1">
        <v>1</v>
      </c>
      <c r="U611" s="1">
        <f t="shared" si="139"/>
        <v>2.1015953812830035E-4</v>
      </c>
      <c r="V611" s="1">
        <f t="shared" si="140"/>
        <v>1.449688028950713E-2</v>
      </c>
    </row>
    <row r="612" spans="1:22">
      <c r="A612" s="36" t="s">
        <v>360</v>
      </c>
      <c r="B612" s="34" t="s">
        <v>50</v>
      </c>
      <c r="C612" s="36">
        <v>56812.511500000001</v>
      </c>
      <c r="D612" s="36">
        <v>8.0000000000000004E-4</v>
      </c>
      <c r="E612" s="1">
        <f t="shared" ref="E612:E626" si="147">+(C612-C$7)/C$8</f>
        <v>40925.979260141678</v>
      </c>
      <c r="F612" s="37">
        <f t="shared" ref="F612:F626" si="148">ROUND(2*E612,0)/2-0.5</f>
        <v>40925.5</v>
      </c>
      <c r="G612" s="1">
        <f t="shared" ref="G612:G626" si="149">+C612-(C$7+F612*C$8)</f>
        <v>0.19632699999783654</v>
      </c>
      <c r="K612" s="1">
        <f>VLOOKUP($C612,'Active 1'!$C$21:$K$910,9,FALSE)</f>
        <v>0.2081964449971565</v>
      </c>
      <c r="O612" s="1">
        <f t="shared" ref="O612:O626" ca="1" si="150">+C$11+C$12*$F612</f>
        <v>0.16422035191448531</v>
      </c>
      <c r="P612" s="1">
        <f t="shared" ref="P612:P626" si="151">+D$11+D$12*F612+D$13*F612^2</f>
        <v>0.18031294327748035</v>
      </c>
      <c r="Q612" s="208">
        <f t="shared" ref="Q612:Q626" si="152">+C612-15018.5</f>
        <v>41794.011500000001</v>
      </c>
      <c r="R612" s="91"/>
      <c r="S612" s="1">
        <f t="shared" ref="S612:S626" si="153">+(P612-G612)^2</f>
        <v>2.5645001264278523E-4</v>
      </c>
      <c r="T612" s="1">
        <v>1</v>
      </c>
      <c r="U612" s="1">
        <f t="shared" ref="U612:U626" si="154">+T612*S612</f>
        <v>2.5645001264278523E-4</v>
      </c>
      <c r="V612" s="1">
        <f t="shared" ref="V612:V626" si="155">+G612-P612</f>
        <v>1.601405672035619E-2</v>
      </c>
    </row>
    <row r="613" spans="1:22">
      <c r="A613" s="107" t="s">
        <v>362</v>
      </c>
      <c r="B613" s="108" t="s">
        <v>50</v>
      </c>
      <c r="C613" s="107">
        <v>57215.001799999998</v>
      </c>
      <c r="D613" s="107" t="s">
        <v>363</v>
      </c>
      <c r="E613" s="1">
        <f t="shared" si="147"/>
        <v>41908.511251177835</v>
      </c>
      <c r="F613" s="37">
        <f t="shared" si="148"/>
        <v>41908</v>
      </c>
      <c r="G613" s="1">
        <f t="shared" si="149"/>
        <v>0.20943199999601347</v>
      </c>
      <c r="K613" s="1">
        <f>VLOOKUP($C613,'Active 1'!$C$21:$K$910,9,FALSE)</f>
        <v>0.22160602000076324</v>
      </c>
      <c r="O613" s="1">
        <f t="shared" ca="1" si="150"/>
        <v>0.17001172901617867</v>
      </c>
      <c r="P613" s="1">
        <f t="shared" si="151"/>
        <v>0.19167184180096983</v>
      </c>
      <c r="Q613" s="208">
        <f t="shared" si="152"/>
        <v>42196.501799999998</v>
      </c>
      <c r="R613" s="91"/>
      <c r="S613" s="1">
        <f t="shared" si="153"/>
        <v>3.1542321911297598E-4</v>
      </c>
      <c r="T613" s="1">
        <v>1</v>
      </c>
      <c r="U613" s="1">
        <f t="shared" si="154"/>
        <v>3.1542321911297598E-4</v>
      </c>
      <c r="V613" s="1">
        <f t="shared" si="155"/>
        <v>1.7760158195043646E-2</v>
      </c>
    </row>
    <row r="614" spans="1:22">
      <c r="A614" s="104" t="s">
        <v>364</v>
      </c>
      <c r="B614" s="105" t="s">
        <v>50</v>
      </c>
      <c r="C614" s="106">
        <v>57248.388700000003</v>
      </c>
      <c r="D614" s="106">
        <v>2.3E-3</v>
      </c>
      <c r="E614" s="1">
        <f t="shared" si="147"/>
        <v>41990.013084468053</v>
      </c>
      <c r="F614" s="37">
        <f t="shared" si="148"/>
        <v>41989.5</v>
      </c>
      <c r="G614" s="1">
        <f t="shared" si="149"/>
        <v>0.21018299999559531</v>
      </c>
      <c r="K614" s="1">
        <f>VLOOKUP($C614,'Active 1'!$C$21:$K$910,9,FALSE)</f>
        <v>0.22238228499918478</v>
      </c>
      <c r="O614" s="1">
        <f t="shared" ca="1" si="150"/>
        <v>0.17049213332537766</v>
      </c>
      <c r="P614" s="1">
        <f t="shared" si="151"/>
        <v>0.19262933383734085</v>
      </c>
      <c r="Q614" s="208">
        <f t="shared" si="152"/>
        <v>42229.888700000003</v>
      </c>
      <c r="R614" s="91"/>
      <c r="S614" s="1">
        <f t="shared" si="153"/>
        <v>3.0813119559544794E-4</v>
      </c>
      <c r="T614" s="1">
        <v>1</v>
      </c>
      <c r="U614" s="1">
        <f t="shared" si="154"/>
        <v>3.0813119559544794E-4</v>
      </c>
      <c r="V614" s="1">
        <f t="shared" si="155"/>
        <v>1.7553666158254461E-2</v>
      </c>
    </row>
    <row r="615" spans="1:22">
      <c r="A615" s="104" t="s">
        <v>364</v>
      </c>
      <c r="B615" s="105" t="s">
        <v>50</v>
      </c>
      <c r="C615" s="106">
        <v>57546.4139</v>
      </c>
      <c r="D615" s="106">
        <v>3.0999999999999999E-3</v>
      </c>
      <c r="E615" s="1">
        <f t="shared" si="147"/>
        <v>42717.531966624832</v>
      </c>
      <c r="F615" s="37">
        <f t="shared" si="148"/>
        <v>42717</v>
      </c>
      <c r="G615" s="1">
        <f t="shared" si="149"/>
        <v>0.21791799999482464</v>
      </c>
      <c r="K615" s="1">
        <f>VLOOKUP($C615,'Active 1'!$C$21:$K$910,9,FALSE)</f>
        <v>0.23034280999854673</v>
      </c>
      <c r="O615" s="1">
        <f t="shared" ca="1" si="150"/>
        <v>0.17478040491976132</v>
      </c>
      <c r="P615" s="1">
        <f t="shared" si="151"/>
        <v>0.201279792520835</v>
      </c>
      <c r="Q615" s="208">
        <f t="shared" si="152"/>
        <v>42527.9139</v>
      </c>
      <c r="R615" s="91"/>
      <c r="S615" s="1">
        <f t="shared" si="153"/>
        <v>2.7682994794752476E-4</v>
      </c>
      <c r="T615" s="1">
        <v>1</v>
      </c>
      <c r="U615" s="1">
        <f t="shared" si="154"/>
        <v>2.7682994794752476E-4</v>
      </c>
      <c r="V615" s="1">
        <f t="shared" si="155"/>
        <v>1.6638207473989641E-2</v>
      </c>
    </row>
    <row r="616" spans="1:22">
      <c r="A616" s="113" t="s">
        <v>367</v>
      </c>
      <c r="B616" s="114" t="s">
        <v>50</v>
      </c>
      <c r="C616" s="115">
        <v>57905.479599999999</v>
      </c>
      <c r="D616" s="115">
        <v>6.9999999999999999E-4</v>
      </c>
      <c r="E616" s="1">
        <f t="shared" si="147"/>
        <v>43594.058772696415</v>
      </c>
      <c r="F616" s="37">
        <f t="shared" si="148"/>
        <v>43593.5</v>
      </c>
      <c r="G616" s="1">
        <f t="shared" si="149"/>
        <v>0.22889899999427143</v>
      </c>
      <c r="K616" s="1">
        <f>VLOOKUP($C616,'Active 1'!$C$21:$K$910,9,FALSE)</f>
        <v>0.24159552499622805</v>
      </c>
      <c r="O616" s="1">
        <f t="shared" ca="1" si="150"/>
        <v>0.1799469616929259</v>
      </c>
      <c r="P616" s="1">
        <f t="shared" si="151"/>
        <v>0.21194924733807946</v>
      </c>
      <c r="Q616" s="208">
        <f t="shared" si="152"/>
        <v>42886.979599999999</v>
      </c>
      <c r="R616" s="91"/>
      <c r="S616" s="1">
        <f t="shared" si="153"/>
        <v>2.8729411510608688E-4</v>
      </c>
      <c r="T616" s="1">
        <v>1</v>
      </c>
      <c r="U616" s="1">
        <f t="shared" si="154"/>
        <v>2.8729411510608688E-4</v>
      </c>
      <c r="V616" s="1">
        <f t="shared" si="155"/>
        <v>1.6949752656191974E-2</v>
      </c>
    </row>
    <row r="617" spans="1:22">
      <c r="A617" s="109" t="s">
        <v>365</v>
      </c>
      <c r="B617" s="110" t="s">
        <v>54</v>
      </c>
      <c r="C617" s="111">
        <v>57946.037199999999</v>
      </c>
      <c r="D617" s="112" t="s">
        <v>366</v>
      </c>
      <c r="E617" s="1">
        <f t="shared" si="147"/>
        <v>43693.065231931949</v>
      </c>
      <c r="F617" s="37">
        <f t="shared" si="148"/>
        <v>43692.5</v>
      </c>
      <c r="G617" s="1">
        <f t="shared" si="149"/>
        <v>0.23154499999509426</v>
      </c>
      <c r="K617" s="1">
        <f>VLOOKUP($C617,'Active 1'!$C$21:$K$910,9,FALSE)</f>
        <v>0.24427221499354346</v>
      </c>
      <c r="O617" s="1">
        <f t="shared" ca="1" si="150"/>
        <v>0.18053052030164618</v>
      </c>
      <c r="P617" s="1">
        <f t="shared" si="151"/>
        <v>0.21317134068735452</v>
      </c>
      <c r="Q617" s="208">
        <f t="shared" si="152"/>
        <v>42927.537199999999</v>
      </c>
      <c r="R617" s="91"/>
      <c r="S617" s="1">
        <f t="shared" si="153"/>
        <v>3.3759135635689109E-4</v>
      </c>
      <c r="T617" s="1">
        <v>1</v>
      </c>
      <c r="U617" s="1">
        <f t="shared" si="154"/>
        <v>3.3759135635689109E-4</v>
      </c>
      <c r="V617" s="1">
        <f t="shared" si="155"/>
        <v>1.8373659307739737E-2</v>
      </c>
    </row>
    <row r="618" spans="1:22">
      <c r="A618" s="99" t="s">
        <v>370</v>
      </c>
      <c r="B618" s="118" t="s">
        <v>50</v>
      </c>
      <c r="C618" s="100">
        <v>58232.590940000002</v>
      </c>
      <c r="D618" s="100">
        <v>1.2999999999999999E-4</v>
      </c>
      <c r="E618" s="1">
        <f t="shared" si="147"/>
        <v>44392.580764855506</v>
      </c>
      <c r="F618" s="37">
        <f t="shared" si="148"/>
        <v>44392</v>
      </c>
      <c r="G618" s="1">
        <f t="shared" si="149"/>
        <v>0.23790800000278978</v>
      </c>
      <c r="K618" s="1">
        <f>VLOOKUP($C618,'Active 1'!$C$21:$K$910,9,FALSE)</f>
        <v>0.2508520600022166</v>
      </c>
      <c r="O618" s="1">
        <f t="shared" ca="1" si="150"/>
        <v>0.18465374501679577</v>
      </c>
      <c r="P618" s="1">
        <f t="shared" si="151"/>
        <v>0.2219044769752698</v>
      </c>
      <c r="Q618" s="208">
        <f t="shared" si="152"/>
        <v>43214.090940000002</v>
      </c>
      <c r="R618" s="91"/>
      <c r="S618" s="1">
        <f t="shared" si="153"/>
        <v>2.5611274929236222E-4</v>
      </c>
      <c r="T618" s="1">
        <v>1</v>
      </c>
      <c r="U618" s="1">
        <f t="shared" si="154"/>
        <v>2.5611274929236222E-4</v>
      </c>
      <c r="V618" s="1">
        <f t="shared" si="155"/>
        <v>1.6003523027519978E-2</v>
      </c>
    </row>
    <row r="619" spans="1:22">
      <c r="A619" s="113" t="s">
        <v>368</v>
      </c>
      <c r="B619" s="116" t="s">
        <v>50</v>
      </c>
      <c r="C619" s="113">
        <v>58372.690900000001</v>
      </c>
      <c r="D619" s="113">
        <v>4.0000000000000002E-4</v>
      </c>
      <c r="E619" s="1">
        <f t="shared" si="147"/>
        <v>44734.583274339304</v>
      </c>
      <c r="F619" s="37">
        <f t="shared" si="148"/>
        <v>44734</v>
      </c>
      <c r="G619" s="1">
        <f t="shared" si="149"/>
        <v>0.23893599999428261</v>
      </c>
      <c r="K619" s="1">
        <f>VLOOKUP($C619,'Active 1'!$C$21:$K$910,9,FALSE)</f>
        <v>0.25198607999482192</v>
      </c>
      <c r="O619" s="1">
        <f t="shared" ca="1" si="150"/>
        <v>0.18666967475601121</v>
      </c>
      <c r="P619" s="1">
        <f t="shared" si="151"/>
        <v>0.22623693907246981</v>
      </c>
      <c r="Q619" s="208">
        <f t="shared" si="152"/>
        <v>43354.190900000001</v>
      </c>
      <c r="R619" s="91"/>
      <c r="S619" s="1">
        <f t="shared" si="153"/>
        <v>1.6126614829591309E-4</v>
      </c>
      <c r="T619" s="1">
        <v>1</v>
      </c>
      <c r="U619" s="1">
        <f t="shared" si="154"/>
        <v>1.6126614829591309E-4</v>
      </c>
      <c r="V619" s="1">
        <f t="shared" si="155"/>
        <v>1.2699060921812805E-2</v>
      </c>
    </row>
    <row r="620" spans="1:22">
      <c r="A620" s="117" t="s">
        <v>369</v>
      </c>
      <c r="B620" s="116" t="s">
        <v>50</v>
      </c>
      <c r="C620" s="113">
        <v>58925.322999999997</v>
      </c>
      <c r="D620" s="113" t="s">
        <v>61</v>
      </c>
      <c r="E620" s="1">
        <f t="shared" si="147"/>
        <v>46083.631232820517</v>
      </c>
      <c r="F620" s="37">
        <f t="shared" si="148"/>
        <v>46083</v>
      </c>
      <c r="G620" s="1">
        <f t="shared" si="149"/>
        <v>0.25858199998765485</v>
      </c>
      <c r="K620" s="1">
        <f>VLOOKUP($C620,'Active 1'!$C$21:$K$910,9,FALSE)</f>
        <v>0.27205026999581605</v>
      </c>
      <c r="O620" s="1">
        <f t="shared" ca="1" si="150"/>
        <v>0.19462139761624969</v>
      </c>
      <c r="P620" s="1">
        <f t="shared" si="151"/>
        <v>0.24372733185204221</v>
      </c>
      <c r="Q620" s="208">
        <f t="shared" si="152"/>
        <v>43906.822999999997</v>
      </c>
      <c r="R620" s="91"/>
      <c r="S620" s="1">
        <f t="shared" si="153"/>
        <v>2.2066116541918573E-4</v>
      </c>
      <c r="T620" s="1">
        <v>1</v>
      </c>
      <c r="U620" s="1">
        <f t="shared" si="154"/>
        <v>2.2066116541918573E-4</v>
      </c>
      <c r="V620" s="1">
        <f t="shared" si="155"/>
        <v>1.4854668135612648E-2</v>
      </c>
    </row>
    <row r="621" spans="1:22">
      <c r="A621" s="117" t="s">
        <v>369</v>
      </c>
      <c r="B621" s="116" t="s">
        <v>50</v>
      </c>
      <c r="C621" s="113">
        <v>58925.322999999997</v>
      </c>
      <c r="D621" s="113" t="s">
        <v>363</v>
      </c>
      <c r="E621" s="1">
        <f t="shared" si="147"/>
        <v>46083.631232820517</v>
      </c>
      <c r="F621" s="37">
        <f t="shared" si="148"/>
        <v>46083</v>
      </c>
      <c r="G621" s="1">
        <f t="shared" si="149"/>
        <v>0.25858199998765485</v>
      </c>
      <c r="K621" s="1">
        <f>VLOOKUP($C621,'Active 1'!$C$21:$K$910,9,FALSE)</f>
        <v>0.27205026999581605</v>
      </c>
      <c r="O621" s="1">
        <f t="shared" ca="1" si="150"/>
        <v>0.19462139761624969</v>
      </c>
      <c r="P621" s="1">
        <f t="shared" si="151"/>
        <v>0.24372733185204221</v>
      </c>
      <c r="Q621" s="208">
        <f t="shared" si="152"/>
        <v>43906.822999999997</v>
      </c>
      <c r="R621" s="91"/>
      <c r="S621" s="1">
        <f t="shared" si="153"/>
        <v>2.2066116541918573E-4</v>
      </c>
      <c r="T621" s="1">
        <v>1</v>
      </c>
      <c r="U621" s="1">
        <f t="shared" si="154"/>
        <v>2.2066116541918573E-4</v>
      </c>
      <c r="V621" s="1">
        <f t="shared" si="155"/>
        <v>1.4854668135612648E-2</v>
      </c>
    </row>
    <row r="622" spans="1:22">
      <c r="A622" s="117" t="s">
        <v>369</v>
      </c>
      <c r="B622" s="116" t="s">
        <v>50</v>
      </c>
      <c r="C622" s="113">
        <v>59017.082799999996</v>
      </c>
      <c r="D622" s="113" t="s">
        <v>363</v>
      </c>
      <c r="E622" s="1">
        <f t="shared" si="147"/>
        <v>46307.629026037095</v>
      </c>
      <c r="F622" s="37">
        <f t="shared" si="148"/>
        <v>46307</v>
      </c>
      <c r="G622" s="1">
        <f t="shared" si="149"/>
        <v>0.25767799999448471</v>
      </c>
      <c r="K622" s="1">
        <f>VLOOKUP($C622,'Active 1'!$C$21:$K$910,9,FALSE)</f>
        <v>0.27121570999588585</v>
      </c>
      <c r="O622" s="1">
        <f t="shared" ca="1" si="150"/>
        <v>0.1959417726501218</v>
      </c>
      <c r="P622" s="1">
        <f t="shared" si="151"/>
        <v>0.2466935685338045</v>
      </c>
      <c r="Q622" s="208">
        <f t="shared" si="152"/>
        <v>43998.582799999996</v>
      </c>
      <c r="R622" s="91"/>
      <c r="S622" s="1">
        <f t="shared" si="153"/>
        <v>1.2065773451438106E-4</v>
      </c>
      <c r="T622" s="1">
        <v>1</v>
      </c>
      <c r="U622" s="1">
        <f t="shared" si="154"/>
        <v>1.2065773451438106E-4</v>
      </c>
      <c r="V622" s="1">
        <f t="shared" si="155"/>
        <v>1.0984431460680205E-2</v>
      </c>
    </row>
    <row r="623" spans="1:22">
      <c r="A623" s="117" t="s">
        <v>369</v>
      </c>
      <c r="B623" s="116" t="s">
        <v>50</v>
      </c>
      <c r="C623" s="113">
        <v>59017.0838</v>
      </c>
      <c r="D623" s="113" t="s">
        <v>61</v>
      </c>
      <c r="E623" s="1">
        <f t="shared" si="147"/>
        <v>46307.631467169209</v>
      </c>
      <c r="F623" s="37">
        <f t="shared" si="148"/>
        <v>46307</v>
      </c>
      <c r="G623" s="1">
        <f t="shared" si="149"/>
        <v>0.25867799999832641</v>
      </c>
      <c r="K623" s="1">
        <f>VLOOKUP($C623,'Active 1'!$C$21:$K$910,9,FALSE)</f>
        <v>0.27221570999972755</v>
      </c>
      <c r="O623" s="1">
        <f t="shared" ca="1" si="150"/>
        <v>0.1959417726501218</v>
      </c>
      <c r="P623" s="1">
        <f t="shared" si="151"/>
        <v>0.2466935685338045</v>
      </c>
      <c r="Q623" s="208">
        <f t="shared" si="152"/>
        <v>43998.5838</v>
      </c>
      <c r="R623" s="91"/>
      <c r="S623" s="1">
        <f t="shared" si="153"/>
        <v>1.4362659752782279E-4</v>
      </c>
      <c r="T623" s="1">
        <v>1</v>
      </c>
      <c r="U623" s="1">
        <f t="shared" si="154"/>
        <v>1.4362659752782279E-4</v>
      </c>
      <c r="V623" s="1">
        <f t="shared" si="155"/>
        <v>1.1984431464521911E-2</v>
      </c>
    </row>
    <row r="624" spans="1:22">
      <c r="A624" s="117" t="s">
        <v>369</v>
      </c>
      <c r="B624" s="116" t="s">
        <v>50</v>
      </c>
      <c r="C624" s="113">
        <v>59017.084000000003</v>
      </c>
      <c r="D624" s="113" t="s">
        <v>241</v>
      </c>
      <c r="E624" s="1">
        <f t="shared" si="147"/>
        <v>46307.631955395635</v>
      </c>
      <c r="F624" s="37">
        <f t="shared" si="148"/>
        <v>46307</v>
      </c>
      <c r="G624" s="1">
        <f t="shared" si="149"/>
        <v>0.25887800000054995</v>
      </c>
      <c r="K624" s="1">
        <f>VLOOKUP($C624,'Active 1'!$C$21:$K$910,9,FALSE)</f>
        <v>0.27241571000195108</v>
      </c>
      <c r="O624" s="1">
        <f t="shared" ca="1" si="150"/>
        <v>0.1959417726501218</v>
      </c>
      <c r="P624" s="1">
        <f t="shared" si="151"/>
        <v>0.2466935685338045</v>
      </c>
      <c r="Q624" s="208">
        <f t="shared" si="152"/>
        <v>43998.584000000003</v>
      </c>
      <c r="R624" s="91"/>
      <c r="S624" s="1">
        <f t="shared" si="153"/>
        <v>1.4846037016781651E-4</v>
      </c>
      <c r="T624" s="1">
        <v>1</v>
      </c>
      <c r="U624" s="1">
        <f t="shared" si="154"/>
        <v>1.4846037016781651E-4</v>
      </c>
      <c r="V624" s="1">
        <f t="shared" si="155"/>
        <v>1.2184431466745443E-2</v>
      </c>
    </row>
    <row r="625" spans="1:22">
      <c r="A625" s="117" t="s">
        <v>369</v>
      </c>
      <c r="B625" s="116" t="s">
        <v>54</v>
      </c>
      <c r="C625" s="113">
        <v>59127.899799999999</v>
      </c>
      <c r="D625" s="113" t="s">
        <v>366</v>
      </c>
      <c r="E625" s="1">
        <f t="shared" si="147"/>
        <v>46578.147961898801</v>
      </c>
      <c r="F625" s="37">
        <f t="shared" si="148"/>
        <v>46577.5</v>
      </c>
      <c r="G625" s="1">
        <f t="shared" si="149"/>
        <v>0.26543499999388587</v>
      </c>
      <c r="K625" s="1">
        <f>VLOOKUP($C625,'Active 1'!$C$21:$K$910,9,FALSE)</f>
        <v>0.27905656499933684</v>
      </c>
      <c r="O625" s="1">
        <f t="shared" ca="1" si="150"/>
        <v>0.19753624339415032</v>
      </c>
      <c r="P625" s="1">
        <f t="shared" si="151"/>
        <v>0.25029909182712246</v>
      </c>
      <c r="Q625" s="208">
        <f t="shared" si="152"/>
        <v>44109.399799999999</v>
      </c>
      <c r="R625" s="91"/>
      <c r="S625" s="1">
        <f t="shared" si="153"/>
        <v>2.2909571603269536E-4</v>
      </c>
      <c r="T625" s="1">
        <v>1</v>
      </c>
      <c r="U625" s="1">
        <f t="shared" si="154"/>
        <v>2.2909571603269536E-4</v>
      </c>
      <c r="V625" s="1">
        <f t="shared" si="155"/>
        <v>1.5135908166763412E-2</v>
      </c>
    </row>
    <row r="626" spans="1:22">
      <c r="A626" s="209" t="s">
        <v>2127</v>
      </c>
      <c r="B626" s="210" t="s">
        <v>50</v>
      </c>
      <c r="C626" s="211">
        <v>59297.287000000011</v>
      </c>
      <c r="D626" s="209" t="s">
        <v>61</v>
      </c>
      <c r="E626" s="1">
        <f t="shared" si="147"/>
        <v>46991.644493050117</v>
      </c>
      <c r="F626" s="37">
        <f t="shared" si="148"/>
        <v>46991</v>
      </c>
      <c r="G626" s="1">
        <f t="shared" si="149"/>
        <v>0.26401400000759168</v>
      </c>
      <c r="K626" s="1">
        <f>VLOOKUP($C626,'Active 1'!$C$21:$K$910,9,FALSE)</f>
        <v>0.27776375001121778</v>
      </c>
      <c r="O626" s="1">
        <f t="shared" ca="1" si="150"/>
        <v>0.19997363212855257</v>
      </c>
      <c r="P626" s="1">
        <f t="shared" si="151"/>
        <v>0.25586042546971016</v>
      </c>
      <c r="Q626" s="208">
        <f t="shared" si="152"/>
        <v>44278.787000000011</v>
      </c>
      <c r="R626" s="91"/>
      <c r="S626" s="1">
        <f t="shared" si="153"/>
        <v>6.6480777744789741E-5</v>
      </c>
      <c r="T626" s="1">
        <v>1</v>
      </c>
      <c r="U626" s="1">
        <f t="shared" si="154"/>
        <v>6.6480777744789741E-5</v>
      </c>
      <c r="V626" s="1">
        <f t="shared" si="155"/>
        <v>8.1535745378815139E-3</v>
      </c>
    </row>
    <row r="627" spans="1:22">
      <c r="A627" s="209" t="s">
        <v>2127</v>
      </c>
      <c r="B627" s="210" t="s">
        <v>50</v>
      </c>
      <c r="C627" s="211">
        <v>59297.287000000011</v>
      </c>
      <c r="D627" s="209" t="s">
        <v>241</v>
      </c>
      <c r="E627" s="1">
        <f t="shared" ref="E627:E635" si="156">+(C627-C$7)/C$8</f>
        <v>46991.644493050117</v>
      </c>
      <c r="F627" s="37">
        <f t="shared" ref="F627:F635" si="157">ROUND(2*E627,0)/2-0.5</f>
        <v>46991</v>
      </c>
      <c r="G627" s="1">
        <f t="shared" ref="G627:G635" si="158">+C627-(C$7+F627*C$8)</f>
        <v>0.26401400000759168</v>
      </c>
      <c r="K627" s="1">
        <f>VLOOKUP($C627,'Active 1'!$C$21:$K$910,9,FALSE)</f>
        <v>0.27776375001121778</v>
      </c>
      <c r="O627" s="1">
        <f t="shared" ref="O627:O635" ca="1" si="159">+C$11+C$12*$F627</f>
        <v>0.19997363212855257</v>
      </c>
      <c r="P627" s="1">
        <f t="shared" ref="P627:P635" si="160">+D$11+D$12*F627+D$13*F627^2</f>
        <v>0.25586042546971016</v>
      </c>
      <c r="Q627" s="208">
        <f t="shared" ref="Q627:Q635" si="161">+C627-15018.5</f>
        <v>44278.787000000011</v>
      </c>
      <c r="R627" s="91"/>
      <c r="S627" s="1">
        <f t="shared" ref="S627:S635" si="162">+(P627-G627)^2</f>
        <v>6.6480777744789741E-5</v>
      </c>
      <c r="T627" s="1">
        <v>1</v>
      </c>
      <c r="U627" s="1">
        <f t="shared" ref="U627:U635" si="163">+T627*S627</f>
        <v>6.6480777744789741E-5</v>
      </c>
      <c r="V627" s="1">
        <f t="shared" ref="V627:V635" si="164">+G627-P627</f>
        <v>8.1535745378815139E-3</v>
      </c>
    </row>
    <row r="628" spans="1:22">
      <c r="A628" s="209" t="s">
        <v>2127</v>
      </c>
      <c r="B628" s="210" t="s">
        <v>50</v>
      </c>
      <c r="C628" s="211">
        <v>59297.288000000175</v>
      </c>
      <c r="D628" s="209" t="s">
        <v>363</v>
      </c>
      <c r="E628" s="1">
        <f t="shared" si="156"/>
        <v>46991.646934182616</v>
      </c>
      <c r="F628" s="37">
        <f t="shared" si="157"/>
        <v>46991</v>
      </c>
      <c r="G628" s="1">
        <f t="shared" si="158"/>
        <v>0.26501400017150445</v>
      </c>
      <c r="K628" s="1">
        <f>VLOOKUP($C628,'Active 1'!$C$21:$K$910,9,FALSE)</f>
        <v>0.27876375017513055</v>
      </c>
      <c r="O628" s="1">
        <f t="shared" ca="1" si="159"/>
        <v>0.19997363212855257</v>
      </c>
      <c r="P628" s="1">
        <f t="shared" si="160"/>
        <v>0.25586042546971016</v>
      </c>
      <c r="Q628" s="208">
        <f t="shared" si="161"/>
        <v>44278.788000000175</v>
      </c>
      <c r="R628" s="91"/>
      <c r="S628" s="1">
        <f t="shared" si="162"/>
        <v>8.3787929821328374E-5</v>
      </c>
      <c r="T628" s="1">
        <v>1</v>
      </c>
      <c r="U628" s="1">
        <f t="shared" si="163"/>
        <v>8.3787929821328374E-5</v>
      </c>
      <c r="V628" s="1">
        <f t="shared" si="164"/>
        <v>9.153574701794287E-3</v>
      </c>
    </row>
    <row r="629" spans="1:22">
      <c r="A629" s="209" t="s">
        <v>2127</v>
      </c>
      <c r="B629" s="210" t="s">
        <v>50</v>
      </c>
      <c r="C629" s="211">
        <v>59310.19169999985</v>
      </c>
      <c r="D629" s="209" t="s">
        <v>61</v>
      </c>
      <c r="E629" s="1">
        <f t="shared" si="156"/>
        <v>47023.146570453137</v>
      </c>
      <c r="F629" s="37">
        <f t="shared" si="157"/>
        <v>47022.5</v>
      </c>
      <c r="G629" s="1">
        <f t="shared" si="158"/>
        <v>0.26486499984457623</v>
      </c>
      <c r="K629" s="1">
        <f>VLOOKUP($C629,'Active 1'!$C$21:$K$910,9,FALSE)</f>
        <v>0.27862451484543271</v>
      </c>
      <c r="O629" s="1">
        <f t="shared" ca="1" si="159"/>
        <v>0.20015930986769082</v>
      </c>
      <c r="P629" s="1">
        <f t="shared" si="160"/>
        <v>0.25628654764399872</v>
      </c>
      <c r="Q629" s="208">
        <f t="shared" si="161"/>
        <v>44291.69169999985</v>
      </c>
      <c r="R629" s="91"/>
      <c r="S629" s="1">
        <f t="shared" si="162"/>
        <v>7.3589842157593176E-5</v>
      </c>
      <c r="T629" s="1">
        <v>1</v>
      </c>
      <c r="U629" s="1">
        <f t="shared" si="163"/>
        <v>7.3589842157593176E-5</v>
      </c>
      <c r="V629" s="1">
        <f t="shared" si="164"/>
        <v>8.5784522005775132E-3</v>
      </c>
    </row>
    <row r="630" spans="1:22" ht="12" customHeight="1">
      <c r="A630" s="209" t="s">
        <v>2127</v>
      </c>
      <c r="B630" s="210" t="s">
        <v>50</v>
      </c>
      <c r="C630" s="211">
        <v>59310.193599999882</v>
      </c>
      <c r="D630" s="209" t="s">
        <v>363</v>
      </c>
      <c r="E630" s="1">
        <f t="shared" si="156"/>
        <v>47023.151208604206</v>
      </c>
      <c r="F630" s="37">
        <f t="shared" si="157"/>
        <v>47022.5</v>
      </c>
      <c r="G630" s="1">
        <f t="shared" si="158"/>
        <v>0.26676499987661373</v>
      </c>
      <c r="K630" s="1">
        <f>VLOOKUP($C630,'Active 1'!$C$21:$K$910,9,FALSE)</f>
        <v>0.28052451487747021</v>
      </c>
      <c r="O630" s="1">
        <f t="shared" ca="1" si="159"/>
        <v>0.20015930986769082</v>
      </c>
      <c r="P630" s="1">
        <f t="shared" si="160"/>
        <v>0.25628654764399872</v>
      </c>
      <c r="Q630" s="208">
        <f t="shared" si="161"/>
        <v>44291.693599999882</v>
      </c>
      <c r="R630" s="91"/>
      <c r="S630" s="1">
        <f t="shared" si="162"/>
        <v>1.0979796119119449E-4</v>
      </c>
      <c r="T630" s="1">
        <v>1</v>
      </c>
      <c r="U630" s="1">
        <f t="shared" si="163"/>
        <v>1.0979796119119449E-4</v>
      </c>
      <c r="V630" s="1">
        <f t="shared" si="164"/>
        <v>1.047845223261501E-2</v>
      </c>
    </row>
    <row r="631" spans="1:22" ht="12" customHeight="1">
      <c r="A631" s="209" t="s">
        <v>2127</v>
      </c>
      <c r="B631" s="210" t="s">
        <v>50</v>
      </c>
      <c r="C631" s="211">
        <v>59358.121999999974</v>
      </c>
      <c r="D631" s="209" t="s">
        <v>363</v>
      </c>
      <c r="E631" s="1">
        <f t="shared" si="156"/>
        <v>47140.150764318387</v>
      </c>
      <c r="F631" s="37">
        <f t="shared" si="157"/>
        <v>47139.5</v>
      </c>
      <c r="G631" s="1">
        <f t="shared" si="158"/>
        <v>0.26658299997507129</v>
      </c>
      <c r="K631" s="1">
        <f>VLOOKUP($C631,'Active 1'!$C$21:$K$910,9,FALSE)</f>
        <v>0.28037878496979829</v>
      </c>
      <c r="O631" s="1">
        <f t="shared" ca="1" si="159"/>
        <v>0.20084897004163293</v>
      </c>
      <c r="P631" s="1">
        <f t="shared" si="160"/>
        <v>0.25787234317727936</v>
      </c>
      <c r="Q631" s="208">
        <f t="shared" si="161"/>
        <v>44339.621999999974</v>
      </c>
      <c r="R631" s="91"/>
      <c r="S631" s="1">
        <f t="shared" si="162"/>
        <v>7.5875541848918708E-5</v>
      </c>
      <c r="T631" s="1">
        <v>1</v>
      </c>
      <c r="U631" s="1">
        <f t="shared" si="163"/>
        <v>7.5875541848918708E-5</v>
      </c>
      <c r="V631" s="1">
        <f t="shared" si="164"/>
        <v>8.7106567977919269E-3</v>
      </c>
    </row>
    <row r="632" spans="1:22" ht="12" customHeight="1">
      <c r="A632" s="209" t="s">
        <v>2127</v>
      </c>
      <c r="B632" s="210" t="s">
        <v>50</v>
      </c>
      <c r="C632" s="211">
        <v>59358.123999999836</v>
      </c>
      <c r="D632" s="209" t="s">
        <v>61</v>
      </c>
      <c r="E632" s="1">
        <f t="shared" si="156"/>
        <v>47140.15564658225</v>
      </c>
      <c r="F632" s="37">
        <f t="shared" si="157"/>
        <v>47139.5</v>
      </c>
      <c r="G632" s="1">
        <f t="shared" si="158"/>
        <v>0.26858299983723555</v>
      </c>
      <c r="K632" s="1">
        <f>VLOOKUP($C632,'Active 1'!$C$21:$K$910,9,FALSE)</f>
        <v>0.28237878483196255</v>
      </c>
      <c r="O632" s="1">
        <f t="shared" ca="1" si="159"/>
        <v>0.20084897004163293</v>
      </c>
      <c r="P632" s="1">
        <f t="shared" si="160"/>
        <v>0.25787234317727936</v>
      </c>
      <c r="Q632" s="208">
        <f t="shared" si="161"/>
        <v>44339.623999999836</v>
      </c>
      <c r="R632" s="91"/>
      <c r="S632" s="1">
        <f t="shared" si="162"/>
        <v>1.147181660874638E-4</v>
      </c>
      <c r="T632" s="1">
        <v>1</v>
      </c>
      <c r="U632" s="1">
        <f t="shared" si="163"/>
        <v>1.147181660874638E-4</v>
      </c>
      <c r="V632" s="1">
        <f t="shared" si="164"/>
        <v>1.0710656659956186E-2</v>
      </c>
    </row>
    <row r="633" spans="1:22" ht="12" customHeight="1">
      <c r="A633" s="209" t="s">
        <v>2127</v>
      </c>
      <c r="B633" s="210" t="s">
        <v>50</v>
      </c>
      <c r="C633" s="211">
        <v>59413.009999999776</v>
      </c>
      <c r="D633" s="209" t="s">
        <v>363</v>
      </c>
      <c r="E633" s="1">
        <f t="shared" si="156"/>
        <v>47274.139622991002</v>
      </c>
      <c r="F633" s="37">
        <f t="shared" si="157"/>
        <v>47273.5</v>
      </c>
      <c r="G633" s="1">
        <f t="shared" si="158"/>
        <v>0.2620189997687703</v>
      </c>
      <c r="K633" s="1">
        <f>VLOOKUP($C633,'Active 1'!$C$21:$K$910,9,FALSE)</f>
        <v>0.27585632477712352</v>
      </c>
      <c r="O633" s="1">
        <f t="shared" ca="1" si="159"/>
        <v>0.20163883724939569</v>
      </c>
      <c r="P633" s="1">
        <f t="shared" si="160"/>
        <v>0.25969446938458052</v>
      </c>
      <c r="Q633" s="208">
        <f t="shared" si="161"/>
        <v>44394.509999999776</v>
      </c>
      <c r="R633" s="91"/>
      <c r="S633" s="1">
        <f t="shared" si="162"/>
        <v>5.4034415070214974E-6</v>
      </c>
      <c r="T633" s="1">
        <v>1</v>
      </c>
      <c r="U633" s="1">
        <f t="shared" si="163"/>
        <v>5.4034415070214974E-6</v>
      </c>
      <c r="V633" s="1">
        <f t="shared" si="164"/>
        <v>2.3245303841897824E-3</v>
      </c>
    </row>
    <row r="634" spans="1:22" ht="12" customHeight="1">
      <c r="A634" s="209" t="s">
        <v>2128</v>
      </c>
      <c r="B634" s="210" t="s">
        <v>50</v>
      </c>
      <c r="C634" s="211">
        <v>59785.394099999998</v>
      </c>
      <c r="D634" s="209">
        <v>1E-4</v>
      </c>
      <c r="E634" s="1">
        <f t="shared" si="156"/>
        <v>48183.178402816076</v>
      </c>
      <c r="F634" s="37">
        <f t="shared" si="157"/>
        <v>48182.5</v>
      </c>
      <c r="G634" s="1">
        <f t="shared" si="158"/>
        <v>0.27790499999537133</v>
      </c>
      <c r="K634" s="1">
        <f>VLOOKUP($C634,'Active 1'!$C$21:$K$910,9,FALSE)</f>
        <v>0.2920241149913636</v>
      </c>
      <c r="O634" s="1">
        <f t="shared" ca="1" si="159"/>
        <v>0.20699696629309977</v>
      </c>
      <c r="P634" s="1">
        <f t="shared" si="160"/>
        <v>0.27222177263831948</v>
      </c>
      <c r="Q634" s="208">
        <f t="shared" si="161"/>
        <v>44766.894099999998</v>
      </c>
      <c r="R634" s="91"/>
      <c r="S634" s="1">
        <f t="shared" si="162"/>
        <v>3.2299073191942507E-5</v>
      </c>
      <c r="T634" s="1">
        <v>1</v>
      </c>
      <c r="U634" s="1">
        <f t="shared" si="163"/>
        <v>3.2299073191942507E-5</v>
      </c>
      <c r="V634" s="1">
        <f t="shared" si="164"/>
        <v>5.6832273570518455E-3</v>
      </c>
    </row>
    <row r="635" spans="1:22" ht="12" customHeight="1">
      <c r="A635" s="209" t="s">
        <v>2128</v>
      </c>
      <c r="B635" s="210" t="s">
        <v>50</v>
      </c>
      <c r="C635" s="211">
        <v>59785.598400000003</v>
      </c>
      <c r="D635" s="209">
        <v>2.0000000000000001E-4</v>
      </c>
      <c r="E635" s="1">
        <f t="shared" si="156"/>
        <v>48183.677126103998</v>
      </c>
      <c r="F635" s="37">
        <f t="shared" si="157"/>
        <v>48183</v>
      </c>
      <c r="G635" s="1">
        <f t="shared" si="158"/>
        <v>0.27738200000021607</v>
      </c>
      <c r="K635" s="1">
        <f>VLOOKUP($C635,'Active 1'!$C$21:$K$910,9,FALSE)</f>
        <v>0.2915012699959334</v>
      </c>
      <c r="O635" s="1">
        <f t="shared" ca="1" si="159"/>
        <v>0.20699991355880043</v>
      </c>
      <c r="P635" s="1">
        <f t="shared" si="160"/>
        <v>0.27222874333088931</v>
      </c>
      <c r="Q635" s="208">
        <f t="shared" si="161"/>
        <v>44767.098400000003</v>
      </c>
      <c r="R635" s="91"/>
      <c r="S635" s="1">
        <f t="shared" si="162"/>
        <v>2.6556054299960688E-5</v>
      </c>
      <c r="T635" s="1">
        <v>1</v>
      </c>
      <c r="U635" s="1">
        <f t="shared" si="163"/>
        <v>2.6556054299960688E-5</v>
      </c>
      <c r="V635" s="1">
        <f t="shared" si="164"/>
        <v>5.1532566693267556E-3</v>
      </c>
    </row>
    <row r="636" spans="1:22" ht="12" customHeight="1">
      <c r="A636" s="212" t="s">
        <v>2129</v>
      </c>
      <c r="B636" s="213" t="s">
        <v>54</v>
      </c>
      <c r="C636" s="214">
        <v>59677.245099999942</v>
      </c>
      <c r="E636" s="1">
        <f t="shared" ref="E636:E643" si="165">+(C636-C$7)/C$8</f>
        <v>47919.172407395505</v>
      </c>
      <c r="F636" s="10">
        <f t="shared" ref="F636:F643" si="166">ROUND(2*E636,0)/2-0.5</f>
        <v>47918.5</v>
      </c>
      <c r="G636" s="1">
        <f t="shared" ref="G636:G643" si="167">+C636-(C$7+F636*C$8)</f>
        <v>0.27544899993517902</v>
      </c>
      <c r="K636" s="1">
        <v>0.27544899993517902</v>
      </c>
      <c r="O636" s="1">
        <f t="shared" ref="O636:O643" ca="1" si="168">+C$11+C$12*$F636</f>
        <v>0.20544081000317915</v>
      </c>
      <c r="P636" s="1">
        <f t="shared" ref="P636:P643" si="169">+D$11+D$12*F636+D$13*F636^2</f>
        <v>0.26855352912078884</v>
      </c>
      <c r="Q636" s="208">
        <f t="shared" ref="Q636:Q643" si="170">+C636-15018.5</f>
        <v>44658.745099999942</v>
      </c>
      <c r="R636" s="91"/>
      <c r="S636" s="1">
        <f t="shared" ref="S636:S643" si="171">+(P636-G636)^2</f>
        <v>4.754751775210679E-5</v>
      </c>
      <c r="T636" s="1">
        <v>1</v>
      </c>
      <c r="U636" s="1">
        <f t="shared" ref="U636:U643" si="172">+T636*S636</f>
        <v>4.754751775210679E-5</v>
      </c>
      <c r="V636" s="1">
        <f t="shared" ref="V636:V643" si="173">+G636-P636</f>
        <v>6.8954708143901811E-3</v>
      </c>
    </row>
    <row r="637" spans="1:22" ht="12" customHeight="1">
      <c r="A637" s="212" t="s">
        <v>2129</v>
      </c>
      <c r="B637" s="213" t="s">
        <v>50</v>
      </c>
      <c r="C637" s="214">
        <v>59733.160699999891</v>
      </c>
      <c r="E637" s="1">
        <f t="shared" si="165"/>
        <v>48055.669773413843</v>
      </c>
      <c r="F637" s="10">
        <f t="shared" si="166"/>
        <v>48055</v>
      </c>
      <c r="G637" s="1">
        <f t="shared" si="167"/>
        <v>0.27436999988276511</v>
      </c>
      <c r="K637" s="1">
        <v>0.27436999988276511</v>
      </c>
      <c r="O637" s="1">
        <f t="shared" ca="1" si="168"/>
        <v>0.20624541353944492</v>
      </c>
      <c r="P637" s="1">
        <f t="shared" si="169"/>
        <v>0.27044711658408382</v>
      </c>
      <c r="Q637" s="208">
        <f t="shared" si="170"/>
        <v>44714.660699999891</v>
      </c>
      <c r="R637" s="91"/>
      <c r="S637" s="1">
        <f t="shared" si="171"/>
        <v>1.5389013375072599E-5</v>
      </c>
      <c r="T637" s="1">
        <v>1</v>
      </c>
      <c r="U637" s="1">
        <f t="shared" si="172"/>
        <v>1.5389013375072599E-5</v>
      </c>
      <c r="V637" s="1">
        <f t="shared" si="173"/>
        <v>3.92288329868129E-3</v>
      </c>
    </row>
    <row r="638" spans="1:22">
      <c r="A638" s="212" t="s">
        <v>2129</v>
      </c>
      <c r="B638" s="213" t="s">
        <v>50</v>
      </c>
      <c r="C638" s="214">
        <v>59733.160900000017</v>
      </c>
      <c r="E638" s="1">
        <f t="shared" si="165"/>
        <v>48055.670261640575</v>
      </c>
      <c r="F638" s="10">
        <f t="shared" si="166"/>
        <v>48055</v>
      </c>
      <c r="G638" s="1">
        <f t="shared" si="167"/>
        <v>0.27457000000867993</v>
      </c>
      <c r="K638" s="1">
        <v>0.27457000000867993</v>
      </c>
      <c r="O638" s="1">
        <f t="shared" ca="1" si="168"/>
        <v>0.20624541353944492</v>
      </c>
      <c r="P638" s="1">
        <f t="shared" si="169"/>
        <v>0.27044711658408382</v>
      </c>
      <c r="Q638" s="208">
        <f t="shared" si="170"/>
        <v>44714.660900000017</v>
      </c>
      <c r="R638" s="91"/>
      <c r="S638" s="1">
        <f t="shared" si="171"/>
        <v>1.6998167732809283E-5</v>
      </c>
      <c r="T638" s="1">
        <v>1</v>
      </c>
      <c r="U638" s="1">
        <f t="shared" si="172"/>
        <v>1.6998167732809283E-5</v>
      </c>
      <c r="V638" s="1">
        <f t="shared" si="173"/>
        <v>4.1228834245961021E-3</v>
      </c>
    </row>
    <row r="639" spans="1:22">
      <c r="A639" s="212" t="s">
        <v>2129</v>
      </c>
      <c r="B639" s="213" t="s">
        <v>50</v>
      </c>
      <c r="C639" s="214">
        <v>59733.160900000017</v>
      </c>
      <c r="E639" s="1">
        <f t="shared" si="165"/>
        <v>48055.670261640575</v>
      </c>
      <c r="F639" s="10">
        <f t="shared" si="166"/>
        <v>48055</v>
      </c>
      <c r="G639" s="1">
        <f t="shared" si="167"/>
        <v>0.27457000000867993</v>
      </c>
      <c r="K639" s="1">
        <v>0.27457000000867993</v>
      </c>
      <c r="O639" s="1">
        <f t="shared" ca="1" si="168"/>
        <v>0.20624541353944492</v>
      </c>
      <c r="P639" s="1">
        <f t="shared" si="169"/>
        <v>0.27044711658408382</v>
      </c>
      <c r="Q639" s="208">
        <f t="shared" si="170"/>
        <v>44714.660900000017</v>
      </c>
      <c r="R639" s="91"/>
      <c r="S639" s="1">
        <f t="shared" si="171"/>
        <v>1.6998167732809283E-5</v>
      </c>
      <c r="T639" s="1">
        <v>1</v>
      </c>
      <c r="U639" s="1">
        <f t="shared" si="172"/>
        <v>1.6998167732809283E-5</v>
      </c>
      <c r="V639" s="1">
        <f t="shared" si="173"/>
        <v>4.1228834245961021E-3</v>
      </c>
    </row>
    <row r="640" spans="1:22">
      <c r="A640" s="212" t="s">
        <v>2129</v>
      </c>
      <c r="B640" s="213" t="s">
        <v>54</v>
      </c>
      <c r="C640" s="214">
        <v>59757.125500000082</v>
      </c>
      <c r="E640" s="1">
        <f t="shared" si="165"/>
        <v>48114.171015950546</v>
      </c>
      <c r="F640" s="10">
        <f t="shared" si="166"/>
        <v>48113.5</v>
      </c>
      <c r="G640" s="1">
        <f t="shared" si="167"/>
        <v>0.27487900007690769</v>
      </c>
      <c r="K640" s="1">
        <v>0.27487900007690769</v>
      </c>
      <c r="O640" s="1">
        <f t="shared" ca="1" si="168"/>
        <v>0.20659024362641598</v>
      </c>
      <c r="P640" s="1">
        <f t="shared" si="169"/>
        <v>0.27126066055189579</v>
      </c>
      <c r="Q640" s="208">
        <f t="shared" si="170"/>
        <v>44738.625500000082</v>
      </c>
      <c r="R640" s="91"/>
      <c r="S640" s="1">
        <f t="shared" si="171"/>
        <v>1.3092380918263294E-5</v>
      </c>
      <c r="T640" s="1">
        <v>1</v>
      </c>
      <c r="U640" s="1">
        <f t="shared" si="172"/>
        <v>1.3092380918263294E-5</v>
      </c>
      <c r="V640" s="1">
        <f t="shared" si="173"/>
        <v>3.6183395250118933E-3</v>
      </c>
    </row>
    <row r="641" spans="1:22">
      <c r="A641" s="212" t="s">
        <v>2129</v>
      </c>
      <c r="B641" s="213" t="s">
        <v>54</v>
      </c>
      <c r="C641" s="214">
        <v>59757.12649999978</v>
      </c>
      <c r="E641" s="1">
        <f t="shared" si="165"/>
        <v>48114.17345708191</v>
      </c>
      <c r="F641" s="10">
        <f t="shared" si="166"/>
        <v>48113.5</v>
      </c>
      <c r="G641" s="1">
        <f t="shared" si="167"/>
        <v>0.27587899977515917</v>
      </c>
      <c r="K641" s="1">
        <v>0.27587899977515917</v>
      </c>
      <c r="O641" s="1">
        <f t="shared" ca="1" si="168"/>
        <v>0.20659024362641598</v>
      </c>
      <c r="P641" s="1">
        <f t="shared" si="169"/>
        <v>0.27126066055189579</v>
      </c>
      <c r="Q641" s="208">
        <f t="shared" si="170"/>
        <v>44738.62649999978</v>
      </c>
      <c r="R641" s="91"/>
      <c r="S641" s="1">
        <f t="shared" si="171"/>
        <v>2.1329057181132993E-5</v>
      </c>
      <c r="T641" s="1">
        <v>1</v>
      </c>
      <c r="U641" s="1">
        <f t="shared" si="172"/>
        <v>2.1329057181132993E-5</v>
      </c>
      <c r="V641" s="1">
        <f t="shared" si="173"/>
        <v>4.6183392232633791E-3</v>
      </c>
    </row>
    <row r="642" spans="1:22">
      <c r="A642" s="212" t="s">
        <v>2129</v>
      </c>
      <c r="B642" s="213" t="s">
        <v>54</v>
      </c>
      <c r="C642" s="214">
        <v>59757.127499999944</v>
      </c>
      <c r="E642" s="1">
        <f t="shared" si="165"/>
        <v>48114.175898214409</v>
      </c>
      <c r="F642" s="10">
        <f t="shared" si="166"/>
        <v>48113.5</v>
      </c>
      <c r="G642" s="1">
        <f t="shared" si="167"/>
        <v>0.27687899993907195</v>
      </c>
      <c r="K642" s="1">
        <v>0.27687899993907195</v>
      </c>
      <c r="O642" s="1">
        <f t="shared" ca="1" si="168"/>
        <v>0.20659024362641598</v>
      </c>
      <c r="P642" s="1">
        <f t="shared" si="169"/>
        <v>0.27126066055189579</v>
      </c>
      <c r="Q642" s="208">
        <f t="shared" si="170"/>
        <v>44738.627499999944</v>
      </c>
      <c r="R642" s="91"/>
      <c r="S642" s="1">
        <f t="shared" si="171"/>
        <v>3.1565737469494902E-5</v>
      </c>
      <c r="T642" s="1">
        <v>1</v>
      </c>
      <c r="U642" s="1">
        <f t="shared" si="172"/>
        <v>3.1565737469494902E-5</v>
      </c>
      <c r="V642" s="1">
        <f t="shared" si="173"/>
        <v>5.6183393871761522E-3</v>
      </c>
    </row>
    <row r="643" spans="1:22">
      <c r="A643" s="212" t="s">
        <v>2129</v>
      </c>
      <c r="B643" s="213" t="s">
        <v>50</v>
      </c>
      <c r="C643" s="214">
        <v>59761.019499999937</v>
      </c>
      <c r="E643" s="1">
        <f t="shared" si="165"/>
        <v>48123.676784345342</v>
      </c>
      <c r="F643" s="10">
        <f t="shared" si="166"/>
        <v>48123</v>
      </c>
      <c r="G643" s="1">
        <f t="shared" si="167"/>
        <v>0.27724199993826915</v>
      </c>
      <c r="K643" s="1">
        <v>0.27724199993826915</v>
      </c>
      <c r="O643" s="1">
        <f t="shared" ca="1" si="168"/>
        <v>0.2066462416747275</v>
      </c>
      <c r="P643" s="1">
        <f t="shared" si="169"/>
        <v>0.27139288815555485</v>
      </c>
      <c r="Q643" s="208">
        <f t="shared" si="170"/>
        <v>44742.519499999937</v>
      </c>
      <c r="R643" s="91"/>
      <c r="S643" s="1">
        <f t="shared" si="171"/>
        <v>3.4212108646687259E-5</v>
      </c>
      <c r="T643" s="1">
        <v>1</v>
      </c>
      <c r="U643" s="1">
        <f t="shared" si="172"/>
        <v>3.4212108646687259E-5</v>
      </c>
      <c r="V643" s="1">
        <f t="shared" si="173"/>
        <v>5.8491117827143002E-3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3D91-1501-45AF-8D3A-E6272E49E4B0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248"/>
  <sheetViews>
    <sheetView workbookViewId="0">
      <selection activeCell="E11" sqref="E11"/>
    </sheetView>
  </sheetViews>
  <sheetFormatPr defaultColWidth="10.28515625" defaultRowHeight="12.75"/>
  <cols>
    <col min="1" max="1" width="15" style="1" customWidth="1"/>
    <col min="2" max="2" width="5.140625" style="1" customWidth="1"/>
    <col min="3" max="3" width="11.85546875" style="1" customWidth="1"/>
    <col min="4" max="4" width="9.42578125" style="1" customWidth="1"/>
    <col min="5" max="5" width="10.28515625" style="1"/>
    <col min="6" max="6" width="11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8" width="9.85546875" style="1" customWidth="1"/>
    <col min="19" max="16384" width="10.28515625" style="1"/>
  </cols>
  <sheetData>
    <row r="1" spans="1:6" ht="20.25">
      <c r="A1" s="2" t="s">
        <v>0</v>
      </c>
    </row>
    <row r="2" spans="1:6">
      <c r="A2" s="1" t="s">
        <v>1</v>
      </c>
      <c r="B2" s="3" t="s">
        <v>2</v>
      </c>
    </row>
    <row r="3" spans="1:6">
      <c r="C3" s="4" t="s">
        <v>3</v>
      </c>
    </row>
    <row r="4" spans="1:6">
      <c r="A4" s="5" t="s">
        <v>4</v>
      </c>
      <c r="C4" s="6">
        <v>41835.861700000001</v>
      </c>
      <c r="D4" s="7">
        <v>0.40964569000000001</v>
      </c>
    </row>
    <row r="6" spans="1:6">
      <c r="A6" s="5" t="s">
        <v>5</v>
      </c>
    </row>
    <row r="7" spans="1:6">
      <c r="A7" s="1" t="s">
        <v>6</v>
      </c>
      <c r="C7" s="1">
        <f>+C4</f>
        <v>41835.861700000001</v>
      </c>
    </row>
    <row r="8" spans="1:6">
      <c r="A8" s="1" t="s">
        <v>7</v>
      </c>
      <c r="C8" s="1">
        <f>+D4</f>
        <v>0.40964569000000001</v>
      </c>
    </row>
    <row r="9" spans="1:6">
      <c r="A9" s="8" t="s">
        <v>8</v>
      </c>
      <c r="B9" s="8"/>
      <c r="C9" s="8">
        <v>218</v>
      </c>
      <c r="D9" s="8" t="str">
        <f>"F"&amp;C9</f>
        <v>F218</v>
      </c>
      <c r="E9" s="8" t="str">
        <f>"G"&amp;C9</f>
        <v>G218</v>
      </c>
    </row>
    <row r="10" spans="1:6">
      <c r="C10" s="9" t="s">
        <v>9</v>
      </c>
      <c r="D10" s="9" t="s">
        <v>10</v>
      </c>
    </row>
    <row r="11" spans="1:6">
      <c r="A11" s="1" t="s">
        <v>11</v>
      </c>
      <c r="C11" s="10">
        <f ca="1">INTERCEPT(INDIRECT(E9):G1005,INDIRECT(D9):$F1005)</f>
        <v>-0.16548543374124089</v>
      </c>
      <c r="D11" s="11">
        <f>+E11*F11</f>
        <v>9.9978937158258018E-7</v>
      </c>
      <c r="E11" s="12">
        <v>0.99978937158258019</v>
      </c>
      <c r="F11" s="1">
        <v>9.9999999999999995E-7</v>
      </c>
    </row>
    <row r="12" spans="1:6">
      <c r="A12" s="1" t="s">
        <v>12</v>
      </c>
      <c r="C12" s="10">
        <f ca="1">SLOPE(INDIRECT(E9):G1005,INDIRECT(D9):$F1005)</f>
        <v>9.3662270051658243E-6</v>
      </c>
      <c r="D12" s="11">
        <f>+E12*F12</f>
        <v>-1.3896299295746981E-6</v>
      </c>
      <c r="E12" s="13">
        <v>-1.3896299295746981</v>
      </c>
      <c r="F12" s="1">
        <v>9.9999999999999995E-7</v>
      </c>
    </row>
    <row r="13" spans="1:6">
      <c r="A13" s="1" t="s">
        <v>13</v>
      </c>
      <c r="C13" s="11" t="s">
        <v>14</v>
      </c>
      <c r="D13" s="11">
        <f>+E13*F13</f>
        <v>1.7676311016874833E-10</v>
      </c>
      <c r="E13" s="14">
        <v>1.7676311016874833</v>
      </c>
      <c r="F13" s="1">
        <v>1E-10</v>
      </c>
    </row>
    <row r="14" spans="1:6">
      <c r="A14" s="1" t="s">
        <v>15</v>
      </c>
      <c r="E14" s="1">
        <f>SUM(U21:U1004)</f>
        <v>7.9786270706580596E-3</v>
      </c>
    </row>
    <row r="15" spans="1:6">
      <c r="A15" s="5" t="s">
        <v>16</v>
      </c>
      <c r="C15" s="15">
        <f ca="1">(C7+C11)+(C8+C12)*INT(MAX(F21:F3532))</f>
        <v>55033.143505975459</v>
      </c>
      <c r="D15" s="16">
        <f>+C7+INT(MAX(F21:F1587))*C8+D11+D12*INT(MAX(F21:F4022))+D13*INT(MAX(F21:F4049)^2)</f>
        <v>55033.145944661686</v>
      </c>
      <c r="E15" s="1">
        <f>SQRT(E14/(COUNT(U126:U248)-1))</f>
        <v>8.0869390096857743E-3</v>
      </c>
    </row>
    <row r="16" spans="1:6">
      <c r="A16" s="5" t="s">
        <v>17</v>
      </c>
      <c r="C16" s="15">
        <f ca="1">+C8+C12</f>
        <v>0.40965505622700515</v>
      </c>
      <c r="D16" s="17">
        <f>+C8+D12+2*D13*MAX(F21:F120)</f>
        <v>0.40964684187006845</v>
      </c>
    </row>
    <row r="17" spans="1:47">
      <c r="A17" s="10" t="s">
        <v>18</v>
      </c>
      <c r="C17" s="1">
        <f>COUNT(C21:C2190)</f>
        <v>228</v>
      </c>
    </row>
    <row r="18" spans="1:47">
      <c r="A18" s="5" t="s">
        <v>19</v>
      </c>
      <c r="C18" s="18">
        <f ca="1">+C15</f>
        <v>55033.143505975459</v>
      </c>
      <c r="D18" s="19">
        <f ca="1">C16</f>
        <v>0.40965505622700515</v>
      </c>
      <c r="E18" s="10" t="s">
        <v>9</v>
      </c>
      <c r="R18" s="1" t="s">
        <v>20</v>
      </c>
    </row>
    <row r="19" spans="1:47">
      <c r="A19" s="5" t="s">
        <v>21</v>
      </c>
      <c r="C19" s="20">
        <f>+D15</f>
        <v>55033.145944661686</v>
      </c>
      <c r="D19" s="21">
        <f>+D16</f>
        <v>0.40964684187006845</v>
      </c>
      <c r="E19" s="8" t="s">
        <v>22</v>
      </c>
      <c r="R19" s="1" t="s">
        <v>23</v>
      </c>
    </row>
    <row r="20" spans="1:47" ht="14.25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9" t="s">
        <v>30</v>
      </c>
      <c r="H20" s="22" t="s">
        <v>31</v>
      </c>
      <c r="I20" s="22" t="s">
        <v>32</v>
      </c>
      <c r="J20" s="22" t="s">
        <v>33</v>
      </c>
      <c r="K20" s="22" t="s">
        <v>34</v>
      </c>
      <c r="L20" s="22" t="s">
        <v>35</v>
      </c>
      <c r="M20" s="22" t="s">
        <v>36</v>
      </c>
      <c r="N20" s="22" t="s">
        <v>37</v>
      </c>
      <c r="O20" s="22" t="s">
        <v>38</v>
      </c>
      <c r="P20" s="22" t="s">
        <v>39</v>
      </c>
      <c r="Q20" s="9" t="s">
        <v>40</v>
      </c>
      <c r="R20" s="23" t="s">
        <v>41</v>
      </c>
      <c r="S20" s="22" t="s">
        <v>42</v>
      </c>
      <c r="T20" s="22" t="s">
        <v>43</v>
      </c>
      <c r="U20" s="22" t="s">
        <v>44</v>
      </c>
      <c r="V20" s="11" t="s">
        <v>45</v>
      </c>
    </row>
    <row r="21" spans="1:47">
      <c r="A21" s="24" t="s">
        <v>46</v>
      </c>
      <c r="B21" s="25"/>
      <c r="C21" s="26">
        <v>35658.466999999997</v>
      </c>
      <c r="D21" s="26"/>
      <c r="E21" s="1">
        <f t="shared" ref="E21:E84" si="0">+(C21-C$7)/C$8</f>
        <v>-15079.847904661232</v>
      </c>
      <c r="F21" s="1">
        <f t="shared" ref="F21:F84" si="1">ROUND(2*E21,0)/2</f>
        <v>-15080</v>
      </c>
      <c r="G21" s="1">
        <f t="shared" ref="G21:G34" si="2">+C21-(C$7+F21*C$8)</f>
        <v>6.2305199993716087E-2</v>
      </c>
      <c r="K21" s="1">
        <f t="shared" ref="K21:K40" si="3">+G21</f>
        <v>6.2305199993716087E-2</v>
      </c>
      <c r="P21" s="1">
        <f t="shared" ref="P21:P84" si="4">+D$11+D$12*F21+D$13*F21^2</f>
        <v>6.1153681663636481E-2</v>
      </c>
      <c r="Q21" s="27">
        <f t="shared" ref="Q21:Q84" si="5">+C21-15018.5</f>
        <v>20639.966999999997</v>
      </c>
      <c r="R21" s="27"/>
      <c r="S21" s="1">
        <f>+(P21-G21)^2</f>
        <v>1.3259944645093261E-6</v>
      </c>
      <c r="T21" s="1">
        <v>1</v>
      </c>
      <c r="U21" s="1">
        <f>T21*S21</f>
        <v>1.3259944645093261E-6</v>
      </c>
      <c r="V21" s="28">
        <f>SQRT(S21)</f>
        <v>1.1515183300796067E-3</v>
      </c>
      <c r="W21" s="1" t="str">
        <f t="shared" ref="W21:W84" si="6">IF(V21&gt;3*E$15,99,"")</f>
        <v/>
      </c>
      <c r="AT21" s="1">
        <v>-15080</v>
      </c>
      <c r="AU21" s="1">
        <v>6.2305199993716087E-2</v>
      </c>
    </row>
    <row r="22" spans="1:47">
      <c r="A22" s="24" t="s">
        <v>46</v>
      </c>
      <c r="B22" s="25"/>
      <c r="C22" s="26">
        <v>35672.383000000002</v>
      </c>
      <c r="D22" s="26"/>
      <c r="E22" s="1">
        <f t="shared" si="0"/>
        <v>-15045.877084658207</v>
      </c>
      <c r="F22" s="1">
        <f t="shared" si="1"/>
        <v>-15046</v>
      </c>
      <c r="G22" s="1">
        <f t="shared" si="2"/>
        <v>5.0351739999314304E-2</v>
      </c>
      <c r="K22" s="1">
        <f t="shared" si="3"/>
        <v>5.0351739999314304E-2</v>
      </c>
      <c r="P22" s="1">
        <f t="shared" si="4"/>
        <v>6.0925378620494852E-2</v>
      </c>
      <c r="Q22" s="27">
        <f t="shared" si="5"/>
        <v>20653.883000000002</v>
      </c>
      <c r="R22" s="27"/>
      <c r="S22" s="1">
        <f t="shared" ref="S22:S85" si="7">+(P22-G22)^2</f>
        <v>1.1180183369132088E-4</v>
      </c>
      <c r="T22" s="1">
        <v>1</v>
      </c>
      <c r="U22" s="1">
        <f t="shared" ref="U22:U85" si="8">T22*S22</f>
        <v>1.1180183369132088E-4</v>
      </c>
      <c r="V22" s="28">
        <f t="shared" ref="V22:V85" si="9">SQRT(S22)</f>
        <v>1.0573638621180548E-2</v>
      </c>
      <c r="W22" s="1" t="str">
        <f t="shared" si="6"/>
        <v/>
      </c>
      <c r="AT22" s="1">
        <v>-15046</v>
      </c>
      <c r="AU22" s="1">
        <v>5.0351739999314304E-2</v>
      </c>
    </row>
    <row r="23" spans="1:47">
      <c r="A23" s="24" t="s">
        <v>46</v>
      </c>
      <c r="B23" s="25"/>
      <c r="C23" s="26">
        <v>35689.597000000002</v>
      </c>
      <c r="D23" s="26"/>
      <c r="E23" s="1">
        <f t="shared" si="0"/>
        <v>-15003.855404898803</v>
      </c>
      <c r="F23" s="1">
        <f t="shared" si="1"/>
        <v>-15004</v>
      </c>
      <c r="G23" s="1">
        <f t="shared" si="2"/>
        <v>5.9232760002487339E-2</v>
      </c>
      <c r="K23" s="1">
        <f t="shared" si="3"/>
        <v>5.9232760002487339E-2</v>
      </c>
      <c r="P23" s="1">
        <f t="shared" si="4"/>
        <v>6.0643921442108742E-2</v>
      </c>
      <c r="Q23" s="27">
        <f t="shared" si="5"/>
        <v>20671.097000000002</v>
      </c>
      <c r="R23" s="27"/>
      <c r="S23" s="1">
        <f t="shared" si="7"/>
        <v>1.99137660867435E-6</v>
      </c>
      <c r="T23" s="1">
        <v>1</v>
      </c>
      <c r="U23" s="1">
        <f t="shared" si="8"/>
        <v>1.99137660867435E-6</v>
      </c>
      <c r="V23" s="28">
        <f t="shared" si="9"/>
        <v>1.4111614396214028E-3</v>
      </c>
      <c r="W23" s="1" t="str">
        <f t="shared" si="6"/>
        <v/>
      </c>
      <c r="AT23" s="1">
        <v>-15004</v>
      </c>
      <c r="AU23" s="1">
        <v>5.9232760002487339E-2</v>
      </c>
    </row>
    <row r="24" spans="1:47">
      <c r="A24" s="24" t="s">
        <v>46</v>
      </c>
      <c r="B24" s="25"/>
      <c r="C24" s="26">
        <v>35990.667000000001</v>
      </c>
      <c r="D24" s="26"/>
      <c r="E24" s="1">
        <f t="shared" si="0"/>
        <v>-14268.90320754992</v>
      </c>
      <c r="F24" s="1">
        <f t="shared" si="1"/>
        <v>-14269</v>
      </c>
      <c r="G24" s="1">
        <f t="shared" si="2"/>
        <v>3.965061000053538E-2</v>
      </c>
      <c r="K24" s="1">
        <f t="shared" si="3"/>
        <v>3.965061000053538E-2</v>
      </c>
      <c r="P24" s="1">
        <f t="shared" si="4"/>
        <v>5.5819369348753554E-2</v>
      </c>
      <c r="Q24" s="27">
        <f t="shared" si="5"/>
        <v>20972.167000000001</v>
      </c>
      <c r="R24" s="27"/>
      <c r="S24" s="1">
        <f t="shared" si="7"/>
        <v>2.6142877886059258E-4</v>
      </c>
      <c r="T24" s="1">
        <v>1</v>
      </c>
      <c r="U24" s="1">
        <f t="shared" si="8"/>
        <v>2.6142877886059258E-4</v>
      </c>
      <c r="V24" s="28">
        <f t="shared" si="9"/>
        <v>1.6168759348218174E-2</v>
      </c>
      <c r="W24" s="1" t="str">
        <f t="shared" si="6"/>
        <v/>
      </c>
      <c r="AT24" s="1">
        <v>-14269</v>
      </c>
      <c r="AU24" s="1">
        <v>3.965061000053538E-2</v>
      </c>
    </row>
    <row r="25" spans="1:47">
      <c r="A25" s="24" t="s">
        <v>46</v>
      </c>
      <c r="B25" s="25"/>
      <c r="C25" s="26">
        <v>36012.81</v>
      </c>
      <c r="D25" s="26"/>
      <c r="E25" s="1">
        <f t="shared" si="0"/>
        <v>-14214.849178566979</v>
      </c>
      <c r="F25" s="1">
        <f t="shared" si="1"/>
        <v>-14215</v>
      </c>
      <c r="G25" s="1">
        <f t="shared" si="2"/>
        <v>6.1783350000041537E-2</v>
      </c>
      <c r="K25" s="1">
        <f t="shared" si="3"/>
        <v>6.1783350000041537E-2</v>
      </c>
      <c r="P25" s="1">
        <f t="shared" si="4"/>
        <v>5.5472443629334005E-2</v>
      </c>
      <c r="Q25" s="27">
        <f t="shared" si="5"/>
        <v>20994.309999999998</v>
      </c>
      <c r="R25" s="27"/>
      <c r="S25" s="1">
        <f t="shared" si="7"/>
        <v>3.9827539219836916E-5</v>
      </c>
      <c r="T25" s="1">
        <v>1</v>
      </c>
      <c r="U25" s="1">
        <f t="shared" si="8"/>
        <v>3.9827539219836916E-5</v>
      </c>
      <c r="V25" s="28">
        <f t="shared" si="9"/>
        <v>6.3109063707075322E-3</v>
      </c>
      <c r="W25" s="1" t="str">
        <f t="shared" si="6"/>
        <v/>
      </c>
      <c r="AT25" s="1">
        <v>-14215</v>
      </c>
      <c r="AU25" s="1">
        <v>6.1783350000041537E-2</v>
      </c>
    </row>
    <row r="26" spans="1:47">
      <c r="A26" s="24" t="s">
        <v>47</v>
      </c>
      <c r="B26" s="25"/>
      <c r="C26" s="26">
        <v>39294.438199999997</v>
      </c>
      <c r="D26" s="26"/>
      <c r="E26" s="1">
        <f t="shared" si="0"/>
        <v>-6203.9551789254865</v>
      </c>
      <c r="F26" s="1">
        <f t="shared" si="1"/>
        <v>-6204</v>
      </c>
      <c r="G26" s="1">
        <f t="shared" si="2"/>
        <v>1.836075999744935E-2</v>
      </c>
      <c r="K26" s="1">
        <f t="shared" si="3"/>
        <v>1.836075999744935E-2</v>
      </c>
      <c r="P26" s="1">
        <f t="shared" si="4"/>
        <v>1.5425808105813827E-2</v>
      </c>
      <c r="Q26" s="27">
        <f t="shared" si="5"/>
        <v>24275.938199999997</v>
      </c>
      <c r="R26" s="27"/>
      <c r="S26" s="1">
        <f t="shared" si="7"/>
        <v>8.6139426062149299E-6</v>
      </c>
      <c r="T26" s="1">
        <v>1</v>
      </c>
      <c r="U26" s="1">
        <f t="shared" si="8"/>
        <v>8.6139426062149299E-6</v>
      </c>
      <c r="V26" s="28">
        <f t="shared" si="9"/>
        <v>2.9349518916355222E-3</v>
      </c>
      <c r="W26" s="1" t="str">
        <f t="shared" si="6"/>
        <v/>
      </c>
      <c r="AT26" s="1">
        <v>-6204</v>
      </c>
      <c r="AU26" s="1">
        <v>1.836075999744935E-2</v>
      </c>
    </row>
    <row r="27" spans="1:47">
      <c r="A27" s="24" t="s">
        <v>47</v>
      </c>
      <c r="B27" s="25"/>
      <c r="C27" s="26">
        <v>39319.421799999996</v>
      </c>
      <c r="D27" s="26"/>
      <c r="E27" s="1">
        <f t="shared" si="0"/>
        <v>-6142.9668648533925</v>
      </c>
      <c r="F27" s="1">
        <f t="shared" si="1"/>
        <v>-6143</v>
      </c>
      <c r="G27" s="1">
        <f t="shared" si="2"/>
        <v>1.3573669995821547E-2</v>
      </c>
      <c r="K27" s="1">
        <f t="shared" si="3"/>
        <v>1.3573669995821547E-2</v>
      </c>
      <c r="P27" s="1">
        <f t="shared" si="4"/>
        <v>1.5207908538713306E-2</v>
      </c>
      <c r="Q27" s="27">
        <f t="shared" si="5"/>
        <v>24300.921799999996</v>
      </c>
      <c r="R27" s="27"/>
      <c r="S27" s="1">
        <f t="shared" si="7"/>
        <v>2.6707356150729798E-6</v>
      </c>
      <c r="T27" s="1">
        <v>1</v>
      </c>
      <c r="U27" s="1">
        <f t="shared" si="8"/>
        <v>2.6707356150729798E-6</v>
      </c>
      <c r="V27" s="28">
        <f t="shared" si="9"/>
        <v>1.634238542891759E-3</v>
      </c>
      <c r="W27" s="1" t="str">
        <f t="shared" si="6"/>
        <v/>
      </c>
      <c r="AT27" s="1">
        <v>-6143</v>
      </c>
      <c r="AU27" s="1">
        <v>1.3573669995821547E-2</v>
      </c>
    </row>
    <row r="28" spans="1:47">
      <c r="A28" s="24" t="s">
        <v>48</v>
      </c>
      <c r="B28" s="25"/>
      <c r="C28" s="26">
        <v>40047.358</v>
      </c>
      <c r="D28" s="26"/>
      <c r="E28" s="1">
        <f t="shared" si="0"/>
        <v>-4365.9770959631023</v>
      </c>
      <c r="F28" s="1">
        <f t="shared" si="1"/>
        <v>-4366</v>
      </c>
      <c r="G28" s="1">
        <f t="shared" si="2"/>
        <v>9.3825399962952361E-3</v>
      </c>
      <c r="K28" s="1">
        <f t="shared" si="3"/>
        <v>9.3825399962952361E-3</v>
      </c>
      <c r="P28" s="1">
        <f t="shared" si="4"/>
        <v>9.4375746903545485E-3</v>
      </c>
      <c r="Q28" s="27">
        <f t="shared" si="5"/>
        <v>25028.858</v>
      </c>
      <c r="R28" s="27"/>
      <c r="S28" s="1">
        <f t="shared" si="7"/>
        <v>3.0288175502021199E-9</v>
      </c>
      <c r="T28" s="1">
        <v>1</v>
      </c>
      <c r="U28" s="1">
        <f t="shared" si="8"/>
        <v>3.0288175502021199E-9</v>
      </c>
      <c r="V28" s="28">
        <f t="shared" si="9"/>
        <v>5.5034694059312439E-5</v>
      </c>
      <c r="W28" s="1" t="str">
        <f t="shared" si="6"/>
        <v/>
      </c>
      <c r="AT28" s="1">
        <v>-4366</v>
      </c>
      <c r="AU28" s="1">
        <v>9.3825399962952361E-3</v>
      </c>
    </row>
    <row r="29" spans="1:47">
      <c r="A29" s="24" t="s">
        <v>48</v>
      </c>
      <c r="B29" s="25"/>
      <c r="C29" s="26">
        <v>40049.405700000003</v>
      </c>
      <c r="D29" s="26"/>
      <c r="E29" s="1">
        <f t="shared" si="0"/>
        <v>-4360.9783859803292</v>
      </c>
      <c r="F29" s="1">
        <f t="shared" si="1"/>
        <v>-4361</v>
      </c>
      <c r="G29" s="1">
        <f t="shared" si="2"/>
        <v>8.8540900032967329E-3</v>
      </c>
      <c r="K29" s="1">
        <f t="shared" si="3"/>
        <v>8.8540900032967329E-3</v>
      </c>
      <c r="P29" s="1">
        <f t="shared" si="4"/>
        <v>9.422913482394461E-3</v>
      </c>
      <c r="Q29" s="27">
        <f t="shared" si="5"/>
        <v>25030.905700000003</v>
      </c>
      <c r="R29" s="27"/>
      <c r="S29" s="1">
        <f t="shared" si="7"/>
        <v>3.2356015037284345E-7</v>
      </c>
      <c r="T29" s="1">
        <v>1</v>
      </c>
      <c r="U29" s="1">
        <f t="shared" si="8"/>
        <v>3.2356015037284345E-7</v>
      </c>
      <c r="V29" s="28">
        <f t="shared" si="9"/>
        <v>5.6882347909772805E-4</v>
      </c>
      <c r="W29" s="1" t="str">
        <f t="shared" si="6"/>
        <v/>
      </c>
      <c r="AT29" s="1">
        <v>-4361</v>
      </c>
      <c r="AU29" s="1">
        <v>8.8540900032967329E-3</v>
      </c>
    </row>
    <row r="30" spans="1:47">
      <c r="A30" s="24" t="s">
        <v>48</v>
      </c>
      <c r="B30" s="25"/>
      <c r="C30" s="26">
        <v>40418.4931</v>
      </c>
      <c r="D30" s="26"/>
      <c r="E30" s="1">
        <f t="shared" si="0"/>
        <v>-3459.9866045215845</v>
      </c>
      <c r="F30" s="1">
        <f t="shared" si="1"/>
        <v>-3460</v>
      </c>
      <c r="G30" s="1">
        <f t="shared" si="2"/>
        <v>5.4873999979463406E-3</v>
      </c>
      <c r="K30" s="1">
        <f t="shared" si="3"/>
        <v>5.4873999979463406E-3</v>
      </c>
      <c r="P30" s="1">
        <f t="shared" si="4"/>
        <v>6.9252565953962248E-3</v>
      </c>
      <c r="Q30" s="27">
        <f t="shared" si="5"/>
        <v>25399.9931</v>
      </c>
      <c r="R30" s="27"/>
      <c r="S30" s="1">
        <f t="shared" si="7"/>
        <v>2.0674315948301583E-6</v>
      </c>
      <c r="T30" s="1">
        <v>1</v>
      </c>
      <c r="U30" s="1">
        <f t="shared" si="8"/>
        <v>2.0674315948301583E-6</v>
      </c>
      <c r="V30" s="28">
        <f t="shared" si="9"/>
        <v>1.4378565974498842E-3</v>
      </c>
      <c r="W30" s="1" t="str">
        <f t="shared" si="6"/>
        <v/>
      </c>
      <c r="AT30" s="1">
        <v>-3460</v>
      </c>
      <c r="AU30" s="1">
        <v>5.4873999979463406E-3</v>
      </c>
    </row>
    <row r="31" spans="1:47">
      <c r="A31" s="29" t="s">
        <v>49</v>
      </c>
      <c r="B31" s="25" t="s">
        <v>50</v>
      </c>
      <c r="C31" s="26">
        <v>40820.349000000002</v>
      </c>
      <c r="D31" s="26"/>
      <c r="E31" s="1">
        <f t="shared" si="0"/>
        <v>-2479.0025253286549</v>
      </c>
      <c r="F31" s="1">
        <f t="shared" si="1"/>
        <v>-2479</v>
      </c>
      <c r="G31" s="1">
        <f t="shared" si="2"/>
        <v>-1.0344900001655333E-3</v>
      </c>
      <c r="K31" s="1">
        <f t="shared" si="3"/>
        <v>-1.0344900001655333E-3</v>
      </c>
      <c r="P31" s="1">
        <f t="shared" si="4"/>
        <v>4.5321796493058026E-3</v>
      </c>
      <c r="Q31" s="27">
        <f t="shared" si="5"/>
        <v>25801.849000000002</v>
      </c>
      <c r="R31" s="27"/>
      <c r="S31" s="1">
        <f t="shared" si="7"/>
        <v>3.0987810986345326E-5</v>
      </c>
      <c r="T31" s="1">
        <v>1</v>
      </c>
      <c r="U31" s="1">
        <f t="shared" si="8"/>
        <v>3.0987810986345326E-5</v>
      </c>
      <c r="V31" s="28">
        <f t="shared" si="9"/>
        <v>5.5666696494713359E-3</v>
      </c>
      <c r="W31" s="1" t="str">
        <f t="shared" si="6"/>
        <v/>
      </c>
      <c r="AT31" s="1">
        <v>-2479</v>
      </c>
      <c r="AU31" s="1">
        <v>-1.0344900001655333E-3</v>
      </c>
    </row>
    <row r="32" spans="1:47">
      <c r="A32" s="29" t="s">
        <v>51</v>
      </c>
      <c r="B32" s="25"/>
      <c r="C32" s="26">
        <v>40846.368600000002</v>
      </c>
      <c r="D32" s="26"/>
      <c r="E32" s="1">
        <f t="shared" si="0"/>
        <v>-2415.4851964877248</v>
      </c>
      <c r="F32" s="1">
        <f t="shared" si="1"/>
        <v>-2415.5</v>
      </c>
      <c r="G32" s="1">
        <f t="shared" si="2"/>
        <v>6.0641949967248365E-3</v>
      </c>
      <c r="K32" s="1">
        <f t="shared" si="3"/>
        <v>6.0641949967248365E-3</v>
      </c>
      <c r="P32" s="1">
        <f t="shared" si="4"/>
        <v>4.3890000415650289E-3</v>
      </c>
      <c r="Q32" s="27">
        <f t="shared" si="5"/>
        <v>25827.868600000002</v>
      </c>
      <c r="R32" s="27"/>
      <c r="S32" s="1">
        <f t="shared" si="7"/>
        <v>2.8062781377928702E-6</v>
      </c>
      <c r="T32" s="1">
        <v>1</v>
      </c>
      <c r="U32" s="1">
        <f t="shared" si="8"/>
        <v>2.8062781377928702E-6</v>
      </c>
      <c r="V32" s="28">
        <f t="shared" si="9"/>
        <v>1.6751949551598077E-3</v>
      </c>
      <c r="W32" s="1" t="str">
        <f t="shared" si="6"/>
        <v/>
      </c>
      <c r="AT32" s="1">
        <v>-2415.5</v>
      </c>
      <c r="AU32" s="1">
        <v>6.0641949967248365E-3</v>
      </c>
    </row>
    <row r="33" spans="1:47">
      <c r="A33" s="29" t="s">
        <v>51</v>
      </c>
      <c r="B33" s="25"/>
      <c r="C33" s="26">
        <v>40853.328000000001</v>
      </c>
      <c r="D33" s="26"/>
      <c r="E33" s="1">
        <f t="shared" si="0"/>
        <v>-2398.4963688986936</v>
      </c>
      <c r="F33" s="1">
        <f t="shared" si="1"/>
        <v>-2398.5</v>
      </c>
      <c r="G33" s="1">
        <f t="shared" si="2"/>
        <v>1.4874650005367585E-3</v>
      </c>
      <c r="K33" s="1">
        <f t="shared" si="3"/>
        <v>1.4874650005367585E-3</v>
      </c>
      <c r="P33" s="1">
        <f t="shared" si="4"/>
        <v>4.3509103933522687E-3</v>
      </c>
      <c r="Q33" s="27">
        <f t="shared" si="5"/>
        <v>25834.828000000001</v>
      </c>
      <c r="R33" s="27"/>
      <c r="S33" s="1">
        <f t="shared" si="7"/>
        <v>8.1993195176363707E-6</v>
      </c>
      <c r="T33" s="1">
        <v>1</v>
      </c>
      <c r="U33" s="1">
        <f t="shared" si="8"/>
        <v>8.1993195176363707E-6</v>
      </c>
      <c r="V33" s="28">
        <f t="shared" si="9"/>
        <v>2.8634453928155102E-3</v>
      </c>
      <c r="W33" s="1" t="str">
        <f t="shared" si="6"/>
        <v/>
      </c>
      <c r="AT33" s="1">
        <v>-2398.5</v>
      </c>
      <c r="AU33" s="1">
        <v>1.4874650005367585E-3</v>
      </c>
    </row>
    <row r="34" spans="1:47">
      <c r="A34" s="29" t="s">
        <v>52</v>
      </c>
      <c r="B34" s="25" t="s">
        <v>50</v>
      </c>
      <c r="C34" s="26">
        <v>41119.801800000001</v>
      </c>
      <c r="D34" s="26"/>
      <c r="E34" s="1">
        <f t="shared" si="0"/>
        <v>-1747.9981297984612</v>
      </c>
      <c r="F34" s="1">
        <f t="shared" si="1"/>
        <v>-1748</v>
      </c>
      <c r="G34" s="1">
        <f t="shared" si="2"/>
        <v>7.6611999975284562E-4</v>
      </c>
      <c r="K34" s="1">
        <f t="shared" si="3"/>
        <v>7.6611999975284562E-4</v>
      </c>
      <c r="P34" s="1">
        <f t="shared" si="4"/>
        <v>2.9701732964412062E-3</v>
      </c>
      <c r="Q34" s="27">
        <f t="shared" si="5"/>
        <v>26101.301800000001</v>
      </c>
      <c r="R34" s="27"/>
      <c r="S34" s="1">
        <f t="shared" si="7"/>
        <v>4.8578509346428309E-6</v>
      </c>
      <c r="T34" s="1">
        <v>1</v>
      </c>
      <c r="U34" s="1">
        <f t="shared" si="8"/>
        <v>4.8578509346428309E-6</v>
      </c>
      <c r="V34" s="28">
        <f t="shared" si="9"/>
        <v>2.2040532966883606E-3</v>
      </c>
      <c r="W34" s="1" t="str">
        <f t="shared" si="6"/>
        <v/>
      </c>
      <c r="AT34" s="1">
        <v>-1748</v>
      </c>
      <c r="AU34" s="1">
        <v>7.6611999975284562E-4</v>
      </c>
    </row>
    <row r="35" spans="1:47">
      <c r="A35" s="29" t="s">
        <v>53</v>
      </c>
      <c r="B35" s="25"/>
      <c r="C35" s="26">
        <v>41136.385199999997</v>
      </c>
      <c r="D35" s="26"/>
      <c r="E35" s="1">
        <f t="shared" si="0"/>
        <v>-1707.5158291058897</v>
      </c>
      <c r="F35" s="1">
        <f t="shared" si="1"/>
        <v>-1707.5</v>
      </c>
      <c r="G35" s="1">
        <f t="shared" ref="G35:G98" si="10">+C35-(C$7+F35*C$8)</f>
        <v>-6.4843250074773096E-3</v>
      </c>
      <c r="K35" s="1">
        <f t="shared" si="3"/>
        <v>-6.4843250074773096E-3</v>
      </c>
      <c r="P35" s="1">
        <f t="shared" si="4"/>
        <v>2.8891556847423124E-3</v>
      </c>
      <c r="Q35" s="27">
        <f t="shared" si="5"/>
        <v>26117.885199999997</v>
      </c>
      <c r="R35" s="27"/>
      <c r="S35" s="1">
        <f t="shared" si="7"/>
        <v>8.7862140287414044E-5</v>
      </c>
      <c r="T35" s="1">
        <v>1</v>
      </c>
      <c r="U35" s="1">
        <f t="shared" si="8"/>
        <v>8.7862140287414044E-5</v>
      </c>
      <c r="V35" s="28">
        <f t="shared" si="9"/>
        <v>9.3734806922196219E-3</v>
      </c>
      <c r="W35" s="1" t="str">
        <f t="shared" si="6"/>
        <v/>
      </c>
      <c r="AT35" s="1">
        <v>-1707.5</v>
      </c>
      <c r="AU35" s="1">
        <v>-6.4843250074773096E-3</v>
      </c>
    </row>
    <row r="36" spans="1:47">
      <c r="A36" s="29" t="s">
        <v>53</v>
      </c>
      <c r="B36" s="25"/>
      <c r="C36" s="26">
        <v>41139.456400000003</v>
      </c>
      <c r="D36" s="26"/>
      <c r="E36" s="1">
        <f t="shared" si="0"/>
        <v>-1700.0186185286084</v>
      </c>
      <c r="F36" s="1">
        <f t="shared" si="1"/>
        <v>-1700</v>
      </c>
      <c r="G36" s="1">
        <f t="shared" si="10"/>
        <v>-7.626999999047257E-3</v>
      </c>
      <c r="K36" s="1">
        <f t="shared" si="3"/>
        <v>-7.626999999047257E-3</v>
      </c>
      <c r="P36" s="1">
        <f t="shared" si="4"/>
        <v>2.8742160580362518E-3</v>
      </c>
      <c r="Q36" s="27">
        <f t="shared" si="5"/>
        <v>26120.956400000003</v>
      </c>
      <c r="R36" s="27"/>
      <c r="S36" s="1">
        <f t="shared" si="7"/>
        <v>1.1027553867754851E-4</v>
      </c>
      <c r="T36" s="1">
        <v>1</v>
      </c>
      <c r="U36" s="1">
        <f t="shared" si="8"/>
        <v>1.1027553867754851E-4</v>
      </c>
      <c r="V36" s="28">
        <f t="shared" si="9"/>
        <v>1.0501216057083509E-2</v>
      </c>
      <c r="W36" s="1" t="str">
        <f t="shared" si="6"/>
        <v/>
      </c>
      <c r="AT36" s="1">
        <v>-1700</v>
      </c>
      <c r="AU36" s="1">
        <v>-7.626999999047257E-3</v>
      </c>
    </row>
    <row r="37" spans="1:47">
      <c r="A37" s="29" t="s">
        <v>52</v>
      </c>
      <c r="B37" s="25" t="s">
        <v>54</v>
      </c>
      <c r="C37" s="26">
        <v>41145.817000000003</v>
      </c>
      <c r="D37" s="26">
        <v>5.0000000000000001E-4</v>
      </c>
      <c r="E37" s="1">
        <f t="shared" si="0"/>
        <v>-1684.4915419468921</v>
      </c>
      <c r="F37" s="1">
        <f t="shared" si="1"/>
        <v>-1684.5</v>
      </c>
      <c r="G37" s="1">
        <f t="shared" si="10"/>
        <v>3.4648049986572005E-3</v>
      </c>
      <c r="K37" s="1">
        <f t="shared" si="3"/>
        <v>3.4648049986572005E-3</v>
      </c>
      <c r="P37" s="1">
        <f t="shared" si="4"/>
        <v>2.8434038455591691E-3</v>
      </c>
      <c r="Q37" s="27">
        <f t="shared" si="5"/>
        <v>26127.317000000003</v>
      </c>
      <c r="R37" s="27"/>
      <c r="S37" s="1">
        <f t="shared" si="7"/>
        <v>3.8613939307156302E-7</v>
      </c>
      <c r="T37" s="1">
        <v>1</v>
      </c>
      <c r="U37" s="1">
        <f t="shared" si="8"/>
        <v>3.8613939307156302E-7</v>
      </c>
      <c r="V37" s="28">
        <f t="shared" si="9"/>
        <v>6.2140115309803137E-4</v>
      </c>
      <c r="W37" s="1" t="str">
        <f t="shared" si="6"/>
        <v/>
      </c>
      <c r="AT37" s="1">
        <v>-1684.5</v>
      </c>
      <c r="AU37" s="1">
        <v>3.4648049986572005E-3</v>
      </c>
    </row>
    <row r="38" spans="1:47">
      <c r="A38" s="29" t="s">
        <v>55</v>
      </c>
      <c r="B38" s="25"/>
      <c r="C38" s="26">
        <v>41479.470200000003</v>
      </c>
      <c r="D38" s="26"/>
      <c r="E38" s="1">
        <f t="shared" si="0"/>
        <v>-869.99938898416804</v>
      </c>
      <c r="F38" s="1">
        <f t="shared" si="1"/>
        <v>-870</v>
      </c>
      <c r="G38" s="1">
        <f t="shared" si="10"/>
        <v>2.5029999960679561E-4</v>
      </c>
      <c r="K38" s="1">
        <f t="shared" si="3"/>
        <v>2.5029999960679561E-4</v>
      </c>
      <c r="P38" s="1">
        <f t="shared" si="4"/>
        <v>1.3437698261882956E-3</v>
      </c>
      <c r="Q38" s="27">
        <f t="shared" si="5"/>
        <v>26460.970200000003</v>
      </c>
      <c r="R38" s="27"/>
      <c r="S38" s="1">
        <f t="shared" si="7"/>
        <v>1.1956762616441756E-6</v>
      </c>
      <c r="T38" s="1">
        <v>1</v>
      </c>
      <c r="U38" s="1">
        <f t="shared" si="8"/>
        <v>1.1956762616441756E-6</v>
      </c>
      <c r="V38" s="28">
        <f t="shared" si="9"/>
        <v>1.0934698265815E-3</v>
      </c>
      <c r="W38" s="1" t="str">
        <f t="shared" si="6"/>
        <v/>
      </c>
      <c r="AT38" s="1">
        <v>-870</v>
      </c>
      <c r="AU38" s="1">
        <v>2.5029999960679561E-4</v>
      </c>
    </row>
    <row r="39" spans="1:47">
      <c r="A39" s="29" t="s">
        <v>55</v>
      </c>
      <c r="B39" s="25"/>
      <c r="C39" s="26">
        <v>41479.470399999998</v>
      </c>
      <c r="D39" s="26"/>
      <c r="E39" s="1">
        <f t="shared" si="0"/>
        <v>-869.99890075739097</v>
      </c>
      <c r="F39" s="1">
        <f t="shared" si="1"/>
        <v>-870</v>
      </c>
      <c r="G39" s="1">
        <f t="shared" si="10"/>
        <v>4.5029999455437064E-4</v>
      </c>
      <c r="K39" s="1">
        <f t="shared" si="3"/>
        <v>4.5029999455437064E-4</v>
      </c>
      <c r="P39" s="1">
        <f t="shared" si="4"/>
        <v>1.3437698261882956E-3</v>
      </c>
      <c r="Q39" s="27">
        <f t="shared" si="5"/>
        <v>26460.970399999998</v>
      </c>
      <c r="R39" s="27"/>
      <c r="S39" s="1">
        <f t="shared" si="7"/>
        <v>7.9828834003995422E-7</v>
      </c>
      <c r="T39" s="1">
        <v>1</v>
      </c>
      <c r="U39" s="1">
        <f t="shared" si="8"/>
        <v>7.9828834003995422E-7</v>
      </c>
      <c r="V39" s="28">
        <f t="shared" si="9"/>
        <v>8.9346983163392495E-4</v>
      </c>
      <c r="W39" s="1" t="str">
        <f t="shared" si="6"/>
        <v/>
      </c>
      <c r="AT39" s="1">
        <v>-870</v>
      </c>
      <c r="AU39" s="1">
        <v>4.5029999455437064E-4</v>
      </c>
    </row>
    <row r="40" spans="1:47">
      <c r="A40" s="29" t="s">
        <v>52</v>
      </c>
      <c r="B40" s="25" t="s">
        <v>50</v>
      </c>
      <c r="C40" s="26">
        <v>41835.861599999997</v>
      </c>
      <c r="D40" s="26">
        <v>2.0000000000000001E-4</v>
      </c>
      <c r="E40" s="1">
        <f t="shared" si="0"/>
        <v>-2.4411340627005041E-4</v>
      </c>
      <c r="F40" s="1">
        <f t="shared" si="1"/>
        <v>0</v>
      </c>
      <c r="G40" s="1">
        <f t="shared" si="10"/>
        <v>-1.0000000474974513E-4</v>
      </c>
      <c r="K40" s="1">
        <f t="shared" si="3"/>
        <v>-1.0000000474974513E-4</v>
      </c>
      <c r="P40" s="1">
        <f t="shared" si="4"/>
        <v>9.9978937158258018E-7</v>
      </c>
      <c r="Q40" s="27">
        <f t="shared" si="5"/>
        <v>26817.361599999997</v>
      </c>
      <c r="R40" s="27"/>
      <c r="S40" s="1">
        <f t="shared" si="7"/>
        <v>1.0200958412550583E-8</v>
      </c>
      <c r="T40" s="1">
        <v>1</v>
      </c>
      <c r="U40" s="1">
        <f t="shared" si="8"/>
        <v>1.0200958412550583E-8</v>
      </c>
      <c r="V40" s="28">
        <f t="shared" si="9"/>
        <v>1.0099979412132771E-4</v>
      </c>
      <c r="W40" s="1" t="str">
        <f t="shared" si="6"/>
        <v/>
      </c>
      <c r="AT40" s="1">
        <v>0</v>
      </c>
      <c r="AU40" s="1">
        <v>-1.0000000474974513E-4</v>
      </c>
    </row>
    <row r="41" spans="1:47">
      <c r="A41" s="30" t="s">
        <v>31</v>
      </c>
      <c r="C41" s="26">
        <v>41835.861700000001</v>
      </c>
      <c r="D41" s="26" t="s">
        <v>14</v>
      </c>
      <c r="E41" s="1">
        <f t="shared" si="0"/>
        <v>0</v>
      </c>
      <c r="F41" s="1">
        <f t="shared" si="1"/>
        <v>0</v>
      </c>
      <c r="G41" s="1">
        <f t="shared" si="10"/>
        <v>0</v>
      </c>
      <c r="H41" s="1">
        <f>+G41</f>
        <v>0</v>
      </c>
      <c r="P41" s="1">
        <f t="shared" si="4"/>
        <v>9.9978937158258018E-7</v>
      </c>
      <c r="Q41" s="27">
        <f t="shared" si="5"/>
        <v>26817.361700000001</v>
      </c>
      <c r="R41" s="27"/>
      <c r="S41" s="1">
        <f t="shared" si="7"/>
        <v>9.995787875294905E-13</v>
      </c>
      <c r="T41" s="1">
        <v>0.2</v>
      </c>
      <c r="U41" s="1">
        <f t="shared" si="8"/>
        <v>1.9991575750589811E-13</v>
      </c>
      <c r="V41" s="28">
        <f t="shared" si="9"/>
        <v>9.9978937158258018E-7</v>
      </c>
      <c r="W41" s="1" t="str">
        <f t="shared" si="6"/>
        <v/>
      </c>
      <c r="AT41" s="1">
        <v>0</v>
      </c>
      <c r="AU41" s="1">
        <v>0</v>
      </c>
    </row>
    <row r="42" spans="1:47">
      <c r="A42" s="29" t="s">
        <v>52</v>
      </c>
      <c r="B42" s="25" t="s">
        <v>54</v>
      </c>
      <c r="C42" s="26">
        <v>41843.849799999996</v>
      </c>
      <c r="D42" s="26">
        <v>2.0000000000000001E-4</v>
      </c>
      <c r="E42" s="1">
        <f t="shared" si="0"/>
        <v>19.500022080044413</v>
      </c>
      <c r="F42" s="1">
        <f t="shared" si="1"/>
        <v>19.5</v>
      </c>
      <c r="G42" s="1">
        <f t="shared" si="10"/>
        <v>9.0449975687079132E-6</v>
      </c>
      <c r="K42" s="1">
        <f t="shared" ref="K42:K57" si="11">+G42</f>
        <v>9.0449975687079132E-6</v>
      </c>
      <c r="P42" s="1">
        <f t="shared" si="4"/>
        <v>-2.6030780082482368E-5</v>
      </c>
      <c r="Q42" s="27">
        <f t="shared" si="5"/>
        <v>26825.349799999996</v>
      </c>
      <c r="R42" s="27"/>
      <c r="S42" s="1">
        <f t="shared" si="7"/>
        <v>1.2303101778357397E-9</v>
      </c>
      <c r="T42" s="1">
        <v>1</v>
      </c>
      <c r="U42" s="1">
        <f t="shared" si="8"/>
        <v>1.2303101778357397E-9</v>
      </c>
      <c r="V42" s="28">
        <f t="shared" si="9"/>
        <v>3.5075777651190281E-5</v>
      </c>
      <c r="W42" s="1" t="str">
        <f t="shared" si="6"/>
        <v/>
      </c>
      <c r="AT42" s="1">
        <v>19.5</v>
      </c>
      <c r="AU42" s="1">
        <v>9.0449975687079132E-6</v>
      </c>
    </row>
    <row r="43" spans="1:47">
      <c r="A43" s="29" t="s">
        <v>55</v>
      </c>
      <c r="B43" s="25" t="s">
        <v>54</v>
      </c>
      <c r="C43" s="26">
        <v>41845.489000000001</v>
      </c>
      <c r="D43" s="26"/>
      <c r="E43" s="1">
        <f t="shared" si="0"/>
        <v>23.501528845574096</v>
      </c>
      <c r="F43" s="1">
        <f t="shared" si="1"/>
        <v>23.5</v>
      </c>
      <c r="G43" s="1">
        <f t="shared" si="10"/>
        <v>6.2628500018035993E-4</v>
      </c>
      <c r="K43" s="1">
        <f t="shared" si="11"/>
        <v>6.2628500018035993E-4</v>
      </c>
      <c r="P43" s="1">
        <f t="shared" si="4"/>
        <v>-3.1558896545832134E-5</v>
      </c>
      <c r="Q43" s="27">
        <f t="shared" si="5"/>
        <v>26826.989000000001</v>
      </c>
      <c r="R43" s="27"/>
      <c r="S43" s="1">
        <f t="shared" si="7"/>
        <v>4.3275859245990087E-7</v>
      </c>
      <c r="T43" s="1">
        <v>1</v>
      </c>
      <c r="U43" s="1">
        <f t="shared" si="8"/>
        <v>4.3275859245990087E-7</v>
      </c>
      <c r="V43" s="28">
        <f t="shared" si="9"/>
        <v>6.5784389672619208E-4</v>
      </c>
      <c r="W43" s="1" t="str">
        <f t="shared" si="6"/>
        <v/>
      </c>
      <c r="AT43" s="1">
        <v>23.5</v>
      </c>
      <c r="AU43" s="1">
        <v>6.2628500018035993E-4</v>
      </c>
    </row>
    <row r="44" spans="1:47">
      <c r="A44" s="29" t="s">
        <v>55</v>
      </c>
      <c r="B44" s="25"/>
      <c r="C44" s="26">
        <v>41851.4283</v>
      </c>
      <c r="D44" s="26"/>
      <c r="E44" s="1">
        <f t="shared" si="0"/>
        <v>38.000155695518949</v>
      </c>
      <c r="F44" s="1">
        <f t="shared" si="1"/>
        <v>38</v>
      </c>
      <c r="G44" s="1">
        <f t="shared" si="10"/>
        <v>6.3779996708035469E-5</v>
      </c>
      <c r="K44" s="1">
        <f t="shared" si="11"/>
        <v>6.3779996708035469E-5</v>
      </c>
      <c r="P44" s="1">
        <f t="shared" si="4"/>
        <v>-5.1550902021172273E-5</v>
      </c>
      <c r="Q44" s="27">
        <f t="shared" si="5"/>
        <v>26832.9283</v>
      </c>
      <c r="R44" s="27"/>
      <c r="S44" s="1">
        <f t="shared" si="7"/>
        <v>1.3301216201686774E-8</v>
      </c>
      <c r="T44" s="1">
        <v>1</v>
      </c>
      <c r="U44" s="1">
        <f t="shared" si="8"/>
        <v>1.3301216201686774E-8</v>
      </c>
      <c r="V44" s="28">
        <f t="shared" si="9"/>
        <v>1.1533089872920775E-4</v>
      </c>
      <c r="W44" s="1" t="str">
        <f t="shared" si="6"/>
        <v/>
      </c>
      <c r="AT44" s="1">
        <v>38</v>
      </c>
      <c r="AU44" s="1">
        <v>6.3779996708035469E-5</v>
      </c>
    </row>
    <row r="45" spans="1:47">
      <c r="A45" s="29" t="s">
        <v>52</v>
      </c>
      <c r="B45" s="25" t="s">
        <v>54</v>
      </c>
      <c r="C45" s="26">
        <v>41877.8508</v>
      </c>
      <c r="D45" s="26">
        <v>2.0000000000000001E-4</v>
      </c>
      <c r="E45" s="1">
        <f t="shared" si="0"/>
        <v>102.5010174035979</v>
      </c>
      <c r="F45" s="1">
        <f t="shared" si="1"/>
        <v>102.5</v>
      </c>
      <c r="G45" s="1">
        <f t="shared" si="10"/>
        <v>4.1677500121295452E-4</v>
      </c>
      <c r="K45" s="1">
        <f t="shared" si="11"/>
        <v>4.1677500121295452E-4</v>
      </c>
      <c r="P45" s="1">
        <f t="shared" si="4"/>
        <v>-1.3958016098361355E-4</v>
      </c>
      <c r="Q45" s="27">
        <f t="shared" si="5"/>
        <v>26859.3508</v>
      </c>
      <c r="R45" s="27"/>
      <c r="S45" s="1">
        <f t="shared" si="7"/>
        <v>3.0953106650276953E-7</v>
      </c>
      <c r="T45" s="1">
        <v>1</v>
      </c>
      <c r="U45" s="1">
        <f t="shared" si="8"/>
        <v>3.0953106650276953E-7</v>
      </c>
      <c r="V45" s="28">
        <f t="shared" si="9"/>
        <v>5.5635516219656805E-4</v>
      </c>
      <c r="W45" s="1" t="str">
        <f t="shared" si="6"/>
        <v/>
      </c>
      <c r="AT45" s="1">
        <v>102.5</v>
      </c>
      <c r="AU45" s="1">
        <v>4.1677500121295452E-4</v>
      </c>
    </row>
    <row r="46" spans="1:47">
      <c r="A46" s="29" t="s">
        <v>55</v>
      </c>
      <c r="B46" s="25"/>
      <c r="C46" s="26">
        <v>41895.468000000001</v>
      </c>
      <c r="D46" s="26"/>
      <c r="E46" s="1">
        <f t="shared" si="0"/>
        <v>145.50696237033389</v>
      </c>
      <c r="F46" s="1">
        <f t="shared" si="1"/>
        <v>145.5</v>
      </c>
      <c r="G46" s="1">
        <f t="shared" si="10"/>
        <v>2.8521049971459433E-3</v>
      </c>
      <c r="K46" s="1">
        <f t="shared" si="11"/>
        <v>2.8521049971459433E-3</v>
      </c>
      <c r="P46" s="1">
        <f t="shared" si="4"/>
        <v>-1.9744924614848605E-4</v>
      </c>
      <c r="Q46" s="27">
        <f t="shared" si="5"/>
        <v>26876.968000000001</v>
      </c>
      <c r="R46" s="27"/>
      <c r="S46" s="1">
        <f t="shared" si="7"/>
        <v>9.2997810827950582E-6</v>
      </c>
      <c r="T46" s="1">
        <v>1</v>
      </c>
      <c r="U46" s="1">
        <f t="shared" si="8"/>
        <v>9.2997810827950582E-6</v>
      </c>
      <c r="V46" s="28">
        <f t="shared" si="9"/>
        <v>3.0495542432944292E-3</v>
      </c>
      <c r="W46" s="1" t="str">
        <f t="shared" si="6"/>
        <v/>
      </c>
      <c r="AT46" s="1">
        <v>145.5</v>
      </c>
      <c r="AU46" s="1">
        <v>2.8521049971459433E-3</v>
      </c>
    </row>
    <row r="47" spans="1:47">
      <c r="A47" s="29" t="s">
        <v>56</v>
      </c>
      <c r="B47" s="25"/>
      <c r="C47" s="26">
        <v>42193.482799999998</v>
      </c>
      <c r="D47" s="26"/>
      <c r="E47" s="1">
        <f t="shared" si="0"/>
        <v>873.00100728509233</v>
      </c>
      <c r="F47" s="1">
        <f t="shared" si="1"/>
        <v>873</v>
      </c>
      <c r="G47" s="1">
        <f t="shared" si="10"/>
        <v>4.1262999729951844E-4</v>
      </c>
      <c r="K47" s="1">
        <f t="shared" si="11"/>
        <v>4.1262999729951844E-4</v>
      </c>
      <c r="P47" s="1">
        <f t="shared" si="4"/>
        <v>-1.0774308467573308E-3</v>
      </c>
      <c r="Q47" s="27">
        <f t="shared" si="5"/>
        <v>27174.982799999998</v>
      </c>
      <c r="R47" s="27"/>
      <c r="S47" s="1">
        <f t="shared" si="7"/>
        <v>2.2202813189914101E-6</v>
      </c>
      <c r="T47" s="1">
        <v>1</v>
      </c>
      <c r="U47" s="1">
        <f t="shared" si="8"/>
        <v>2.2202813189914101E-6</v>
      </c>
      <c r="V47" s="28">
        <f t="shared" si="9"/>
        <v>1.4900608440568492E-3</v>
      </c>
      <c r="W47" s="1" t="str">
        <f t="shared" si="6"/>
        <v/>
      </c>
      <c r="AT47" s="1">
        <v>873</v>
      </c>
      <c r="AU47" s="1">
        <v>4.1262999729951844E-4</v>
      </c>
    </row>
    <row r="48" spans="1:47">
      <c r="A48" s="29" t="s">
        <v>57</v>
      </c>
      <c r="B48" s="25" t="s">
        <v>54</v>
      </c>
      <c r="C48" s="26">
        <v>42215.807800000002</v>
      </c>
      <c r="D48" s="26">
        <v>2.0000000000000001E-4</v>
      </c>
      <c r="E48" s="1">
        <f t="shared" si="0"/>
        <v>927.49932264636061</v>
      </c>
      <c r="F48" s="1">
        <f t="shared" si="1"/>
        <v>927.5</v>
      </c>
      <c r="G48" s="1">
        <f t="shared" si="10"/>
        <v>-2.7747499552788213E-4</v>
      </c>
      <c r="K48" s="1">
        <f t="shared" si="11"/>
        <v>-2.7747499552788213E-4</v>
      </c>
      <c r="P48" s="1">
        <f t="shared" si="4"/>
        <v>-1.1358204000168454E-3</v>
      </c>
      <c r="Q48" s="27">
        <f t="shared" si="5"/>
        <v>27197.307800000002</v>
      </c>
      <c r="R48" s="27"/>
      <c r="S48" s="1">
        <f t="shared" si="7"/>
        <v>7.3675683340732204E-7</v>
      </c>
      <c r="T48" s="1">
        <v>1</v>
      </c>
      <c r="U48" s="1">
        <f t="shared" si="8"/>
        <v>7.3675683340732204E-7</v>
      </c>
      <c r="V48" s="28">
        <f t="shared" si="9"/>
        <v>8.5834540448896332E-4</v>
      </c>
      <c r="W48" s="1" t="str">
        <f t="shared" si="6"/>
        <v/>
      </c>
      <c r="AT48" s="1">
        <v>927.5</v>
      </c>
      <c r="AU48" s="1">
        <v>-2.7747499552788213E-4</v>
      </c>
    </row>
    <row r="49" spans="1:47">
      <c r="A49" s="29" t="s">
        <v>57</v>
      </c>
      <c r="B49" s="25" t="s">
        <v>50</v>
      </c>
      <c r="C49" s="26">
        <v>42216.832000000002</v>
      </c>
      <c r="D49" s="26">
        <v>2.9999999999999997E-4</v>
      </c>
      <c r="E49" s="1">
        <f t="shared" si="0"/>
        <v>929.99953203462451</v>
      </c>
      <c r="F49" s="1">
        <f t="shared" si="1"/>
        <v>930</v>
      </c>
      <c r="G49" s="1">
        <f t="shared" si="10"/>
        <v>-1.9169999723089859E-4</v>
      </c>
      <c r="K49" s="1">
        <f t="shared" si="11"/>
        <v>-1.9169999723089859E-4</v>
      </c>
      <c r="P49" s="1">
        <f t="shared" si="4"/>
        <v>-1.1384736311479361E-3</v>
      </c>
      <c r="Q49" s="27">
        <f t="shared" si="5"/>
        <v>27198.332000000002</v>
      </c>
      <c r="R49" s="27"/>
      <c r="S49" s="1">
        <f t="shared" si="7"/>
        <v>8.9638031388047249E-7</v>
      </c>
      <c r="T49" s="1">
        <v>1</v>
      </c>
      <c r="U49" s="1">
        <f t="shared" si="8"/>
        <v>8.9638031388047249E-7</v>
      </c>
      <c r="V49" s="28">
        <f t="shared" si="9"/>
        <v>9.467736339170375E-4</v>
      </c>
      <c r="W49" s="1" t="str">
        <f t="shared" si="6"/>
        <v/>
      </c>
      <c r="AT49" s="1">
        <v>930</v>
      </c>
      <c r="AU49" s="1">
        <v>-1.9169999723089859E-4</v>
      </c>
    </row>
    <row r="50" spans="1:47">
      <c r="A50" s="29" t="s">
        <v>58</v>
      </c>
      <c r="B50" s="25" t="s">
        <v>50</v>
      </c>
      <c r="C50" s="26">
        <v>42225.417000000001</v>
      </c>
      <c r="D50" s="26"/>
      <c r="E50" s="1">
        <f t="shared" si="0"/>
        <v>950.95666696749572</v>
      </c>
      <c r="F50" s="1">
        <f t="shared" si="1"/>
        <v>951</v>
      </c>
      <c r="G50" s="1">
        <f t="shared" si="10"/>
        <v>-1.7751189996488392E-2</v>
      </c>
      <c r="K50" s="1">
        <f t="shared" si="11"/>
        <v>-1.7751189996488392E-2</v>
      </c>
      <c r="P50" s="1">
        <f t="shared" si="4"/>
        <v>-1.1606735400542291E-3</v>
      </c>
      <c r="Q50" s="27">
        <f t="shared" si="5"/>
        <v>27206.917000000001</v>
      </c>
      <c r="R50" s="27"/>
      <c r="S50" s="1">
        <f t="shared" si="7"/>
        <v>2.752452362912128E-4</v>
      </c>
      <c r="T50" s="1">
        <v>1</v>
      </c>
      <c r="U50" s="1">
        <f t="shared" si="8"/>
        <v>2.752452362912128E-4</v>
      </c>
      <c r="V50" s="28">
        <f t="shared" si="9"/>
        <v>1.6590516456434164E-2</v>
      </c>
      <c r="W50" s="1" t="str">
        <f t="shared" si="6"/>
        <v/>
      </c>
      <c r="AT50" s="1">
        <v>951</v>
      </c>
      <c r="AU50" s="1">
        <v>-1.7751189996488392E-2</v>
      </c>
    </row>
    <row r="51" spans="1:47">
      <c r="A51" s="29" t="s">
        <v>58</v>
      </c>
      <c r="B51" s="25" t="s">
        <v>50</v>
      </c>
      <c r="C51" s="26">
        <v>42230.332900000001</v>
      </c>
      <c r="D51" s="26"/>
      <c r="E51" s="1">
        <f t="shared" si="0"/>
        <v>962.95703733633798</v>
      </c>
      <c r="F51" s="1">
        <f t="shared" si="1"/>
        <v>963</v>
      </c>
      <c r="G51" s="1">
        <f t="shared" si="10"/>
        <v>-1.7599469996639527E-2</v>
      </c>
      <c r="K51" s="1">
        <f t="shared" si="11"/>
        <v>-1.7599469996639527E-2</v>
      </c>
      <c r="P51" s="1">
        <f t="shared" si="4"/>
        <v>-1.1732892040947698E-3</v>
      </c>
      <c r="Q51" s="27">
        <f t="shared" si="5"/>
        <v>27211.832900000001</v>
      </c>
      <c r="R51" s="27"/>
      <c r="S51" s="1">
        <f t="shared" si="7"/>
        <v>2.6981941542936634E-4</v>
      </c>
      <c r="T51" s="1">
        <v>1</v>
      </c>
      <c r="U51" s="1">
        <f t="shared" si="8"/>
        <v>2.6981941542936634E-4</v>
      </c>
      <c r="V51" s="28">
        <f t="shared" si="9"/>
        <v>1.6426180792544758E-2</v>
      </c>
      <c r="W51" s="1" t="str">
        <f t="shared" si="6"/>
        <v/>
      </c>
      <c r="AT51" s="1">
        <v>963</v>
      </c>
      <c r="AU51" s="1">
        <v>-1.7599469996639527E-2</v>
      </c>
    </row>
    <row r="52" spans="1:47">
      <c r="A52" s="29" t="s">
        <v>57</v>
      </c>
      <c r="B52" s="25" t="s">
        <v>50</v>
      </c>
      <c r="C52" s="26">
        <v>42241.820099999997</v>
      </c>
      <c r="D52" s="26">
        <v>2.9999999999999997E-4</v>
      </c>
      <c r="E52" s="1">
        <f t="shared" si="0"/>
        <v>990.99883120946754</v>
      </c>
      <c r="F52" s="1">
        <f t="shared" si="1"/>
        <v>991</v>
      </c>
      <c r="G52" s="1">
        <f t="shared" si="10"/>
        <v>-4.7879000339889899E-4</v>
      </c>
      <c r="K52" s="1">
        <f t="shared" si="11"/>
        <v>-4.7879000339889899E-4</v>
      </c>
      <c r="P52" s="1">
        <f t="shared" si="4"/>
        <v>-1.2025277788393087E-3</v>
      </c>
      <c r="Q52" s="27">
        <f t="shared" si="5"/>
        <v>27223.320099999997</v>
      </c>
      <c r="R52" s="27"/>
      <c r="S52" s="1">
        <f t="shared" si="7"/>
        <v>5.2379636759943296E-7</v>
      </c>
      <c r="T52" s="1">
        <v>1</v>
      </c>
      <c r="U52" s="1">
        <f t="shared" si="8"/>
        <v>5.2379636759943296E-7</v>
      </c>
      <c r="V52" s="28">
        <f t="shared" si="9"/>
        <v>7.2373777544040971E-4</v>
      </c>
      <c r="W52" s="1" t="str">
        <f t="shared" si="6"/>
        <v/>
      </c>
      <c r="AT52" s="1">
        <v>991</v>
      </c>
      <c r="AU52" s="1">
        <v>-4.7879000339889899E-4</v>
      </c>
    </row>
    <row r="53" spans="1:47">
      <c r="A53" s="29" t="s">
        <v>57</v>
      </c>
      <c r="B53" s="25" t="s">
        <v>50</v>
      </c>
      <c r="C53" s="26">
        <v>42248.784399999997</v>
      </c>
      <c r="D53" s="26">
        <v>2.0000000000000001E-4</v>
      </c>
      <c r="E53" s="1">
        <f t="shared" si="0"/>
        <v>1007.9996203548377</v>
      </c>
      <c r="F53" s="1">
        <f t="shared" si="1"/>
        <v>1008</v>
      </c>
      <c r="G53" s="1">
        <f t="shared" si="10"/>
        <v>-1.5552000695606694E-4</v>
      </c>
      <c r="K53" s="1">
        <f t="shared" si="11"/>
        <v>-1.5552000695606694E-4</v>
      </c>
      <c r="P53" s="1">
        <f t="shared" si="4"/>
        <v>-1.220144546869214E-3</v>
      </c>
      <c r="Q53" s="27">
        <f t="shared" si="5"/>
        <v>27230.284399999997</v>
      </c>
      <c r="R53" s="27"/>
      <c r="S53" s="1">
        <f t="shared" si="7"/>
        <v>1.13342541098528E-6</v>
      </c>
      <c r="T53" s="1">
        <v>1</v>
      </c>
      <c r="U53" s="1">
        <f t="shared" si="8"/>
        <v>1.13342541098528E-6</v>
      </c>
      <c r="V53" s="28">
        <f t="shared" si="9"/>
        <v>1.0646245399131471E-3</v>
      </c>
      <c r="W53" s="1" t="str">
        <f t="shared" si="6"/>
        <v/>
      </c>
      <c r="AT53" s="1">
        <v>1008</v>
      </c>
      <c r="AU53" s="1">
        <v>-1.5552000695606694E-4</v>
      </c>
    </row>
    <row r="54" spans="1:47">
      <c r="A54" s="29" t="s">
        <v>56</v>
      </c>
      <c r="B54" s="25" t="s">
        <v>54</v>
      </c>
      <c r="C54" s="26">
        <v>42251.444799999997</v>
      </c>
      <c r="D54" s="26"/>
      <c r="E54" s="1">
        <f t="shared" si="0"/>
        <v>1014.4940131067806</v>
      </c>
      <c r="F54" s="1">
        <f t="shared" si="1"/>
        <v>1014.5</v>
      </c>
      <c r="G54" s="1">
        <f t="shared" si="10"/>
        <v>-2.452505003020633E-3</v>
      </c>
      <c r="K54" s="1">
        <f t="shared" si="11"/>
        <v>-2.452505003020633E-3</v>
      </c>
      <c r="P54" s="1">
        <f t="shared" si="4"/>
        <v>-1.2268533693743935E-3</v>
      </c>
      <c r="Q54" s="27">
        <f t="shared" si="5"/>
        <v>27232.944799999997</v>
      </c>
      <c r="R54" s="27"/>
      <c r="S54" s="1">
        <f t="shared" si="7"/>
        <v>1.5022219270596957E-6</v>
      </c>
      <c r="T54" s="1">
        <v>1</v>
      </c>
      <c r="U54" s="1">
        <f t="shared" si="8"/>
        <v>1.5022219270596957E-6</v>
      </c>
      <c r="V54" s="28">
        <f t="shared" si="9"/>
        <v>1.2256516336462396E-3</v>
      </c>
      <c r="W54" s="1" t="str">
        <f t="shared" si="6"/>
        <v/>
      </c>
      <c r="AT54" s="1">
        <v>1014.5</v>
      </c>
      <c r="AU54" s="1">
        <v>-2.452505003020633E-3</v>
      </c>
    </row>
    <row r="55" spans="1:47">
      <c r="A55" s="29" t="s">
        <v>57</v>
      </c>
      <c r="B55" s="25" t="s">
        <v>54</v>
      </c>
      <c r="C55" s="26">
        <v>42265.784800000001</v>
      </c>
      <c r="D55" s="26">
        <v>2.9999999999999997E-4</v>
      </c>
      <c r="E55" s="1">
        <f t="shared" si="0"/>
        <v>1049.499873903226</v>
      </c>
      <c r="F55" s="1">
        <f t="shared" si="1"/>
        <v>1049.5</v>
      </c>
      <c r="G55" s="1">
        <f t="shared" si="10"/>
        <v>-5.1654998969752342E-5</v>
      </c>
      <c r="K55" s="1">
        <f t="shared" si="11"/>
        <v>-5.1654998969752342E-5</v>
      </c>
      <c r="P55" s="1">
        <f t="shared" si="4"/>
        <v>-1.2627210498309177E-3</v>
      </c>
      <c r="Q55" s="27">
        <f t="shared" si="5"/>
        <v>27247.284800000001</v>
      </c>
      <c r="R55" s="27"/>
      <c r="S55" s="1">
        <f t="shared" si="7"/>
        <v>1.4666809795484587E-6</v>
      </c>
      <c r="T55" s="1">
        <v>1</v>
      </c>
      <c r="U55" s="1">
        <f t="shared" si="8"/>
        <v>1.4666809795484587E-6</v>
      </c>
      <c r="V55" s="28">
        <f t="shared" si="9"/>
        <v>1.2110660508611653E-3</v>
      </c>
      <c r="W55" s="1" t="str">
        <f t="shared" si="6"/>
        <v/>
      </c>
      <c r="AT55" s="1">
        <v>1049.5</v>
      </c>
      <c r="AU55" s="1">
        <v>-5.1654998969752342E-5</v>
      </c>
    </row>
    <row r="56" spans="1:47">
      <c r="A56" s="29" t="s">
        <v>56</v>
      </c>
      <c r="B56" s="25"/>
      <c r="C56" s="26">
        <v>42268.447399999997</v>
      </c>
      <c r="D56" s="26"/>
      <c r="E56" s="1">
        <f t="shared" si="0"/>
        <v>1055.9996371498403</v>
      </c>
      <c r="F56" s="1">
        <f t="shared" si="1"/>
        <v>1056</v>
      </c>
      <c r="G56" s="1">
        <f t="shared" si="10"/>
        <v>-1.4864000695524737E-4</v>
      </c>
      <c r="K56" s="1">
        <f t="shared" si="11"/>
        <v>-1.4864000695524737E-4</v>
      </c>
      <c r="P56" s="1">
        <f t="shared" si="4"/>
        <v>-1.2693345086381613E-3</v>
      </c>
      <c r="Q56" s="27">
        <f t="shared" si="5"/>
        <v>27249.947399999997</v>
      </c>
      <c r="R56" s="27"/>
      <c r="S56" s="1">
        <f t="shared" si="7"/>
        <v>1.2559561661023147E-6</v>
      </c>
      <c r="T56" s="1">
        <v>1</v>
      </c>
      <c r="U56" s="1">
        <f t="shared" si="8"/>
        <v>1.2559561661023147E-6</v>
      </c>
      <c r="V56" s="28">
        <f t="shared" si="9"/>
        <v>1.1206945016829139E-3</v>
      </c>
      <c r="W56" s="1" t="str">
        <f t="shared" si="6"/>
        <v/>
      </c>
      <c r="AT56" s="1">
        <v>1056</v>
      </c>
      <c r="AU56" s="1">
        <v>-1.4864000695524737E-4</v>
      </c>
    </row>
    <row r="57" spans="1:47">
      <c r="A57" s="29" t="s">
        <v>56</v>
      </c>
      <c r="B57" s="25"/>
      <c r="C57" s="26">
        <v>42268.447999999997</v>
      </c>
      <c r="D57" s="26"/>
      <c r="E57" s="1">
        <f t="shared" si="0"/>
        <v>1056.0011018302068</v>
      </c>
      <c r="F57" s="1">
        <f t="shared" si="1"/>
        <v>1056</v>
      </c>
      <c r="G57" s="1">
        <f t="shared" si="10"/>
        <v>4.5135999243939295E-4</v>
      </c>
      <c r="K57" s="1">
        <f t="shared" si="11"/>
        <v>4.5135999243939295E-4</v>
      </c>
      <c r="P57" s="1">
        <f t="shared" si="4"/>
        <v>-1.2693345086381613E-3</v>
      </c>
      <c r="Q57" s="27">
        <f t="shared" si="5"/>
        <v>27249.947999999997</v>
      </c>
      <c r="R57" s="27"/>
      <c r="S57" s="1">
        <f t="shared" si="7"/>
        <v>2.9607895660385334E-6</v>
      </c>
      <c r="T57" s="1">
        <v>1</v>
      </c>
      <c r="U57" s="1">
        <f t="shared" si="8"/>
        <v>2.9607895660385334E-6</v>
      </c>
      <c r="V57" s="28">
        <f t="shared" si="9"/>
        <v>1.7206945010775543E-3</v>
      </c>
      <c r="W57" s="1" t="str">
        <f t="shared" si="6"/>
        <v/>
      </c>
      <c r="AT57" s="1">
        <v>1056</v>
      </c>
      <c r="AU57" s="1">
        <v>4.5135999243939295E-4</v>
      </c>
    </row>
    <row r="58" spans="1:47">
      <c r="A58" s="30" t="s">
        <v>59</v>
      </c>
      <c r="B58" s="11"/>
      <c r="C58" s="26">
        <v>42565.432000000001</v>
      </c>
      <c r="D58" s="26"/>
      <c r="E58" s="1">
        <f t="shared" si="0"/>
        <v>1780.9788258726692</v>
      </c>
      <c r="F58" s="1">
        <f t="shared" si="1"/>
        <v>1781</v>
      </c>
      <c r="G58" s="1">
        <f t="shared" si="10"/>
        <v>-8.6738899990450591E-3</v>
      </c>
      <c r="J58" s="1">
        <f>+G58</f>
        <v>-8.6738899990450591E-3</v>
      </c>
      <c r="P58" s="1">
        <f t="shared" si="4"/>
        <v>-1.9132454235069815E-3</v>
      </c>
      <c r="Q58" s="27">
        <f t="shared" si="5"/>
        <v>27546.932000000001</v>
      </c>
      <c r="R58" s="27"/>
      <c r="S58" s="1">
        <f t="shared" si="7"/>
        <v>4.5706315076752434E-5</v>
      </c>
      <c r="T58" s="1">
        <v>0.1</v>
      </c>
      <c r="U58" s="1">
        <f t="shared" si="8"/>
        <v>4.5706315076752436E-6</v>
      </c>
      <c r="V58" s="28">
        <f t="shared" si="9"/>
        <v>6.7606445755380778E-3</v>
      </c>
      <c r="W58" s="1" t="str">
        <f t="shared" si="6"/>
        <v/>
      </c>
      <c r="AD58" s="1">
        <v>11</v>
      </c>
      <c r="AF58" s="1" t="s">
        <v>60</v>
      </c>
      <c r="AH58" s="1" t="s">
        <v>61</v>
      </c>
      <c r="AT58" s="1">
        <v>1781</v>
      </c>
      <c r="AU58" s="1">
        <v>-8.6738899990450591E-3</v>
      </c>
    </row>
    <row r="59" spans="1:47">
      <c r="A59" s="30" t="s">
        <v>59</v>
      </c>
      <c r="B59" s="11"/>
      <c r="C59" s="26">
        <v>42567.48</v>
      </c>
      <c r="D59" s="26"/>
      <c r="E59" s="1">
        <f t="shared" si="0"/>
        <v>1785.9782681956251</v>
      </c>
      <c r="F59" s="1">
        <f t="shared" si="1"/>
        <v>1786</v>
      </c>
      <c r="G59" s="1">
        <f t="shared" si="10"/>
        <v>-8.9023399996221997E-3</v>
      </c>
      <c r="J59" s="1">
        <f>+G59</f>
        <v>-8.9023399996221997E-3</v>
      </c>
      <c r="P59" s="1">
        <f t="shared" si="4"/>
        <v>-1.9170410030849956E-3</v>
      </c>
      <c r="Q59" s="27">
        <f t="shared" si="5"/>
        <v>27548.980000000003</v>
      </c>
      <c r="R59" s="27"/>
      <c r="S59" s="1">
        <f t="shared" si="7"/>
        <v>4.8794402071023672E-5</v>
      </c>
      <c r="T59" s="1">
        <v>0.1</v>
      </c>
      <c r="U59" s="1">
        <f t="shared" si="8"/>
        <v>4.8794402071023674E-6</v>
      </c>
      <c r="V59" s="28">
        <f t="shared" si="9"/>
        <v>6.9852989965372043E-3</v>
      </c>
      <c r="W59" s="1" t="str">
        <f t="shared" si="6"/>
        <v/>
      </c>
      <c r="AD59" s="1">
        <v>19</v>
      </c>
      <c r="AF59" s="1" t="s">
        <v>60</v>
      </c>
      <c r="AH59" s="1" t="s">
        <v>61</v>
      </c>
      <c r="AT59" s="1">
        <v>1786</v>
      </c>
      <c r="AU59" s="1">
        <v>-8.9023399996221997E-3</v>
      </c>
    </row>
    <row r="60" spans="1:47">
      <c r="A60" s="29" t="s">
        <v>57</v>
      </c>
      <c r="B60" s="25" t="s">
        <v>50</v>
      </c>
      <c r="C60" s="26">
        <v>42572.813099999999</v>
      </c>
      <c r="D60" s="26">
        <v>4.0000000000000002E-4</v>
      </c>
      <c r="E60" s="1">
        <f t="shared" si="0"/>
        <v>1798.9970796470434</v>
      </c>
      <c r="F60" s="1">
        <f t="shared" si="1"/>
        <v>1799</v>
      </c>
      <c r="G60" s="1">
        <f t="shared" si="10"/>
        <v>-1.1963100041612051E-3</v>
      </c>
      <c r="K60" s="1">
        <f>+G60</f>
        <v>-1.1963100041612051E-3</v>
      </c>
      <c r="P60" s="1">
        <f t="shared" si="4"/>
        <v>-1.9268681474200521E-3</v>
      </c>
      <c r="Q60" s="27">
        <f t="shared" si="5"/>
        <v>27554.313099999999</v>
      </c>
      <c r="R60" s="27"/>
      <c r="S60" s="1">
        <f t="shared" si="7"/>
        <v>5.3371520068181393E-7</v>
      </c>
      <c r="T60" s="1">
        <v>1</v>
      </c>
      <c r="U60" s="1">
        <f t="shared" si="8"/>
        <v>5.3371520068181393E-7</v>
      </c>
      <c r="V60" s="28">
        <f t="shared" si="9"/>
        <v>7.3055814325884692E-4</v>
      </c>
      <c r="W60" s="1" t="str">
        <f t="shared" si="6"/>
        <v/>
      </c>
      <c r="AT60" s="1">
        <v>1799</v>
      </c>
      <c r="AU60" s="1">
        <v>-1.1963100041612051E-3</v>
      </c>
    </row>
    <row r="61" spans="1:47">
      <c r="A61" s="30" t="s">
        <v>62</v>
      </c>
      <c r="B61" s="11"/>
      <c r="C61" s="26">
        <v>42581.413</v>
      </c>
      <c r="D61" s="26"/>
      <c r="E61" s="1">
        <f t="shared" si="0"/>
        <v>1819.990587475726</v>
      </c>
      <c r="F61" s="1">
        <f t="shared" si="1"/>
        <v>1820</v>
      </c>
      <c r="G61" s="1">
        <f t="shared" si="10"/>
        <v>-3.855800001474563E-3</v>
      </c>
      <c r="J61" s="1">
        <f>+G61</f>
        <v>-3.855800001474563E-3</v>
      </c>
      <c r="P61" s="1">
        <f t="shared" si="4"/>
        <v>-1.9426165563314062E-3</v>
      </c>
      <c r="Q61" s="27">
        <f t="shared" si="5"/>
        <v>27562.913</v>
      </c>
      <c r="R61" s="27"/>
      <c r="S61" s="1">
        <f t="shared" si="7"/>
        <v>3.6602708947698386E-6</v>
      </c>
      <c r="T61" s="1">
        <v>0.1</v>
      </c>
      <c r="U61" s="1">
        <f t="shared" si="8"/>
        <v>3.6602708947698387E-7</v>
      </c>
      <c r="V61" s="28">
        <f t="shared" si="9"/>
        <v>1.9131834451431569E-3</v>
      </c>
      <c r="W61" s="1" t="str">
        <f t="shared" si="6"/>
        <v/>
      </c>
      <c r="AD61" s="1">
        <v>5</v>
      </c>
      <c r="AF61" s="1" t="s">
        <v>63</v>
      </c>
      <c r="AH61" s="1" t="s">
        <v>61</v>
      </c>
      <c r="AT61" s="1">
        <v>1820</v>
      </c>
      <c r="AU61" s="1">
        <v>-3.855800001474563E-3</v>
      </c>
    </row>
    <row r="62" spans="1:47">
      <c r="A62" s="29" t="s">
        <v>57</v>
      </c>
      <c r="B62" s="25" t="s">
        <v>50</v>
      </c>
      <c r="C62" s="26">
        <v>42581.826200000003</v>
      </c>
      <c r="D62" s="26">
        <v>2.0000000000000001E-4</v>
      </c>
      <c r="E62" s="1">
        <f t="shared" si="0"/>
        <v>1820.999264022531</v>
      </c>
      <c r="F62" s="1">
        <f t="shared" si="1"/>
        <v>1821</v>
      </c>
      <c r="G62" s="1">
        <f t="shared" si="10"/>
        <v>-3.014899994013831E-4</v>
      </c>
      <c r="K62" s="1">
        <f>+G62</f>
        <v>-3.014899994013831E-4</v>
      </c>
      <c r="P62" s="1">
        <f t="shared" si="4"/>
        <v>-1.9433625917768564E-3</v>
      </c>
      <c r="Q62" s="27">
        <f t="shared" si="5"/>
        <v>27563.326200000003</v>
      </c>
      <c r="R62" s="27"/>
      <c r="S62" s="1">
        <f t="shared" si="7"/>
        <v>2.695745609593757E-6</v>
      </c>
      <c r="T62" s="1">
        <v>1</v>
      </c>
      <c r="U62" s="1">
        <f t="shared" si="8"/>
        <v>2.695745609593757E-6</v>
      </c>
      <c r="V62" s="28">
        <f t="shared" si="9"/>
        <v>1.6418725923754733E-3</v>
      </c>
      <c r="W62" s="1" t="str">
        <f t="shared" si="6"/>
        <v/>
      </c>
      <c r="AT62" s="1">
        <v>1821</v>
      </c>
      <c r="AU62" s="1">
        <v>-3.014899994013831E-4</v>
      </c>
    </row>
    <row r="63" spans="1:47">
      <c r="A63" s="30" t="s">
        <v>62</v>
      </c>
      <c r="B63" s="11"/>
      <c r="C63" s="26">
        <v>42592.495999999999</v>
      </c>
      <c r="D63" s="26"/>
      <c r="E63" s="1">
        <f t="shared" si="0"/>
        <v>1847.045675007585</v>
      </c>
      <c r="F63" s="1">
        <f t="shared" si="1"/>
        <v>1847</v>
      </c>
      <c r="G63" s="1">
        <f t="shared" si="10"/>
        <v>1.8710569995164406E-2</v>
      </c>
      <c r="J63" s="1">
        <f t="shared" ref="J63:J70" si="12">+G63</f>
        <v>1.8710569995164406E-2</v>
      </c>
      <c r="P63" s="1">
        <f t="shared" si="4"/>
        <v>-1.9626354256552254E-3</v>
      </c>
      <c r="Q63" s="27">
        <f t="shared" si="5"/>
        <v>27573.995999999999</v>
      </c>
      <c r="R63" s="27"/>
      <c r="S63" s="1">
        <f t="shared" si="7"/>
        <v>4.2738142237140609E-4</v>
      </c>
      <c r="T63" s="1">
        <v>0.1</v>
      </c>
      <c r="U63" s="1">
        <f t="shared" si="8"/>
        <v>4.2738142237140614E-5</v>
      </c>
      <c r="V63" s="28">
        <f t="shared" si="9"/>
        <v>2.0673205420819629E-2</v>
      </c>
      <c r="W63" s="1" t="str">
        <f t="shared" si="6"/>
        <v/>
      </c>
      <c r="AD63" s="1">
        <v>7</v>
      </c>
      <c r="AF63" s="1" t="s">
        <v>63</v>
      </c>
      <c r="AH63" s="1" t="s">
        <v>61</v>
      </c>
      <c r="AT63" s="1">
        <v>1847</v>
      </c>
      <c r="AU63" s="1">
        <v>1.8710569995164406E-2</v>
      </c>
    </row>
    <row r="64" spans="1:47">
      <c r="A64" s="30" t="s">
        <v>62</v>
      </c>
      <c r="B64" s="11" t="s">
        <v>54</v>
      </c>
      <c r="C64" s="26">
        <v>42593.504999999997</v>
      </c>
      <c r="D64" s="26"/>
      <c r="E64" s="1">
        <f t="shared" si="0"/>
        <v>1849.5087791598542</v>
      </c>
      <c r="F64" s="1">
        <f t="shared" si="1"/>
        <v>1849.5</v>
      </c>
      <c r="G64" s="1">
        <f t="shared" si="10"/>
        <v>3.5963449990958907E-3</v>
      </c>
      <c r="J64" s="1">
        <f t="shared" si="12"/>
        <v>3.5963449990958907E-3</v>
      </c>
      <c r="P64" s="1">
        <f t="shared" si="4"/>
        <v>-1.964475988387315E-3</v>
      </c>
      <c r="Q64" s="27">
        <f t="shared" si="5"/>
        <v>27575.004999999997</v>
      </c>
      <c r="R64" s="27"/>
      <c r="S64" s="1">
        <f t="shared" si="7"/>
        <v>3.0922730054833691E-5</v>
      </c>
      <c r="T64" s="1">
        <v>0.1</v>
      </c>
      <c r="U64" s="1">
        <f t="shared" si="8"/>
        <v>3.0922730054833693E-6</v>
      </c>
      <c r="V64" s="28">
        <f t="shared" si="9"/>
        <v>5.5608209874832056E-3</v>
      </c>
      <c r="W64" s="1" t="str">
        <f t="shared" si="6"/>
        <v/>
      </c>
      <c r="AD64" s="1">
        <v>8</v>
      </c>
      <c r="AF64" s="1" t="s">
        <v>63</v>
      </c>
      <c r="AH64" s="1" t="s">
        <v>61</v>
      </c>
      <c r="AT64" s="1">
        <v>1849.5</v>
      </c>
      <c r="AU64" s="1">
        <v>3.5963449990958907E-3</v>
      </c>
    </row>
    <row r="65" spans="1:47">
      <c r="A65" s="30" t="s">
        <v>59</v>
      </c>
      <c r="B65" s="11" t="s">
        <v>54</v>
      </c>
      <c r="C65" s="26">
        <v>42595.548999999999</v>
      </c>
      <c r="D65" s="26"/>
      <c r="E65" s="1">
        <f t="shared" si="0"/>
        <v>1854.4984569470212</v>
      </c>
      <c r="F65" s="1">
        <f t="shared" si="1"/>
        <v>1854.5</v>
      </c>
      <c r="G65" s="1">
        <f t="shared" si="10"/>
        <v>-6.3210500229615718E-4</v>
      </c>
      <c r="J65" s="1">
        <f t="shared" si="12"/>
        <v>-6.3210500229615718E-4</v>
      </c>
      <c r="P65" s="1">
        <f t="shared" si="4"/>
        <v>-1.9681504852348632E-3</v>
      </c>
      <c r="Q65" s="27">
        <f t="shared" si="5"/>
        <v>27577.048999999999</v>
      </c>
      <c r="R65" s="27"/>
      <c r="S65" s="1">
        <f t="shared" si="7"/>
        <v>1.7850175324809202E-6</v>
      </c>
      <c r="T65" s="1">
        <v>0.1</v>
      </c>
      <c r="U65" s="1">
        <f t="shared" si="8"/>
        <v>1.7850175324809203E-7</v>
      </c>
      <c r="V65" s="28">
        <f t="shared" si="9"/>
        <v>1.3360454829387061E-3</v>
      </c>
      <c r="W65" s="1" t="str">
        <f t="shared" si="6"/>
        <v/>
      </c>
      <c r="AD65" s="1">
        <v>9</v>
      </c>
      <c r="AF65" s="1" t="s">
        <v>64</v>
      </c>
      <c r="AH65" s="1" t="s">
        <v>61</v>
      </c>
      <c r="AT65" s="1">
        <v>1854.5</v>
      </c>
      <c r="AU65" s="1">
        <v>-6.3210500229615718E-4</v>
      </c>
    </row>
    <row r="66" spans="1:47">
      <c r="A66" s="30" t="s">
        <v>59</v>
      </c>
      <c r="B66" s="11"/>
      <c r="C66" s="26">
        <v>42596.557000000001</v>
      </c>
      <c r="D66" s="26"/>
      <c r="E66" s="1">
        <f t="shared" si="0"/>
        <v>1856.9591199653521</v>
      </c>
      <c r="F66" s="1">
        <f t="shared" si="1"/>
        <v>1857</v>
      </c>
      <c r="G66" s="1">
        <f t="shared" si="10"/>
        <v>-1.6746330002206378E-2</v>
      </c>
      <c r="J66" s="1">
        <f t="shared" si="12"/>
        <v>-1.6746330002206378E-2</v>
      </c>
      <c r="P66" s="1">
        <f t="shared" si="4"/>
        <v>-1.9699844193503215E-3</v>
      </c>
      <c r="Q66" s="27">
        <f t="shared" si="5"/>
        <v>27578.057000000001</v>
      </c>
      <c r="R66" s="27"/>
      <c r="S66" s="1">
        <f t="shared" si="7"/>
        <v>2.183403887839897E-4</v>
      </c>
      <c r="T66" s="1">
        <v>0.1</v>
      </c>
      <c r="U66" s="1">
        <f t="shared" si="8"/>
        <v>2.1834038878398972E-5</v>
      </c>
      <c r="V66" s="28">
        <f t="shared" si="9"/>
        <v>1.4776345582856057E-2</v>
      </c>
      <c r="W66" s="1" t="str">
        <f t="shared" si="6"/>
        <v/>
      </c>
      <c r="AD66" s="1">
        <v>11</v>
      </c>
      <c r="AF66" s="1" t="s">
        <v>60</v>
      </c>
      <c r="AH66" s="1" t="s">
        <v>61</v>
      </c>
      <c r="AT66" s="1">
        <v>1857</v>
      </c>
      <c r="AU66" s="1">
        <v>-1.6746330002206378E-2</v>
      </c>
    </row>
    <row r="67" spans="1:47">
      <c r="A67" s="30" t="s">
        <v>65</v>
      </c>
      <c r="B67" s="11"/>
      <c r="C67" s="26">
        <v>42601.485999999997</v>
      </c>
      <c r="D67" s="26"/>
      <c r="E67" s="1">
        <f t="shared" si="0"/>
        <v>1868.9914691888882</v>
      </c>
      <c r="F67" s="1">
        <f t="shared" si="1"/>
        <v>1869</v>
      </c>
      <c r="G67" s="1">
        <f t="shared" si="10"/>
        <v>-3.4946100058732554E-3</v>
      </c>
      <c r="J67" s="1">
        <f t="shared" si="12"/>
        <v>-3.4946100058732554E-3</v>
      </c>
      <c r="P67" s="1">
        <f t="shared" si="4"/>
        <v>-1.9787565463233532E-3</v>
      </c>
      <c r="Q67" s="27">
        <f t="shared" si="5"/>
        <v>27582.985999999997</v>
      </c>
      <c r="R67" s="27"/>
      <c r="S67" s="1">
        <f t="shared" si="7"/>
        <v>2.2978117108294068E-6</v>
      </c>
      <c r="T67" s="1">
        <v>0.1</v>
      </c>
      <c r="U67" s="1">
        <f t="shared" si="8"/>
        <v>2.2978117108294069E-7</v>
      </c>
      <c r="V67" s="28">
        <f t="shared" si="9"/>
        <v>1.5158534595499022E-3</v>
      </c>
      <c r="W67" s="1" t="str">
        <f t="shared" si="6"/>
        <v/>
      </c>
      <c r="AD67" s="1">
        <v>8</v>
      </c>
      <c r="AF67" s="1" t="s">
        <v>66</v>
      </c>
      <c r="AH67" s="1" t="s">
        <v>61</v>
      </c>
      <c r="AT67" s="1">
        <v>1869</v>
      </c>
      <c r="AU67" s="1">
        <v>-3.4946100058732554E-3</v>
      </c>
    </row>
    <row r="68" spans="1:47">
      <c r="A68" s="30" t="s">
        <v>59</v>
      </c>
      <c r="B68" s="11"/>
      <c r="C68" s="26">
        <v>42608.46</v>
      </c>
      <c r="D68" s="26"/>
      <c r="E68" s="1">
        <f t="shared" si="0"/>
        <v>1886.0159373335475</v>
      </c>
      <c r="F68" s="1">
        <f t="shared" si="1"/>
        <v>1886</v>
      </c>
      <c r="G68" s="1">
        <f t="shared" si="10"/>
        <v>6.5286600001854822E-3</v>
      </c>
      <c r="J68" s="1">
        <f t="shared" si="12"/>
        <v>6.5286600001854822E-3</v>
      </c>
      <c r="P68" s="1">
        <f t="shared" si="4"/>
        <v>-1.9910965819885007E-3</v>
      </c>
      <c r="Q68" s="27">
        <f t="shared" si="5"/>
        <v>27589.96</v>
      </c>
      <c r="R68" s="27"/>
      <c r="S68" s="1">
        <f t="shared" si="7"/>
        <v>7.2586252219496901E-5</v>
      </c>
      <c r="T68" s="1">
        <v>0.1</v>
      </c>
      <c r="U68" s="1">
        <f t="shared" si="8"/>
        <v>7.2586252219496901E-6</v>
      </c>
      <c r="V68" s="28">
        <f t="shared" si="9"/>
        <v>8.5197565821739825E-3</v>
      </c>
      <c r="W68" s="1" t="str">
        <f t="shared" si="6"/>
        <v/>
      </c>
      <c r="AD68" s="1">
        <v>12</v>
      </c>
      <c r="AF68" s="1" t="s">
        <v>66</v>
      </c>
      <c r="AH68" s="1" t="s">
        <v>61</v>
      </c>
      <c r="AT68" s="1">
        <v>1886</v>
      </c>
      <c r="AU68" s="1">
        <v>6.5286600001854822E-3</v>
      </c>
    </row>
    <row r="69" spans="1:47">
      <c r="A69" s="30" t="s">
        <v>59</v>
      </c>
      <c r="B69" s="11" t="s">
        <v>54</v>
      </c>
      <c r="C69" s="26">
        <v>42609.474000000002</v>
      </c>
      <c r="D69" s="26"/>
      <c r="E69" s="1">
        <f t="shared" si="0"/>
        <v>1888.491247155562</v>
      </c>
      <c r="F69" s="1">
        <f t="shared" si="1"/>
        <v>1888.5</v>
      </c>
      <c r="G69" s="1">
        <f t="shared" si="10"/>
        <v>-3.5855649985023774E-3</v>
      </c>
      <c r="J69" s="1">
        <f t="shared" si="12"/>
        <v>-3.5855649985023774E-3</v>
      </c>
      <c r="P69" s="1">
        <f t="shared" si="4"/>
        <v>-1.9929026759141076E-3</v>
      </c>
      <c r="Q69" s="27">
        <f t="shared" si="5"/>
        <v>27590.974000000002</v>
      </c>
      <c r="R69" s="27"/>
      <c r="S69" s="1">
        <f t="shared" si="7"/>
        <v>2.536573273792262E-6</v>
      </c>
      <c r="T69" s="1">
        <v>0.1</v>
      </c>
      <c r="U69" s="1">
        <f t="shared" si="8"/>
        <v>2.5365732737922623E-7</v>
      </c>
      <c r="V69" s="28">
        <f t="shared" si="9"/>
        <v>1.5926623225882698E-3</v>
      </c>
      <c r="W69" s="1" t="str">
        <f t="shared" si="6"/>
        <v/>
      </c>
      <c r="AD69" s="1">
        <v>13</v>
      </c>
      <c r="AF69" s="1" t="s">
        <v>66</v>
      </c>
      <c r="AH69" s="1" t="s">
        <v>61</v>
      </c>
      <c r="AT69" s="1">
        <v>1888.5</v>
      </c>
      <c r="AU69" s="1">
        <v>-3.5855649985023774E-3</v>
      </c>
    </row>
    <row r="70" spans="1:47">
      <c r="A70" s="30" t="s">
        <v>59</v>
      </c>
      <c r="B70" s="11"/>
      <c r="C70" s="26">
        <v>42610.500999999997</v>
      </c>
      <c r="D70" s="26"/>
      <c r="E70" s="1">
        <f t="shared" si="0"/>
        <v>1890.9982917188638</v>
      </c>
      <c r="F70" s="1">
        <f t="shared" si="1"/>
        <v>1891</v>
      </c>
      <c r="G70" s="1">
        <f t="shared" si="10"/>
        <v>-6.997900054557249E-4</v>
      </c>
      <c r="J70" s="1">
        <f t="shared" si="12"/>
        <v>-6.997900054557249E-4</v>
      </c>
      <c r="P70" s="1">
        <f t="shared" si="4"/>
        <v>-1.9947065603008376E-3</v>
      </c>
      <c r="Q70" s="27">
        <f t="shared" si="5"/>
        <v>27592.000999999997</v>
      </c>
      <c r="R70" s="27"/>
      <c r="S70" s="1">
        <f t="shared" si="7"/>
        <v>1.6768088840119358E-6</v>
      </c>
      <c r="T70" s="1">
        <v>0.1</v>
      </c>
      <c r="U70" s="1">
        <f t="shared" si="8"/>
        <v>1.6768088840119358E-7</v>
      </c>
      <c r="V70" s="28">
        <f t="shared" si="9"/>
        <v>1.2949165548451127E-3</v>
      </c>
      <c r="W70" s="1" t="str">
        <f t="shared" si="6"/>
        <v/>
      </c>
      <c r="AD70" s="1">
        <v>15</v>
      </c>
      <c r="AF70" s="1" t="s">
        <v>66</v>
      </c>
      <c r="AH70" s="1" t="s">
        <v>61</v>
      </c>
      <c r="AT70" s="1">
        <v>1891</v>
      </c>
      <c r="AU70" s="1">
        <v>-6.997900054557249E-4</v>
      </c>
    </row>
    <row r="71" spans="1:47">
      <c r="A71" s="29" t="s">
        <v>57</v>
      </c>
      <c r="B71" s="25" t="s">
        <v>54</v>
      </c>
      <c r="C71" s="26">
        <v>42614.804400000001</v>
      </c>
      <c r="D71" s="26">
        <v>1.1999999999999999E-3</v>
      </c>
      <c r="E71" s="1">
        <f t="shared" si="0"/>
        <v>1901.5034675453307</v>
      </c>
      <c r="F71" s="1">
        <f t="shared" si="1"/>
        <v>1901.5</v>
      </c>
      <c r="G71" s="1">
        <f t="shared" si="10"/>
        <v>1.4204649996827357E-3</v>
      </c>
      <c r="K71" s="1">
        <f>+G71</f>
        <v>1.4204649996827357E-3</v>
      </c>
      <c r="P71" s="1">
        <f t="shared" si="4"/>
        <v>-2.0022587465605645E-3</v>
      </c>
      <c r="Q71" s="27">
        <f t="shared" si="5"/>
        <v>27596.304400000001</v>
      </c>
      <c r="R71" s="27"/>
      <c r="S71" s="1">
        <f t="shared" si="7"/>
        <v>1.1715037843097771E-5</v>
      </c>
      <c r="T71" s="1">
        <v>1</v>
      </c>
      <c r="U71" s="1">
        <f t="shared" si="8"/>
        <v>1.1715037843097771E-5</v>
      </c>
      <c r="V71" s="28">
        <f t="shared" si="9"/>
        <v>3.4227237462433001E-3</v>
      </c>
      <c r="W71" s="1" t="str">
        <f t="shared" si="6"/>
        <v/>
      </c>
      <c r="AT71" s="1">
        <v>1901.5</v>
      </c>
      <c r="AU71" s="1">
        <v>1.4204649996827357E-3</v>
      </c>
    </row>
    <row r="72" spans="1:47">
      <c r="A72" s="30" t="s">
        <v>59</v>
      </c>
      <c r="B72" s="11" t="s">
        <v>54</v>
      </c>
      <c r="C72" s="26">
        <v>42620.53</v>
      </c>
      <c r="D72" s="26"/>
      <c r="E72" s="1">
        <f t="shared" si="0"/>
        <v>1915.4804240708538</v>
      </c>
      <c r="F72" s="1">
        <f t="shared" si="1"/>
        <v>1915.5</v>
      </c>
      <c r="G72" s="1">
        <f t="shared" si="10"/>
        <v>-8.019195003726054E-3</v>
      </c>
      <c r="J72" s="1">
        <f t="shared" ref="J72:J87" si="13">+G72</f>
        <v>-8.019195003726054E-3</v>
      </c>
      <c r="P72" s="1">
        <f t="shared" si="4"/>
        <v>-2.0122676984934132E-3</v>
      </c>
      <c r="Q72" s="27">
        <f t="shared" si="5"/>
        <v>27602.03</v>
      </c>
      <c r="R72" s="27"/>
      <c r="S72" s="1">
        <f t="shared" si="7"/>
        <v>3.6083175650349476E-5</v>
      </c>
      <c r="T72" s="1">
        <v>0.1</v>
      </c>
      <c r="U72" s="1">
        <f t="shared" si="8"/>
        <v>3.6083175650349476E-6</v>
      </c>
      <c r="V72" s="28">
        <f t="shared" si="9"/>
        <v>6.0069273052326408E-3</v>
      </c>
      <c r="W72" s="1" t="str">
        <f t="shared" si="6"/>
        <v/>
      </c>
      <c r="AD72" s="1">
        <v>10</v>
      </c>
      <c r="AF72" s="1" t="s">
        <v>60</v>
      </c>
      <c r="AH72" s="1" t="s">
        <v>61</v>
      </c>
      <c r="AT72" s="1">
        <v>1915.5</v>
      </c>
      <c r="AU72" s="1">
        <v>-8.019195003726054E-3</v>
      </c>
    </row>
    <row r="73" spans="1:47">
      <c r="A73" s="30" t="s">
        <v>59</v>
      </c>
      <c r="B73" s="11" t="s">
        <v>54</v>
      </c>
      <c r="C73" s="26">
        <v>42620.535000000003</v>
      </c>
      <c r="D73" s="26"/>
      <c r="E73" s="1">
        <f t="shared" si="0"/>
        <v>1915.4926297405989</v>
      </c>
      <c r="F73" s="1">
        <f t="shared" si="1"/>
        <v>1915.5</v>
      </c>
      <c r="G73" s="1">
        <f t="shared" si="10"/>
        <v>-3.0191949990694411E-3</v>
      </c>
      <c r="J73" s="1">
        <f t="shared" si="13"/>
        <v>-3.0191949990694411E-3</v>
      </c>
      <c r="P73" s="1">
        <f t="shared" si="4"/>
        <v>-2.0122676984934132E-3</v>
      </c>
      <c r="Q73" s="27">
        <f t="shared" si="5"/>
        <v>27602.035000000003</v>
      </c>
      <c r="R73" s="27"/>
      <c r="S73" s="1">
        <f t="shared" si="7"/>
        <v>1.0139025886453265E-6</v>
      </c>
      <c r="T73" s="1">
        <v>0.1</v>
      </c>
      <c r="U73" s="1">
        <f t="shared" si="8"/>
        <v>1.0139025886453265E-7</v>
      </c>
      <c r="V73" s="28">
        <f t="shared" si="9"/>
        <v>1.006927300576028E-3</v>
      </c>
      <c r="W73" s="1" t="str">
        <f t="shared" si="6"/>
        <v/>
      </c>
      <c r="AD73" s="1">
        <v>10</v>
      </c>
      <c r="AF73" s="1" t="s">
        <v>67</v>
      </c>
      <c r="AH73" s="1" t="s">
        <v>61</v>
      </c>
      <c r="AT73" s="1">
        <v>1915.5</v>
      </c>
      <c r="AU73" s="1">
        <v>-3.0191949990694411E-3</v>
      </c>
    </row>
    <row r="74" spans="1:47">
      <c r="A74" s="30" t="s">
        <v>62</v>
      </c>
      <c r="B74" s="11" t="s">
        <v>54</v>
      </c>
      <c r="C74" s="26">
        <v>42627.506000000001</v>
      </c>
      <c r="D74" s="26"/>
      <c r="E74" s="1">
        <f t="shared" si="0"/>
        <v>1932.5097744834077</v>
      </c>
      <c r="F74" s="1">
        <f t="shared" si="1"/>
        <v>1932.5</v>
      </c>
      <c r="G74" s="1">
        <f t="shared" si="10"/>
        <v>4.0040750027401373E-3</v>
      </c>
      <c r="J74" s="1">
        <f t="shared" si="13"/>
        <v>4.0040750027401373E-3</v>
      </c>
      <c r="P74" s="1">
        <f t="shared" si="4"/>
        <v>-2.0243282716813837E-3</v>
      </c>
      <c r="Q74" s="27">
        <f t="shared" si="5"/>
        <v>27609.006000000001</v>
      </c>
      <c r="R74" s="27"/>
      <c r="S74" s="1">
        <f t="shared" si="7"/>
        <v>3.6341646039056117E-5</v>
      </c>
      <c r="T74" s="1">
        <v>0.1</v>
      </c>
      <c r="U74" s="1">
        <f t="shared" si="8"/>
        <v>3.6341646039056119E-6</v>
      </c>
      <c r="V74" s="28">
        <f t="shared" si="9"/>
        <v>6.028403274421521E-3</v>
      </c>
      <c r="W74" s="1" t="str">
        <f t="shared" si="6"/>
        <v/>
      </c>
      <c r="AD74" s="1">
        <v>12</v>
      </c>
      <c r="AF74" s="1" t="s">
        <v>63</v>
      </c>
      <c r="AH74" s="1" t="s">
        <v>61</v>
      </c>
      <c r="AT74" s="1">
        <v>1932.5</v>
      </c>
      <c r="AU74" s="1">
        <v>4.0040750027401373E-3</v>
      </c>
    </row>
    <row r="75" spans="1:47">
      <c r="A75" s="30" t="s">
        <v>62</v>
      </c>
      <c r="B75" s="11" t="s">
        <v>54</v>
      </c>
      <c r="C75" s="26">
        <v>42632.43</v>
      </c>
      <c r="D75" s="26"/>
      <c r="E75" s="1">
        <f t="shared" si="0"/>
        <v>1944.5299180372165</v>
      </c>
      <c r="F75" s="1">
        <f t="shared" si="1"/>
        <v>1944.5</v>
      </c>
      <c r="G75" s="1">
        <f t="shared" si="10"/>
        <v>1.2255795001692604E-2</v>
      </c>
      <c r="J75" s="1">
        <f t="shared" si="13"/>
        <v>1.2255795001692604E-2</v>
      </c>
      <c r="P75" s="1">
        <f t="shared" si="4"/>
        <v>-2.0327801038987894E-3</v>
      </c>
      <c r="Q75" s="27">
        <f t="shared" si="5"/>
        <v>27613.93</v>
      </c>
      <c r="R75" s="27"/>
      <c r="S75" s="1">
        <f t="shared" si="7"/>
        <v>2.0416337854812613E-4</v>
      </c>
      <c r="T75" s="1">
        <v>0.1</v>
      </c>
      <c r="U75" s="1">
        <f t="shared" si="8"/>
        <v>2.0416337854812614E-5</v>
      </c>
      <c r="V75" s="28">
        <f t="shared" si="9"/>
        <v>1.4288575105591395E-2</v>
      </c>
      <c r="W75" s="1" t="str">
        <f t="shared" si="6"/>
        <v/>
      </c>
      <c r="AD75" s="1">
        <v>13</v>
      </c>
      <c r="AF75" s="1" t="s">
        <v>63</v>
      </c>
      <c r="AH75" s="1" t="s">
        <v>61</v>
      </c>
      <c r="AT75" s="1">
        <v>1944.5</v>
      </c>
      <c r="AU75" s="1">
        <v>1.2255795001692604E-2</v>
      </c>
    </row>
    <row r="76" spans="1:47">
      <c r="A76" s="30" t="s">
        <v>62</v>
      </c>
      <c r="B76" s="11" t="s">
        <v>54</v>
      </c>
      <c r="C76" s="26">
        <v>42639.381000000001</v>
      </c>
      <c r="D76" s="26"/>
      <c r="E76" s="1">
        <f t="shared" si="0"/>
        <v>1961.498240101098</v>
      </c>
      <c r="F76" s="1">
        <f t="shared" si="1"/>
        <v>1961.5</v>
      </c>
      <c r="G76" s="1">
        <f t="shared" si="10"/>
        <v>-7.209350005723536E-4</v>
      </c>
      <c r="J76" s="1">
        <f t="shared" si="13"/>
        <v>-7.209350005723536E-4</v>
      </c>
      <c r="P76" s="1">
        <f t="shared" si="4"/>
        <v>-2.0446663886601341E-3</v>
      </c>
      <c r="Q76" s="27">
        <f t="shared" si="5"/>
        <v>27620.881000000001</v>
      </c>
      <c r="R76" s="27"/>
      <c r="S76" s="1">
        <f t="shared" si="7"/>
        <v>1.7522647878088023E-6</v>
      </c>
      <c r="T76" s="1">
        <v>0.1</v>
      </c>
      <c r="U76" s="1">
        <f t="shared" si="8"/>
        <v>1.7522647878088025E-7</v>
      </c>
      <c r="V76" s="28">
        <f t="shared" si="9"/>
        <v>1.3237313880877805E-3</v>
      </c>
      <c r="W76" s="1" t="str">
        <f t="shared" si="6"/>
        <v/>
      </c>
      <c r="AD76" s="1">
        <v>5</v>
      </c>
      <c r="AF76" s="1" t="s">
        <v>63</v>
      </c>
      <c r="AH76" s="1" t="s">
        <v>61</v>
      </c>
      <c r="AT76" s="1">
        <v>1961.5</v>
      </c>
      <c r="AU76" s="1">
        <v>-7.209350005723536E-4</v>
      </c>
    </row>
    <row r="77" spans="1:47">
      <c r="A77" s="30" t="s">
        <v>62</v>
      </c>
      <c r="B77" s="11" t="s">
        <v>54</v>
      </c>
      <c r="C77" s="26">
        <v>42650.428</v>
      </c>
      <c r="D77" s="26"/>
      <c r="E77" s="1">
        <f t="shared" si="0"/>
        <v>1988.4654468108736</v>
      </c>
      <c r="F77" s="1">
        <f t="shared" si="1"/>
        <v>1988.5</v>
      </c>
      <c r="G77" s="1">
        <f t="shared" si="10"/>
        <v>-1.4154565003991593E-2</v>
      </c>
      <c r="J77" s="1">
        <f t="shared" si="13"/>
        <v>-1.4154565003991593E-2</v>
      </c>
      <c r="P77" s="1">
        <f t="shared" si="4"/>
        <v>-2.0633346110591538E-3</v>
      </c>
      <c r="Q77" s="27">
        <f t="shared" si="5"/>
        <v>27631.928</v>
      </c>
      <c r="R77" s="27"/>
      <c r="S77" s="1">
        <f t="shared" si="7"/>
        <v>1.4619785241497312E-4</v>
      </c>
      <c r="T77" s="1">
        <v>0.1</v>
      </c>
      <c r="U77" s="1">
        <f t="shared" si="8"/>
        <v>1.4619785241497312E-5</v>
      </c>
      <c r="V77" s="28">
        <f t="shared" si="9"/>
        <v>1.2091230392932438E-2</v>
      </c>
      <c r="W77" s="1" t="str">
        <f t="shared" si="6"/>
        <v/>
      </c>
      <c r="AD77" s="1">
        <v>13</v>
      </c>
      <c r="AF77" s="1" t="s">
        <v>63</v>
      </c>
      <c r="AH77" s="1" t="s">
        <v>61</v>
      </c>
      <c r="AT77" s="1">
        <v>1988.5</v>
      </c>
      <c r="AU77" s="1">
        <v>-1.4154565003991593E-2</v>
      </c>
    </row>
    <row r="78" spans="1:47">
      <c r="A78" s="30" t="s">
        <v>62</v>
      </c>
      <c r="B78" s="11"/>
      <c r="C78" s="26">
        <v>42651.472999999998</v>
      </c>
      <c r="D78" s="26"/>
      <c r="E78" s="1">
        <f t="shared" si="0"/>
        <v>1991.0164317852259</v>
      </c>
      <c r="F78" s="1">
        <f t="shared" si="1"/>
        <v>1991</v>
      </c>
      <c r="G78" s="1">
        <f t="shared" si="10"/>
        <v>6.7312099999981001E-3</v>
      </c>
      <c r="J78" s="1">
        <f t="shared" si="13"/>
        <v>6.7312099999981001E-3</v>
      </c>
      <c r="P78" s="1">
        <f t="shared" si="4"/>
        <v>-2.0650501138907993E-3</v>
      </c>
      <c r="Q78" s="27">
        <f t="shared" si="5"/>
        <v>27632.972999999998</v>
      </c>
      <c r="R78" s="27"/>
      <c r="S78" s="1">
        <f t="shared" si="7"/>
        <v>7.7374191991192741E-5</v>
      </c>
      <c r="T78" s="1">
        <v>0.1</v>
      </c>
      <c r="U78" s="1">
        <f t="shared" si="8"/>
        <v>7.7374191991192738E-6</v>
      </c>
      <c r="V78" s="28">
        <f t="shared" si="9"/>
        <v>8.7962601138888985E-3</v>
      </c>
      <c r="W78" s="1" t="str">
        <f t="shared" si="6"/>
        <v/>
      </c>
      <c r="AD78" s="1">
        <v>5</v>
      </c>
      <c r="AF78" s="1" t="s">
        <v>63</v>
      </c>
      <c r="AH78" s="1" t="s">
        <v>61</v>
      </c>
      <c r="AT78" s="1">
        <v>1991</v>
      </c>
      <c r="AU78" s="1">
        <v>6.7312099999981001E-3</v>
      </c>
    </row>
    <row r="79" spans="1:47">
      <c r="A79" s="30" t="s">
        <v>62</v>
      </c>
      <c r="B79" s="11" t="s">
        <v>54</v>
      </c>
      <c r="C79" s="26">
        <v>42664.372000000003</v>
      </c>
      <c r="D79" s="26"/>
      <c r="E79" s="1">
        <f t="shared" si="0"/>
        <v>2022.504618564403</v>
      </c>
      <c r="F79" s="1">
        <f t="shared" si="1"/>
        <v>2022.5</v>
      </c>
      <c r="G79" s="1">
        <f t="shared" si="10"/>
        <v>1.8919750000350177E-3</v>
      </c>
      <c r="J79" s="1">
        <f t="shared" si="13"/>
        <v>1.8919750000350177E-3</v>
      </c>
      <c r="P79" s="1">
        <f t="shared" si="4"/>
        <v>-2.0864761362785408E-3</v>
      </c>
      <c r="Q79" s="27">
        <f t="shared" si="5"/>
        <v>27645.872000000003</v>
      </c>
      <c r="R79" s="27"/>
      <c r="S79" s="1">
        <f t="shared" si="7"/>
        <v>1.5828073444034645E-5</v>
      </c>
      <c r="T79" s="1">
        <v>0.1</v>
      </c>
      <c r="U79" s="1">
        <f t="shared" si="8"/>
        <v>1.5828073444034645E-6</v>
      </c>
      <c r="V79" s="28">
        <f t="shared" si="9"/>
        <v>3.9784511363135586E-3</v>
      </c>
      <c r="W79" s="1" t="str">
        <f t="shared" si="6"/>
        <v/>
      </c>
      <c r="AD79" s="1">
        <v>6</v>
      </c>
      <c r="AF79" s="1" t="s">
        <v>63</v>
      </c>
      <c r="AH79" s="1" t="s">
        <v>61</v>
      </c>
      <c r="AT79" s="1">
        <v>2022.5</v>
      </c>
      <c r="AU79" s="1">
        <v>1.8919750000350177E-3</v>
      </c>
    </row>
    <row r="80" spans="1:47">
      <c r="A80" s="30" t="s">
        <v>68</v>
      </c>
      <c r="B80" s="11"/>
      <c r="C80" s="26">
        <v>42863.661</v>
      </c>
      <c r="D80" s="26"/>
      <c r="E80" s="1">
        <f t="shared" si="0"/>
        <v>2508.9957616788274</v>
      </c>
      <c r="F80" s="1">
        <f t="shared" si="1"/>
        <v>2509</v>
      </c>
      <c r="G80" s="1">
        <f t="shared" si="10"/>
        <v>-1.7362100043101236E-3</v>
      </c>
      <c r="J80" s="1">
        <f t="shared" si="13"/>
        <v>-1.7362100043101236E-3</v>
      </c>
      <c r="P80" s="1">
        <f t="shared" si="4"/>
        <v>-2.3728436076071403E-3</v>
      </c>
      <c r="Q80" s="27">
        <f t="shared" si="5"/>
        <v>27845.161</v>
      </c>
      <c r="R80" s="27"/>
      <c r="S80" s="1">
        <f t="shared" si="7"/>
        <v>4.053023448469432E-7</v>
      </c>
      <c r="T80" s="1">
        <v>0.1</v>
      </c>
      <c r="U80" s="1">
        <f t="shared" si="8"/>
        <v>4.0530234484694323E-8</v>
      </c>
      <c r="V80" s="28">
        <f t="shared" si="9"/>
        <v>6.3663360329701667E-4</v>
      </c>
      <c r="W80" s="1" t="str">
        <f t="shared" si="6"/>
        <v/>
      </c>
      <c r="AD80" s="1">
        <v>8</v>
      </c>
      <c r="AF80" s="1" t="s">
        <v>63</v>
      </c>
      <c r="AH80" s="1" t="s">
        <v>61</v>
      </c>
      <c r="AT80" s="1">
        <v>2509</v>
      </c>
      <c r="AU80" s="1">
        <v>-1.7362100043101236E-3</v>
      </c>
    </row>
    <row r="81" spans="1:47">
      <c r="A81" s="30" t="s">
        <v>68</v>
      </c>
      <c r="B81" s="11"/>
      <c r="C81" s="26">
        <v>42870.631999999998</v>
      </c>
      <c r="D81" s="26"/>
      <c r="E81" s="1">
        <f t="shared" si="0"/>
        <v>2526.0129064216358</v>
      </c>
      <c r="F81" s="1">
        <f t="shared" si="1"/>
        <v>2526</v>
      </c>
      <c r="G81" s="1">
        <f t="shared" si="10"/>
        <v>5.2870599974994548E-3</v>
      </c>
      <c r="J81" s="1">
        <f t="shared" si="13"/>
        <v>5.2870599974994548E-3</v>
      </c>
      <c r="P81" s="1">
        <f t="shared" si="4"/>
        <v>-2.3813372779950166E-3</v>
      </c>
      <c r="Q81" s="27">
        <f t="shared" si="5"/>
        <v>27852.131999999998</v>
      </c>
      <c r="R81" s="27"/>
      <c r="S81" s="1">
        <f t="shared" si="7"/>
        <v>5.8804316774811035E-5</v>
      </c>
      <c r="T81" s="1">
        <v>0.1</v>
      </c>
      <c r="U81" s="1">
        <f t="shared" si="8"/>
        <v>5.8804316774811038E-6</v>
      </c>
      <c r="V81" s="28">
        <f t="shared" si="9"/>
        <v>7.6683972754944714E-3</v>
      </c>
      <c r="W81" s="1" t="str">
        <f t="shared" si="6"/>
        <v/>
      </c>
      <c r="AD81" s="1">
        <v>6</v>
      </c>
      <c r="AF81" s="1" t="s">
        <v>63</v>
      </c>
      <c r="AH81" s="1" t="s">
        <v>61</v>
      </c>
      <c r="AT81" s="1">
        <v>2526</v>
      </c>
      <c r="AU81" s="1">
        <v>5.2870599974994548E-3</v>
      </c>
    </row>
    <row r="82" spans="1:47">
      <c r="A82" s="30" t="s">
        <v>68</v>
      </c>
      <c r="B82" s="11" t="s">
        <v>54</v>
      </c>
      <c r="C82" s="26">
        <v>42871.644</v>
      </c>
      <c r="D82" s="26"/>
      <c r="E82" s="1">
        <f t="shared" si="0"/>
        <v>2528.4833339757556</v>
      </c>
      <c r="F82" s="1">
        <f t="shared" si="1"/>
        <v>2528.5</v>
      </c>
      <c r="G82" s="1">
        <f t="shared" si="10"/>
        <v>-6.8271650015958585E-3</v>
      </c>
      <c r="J82" s="1">
        <f t="shared" si="13"/>
        <v>-6.8271650015958585E-3</v>
      </c>
      <c r="P82" s="1">
        <f t="shared" si="4"/>
        <v>-2.3825777299680832E-3</v>
      </c>
      <c r="Q82" s="27">
        <f t="shared" si="5"/>
        <v>27853.144</v>
      </c>
      <c r="R82" s="27"/>
      <c r="S82" s="1">
        <f t="shared" si="7"/>
        <v>1.9754356015115636E-5</v>
      </c>
      <c r="T82" s="1">
        <v>0.1</v>
      </c>
      <c r="U82" s="1">
        <f t="shared" si="8"/>
        <v>1.9754356015115639E-6</v>
      </c>
      <c r="V82" s="28">
        <f t="shared" si="9"/>
        <v>4.4445872716277757E-3</v>
      </c>
      <c r="W82" s="1" t="str">
        <f t="shared" si="6"/>
        <v/>
      </c>
      <c r="AD82" s="1">
        <v>9</v>
      </c>
      <c r="AF82" s="1" t="s">
        <v>63</v>
      </c>
      <c r="AH82" s="1" t="s">
        <v>61</v>
      </c>
      <c r="AT82" s="1">
        <v>2528.5</v>
      </c>
      <c r="AU82" s="1">
        <v>-6.8271650015958585E-3</v>
      </c>
    </row>
    <row r="83" spans="1:47">
      <c r="A83" s="30" t="s">
        <v>69</v>
      </c>
      <c r="B83" s="11"/>
      <c r="C83" s="26">
        <v>42895.593000000001</v>
      </c>
      <c r="D83" s="26"/>
      <c r="E83" s="1">
        <f t="shared" si="0"/>
        <v>2586.9460508665416</v>
      </c>
      <c r="F83" s="1">
        <f t="shared" si="1"/>
        <v>2587</v>
      </c>
      <c r="G83" s="1">
        <f t="shared" si="10"/>
        <v>-2.2100030000729021E-2</v>
      </c>
      <c r="J83" s="1">
        <f t="shared" si="13"/>
        <v>-2.2100030000729021E-2</v>
      </c>
      <c r="P83" s="1">
        <f t="shared" si="4"/>
        <v>-2.4109735269792114E-3</v>
      </c>
      <c r="Q83" s="27">
        <f t="shared" si="5"/>
        <v>27877.093000000001</v>
      </c>
      <c r="R83" s="27"/>
      <c r="S83" s="1">
        <f t="shared" si="7"/>
        <v>3.8765894482650933E-4</v>
      </c>
      <c r="T83" s="1">
        <v>0.1</v>
      </c>
      <c r="U83" s="1">
        <f t="shared" si="8"/>
        <v>3.8765894482650938E-5</v>
      </c>
      <c r="V83" s="28">
        <f t="shared" si="9"/>
        <v>1.968905647374981E-2</v>
      </c>
      <c r="W83" s="1" t="str">
        <f t="shared" si="6"/>
        <v/>
      </c>
      <c r="AD83" s="1">
        <v>20</v>
      </c>
      <c r="AF83" s="1" t="s">
        <v>70</v>
      </c>
      <c r="AH83" s="1" t="s">
        <v>61</v>
      </c>
      <c r="AT83" s="1">
        <v>2587</v>
      </c>
      <c r="AU83" s="1">
        <v>-2.2100030000729021E-2</v>
      </c>
    </row>
    <row r="84" spans="1:47">
      <c r="A84" s="30" t="s">
        <v>69</v>
      </c>
      <c r="B84" s="11" t="s">
        <v>54</v>
      </c>
      <c r="C84" s="26">
        <v>42901.533000000003</v>
      </c>
      <c r="D84" s="26"/>
      <c r="E84" s="1">
        <f t="shared" si="0"/>
        <v>2601.4463865102589</v>
      </c>
      <c r="F84" s="1">
        <f t="shared" si="1"/>
        <v>2601.5</v>
      </c>
      <c r="G84" s="1">
        <f t="shared" si="10"/>
        <v>-2.196253500005696E-2</v>
      </c>
      <c r="J84" s="1">
        <f t="shared" si="13"/>
        <v>-2.196253500005696E-2</v>
      </c>
      <c r="P84" s="1">
        <f t="shared" si="4"/>
        <v>-2.4178246976999419E-3</v>
      </c>
      <c r="Q84" s="27">
        <f t="shared" si="5"/>
        <v>27883.033000000003</v>
      </c>
      <c r="R84" s="27"/>
      <c r="S84" s="1">
        <f t="shared" si="7"/>
        <v>3.8199570080306054E-4</v>
      </c>
      <c r="T84" s="1">
        <v>0.1</v>
      </c>
      <c r="U84" s="1">
        <f t="shared" si="8"/>
        <v>3.8199570080306059E-5</v>
      </c>
      <c r="V84" s="28">
        <f t="shared" si="9"/>
        <v>1.9544710302357018E-2</v>
      </c>
      <c r="W84" s="1" t="str">
        <f t="shared" si="6"/>
        <v/>
      </c>
      <c r="AD84" s="1">
        <v>25</v>
      </c>
      <c r="AF84" s="1" t="s">
        <v>70</v>
      </c>
      <c r="AH84" s="1" t="s">
        <v>61</v>
      </c>
      <c r="AT84" s="1">
        <v>2601.5</v>
      </c>
      <c r="AU84" s="1">
        <v>-2.196253500005696E-2</v>
      </c>
    </row>
    <row r="85" spans="1:47">
      <c r="A85" s="30" t="s">
        <v>69</v>
      </c>
      <c r="B85" s="11" t="s">
        <v>54</v>
      </c>
      <c r="C85" s="26">
        <v>42920.37</v>
      </c>
      <c r="D85" s="26"/>
      <c r="E85" s="1">
        <f t="shared" ref="E85:E148" si="14">+(C85-C$7)/C$8</f>
        <v>2647.4300266652417</v>
      </c>
      <c r="F85" s="1">
        <f t="shared" ref="F85:F148" si="15">ROUND(2*E85,0)/2</f>
        <v>2647.5</v>
      </c>
      <c r="G85" s="1">
        <f t="shared" si="10"/>
        <v>-2.8664274999755435E-2</v>
      </c>
      <c r="J85" s="1">
        <f t="shared" si="13"/>
        <v>-2.8664274999755435E-2</v>
      </c>
      <c r="P85" s="1">
        <f t="shared" ref="P85:P148" si="16">+D$11+D$12*F85+D$13*F85^2</f>
        <v>-2.4390675144576927E-3</v>
      </c>
      <c r="Q85" s="27">
        <f t="shared" ref="Q85:Q148" si="17">+C85-15018.5</f>
        <v>27901.870000000003</v>
      </c>
      <c r="R85" s="27"/>
      <c r="S85" s="1">
        <f t="shared" si="7"/>
        <v>6.8776150764691675E-4</v>
      </c>
      <c r="T85" s="1">
        <v>0.1</v>
      </c>
      <c r="U85" s="1">
        <f t="shared" si="8"/>
        <v>6.8776150764691672E-5</v>
      </c>
      <c r="V85" s="28">
        <f t="shared" si="9"/>
        <v>2.6225207485297743E-2</v>
      </c>
      <c r="W85" s="1">
        <f t="shared" ref="W85:W148" si="18">IF(V85&gt;3*E$15,99,"")</f>
        <v>99</v>
      </c>
      <c r="AD85" s="1">
        <v>25</v>
      </c>
      <c r="AF85" s="1" t="s">
        <v>70</v>
      </c>
      <c r="AH85" s="1" t="s">
        <v>61</v>
      </c>
      <c r="AT85" s="1">
        <v>2647.5</v>
      </c>
      <c r="AU85" s="1">
        <v>-2.8664274999755435E-2</v>
      </c>
    </row>
    <row r="86" spans="1:47">
      <c r="A86" s="30" t="s">
        <v>69</v>
      </c>
      <c r="B86" s="11"/>
      <c r="C86" s="26">
        <v>42930.423000000003</v>
      </c>
      <c r="D86" s="26"/>
      <c r="E86" s="1">
        <f t="shared" si="14"/>
        <v>2671.9707462319479</v>
      </c>
      <c r="F86" s="1">
        <f t="shared" si="15"/>
        <v>2672</v>
      </c>
      <c r="G86" s="1">
        <f t="shared" si="10"/>
        <v>-1.1983680000412278E-2</v>
      </c>
      <c r="J86" s="1">
        <f t="shared" si="13"/>
        <v>-1.1983680000412278E-2</v>
      </c>
      <c r="P86" s="1">
        <f t="shared" si="16"/>
        <v>-2.4500763093009779E-3</v>
      </c>
      <c r="Q86" s="27">
        <f t="shared" si="17"/>
        <v>27911.923000000003</v>
      </c>
      <c r="R86" s="27"/>
      <c r="S86" s="1">
        <f t="shared" ref="S86:S149" si="19">+(P86-G86)^2</f>
        <v>9.0889599339171001E-5</v>
      </c>
      <c r="T86" s="1">
        <v>0.1</v>
      </c>
      <c r="U86" s="1">
        <f t="shared" ref="U86:U149" si="20">T86*S86</f>
        <v>9.0889599339171012E-6</v>
      </c>
      <c r="V86" s="28">
        <f t="shared" ref="V86:V149" si="21">SQRT(S86)</f>
        <v>9.5336036911113E-3</v>
      </c>
      <c r="W86" s="1" t="str">
        <f t="shared" si="18"/>
        <v/>
      </c>
      <c r="AD86" s="1">
        <v>27</v>
      </c>
      <c r="AF86" s="1" t="s">
        <v>70</v>
      </c>
      <c r="AH86" s="1" t="s">
        <v>61</v>
      </c>
      <c r="AT86" s="1">
        <v>2672</v>
      </c>
      <c r="AU86" s="1">
        <v>-1.1983680000412278E-2</v>
      </c>
    </row>
    <row r="87" spans="1:47">
      <c r="A87" s="30" t="s">
        <v>69</v>
      </c>
      <c r="B87" s="11" t="s">
        <v>54</v>
      </c>
      <c r="C87" s="26">
        <v>42931.468000000001</v>
      </c>
      <c r="D87" s="26"/>
      <c r="E87" s="1">
        <f t="shared" si="14"/>
        <v>2674.5217312063005</v>
      </c>
      <c r="F87" s="1">
        <f t="shared" si="15"/>
        <v>2674.5</v>
      </c>
      <c r="G87" s="1">
        <f t="shared" si="10"/>
        <v>8.9020949963014573E-3</v>
      </c>
      <c r="J87" s="1">
        <f t="shared" si="13"/>
        <v>8.9020949963014573E-3</v>
      </c>
      <c r="P87" s="1">
        <f t="shared" si="16"/>
        <v>-2.4511877242036221E-3</v>
      </c>
      <c r="Q87" s="27">
        <f t="shared" si="17"/>
        <v>27912.968000000001</v>
      </c>
      <c r="R87" s="27"/>
      <c r="S87" s="1">
        <f t="shared" si="19"/>
        <v>1.2889702853171919E-4</v>
      </c>
      <c r="T87" s="1">
        <v>0.1</v>
      </c>
      <c r="U87" s="1">
        <f t="shared" si="20"/>
        <v>1.288970285317192E-5</v>
      </c>
      <c r="V87" s="28">
        <f t="shared" si="21"/>
        <v>1.1353282720505078E-2</v>
      </c>
      <c r="W87" s="1" t="str">
        <f t="shared" si="18"/>
        <v/>
      </c>
      <c r="AD87" s="1">
        <v>16</v>
      </c>
      <c r="AF87" s="1" t="s">
        <v>63</v>
      </c>
      <c r="AH87" s="1" t="s">
        <v>61</v>
      </c>
      <c r="AT87" s="1">
        <v>2674.5</v>
      </c>
      <c r="AU87" s="1">
        <v>8.9020949963014573E-3</v>
      </c>
    </row>
    <row r="88" spans="1:47">
      <c r="A88" s="29" t="s">
        <v>57</v>
      </c>
      <c r="B88" s="25" t="s">
        <v>54</v>
      </c>
      <c r="C88" s="26">
        <v>42938.834000000003</v>
      </c>
      <c r="D88" s="26">
        <v>2.9999999999999997E-4</v>
      </c>
      <c r="E88" s="1">
        <f t="shared" si="14"/>
        <v>2692.5031238580864</v>
      </c>
      <c r="F88" s="1">
        <f t="shared" si="15"/>
        <v>2692.5</v>
      </c>
      <c r="G88" s="1">
        <f t="shared" si="10"/>
        <v>1.2796750015695579E-3</v>
      </c>
      <c r="K88" s="1">
        <f>+G88</f>
        <v>1.2796750015695579E-3</v>
      </c>
      <c r="P88" s="1">
        <f t="shared" si="16"/>
        <v>-2.4591246859150036E-3</v>
      </c>
      <c r="Q88" s="27">
        <f t="shared" si="17"/>
        <v>27920.334000000003</v>
      </c>
      <c r="R88" s="27"/>
      <c r="S88" s="1">
        <f t="shared" si="19"/>
        <v>1.3978623103134655E-5</v>
      </c>
      <c r="T88" s="1">
        <v>1</v>
      </c>
      <c r="U88" s="1">
        <f t="shared" si="20"/>
        <v>1.3978623103134655E-5</v>
      </c>
      <c r="V88" s="28">
        <f t="shared" si="21"/>
        <v>3.7387996874845616E-3</v>
      </c>
      <c r="W88" s="1" t="str">
        <f t="shared" si="18"/>
        <v/>
      </c>
      <c r="AT88" s="1">
        <v>2692.5</v>
      </c>
      <c r="AU88" s="1">
        <v>1.2796750015695579E-3</v>
      </c>
    </row>
    <row r="89" spans="1:47">
      <c r="A89" s="30" t="s">
        <v>69</v>
      </c>
      <c r="B89" s="11"/>
      <c r="C89" s="26">
        <v>42948.455999999998</v>
      </c>
      <c r="D89" s="26"/>
      <c r="E89" s="1">
        <f t="shared" si="14"/>
        <v>2715.9917146937319</v>
      </c>
      <c r="F89" s="1">
        <f t="shared" si="15"/>
        <v>2716</v>
      </c>
      <c r="G89" s="1">
        <f t="shared" si="10"/>
        <v>-3.3940400026040152E-3</v>
      </c>
      <c r="J89" s="1">
        <f t="shared" ref="J89:J99" si="22">+G89</f>
        <v>-3.3940400026040152E-3</v>
      </c>
      <c r="P89" s="1">
        <f t="shared" si="16"/>
        <v>-2.469314442148339E-3</v>
      </c>
      <c r="Q89" s="27">
        <f t="shared" si="17"/>
        <v>27929.955999999998</v>
      </c>
      <c r="R89" s="27"/>
      <c r="S89" s="1">
        <f t="shared" si="19"/>
        <v>8.5511736216006441E-7</v>
      </c>
      <c r="T89" s="1">
        <v>0.1</v>
      </c>
      <c r="U89" s="1">
        <f t="shared" si="20"/>
        <v>8.5511736216006451E-8</v>
      </c>
      <c r="V89" s="28">
        <f t="shared" si="21"/>
        <v>9.2472556045567617E-4</v>
      </c>
      <c r="W89" s="1" t="str">
        <f t="shared" si="18"/>
        <v/>
      </c>
      <c r="AD89" s="1">
        <v>14</v>
      </c>
      <c r="AF89" s="1" t="s">
        <v>63</v>
      </c>
      <c r="AH89" s="1" t="s">
        <v>61</v>
      </c>
      <c r="AT89" s="1">
        <v>2716</v>
      </c>
      <c r="AU89" s="1">
        <v>-3.3940400026040152E-3</v>
      </c>
    </row>
    <row r="90" spans="1:47">
      <c r="A90" s="30" t="s">
        <v>69</v>
      </c>
      <c r="B90" s="11"/>
      <c r="C90" s="26">
        <v>42950.508999999998</v>
      </c>
      <c r="D90" s="26"/>
      <c r="E90" s="1">
        <f t="shared" si="14"/>
        <v>2721.0033626864156</v>
      </c>
      <c r="F90" s="1">
        <f t="shared" si="15"/>
        <v>2721</v>
      </c>
      <c r="G90" s="1">
        <f t="shared" si="10"/>
        <v>1.3775099941994995E-3</v>
      </c>
      <c r="J90" s="1">
        <f t="shared" si="22"/>
        <v>1.3775099941994995E-3</v>
      </c>
      <c r="P90" s="1">
        <f t="shared" si="16"/>
        <v>-2.4714572866462751E-3</v>
      </c>
      <c r="Q90" s="27">
        <f t="shared" si="17"/>
        <v>27932.008999999998</v>
      </c>
      <c r="R90" s="27"/>
      <c r="S90" s="1">
        <f t="shared" si="19"/>
        <v>1.4814549129021316E-5</v>
      </c>
      <c r="T90" s="1">
        <v>0.1</v>
      </c>
      <c r="U90" s="1">
        <f t="shared" si="20"/>
        <v>1.4814549129021316E-6</v>
      </c>
      <c r="V90" s="28">
        <f t="shared" si="21"/>
        <v>3.8489672808457746E-3</v>
      </c>
      <c r="W90" s="1" t="str">
        <f t="shared" si="18"/>
        <v/>
      </c>
      <c r="AD90" s="1">
        <v>12</v>
      </c>
      <c r="AF90" s="1" t="s">
        <v>63</v>
      </c>
      <c r="AH90" s="1" t="s">
        <v>61</v>
      </c>
      <c r="AT90" s="1">
        <v>2721</v>
      </c>
      <c r="AU90" s="1">
        <v>1.3775099941994995E-3</v>
      </c>
    </row>
    <row r="91" spans="1:47">
      <c r="A91" s="30" t="s">
        <v>71</v>
      </c>
      <c r="B91" s="11" t="s">
        <v>54</v>
      </c>
      <c r="C91" s="26">
        <v>42965.436000000002</v>
      </c>
      <c r="D91" s="26"/>
      <c r="E91" s="1">
        <f t="shared" si="14"/>
        <v>2757.4421691096036</v>
      </c>
      <c r="F91" s="1">
        <f t="shared" si="15"/>
        <v>2757.5</v>
      </c>
      <c r="G91" s="1">
        <f t="shared" si="10"/>
        <v>-2.3690175003139302E-2</v>
      </c>
      <c r="J91" s="1">
        <f t="shared" si="22"/>
        <v>-2.3690175003139302E-2</v>
      </c>
      <c r="P91" s="1">
        <f t="shared" si="16"/>
        <v>-2.4868322995600803E-3</v>
      </c>
      <c r="Q91" s="27">
        <f t="shared" si="17"/>
        <v>27946.936000000002</v>
      </c>
      <c r="R91" s="27"/>
      <c r="S91" s="1">
        <f t="shared" si="19"/>
        <v>4.4958174180542628E-4</v>
      </c>
      <c r="T91" s="1">
        <v>0.1</v>
      </c>
      <c r="U91" s="1">
        <f t="shared" si="20"/>
        <v>4.4958174180542628E-5</v>
      </c>
      <c r="V91" s="28">
        <f t="shared" si="21"/>
        <v>2.1203342703579223E-2</v>
      </c>
      <c r="W91" s="1" t="str">
        <f t="shared" si="18"/>
        <v/>
      </c>
      <c r="AD91" s="1">
        <v>26</v>
      </c>
      <c r="AF91" s="1" t="s">
        <v>70</v>
      </c>
      <c r="AH91" s="1" t="s">
        <v>61</v>
      </c>
      <c r="AT91" s="1">
        <v>2757.5</v>
      </c>
      <c r="AU91" s="1">
        <v>-2.3690175003139302E-2</v>
      </c>
    </row>
    <row r="92" spans="1:47">
      <c r="A92" s="30" t="s">
        <v>71</v>
      </c>
      <c r="B92" s="11"/>
      <c r="C92" s="26">
        <v>42973.417999999998</v>
      </c>
      <c r="D92" s="26"/>
      <c r="E92" s="1">
        <f t="shared" si="14"/>
        <v>2776.9273002725758</v>
      </c>
      <c r="F92" s="1">
        <f t="shared" si="15"/>
        <v>2777</v>
      </c>
      <c r="G92" s="1">
        <f t="shared" si="10"/>
        <v>-2.9781130004266743E-2</v>
      </c>
      <c r="J92" s="1">
        <f t="shared" si="22"/>
        <v>-2.9781130004266743E-2</v>
      </c>
      <c r="P92" s="1">
        <f t="shared" si="16"/>
        <v>-2.4948533222388224E-3</v>
      </c>
      <c r="Q92" s="27">
        <f t="shared" si="17"/>
        <v>27954.917999999998</v>
      </c>
      <c r="R92" s="27"/>
      <c r="S92" s="1">
        <f t="shared" si="19"/>
        <v>7.4454089516818049E-4</v>
      </c>
      <c r="T92" s="1">
        <v>0.1</v>
      </c>
      <c r="U92" s="1">
        <f t="shared" si="20"/>
        <v>7.445408951681806E-5</v>
      </c>
      <c r="V92" s="28">
        <f t="shared" si="21"/>
        <v>2.7286276682027918E-2</v>
      </c>
      <c r="W92" s="1">
        <f t="shared" si="18"/>
        <v>99</v>
      </c>
      <c r="AD92" s="1">
        <v>10</v>
      </c>
      <c r="AF92" s="1" t="s">
        <v>72</v>
      </c>
      <c r="AH92" s="1" t="s">
        <v>61</v>
      </c>
      <c r="AT92" s="1">
        <v>2777</v>
      </c>
      <c r="AU92" s="1">
        <v>-2.9781130004266743E-2</v>
      </c>
    </row>
    <row r="93" spans="1:47">
      <c r="A93" s="30" t="s">
        <v>71</v>
      </c>
      <c r="B93" s="11"/>
      <c r="C93" s="26">
        <v>42973.425999999999</v>
      </c>
      <c r="D93" s="26"/>
      <c r="E93" s="1">
        <f t="shared" si="14"/>
        <v>2776.9468293441537</v>
      </c>
      <c r="F93" s="1">
        <f t="shared" si="15"/>
        <v>2777</v>
      </c>
      <c r="G93" s="1">
        <f t="shared" si="10"/>
        <v>-2.1781130002636928E-2</v>
      </c>
      <c r="J93" s="1">
        <f t="shared" si="22"/>
        <v>-2.1781130002636928E-2</v>
      </c>
      <c r="P93" s="1">
        <f t="shared" si="16"/>
        <v>-2.4948533222388224E-3</v>
      </c>
      <c r="Q93" s="27">
        <f t="shared" si="17"/>
        <v>27954.925999999999</v>
      </c>
      <c r="R93" s="27"/>
      <c r="S93" s="1">
        <f t="shared" si="19"/>
        <v>3.7196046819286773E-4</v>
      </c>
      <c r="T93" s="1">
        <v>0.1</v>
      </c>
      <c r="U93" s="1">
        <f t="shared" si="20"/>
        <v>3.7196046819286777E-5</v>
      </c>
      <c r="V93" s="28">
        <f t="shared" si="21"/>
        <v>1.9286276680398104E-2</v>
      </c>
      <c r="W93" s="1" t="str">
        <f t="shared" si="18"/>
        <v/>
      </c>
      <c r="AD93" s="1">
        <v>18</v>
      </c>
      <c r="AF93" s="1" t="s">
        <v>70</v>
      </c>
      <c r="AH93" s="1" t="s">
        <v>61</v>
      </c>
      <c r="AT93" s="1">
        <v>2777</v>
      </c>
      <c r="AU93" s="1">
        <v>-2.1781130002636928E-2</v>
      </c>
    </row>
    <row r="94" spans="1:47">
      <c r="A94" s="30" t="s">
        <v>71</v>
      </c>
      <c r="B94" s="11" t="s">
        <v>54</v>
      </c>
      <c r="C94" s="26">
        <v>42974.447999999997</v>
      </c>
      <c r="D94" s="26"/>
      <c r="E94" s="1">
        <f t="shared" si="14"/>
        <v>2779.4416682377287</v>
      </c>
      <c r="F94" s="1">
        <f t="shared" si="15"/>
        <v>2779.5</v>
      </c>
      <c r="G94" s="1">
        <f t="shared" si="10"/>
        <v>-2.3895355006970931E-2</v>
      </c>
      <c r="J94" s="1">
        <f t="shared" si="22"/>
        <v>-2.3895355006970931E-2</v>
      </c>
      <c r="P94" s="1">
        <f t="shared" si="16"/>
        <v>-2.4958719365086278E-3</v>
      </c>
      <c r="Q94" s="27">
        <f t="shared" si="17"/>
        <v>27955.947999999997</v>
      </c>
      <c r="R94" s="27"/>
      <c r="S94" s="1">
        <f t="shared" si="19"/>
        <v>4.5793787568300273E-4</v>
      </c>
      <c r="T94" s="1">
        <v>0.1</v>
      </c>
      <c r="U94" s="1">
        <f t="shared" si="20"/>
        <v>4.5793787568300276E-5</v>
      </c>
      <c r="V94" s="28">
        <f t="shared" si="21"/>
        <v>2.1399483070462303E-2</v>
      </c>
      <c r="W94" s="1" t="str">
        <f t="shared" si="18"/>
        <v/>
      </c>
      <c r="AD94" s="1">
        <v>17</v>
      </c>
      <c r="AF94" s="1" t="s">
        <v>70</v>
      </c>
      <c r="AH94" s="1" t="s">
        <v>61</v>
      </c>
      <c r="AT94" s="1">
        <v>2779.5</v>
      </c>
      <c r="AU94" s="1">
        <v>-2.3895355006970931E-2</v>
      </c>
    </row>
    <row r="95" spans="1:47">
      <c r="A95" s="30" t="s">
        <v>71</v>
      </c>
      <c r="B95" s="11" t="s">
        <v>54</v>
      </c>
      <c r="C95" s="26">
        <v>42976.493000000002</v>
      </c>
      <c r="D95" s="26"/>
      <c r="E95" s="1">
        <f t="shared" si="14"/>
        <v>2784.4337871588514</v>
      </c>
      <c r="F95" s="1">
        <f t="shared" si="15"/>
        <v>2784.5</v>
      </c>
      <c r="G95" s="1">
        <f t="shared" si="10"/>
        <v>-2.7123804997245315E-2</v>
      </c>
      <c r="J95" s="1">
        <f t="shared" si="22"/>
        <v>-2.7123804997245315E-2</v>
      </c>
      <c r="P95" s="1">
        <f t="shared" si="16"/>
        <v>-2.4979025364316072E-3</v>
      </c>
      <c r="Q95" s="27">
        <f t="shared" si="17"/>
        <v>27957.993000000002</v>
      </c>
      <c r="R95" s="27"/>
      <c r="S95" s="1">
        <f t="shared" si="19"/>
        <v>6.0643507200951066E-4</v>
      </c>
      <c r="T95" s="1">
        <v>0.1</v>
      </c>
      <c r="U95" s="1">
        <f t="shared" si="20"/>
        <v>6.0643507200951068E-5</v>
      </c>
      <c r="V95" s="28">
        <f t="shared" si="21"/>
        <v>2.4625902460813708E-2</v>
      </c>
      <c r="W95" s="1">
        <f t="shared" si="18"/>
        <v>99</v>
      </c>
      <c r="AD95" s="1">
        <v>20</v>
      </c>
      <c r="AF95" s="1" t="s">
        <v>70</v>
      </c>
      <c r="AH95" s="1" t="s">
        <v>61</v>
      </c>
      <c r="AT95" s="1">
        <v>2784.5</v>
      </c>
      <c r="AU95" s="1">
        <v>-2.7123804997245315E-2</v>
      </c>
    </row>
    <row r="96" spans="1:47">
      <c r="A96" s="30" t="s">
        <v>71</v>
      </c>
      <c r="B96" s="11"/>
      <c r="C96" s="26">
        <v>42982.427000000003</v>
      </c>
      <c r="D96" s="26"/>
      <c r="E96" s="1">
        <f t="shared" si="14"/>
        <v>2798.9194759988859</v>
      </c>
      <c r="F96" s="1">
        <f t="shared" si="15"/>
        <v>2799</v>
      </c>
      <c r="G96" s="1">
        <f t="shared" si="10"/>
        <v>-3.2986309997795615E-2</v>
      </c>
      <c r="J96" s="1">
        <f t="shared" si="22"/>
        <v>-3.2986309997795615E-2</v>
      </c>
      <c r="P96" s="1">
        <f t="shared" si="16"/>
        <v>-2.5037412964388456E-3</v>
      </c>
      <c r="Q96" s="27">
        <f t="shared" si="17"/>
        <v>27963.927000000003</v>
      </c>
      <c r="R96" s="27"/>
      <c r="S96" s="1">
        <f t="shared" si="19"/>
        <v>9.2918699463293529E-4</v>
      </c>
      <c r="T96" s="1">
        <v>0.1</v>
      </c>
      <c r="U96" s="1">
        <f t="shared" si="20"/>
        <v>9.291869946329354E-5</v>
      </c>
      <c r="V96" s="28">
        <f t="shared" si="21"/>
        <v>3.0482568701356769E-2</v>
      </c>
      <c r="W96" s="1">
        <f t="shared" si="18"/>
        <v>99</v>
      </c>
      <c r="AD96" s="1">
        <v>22</v>
      </c>
      <c r="AF96" s="1" t="s">
        <v>70</v>
      </c>
      <c r="AH96" s="1" t="s">
        <v>61</v>
      </c>
      <c r="AT96" s="1">
        <v>2799</v>
      </c>
      <c r="AU96" s="1">
        <v>-3.2986309997795615E-2</v>
      </c>
    </row>
    <row r="97" spans="1:47">
      <c r="A97" s="30" t="s">
        <v>71</v>
      </c>
      <c r="B97" s="11" t="s">
        <v>54</v>
      </c>
      <c r="C97" s="26">
        <v>42983.462</v>
      </c>
      <c r="D97" s="26"/>
      <c r="E97" s="1">
        <f t="shared" si="14"/>
        <v>2801.4460496337656</v>
      </c>
      <c r="F97" s="1">
        <f t="shared" si="15"/>
        <v>2801.5</v>
      </c>
      <c r="G97" s="1">
        <f t="shared" si="10"/>
        <v>-2.2100535003119148E-2</v>
      </c>
      <c r="J97" s="1">
        <f t="shared" si="22"/>
        <v>-2.2100535003119148E-2</v>
      </c>
      <c r="P97" s="1">
        <f t="shared" si="16"/>
        <v>-2.5047404667665318E-3</v>
      </c>
      <c r="Q97" s="27">
        <f t="shared" si="17"/>
        <v>27964.962</v>
      </c>
      <c r="R97" s="27"/>
      <c r="S97" s="1">
        <f t="shared" si="19"/>
        <v>3.8399516351094701E-4</v>
      </c>
      <c r="T97" s="1">
        <v>0.1</v>
      </c>
      <c r="U97" s="1">
        <f t="shared" si="20"/>
        <v>3.8399516351094704E-5</v>
      </c>
      <c r="V97" s="28">
        <f t="shared" si="21"/>
        <v>1.9595794536352615E-2</v>
      </c>
      <c r="W97" s="1" t="str">
        <f t="shared" si="18"/>
        <v/>
      </c>
      <c r="AD97" s="1">
        <v>32</v>
      </c>
      <c r="AF97" s="1" t="s">
        <v>70</v>
      </c>
      <c r="AH97" s="1" t="s">
        <v>61</v>
      </c>
      <c r="AT97" s="1">
        <v>2801.5</v>
      </c>
      <c r="AU97" s="1">
        <v>-2.2100535003119148E-2</v>
      </c>
    </row>
    <row r="98" spans="1:47">
      <c r="A98" s="30" t="s">
        <v>73</v>
      </c>
      <c r="B98" s="11" t="s">
        <v>54</v>
      </c>
      <c r="C98" s="26">
        <v>42983.482000000004</v>
      </c>
      <c r="D98" s="26"/>
      <c r="E98" s="1">
        <f t="shared" si="14"/>
        <v>2801.4948723127109</v>
      </c>
      <c r="F98" s="1">
        <f t="shared" si="15"/>
        <v>2801.5</v>
      </c>
      <c r="G98" s="1">
        <f t="shared" si="10"/>
        <v>-2.1005349990446121E-3</v>
      </c>
      <c r="J98" s="1">
        <f t="shared" si="22"/>
        <v>-2.1005349990446121E-3</v>
      </c>
      <c r="P98" s="1">
        <f t="shared" si="16"/>
        <v>-2.5047404667665318E-3</v>
      </c>
      <c r="Q98" s="27">
        <f t="shared" si="17"/>
        <v>27964.982000000004</v>
      </c>
      <c r="R98" s="27"/>
      <c r="S98" s="1">
        <f t="shared" si="19"/>
        <v>1.6338206013629589E-7</v>
      </c>
      <c r="T98" s="1">
        <v>0.1</v>
      </c>
      <c r="U98" s="1">
        <f t="shared" si="20"/>
        <v>1.6338206013629591E-8</v>
      </c>
      <c r="V98" s="28">
        <f t="shared" si="21"/>
        <v>4.0420546772191972E-4</v>
      </c>
      <c r="W98" s="1" t="str">
        <f t="shared" si="18"/>
        <v/>
      </c>
      <c r="AD98" s="1">
        <v>22</v>
      </c>
      <c r="AF98" s="1" t="s">
        <v>63</v>
      </c>
      <c r="AH98" s="1" t="s">
        <v>61</v>
      </c>
      <c r="AT98" s="1">
        <v>2801.5</v>
      </c>
      <c r="AU98" s="1">
        <v>-2.1005349990446121E-3</v>
      </c>
    </row>
    <row r="99" spans="1:47">
      <c r="A99" s="30" t="s">
        <v>71</v>
      </c>
      <c r="B99" s="11"/>
      <c r="C99" s="26">
        <v>42984.491999999998</v>
      </c>
      <c r="D99" s="26"/>
      <c r="E99" s="1">
        <f t="shared" si="14"/>
        <v>2803.9604175989184</v>
      </c>
      <c r="F99" s="1">
        <f t="shared" si="15"/>
        <v>2804</v>
      </c>
      <c r="G99" s="1">
        <f t="shared" ref="G99:G162" si="23">+C99-(C$7+F99*C$8)</f>
        <v>-1.6214760005823337E-2</v>
      </c>
      <c r="J99" s="1">
        <f t="shared" si="22"/>
        <v>-1.6214760005823337E-2</v>
      </c>
      <c r="P99" s="1">
        <f t="shared" si="16"/>
        <v>-2.505737427555341E-3</v>
      </c>
      <c r="Q99" s="27">
        <f t="shared" si="17"/>
        <v>27965.991999999998</v>
      </c>
      <c r="R99" s="27"/>
      <c r="S99" s="1">
        <f t="shared" si="19"/>
        <v>1.8793730005146168E-4</v>
      </c>
      <c r="T99" s="1">
        <v>0.1</v>
      </c>
      <c r="U99" s="1">
        <f t="shared" si="20"/>
        <v>1.879373000514617E-5</v>
      </c>
      <c r="V99" s="28">
        <f t="shared" si="21"/>
        <v>1.3709022578267996E-2</v>
      </c>
      <c r="W99" s="1" t="str">
        <f t="shared" si="18"/>
        <v/>
      </c>
      <c r="AD99" s="1">
        <v>22</v>
      </c>
      <c r="AF99" s="1" t="s">
        <v>70</v>
      </c>
      <c r="AH99" s="1" t="s">
        <v>61</v>
      </c>
      <c r="AT99" s="1">
        <v>2804</v>
      </c>
      <c r="AU99" s="1">
        <v>-1.6214760005823337E-2</v>
      </c>
    </row>
    <row r="100" spans="1:47">
      <c r="A100" s="29" t="s">
        <v>57</v>
      </c>
      <c r="B100" s="25" t="s">
        <v>50</v>
      </c>
      <c r="C100" s="26">
        <v>42987.786099999998</v>
      </c>
      <c r="D100" s="26">
        <v>2.9999999999999997E-4</v>
      </c>
      <c r="E100" s="1">
        <f t="shared" si="14"/>
        <v>2812.0017569329148</v>
      </c>
      <c r="F100" s="1">
        <f t="shared" si="15"/>
        <v>2812</v>
      </c>
      <c r="G100" s="1">
        <f t="shared" si="23"/>
        <v>7.1971999568631873E-4</v>
      </c>
      <c r="K100" s="1">
        <f>+G100</f>
        <v>7.1971999568631873E-4</v>
      </c>
      <c r="P100" s="1">
        <f t="shared" si="16"/>
        <v>-2.5089128539782773E-3</v>
      </c>
      <c r="Q100" s="27">
        <f t="shared" si="17"/>
        <v>27969.286099999998</v>
      </c>
      <c r="R100" s="27"/>
      <c r="S100" s="1">
        <f t="shared" si="19"/>
        <v>1.042407007793333E-5</v>
      </c>
      <c r="T100" s="1">
        <v>1</v>
      </c>
      <c r="U100" s="1">
        <f t="shared" si="20"/>
        <v>1.042407007793333E-5</v>
      </c>
      <c r="V100" s="28">
        <f t="shared" si="21"/>
        <v>3.228632849664596E-3</v>
      </c>
      <c r="W100" s="1" t="str">
        <f t="shared" si="18"/>
        <v/>
      </c>
      <c r="AT100" s="1">
        <v>2812</v>
      </c>
      <c r="AU100" s="1">
        <v>7.1971999568631873E-4</v>
      </c>
    </row>
    <row r="101" spans="1:47">
      <c r="A101" s="30" t="s">
        <v>71</v>
      </c>
      <c r="B101" s="11" t="s">
        <v>54</v>
      </c>
      <c r="C101" s="26">
        <v>42988.381000000001</v>
      </c>
      <c r="D101" s="26"/>
      <c r="E101" s="1">
        <f t="shared" si="14"/>
        <v>2813.4539875178471</v>
      </c>
      <c r="F101" s="1">
        <f t="shared" si="15"/>
        <v>2813.5</v>
      </c>
      <c r="G101" s="1">
        <f t="shared" si="23"/>
        <v>-1.8848815001547337E-2</v>
      </c>
      <c r="J101" s="1">
        <f>+G101</f>
        <v>-1.8848815001547337E-2</v>
      </c>
      <c r="P101" s="1">
        <f t="shared" si="16"/>
        <v>-2.509505727558258E-3</v>
      </c>
      <c r="Q101" s="27">
        <f t="shared" si="17"/>
        <v>27969.881000000001</v>
      </c>
      <c r="R101" s="27"/>
      <c r="S101" s="1">
        <f t="shared" si="19"/>
        <v>2.6697302755106548E-4</v>
      </c>
      <c r="T101" s="1">
        <v>0.1</v>
      </c>
      <c r="U101" s="1">
        <f t="shared" si="20"/>
        <v>2.669730275510655E-5</v>
      </c>
      <c r="V101" s="28">
        <f t="shared" si="21"/>
        <v>1.6339309273989078E-2</v>
      </c>
      <c r="W101" s="1" t="str">
        <f t="shared" si="18"/>
        <v/>
      </c>
      <c r="AD101" s="1">
        <v>21</v>
      </c>
      <c r="AF101" s="1" t="s">
        <v>70</v>
      </c>
      <c r="AH101" s="1" t="s">
        <v>61</v>
      </c>
      <c r="AT101" s="1">
        <v>2813.5</v>
      </c>
      <c r="AU101" s="1">
        <v>-1.8848815001547337E-2</v>
      </c>
    </row>
    <row r="102" spans="1:47">
      <c r="A102" s="30" t="s">
        <v>71</v>
      </c>
      <c r="B102" s="11"/>
      <c r="C102" s="26">
        <v>42989.406000000003</v>
      </c>
      <c r="D102" s="26"/>
      <c r="E102" s="1">
        <f t="shared" si="14"/>
        <v>2815.9561498132725</v>
      </c>
      <c r="F102" s="1">
        <f t="shared" si="15"/>
        <v>2816</v>
      </c>
      <c r="G102" s="1">
        <f t="shared" si="23"/>
        <v>-1.796304000163218E-2</v>
      </c>
      <c r="J102" s="1">
        <f>+G102</f>
        <v>-1.796304000163218E-2</v>
      </c>
      <c r="P102" s="1">
        <f t="shared" si="16"/>
        <v>-2.5104920825604572E-3</v>
      </c>
      <c r="Q102" s="27">
        <f t="shared" si="17"/>
        <v>27970.906000000003</v>
      </c>
      <c r="R102" s="27"/>
      <c r="S102" s="1">
        <f t="shared" si="19"/>
        <v>2.3878123719120781E-4</v>
      </c>
      <c r="T102" s="1">
        <v>0.1</v>
      </c>
      <c r="U102" s="1">
        <f t="shared" si="20"/>
        <v>2.3878123719120781E-5</v>
      </c>
      <c r="V102" s="28">
        <f t="shared" si="21"/>
        <v>1.5452547919071722E-2</v>
      </c>
      <c r="W102" s="1" t="str">
        <f t="shared" si="18"/>
        <v/>
      </c>
      <c r="AD102" s="1">
        <v>20</v>
      </c>
      <c r="AF102" s="1" t="s">
        <v>70</v>
      </c>
      <c r="AH102" s="1" t="s">
        <v>61</v>
      </c>
      <c r="AT102" s="1">
        <v>2816</v>
      </c>
      <c r="AU102" s="1">
        <v>-1.796304000163218E-2</v>
      </c>
    </row>
    <row r="103" spans="1:47">
      <c r="A103" s="30" t="s">
        <v>73</v>
      </c>
      <c r="B103" s="11" t="s">
        <v>54</v>
      </c>
      <c r="C103" s="26">
        <v>42992.500999999997</v>
      </c>
      <c r="D103" s="26"/>
      <c r="E103" s="1">
        <f t="shared" si="14"/>
        <v>2823.5114593784579</v>
      </c>
      <c r="F103" s="1">
        <f t="shared" si="15"/>
        <v>2823.5</v>
      </c>
      <c r="G103" s="1">
        <f t="shared" si="23"/>
        <v>4.6942849949118681E-3</v>
      </c>
      <c r="J103" s="1">
        <f>+G103</f>
        <v>4.6942849949118681E-3</v>
      </c>
      <c r="P103" s="1">
        <f t="shared" si="16"/>
        <v>-2.5134378903337927E-3</v>
      </c>
      <c r="Q103" s="27">
        <f t="shared" si="17"/>
        <v>27974.000999999997</v>
      </c>
      <c r="R103" s="27"/>
      <c r="S103" s="1">
        <f t="shared" si="19"/>
        <v>5.1951269190494037E-5</v>
      </c>
      <c r="T103" s="1">
        <v>0.1</v>
      </c>
      <c r="U103" s="1">
        <f t="shared" si="20"/>
        <v>5.1951269190494044E-6</v>
      </c>
      <c r="V103" s="28">
        <f t="shared" si="21"/>
        <v>7.2077228852456612E-3</v>
      </c>
      <c r="W103" s="1" t="str">
        <f t="shared" si="18"/>
        <v/>
      </c>
      <c r="AD103" s="1">
        <v>23</v>
      </c>
      <c r="AF103" s="1" t="s">
        <v>63</v>
      </c>
      <c r="AH103" s="1" t="s">
        <v>61</v>
      </c>
      <c r="AT103" s="1">
        <v>2823.5</v>
      </c>
      <c r="AU103" s="1">
        <v>4.6942849949118681E-3</v>
      </c>
    </row>
    <row r="104" spans="1:47">
      <c r="A104" s="30" t="s">
        <v>73</v>
      </c>
      <c r="B104" s="11"/>
      <c r="C104" s="26">
        <v>42996.364000000001</v>
      </c>
      <c r="D104" s="26"/>
      <c r="E104" s="1">
        <f t="shared" si="14"/>
        <v>2832.9415598147757</v>
      </c>
      <c r="F104" s="1">
        <f t="shared" si="15"/>
        <v>2833</v>
      </c>
      <c r="G104" s="1">
        <f t="shared" si="23"/>
        <v>-2.3939769998833071E-2</v>
      </c>
      <c r="J104" s="1">
        <f>+G104</f>
        <v>-2.3939769998833071E-2</v>
      </c>
      <c r="P104" s="1">
        <f t="shared" si="16"/>
        <v>-2.517140699604392E-3</v>
      </c>
      <c r="Q104" s="27">
        <f t="shared" si="17"/>
        <v>27977.864000000001</v>
      </c>
      <c r="R104" s="27"/>
      <c r="S104" s="1">
        <f t="shared" si="19"/>
        <v>4.5892904609217105E-4</v>
      </c>
      <c r="T104" s="1">
        <v>0.1</v>
      </c>
      <c r="U104" s="1">
        <f t="shared" si="20"/>
        <v>4.5892904609217111E-5</v>
      </c>
      <c r="V104" s="28">
        <f t="shared" si="21"/>
        <v>2.1422629299228679E-2</v>
      </c>
      <c r="W104" s="1" t="str">
        <f t="shared" si="18"/>
        <v/>
      </c>
      <c r="AD104" s="1">
        <v>13</v>
      </c>
      <c r="AF104" s="1" t="s">
        <v>70</v>
      </c>
      <c r="AH104" s="1" t="s">
        <v>61</v>
      </c>
      <c r="AT104" s="1">
        <v>2833</v>
      </c>
      <c r="AU104" s="1">
        <v>-2.3939769998833071E-2</v>
      </c>
    </row>
    <row r="105" spans="1:47">
      <c r="A105" s="29" t="s">
        <v>74</v>
      </c>
      <c r="B105" s="25"/>
      <c r="C105" s="26">
        <v>43281.503700000001</v>
      </c>
      <c r="D105" s="26"/>
      <c r="E105" s="1">
        <f t="shared" si="14"/>
        <v>3529.0057610517024</v>
      </c>
      <c r="F105" s="1">
        <f t="shared" si="15"/>
        <v>3529</v>
      </c>
      <c r="G105" s="1">
        <f t="shared" si="23"/>
        <v>2.3599900014232844E-3</v>
      </c>
      <c r="K105" s="1">
        <f>+G105</f>
        <v>2.3599900014232844E-3</v>
      </c>
      <c r="P105" s="1">
        <f t="shared" si="16"/>
        <v>-2.701624563390452E-3</v>
      </c>
      <c r="Q105" s="27">
        <f t="shared" si="17"/>
        <v>28263.003700000001</v>
      </c>
      <c r="R105" s="27"/>
      <c r="S105" s="1">
        <f t="shared" si="19"/>
        <v>2.5619942002734551E-5</v>
      </c>
      <c r="T105" s="1">
        <v>1</v>
      </c>
      <c r="U105" s="1">
        <f t="shared" si="20"/>
        <v>2.5619942002734551E-5</v>
      </c>
      <c r="V105" s="28">
        <f t="shared" si="21"/>
        <v>5.0616145648137364E-3</v>
      </c>
      <c r="W105" s="1" t="str">
        <f t="shared" si="18"/>
        <v/>
      </c>
      <c r="AT105" s="1">
        <v>3529</v>
      </c>
      <c r="AU105" s="1">
        <v>2.3599900014232844E-3</v>
      </c>
    </row>
    <row r="106" spans="1:47">
      <c r="A106" s="30" t="s">
        <v>75</v>
      </c>
      <c r="B106" s="11" t="s">
        <v>54</v>
      </c>
      <c r="C106" s="26">
        <v>43348.480000000003</v>
      </c>
      <c r="D106" s="26"/>
      <c r="E106" s="1">
        <f t="shared" si="14"/>
        <v>3692.5038806096113</v>
      </c>
      <c r="F106" s="1">
        <f t="shared" si="15"/>
        <v>3692.5</v>
      </c>
      <c r="G106" s="1">
        <f t="shared" si="23"/>
        <v>1.5896750046522357E-3</v>
      </c>
      <c r="J106" s="1">
        <f>+G106</f>
        <v>1.5896750046522357E-3</v>
      </c>
      <c r="P106" s="1">
        <f t="shared" si="16"/>
        <v>-2.720122157062244E-3</v>
      </c>
      <c r="Q106" s="27">
        <f t="shared" si="17"/>
        <v>28329.980000000003</v>
      </c>
      <c r="R106" s="27"/>
      <c r="S106" s="1">
        <f t="shared" si="19"/>
        <v>1.857435157512218E-5</v>
      </c>
      <c r="T106" s="1">
        <v>0.1</v>
      </c>
      <c r="U106" s="1">
        <f t="shared" si="20"/>
        <v>1.8574351575122181E-6</v>
      </c>
      <c r="V106" s="28">
        <f t="shared" si="21"/>
        <v>4.3097971617144792E-3</v>
      </c>
      <c r="W106" s="1" t="str">
        <f t="shared" si="18"/>
        <v/>
      </c>
      <c r="AC106" s="1" t="s">
        <v>76</v>
      </c>
      <c r="AD106" s="1">
        <v>8</v>
      </c>
      <c r="AF106" s="1" t="s">
        <v>77</v>
      </c>
      <c r="AH106" s="1" t="s">
        <v>61</v>
      </c>
      <c r="AT106" s="1">
        <v>3692.5</v>
      </c>
      <c r="AU106" s="1">
        <v>1.5896750046522357E-3</v>
      </c>
    </row>
    <row r="107" spans="1:47">
      <c r="A107" s="30" t="s">
        <v>78</v>
      </c>
      <c r="B107" s="11"/>
      <c r="C107" s="26">
        <v>43372.438999999998</v>
      </c>
      <c r="D107" s="26"/>
      <c r="E107" s="1">
        <f t="shared" si="14"/>
        <v>3750.9910088398519</v>
      </c>
      <c r="F107" s="1">
        <f t="shared" si="15"/>
        <v>3751</v>
      </c>
      <c r="G107" s="1">
        <f t="shared" si="23"/>
        <v>-3.683189999719616E-3</v>
      </c>
      <c r="J107" s="1">
        <f>+G107</f>
        <v>-3.683189999719616E-3</v>
      </c>
      <c r="P107" s="1">
        <f t="shared" si="16"/>
        <v>-2.7244449396257109E-3</v>
      </c>
      <c r="Q107" s="27">
        <f t="shared" si="17"/>
        <v>28353.938999999998</v>
      </c>
      <c r="R107" s="27"/>
      <c r="S107" s="1">
        <f t="shared" si="19"/>
        <v>9.1919209025446577E-7</v>
      </c>
      <c r="T107" s="1">
        <v>0.1</v>
      </c>
      <c r="U107" s="1">
        <f t="shared" si="20"/>
        <v>9.1919209025446585E-8</v>
      </c>
      <c r="V107" s="28">
        <f t="shared" si="21"/>
        <v>9.5874506009390511E-4</v>
      </c>
      <c r="W107" s="1" t="str">
        <f t="shared" si="18"/>
        <v/>
      </c>
      <c r="AC107" s="1" t="s">
        <v>76</v>
      </c>
      <c r="AD107" s="1">
        <v>12</v>
      </c>
      <c r="AF107" s="1" t="s">
        <v>77</v>
      </c>
      <c r="AH107" s="1" t="s">
        <v>61</v>
      </c>
      <c r="AT107" s="1">
        <v>3751</v>
      </c>
      <c r="AU107" s="1">
        <v>-3.683189999719616E-3</v>
      </c>
    </row>
    <row r="108" spans="1:47">
      <c r="A108" s="29" t="s">
        <v>79</v>
      </c>
      <c r="B108" s="25"/>
      <c r="C108" s="26">
        <v>43662.476999999999</v>
      </c>
      <c r="D108" s="26"/>
      <c r="E108" s="1">
        <f t="shared" si="14"/>
        <v>4459.0126164881594</v>
      </c>
      <c r="F108" s="1">
        <f t="shared" si="15"/>
        <v>4459</v>
      </c>
      <c r="G108" s="1">
        <f t="shared" si="23"/>
        <v>5.1682899938896298E-3</v>
      </c>
      <c r="K108" s="1">
        <f>+G108</f>
        <v>5.1682899938896298E-3</v>
      </c>
      <c r="P108" s="1">
        <f t="shared" si="16"/>
        <v>-2.6808355345489168E-3</v>
      </c>
      <c r="Q108" s="27">
        <f t="shared" si="17"/>
        <v>28643.976999999999</v>
      </c>
      <c r="R108" s="27"/>
      <c r="S108" s="1">
        <f t="shared" si="19"/>
        <v>6.1608771561185693E-5</v>
      </c>
      <c r="T108" s="1">
        <v>1</v>
      </c>
      <c r="U108" s="1">
        <f t="shared" si="20"/>
        <v>6.1608771561185693E-5</v>
      </c>
      <c r="V108" s="28">
        <f t="shared" si="21"/>
        <v>7.8491255284385466E-3</v>
      </c>
      <c r="W108" s="1" t="str">
        <f t="shared" si="18"/>
        <v/>
      </c>
      <c r="AT108" s="1">
        <v>4459</v>
      </c>
      <c r="AU108" s="1">
        <v>5.1682899938896298E-3</v>
      </c>
    </row>
    <row r="109" spans="1:47">
      <c r="A109" s="30" t="s">
        <v>80</v>
      </c>
      <c r="B109" s="11"/>
      <c r="C109" s="26">
        <v>43671.896399999998</v>
      </c>
      <c r="D109" s="26"/>
      <c r="E109" s="1">
        <f t="shared" si="14"/>
        <v>4482.0066335862011</v>
      </c>
      <c r="F109" s="1">
        <f t="shared" si="15"/>
        <v>4482</v>
      </c>
      <c r="G109" s="1">
        <f t="shared" si="23"/>
        <v>2.7174199931323528E-3</v>
      </c>
      <c r="K109" s="1">
        <f>+G109</f>
        <v>2.7174199931323528E-3</v>
      </c>
      <c r="P109" s="1">
        <f t="shared" si="16"/>
        <v>-2.6764469266647036E-3</v>
      </c>
      <c r="Q109" s="27">
        <f t="shared" si="17"/>
        <v>28653.396399999998</v>
      </c>
      <c r="R109" s="27"/>
      <c r="S109" s="1">
        <f t="shared" si="19"/>
        <v>2.9093800348480989E-5</v>
      </c>
      <c r="T109" s="1">
        <v>1</v>
      </c>
      <c r="U109" s="1">
        <f t="shared" si="20"/>
        <v>2.9093800348480989E-5</v>
      </c>
      <c r="V109" s="28">
        <f t="shared" si="21"/>
        <v>5.3938669197970569E-3</v>
      </c>
      <c r="W109" s="1" t="str">
        <f t="shared" si="18"/>
        <v/>
      </c>
      <c r="AC109" s="1" t="s">
        <v>81</v>
      </c>
      <c r="AH109" s="1" t="s">
        <v>82</v>
      </c>
      <c r="AT109" s="1">
        <v>4482</v>
      </c>
      <c r="AU109" s="1">
        <v>2.7174199931323528E-3</v>
      </c>
    </row>
    <row r="110" spans="1:47">
      <c r="A110" s="29" t="s">
        <v>83</v>
      </c>
      <c r="B110" s="25"/>
      <c r="C110" s="26">
        <v>43676.402600000001</v>
      </c>
      <c r="D110" s="26">
        <v>2.9999999999999997E-4</v>
      </c>
      <c r="E110" s="1">
        <f t="shared" si="14"/>
        <v>4493.006871377067</v>
      </c>
      <c r="F110" s="1">
        <f t="shared" si="15"/>
        <v>4493</v>
      </c>
      <c r="G110" s="1">
        <f t="shared" si="23"/>
        <v>2.8148299970780499E-3</v>
      </c>
      <c r="K110" s="1">
        <f>+G110</f>
        <v>2.8148299970780499E-3</v>
      </c>
      <c r="P110" s="1">
        <f t="shared" si="16"/>
        <v>-2.6742819178386151E-3</v>
      </c>
      <c r="Q110" s="27">
        <f t="shared" si="17"/>
        <v>28657.902600000001</v>
      </c>
      <c r="R110" s="27"/>
      <c r="S110" s="1">
        <f t="shared" si="19"/>
        <v>3.0130349614480091E-5</v>
      </c>
      <c r="T110" s="1">
        <v>1</v>
      </c>
      <c r="U110" s="1">
        <f t="shared" si="20"/>
        <v>3.0130349614480091E-5</v>
      </c>
      <c r="V110" s="28">
        <f t="shared" si="21"/>
        <v>5.4891119149166646E-3</v>
      </c>
      <c r="W110" s="1" t="str">
        <f t="shared" si="18"/>
        <v/>
      </c>
      <c r="AT110" s="1">
        <v>4493</v>
      </c>
      <c r="AU110" s="1">
        <v>2.8148299970780499E-3</v>
      </c>
    </row>
    <row r="111" spans="1:47">
      <c r="A111" s="29" t="s">
        <v>83</v>
      </c>
      <c r="B111" s="25" t="s">
        <v>54</v>
      </c>
      <c r="C111" s="26">
        <v>43677.427199999998</v>
      </c>
      <c r="D111" s="26">
        <v>4.0000000000000002E-4</v>
      </c>
      <c r="E111" s="1">
        <f t="shared" si="14"/>
        <v>4495.5080572189026</v>
      </c>
      <c r="F111" s="1">
        <f t="shared" si="15"/>
        <v>4495.5</v>
      </c>
      <c r="G111" s="1">
        <f t="shared" si="23"/>
        <v>3.3006049998220988E-3</v>
      </c>
      <c r="K111" s="1">
        <f>+G111</f>
        <v>3.3006049998220988E-3</v>
      </c>
      <c r="P111" s="1">
        <f t="shared" si="16"/>
        <v>-2.6737839046231727E-3</v>
      </c>
      <c r="Q111" s="27">
        <f t="shared" si="17"/>
        <v>28658.927199999998</v>
      </c>
      <c r="R111" s="27"/>
      <c r="S111" s="1">
        <f t="shared" si="19"/>
        <v>3.5693322781558764E-5</v>
      </c>
      <c r="T111" s="1">
        <v>1</v>
      </c>
      <c r="U111" s="1">
        <f t="shared" si="20"/>
        <v>3.5693322781558764E-5</v>
      </c>
      <c r="V111" s="28">
        <f t="shared" si="21"/>
        <v>5.974388904445271E-3</v>
      </c>
      <c r="W111" s="1" t="str">
        <f t="shared" si="18"/>
        <v/>
      </c>
      <c r="AT111" s="1">
        <v>4495.5</v>
      </c>
      <c r="AU111" s="1">
        <v>3.3006049998220988E-3</v>
      </c>
    </row>
    <row r="112" spans="1:47">
      <c r="A112" s="30" t="s">
        <v>84</v>
      </c>
      <c r="B112" s="11"/>
      <c r="C112" s="26">
        <v>44166.347999999998</v>
      </c>
      <c r="D112" s="26"/>
      <c r="E112" s="1">
        <f t="shared" si="14"/>
        <v>5689.0292193724699</v>
      </c>
      <c r="F112" s="1">
        <f t="shared" si="15"/>
        <v>5689</v>
      </c>
      <c r="G112" s="1">
        <f t="shared" si="23"/>
        <v>1.1969589999353047E-2</v>
      </c>
      <c r="N112" s="1">
        <f>+G112</f>
        <v>1.1969589999353047E-2</v>
      </c>
      <c r="P112" s="1">
        <f t="shared" si="16"/>
        <v>-2.1837161362750724E-3</v>
      </c>
      <c r="Q112" s="27">
        <f t="shared" si="17"/>
        <v>29147.847999999998</v>
      </c>
      <c r="R112" s="27"/>
      <c r="S112" s="1">
        <f t="shared" si="19"/>
        <v>2.0031607456880862E-4</v>
      </c>
      <c r="T112" s="1">
        <v>0.1</v>
      </c>
      <c r="U112" s="1">
        <f t="shared" si="20"/>
        <v>2.0031607456880863E-5</v>
      </c>
      <c r="V112" s="28">
        <f t="shared" si="21"/>
        <v>1.4153306135628121E-2</v>
      </c>
      <c r="W112" s="1" t="str">
        <f t="shared" si="18"/>
        <v/>
      </c>
      <c r="AC112" s="1" t="s">
        <v>76</v>
      </c>
      <c r="AH112" s="1" t="s">
        <v>82</v>
      </c>
      <c r="AT112" s="1">
        <v>5689</v>
      </c>
      <c r="AU112" s="1">
        <v>1.1969589999353047E-2</v>
      </c>
    </row>
    <row r="113" spans="1:47">
      <c r="A113" s="29" t="s">
        <v>85</v>
      </c>
      <c r="B113" s="25"/>
      <c r="C113" s="26">
        <v>44406.8073</v>
      </c>
      <c r="D113" s="26">
        <v>6.9999999999999999E-4</v>
      </c>
      <c r="E113" s="1">
        <f t="shared" si="14"/>
        <v>6276.0225794149064</v>
      </c>
      <c r="F113" s="1">
        <f t="shared" si="15"/>
        <v>6276</v>
      </c>
      <c r="G113" s="1">
        <f t="shared" si="23"/>
        <v>9.2495599965332076E-3</v>
      </c>
      <c r="K113" s="1">
        <f>+G113</f>
        <v>9.2495599965332076E-3</v>
      </c>
      <c r="P113" s="1">
        <f t="shared" si="16"/>
        <v>-1.7579411550051752E-3</v>
      </c>
      <c r="Q113" s="27">
        <f t="shared" si="17"/>
        <v>29388.3073</v>
      </c>
      <c r="R113" s="27"/>
      <c r="S113" s="1">
        <f t="shared" si="19"/>
        <v>1.211650816011188E-4</v>
      </c>
      <c r="T113" s="1">
        <v>1</v>
      </c>
      <c r="U113" s="1">
        <f t="shared" si="20"/>
        <v>1.211650816011188E-4</v>
      </c>
      <c r="V113" s="28">
        <f t="shared" si="21"/>
        <v>1.1007501151538382E-2</v>
      </c>
      <c r="W113" s="1" t="str">
        <f t="shared" si="18"/>
        <v/>
      </c>
      <c r="AT113" s="1">
        <v>6276</v>
      </c>
      <c r="AU113" s="1">
        <v>9.2495599965332076E-3</v>
      </c>
    </row>
    <row r="114" spans="1:47">
      <c r="A114" s="29" t="s">
        <v>85</v>
      </c>
      <c r="B114" s="25" t="s">
        <v>54</v>
      </c>
      <c r="C114" s="26">
        <v>44448.792199999996</v>
      </c>
      <c r="D114" s="26">
        <v>1.2999999999999999E-3</v>
      </c>
      <c r="E114" s="1">
        <f t="shared" si="14"/>
        <v>6378.5133440559202</v>
      </c>
      <c r="F114" s="1">
        <f t="shared" si="15"/>
        <v>6378.5</v>
      </c>
      <c r="G114" s="1">
        <f t="shared" si="23"/>
        <v>5.4663349947077222E-3</v>
      </c>
      <c r="K114" s="1">
        <f>+G114</f>
        <v>5.4663349947077222E-3</v>
      </c>
      <c r="P114" s="1">
        <f t="shared" si="16"/>
        <v>-1.6711012230794624E-3</v>
      </c>
      <c r="Q114" s="27">
        <f t="shared" si="17"/>
        <v>29430.292199999996</v>
      </c>
      <c r="R114" s="27"/>
      <c r="S114" s="1">
        <f t="shared" si="19"/>
        <v>5.0942995762980231E-5</v>
      </c>
      <c r="T114" s="1">
        <v>1</v>
      </c>
      <c r="U114" s="1">
        <f t="shared" si="20"/>
        <v>5.0942995762980231E-5</v>
      </c>
      <c r="V114" s="28">
        <f t="shared" si="21"/>
        <v>7.1374362177871846E-3</v>
      </c>
      <c r="W114" s="1" t="str">
        <f t="shared" si="18"/>
        <v/>
      </c>
      <c r="AT114" s="1">
        <v>6378.5</v>
      </c>
      <c r="AU114" s="1">
        <v>5.4663349947077222E-3</v>
      </c>
    </row>
    <row r="115" spans="1:47">
      <c r="A115" s="30" t="s">
        <v>84</v>
      </c>
      <c r="B115" s="11" t="s">
        <v>54</v>
      </c>
      <c r="C115" s="26">
        <v>44525.351000000002</v>
      </c>
      <c r="D115" s="26"/>
      <c r="E115" s="1">
        <f t="shared" si="14"/>
        <v>6565.4036296585982</v>
      </c>
      <c r="F115" s="1">
        <f t="shared" si="15"/>
        <v>6565.5</v>
      </c>
      <c r="G115" s="1">
        <f t="shared" si="23"/>
        <v>-3.9477694997913204E-2</v>
      </c>
      <c r="P115" s="1">
        <f t="shared" si="16"/>
        <v>-1.5031019623793912E-3</v>
      </c>
      <c r="Q115" s="27">
        <f t="shared" si="17"/>
        <v>29506.851000000002</v>
      </c>
      <c r="R115" s="1">
        <f>+C115-(C$7+F115*C$8)</f>
        <v>-3.9477694997913204E-2</v>
      </c>
      <c r="S115" s="1">
        <f t="shared" si="19"/>
        <v>1.4420697162144131E-3</v>
      </c>
      <c r="T115" s="1">
        <v>0.1</v>
      </c>
      <c r="U115" s="1">
        <f t="shared" si="20"/>
        <v>1.4420697162144131E-4</v>
      </c>
      <c r="V115" s="28">
        <f t="shared" si="21"/>
        <v>3.7974593035533813E-2</v>
      </c>
      <c r="W115" s="1">
        <f t="shared" si="18"/>
        <v>99</v>
      </c>
      <c r="AC115" s="1" t="s">
        <v>76</v>
      </c>
      <c r="AH115" s="1" t="s">
        <v>82</v>
      </c>
      <c r="AT115" s="1">
        <v>6565.5</v>
      </c>
      <c r="AU115" s="1">
        <v>-3.9477694997913204E-2</v>
      </c>
    </row>
    <row r="116" spans="1:47">
      <c r="A116" s="30" t="s">
        <v>84</v>
      </c>
      <c r="B116" s="11"/>
      <c r="C116" s="26">
        <v>44531.337</v>
      </c>
      <c r="D116" s="26"/>
      <c r="E116" s="1">
        <f t="shared" si="14"/>
        <v>6580.0162574638543</v>
      </c>
      <c r="F116" s="1">
        <f t="shared" si="15"/>
        <v>6580</v>
      </c>
      <c r="G116" s="1">
        <f t="shared" si="23"/>
        <v>6.659799997578375E-3</v>
      </c>
      <c r="N116" s="1">
        <f>+G116</f>
        <v>6.659799997578375E-3</v>
      </c>
      <c r="P116" s="1">
        <f t="shared" si="16"/>
        <v>-1.4895588241197371E-3</v>
      </c>
      <c r="Q116" s="27">
        <f t="shared" si="17"/>
        <v>29512.837</v>
      </c>
      <c r="R116" s="27"/>
      <c r="S116" s="1">
        <f t="shared" si="19"/>
        <v>6.6412049204788831E-5</v>
      </c>
      <c r="T116" s="1">
        <v>0.1</v>
      </c>
      <c r="U116" s="1">
        <f t="shared" si="20"/>
        <v>6.6412049204788837E-6</v>
      </c>
      <c r="V116" s="28">
        <f t="shared" si="21"/>
        <v>8.1493588216981112E-3</v>
      </c>
      <c r="W116" s="1" t="str">
        <f t="shared" si="18"/>
        <v/>
      </c>
      <c r="AC116" s="1" t="s">
        <v>76</v>
      </c>
      <c r="AH116" s="1" t="s">
        <v>82</v>
      </c>
      <c r="AT116" s="1">
        <v>6580</v>
      </c>
      <c r="AU116" s="1">
        <v>6.659799997578375E-3</v>
      </c>
    </row>
    <row r="117" spans="1:47">
      <c r="A117" s="30" t="s">
        <v>86</v>
      </c>
      <c r="B117" s="11"/>
      <c r="C117" s="26">
        <v>44750.490100000003</v>
      </c>
      <c r="D117" s="26"/>
      <c r="E117" s="1">
        <f t="shared" si="14"/>
        <v>7114.9983294099866</v>
      </c>
      <c r="F117" s="1">
        <f t="shared" si="15"/>
        <v>7115</v>
      </c>
      <c r="G117" s="1">
        <f t="shared" si="23"/>
        <v>-6.8435000139288604E-4</v>
      </c>
      <c r="K117" s="1">
        <f>+G117</f>
        <v>-6.8435000139288604E-4</v>
      </c>
      <c r="P117" s="1">
        <f t="shared" si="16"/>
        <v>-9.3789846178005988E-4</v>
      </c>
      <c r="Q117" s="27">
        <f t="shared" si="17"/>
        <v>29731.990100000003</v>
      </c>
      <c r="R117" s="27"/>
      <c r="S117" s="1">
        <f t="shared" si="19"/>
        <v>6.4286821764706266E-8</v>
      </c>
      <c r="T117" s="1">
        <v>1</v>
      </c>
      <c r="U117" s="1">
        <f t="shared" si="20"/>
        <v>6.4286821764706266E-8</v>
      </c>
      <c r="V117" s="28">
        <f t="shared" si="21"/>
        <v>2.5354846038717384E-4</v>
      </c>
      <c r="W117" s="1" t="str">
        <f t="shared" si="18"/>
        <v/>
      </c>
      <c r="AC117" s="1" t="s">
        <v>81</v>
      </c>
      <c r="AH117" s="1" t="s">
        <v>82</v>
      </c>
      <c r="AT117" s="1">
        <v>7115</v>
      </c>
      <c r="AU117" s="1">
        <v>-6.8435000139288604E-4</v>
      </c>
    </row>
    <row r="118" spans="1:47">
      <c r="A118" s="30" t="s">
        <v>86</v>
      </c>
      <c r="B118" s="11" t="s">
        <v>54</v>
      </c>
      <c r="C118" s="26">
        <v>44751.516199999998</v>
      </c>
      <c r="D118" s="26"/>
      <c r="E118" s="1">
        <f t="shared" si="14"/>
        <v>7117.5031769527386</v>
      </c>
      <c r="F118" s="1">
        <f t="shared" si="15"/>
        <v>7117.5</v>
      </c>
      <c r="G118" s="1">
        <f t="shared" si="23"/>
        <v>1.3014249998377636E-3</v>
      </c>
      <c r="K118" s="1">
        <f>+G118</f>
        <v>1.3014249998377636E-3</v>
      </c>
      <c r="P118" s="1">
        <f t="shared" si="16"/>
        <v>-9.3508308419030552E-4</v>
      </c>
      <c r="Q118" s="27">
        <f t="shared" si="17"/>
        <v>29733.016199999998</v>
      </c>
      <c r="R118" s="27"/>
      <c r="S118" s="1">
        <f t="shared" si="19"/>
        <v>5.0019684099229049E-6</v>
      </c>
      <c r="T118" s="1">
        <v>1</v>
      </c>
      <c r="U118" s="1">
        <f t="shared" si="20"/>
        <v>5.0019684099229049E-6</v>
      </c>
      <c r="V118" s="28">
        <f t="shared" si="21"/>
        <v>2.2365080840280691E-3</v>
      </c>
      <c r="W118" s="1" t="str">
        <f t="shared" si="18"/>
        <v/>
      </c>
      <c r="AC118" s="1" t="s">
        <v>81</v>
      </c>
      <c r="AH118" s="1" t="s">
        <v>82</v>
      </c>
      <c r="AT118" s="1">
        <v>7117.5</v>
      </c>
      <c r="AU118" s="1">
        <v>1.3014249998377636E-3</v>
      </c>
    </row>
    <row r="119" spans="1:47">
      <c r="A119" s="30" t="s">
        <v>87</v>
      </c>
      <c r="B119" s="11" t="s">
        <v>54</v>
      </c>
      <c r="C119" s="26">
        <v>44758.487999999998</v>
      </c>
      <c r="D119" s="26"/>
      <c r="E119" s="1">
        <f t="shared" si="14"/>
        <v>7134.5222746027093</v>
      </c>
      <c r="F119" s="1">
        <f t="shared" si="15"/>
        <v>7134.5</v>
      </c>
      <c r="G119" s="1">
        <f t="shared" si="23"/>
        <v>9.1246949959895574E-3</v>
      </c>
      <c r="N119" s="1">
        <f>+G119</f>
        <v>9.1246949959895574E-3</v>
      </c>
      <c r="P119" s="1">
        <f t="shared" si="16"/>
        <v>-9.1587991960895114E-4</v>
      </c>
      <c r="Q119" s="27">
        <f t="shared" si="17"/>
        <v>29739.987999999998</v>
      </c>
      <c r="R119" s="27"/>
      <c r="S119" s="1">
        <f t="shared" si="19"/>
        <v>1.0081314463574599E-4</v>
      </c>
      <c r="T119" s="1">
        <v>0.1</v>
      </c>
      <c r="U119" s="1">
        <f t="shared" si="20"/>
        <v>1.0081314463574599E-5</v>
      </c>
      <c r="V119" s="28">
        <f t="shared" si="21"/>
        <v>1.0040574915598508E-2</v>
      </c>
      <c r="W119" s="1" t="str">
        <f t="shared" si="18"/>
        <v/>
      </c>
      <c r="AC119" s="1" t="s">
        <v>76</v>
      </c>
      <c r="AH119" s="1" t="s">
        <v>82</v>
      </c>
      <c r="AT119" s="1">
        <v>7134.5</v>
      </c>
      <c r="AU119" s="1">
        <v>9.1246949959895574E-3</v>
      </c>
    </row>
    <row r="120" spans="1:47">
      <c r="A120" s="29" t="s">
        <v>85</v>
      </c>
      <c r="B120" s="25"/>
      <c r="C120" s="26">
        <v>44780.812100000003</v>
      </c>
      <c r="D120" s="26">
        <v>5.0000000000000001E-4</v>
      </c>
      <c r="E120" s="1">
        <f t="shared" si="14"/>
        <v>7189.0183929434279</v>
      </c>
      <c r="F120" s="1">
        <f t="shared" si="15"/>
        <v>7189</v>
      </c>
      <c r="G120" s="1">
        <f t="shared" si="23"/>
        <v>7.5345900040701963E-3</v>
      </c>
      <c r="K120" s="1">
        <f t="shared" ref="K120:K126" si="24">+G120</f>
        <v>7.5345900040701963E-3</v>
      </c>
      <c r="P120" s="1">
        <f t="shared" si="16"/>
        <v>-8.5362803150740817E-4</v>
      </c>
      <c r="Q120" s="27">
        <f t="shared" si="17"/>
        <v>29762.312100000003</v>
      </c>
      <c r="R120" s="27"/>
      <c r="S120" s="1">
        <f t="shared" si="19"/>
        <v>7.0362201812389406E-5</v>
      </c>
      <c r="T120" s="1">
        <v>1</v>
      </c>
      <c r="U120" s="1">
        <f t="shared" si="20"/>
        <v>7.0362201812389406E-5</v>
      </c>
      <c r="V120" s="28">
        <f t="shared" si="21"/>
        <v>8.3882180355776045E-3</v>
      </c>
      <c r="W120" s="1" t="str">
        <f t="shared" si="18"/>
        <v/>
      </c>
      <c r="AT120" s="1">
        <v>7189</v>
      </c>
      <c r="AU120" s="1">
        <v>7.5345900040701963E-3</v>
      </c>
    </row>
    <row r="121" spans="1:47">
      <c r="A121" s="29" t="s">
        <v>85</v>
      </c>
      <c r="B121" s="25" t="s">
        <v>54</v>
      </c>
      <c r="C121" s="26">
        <v>44781.835699999996</v>
      </c>
      <c r="D121" s="26">
        <v>5.0000000000000001E-4</v>
      </c>
      <c r="E121" s="1">
        <f t="shared" si="14"/>
        <v>7191.5171376513072</v>
      </c>
      <c r="F121" s="1">
        <f t="shared" si="15"/>
        <v>7191.5</v>
      </c>
      <c r="G121" s="1">
        <f t="shared" si="23"/>
        <v>7.0203649956965819E-3</v>
      </c>
      <c r="K121" s="1">
        <f t="shared" si="24"/>
        <v>7.0203649956965819E-3</v>
      </c>
      <c r="P121" s="1">
        <f t="shared" si="16"/>
        <v>-8.5074725156689124E-4</v>
      </c>
      <c r="Q121" s="27">
        <f t="shared" si="17"/>
        <v>29763.335699999996</v>
      </c>
      <c r="R121" s="27"/>
      <c r="S121" s="1">
        <f t="shared" si="19"/>
        <v>6.1954408009021043E-5</v>
      </c>
      <c r="T121" s="1">
        <v>1</v>
      </c>
      <c r="U121" s="1">
        <f t="shared" si="20"/>
        <v>6.1954408009021043E-5</v>
      </c>
      <c r="V121" s="28">
        <f t="shared" si="21"/>
        <v>7.8711122472634731E-3</v>
      </c>
      <c r="W121" s="1" t="str">
        <f t="shared" si="18"/>
        <v/>
      </c>
      <c r="AT121" s="1">
        <v>7191.5</v>
      </c>
      <c r="AU121" s="1">
        <v>7.0203649956965819E-3</v>
      </c>
    </row>
    <row r="122" spans="1:47">
      <c r="A122" s="29" t="s">
        <v>88</v>
      </c>
      <c r="B122" s="25" t="s">
        <v>54</v>
      </c>
      <c r="C122" s="26">
        <v>44795.346100000002</v>
      </c>
      <c r="D122" s="26"/>
      <c r="E122" s="1">
        <f t="shared" si="14"/>
        <v>7224.4978337255325</v>
      </c>
      <c r="F122" s="1">
        <f t="shared" si="15"/>
        <v>7224.5</v>
      </c>
      <c r="G122" s="1">
        <f t="shared" si="23"/>
        <v>-8.8740499631967396E-4</v>
      </c>
      <c r="K122" s="1">
        <f t="shared" si="24"/>
        <v>-8.8740499631967396E-4</v>
      </c>
      <c r="P122" s="1">
        <f t="shared" si="16"/>
        <v>-8.1251387836849855E-4</v>
      </c>
      <c r="Q122" s="27">
        <f t="shared" si="17"/>
        <v>29776.846100000002</v>
      </c>
      <c r="R122" s="27"/>
      <c r="S122" s="1">
        <f t="shared" si="19"/>
        <v>5.608679547976868E-9</v>
      </c>
      <c r="T122" s="1">
        <v>1</v>
      </c>
      <c r="U122" s="1">
        <f t="shared" si="20"/>
        <v>5.608679547976868E-9</v>
      </c>
      <c r="V122" s="28">
        <f t="shared" si="21"/>
        <v>7.4891117951175409E-5</v>
      </c>
      <c r="W122" s="1" t="str">
        <f t="shared" si="18"/>
        <v/>
      </c>
      <c r="AT122" s="1">
        <v>7224.5</v>
      </c>
      <c r="AU122" s="1">
        <v>-8.8740499631967396E-4</v>
      </c>
    </row>
    <row r="123" spans="1:47">
      <c r="A123" s="29" t="s">
        <v>88</v>
      </c>
      <c r="B123" s="25" t="s">
        <v>50</v>
      </c>
      <c r="C123" s="26">
        <v>44796.3698</v>
      </c>
      <c r="D123" s="26"/>
      <c r="E123" s="1">
        <f t="shared" si="14"/>
        <v>7226.9968225468183</v>
      </c>
      <c r="F123" s="1">
        <f t="shared" si="15"/>
        <v>7227</v>
      </c>
      <c r="G123" s="1">
        <f t="shared" si="23"/>
        <v>-1.3016299999435432E-3</v>
      </c>
      <c r="K123" s="1">
        <f t="shared" si="24"/>
        <v>-1.3016299999435432E-3</v>
      </c>
      <c r="P123" s="1">
        <f t="shared" si="16"/>
        <v>-8.0960172297592746E-4</v>
      </c>
      <c r="Q123" s="27">
        <f t="shared" si="17"/>
        <v>29777.8698</v>
      </c>
      <c r="R123" s="27"/>
      <c r="S123" s="1">
        <f t="shared" si="19"/>
        <v>2.4209182533572079E-7</v>
      </c>
      <c r="T123" s="1">
        <v>1</v>
      </c>
      <c r="U123" s="1">
        <f t="shared" si="20"/>
        <v>2.4209182533572079E-7</v>
      </c>
      <c r="V123" s="28">
        <f t="shared" si="21"/>
        <v>4.9202827696761577E-4</v>
      </c>
      <c r="W123" s="1" t="str">
        <f t="shared" si="18"/>
        <v/>
      </c>
      <c r="AT123" s="1">
        <v>7227</v>
      </c>
      <c r="AU123" s="1">
        <v>-1.3016299999435432E-3</v>
      </c>
    </row>
    <row r="124" spans="1:47">
      <c r="A124" s="29" t="s">
        <v>88</v>
      </c>
      <c r="B124" s="25" t="s">
        <v>54</v>
      </c>
      <c r="C124" s="26">
        <v>44797.3946</v>
      </c>
      <c r="D124" s="26"/>
      <c r="E124" s="1">
        <f t="shared" si="14"/>
        <v>7229.4984966154489</v>
      </c>
      <c r="F124" s="1">
        <f t="shared" si="15"/>
        <v>7229.5</v>
      </c>
      <c r="G124" s="1">
        <f t="shared" si="23"/>
        <v>-6.1585500225191936E-4</v>
      </c>
      <c r="K124" s="1">
        <f t="shared" si="24"/>
        <v>-6.1585500225191936E-4</v>
      </c>
      <c r="P124" s="1">
        <f t="shared" si="16"/>
        <v>-8.0668735804447812E-4</v>
      </c>
      <c r="Q124" s="27">
        <f t="shared" si="17"/>
        <v>29778.8946</v>
      </c>
      <c r="R124" s="27"/>
      <c r="S124" s="1">
        <f t="shared" si="19"/>
        <v>3.6416988017337736E-8</v>
      </c>
      <c r="T124" s="1">
        <v>1</v>
      </c>
      <c r="U124" s="1">
        <f t="shared" si="20"/>
        <v>3.6416988017337736E-8</v>
      </c>
      <c r="V124" s="28">
        <f t="shared" si="21"/>
        <v>1.9083235579255876E-4</v>
      </c>
      <c r="W124" s="1" t="str">
        <f t="shared" si="18"/>
        <v/>
      </c>
      <c r="AT124" s="1">
        <v>7229.5</v>
      </c>
      <c r="AU124" s="1">
        <v>-6.1585500225191936E-4</v>
      </c>
    </row>
    <row r="125" spans="1:47">
      <c r="A125" s="29" t="s">
        <v>88</v>
      </c>
      <c r="B125" s="25" t="s">
        <v>50</v>
      </c>
      <c r="C125" s="26">
        <v>44798.419099999999</v>
      </c>
      <c r="D125" s="26"/>
      <c r="E125" s="1">
        <f t="shared" si="14"/>
        <v>7231.9994383438961</v>
      </c>
      <c r="F125" s="1">
        <f t="shared" si="15"/>
        <v>7232</v>
      </c>
      <c r="G125" s="1">
        <f t="shared" si="23"/>
        <v>-2.3008000425761566E-4</v>
      </c>
      <c r="K125" s="1">
        <f t="shared" si="24"/>
        <v>-2.3008000425761566E-4</v>
      </c>
      <c r="P125" s="1">
        <f t="shared" si="16"/>
        <v>-8.037707835741488E-4</v>
      </c>
      <c r="Q125" s="27">
        <f t="shared" si="17"/>
        <v>29779.919099999999</v>
      </c>
      <c r="R125" s="27"/>
      <c r="S125" s="1">
        <f t="shared" si="19"/>
        <v>3.2912111027281113E-7</v>
      </c>
      <c r="T125" s="1">
        <v>1</v>
      </c>
      <c r="U125" s="1">
        <f t="shared" si="20"/>
        <v>3.2912111027281113E-7</v>
      </c>
      <c r="V125" s="28">
        <f t="shared" si="21"/>
        <v>5.7369077931653314E-4</v>
      </c>
      <c r="W125" s="1" t="str">
        <f t="shared" si="18"/>
        <v/>
      </c>
      <c r="AT125" s="1">
        <v>7232</v>
      </c>
      <c r="AU125" s="1">
        <v>-2.3008000425761566E-4</v>
      </c>
    </row>
    <row r="126" spans="1:47">
      <c r="A126" s="29" t="s">
        <v>88</v>
      </c>
      <c r="B126" s="25" t="s">
        <v>54</v>
      </c>
      <c r="C126" s="26">
        <v>44799.443400000004</v>
      </c>
      <c r="D126" s="26"/>
      <c r="E126" s="1">
        <f t="shared" si="14"/>
        <v>7234.4998918455667</v>
      </c>
      <c r="F126" s="1">
        <f t="shared" si="15"/>
        <v>7234.5</v>
      </c>
      <c r="G126" s="1">
        <f t="shared" si="23"/>
        <v>-4.4304993934929371E-5</v>
      </c>
      <c r="K126" s="1">
        <f t="shared" si="24"/>
        <v>-4.4304993934929371E-5</v>
      </c>
      <c r="P126" s="1">
        <f t="shared" si="16"/>
        <v>-8.008519995649447E-4</v>
      </c>
      <c r="Q126" s="27">
        <f t="shared" si="17"/>
        <v>29780.943400000004</v>
      </c>
      <c r="R126" s="27"/>
      <c r="S126" s="1">
        <f t="shared" si="19"/>
        <v>5.7236337172774246E-7</v>
      </c>
      <c r="T126" s="1">
        <v>1</v>
      </c>
      <c r="U126" s="1">
        <f t="shared" si="20"/>
        <v>5.7236337172774246E-7</v>
      </c>
      <c r="V126" s="28">
        <f t="shared" si="21"/>
        <v>7.5654700563001533E-4</v>
      </c>
      <c r="W126" s="1" t="str">
        <f t="shared" si="18"/>
        <v/>
      </c>
      <c r="AT126" s="1">
        <v>7234.5</v>
      </c>
      <c r="AU126" s="1">
        <v>-4.4304993934929371E-5</v>
      </c>
    </row>
    <row r="127" spans="1:47">
      <c r="A127" s="30" t="s">
        <v>89</v>
      </c>
      <c r="B127" s="11"/>
      <c r="C127" s="26">
        <v>44801.703399999999</v>
      </c>
      <c r="D127" s="26"/>
      <c r="E127" s="1">
        <f t="shared" si="14"/>
        <v>7240.016854565215</v>
      </c>
      <c r="F127" s="1">
        <f t="shared" si="15"/>
        <v>7240</v>
      </c>
      <c r="G127" s="1">
        <f t="shared" si="23"/>
        <v>6.9043999974383041E-3</v>
      </c>
      <c r="N127" s="1">
        <f>+G127</f>
        <v>6.9043999974383041E-3</v>
      </c>
      <c r="P127" s="1">
        <f t="shared" si="16"/>
        <v>-7.9442289716784992E-4</v>
      </c>
      <c r="Q127" s="27">
        <f t="shared" si="17"/>
        <v>29783.203399999999</v>
      </c>
      <c r="R127" s="27"/>
      <c r="S127" s="1">
        <f t="shared" si="19"/>
        <v>5.927187396251188E-5</v>
      </c>
      <c r="T127" s="1">
        <v>0.1</v>
      </c>
      <c r="U127" s="1">
        <f t="shared" si="20"/>
        <v>5.9271873962511887E-6</v>
      </c>
      <c r="V127" s="28">
        <f t="shared" si="21"/>
        <v>7.698822894606154E-3</v>
      </c>
      <c r="W127" s="1" t="str">
        <f t="shared" si="18"/>
        <v/>
      </c>
      <c r="AC127" s="1" t="s">
        <v>81</v>
      </c>
      <c r="AH127" s="1" t="s">
        <v>82</v>
      </c>
      <c r="AT127" s="1">
        <v>7240</v>
      </c>
      <c r="AU127" s="1">
        <v>6.9043999974383041E-3</v>
      </c>
    </row>
    <row r="128" spans="1:47">
      <c r="A128" s="30" t="s">
        <v>90</v>
      </c>
      <c r="B128" s="11" t="s">
        <v>54</v>
      </c>
      <c r="C128" s="26">
        <v>44815.425900000002</v>
      </c>
      <c r="D128" s="26"/>
      <c r="E128" s="1">
        <f t="shared" si="14"/>
        <v>7273.5153151495397</v>
      </c>
      <c r="F128" s="1">
        <f t="shared" si="15"/>
        <v>7273.5</v>
      </c>
      <c r="G128" s="1">
        <f t="shared" si="23"/>
        <v>6.2737850021221675E-3</v>
      </c>
      <c r="J128" s="1">
        <f>+G128</f>
        <v>6.2737850021221675E-3</v>
      </c>
      <c r="P128" s="1">
        <f t="shared" si="16"/>
        <v>-7.5503287792755974E-4</v>
      </c>
      <c r="Q128" s="27">
        <f t="shared" si="17"/>
        <v>29796.925900000002</v>
      </c>
      <c r="R128" s="27"/>
      <c r="S128" s="1">
        <f t="shared" si="19"/>
        <v>4.9404280790906744E-5</v>
      </c>
      <c r="T128" s="1">
        <v>0.1</v>
      </c>
      <c r="U128" s="1">
        <f t="shared" si="20"/>
        <v>4.9404280790906749E-6</v>
      </c>
      <c r="V128" s="28">
        <f t="shared" si="21"/>
        <v>7.0288178800497272E-3</v>
      </c>
      <c r="W128" s="1" t="str">
        <f t="shared" si="18"/>
        <v/>
      </c>
      <c r="AC128" s="1" t="s">
        <v>81</v>
      </c>
      <c r="AD128" s="1">
        <v>14</v>
      </c>
      <c r="AF128" s="1" t="s">
        <v>72</v>
      </c>
      <c r="AH128" s="1" t="s">
        <v>61</v>
      </c>
      <c r="AT128" s="1">
        <v>7273.5</v>
      </c>
      <c r="AU128" s="1">
        <v>6.2737850021221675E-3</v>
      </c>
    </row>
    <row r="129" spans="1:47">
      <c r="A129" s="30" t="s">
        <v>90</v>
      </c>
      <c r="B129" s="11"/>
      <c r="C129" s="26">
        <v>44816.4496</v>
      </c>
      <c r="D129" s="26"/>
      <c r="E129" s="1">
        <f t="shared" si="14"/>
        <v>7276.0143039708255</v>
      </c>
      <c r="F129" s="1">
        <f t="shared" si="15"/>
        <v>7276</v>
      </c>
      <c r="G129" s="1">
        <f t="shared" si="23"/>
        <v>5.8595599984982982E-3</v>
      </c>
      <c r="J129" s="1">
        <f>+G129</f>
        <v>5.8595599984982982E-3</v>
      </c>
      <c r="P129" s="1">
        <f t="shared" si="16"/>
        <v>-7.5207741557299645E-4</v>
      </c>
      <c r="Q129" s="27">
        <f t="shared" si="17"/>
        <v>29797.9496</v>
      </c>
      <c r="R129" s="27"/>
      <c r="S129" s="1">
        <f t="shared" si="19"/>
        <v>4.3713749295147359E-5</v>
      </c>
      <c r="T129" s="1">
        <v>0.1</v>
      </c>
      <c r="U129" s="1">
        <f t="shared" si="20"/>
        <v>4.3713749295147362E-6</v>
      </c>
      <c r="V129" s="28">
        <f t="shared" si="21"/>
        <v>6.6116374140712947E-3</v>
      </c>
      <c r="W129" s="1" t="str">
        <f t="shared" si="18"/>
        <v/>
      </c>
      <c r="AC129" s="1" t="s">
        <v>81</v>
      </c>
      <c r="AD129" s="1">
        <v>12</v>
      </c>
      <c r="AF129" s="1" t="s">
        <v>72</v>
      </c>
      <c r="AH129" s="1" t="s">
        <v>61</v>
      </c>
      <c r="AT129" s="1">
        <v>7276</v>
      </c>
      <c r="AU129" s="1">
        <v>5.8595599984982982E-3</v>
      </c>
    </row>
    <row r="130" spans="1:47">
      <c r="A130" s="30" t="s">
        <v>86</v>
      </c>
      <c r="B130" s="11" t="s">
        <v>54</v>
      </c>
      <c r="C130" s="26">
        <v>44825.250999999997</v>
      </c>
      <c r="D130" s="26"/>
      <c r="E130" s="1">
        <f t="shared" si="14"/>
        <v>7297.499700289768</v>
      </c>
      <c r="F130" s="1">
        <f t="shared" si="15"/>
        <v>7297.5</v>
      </c>
      <c r="G130" s="1">
        <f t="shared" si="23"/>
        <v>-1.2277500354684889E-4</v>
      </c>
      <c r="K130" s="1">
        <f>+G130</f>
        <v>-1.2277500354684889E-4</v>
      </c>
      <c r="P130" s="1">
        <f t="shared" si="16"/>
        <v>-7.2656922955889949E-4</v>
      </c>
      <c r="Q130" s="27">
        <f t="shared" si="17"/>
        <v>29806.750999999997</v>
      </c>
      <c r="R130" s="27"/>
      <c r="S130" s="1">
        <f t="shared" si="19"/>
        <v>3.6456746736549123E-7</v>
      </c>
      <c r="T130" s="1">
        <v>1</v>
      </c>
      <c r="U130" s="1">
        <f t="shared" si="20"/>
        <v>3.6456746736549123E-7</v>
      </c>
      <c r="V130" s="28">
        <f t="shared" si="21"/>
        <v>6.037942260120506E-4</v>
      </c>
      <c r="W130" s="1" t="str">
        <f t="shared" si="18"/>
        <v/>
      </c>
      <c r="AC130" s="1" t="s">
        <v>81</v>
      </c>
      <c r="AH130" s="1" t="s">
        <v>82</v>
      </c>
      <c r="AT130" s="1">
        <v>7297.5</v>
      </c>
      <c r="AU130" s="1">
        <v>-1.2277500354684889E-4</v>
      </c>
    </row>
    <row r="131" spans="1:47">
      <c r="A131" s="30" t="s">
        <v>86</v>
      </c>
      <c r="B131" s="11"/>
      <c r="C131" s="26">
        <v>44826.2739</v>
      </c>
      <c r="D131" s="26"/>
      <c r="E131" s="1">
        <f t="shared" si="14"/>
        <v>7299.9967362039106</v>
      </c>
      <c r="F131" s="1">
        <f t="shared" si="15"/>
        <v>7300</v>
      </c>
      <c r="G131" s="1">
        <f t="shared" si="23"/>
        <v>-1.3370000015129335E-3</v>
      </c>
      <c r="K131" s="1">
        <f>+G131</f>
        <v>-1.3370000015129335E-3</v>
      </c>
      <c r="P131" s="1">
        <f t="shared" si="16"/>
        <v>-7.235925556311161E-4</v>
      </c>
      <c r="Q131" s="27">
        <f t="shared" si="17"/>
        <v>29807.7739</v>
      </c>
      <c r="R131" s="27"/>
      <c r="S131" s="1">
        <f t="shared" si="19"/>
        <v>3.7626869466325474E-7</v>
      </c>
      <c r="T131" s="1">
        <v>1</v>
      </c>
      <c r="U131" s="1">
        <f t="shared" si="20"/>
        <v>3.7626869466325474E-7</v>
      </c>
      <c r="V131" s="28">
        <f t="shared" si="21"/>
        <v>6.1340744588181742E-4</v>
      </c>
      <c r="W131" s="1" t="str">
        <f t="shared" si="18"/>
        <v/>
      </c>
      <c r="AC131" s="1" t="s">
        <v>81</v>
      </c>
      <c r="AH131" s="1" t="s">
        <v>82</v>
      </c>
      <c r="AT131" s="1">
        <v>7300</v>
      </c>
      <c r="AU131" s="1">
        <v>-1.3370000015129335E-3</v>
      </c>
    </row>
    <row r="132" spans="1:47">
      <c r="A132" s="30" t="s">
        <v>91</v>
      </c>
      <c r="B132" s="11" t="s">
        <v>54</v>
      </c>
      <c r="C132" s="26">
        <v>44827.299200000001</v>
      </c>
      <c r="D132" s="26"/>
      <c r="E132" s="1">
        <f t="shared" si="14"/>
        <v>7302.4996308395184</v>
      </c>
      <c r="F132" s="1">
        <f t="shared" si="15"/>
        <v>7302.5</v>
      </c>
      <c r="G132" s="1">
        <f t="shared" si="23"/>
        <v>-1.5122500190045685E-4</v>
      </c>
      <c r="K132" s="1">
        <f>+G132</f>
        <v>-1.5122500190045685E-4</v>
      </c>
      <c r="P132" s="1">
        <f t="shared" si="16"/>
        <v>-7.2061367216445446E-4</v>
      </c>
      <c r="Q132" s="27">
        <f t="shared" si="17"/>
        <v>29808.799200000001</v>
      </c>
      <c r="R132" s="27"/>
      <c r="S132" s="1">
        <f t="shared" si="19"/>
        <v>3.2420345782500342E-7</v>
      </c>
      <c r="T132" s="1">
        <v>1</v>
      </c>
      <c r="U132" s="1">
        <f t="shared" si="20"/>
        <v>3.2420345782500342E-7</v>
      </c>
      <c r="V132" s="28">
        <f t="shared" si="21"/>
        <v>5.6938867026399761E-4</v>
      </c>
      <c r="W132" s="1" t="str">
        <f t="shared" si="18"/>
        <v/>
      </c>
      <c r="AC132" s="1" t="s">
        <v>92</v>
      </c>
      <c r="AH132" s="1" t="s">
        <v>82</v>
      </c>
      <c r="AT132" s="1">
        <v>7302.5</v>
      </c>
      <c r="AU132" s="1">
        <v>-1.5122500190045685E-4</v>
      </c>
    </row>
    <row r="133" spans="1:47">
      <c r="A133" s="30" t="s">
        <v>91</v>
      </c>
      <c r="B133" s="11" t="s">
        <v>54</v>
      </c>
      <c r="C133" s="26">
        <v>44827.300499999998</v>
      </c>
      <c r="D133" s="26"/>
      <c r="E133" s="1">
        <f t="shared" si="14"/>
        <v>7302.5028043136408</v>
      </c>
      <c r="F133" s="1">
        <f t="shared" si="15"/>
        <v>7302.5</v>
      </c>
      <c r="G133" s="1">
        <f t="shared" si="23"/>
        <v>1.1487749943626113E-3</v>
      </c>
      <c r="K133" s="1">
        <f>+G133</f>
        <v>1.1487749943626113E-3</v>
      </c>
      <c r="P133" s="1">
        <f t="shared" si="16"/>
        <v>-7.2061367216445446E-4</v>
      </c>
      <c r="Q133" s="27">
        <f t="shared" si="17"/>
        <v>29808.800499999998</v>
      </c>
      <c r="R133" s="27"/>
      <c r="S133" s="1">
        <f t="shared" si="19"/>
        <v>3.4946139865398413E-6</v>
      </c>
      <c r="T133" s="1">
        <v>1</v>
      </c>
      <c r="U133" s="1">
        <f t="shared" si="20"/>
        <v>3.4946139865398413E-6</v>
      </c>
      <c r="V133" s="28">
        <f t="shared" si="21"/>
        <v>1.8693886665270658E-3</v>
      </c>
      <c r="W133" s="1" t="str">
        <f t="shared" si="18"/>
        <v/>
      </c>
      <c r="AC133" s="1" t="s">
        <v>93</v>
      </c>
      <c r="AH133" s="1" t="s">
        <v>82</v>
      </c>
      <c r="AT133" s="1">
        <v>7302.5</v>
      </c>
      <c r="AU133" s="1">
        <v>1.1487749943626113E-3</v>
      </c>
    </row>
    <row r="134" spans="1:47">
      <c r="A134" s="30" t="s">
        <v>94</v>
      </c>
      <c r="B134" s="11"/>
      <c r="C134" s="26">
        <v>45138.432000000001</v>
      </c>
      <c r="D134" s="26"/>
      <c r="E134" s="1">
        <f t="shared" si="14"/>
        <v>8062.0164708677867</v>
      </c>
      <c r="F134" s="1">
        <f t="shared" si="15"/>
        <v>8062</v>
      </c>
      <c r="G134" s="1">
        <f t="shared" si="23"/>
        <v>6.7472200025804341E-3</v>
      </c>
      <c r="I134" s="1">
        <f>+G134</f>
        <v>6.7472200025804341E-3</v>
      </c>
      <c r="P134" s="1">
        <f t="shared" si="16"/>
        <v>2.8667083062314594E-4</v>
      </c>
      <c r="Q134" s="27">
        <f t="shared" si="17"/>
        <v>30119.932000000001</v>
      </c>
      <c r="R134" s="27"/>
      <c r="S134" s="1">
        <f t="shared" si="19"/>
        <v>4.1738695603278001E-5</v>
      </c>
      <c r="T134" s="1">
        <v>0.1</v>
      </c>
      <c r="U134" s="1">
        <f t="shared" si="20"/>
        <v>4.1738695603278006E-6</v>
      </c>
      <c r="V134" s="28">
        <f t="shared" si="21"/>
        <v>6.4605491719572881E-3</v>
      </c>
      <c r="W134" s="1" t="str">
        <f t="shared" si="18"/>
        <v/>
      </c>
      <c r="AC134" s="1" t="s">
        <v>95</v>
      </c>
      <c r="AH134" s="1" t="s">
        <v>82</v>
      </c>
      <c r="AT134" s="1">
        <v>8062</v>
      </c>
      <c r="AU134" s="1">
        <v>6.7472200025804341E-3</v>
      </c>
    </row>
    <row r="135" spans="1:47">
      <c r="A135" s="30" t="s">
        <v>94</v>
      </c>
      <c r="B135" s="11" t="s">
        <v>54</v>
      </c>
      <c r="C135" s="26">
        <v>45141.502</v>
      </c>
      <c r="D135" s="26"/>
      <c r="E135" s="1">
        <f t="shared" si="14"/>
        <v>8069.5107520843176</v>
      </c>
      <c r="F135" s="1">
        <f t="shared" si="15"/>
        <v>8069.5</v>
      </c>
      <c r="G135" s="1">
        <f t="shared" si="23"/>
        <v>4.4045449976692908E-3</v>
      </c>
      <c r="I135" s="1">
        <f>+G135</f>
        <v>4.4045449976692908E-3</v>
      </c>
      <c r="P135" s="1">
        <f t="shared" si="16"/>
        <v>2.9763451198898914E-4</v>
      </c>
      <c r="Q135" s="27">
        <f t="shared" si="17"/>
        <v>30123.002</v>
      </c>
      <c r="R135" s="27"/>
      <c r="S135" s="1">
        <f t="shared" si="19"/>
        <v>1.6866713737390812E-5</v>
      </c>
      <c r="T135" s="1">
        <v>0.1</v>
      </c>
      <c r="U135" s="1">
        <f t="shared" si="20"/>
        <v>1.6866713737390813E-6</v>
      </c>
      <c r="V135" s="28">
        <f t="shared" si="21"/>
        <v>4.1069104856803016E-3</v>
      </c>
      <c r="W135" s="1" t="str">
        <f t="shared" si="18"/>
        <v/>
      </c>
      <c r="AC135" s="1" t="s">
        <v>95</v>
      </c>
      <c r="AH135" s="1" t="s">
        <v>82</v>
      </c>
      <c r="AT135" s="1">
        <v>8069.5</v>
      </c>
      <c r="AU135" s="1">
        <v>4.4045449976692908E-3</v>
      </c>
    </row>
    <row r="136" spans="1:47">
      <c r="A136" s="30" t="s">
        <v>96</v>
      </c>
      <c r="B136" s="11"/>
      <c r="C136" s="26">
        <v>45144.575900000003</v>
      </c>
      <c r="D136" s="26"/>
      <c r="E136" s="1">
        <f t="shared" si="14"/>
        <v>8077.0145537232484</v>
      </c>
      <c r="F136" s="1">
        <f t="shared" si="15"/>
        <v>8077</v>
      </c>
      <c r="G136" s="1">
        <f t="shared" si="23"/>
        <v>5.9618700033752248E-3</v>
      </c>
      <c r="K136" s="1">
        <f t="shared" ref="K136:K146" si="25">+G136</f>
        <v>5.9618700033752248E-3</v>
      </c>
      <c r="P136" s="1">
        <f t="shared" si="16"/>
        <v>3.086180792047262E-4</v>
      </c>
      <c r="Q136" s="27">
        <f t="shared" si="17"/>
        <v>30126.075900000003</v>
      </c>
      <c r="R136" s="27"/>
      <c r="S136" s="1">
        <f t="shared" si="19"/>
        <v>3.1959257318137443E-5</v>
      </c>
      <c r="T136" s="1">
        <v>1</v>
      </c>
      <c r="U136" s="1">
        <f t="shared" si="20"/>
        <v>3.1959257318137443E-5</v>
      </c>
      <c r="V136" s="28">
        <f t="shared" si="21"/>
        <v>5.6532519241704986E-3</v>
      </c>
      <c r="W136" s="1" t="str">
        <f t="shared" si="18"/>
        <v/>
      </c>
      <c r="AC136" s="1" t="s">
        <v>81</v>
      </c>
      <c r="AH136" s="1" t="s">
        <v>82</v>
      </c>
      <c r="AT136" s="1">
        <v>8077</v>
      </c>
      <c r="AU136" s="1">
        <v>5.9618700033752248E-3</v>
      </c>
    </row>
    <row r="137" spans="1:47">
      <c r="A137" s="30" t="s">
        <v>86</v>
      </c>
      <c r="B137" s="11"/>
      <c r="C137" s="26">
        <v>45169.974900000001</v>
      </c>
      <c r="D137" s="26"/>
      <c r="E137" s="1">
        <f t="shared" si="14"/>
        <v>8139.0169148368186</v>
      </c>
      <c r="F137" s="1">
        <f t="shared" si="15"/>
        <v>8139</v>
      </c>
      <c r="G137" s="1">
        <f t="shared" si="23"/>
        <v>6.9290899991756305E-3</v>
      </c>
      <c r="K137" s="1">
        <f t="shared" si="25"/>
        <v>6.9290899991756305E-3</v>
      </c>
      <c r="P137" s="1">
        <f t="shared" si="16"/>
        <v>4.0017724042987375E-4</v>
      </c>
      <c r="Q137" s="27">
        <f t="shared" si="17"/>
        <v>30151.474900000001</v>
      </c>
      <c r="R137" s="27"/>
      <c r="S137" s="1">
        <f t="shared" si="19"/>
        <v>4.2626701811313126E-5</v>
      </c>
      <c r="T137" s="1">
        <v>1</v>
      </c>
      <c r="U137" s="1">
        <f t="shared" si="20"/>
        <v>4.2626701811313126E-5</v>
      </c>
      <c r="V137" s="28">
        <f t="shared" si="21"/>
        <v>6.5289127587457568E-3</v>
      </c>
      <c r="W137" s="1" t="str">
        <f t="shared" si="18"/>
        <v/>
      </c>
      <c r="AC137" s="1" t="s">
        <v>81</v>
      </c>
      <c r="AH137" s="1" t="s">
        <v>82</v>
      </c>
      <c r="AT137" s="1">
        <v>8139</v>
      </c>
      <c r="AU137" s="1">
        <v>6.9290899991756305E-3</v>
      </c>
    </row>
    <row r="138" spans="1:47">
      <c r="A138" s="30" t="s">
        <v>86</v>
      </c>
      <c r="B138" s="11" t="s">
        <v>54</v>
      </c>
      <c r="C138" s="26">
        <v>45170.998800000001</v>
      </c>
      <c r="D138" s="26"/>
      <c r="E138" s="1">
        <f t="shared" si="14"/>
        <v>8141.5163918848993</v>
      </c>
      <c r="F138" s="1">
        <f t="shared" si="15"/>
        <v>8141.5</v>
      </c>
      <c r="G138" s="1">
        <f t="shared" si="23"/>
        <v>6.7148649977752939E-3</v>
      </c>
      <c r="K138" s="1">
        <f t="shared" si="25"/>
        <v>6.7148649977752939E-3</v>
      </c>
      <c r="P138" s="1">
        <f t="shared" si="16"/>
        <v>4.0389764514369222E-4</v>
      </c>
      <c r="Q138" s="27">
        <f t="shared" si="17"/>
        <v>30152.498800000001</v>
      </c>
      <c r="R138" s="27"/>
      <c r="S138" s="1">
        <f t="shared" si="19"/>
        <v>3.9828308925981928E-5</v>
      </c>
      <c r="T138" s="1">
        <v>1</v>
      </c>
      <c r="U138" s="1">
        <f t="shared" si="20"/>
        <v>3.9828308925981928E-5</v>
      </c>
      <c r="V138" s="28">
        <f t="shared" si="21"/>
        <v>6.3109673526316017E-3</v>
      </c>
      <c r="W138" s="1" t="str">
        <f t="shared" si="18"/>
        <v/>
      </c>
      <c r="AC138" s="1" t="s">
        <v>81</v>
      </c>
      <c r="AH138" s="1" t="s">
        <v>82</v>
      </c>
      <c r="AT138" s="1">
        <v>8141.5</v>
      </c>
      <c r="AU138" s="1">
        <v>6.7148649977752939E-3</v>
      </c>
    </row>
    <row r="139" spans="1:47">
      <c r="A139" s="30" t="s">
        <v>96</v>
      </c>
      <c r="B139" s="11" t="s">
        <v>54</v>
      </c>
      <c r="C139" s="26">
        <v>45172.635499999997</v>
      </c>
      <c r="D139" s="26"/>
      <c r="E139" s="1">
        <f t="shared" si="14"/>
        <v>8145.5117958155388</v>
      </c>
      <c r="F139" s="1">
        <f t="shared" si="15"/>
        <v>8145.5</v>
      </c>
      <c r="G139" s="1">
        <f t="shared" si="23"/>
        <v>4.8321049980586395E-3</v>
      </c>
      <c r="K139" s="1">
        <f t="shared" si="25"/>
        <v>4.8321049980586395E-3</v>
      </c>
      <c r="P139" s="1">
        <f t="shared" si="16"/>
        <v>4.098548885266666E-4</v>
      </c>
      <c r="Q139" s="27">
        <f t="shared" si="17"/>
        <v>30154.135499999997</v>
      </c>
      <c r="R139" s="27"/>
      <c r="S139" s="1">
        <f t="shared" si="19"/>
        <v>1.9556296031255546E-5</v>
      </c>
      <c r="T139" s="1">
        <v>1</v>
      </c>
      <c r="U139" s="1">
        <f t="shared" si="20"/>
        <v>1.9556296031255546E-5</v>
      </c>
      <c r="V139" s="28">
        <f t="shared" si="21"/>
        <v>4.4222501095319729E-3</v>
      </c>
      <c r="W139" s="1" t="str">
        <f t="shared" si="18"/>
        <v/>
      </c>
      <c r="AC139" s="1" t="s">
        <v>81</v>
      </c>
      <c r="AH139" s="1" t="s">
        <v>82</v>
      </c>
      <c r="AT139" s="1">
        <v>8145.5</v>
      </c>
      <c r="AU139" s="1">
        <v>4.8321049980586395E-3</v>
      </c>
    </row>
    <row r="140" spans="1:47">
      <c r="A140" s="30" t="s">
        <v>96</v>
      </c>
      <c r="B140" s="11"/>
      <c r="C140" s="26">
        <v>45175.708500000001</v>
      </c>
      <c r="D140" s="26"/>
      <c r="E140" s="1">
        <f t="shared" si="14"/>
        <v>8153.0134004339197</v>
      </c>
      <c r="F140" s="1">
        <f t="shared" si="15"/>
        <v>8153</v>
      </c>
      <c r="G140" s="1">
        <f t="shared" si="23"/>
        <v>5.4894299973966554E-3</v>
      </c>
      <c r="K140" s="1">
        <f t="shared" si="25"/>
        <v>5.4894299973966554E-3</v>
      </c>
      <c r="P140" s="1">
        <f t="shared" si="16"/>
        <v>4.2103996568799637E-4</v>
      </c>
      <c r="Q140" s="27">
        <f t="shared" si="17"/>
        <v>30157.208500000001</v>
      </c>
      <c r="R140" s="27"/>
      <c r="S140" s="1">
        <f t="shared" si="19"/>
        <v>2.5688577513523703E-5</v>
      </c>
      <c r="T140" s="1">
        <v>1</v>
      </c>
      <c r="U140" s="1">
        <f t="shared" si="20"/>
        <v>2.5688577513523703E-5</v>
      </c>
      <c r="V140" s="28">
        <f t="shared" si="21"/>
        <v>5.068390031708659E-3</v>
      </c>
      <c r="W140" s="1" t="str">
        <f t="shared" si="18"/>
        <v/>
      </c>
      <c r="AC140" s="1" t="s">
        <v>81</v>
      </c>
      <c r="AH140" s="1" t="s">
        <v>82</v>
      </c>
      <c r="AT140" s="1">
        <v>8153</v>
      </c>
      <c r="AU140" s="1">
        <v>5.4894299973966554E-3</v>
      </c>
    </row>
    <row r="141" spans="1:47">
      <c r="A141" s="29" t="s">
        <v>97</v>
      </c>
      <c r="B141" s="25"/>
      <c r="C141" s="26">
        <v>45183.492599999998</v>
      </c>
      <c r="D141" s="26"/>
      <c r="E141" s="1">
        <f t="shared" si="14"/>
        <v>8172.0154311888318</v>
      </c>
      <c r="F141" s="1">
        <f t="shared" si="15"/>
        <v>8172</v>
      </c>
      <c r="G141" s="1">
        <f t="shared" si="23"/>
        <v>6.3213199973688461E-3</v>
      </c>
      <c r="K141" s="1">
        <f t="shared" si="25"/>
        <v>6.3213199973688461E-3</v>
      </c>
      <c r="P141" s="1">
        <f t="shared" si="16"/>
        <v>4.4946449472266919E-4</v>
      </c>
      <c r="Q141" s="27">
        <f t="shared" si="17"/>
        <v>30164.992599999998</v>
      </c>
      <c r="R141" s="27"/>
      <c r="S141" s="1">
        <f t="shared" si="19"/>
        <v>3.4478687043956189E-5</v>
      </c>
      <c r="T141" s="1">
        <v>1</v>
      </c>
      <c r="U141" s="1">
        <f t="shared" si="20"/>
        <v>3.4478687043956189E-5</v>
      </c>
      <c r="V141" s="28">
        <f t="shared" si="21"/>
        <v>5.8718555026461769E-3</v>
      </c>
      <c r="W141" s="1" t="str">
        <f t="shared" si="18"/>
        <v/>
      </c>
      <c r="AT141" s="1">
        <v>8172</v>
      </c>
      <c r="AU141" s="1">
        <v>6.3213199973688461E-3</v>
      </c>
    </row>
    <row r="142" spans="1:47">
      <c r="A142" s="30" t="s">
        <v>96</v>
      </c>
      <c r="B142" s="11"/>
      <c r="C142" s="26">
        <v>45196.600100000003</v>
      </c>
      <c r="D142" s="26"/>
      <c r="E142" s="1">
        <f t="shared" si="14"/>
        <v>8204.0125943959083</v>
      </c>
      <c r="F142" s="1">
        <f t="shared" si="15"/>
        <v>8204</v>
      </c>
      <c r="G142" s="1">
        <f t="shared" si="23"/>
        <v>5.1592400050139986E-3</v>
      </c>
      <c r="K142" s="1">
        <f t="shared" si="25"/>
        <v>5.1592400050139986E-3</v>
      </c>
      <c r="P142" s="1">
        <f t="shared" si="16"/>
        <v>4.9762586312422814E-4</v>
      </c>
      <c r="Q142" s="27">
        <f t="shared" si="17"/>
        <v>30178.100100000003</v>
      </c>
      <c r="R142" s="27"/>
      <c r="S142" s="1">
        <f t="shared" si="19"/>
        <v>2.17306464078667E-5</v>
      </c>
      <c r="T142" s="1">
        <v>1</v>
      </c>
      <c r="U142" s="1">
        <f t="shared" si="20"/>
        <v>2.17306464078667E-5</v>
      </c>
      <c r="V142" s="28">
        <f t="shared" si="21"/>
        <v>4.6616141418897705E-3</v>
      </c>
      <c r="W142" s="1" t="str">
        <f t="shared" si="18"/>
        <v/>
      </c>
      <c r="AC142" s="1" t="s">
        <v>81</v>
      </c>
      <c r="AH142" s="1" t="s">
        <v>82</v>
      </c>
      <c r="AT142" s="1">
        <v>8204</v>
      </c>
      <c r="AU142" s="1">
        <v>5.1592400050139986E-3</v>
      </c>
    </row>
    <row r="143" spans="1:47">
      <c r="A143" s="30" t="s">
        <v>86</v>
      </c>
      <c r="B143" s="11"/>
      <c r="C143" s="26">
        <v>45197.011700000003</v>
      </c>
      <c r="D143" s="26"/>
      <c r="E143" s="1">
        <f t="shared" si="14"/>
        <v>8205.0173651283912</v>
      </c>
      <c r="F143" s="1">
        <f t="shared" si="15"/>
        <v>8205</v>
      </c>
      <c r="G143" s="1">
        <f t="shared" si="23"/>
        <v>7.1135500038508326E-3</v>
      </c>
      <c r="K143" s="1">
        <f t="shared" si="25"/>
        <v>7.1135500038508326E-3</v>
      </c>
      <c r="P143" s="1">
        <f t="shared" si="16"/>
        <v>4.9913673906941229E-4</v>
      </c>
      <c r="Q143" s="27">
        <f t="shared" si="17"/>
        <v>30178.511700000003</v>
      </c>
      <c r="R143" s="27"/>
      <c r="S143" s="1">
        <f t="shared" si="19"/>
        <v>4.3750462837316405E-5</v>
      </c>
      <c r="T143" s="1">
        <v>1</v>
      </c>
      <c r="U143" s="1">
        <f t="shared" si="20"/>
        <v>4.3750462837316405E-5</v>
      </c>
      <c r="V143" s="28">
        <f t="shared" si="21"/>
        <v>6.6144132647814203E-3</v>
      </c>
      <c r="W143" s="1" t="str">
        <f t="shared" si="18"/>
        <v/>
      </c>
      <c r="AC143" s="1" t="s">
        <v>81</v>
      </c>
      <c r="AH143" s="1" t="s">
        <v>82</v>
      </c>
      <c r="AT143" s="1">
        <v>8205</v>
      </c>
      <c r="AU143" s="1">
        <v>7.1135500038508326E-3</v>
      </c>
    </row>
    <row r="144" spans="1:47">
      <c r="A144" s="30" t="s">
        <v>96</v>
      </c>
      <c r="B144" s="11"/>
      <c r="C144" s="26">
        <v>45207.659800000001</v>
      </c>
      <c r="D144" s="26"/>
      <c r="E144" s="1">
        <f t="shared" si="14"/>
        <v>8231.010803506806</v>
      </c>
      <c r="F144" s="1">
        <f t="shared" si="15"/>
        <v>8231</v>
      </c>
      <c r="G144" s="1">
        <f t="shared" si="23"/>
        <v>4.4256100009079091E-3</v>
      </c>
      <c r="K144" s="1">
        <f t="shared" si="25"/>
        <v>4.4256100009079091E-3</v>
      </c>
      <c r="P144" s="1">
        <f t="shared" si="16"/>
        <v>5.3854360134754364E-4</v>
      </c>
      <c r="Q144" s="27">
        <f t="shared" si="17"/>
        <v>30189.159800000001</v>
      </c>
      <c r="R144" s="27"/>
      <c r="S144" s="1">
        <f t="shared" si="19"/>
        <v>1.5109285194591183E-5</v>
      </c>
      <c r="T144" s="1">
        <v>1</v>
      </c>
      <c r="U144" s="1">
        <f t="shared" si="20"/>
        <v>1.5109285194591183E-5</v>
      </c>
      <c r="V144" s="28">
        <f t="shared" si="21"/>
        <v>3.8870663995603655E-3</v>
      </c>
      <c r="W144" s="1" t="str">
        <f t="shared" si="18"/>
        <v/>
      </c>
      <c r="AC144" s="1" t="s">
        <v>81</v>
      </c>
      <c r="AH144" s="1" t="s">
        <v>82</v>
      </c>
      <c r="AT144" s="1">
        <v>8231</v>
      </c>
      <c r="AU144" s="1">
        <v>4.4256100009079091E-3</v>
      </c>
    </row>
    <row r="145" spans="1:47">
      <c r="A145" s="29" t="s">
        <v>85</v>
      </c>
      <c r="B145" s="25"/>
      <c r="C145" s="26">
        <v>45512.846299999997</v>
      </c>
      <c r="D145" s="26">
        <v>5.9999999999999995E-4</v>
      </c>
      <c r="E145" s="1">
        <f t="shared" si="14"/>
        <v>8976.0119287474899</v>
      </c>
      <c r="F145" s="1">
        <f t="shared" si="15"/>
        <v>8976</v>
      </c>
      <c r="G145" s="1">
        <f t="shared" si="23"/>
        <v>4.8865599965211004E-3</v>
      </c>
      <c r="K145" s="1">
        <f t="shared" si="25"/>
        <v>4.8865599965211004E-3</v>
      </c>
      <c r="P145" s="1">
        <f t="shared" si="16"/>
        <v>1.7692336171362642E-3</v>
      </c>
      <c r="Q145" s="27">
        <f t="shared" si="17"/>
        <v>30494.346299999997</v>
      </c>
      <c r="R145" s="27"/>
      <c r="S145" s="1">
        <f t="shared" si="19"/>
        <v>9.7177237556085712E-6</v>
      </c>
      <c r="T145" s="1">
        <v>1</v>
      </c>
      <c r="U145" s="1">
        <f t="shared" si="20"/>
        <v>9.7177237556085712E-6</v>
      </c>
      <c r="V145" s="28">
        <f t="shared" si="21"/>
        <v>3.1173263793848362E-3</v>
      </c>
      <c r="W145" s="1" t="str">
        <f t="shared" si="18"/>
        <v/>
      </c>
      <c r="AT145" s="1">
        <v>8976</v>
      </c>
      <c r="AU145" s="1">
        <v>4.8865599965211004E-3</v>
      </c>
    </row>
    <row r="146" spans="1:47">
      <c r="A146" s="29" t="s">
        <v>85</v>
      </c>
      <c r="B146" s="25" t="s">
        <v>54</v>
      </c>
      <c r="C146" s="26">
        <v>45513.87</v>
      </c>
      <c r="D146" s="26">
        <v>6.9999999999999999E-4</v>
      </c>
      <c r="E146" s="1">
        <f t="shared" si="14"/>
        <v>8978.5109175687921</v>
      </c>
      <c r="F146" s="1">
        <f t="shared" si="15"/>
        <v>8978.5</v>
      </c>
      <c r="G146" s="1">
        <f t="shared" si="23"/>
        <v>4.4723350001731887E-3</v>
      </c>
      <c r="K146" s="1">
        <f t="shared" si="25"/>
        <v>4.4723350001731887E-3</v>
      </c>
      <c r="P146" s="1">
        <f t="shared" si="16"/>
        <v>1.773693775466139E-3</v>
      </c>
      <c r="Q146" s="27">
        <f t="shared" si="17"/>
        <v>30495.370000000003</v>
      </c>
      <c r="R146" s="27"/>
      <c r="S146" s="1">
        <f t="shared" si="19"/>
        <v>7.2826644596883656E-6</v>
      </c>
      <c r="T146" s="1">
        <v>1</v>
      </c>
      <c r="U146" s="1">
        <f t="shared" si="20"/>
        <v>7.2826644596883656E-6</v>
      </c>
      <c r="V146" s="28">
        <f t="shared" si="21"/>
        <v>2.6986412247070497E-3</v>
      </c>
      <c r="W146" s="1" t="str">
        <f t="shared" si="18"/>
        <v/>
      </c>
      <c r="AT146" s="1">
        <v>8978.5</v>
      </c>
      <c r="AU146" s="1">
        <v>4.4723350001731887E-3</v>
      </c>
    </row>
    <row r="147" spans="1:47">
      <c r="A147" s="30" t="s">
        <v>98</v>
      </c>
      <c r="B147" s="11"/>
      <c r="C147" s="26">
        <v>45518.539700000001</v>
      </c>
      <c r="D147" s="26"/>
      <c r="E147" s="1">
        <f t="shared" si="14"/>
        <v>8989.9102807599411</v>
      </c>
      <c r="F147" s="1">
        <f t="shared" si="15"/>
        <v>8990</v>
      </c>
      <c r="G147" s="1">
        <f t="shared" si="23"/>
        <v>-3.6753100001078565E-2</v>
      </c>
      <c r="P147" s="1">
        <f t="shared" si="16"/>
        <v>1.7942389626443029E-3</v>
      </c>
      <c r="Q147" s="27">
        <f t="shared" si="17"/>
        <v>30500.039700000001</v>
      </c>
      <c r="R147" s="1">
        <f>+C147-(C$7+F147*C$8)</f>
        <v>-3.6753100001078565E-2</v>
      </c>
      <c r="S147" s="1">
        <f t="shared" si="19"/>
        <v>1.485897341184147E-3</v>
      </c>
      <c r="T147" s="1">
        <v>0.1</v>
      </c>
      <c r="U147" s="1">
        <f t="shared" si="20"/>
        <v>1.4858973411841471E-4</v>
      </c>
      <c r="V147" s="28">
        <f t="shared" si="21"/>
        <v>3.8547338963722866E-2</v>
      </c>
      <c r="W147" s="1">
        <f t="shared" si="18"/>
        <v>99</v>
      </c>
      <c r="AC147" s="1" t="s">
        <v>81</v>
      </c>
      <c r="AH147" s="1" t="s">
        <v>82</v>
      </c>
      <c r="AT147" s="1">
        <v>8990</v>
      </c>
      <c r="AU147" s="1">
        <v>-3.6753100001078565E-2</v>
      </c>
    </row>
    <row r="148" spans="1:47">
      <c r="A148" s="30" t="s">
        <v>94</v>
      </c>
      <c r="B148" s="11"/>
      <c r="C148" s="26">
        <v>45546.44</v>
      </c>
      <c r="D148" s="26"/>
      <c r="E148" s="1">
        <f t="shared" si="14"/>
        <v>9058.0186502145334</v>
      </c>
      <c r="F148" s="1">
        <f t="shared" si="15"/>
        <v>9058</v>
      </c>
      <c r="G148" s="1">
        <f t="shared" si="23"/>
        <v>7.6399800018407404E-3</v>
      </c>
      <c r="I148" s="1">
        <f>+G148</f>
        <v>7.6399800018407404E-3</v>
      </c>
      <c r="P148" s="1">
        <f t="shared" si="16"/>
        <v>1.9166791290713622E-3</v>
      </c>
      <c r="Q148" s="27">
        <f t="shared" si="17"/>
        <v>30527.940000000002</v>
      </c>
      <c r="R148" s="27"/>
      <c r="S148" s="1">
        <f t="shared" si="19"/>
        <v>3.2756172880242724E-5</v>
      </c>
      <c r="T148" s="1">
        <v>0.1</v>
      </c>
      <c r="U148" s="1">
        <f t="shared" si="20"/>
        <v>3.2756172880242726E-6</v>
      </c>
      <c r="V148" s="28">
        <f t="shared" si="21"/>
        <v>5.7233008727693782E-3</v>
      </c>
      <c r="W148" s="1" t="str">
        <f t="shared" si="18"/>
        <v/>
      </c>
      <c r="AC148" s="1" t="s">
        <v>76</v>
      </c>
      <c r="AH148" s="1" t="s">
        <v>82</v>
      </c>
      <c r="AT148" s="1">
        <v>9058</v>
      </c>
      <c r="AU148" s="1">
        <v>7.6399800018407404E-3</v>
      </c>
    </row>
    <row r="149" spans="1:47">
      <c r="A149" s="30" t="s">
        <v>96</v>
      </c>
      <c r="B149" s="11"/>
      <c r="C149" s="26">
        <v>45554.630700000002</v>
      </c>
      <c r="D149" s="26"/>
      <c r="E149" s="1">
        <f t="shared" ref="E149:E212" si="26">+(C149-C$7)/C$8</f>
        <v>9078.0132460322002</v>
      </c>
      <c r="F149" s="1">
        <f t="shared" ref="F149:F212" si="27">ROUND(2*E149,0)/2</f>
        <v>9078</v>
      </c>
      <c r="G149" s="1">
        <f t="shared" si="23"/>
        <v>5.4261800032691099E-3</v>
      </c>
      <c r="K149" s="1">
        <f>+G149</f>
        <v>5.4261800032691099E-3</v>
      </c>
      <c r="P149" s="1">
        <f t="shared" ref="P149:P212" si="28">+D$11+D$12*F149+D$13*F149^2</f>
        <v>1.9530020458002756E-3</v>
      </c>
      <c r="Q149" s="27">
        <f t="shared" ref="Q149:Q212" si="29">+C149-15018.5</f>
        <v>30536.130700000002</v>
      </c>
      <c r="R149" s="27"/>
      <c r="S149" s="1">
        <f t="shared" si="19"/>
        <v>1.2062965124247384E-5</v>
      </c>
      <c r="T149" s="1">
        <v>1</v>
      </c>
      <c r="U149" s="1">
        <f t="shared" si="20"/>
        <v>1.2062965124247384E-5</v>
      </c>
      <c r="V149" s="28">
        <f t="shared" si="21"/>
        <v>3.4731779574688343E-3</v>
      </c>
      <c r="W149" s="1" t="str">
        <f t="shared" ref="W149:W212" si="30">IF(V149&gt;3*E$15,99,"")</f>
        <v/>
      </c>
      <c r="AC149" s="1" t="s">
        <v>81</v>
      </c>
      <c r="AH149" s="1" t="s">
        <v>82</v>
      </c>
      <c r="AT149" s="1">
        <v>9078</v>
      </c>
      <c r="AU149" s="1">
        <v>5.4261800032691099E-3</v>
      </c>
    </row>
    <row r="150" spans="1:47">
      <c r="A150" s="30" t="s">
        <v>99</v>
      </c>
      <c r="B150" s="11"/>
      <c r="C150" s="26">
        <v>45854.481</v>
      </c>
      <c r="D150" s="26"/>
      <c r="E150" s="1">
        <f t="shared" si="26"/>
        <v>9809.9879923062254</v>
      </c>
      <c r="F150" s="1">
        <f t="shared" si="27"/>
        <v>9810</v>
      </c>
      <c r="G150" s="1">
        <f t="shared" si="23"/>
        <v>-4.9188999983016402E-3</v>
      </c>
      <c r="N150" s="1">
        <f>+G150</f>
        <v>-4.9188999983016402E-3</v>
      </c>
      <c r="P150" s="1">
        <f t="shared" si="28"/>
        <v>3.3797225267544733E-3</v>
      </c>
      <c r="Q150" s="27">
        <f t="shared" si="29"/>
        <v>30835.981</v>
      </c>
      <c r="R150" s="27"/>
      <c r="S150" s="1">
        <f t="shared" ref="S150:S213" si="31">+(P150-G150)^2</f>
        <v>6.8867135813368706E-5</v>
      </c>
      <c r="T150" s="1">
        <v>0.1</v>
      </c>
      <c r="U150" s="1">
        <f t="shared" ref="U150:U213" si="32">T150*S150</f>
        <v>6.8867135813368706E-6</v>
      </c>
      <c r="V150" s="28">
        <f t="shared" ref="V150:V213" si="33">SQRT(S150)</f>
        <v>8.2986225250561135E-3</v>
      </c>
      <c r="W150" s="1" t="str">
        <f t="shared" si="30"/>
        <v/>
      </c>
      <c r="AC150" s="1" t="s">
        <v>76</v>
      </c>
      <c r="AH150" s="1" t="s">
        <v>82</v>
      </c>
      <c r="AT150" s="1">
        <v>9810</v>
      </c>
      <c r="AU150" s="1">
        <v>-4.9188999983016402E-3</v>
      </c>
    </row>
    <row r="151" spans="1:47">
      <c r="A151" s="30" t="s">
        <v>100</v>
      </c>
      <c r="B151" s="11"/>
      <c r="C151" s="26">
        <v>45863.5</v>
      </c>
      <c r="D151" s="26"/>
      <c r="E151" s="1">
        <f t="shared" si="26"/>
        <v>9832.004579371991</v>
      </c>
      <c r="F151" s="1">
        <f t="shared" si="27"/>
        <v>9832</v>
      </c>
      <c r="G151" s="1">
        <f t="shared" si="23"/>
        <v>1.87591999565484E-3</v>
      </c>
      <c r="J151" s="1">
        <f>+G151</f>
        <v>1.87591999565484E-3</v>
      </c>
      <c r="P151" s="1">
        <f t="shared" si="28"/>
        <v>3.4255342505223902E-3</v>
      </c>
      <c r="Q151" s="27">
        <f t="shared" si="29"/>
        <v>30845</v>
      </c>
      <c r="R151" s="27"/>
      <c r="S151" s="1">
        <f t="shared" si="31"/>
        <v>2.401304338888713E-6</v>
      </c>
      <c r="T151" s="1">
        <v>0.1</v>
      </c>
      <c r="U151" s="1">
        <f t="shared" si="32"/>
        <v>2.401304338888713E-7</v>
      </c>
      <c r="V151" s="28">
        <f t="shared" si="33"/>
        <v>1.5496142548675502E-3</v>
      </c>
      <c r="W151" s="1" t="str">
        <f t="shared" si="30"/>
        <v/>
      </c>
      <c r="AC151" s="1" t="s">
        <v>81</v>
      </c>
      <c r="AD151" s="1">
        <v>15</v>
      </c>
      <c r="AF151" s="1" t="s">
        <v>72</v>
      </c>
      <c r="AH151" s="1" t="s">
        <v>61</v>
      </c>
      <c r="AT151" s="1">
        <v>9832</v>
      </c>
      <c r="AU151" s="1">
        <v>1.87591999565484E-3</v>
      </c>
    </row>
    <row r="152" spans="1:47">
      <c r="A152" s="30" t="s">
        <v>101</v>
      </c>
      <c r="B152" s="11"/>
      <c r="C152" s="26">
        <v>45911.447999999997</v>
      </c>
      <c r="D152" s="26" t="s">
        <v>102</v>
      </c>
      <c r="E152" s="1">
        <f t="shared" si="26"/>
        <v>9949.0520698508881</v>
      </c>
      <c r="F152" s="1">
        <f t="shared" si="27"/>
        <v>9949</v>
      </c>
      <c r="G152" s="1">
        <f t="shared" si="23"/>
        <v>2.1330189993022941E-2</v>
      </c>
      <c r="I152" s="1">
        <f>+G152</f>
        <v>2.1330189993022941E-2</v>
      </c>
      <c r="P152" s="1">
        <f t="shared" si="28"/>
        <v>3.6720440253851672E-3</v>
      </c>
      <c r="Q152" s="27">
        <f t="shared" si="29"/>
        <v>30892.947999999997</v>
      </c>
      <c r="R152" s="27"/>
      <c r="S152" s="1">
        <f t="shared" si="31"/>
        <v>3.1181011901440221E-4</v>
      </c>
      <c r="T152" s="1">
        <v>0.1</v>
      </c>
      <c r="U152" s="1">
        <f t="shared" si="32"/>
        <v>3.118101190144022E-5</v>
      </c>
      <c r="V152" s="28">
        <f t="shared" si="33"/>
        <v>1.7658145967637776E-2</v>
      </c>
      <c r="W152" s="1" t="str">
        <f t="shared" si="30"/>
        <v/>
      </c>
      <c r="AC152" s="1" t="s">
        <v>76</v>
      </c>
      <c r="AH152" s="1" t="s">
        <v>82</v>
      </c>
      <c r="AT152" s="1">
        <v>9949</v>
      </c>
      <c r="AU152" s="1">
        <v>2.1330189993022941E-2</v>
      </c>
    </row>
    <row r="153" spans="1:47">
      <c r="A153" s="30" t="s">
        <v>96</v>
      </c>
      <c r="B153" s="11"/>
      <c r="C153" s="26">
        <v>45925.769399999997</v>
      </c>
      <c r="D153" s="26"/>
      <c r="E153" s="1">
        <f t="shared" si="26"/>
        <v>9984.012525555916</v>
      </c>
      <c r="F153" s="1">
        <f t="shared" si="27"/>
        <v>9984</v>
      </c>
      <c r="G153" s="1">
        <f t="shared" si="23"/>
        <v>5.1310399940120988E-3</v>
      </c>
      <c r="K153" s="1">
        <f>+G153</f>
        <v>5.1310399940120988E-3</v>
      </c>
      <c r="P153" s="1">
        <f t="shared" si="28"/>
        <v>3.7467266454748321E-3</v>
      </c>
      <c r="Q153" s="27">
        <f t="shared" si="29"/>
        <v>30907.269399999997</v>
      </c>
      <c r="R153" s="27"/>
      <c r="S153" s="1">
        <f t="shared" si="31"/>
        <v>1.9163234469384599E-6</v>
      </c>
      <c r="T153" s="1">
        <v>1</v>
      </c>
      <c r="U153" s="1">
        <f t="shared" si="32"/>
        <v>1.9163234469384599E-6</v>
      </c>
      <c r="V153" s="28">
        <f t="shared" si="33"/>
        <v>1.3843133485372666E-3</v>
      </c>
      <c r="W153" s="1" t="str">
        <f t="shared" si="30"/>
        <v/>
      </c>
      <c r="AC153" s="1" t="s">
        <v>81</v>
      </c>
      <c r="AH153" s="1" t="s">
        <v>82</v>
      </c>
      <c r="AT153" s="1">
        <v>9984</v>
      </c>
      <c r="AU153" s="1">
        <v>5.1310399940120988E-3</v>
      </c>
    </row>
    <row r="154" spans="1:47">
      <c r="A154" s="30" t="s">
        <v>96</v>
      </c>
      <c r="B154" s="11"/>
      <c r="C154" s="26">
        <v>45928.637600000002</v>
      </c>
      <c r="D154" s="26"/>
      <c r="E154" s="1">
        <f t="shared" si="26"/>
        <v>9991.0141859420037</v>
      </c>
      <c r="F154" s="1">
        <f t="shared" si="27"/>
        <v>9991</v>
      </c>
      <c r="G154" s="1">
        <f t="shared" si="23"/>
        <v>5.8112100014113821E-3</v>
      </c>
      <c r="K154" s="1">
        <f>+G154</f>
        <v>5.8112100014113821E-3</v>
      </c>
      <c r="P154" s="1">
        <f t="shared" si="28"/>
        <v>3.7617151378471526E-3</v>
      </c>
      <c r="Q154" s="27">
        <f t="shared" si="29"/>
        <v>30910.137600000002</v>
      </c>
      <c r="R154" s="27"/>
      <c r="S154" s="1">
        <f t="shared" si="31"/>
        <v>4.2004291957761598E-6</v>
      </c>
      <c r="T154" s="1">
        <v>1</v>
      </c>
      <c r="U154" s="1">
        <f t="shared" si="32"/>
        <v>4.2004291957761598E-6</v>
      </c>
      <c r="V154" s="28">
        <f t="shared" si="33"/>
        <v>2.0494948635642295E-3</v>
      </c>
      <c r="W154" s="1" t="str">
        <f t="shared" si="30"/>
        <v/>
      </c>
      <c r="AC154" s="1" t="s">
        <v>81</v>
      </c>
      <c r="AH154" s="1" t="s">
        <v>82</v>
      </c>
      <c r="AT154" s="1">
        <v>9991</v>
      </c>
      <c r="AU154" s="1">
        <v>5.8112100014113821E-3</v>
      </c>
    </row>
    <row r="155" spans="1:47">
      <c r="A155" s="30" t="s">
        <v>103</v>
      </c>
      <c r="B155" s="11"/>
      <c r="C155" s="26">
        <v>45941.347000000002</v>
      </c>
      <c r="D155" s="26"/>
      <c r="E155" s="1">
        <f t="shared" si="26"/>
        <v>10022.039533724865</v>
      </c>
      <c r="F155" s="1">
        <f t="shared" si="27"/>
        <v>10022</v>
      </c>
      <c r="G155" s="1">
        <f t="shared" si="23"/>
        <v>1.6194820003875066E-2</v>
      </c>
      <c r="J155" s="1">
        <f>+G155</f>
        <v>1.6194820003875066E-2</v>
      </c>
      <c r="P155" s="1">
        <f t="shared" si="28"/>
        <v>3.8283009738683607E-3</v>
      </c>
      <c r="Q155" s="27">
        <f t="shared" si="29"/>
        <v>30922.847000000002</v>
      </c>
      <c r="R155" s="27"/>
      <c r="S155" s="1">
        <f t="shared" si="31"/>
        <v>1.5293079291951798E-4</v>
      </c>
      <c r="T155" s="1">
        <v>0.1</v>
      </c>
      <c r="U155" s="1">
        <f t="shared" si="32"/>
        <v>1.52930792919518E-5</v>
      </c>
      <c r="V155" s="28">
        <f t="shared" si="33"/>
        <v>1.2366519030006705E-2</v>
      </c>
      <c r="W155" s="1" t="str">
        <f t="shared" si="30"/>
        <v/>
      </c>
      <c r="AC155" s="1" t="s">
        <v>76</v>
      </c>
      <c r="AD155" s="1">
        <v>14</v>
      </c>
      <c r="AF155" s="1" t="s">
        <v>63</v>
      </c>
      <c r="AH155" s="1" t="s">
        <v>61</v>
      </c>
      <c r="AT155" s="1">
        <v>10022</v>
      </c>
      <c r="AU155" s="1">
        <v>1.6194820003875066E-2</v>
      </c>
    </row>
    <row r="156" spans="1:47">
      <c r="A156" s="30" t="s">
        <v>96</v>
      </c>
      <c r="B156" s="11"/>
      <c r="C156" s="26">
        <v>45943.7952</v>
      </c>
      <c r="D156" s="26"/>
      <c r="E156" s="1">
        <f t="shared" si="26"/>
        <v>10028.015917853301</v>
      </c>
      <c r="F156" s="1">
        <f t="shared" si="27"/>
        <v>10028</v>
      </c>
      <c r="G156" s="1">
        <f t="shared" si="23"/>
        <v>6.5206799990846775E-3</v>
      </c>
      <c r="K156" s="1">
        <f>+G156</f>
        <v>6.5206799990846775E-3</v>
      </c>
      <c r="P156" s="1">
        <f t="shared" si="28"/>
        <v>3.8412277964442135E-3</v>
      </c>
      <c r="Q156" s="27">
        <f t="shared" si="29"/>
        <v>30925.2952</v>
      </c>
      <c r="R156" s="27"/>
      <c r="S156" s="1">
        <f t="shared" si="31"/>
        <v>7.1794641062348344E-6</v>
      </c>
      <c r="T156" s="1">
        <v>1</v>
      </c>
      <c r="U156" s="1">
        <f t="shared" si="32"/>
        <v>7.1794641062348344E-6</v>
      </c>
      <c r="V156" s="28">
        <f t="shared" si="33"/>
        <v>2.679452202640464E-3</v>
      </c>
      <c r="W156" s="1" t="str">
        <f t="shared" si="30"/>
        <v/>
      </c>
      <c r="AC156" s="1" t="s">
        <v>81</v>
      </c>
      <c r="AH156" s="1" t="s">
        <v>82</v>
      </c>
      <c r="AT156" s="1">
        <v>10028</v>
      </c>
      <c r="AU156" s="1">
        <v>6.5206799990846775E-3</v>
      </c>
    </row>
    <row r="157" spans="1:47">
      <c r="A157" s="30" t="s">
        <v>103</v>
      </c>
      <c r="B157" s="11" t="s">
        <v>54</v>
      </c>
      <c r="C157" s="26">
        <v>45944.425999999999</v>
      </c>
      <c r="D157" s="26"/>
      <c r="E157" s="1">
        <f t="shared" si="26"/>
        <v>10029.555785146911</v>
      </c>
      <c r="F157" s="1">
        <f t="shared" si="27"/>
        <v>10029.5</v>
      </c>
      <c r="G157" s="1">
        <f t="shared" si="23"/>
        <v>2.2852144997159485E-2</v>
      </c>
      <c r="J157" s="1">
        <f>+G157</f>
        <v>2.2852144997159485E-2</v>
      </c>
      <c r="P157" s="1">
        <f t="shared" si="28"/>
        <v>3.8444614906731657E-3</v>
      </c>
      <c r="Q157" s="27">
        <f t="shared" si="29"/>
        <v>30925.925999999999</v>
      </c>
      <c r="R157" s="27"/>
      <c r="S157" s="1">
        <f t="shared" si="31"/>
        <v>3.6129203228275203E-4</v>
      </c>
      <c r="T157" s="1">
        <v>0.1</v>
      </c>
      <c r="U157" s="1">
        <f t="shared" si="32"/>
        <v>3.6129203228275204E-5</v>
      </c>
      <c r="V157" s="28">
        <f t="shared" si="33"/>
        <v>1.9007683506486319E-2</v>
      </c>
      <c r="W157" s="1" t="str">
        <f t="shared" si="30"/>
        <v/>
      </c>
      <c r="AC157" s="1" t="s">
        <v>76</v>
      </c>
      <c r="AD157" s="1">
        <v>11</v>
      </c>
      <c r="AF157" s="1" t="s">
        <v>63</v>
      </c>
      <c r="AH157" s="1" t="s">
        <v>61</v>
      </c>
      <c r="AT157" s="1">
        <v>10029.5</v>
      </c>
      <c r="AU157" s="1">
        <v>2.2852144997159485E-2</v>
      </c>
    </row>
    <row r="158" spans="1:47">
      <c r="A158" s="30" t="s">
        <v>104</v>
      </c>
      <c r="B158" s="11"/>
      <c r="C158" s="26">
        <v>46235.45</v>
      </c>
      <c r="D158" s="26"/>
      <c r="E158" s="1">
        <f t="shared" si="26"/>
        <v>10739.984350866711</v>
      </c>
      <c r="F158" s="1">
        <f t="shared" si="27"/>
        <v>10740</v>
      </c>
      <c r="G158" s="1">
        <f t="shared" si="23"/>
        <v>-6.4106000063475221E-3</v>
      </c>
      <c r="J158" s="1">
        <f>+G158</f>
        <v>-6.4106000063475221E-3</v>
      </c>
      <c r="P158" s="1">
        <f t="shared" si="28"/>
        <v>5.465574872240038E-3</v>
      </c>
      <c r="Q158" s="27">
        <f t="shared" si="29"/>
        <v>31216.949999999997</v>
      </c>
      <c r="R158" s="27"/>
      <c r="S158" s="1">
        <f t="shared" si="31"/>
        <v>1.4104352974679424E-4</v>
      </c>
      <c r="T158" s="1">
        <v>0.1</v>
      </c>
      <c r="U158" s="1">
        <f t="shared" si="32"/>
        <v>1.4104352974679425E-5</v>
      </c>
      <c r="V158" s="28">
        <f t="shared" si="33"/>
        <v>1.187617487858756E-2</v>
      </c>
      <c r="W158" s="1" t="str">
        <f t="shared" si="30"/>
        <v/>
      </c>
      <c r="AC158" s="1" t="s">
        <v>76</v>
      </c>
      <c r="AD158" s="1">
        <v>10</v>
      </c>
      <c r="AF158" s="1" t="s">
        <v>105</v>
      </c>
      <c r="AH158" s="1" t="s">
        <v>61</v>
      </c>
      <c r="AT158" s="1">
        <v>10740</v>
      </c>
      <c r="AU158" s="1">
        <v>-6.4106000063475221E-3</v>
      </c>
    </row>
    <row r="159" spans="1:47">
      <c r="A159" s="30" t="s">
        <v>104</v>
      </c>
      <c r="B159" s="11"/>
      <c r="C159" s="26">
        <v>46260.434999999998</v>
      </c>
      <c r="D159" s="26"/>
      <c r="E159" s="1">
        <f t="shared" si="26"/>
        <v>10800.976082526333</v>
      </c>
      <c r="F159" s="1">
        <f t="shared" si="27"/>
        <v>10801</v>
      </c>
      <c r="G159" s="1">
        <f t="shared" si="23"/>
        <v>-9.7976899996865541E-3</v>
      </c>
      <c r="J159" s="1">
        <f>+G159</f>
        <v>-9.7976899996865541E-3</v>
      </c>
      <c r="P159" s="1">
        <f t="shared" si="28"/>
        <v>5.6130743500608284E-3</v>
      </c>
      <c r="Q159" s="27">
        <f t="shared" si="29"/>
        <v>31241.934999999998</v>
      </c>
      <c r="R159" s="27"/>
      <c r="S159" s="1">
        <f t="shared" si="31"/>
        <v>2.3749165784344486E-4</v>
      </c>
      <c r="T159" s="1">
        <v>0.1</v>
      </c>
      <c r="U159" s="1">
        <f t="shared" si="32"/>
        <v>2.3749165784344487E-5</v>
      </c>
      <c r="V159" s="28">
        <f t="shared" si="33"/>
        <v>1.5410764349747383E-2</v>
      </c>
      <c r="W159" s="1" t="str">
        <f t="shared" si="30"/>
        <v/>
      </c>
      <c r="AC159" s="1" t="s">
        <v>76</v>
      </c>
      <c r="AD159" s="1">
        <v>12</v>
      </c>
      <c r="AF159" s="1" t="s">
        <v>105</v>
      </c>
      <c r="AH159" s="1" t="s">
        <v>61</v>
      </c>
      <c r="AT159" s="1">
        <v>10801</v>
      </c>
      <c r="AU159" s="1">
        <v>-9.7976899996865541E-3</v>
      </c>
    </row>
    <row r="160" spans="1:47">
      <c r="A160" s="30" t="s">
        <v>106</v>
      </c>
      <c r="B160" s="11"/>
      <c r="C160" s="26">
        <v>46260.485000000001</v>
      </c>
      <c r="D160" s="26"/>
      <c r="E160" s="1">
        <f t="shared" si="26"/>
        <v>10801.098139223677</v>
      </c>
      <c r="F160" s="1">
        <f t="shared" si="27"/>
        <v>10801</v>
      </c>
      <c r="G160" s="1">
        <f t="shared" si="23"/>
        <v>4.0202310003223829E-2</v>
      </c>
      <c r="J160" s="1">
        <f>+G160</f>
        <v>4.0202310003223829E-2</v>
      </c>
      <c r="P160" s="1">
        <f t="shared" si="28"/>
        <v>5.6130743500608284E-3</v>
      </c>
      <c r="Q160" s="27">
        <f t="shared" si="29"/>
        <v>31241.985000000001</v>
      </c>
      <c r="R160" s="27"/>
      <c r="S160" s="1">
        <f t="shared" si="31"/>
        <v>1.1964152230700424E-3</v>
      </c>
      <c r="T160" s="1">
        <v>0.1</v>
      </c>
      <c r="U160" s="1">
        <f t="shared" si="32"/>
        <v>1.1964152230700425E-4</v>
      </c>
      <c r="V160" s="28">
        <f t="shared" si="33"/>
        <v>3.4589235653162999E-2</v>
      </c>
      <c r="W160" s="1">
        <f t="shared" si="30"/>
        <v>99</v>
      </c>
      <c r="AC160" s="1" t="s">
        <v>76</v>
      </c>
      <c r="AD160" s="1">
        <v>24</v>
      </c>
      <c r="AF160" s="1" t="s">
        <v>63</v>
      </c>
      <c r="AH160" s="1" t="s">
        <v>61</v>
      </c>
      <c r="AT160" s="1">
        <v>10801</v>
      </c>
      <c r="AU160" s="1">
        <v>4.0202310003223829E-2</v>
      </c>
    </row>
    <row r="161" spans="1:47">
      <c r="A161" s="30" t="s">
        <v>99</v>
      </c>
      <c r="B161" s="11"/>
      <c r="C161" s="26">
        <v>46271.481</v>
      </c>
      <c r="D161" s="26"/>
      <c r="E161" s="1">
        <f t="shared" si="26"/>
        <v>10827.940848102169</v>
      </c>
      <c r="F161" s="1">
        <f t="shared" si="27"/>
        <v>10828</v>
      </c>
      <c r="G161" s="1">
        <f t="shared" si="23"/>
        <v>-2.4231319999671541E-2</v>
      </c>
      <c r="N161" s="1">
        <f>+G161</f>
        <v>-2.4231319999671541E-2</v>
      </c>
      <c r="P161" s="1">
        <f t="shared" si="28"/>
        <v>5.6787809933279854E-3</v>
      </c>
      <c r="Q161" s="27">
        <f t="shared" si="29"/>
        <v>31252.981</v>
      </c>
      <c r="R161" s="27"/>
      <c r="S161" s="1">
        <f t="shared" si="31"/>
        <v>8.9461414141143113E-4</v>
      </c>
      <c r="T161" s="1">
        <v>0.1</v>
      </c>
      <c r="U161" s="1">
        <f t="shared" si="32"/>
        <v>8.9461414141143121E-5</v>
      </c>
      <c r="V161" s="28">
        <f t="shared" si="33"/>
        <v>2.9910100992999525E-2</v>
      </c>
      <c r="W161" s="1">
        <f t="shared" si="30"/>
        <v>99</v>
      </c>
      <c r="AC161" s="1" t="s">
        <v>76</v>
      </c>
      <c r="AH161" s="1" t="s">
        <v>82</v>
      </c>
      <c r="AT161" s="1">
        <v>10828</v>
      </c>
      <c r="AU161" s="1">
        <v>-2.4231319999671541E-2</v>
      </c>
    </row>
    <row r="162" spans="1:47">
      <c r="A162" s="30" t="s">
        <v>99</v>
      </c>
      <c r="B162" s="11"/>
      <c r="C162" s="26">
        <v>46271.481</v>
      </c>
      <c r="D162" s="26"/>
      <c r="E162" s="1">
        <f t="shared" si="26"/>
        <v>10827.940848102169</v>
      </c>
      <c r="F162" s="1">
        <f t="shared" si="27"/>
        <v>10828</v>
      </c>
      <c r="G162" s="1">
        <f t="shared" si="23"/>
        <v>-2.4231319999671541E-2</v>
      </c>
      <c r="N162" s="1">
        <f>+G162</f>
        <v>-2.4231319999671541E-2</v>
      </c>
      <c r="P162" s="1">
        <f t="shared" si="28"/>
        <v>5.6787809933279854E-3</v>
      </c>
      <c r="Q162" s="27">
        <f t="shared" si="29"/>
        <v>31252.981</v>
      </c>
      <c r="R162" s="27"/>
      <c r="S162" s="1">
        <f t="shared" si="31"/>
        <v>8.9461414141143113E-4</v>
      </c>
      <c r="T162" s="1">
        <v>0.1</v>
      </c>
      <c r="U162" s="1">
        <f t="shared" si="32"/>
        <v>8.9461414141143121E-5</v>
      </c>
      <c r="V162" s="28">
        <f t="shared" si="33"/>
        <v>2.9910100992999525E-2</v>
      </c>
      <c r="W162" s="1">
        <f t="shared" si="30"/>
        <v>99</v>
      </c>
      <c r="AC162" s="1" t="s">
        <v>76</v>
      </c>
      <c r="AH162" s="1" t="s">
        <v>82</v>
      </c>
      <c r="AT162" s="1">
        <v>10828</v>
      </c>
      <c r="AU162" s="1">
        <v>-2.4231319999671541E-2</v>
      </c>
    </row>
    <row r="163" spans="1:47">
      <c r="A163" s="30" t="s">
        <v>107</v>
      </c>
      <c r="B163" s="11" t="s">
        <v>54</v>
      </c>
      <c r="C163" s="26">
        <v>46318.428</v>
      </c>
      <c r="D163" s="26"/>
      <c r="E163" s="1">
        <f t="shared" si="26"/>
        <v>10942.544763500377</v>
      </c>
      <c r="F163" s="1">
        <f t="shared" si="27"/>
        <v>10942.5</v>
      </c>
      <c r="G163" s="1">
        <f t="shared" ref="G163:G226" si="34">+C163-(C$7+F163*C$8)</f>
        <v>1.8337174995394889E-2</v>
      </c>
      <c r="I163" s="1">
        <f>+G163</f>
        <v>1.8337174995394889E-2</v>
      </c>
      <c r="P163" s="1">
        <f t="shared" si="28"/>
        <v>5.9602897040885242E-3</v>
      </c>
      <c r="Q163" s="27">
        <f t="shared" si="29"/>
        <v>31299.928</v>
      </c>
      <c r="R163" s="27"/>
      <c r="S163" s="1">
        <f t="shared" si="31"/>
        <v>1.5318728951415584E-4</v>
      </c>
      <c r="T163" s="1">
        <v>0.1</v>
      </c>
      <c r="U163" s="1">
        <f t="shared" si="32"/>
        <v>1.5318728951415585E-5</v>
      </c>
      <c r="V163" s="28">
        <f t="shared" si="33"/>
        <v>1.2376885291306365E-2</v>
      </c>
      <c r="W163" s="1" t="str">
        <f t="shared" si="30"/>
        <v/>
      </c>
      <c r="AC163" s="1" t="s">
        <v>76</v>
      </c>
      <c r="AH163" s="1" t="s">
        <v>82</v>
      </c>
      <c r="AT163" s="1">
        <v>10942.5</v>
      </c>
      <c r="AU163" s="1">
        <v>1.8337174995394889E-2</v>
      </c>
    </row>
    <row r="164" spans="1:47">
      <c r="A164" s="30" t="s">
        <v>108</v>
      </c>
      <c r="B164" s="11"/>
      <c r="C164" s="26">
        <v>46585.315000000002</v>
      </c>
      <c r="D164" s="26"/>
      <c r="E164" s="1">
        <f t="shared" si="26"/>
        <v>11594.051679147415</v>
      </c>
      <c r="F164" s="1">
        <f t="shared" si="27"/>
        <v>11594</v>
      </c>
      <c r="G164" s="1">
        <f t="shared" si="34"/>
        <v>2.1170140003960114E-2</v>
      </c>
      <c r="J164" s="1">
        <f>+G164</f>
        <v>2.1170140003960114E-2</v>
      </c>
      <c r="P164" s="1">
        <f t="shared" si="28"/>
        <v>7.6502754287257821E-3</v>
      </c>
      <c r="Q164" s="27">
        <f t="shared" si="29"/>
        <v>31566.815000000002</v>
      </c>
      <c r="R164" s="27"/>
      <c r="S164" s="1">
        <f t="shared" si="31"/>
        <v>1.8278673813267621E-4</v>
      </c>
      <c r="T164" s="1">
        <v>0.1</v>
      </c>
      <c r="U164" s="1">
        <f t="shared" si="32"/>
        <v>1.827867381326762E-5</v>
      </c>
      <c r="V164" s="28">
        <f t="shared" si="33"/>
        <v>1.3519864575234332E-2</v>
      </c>
      <c r="W164" s="1" t="str">
        <f t="shared" si="30"/>
        <v/>
      </c>
      <c r="AC164" s="1" t="s">
        <v>76</v>
      </c>
      <c r="AD164" s="1">
        <v>6</v>
      </c>
      <c r="AF164" s="1" t="s">
        <v>109</v>
      </c>
      <c r="AH164" s="1" t="s">
        <v>61</v>
      </c>
      <c r="AT164" s="1">
        <v>11594</v>
      </c>
      <c r="AU164" s="1">
        <v>2.1170140003960114E-2</v>
      </c>
    </row>
    <row r="165" spans="1:47">
      <c r="A165" s="30" t="s">
        <v>108</v>
      </c>
      <c r="B165" s="11"/>
      <c r="C165" s="26">
        <v>46587.334999999999</v>
      </c>
      <c r="D165" s="26"/>
      <c r="E165" s="1">
        <f t="shared" si="26"/>
        <v>11598.982769719847</v>
      </c>
      <c r="F165" s="1">
        <f t="shared" si="27"/>
        <v>11599</v>
      </c>
      <c r="G165" s="1">
        <f t="shared" si="34"/>
        <v>-7.0583100023213774E-3</v>
      </c>
      <c r="J165" s="1">
        <f>+G165</f>
        <v>-7.0583100023213774E-3</v>
      </c>
      <c r="P165" s="1">
        <f t="shared" si="28"/>
        <v>7.6638256131486282E-3</v>
      </c>
      <c r="Q165" s="27">
        <f t="shared" si="29"/>
        <v>31568.834999999999</v>
      </c>
      <c r="R165" s="27"/>
      <c r="S165" s="1">
        <f t="shared" si="31"/>
        <v>2.1674127708029041E-4</v>
      </c>
      <c r="T165" s="1">
        <v>0.1</v>
      </c>
      <c r="U165" s="1">
        <f t="shared" si="32"/>
        <v>2.1674127708029044E-5</v>
      </c>
      <c r="V165" s="28">
        <f t="shared" si="33"/>
        <v>1.4722135615470006E-2</v>
      </c>
      <c r="W165" s="1" t="str">
        <f t="shared" si="30"/>
        <v/>
      </c>
      <c r="AC165" s="1" t="s">
        <v>76</v>
      </c>
      <c r="AD165" s="1">
        <v>8</v>
      </c>
      <c r="AF165" s="1" t="s">
        <v>109</v>
      </c>
      <c r="AH165" s="1" t="s">
        <v>61</v>
      </c>
      <c r="AT165" s="1">
        <v>11599</v>
      </c>
      <c r="AU165" s="1">
        <v>-7.0583100023213774E-3</v>
      </c>
    </row>
    <row r="166" spans="1:47">
      <c r="A166" s="30" t="s">
        <v>110</v>
      </c>
      <c r="B166" s="11"/>
      <c r="C166" s="26">
        <v>46591.442999999999</v>
      </c>
      <c r="D166" s="26"/>
      <c r="E166" s="1">
        <f t="shared" si="26"/>
        <v>11609.010947973107</v>
      </c>
      <c r="F166" s="1">
        <f t="shared" si="27"/>
        <v>11609</v>
      </c>
      <c r="G166" s="1">
        <f t="shared" si="34"/>
        <v>4.4847899989690632E-3</v>
      </c>
      <c r="J166" s="1">
        <f>+G166</f>
        <v>4.4847899989690632E-3</v>
      </c>
      <c r="P166" s="1">
        <f t="shared" si="28"/>
        <v>7.690952496460849E-3</v>
      </c>
      <c r="Q166" s="27">
        <f t="shared" si="29"/>
        <v>31572.942999999999</v>
      </c>
      <c r="R166" s="27"/>
      <c r="S166" s="1">
        <f t="shared" si="31"/>
        <v>1.0279477960322766E-5</v>
      </c>
      <c r="T166" s="1">
        <v>0.1</v>
      </c>
      <c r="U166" s="1">
        <f t="shared" si="32"/>
        <v>1.0279477960322767E-6</v>
      </c>
      <c r="V166" s="28">
        <f t="shared" si="33"/>
        <v>3.2061624974917859E-3</v>
      </c>
      <c r="W166" s="1" t="str">
        <f t="shared" si="30"/>
        <v/>
      </c>
      <c r="AC166" s="1" t="s">
        <v>76</v>
      </c>
      <c r="AD166" s="1">
        <v>11</v>
      </c>
      <c r="AF166" s="1" t="s">
        <v>105</v>
      </c>
      <c r="AH166" s="1" t="s">
        <v>61</v>
      </c>
      <c r="AT166" s="1">
        <v>11609</v>
      </c>
      <c r="AU166" s="1">
        <v>4.4847899989690632E-3</v>
      </c>
    </row>
    <row r="167" spans="1:47">
      <c r="A167" s="30" t="s">
        <v>111</v>
      </c>
      <c r="B167" s="11"/>
      <c r="C167" s="26">
        <v>46593.489000000001</v>
      </c>
      <c r="D167" s="26"/>
      <c r="E167" s="1">
        <f t="shared" si="26"/>
        <v>11614.005508028169</v>
      </c>
      <c r="F167" s="1">
        <f t="shared" si="27"/>
        <v>11614</v>
      </c>
      <c r="G167" s="1">
        <f t="shared" si="34"/>
        <v>2.2563399979844689E-3</v>
      </c>
      <c r="N167" s="1">
        <f>+G167</f>
        <v>2.2563399979844689E-3</v>
      </c>
      <c r="P167" s="1">
        <f t="shared" si="28"/>
        <v>7.7045291953502168E-3</v>
      </c>
      <c r="Q167" s="27">
        <f t="shared" si="29"/>
        <v>31574.989000000001</v>
      </c>
      <c r="R167" s="27"/>
      <c r="S167" s="1">
        <f t="shared" si="31"/>
        <v>2.9682765530292831E-5</v>
      </c>
      <c r="T167" s="1">
        <v>0.1</v>
      </c>
      <c r="U167" s="1">
        <f t="shared" si="32"/>
        <v>2.9682765530292832E-6</v>
      </c>
      <c r="V167" s="28">
        <f t="shared" si="33"/>
        <v>5.4481891973657479E-3</v>
      </c>
      <c r="W167" s="1" t="str">
        <f t="shared" si="30"/>
        <v/>
      </c>
      <c r="AC167" s="1" t="s">
        <v>76</v>
      </c>
      <c r="AH167" s="1" t="s">
        <v>82</v>
      </c>
      <c r="AT167" s="1">
        <v>11614</v>
      </c>
      <c r="AU167" s="1">
        <v>2.2563399979844689E-3</v>
      </c>
    </row>
    <row r="168" spans="1:47">
      <c r="A168" s="30" t="s">
        <v>108</v>
      </c>
      <c r="B168" s="11"/>
      <c r="C168" s="26">
        <v>46603.339</v>
      </c>
      <c r="D168" s="26"/>
      <c r="E168" s="1">
        <f t="shared" si="26"/>
        <v>11638.050677403682</v>
      </c>
      <c r="F168" s="1">
        <f t="shared" si="27"/>
        <v>11638</v>
      </c>
      <c r="G168" s="1">
        <f t="shared" si="34"/>
        <v>2.0759779996296857E-2</v>
      </c>
      <c r="J168" s="1">
        <f>+G168</f>
        <v>2.0759779996296857E-2</v>
      </c>
      <c r="P168" s="1">
        <f t="shared" si="28"/>
        <v>7.7698203771438754E-3</v>
      </c>
      <c r="Q168" s="27">
        <f t="shared" si="29"/>
        <v>31584.839</v>
      </c>
      <c r="R168" s="27"/>
      <c r="S168" s="1">
        <f t="shared" si="31"/>
        <v>1.6873905090722508E-4</v>
      </c>
      <c r="T168" s="1">
        <v>0.1</v>
      </c>
      <c r="U168" s="1">
        <f t="shared" si="32"/>
        <v>1.6873905090722509E-5</v>
      </c>
      <c r="V168" s="28">
        <f t="shared" si="33"/>
        <v>1.2989959619152981E-2</v>
      </c>
      <c r="W168" s="1" t="str">
        <f t="shared" si="30"/>
        <v/>
      </c>
      <c r="AC168" s="1" t="s">
        <v>76</v>
      </c>
      <c r="AD168" s="1">
        <v>8</v>
      </c>
      <c r="AF168" s="1" t="s">
        <v>109</v>
      </c>
      <c r="AH168" s="1" t="s">
        <v>61</v>
      </c>
      <c r="AT168" s="1">
        <v>11638</v>
      </c>
      <c r="AU168" s="1">
        <v>2.0759779996296857E-2</v>
      </c>
    </row>
    <row r="169" spans="1:47">
      <c r="A169" s="30" t="s">
        <v>110</v>
      </c>
      <c r="B169" s="11"/>
      <c r="C169" s="26">
        <v>46610.330999999998</v>
      </c>
      <c r="D169" s="26"/>
      <c r="E169" s="1">
        <f t="shared" si="26"/>
        <v>11655.119085959373</v>
      </c>
      <c r="F169" s="1">
        <f t="shared" si="27"/>
        <v>11655</v>
      </c>
      <c r="G169" s="1">
        <f t="shared" si="34"/>
        <v>4.8783049998746719E-2</v>
      </c>
      <c r="J169" s="1">
        <f>+G169</f>
        <v>4.8783049998746719E-2</v>
      </c>
      <c r="P169" s="1">
        <f t="shared" si="28"/>
        <v>7.8161915014688353E-3</v>
      </c>
      <c r="Q169" s="27">
        <f t="shared" si="29"/>
        <v>31591.830999999998</v>
      </c>
      <c r="R169" s="27"/>
      <c r="S169" s="1">
        <f t="shared" si="31"/>
        <v>1.6782834951359889E-3</v>
      </c>
      <c r="T169" s="1">
        <v>0.1</v>
      </c>
      <c r="U169" s="1">
        <f t="shared" si="32"/>
        <v>1.6782834951359891E-4</v>
      </c>
      <c r="V169" s="28">
        <f t="shared" si="33"/>
        <v>4.096685849727788E-2</v>
      </c>
      <c r="W169" s="1">
        <f t="shared" si="30"/>
        <v>99</v>
      </c>
      <c r="AC169" s="1" t="s">
        <v>76</v>
      </c>
      <c r="AD169" s="1">
        <v>8</v>
      </c>
      <c r="AF169" s="1" t="s">
        <v>109</v>
      </c>
      <c r="AH169" s="1" t="s">
        <v>61</v>
      </c>
      <c r="AT169" s="1">
        <v>11655</v>
      </c>
      <c r="AU169" s="1">
        <v>4.8783049998746719E-2</v>
      </c>
    </row>
    <row r="170" spans="1:47">
      <c r="A170" s="30" t="s">
        <v>110</v>
      </c>
      <c r="B170" s="11"/>
      <c r="C170" s="26">
        <v>46612.358</v>
      </c>
      <c r="D170" s="26"/>
      <c r="E170" s="1">
        <f t="shared" si="26"/>
        <v>11660.067264469446</v>
      </c>
      <c r="F170" s="1">
        <f t="shared" si="27"/>
        <v>11660</v>
      </c>
      <c r="G170" s="1">
        <f t="shared" si="34"/>
        <v>2.7554599997529294E-2</v>
      </c>
      <c r="J170" s="1">
        <f>+G170</f>
        <v>2.7554599997529294E-2</v>
      </c>
      <c r="P170" s="1">
        <f t="shared" si="28"/>
        <v>7.8298495113888825E-3</v>
      </c>
      <c r="Q170" s="27">
        <f t="shared" si="29"/>
        <v>31593.858</v>
      </c>
      <c r="R170" s="27"/>
      <c r="S170" s="1">
        <f t="shared" si="31"/>
        <v>3.8906578174049641E-4</v>
      </c>
      <c r="T170" s="1">
        <v>0.1</v>
      </c>
      <c r="U170" s="1">
        <f t="shared" si="32"/>
        <v>3.8906578174049642E-5</v>
      </c>
      <c r="V170" s="28">
        <f t="shared" si="33"/>
        <v>1.9724750486140412E-2</v>
      </c>
      <c r="W170" s="1" t="str">
        <f t="shared" si="30"/>
        <v/>
      </c>
      <c r="AC170" s="1" t="s">
        <v>76</v>
      </c>
      <c r="AD170" s="1">
        <v>5</v>
      </c>
      <c r="AF170" s="1" t="s">
        <v>109</v>
      </c>
      <c r="AH170" s="1" t="s">
        <v>61</v>
      </c>
      <c r="AT170" s="1">
        <v>11660</v>
      </c>
      <c r="AU170" s="1">
        <v>2.7554599997529294E-2</v>
      </c>
    </row>
    <row r="171" spans="1:47">
      <c r="A171" s="30" t="s">
        <v>112</v>
      </c>
      <c r="B171" s="11"/>
      <c r="C171" s="26">
        <v>46705.328000000001</v>
      </c>
      <c r="D171" s="26"/>
      <c r="E171" s="1">
        <f t="shared" si="26"/>
        <v>11887.019487499063</v>
      </c>
      <c r="F171" s="1">
        <f t="shared" si="27"/>
        <v>11887</v>
      </c>
      <c r="G171" s="1">
        <f t="shared" si="34"/>
        <v>7.9829699971014634E-3</v>
      </c>
      <c r="N171" s="1">
        <f>+G171</f>
        <v>7.9829699971014634E-3</v>
      </c>
      <c r="P171" s="1">
        <f t="shared" si="28"/>
        <v>8.4592322141930042E-3</v>
      </c>
      <c r="Q171" s="27">
        <f t="shared" si="29"/>
        <v>31686.828000000001</v>
      </c>
      <c r="R171" s="27"/>
      <c r="S171" s="1">
        <f t="shared" si="31"/>
        <v>2.2682569942894994E-7</v>
      </c>
      <c r="T171" s="1">
        <v>0.5</v>
      </c>
      <c r="U171" s="1">
        <f t="shared" si="32"/>
        <v>1.1341284971447497E-7</v>
      </c>
      <c r="V171" s="28">
        <f t="shared" si="33"/>
        <v>4.7626221709154079E-4</v>
      </c>
      <c r="W171" s="1" t="str">
        <f t="shared" si="30"/>
        <v/>
      </c>
      <c r="AC171" s="1" t="s">
        <v>76</v>
      </c>
      <c r="AH171" s="1" t="s">
        <v>82</v>
      </c>
      <c r="AT171" s="1">
        <v>11887</v>
      </c>
      <c r="AU171" s="1">
        <v>7.9829699971014634E-3</v>
      </c>
    </row>
    <row r="172" spans="1:47">
      <c r="A172" s="30" t="s">
        <v>112</v>
      </c>
      <c r="B172" s="11"/>
      <c r="C172" s="26">
        <v>46705.334999999999</v>
      </c>
      <c r="D172" s="26"/>
      <c r="E172" s="1">
        <f t="shared" si="26"/>
        <v>11887.036575436685</v>
      </c>
      <c r="F172" s="1">
        <f t="shared" si="27"/>
        <v>11887</v>
      </c>
      <c r="G172" s="1">
        <f t="shared" si="34"/>
        <v>1.4982969994889572E-2</v>
      </c>
      <c r="N172" s="1">
        <f>+G172</f>
        <v>1.4982969994889572E-2</v>
      </c>
      <c r="P172" s="1">
        <f t="shared" si="28"/>
        <v>8.4592322141930042E-3</v>
      </c>
      <c r="Q172" s="27">
        <f t="shared" si="29"/>
        <v>31686.834999999999</v>
      </c>
      <c r="R172" s="27"/>
      <c r="S172" s="1">
        <f t="shared" si="31"/>
        <v>4.2559154631287786E-5</v>
      </c>
      <c r="T172" s="1">
        <v>0.5</v>
      </c>
      <c r="U172" s="1">
        <f t="shared" si="32"/>
        <v>2.1279577315643893E-5</v>
      </c>
      <c r="V172" s="28">
        <f t="shared" si="33"/>
        <v>6.5237377806965681E-3</v>
      </c>
      <c r="W172" s="1" t="str">
        <f t="shared" si="30"/>
        <v/>
      </c>
      <c r="AC172" s="1" t="s">
        <v>76</v>
      </c>
      <c r="AH172" s="1" t="s">
        <v>82</v>
      </c>
      <c r="AT172" s="1">
        <v>11887</v>
      </c>
      <c r="AU172" s="1">
        <v>1.4982969994889572E-2</v>
      </c>
    </row>
    <row r="173" spans="1:47">
      <c r="A173" s="30" t="s">
        <v>113</v>
      </c>
      <c r="B173" s="11"/>
      <c r="C173" s="26">
        <v>46988.396999999997</v>
      </c>
      <c r="D173" s="26"/>
      <c r="E173" s="1">
        <f t="shared" si="26"/>
        <v>12578.028832672439</v>
      </c>
      <c r="F173" s="1">
        <f t="shared" si="27"/>
        <v>12578</v>
      </c>
      <c r="G173" s="1">
        <f t="shared" si="34"/>
        <v>1.1811179996584542E-2</v>
      </c>
      <c r="J173" s="1">
        <f>+G173</f>
        <v>1.1811179996584542E-2</v>
      </c>
      <c r="P173" s="1">
        <f t="shared" si="28"/>
        <v>1.0487233990639281E-2</v>
      </c>
      <c r="Q173" s="27">
        <f t="shared" si="29"/>
        <v>31969.896999999997</v>
      </c>
      <c r="R173" s="27"/>
      <c r="S173" s="1">
        <f t="shared" si="31"/>
        <v>1.7528330266584094E-6</v>
      </c>
      <c r="T173" s="1">
        <v>0.1</v>
      </c>
      <c r="U173" s="1">
        <f t="shared" si="32"/>
        <v>1.7528330266584096E-7</v>
      </c>
      <c r="V173" s="28">
        <f t="shared" si="33"/>
        <v>1.3239460059452611E-3</v>
      </c>
      <c r="W173" s="1" t="str">
        <f t="shared" si="30"/>
        <v/>
      </c>
      <c r="AC173" s="1" t="s">
        <v>81</v>
      </c>
      <c r="AD173" s="1">
        <v>5</v>
      </c>
      <c r="AF173" s="1" t="s">
        <v>72</v>
      </c>
      <c r="AH173" s="1" t="s">
        <v>61</v>
      </c>
      <c r="AT173" s="1">
        <v>12578</v>
      </c>
      <c r="AU173" s="1">
        <v>1.1811179996584542E-2</v>
      </c>
    </row>
    <row r="174" spans="1:47">
      <c r="A174" s="30" t="s">
        <v>114</v>
      </c>
      <c r="B174" s="11"/>
      <c r="C174" s="26">
        <v>47298.4876</v>
      </c>
      <c r="D174" s="26"/>
      <c r="E174" s="1">
        <f t="shared" si="26"/>
        <v>13335.00152290141</v>
      </c>
      <c r="F174" s="1">
        <f t="shared" si="27"/>
        <v>13335</v>
      </c>
      <c r="G174" s="1">
        <f t="shared" si="34"/>
        <v>6.2384999910136685E-4</v>
      </c>
      <c r="K174" s="1">
        <f>+G174</f>
        <v>6.2384999910136685E-4</v>
      </c>
      <c r="P174" s="1">
        <f t="shared" si="28"/>
        <v>1.2902694226619937E-2</v>
      </c>
      <c r="Q174" s="27">
        <f t="shared" si="29"/>
        <v>32279.9876</v>
      </c>
      <c r="R174" s="27"/>
      <c r="S174" s="1">
        <f t="shared" si="31"/>
        <v>1.5077001556366613E-4</v>
      </c>
      <c r="T174" s="1">
        <v>1</v>
      </c>
      <c r="U174" s="1">
        <f t="shared" si="32"/>
        <v>1.5077001556366613E-4</v>
      </c>
      <c r="V174" s="28">
        <f t="shared" si="33"/>
        <v>1.2278844227518571E-2</v>
      </c>
      <c r="W174" s="1" t="str">
        <f t="shared" si="30"/>
        <v/>
      </c>
      <c r="AC174" s="1" t="s">
        <v>81</v>
      </c>
      <c r="AH174" s="1" t="s">
        <v>82</v>
      </c>
      <c r="AT174" s="1">
        <v>13335</v>
      </c>
      <c r="AU174" s="1">
        <v>6.2384999910136685E-4</v>
      </c>
    </row>
    <row r="175" spans="1:47">
      <c r="A175" s="30" t="s">
        <v>114</v>
      </c>
      <c r="B175" s="11" t="s">
        <v>54</v>
      </c>
      <c r="C175" s="26">
        <v>47299.513800000001</v>
      </c>
      <c r="D175" s="26"/>
      <c r="E175" s="1">
        <f t="shared" si="26"/>
        <v>13337.506614557569</v>
      </c>
      <c r="F175" s="1">
        <f t="shared" si="27"/>
        <v>13337.5</v>
      </c>
      <c r="G175" s="1">
        <f t="shared" si="34"/>
        <v>2.709624997805804E-3</v>
      </c>
      <c r="K175" s="1">
        <f>+G175</f>
        <v>2.709624997805804E-3</v>
      </c>
      <c r="P175" s="1">
        <f t="shared" si="28"/>
        <v>1.2911006936935941E-2</v>
      </c>
      <c r="Q175" s="27">
        <f t="shared" si="29"/>
        <v>32281.013800000001</v>
      </c>
      <c r="R175" s="27"/>
      <c r="S175" s="1">
        <f t="shared" si="31"/>
        <v>1.0406819346801055E-4</v>
      </c>
      <c r="T175" s="1">
        <v>1</v>
      </c>
      <c r="U175" s="1">
        <f t="shared" si="32"/>
        <v>1.0406819346801055E-4</v>
      </c>
      <c r="V175" s="28">
        <f t="shared" si="33"/>
        <v>1.0201381939130137E-2</v>
      </c>
      <c r="W175" s="1" t="str">
        <f t="shared" si="30"/>
        <v/>
      </c>
      <c r="AC175" s="1" t="s">
        <v>81</v>
      </c>
      <c r="AH175" s="1" t="s">
        <v>82</v>
      </c>
      <c r="AT175" s="1">
        <v>13337.5</v>
      </c>
      <c r="AU175" s="1">
        <v>2.709624997805804E-3</v>
      </c>
    </row>
    <row r="176" spans="1:47">
      <c r="A176" s="30" t="s">
        <v>114</v>
      </c>
      <c r="B176" s="11"/>
      <c r="C176" s="26">
        <v>47300.5383</v>
      </c>
      <c r="D176" s="26"/>
      <c r="E176" s="1">
        <f t="shared" si="26"/>
        <v>13340.007556286017</v>
      </c>
      <c r="F176" s="1">
        <f t="shared" si="27"/>
        <v>13340</v>
      </c>
      <c r="G176" s="1">
        <f t="shared" si="34"/>
        <v>3.0953999958001077E-3</v>
      </c>
      <c r="K176" s="1">
        <f>+G176</f>
        <v>3.0953999958001077E-3</v>
      </c>
      <c r="P176" s="1">
        <f t="shared" si="28"/>
        <v>1.291932185679082E-2</v>
      </c>
      <c r="Q176" s="27">
        <f t="shared" si="29"/>
        <v>32282.0383</v>
      </c>
      <c r="R176" s="27"/>
      <c r="S176" s="1">
        <f t="shared" si="31"/>
        <v>9.6509440730851222E-5</v>
      </c>
      <c r="T176" s="1">
        <v>1</v>
      </c>
      <c r="U176" s="1">
        <f t="shared" si="32"/>
        <v>9.6509440730851222E-5</v>
      </c>
      <c r="V176" s="28">
        <f t="shared" si="33"/>
        <v>9.8239218609907121E-3</v>
      </c>
      <c r="W176" s="1" t="str">
        <f t="shared" si="30"/>
        <v/>
      </c>
      <c r="AC176" s="1" t="s">
        <v>81</v>
      </c>
      <c r="AH176" s="1" t="s">
        <v>82</v>
      </c>
      <c r="AT176" s="1">
        <v>13340</v>
      </c>
      <c r="AU176" s="1">
        <v>3.0953999958001077E-3</v>
      </c>
    </row>
    <row r="177" spans="1:47">
      <c r="A177" s="30" t="s">
        <v>114</v>
      </c>
      <c r="B177" s="11" t="s">
        <v>54</v>
      </c>
      <c r="C177" s="26">
        <v>47301.560700000002</v>
      </c>
      <c r="D177" s="26"/>
      <c r="E177" s="1">
        <f t="shared" si="26"/>
        <v>13342.50337163318</v>
      </c>
      <c r="F177" s="1">
        <f t="shared" si="27"/>
        <v>13342.5</v>
      </c>
      <c r="G177" s="1">
        <f t="shared" si="34"/>
        <v>1.3811750031891279E-3</v>
      </c>
      <c r="K177" s="1">
        <f>+G177</f>
        <v>1.3811750031891279E-3</v>
      </c>
      <c r="P177" s="1">
        <f t="shared" si="28"/>
        <v>1.292763898618458E-2</v>
      </c>
      <c r="Q177" s="27">
        <f t="shared" si="29"/>
        <v>32283.060700000002</v>
      </c>
      <c r="R177" s="27"/>
      <c r="S177" s="1">
        <f t="shared" si="31"/>
        <v>1.3332083051061121E-4</v>
      </c>
      <c r="T177" s="1">
        <v>1</v>
      </c>
      <c r="U177" s="1">
        <f t="shared" si="32"/>
        <v>1.3332083051061121E-4</v>
      </c>
      <c r="V177" s="28">
        <f t="shared" si="33"/>
        <v>1.1546463982995452E-2</v>
      </c>
      <c r="W177" s="1" t="str">
        <f t="shared" si="30"/>
        <v/>
      </c>
      <c r="AC177" s="1" t="s">
        <v>81</v>
      </c>
      <c r="AH177" s="1" t="s">
        <v>82</v>
      </c>
      <c r="AT177" s="1">
        <v>13342.5</v>
      </c>
      <c r="AU177" s="1">
        <v>1.3811750031891279E-3</v>
      </c>
    </row>
    <row r="178" spans="1:47">
      <c r="A178" s="30" t="s">
        <v>115</v>
      </c>
      <c r="B178" s="11"/>
      <c r="C178" s="26">
        <v>47387.400999999998</v>
      </c>
      <c r="D178" s="26"/>
      <c r="E178" s="1">
        <f t="shared" si="26"/>
        <v>13552.051041962621</v>
      </c>
      <c r="F178" s="1">
        <f t="shared" si="27"/>
        <v>13552</v>
      </c>
      <c r="G178" s="1">
        <f t="shared" si="34"/>
        <v>2.0909119994030334E-2</v>
      </c>
      <c r="J178" s="1">
        <f>+G178</f>
        <v>2.0909119994030334E-2</v>
      </c>
      <c r="P178" s="1">
        <f t="shared" si="28"/>
        <v>1.3632465186156472E-2</v>
      </c>
      <c r="Q178" s="27">
        <f t="shared" si="29"/>
        <v>32368.900999999998</v>
      </c>
      <c r="R178" s="27"/>
      <c r="S178" s="1">
        <f t="shared" si="31"/>
        <v>5.2949705192953793E-5</v>
      </c>
      <c r="T178" s="1">
        <v>0.1</v>
      </c>
      <c r="U178" s="1">
        <f t="shared" si="32"/>
        <v>5.2949705192953795E-6</v>
      </c>
      <c r="V178" s="28">
        <f t="shared" si="33"/>
        <v>7.276654807873862E-3</v>
      </c>
      <c r="W178" s="1" t="str">
        <f t="shared" si="30"/>
        <v/>
      </c>
      <c r="AC178" s="1" t="s">
        <v>76</v>
      </c>
      <c r="AD178" s="1">
        <v>20</v>
      </c>
      <c r="AF178" s="1" t="s">
        <v>116</v>
      </c>
      <c r="AH178" s="1" t="s">
        <v>61</v>
      </c>
      <c r="AT178" s="1">
        <v>13552</v>
      </c>
      <c r="AU178" s="1">
        <v>2.0909119994030334E-2</v>
      </c>
    </row>
    <row r="179" spans="1:47">
      <c r="A179" s="30" t="s">
        <v>115</v>
      </c>
      <c r="B179" s="11" t="s">
        <v>54</v>
      </c>
      <c r="C179" s="26">
        <v>47388.413999999997</v>
      </c>
      <c r="D179" s="26"/>
      <c r="E179" s="1">
        <f t="shared" si="26"/>
        <v>13554.523910650678</v>
      </c>
      <c r="F179" s="1">
        <f t="shared" si="27"/>
        <v>13554.5</v>
      </c>
      <c r="G179" s="1">
        <f t="shared" si="34"/>
        <v>9.7948949987767264E-3</v>
      </c>
      <c r="J179" s="1">
        <f>+G179</f>
        <v>9.7948949987767264E-3</v>
      </c>
      <c r="P179" s="1">
        <f t="shared" si="28"/>
        <v>1.3640969684447012E-2</v>
      </c>
      <c r="Q179" s="27">
        <f t="shared" si="29"/>
        <v>32369.913999999997</v>
      </c>
      <c r="R179" s="27"/>
      <c r="S179" s="1">
        <f t="shared" si="31"/>
        <v>1.4792290487753789E-5</v>
      </c>
      <c r="T179" s="1">
        <v>0.1</v>
      </c>
      <c r="U179" s="1">
        <f t="shared" si="32"/>
        <v>1.4792290487753789E-6</v>
      </c>
      <c r="V179" s="28">
        <f t="shared" si="33"/>
        <v>3.8460746856702858E-3</v>
      </c>
      <c r="W179" s="1" t="str">
        <f t="shared" si="30"/>
        <v/>
      </c>
      <c r="AC179" s="1" t="s">
        <v>76</v>
      </c>
      <c r="AD179" s="1">
        <v>14</v>
      </c>
      <c r="AF179" s="1" t="s">
        <v>116</v>
      </c>
      <c r="AH179" s="1" t="s">
        <v>61</v>
      </c>
      <c r="AT179" s="1">
        <v>13554.5</v>
      </c>
      <c r="AU179" s="1">
        <v>9.7948949987767264E-3</v>
      </c>
    </row>
    <row r="180" spans="1:47">
      <c r="A180" s="30" t="s">
        <v>117</v>
      </c>
      <c r="B180" s="11"/>
      <c r="C180" s="26">
        <v>47695.432000000001</v>
      </c>
      <c r="D180" s="26"/>
      <c r="E180" s="1">
        <f t="shared" si="26"/>
        <v>14303.995972714858</v>
      </c>
      <c r="F180" s="1">
        <f t="shared" si="27"/>
        <v>14304</v>
      </c>
      <c r="G180" s="1">
        <f t="shared" si="34"/>
        <v>-1.6497600008733571E-3</v>
      </c>
      <c r="I180" s="1">
        <f>+G180</f>
        <v>-1.6497600008733571E-3</v>
      </c>
      <c r="P180" s="1">
        <f t="shared" si="28"/>
        <v>1.6290246203155511E-2</v>
      </c>
      <c r="Q180" s="27">
        <f t="shared" si="29"/>
        <v>32676.932000000001</v>
      </c>
      <c r="R180" s="27"/>
      <c r="S180" s="1">
        <f t="shared" si="31"/>
        <v>3.2184382260059429E-4</v>
      </c>
      <c r="T180" s="1">
        <v>0.1</v>
      </c>
      <c r="U180" s="1">
        <f t="shared" si="32"/>
        <v>3.2184382260059431E-5</v>
      </c>
      <c r="V180" s="28">
        <f t="shared" si="33"/>
        <v>1.7940006204028868E-2</v>
      </c>
      <c r="W180" s="1" t="str">
        <f t="shared" si="30"/>
        <v/>
      </c>
      <c r="AC180" s="1" t="s">
        <v>76</v>
      </c>
      <c r="AH180" s="1" t="s">
        <v>82</v>
      </c>
      <c r="AT180" s="1">
        <v>14304</v>
      </c>
      <c r="AU180" s="1">
        <v>-1.6497600008733571E-3</v>
      </c>
    </row>
    <row r="181" spans="1:47">
      <c r="A181" s="30" t="s">
        <v>117</v>
      </c>
      <c r="B181" s="11"/>
      <c r="C181" s="26">
        <v>47729.436000000002</v>
      </c>
      <c r="D181" s="26"/>
      <c r="E181" s="1">
        <f t="shared" si="26"/>
        <v>14387.004291440244</v>
      </c>
      <c r="F181" s="1">
        <f t="shared" si="27"/>
        <v>14387</v>
      </c>
      <c r="G181" s="1">
        <f t="shared" si="34"/>
        <v>1.7579699997440912E-3</v>
      </c>
      <c r="I181" s="1">
        <f>+G181</f>
        <v>1.7579699997440912E-3</v>
      </c>
      <c r="P181" s="1">
        <f t="shared" si="28"/>
        <v>1.6595842281690493E-2</v>
      </c>
      <c r="Q181" s="27">
        <f t="shared" si="29"/>
        <v>32710.936000000002</v>
      </c>
      <c r="R181" s="27"/>
      <c r="S181" s="1">
        <f t="shared" si="31"/>
        <v>2.2016245385535332E-4</v>
      </c>
      <c r="T181" s="1">
        <v>0.1</v>
      </c>
      <c r="U181" s="1">
        <f t="shared" si="32"/>
        <v>2.2016245385535334E-5</v>
      </c>
      <c r="V181" s="28">
        <f t="shared" si="33"/>
        <v>1.4837872281946402E-2</v>
      </c>
      <c r="W181" s="1" t="str">
        <f t="shared" si="30"/>
        <v/>
      </c>
      <c r="AC181" s="1" t="s">
        <v>76</v>
      </c>
      <c r="AH181" s="1" t="s">
        <v>82</v>
      </c>
      <c r="AT181" s="1">
        <v>14387</v>
      </c>
      <c r="AU181" s="1">
        <v>1.7579699997440912E-3</v>
      </c>
    </row>
    <row r="182" spans="1:47">
      <c r="A182" s="30" t="s">
        <v>117</v>
      </c>
      <c r="B182" s="11"/>
      <c r="C182" s="26">
        <v>47745.415999999997</v>
      </c>
      <c r="D182" s="26"/>
      <c r="E182" s="1">
        <f t="shared" si="26"/>
        <v>14426.013611909346</v>
      </c>
      <c r="F182" s="1">
        <f t="shared" si="27"/>
        <v>14426</v>
      </c>
      <c r="G182" s="1">
        <f t="shared" si="34"/>
        <v>5.5760599934728816E-3</v>
      </c>
      <c r="I182" s="1">
        <f>+G182</f>
        <v>5.5760599934728816E-3</v>
      </c>
      <c r="P182" s="1">
        <f t="shared" si="28"/>
        <v>1.6740276658675474E-2</v>
      </c>
      <c r="Q182" s="27">
        <f t="shared" si="29"/>
        <v>32726.915999999997</v>
      </c>
      <c r="R182" s="27"/>
      <c r="S182" s="1">
        <f t="shared" si="31"/>
        <v>1.2463973374758728E-4</v>
      </c>
      <c r="T182" s="1">
        <v>0.1</v>
      </c>
      <c r="U182" s="1">
        <f t="shared" si="32"/>
        <v>1.2463973374758729E-5</v>
      </c>
      <c r="V182" s="28">
        <f t="shared" si="33"/>
        <v>1.1164216665202592E-2</v>
      </c>
      <c r="W182" s="1" t="str">
        <f t="shared" si="30"/>
        <v/>
      </c>
      <c r="AC182" s="1" t="s">
        <v>76</v>
      </c>
      <c r="AH182" s="1" t="s">
        <v>82</v>
      </c>
      <c r="AT182" s="1">
        <v>14426</v>
      </c>
      <c r="AU182" s="1">
        <v>5.5760599934728816E-3</v>
      </c>
    </row>
    <row r="183" spans="1:47">
      <c r="A183" s="30" t="s">
        <v>118</v>
      </c>
      <c r="B183" s="11"/>
      <c r="C183" s="26">
        <v>48035.438999999998</v>
      </c>
      <c r="D183" s="26"/>
      <c r="E183" s="1">
        <f t="shared" si="26"/>
        <v>15133.998602548454</v>
      </c>
      <c r="F183" s="1">
        <f t="shared" si="27"/>
        <v>15134</v>
      </c>
      <c r="G183" s="1">
        <f t="shared" si="34"/>
        <v>-5.7246000505983829E-4</v>
      </c>
      <c r="I183" s="1">
        <f>+G183</f>
        <v>-5.7246000505983829E-4</v>
      </c>
      <c r="P183" s="1">
        <f t="shared" si="28"/>
        <v>1.9455801884441036E-2</v>
      </c>
      <c r="Q183" s="27">
        <f t="shared" si="29"/>
        <v>33016.938999999998</v>
      </c>
      <c r="R183" s="27"/>
      <c r="S183" s="1">
        <f t="shared" si="31"/>
        <v>4.0113127431443314E-4</v>
      </c>
      <c r="T183" s="1">
        <v>0.1</v>
      </c>
      <c r="U183" s="1">
        <f t="shared" si="32"/>
        <v>4.0113127431443314E-5</v>
      </c>
      <c r="V183" s="28">
        <f t="shared" si="33"/>
        <v>2.0028261889500874E-2</v>
      </c>
      <c r="W183" s="1" t="str">
        <f t="shared" si="30"/>
        <v/>
      </c>
      <c r="AC183" s="1" t="s">
        <v>76</v>
      </c>
      <c r="AH183" s="1" t="s">
        <v>82</v>
      </c>
      <c r="AT183" s="1">
        <v>15134</v>
      </c>
      <c r="AU183" s="1">
        <v>-5.7246000505983829E-4</v>
      </c>
    </row>
    <row r="184" spans="1:47">
      <c r="A184" s="30" t="s">
        <v>119</v>
      </c>
      <c r="B184" s="11"/>
      <c r="C184" s="26">
        <v>48066.574999999997</v>
      </c>
      <c r="D184" s="26"/>
      <c r="E184" s="1">
        <f t="shared" si="26"/>
        <v>15210.005749114547</v>
      </c>
      <c r="F184" s="1">
        <f t="shared" si="27"/>
        <v>15210</v>
      </c>
      <c r="G184" s="1">
        <f t="shared" si="34"/>
        <v>2.3550999976578169E-3</v>
      </c>
      <c r="J184" s="1">
        <f>+G184</f>
        <v>2.3550999976578169E-3</v>
      </c>
      <c r="P184" s="1">
        <f t="shared" si="28"/>
        <v>1.9757831195730356E-2</v>
      </c>
      <c r="Q184" s="27">
        <f t="shared" si="29"/>
        <v>33048.074999999997</v>
      </c>
      <c r="R184" s="27"/>
      <c r="S184" s="1">
        <f t="shared" si="31"/>
        <v>3.0285505315236726E-4</v>
      </c>
      <c r="T184" s="1">
        <v>0.1</v>
      </c>
      <c r="U184" s="1">
        <f t="shared" si="32"/>
        <v>3.0285505315236729E-5</v>
      </c>
      <c r="V184" s="28">
        <f t="shared" si="33"/>
        <v>1.7402731198072539E-2</v>
      </c>
      <c r="W184" s="1" t="str">
        <f t="shared" si="30"/>
        <v/>
      </c>
      <c r="AC184" s="1" t="s">
        <v>76</v>
      </c>
      <c r="AD184" s="1">
        <v>14</v>
      </c>
      <c r="AF184" s="1" t="s">
        <v>120</v>
      </c>
      <c r="AH184" s="1" t="s">
        <v>61</v>
      </c>
      <c r="AT184" s="1">
        <v>15210</v>
      </c>
      <c r="AU184" s="1">
        <v>2.3550999976578169E-3</v>
      </c>
    </row>
    <row r="185" spans="1:47">
      <c r="A185" s="30" t="s">
        <v>118</v>
      </c>
      <c r="B185" s="11"/>
      <c r="C185" s="26">
        <v>48087.462</v>
      </c>
      <c r="D185" s="26"/>
      <c r="E185" s="1">
        <f t="shared" si="26"/>
        <v>15260.99371386038</v>
      </c>
      <c r="F185" s="1">
        <f t="shared" si="27"/>
        <v>15261</v>
      </c>
      <c r="G185" s="1">
        <f t="shared" si="34"/>
        <v>-2.5750900022103451E-3</v>
      </c>
      <c r="I185" s="1">
        <f>+G185</f>
        <v>-2.5750900022103451E-3</v>
      </c>
      <c r="P185" s="1">
        <f t="shared" si="28"/>
        <v>1.9961653654549591E-2</v>
      </c>
      <c r="Q185" s="27">
        <f t="shared" si="29"/>
        <v>33068.962</v>
      </c>
      <c r="R185" s="27"/>
      <c r="S185" s="1">
        <f t="shared" si="31"/>
        <v>5.0790481465050926E-4</v>
      </c>
      <c r="T185" s="1">
        <v>0.1</v>
      </c>
      <c r="U185" s="1">
        <f t="shared" si="32"/>
        <v>5.0790481465050926E-5</v>
      </c>
      <c r="V185" s="28">
        <f t="shared" si="33"/>
        <v>2.2536743656759936E-2</v>
      </c>
      <c r="W185" s="1" t="str">
        <f t="shared" si="30"/>
        <v/>
      </c>
      <c r="AC185" s="1" t="s">
        <v>76</v>
      </c>
      <c r="AH185" s="1" t="s">
        <v>82</v>
      </c>
      <c r="AT185" s="1">
        <v>15261</v>
      </c>
      <c r="AU185" s="1">
        <v>-2.5750900022103451E-3</v>
      </c>
    </row>
    <row r="186" spans="1:47">
      <c r="A186" s="30" t="s">
        <v>118</v>
      </c>
      <c r="B186" s="11"/>
      <c r="C186" s="26">
        <v>48103.442000000003</v>
      </c>
      <c r="D186" s="26"/>
      <c r="E186" s="1">
        <f t="shared" si="26"/>
        <v>15300.003034329498</v>
      </c>
      <c r="F186" s="1">
        <f t="shared" si="27"/>
        <v>15300</v>
      </c>
      <c r="G186" s="1">
        <f t="shared" si="34"/>
        <v>1.2429999987944029E-3</v>
      </c>
      <c r="I186" s="1">
        <f>+G186</f>
        <v>1.2429999987944029E-3</v>
      </c>
      <c r="P186" s="1">
        <f t="shared" si="28"/>
        <v>2.0118138326280999E-2</v>
      </c>
      <c r="Q186" s="27">
        <f t="shared" si="29"/>
        <v>33084.942000000003</v>
      </c>
      <c r="R186" s="27"/>
      <c r="S186" s="1">
        <f t="shared" si="31"/>
        <v>3.5627084688175353E-4</v>
      </c>
      <c r="T186" s="1">
        <v>0.1</v>
      </c>
      <c r="U186" s="1">
        <f t="shared" si="32"/>
        <v>3.5627084688175353E-5</v>
      </c>
      <c r="V186" s="28">
        <f t="shared" si="33"/>
        <v>1.8875138327486597E-2</v>
      </c>
      <c r="W186" s="1" t="str">
        <f t="shared" si="30"/>
        <v/>
      </c>
      <c r="AC186" s="1" t="s">
        <v>76</v>
      </c>
      <c r="AH186" s="1" t="s">
        <v>82</v>
      </c>
      <c r="AT186" s="1">
        <v>15300</v>
      </c>
      <c r="AU186" s="1">
        <v>1.2429999987944029E-3</v>
      </c>
    </row>
    <row r="187" spans="1:47">
      <c r="A187" s="30" t="s">
        <v>121</v>
      </c>
      <c r="B187" s="11"/>
      <c r="C187" s="26">
        <v>48151.381999999998</v>
      </c>
      <c r="D187" s="26"/>
      <c r="E187" s="1">
        <f t="shared" si="26"/>
        <v>15417.030995736819</v>
      </c>
      <c r="F187" s="1">
        <f t="shared" si="27"/>
        <v>15417</v>
      </c>
      <c r="G187" s="1">
        <f t="shared" si="34"/>
        <v>1.2697269994532689E-2</v>
      </c>
      <c r="J187" s="1">
        <f>+G187</f>
        <v>1.2697269994532689E-2</v>
      </c>
      <c r="P187" s="1">
        <f t="shared" si="28"/>
        <v>2.059081862176201E-2</v>
      </c>
      <c r="Q187" s="27">
        <f t="shared" si="29"/>
        <v>33132.881999999998</v>
      </c>
      <c r="R187" s="27"/>
      <c r="S187" s="1">
        <f t="shared" si="31"/>
        <v>6.2308109930433897E-5</v>
      </c>
      <c r="T187" s="1">
        <v>0.1</v>
      </c>
      <c r="U187" s="1">
        <f t="shared" si="32"/>
        <v>6.2308109930433902E-6</v>
      </c>
      <c r="V187" s="28">
        <f t="shared" si="33"/>
        <v>7.8935486272293208E-3</v>
      </c>
      <c r="W187" s="1" t="str">
        <f t="shared" si="30"/>
        <v/>
      </c>
      <c r="AC187" s="1" t="s">
        <v>76</v>
      </c>
      <c r="AD187" s="1">
        <v>60</v>
      </c>
      <c r="AF187" s="1" t="s">
        <v>105</v>
      </c>
      <c r="AH187" s="1" t="s">
        <v>61</v>
      </c>
      <c r="AT187" s="1">
        <v>15417</v>
      </c>
      <c r="AU187" s="1">
        <v>1.2697269994532689E-2</v>
      </c>
    </row>
    <row r="188" spans="1:47">
      <c r="A188" s="30" t="s">
        <v>122</v>
      </c>
      <c r="B188" s="11" t="s">
        <v>54</v>
      </c>
      <c r="C188" s="26">
        <v>48437.476999999999</v>
      </c>
      <c r="D188" s="26"/>
      <c r="E188" s="1">
        <f t="shared" si="26"/>
        <v>16115.427212233082</v>
      </c>
      <c r="F188" s="1">
        <f t="shared" si="27"/>
        <v>16115.5</v>
      </c>
      <c r="G188" s="1">
        <f t="shared" si="34"/>
        <v>-2.981719500530744E-2</v>
      </c>
      <c r="J188" s="1">
        <f>+G188</f>
        <v>-2.981719500530744E-2</v>
      </c>
      <c r="P188" s="1">
        <f t="shared" si="28"/>
        <v>2.3513449381774229E-2</v>
      </c>
      <c r="Q188" s="27">
        <f t="shared" si="29"/>
        <v>33418.976999999999</v>
      </c>
      <c r="R188" s="27"/>
      <c r="S188" s="1">
        <f t="shared" si="31"/>
        <v>2.8441576307413653E-3</v>
      </c>
      <c r="T188" s="1">
        <v>0.1</v>
      </c>
      <c r="U188" s="1">
        <f t="shared" si="32"/>
        <v>2.8441576307413653E-4</v>
      </c>
      <c r="V188" s="28">
        <f t="shared" si="33"/>
        <v>5.3330644387081669E-2</v>
      </c>
      <c r="W188" s="1">
        <f t="shared" si="30"/>
        <v>99</v>
      </c>
      <c r="AC188" s="1" t="s">
        <v>76</v>
      </c>
      <c r="AD188" s="1">
        <v>11</v>
      </c>
      <c r="AF188" s="1" t="s">
        <v>120</v>
      </c>
      <c r="AH188" s="1" t="s">
        <v>61</v>
      </c>
      <c r="AT188" s="1">
        <v>16115.5</v>
      </c>
      <c r="AU188" s="1">
        <v>-2.981719500530744E-2</v>
      </c>
    </row>
    <row r="189" spans="1:47">
      <c r="A189" s="30" t="s">
        <v>122</v>
      </c>
      <c r="B189" s="11" t="s">
        <v>54</v>
      </c>
      <c r="C189" s="26">
        <v>48437.493999999999</v>
      </c>
      <c r="D189" s="26"/>
      <c r="E189" s="1">
        <f t="shared" si="26"/>
        <v>16115.468711510177</v>
      </c>
      <c r="F189" s="1">
        <f t="shared" si="27"/>
        <v>16115.5</v>
      </c>
      <c r="G189" s="1">
        <f t="shared" si="34"/>
        <v>-1.2817195005482063E-2</v>
      </c>
      <c r="J189" s="1">
        <f>+G189</f>
        <v>-1.2817195005482063E-2</v>
      </c>
      <c r="P189" s="1">
        <f t="shared" si="28"/>
        <v>2.3513449381774229E-2</v>
      </c>
      <c r="Q189" s="27">
        <f t="shared" si="29"/>
        <v>33418.993999999999</v>
      </c>
      <c r="R189" s="27"/>
      <c r="S189" s="1">
        <f t="shared" si="31"/>
        <v>1.3199157215932772E-3</v>
      </c>
      <c r="T189" s="1">
        <v>0.1</v>
      </c>
      <c r="U189" s="1">
        <f t="shared" si="32"/>
        <v>1.3199157215932773E-4</v>
      </c>
      <c r="V189" s="28">
        <f t="shared" si="33"/>
        <v>3.6330644387256292E-2</v>
      </c>
      <c r="W189" s="1">
        <f t="shared" si="30"/>
        <v>99</v>
      </c>
      <c r="AC189" s="1" t="s">
        <v>76</v>
      </c>
      <c r="AD189" s="1">
        <v>13</v>
      </c>
      <c r="AF189" s="1" t="s">
        <v>123</v>
      </c>
      <c r="AH189" s="1" t="s">
        <v>61</v>
      </c>
      <c r="AT189" s="1">
        <v>16115.5</v>
      </c>
      <c r="AU189" s="1">
        <v>-1.2817195005482063E-2</v>
      </c>
    </row>
    <row r="190" spans="1:47">
      <c r="A190" s="31" t="s">
        <v>124</v>
      </c>
      <c r="B190" s="25"/>
      <c r="C190" s="26">
        <v>48443.461600000002</v>
      </c>
      <c r="D190" s="26">
        <v>5.9999999999999995E-4</v>
      </c>
      <c r="E190" s="1">
        <f t="shared" si="26"/>
        <v>16130.036422450828</v>
      </c>
      <c r="F190" s="1">
        <f t="shared" si="27"/>
        <v>16130</v>
      </c>
      <c r="G190" s="1">
        <f t="shared" si="34"/>
        <v>1.4920300003723241E-2</v>
      </c>
      <c r="K190" s="1">
        <f>+G190</f>
        <v>1.4920300003723241E-2</v>
      </c>
      <c r="P190" s="1">
        <f t="shared" si="28"/>
        <v>2.3575947063395122E-2</v>
      </c>
      <c r="Q190" s="27">
        <f t="shared" si="29"/>
        <v>33424.961600000002</v>
      </c>
      <c r="R190" s="27"/>
      <c r="S190" s="1">
        <f t="shared" si="31"/>
        <v>7.4920226021606482E-5</v>
      </c>
      <c r="T190" s="1">
        <v>1</v>
      </c>
      <c r="U190" s="1">
        <f t="shared" si="32"/>
        <v>7.4920226021606482E-5</v>
      </c>
      <c r="V190" s="28">
        <f t="shared" si="33"/>
        <v>8.655647059671881E-3</v>
      </c>
      <c r="W190" s="1" t="str">
        <f t="shared" si="30"/>
        <v/>
      </c>
      <c r="AT190" s="1">
        <v>16130</v>
      </c>
      <c r="AU190" s="1">
        <v>1.4920300003723241E-2</v>
      </c>
    </row>
    <row r="191" spans="1:47">
      <c r="A191" s="31" t="s">
        <v>124</v>
      </c>
      <c r="B191" s="25"/>
      <c r="C191" s="26">
        <v>48443.462299999999</v>
      </c>
      <c r="D191" s="26">
        <v>6.9999999999999999E-4</v>
      </c>
      <c r="E191" s="1">
        <f t="shared" si="26"/>
        <v>16130.038131244582</v>
      </c>
      <c r="F191" s="1">
        <f t="shared" si="27"/>
        <v>16130</v>
      </c>
      <c r="G191" s="1">
        <f t="shared" si="34"/>
        <v>1.5620300000591669E-2</v>
      </c>
      <c r="K191" s="1">
        <f>+G191</f>
        <v>1.5620300000591669E-2</v>
      </c>
      <c r="P191" s="1">
        <f t="shared" si="28"/>
        <v>2.3575947063395122E-2</v>
      </c>
      <c r="Q191" s="27">
        <f t="shared" si="29"/>
        <v>33424.962299999999</v>
      </c>
      <c r="R191" s="27"/>
      <c r="S191" s="1">
        <f t="shared" si="31"/>
        <v>6.3292320187893211E-5</v>
      </c>
      <c r="T191" s="1">
        <v>1</v>
      </c>
      <c r="U191" s="1">
        <f t="shared" si="32"/>
        <v>6.3292320187893211E-5</v>
      </c>
      <c r="V191" s="28">
        <f t="shared" si="33"/>
        <v>7.9556470628034531E-3</v>
      </c>
      <c r="W191" s="1" t="str">
        <f t="shared" si="30"/>
        <v/>
      </c>
      <c r="AT191" s="1">
        <v>16130</v>
      </c>
      <c r="AU191" s="1">
        <v>1.5620300000591669E-2</v>
      </c>
    </row>
    <row r="192" spans="1:47">
      <c r="A192" s="30" t="s">
        <v>122</v>
      </c>
      <c r="B192" s="11" t="s">
        <v>54</v>
      </c>
      <c r="C192" s="26">
        <v>48453.493000000002</v>
      </c>
      <c r="D192" s="26">
        <v>3.0000000000000001E-3</v>
      </c>
      <c r="E192" s="1">
        <f t="shared" si="26"/>
        <v>16154.524413524285</v>
      </c>
      <c r="F192" s="1">
        <f t="shared" si="27"/>
        <v>16154.5</v>
      </c>
      <c r="G192" s="1">
        <f t="shared" si="34"/>
        <v>1.0000895003031474E-2</v>
      </c>
      <c r="J192" s="1">
        <f>+G192</f>
        <v>1.0000895003031474E-2</v>
      </c>
      <c r="P192" s="1">
        <f t="shared" si="28"/>
        <v>2.3681715491561492E-2</v>
      </c>
      <c r="Q192" s="27">
        <f t="shared" si="29"/>
        <v>33434.993000000002</v>
      </c>
      <c r="R192" s="27"/>
      <c r="S192" s="1">
        <f t="shared" si="31"/>
        <v>1.8716484923938273E-4</v>
      </c>
      <c r="T192" s="1">
        <v>0.1</v>
      </c>
      <c r="U192" s="1">
        <f t="shared" si="32"/>
        <v>1.8716484923938273E-5</v>
      </c>
      <c r="V192" s="28">
        <f t="shared" si="33"/>
        <v>1.3680820488530018E-2</v>
      </c>
      <c r="W192" s="1" t="str">
        <f t="shared" si="30"/>
        <v/>
      </c>
      <c r="AC192" s="1" t="s">
        <v>76</v>
      </c>
      <c r="AD192" s="1">
        <v>9</v>
      </c>
      <c r="AF192" s="1" t="s">
        <v>120</v>
      </c>
      <c r="AH192" s="1" t="s">
        <v>61</v>
      </c>
      <c r="AT192" s="1">
        <v>16154.5</v>
      </c>
      <c r="AU192" s="1">
        <v>1.0000895003031474E-2</v>
      </c>
    </row>
    <row r="193" spans="1:47">
      <c r="A193" s="30" t="s">
        <v>125</v>
      </c>
      <c r="B193" s="11"/>
      <c r="C193" s="26">
        <v>48473.372000000003</v>
      </c>
      <c r="D193" s="26"/>
      <c r="E193" s="1">
        <f t="shared" si="26"/>
        <v>16203.051715251786</v>
      </c>
      <c r="F193" s="1">
        <f t="shared" si="27"/>
        <v>16203</v>
      </c>
      <c r="G193" s="1">
        <f t="shared" si="34"/>
        <v>2.1184930003073532E-2</v>
      </c>
      <c r="N193" s="1">
        <f>+G193</f>
        <v>2.1184930003073532E-2</v>
      </c>
      <c r="P193" s="1">
        <f t="shared" si="28"/>
        <v>2.3891719638335453E-2</v>
      </c>
      <c r="Q193" s="27">
        <f t="shared" si="29"/>
        <v>33454.872000000003</v>
      </c>
      <c r="R193" s="27"/>
      <c r="S193" s="1">
        <f t="shared" si="31"/>
        <v>7.3267101295613612E-6</v>
      </c>
      <c r="T193" s="1">
        <v>0.1</v>
      </c>
      <c r="U193" s="1">
        <f t="shared" si="32"/>
        <v>7.3267101295613616E-7</v>
      </c>
      <c r="V193" s="28">
        <f t="shared" si="33"/>
        <v>2.7067896352619206E-3</v>
      </c>
      <c r="W193" s="1" t="str">
        <f t="shared" si="30"/>
        <v/>
      </c>
      <c r="AC193" s="1" t="s">
        <v>92</v>
      </c>
      <c r="AH193" s="1" t="s">
        <v>82</v>
      </c>
      <c r="AT193" s="1">
        <v>16203</v>
      </c>
      <c r="AU193" s="1">
        <v>2.1184930003073532E-2</v>
      </c>
    </row>
    <row r="194" spans="1:47">
      <c r="A194" s="30" t="s">
        <v>125</v>
      </c>
      <c r="B194" s="11"/>
      <c r="C194" s="26">
        <v>48473.374300000003</v>
      </c>
      <c r="D194" s="26"/>
      <c r="E194" s="1">
        <f t="shared" si="26"/>
        <v>16203.057329859865</v>
      </c>
      <c r="F194" s="1">
        <f t="shared" si="27"/>
        <v>16203</v>
      </c>
      <c r="G194" s="1">
        <f t="shared" si="34"/>
        <v>2.3484930003178306E-2</v>
      </c>
      <c r="N194" s="1">
        <f>+G194</f>
        <v>2.3484930003178306E-2</v>
      </c>
      <c r="P194" s="1">
        <f t="shared" si="28"/>
        <v>2.3891719638335453E-2</v>
      </c>
      <c r="Q194" s="27">
        <f t="shared" si="29"/>
        <v>33454.874300000003</v>
      </c>
      <c r="R194" s="27"/>
      <c r="S194" s="1">
        <f t="shared" si="31"/>
        <v>1.654778072712846E-7</v>
      </c>
      <c r="T194" s="1">
        <v>0.1</v>
      </c>
      <c r="U194" s="1">
        <f t="shared" si="32"/>
        <v>1.6547780727128462E-8</v>
      </c>
      <c r="V194" s="28">
        <f t="shared" si="33"/>
        <v>4.0678963515714678E-4</v>
      </c>
      <c r="W194" s="1" t="str">
        <f t="shared" si="30"/>
        <v/>
      </c>
      <c r="AC194" s="1" t="s">
        <v>93</v>
      </c>
      <c r="AH194" s="1" t="s">
        <v>82</v>
      </c>
      <c r="AT194" s="1">
        <v>16203</v>
      </c>
      <c r="AU194" s="1">
        <v>2.3484930003178306E-2</v>
      </c>
    </row>
    <row r="195" spans="1:47">
      <c r="A195" s="30" t="s">
        <v>122</v>
      </c>
      <c r="B195" s="11" t="s">
        <v>54</v>
      </c>
      <c r="C195" s="26">
        <v>48474.395400000001</v>
      </c>
      <c r="D195" s="26">
        <v>1.1000000000000001E-3</v>
      </c>
      <c r="E195" s="1">
        <f t="shared" si="26"/>
        <v>16205.549971732889</v>
      </c>
      <c r="F195" s="1">
        <f t="shared" si="27"/>
        <v>16205.5</v>
      </c>
      <c r="G195" s="1">
        <f t="shared" si="34"/>
        <v>2.0470704999752343E-2</v>
      </c>
      <c r="J195" s="1">
        <f>+G195</f>
        <v>2.0470704999752343E-2</v>
      </c>
      <c r="P195" s="1">
        <f t="shared" si="28"/>
        <v>2.3902567131651276E-2</v>
      </c>
      <c r="Q195" s="27">
        <f t="shared" si="29"/>
        <v>33455.895400000001</v>
      </c>
      <c r="R195" s="27"/>
      <c r="S195" s="1">
        <f t="shared" si="31"/>
        <v>1.1777677692361893E-5</v>
      </c>
      <c r="T195" s="1">
        <v>0.1</v>
      </c>
      <c r="U195" s="1">
        <f t="shared" si="32"/>
        <v>1.1777677692361895E-6</v>
      </c>
      <c r="V195" s="28">
        <f t="shared" si="33"/>
        <v>3.4318621318989335E-3</v>
      </c>
      <c r="W195" s="1" t="str">
        <f t="shared" si="30"/>
        <v/>
      </c>
      <c r="AC195" s="1" t="s">
        <v>81</v>
      </c>
      <c r="AD195" s="1">
        <v>24</v>
      </c>
      <c r="AF195" s="1" t="s">
        <v>126</v>
      </c>
      <c r="AH195" s="1" t="s">
        <v>61</v>
      </c>
      <c r="AT195" s="1">
        <v>16205.5</v>
      </c>
      <c r="AU195" s="1">
        <v>2.0470704999752343E-2</v>
      </c>
    </row>
    <row r="196" spans="1:47">
      <c r="A196" s="30" t="s">
        <v>127</v>
      </c>
      <c r="B196" s="11"/>
      <c r="C196" s="26">
        <v>48475.413</v>
      </c>
      <c r="D196" s="26"/>
      <c r="E196" s="1">
        <f t="shared" si="26"/>
        <v>16208.034069637102</v>
      </c>
      <c r="F196" s="1">
        <f t="shared" si="27"/>
        <v>16208</v>
      </c>
      <c r="G196" s="1">
        <f t="shared" si="34"/>
        <v>1.3956479997432325E-2</v>
      </c>
      <c r="N196" s="1">
        <f>+G196</f>
        <v>1.3956479997432325E-2</v>
      </c>
      <c r="P196" s="1">
        <f t="shared" si="28"/>
        <v>2.3913416834505982E-2</v>
      </c>
      <c r="Q196" s="27">
        <f t="shared" si="29"/>
        <v>33456.913</v>
      </c>
      <c r="R196" s="27"/>
      <c r="S196" s="1">
        <f t="shared" si="31"/>
        <v>9.9140591177474354E-5</v>
      </c>
      <c r="T196" s="1">
        <v>0.1</v>
      </c>
      <c r="U196" s="1">
        <f t="shared" si="32"/>
        <v>9.9140591177474358E-6</v>
      </c>
      <c r="V196" s="28">
        <f t="shared" si="33"/>
        <v>9.9569368370736565E-3</v>
      </c>
      <c r="W196" s="1" t="str">
        <f t="shared" si="30"/>
        <v/>
      </c>
      <c r="AC196" s="1" t="s">
        <v>76</v>
      </c>
      <c r="AH196" s="1" t="s">
        <v>82</v>
      </c>
      <c r="AT196" s="1">
        <v>16208</v>
      </c>
      <c r="AU196" s="1">
        <v>1.3956479997432325E-2</v>
      </c>
    </row>
    <row r="197" spans="1:47">
      <c r="A197" s="30" t="s">
        <v>128</v>
      </c>
      <c r="B197" s="11" t="s">
        <v>54</v>
      </c>
      <c r="C197" s="26">
        <v>48499.384899999997</v>
      </c>
      <c r="D197" s="26"/>
      <c r="E197" s="1">
        <f t="shared" si="26"/>
        <v>16266.55268849526</v>
      </c>
      <c r="F197" s="1">
        <f t="shared" si="27"/>
        <v>16266.5</v>
      </c>
      <c r="G197" s="1">
        <f t="shared" si="34"/>
        <v>2.1583614994597156E-2</v>
      </c>
      <c r="J197" s="1">
        <f t="shared" ref="J197:J210" si="35">+G197</f>
        <v>2.1583614994597156E-2</v>
      </c>
      <c r="P197" s="1">
        <f t="shared" si="28"/>
        <v>2.41679306604646E-2</v>
      </c>
      <c r="Q197" s="27">
        <f t="shared" si="29"/>
        <v>33480.884899999997</v>
      </c>
      <c r="R197" s="27"/>
      <c r="S197" s="1">
        <f t="shared" si="31"/>
        <v>6.6786874608478943E-6</v>
      </c>
      <c r="T197" s="1">
        <v>0.1</v>
      </c>
      <c r="U197" s="1">
        <f t="shared" si="32"/>
        <v>6.678687460847895E-7</v>
      </c>
      <c r="V197" s="28">
        <f t="shared" si="33"/>
        <v>2.5843156658674447E-3</v>
      </c>
      <c r="W197" s="1" t="str">
        <f t="shared" si="30"/>
        <v/>
      </c>
      <c r="AC197" s="1" t="s">
        <v>81</v>
      </c>
      <c r="AD197" s="1">
        <v>32</v>
      </c>
      <c r="AF197" s="1" t="s">
        <v>126</v>
      </c>
      <c r="AH197" s="1" t="s">
        <v>61</v>
      </c>
      <c r="AT197" s="1">
        <v>16266.5</v>
      </c>
      <c r="AU197" s="1">
        <v>2.1583614994597156E-2</v>
      </c>
    </row>
    <row r="198" spans="1:47">
      <c r="A198" s="30" t="s">
        <v>129</v>
      </c>
      <c r="B198" s="11"/>
      <c r="C198" s="26">
        <v>48500.404999999999</v>
      </c>
      <c r="D198" s="26">
        <v>7.0000000000000001E-3</v>
      </c>
      <c r="E198" s="1">
        <f t="shared" si="26"/>
        <v>16269.042889234346</v>
      </c>
      <c r="F198" s="1">
        <f t="shared" si="27"/>
        <v>16269</v>
      </c>
      <c r="G198" s="1">
        <f t="shared" si="34"/>
        <v>1.7569389994605444E-2</v>
      </c>
      <c r="J198" s="1">
        <f t="shared" si="35"/>
        <v>1.7569389994605444E-2</v>
      </c>
      <c r="P198" s="1">
        <f t="shared" si="28"/>
        <v>2.4178834276067894E-2</v>
      </c>
      <c r="Q198" s="27">
        <f t="shared" si="29"/>
        <v>33481.904999999999</v>
      </c>
      <c r="R198" s="27"/>
      <c r="S198" s="1">
        <f t="shared" si="31"/>
        <v>4.3684753709756679E-5</v>
      </c>
      <c r="T198" s="1">
        <v>0.1</v>
      </c>
      <c r="U198" s="1">
        <f t="shared" si="32"/>
        <v>4.3684753709756684E-6</v>
      </c>
      <c r="V198" s="28">
        <f t="shared" si="33"/>
        <v>6.6094442814624496E-3</v>
      </c>
      <c r="W198" s="1" t="str">
        <f t="shared" si="30"/>
        <v/>
      </c>
      <c r="AC198" s="1" t="s">
        <v>76</v>
      </c>
      <c r="AD198" s="1">
        <v>15</v>
      </c>
      <c r="AF198" s="1" t="s">
        <v>120</v>
      </c>
      <c r="AH198" s="1" t="s">
        <v>61</v>
      </c>
      <c r="AT198" s="1">
        <v>16269</v>
      </c>
      <c r="AU198" s="1">
        <v>1.7569389994605444E-2</v>
      </c>
    </row>
    <row r="199" spans="1:47">
      <c r="A199" s="30" t="s">
        <v>129</v>
      </c>
      <c r="B199" s="11"/>
      <c r="C199" s="26">
        <v>48507.360999999997</v>
      </c>
      <c r="D199" s="26">
        <v>8.0000000000000002E-3</v>
      </c>
      <c r="E199" s="1">
        <f t="shared" si="26"/>
        <v>16286.023416967955</v>
      </c>
      <c r="F199" s="1">
        <f t="shared" si="27"/>
        <v>16286</v>
      </c>
      <c r="G199" s="1">
        <f t="shared" si="34"/>
        <v>9.5926599969970994E-3</v>
      </c>
      <c r="J199" s="1">
        <f t="shared" si="35"/>
        <v>9.5926599969970994E-3</v>
      </c>
      <c r="P199" s="1">
        <f t="shared" si="28"/>
        <v>2.4253037459141365E-2</v>
      </c>
      <c r="Q199" s="27">
        <f t="shared" si="29"/>
        <v>33488.860999999997</v>
      </c>
      <c r="R199" s="27"/>
      <c r="S199" s="1">
        <f t="shared" si="31"/>
        <v>2.1492666733254756E-4</v>
      </c>
      <c r="T199" s="1">
        <v>0.1</v>
      </c>
      <c r="U199" s="1">
        <f t="shared" si="32"/>
        <v>2.1492666733254757E-5</v>
      </c>
      <c r="V199" s="28">
        <f t="shared" si="33"/>
        <v>1.4660377462144266E-2</v>
      </c>
      <c r="W199" s="1" t="str">
        <f t="shared" si="30"/>
        <v/>
      </c>
      <c r="AC199" s="1" t="s">
        <v>76</v>
      </c>
      <c r="AD199" s="1">
        <v>16</v>
      </c>
      <c r="AF199" s="1" t="s">
        <v>120</v>
      </c>
      <c r="AH199" s="1" t="s">
        <v>61</v>
      </c>
      <c r="AT199" s="1">
        <v>16286</v>
      </c>
      <c r="AU199" s="1">
        <v>9.5926599969970994E-3</v>
      </c>
    </row>
    <row r="200" spans="1:47">
      <c r="A200" s="30" t="s">
        <v>129</v>
      </c>
      <c r="B200" s="11" t="s">
        <v>54</v>
      </c>
      <c r="C200" s="26">
        <v>48508.385999999999</v>
      </c>
      <c r="D200" s="26"/>
      <c r="E200" s="1">
        <f t="shared" si="26"/>
        <v>16288.52557926338</v>
      </c>
      <c r="F200" s="1">
        <f t="shared" si="27"/>
        <v>16288.5</v>
      </c>
      <c r="G200" s="1">
        <f t="shared" si="34"/>
        <v>1.0478434996912256E-2</v>
      </c>
      <c r="J200" s="1">
        <f t="shared" si="35"/>
        <v>1.0478434996912256E-2</v>
      </c>
      <c r="P200" s="1">
        <f t="shared" si="28"/>
        <v>2.4263958309147914E-2</v>
      </c>
      <c r="Q200" s="27">
        <f t="shared" si="29"/>
        <v>33489.885999999999</v>
      </c>
      <c r="R200" s="27"/>
      <c r="S200" s="1">
        <f t="shared" si="31"/>
        <v>1.9004065299219281E-4</v>
      </c>
      <c r="T200" s="1">
        <v>0.1</v>
      </c>
      <c r="U200" s="1">
        <f t="shared" si="32"/>
        <v>1.9004065299219282E-5</v>
      </c>
      <c r="V200" s="28">
        <f t="shared" si="33"/>
        <v>1.3785523312235658E-2</v>
      </c>
      <c r="W200" s="1" t="str">
        <f t="shared" si="30"/>
        <v/>
      </c>
      <c r="AC200" s="1" t="s">
        <v>76</v>
      </c>
      <c r="AD200" s="1">
        <v>14</v>
      </c>
      <c r="AF200" s="1" t="s">
        <v>120</v>
      </c>
      <c r="AH200" s="1" t="s">
        <v>61</v>
      </c>
      <c r="AT200" s="1">
        <v>16288.5</v>
      </c>
      <c r="AU200" s="1">
        <v>1.0478434996912256E-2</v>
      </c>
    </row>
    <row r="201" spans="1:47">
      <c r="A201" s="30" t="s">
        <v>129</v>
      </c>
      <c r="B201" s="11"/>
      <c r="C201" s="26">
        <v>48509.43</v>
      </c>
      <c r="D201" s="26">
        <v>2E-3</v>
      </c>
      <c r="E201" s="1">
        <f t="shared" si="26"/>
        <v>16291.074123103796</v>
      </c>
      <c r="F201" s="1">
        <f t="shared" si="27"/>
        <v>16291</v>
      </c>
      <c r="G201" s="1">
        <f t="shared" si="34"/>
        <v>3.0364209997060243E-2</v>
      </c>
      <c r="J201" s="1">
        <f t="shared" si="35"/>
        <v>3.0364209997060243E-2</v>
      </c>
      <c r="P201" s="1">
        <f t="shared" si="28"/>
        <v>2.4274881368693331E-2</v>
      </c>
      <c r="Q201" s="27">
        <f t="shared" si="29"/>
        <v>33490.93</v>
      </c>
      <c r="R201" s="27"/>
      <c r="S201" s="1">
        <f t="shared" si="31"/>
        <v>3.7079923144248857E-5</v>
      </c>
      <c r="T201" s="1">
        <v>0.1</v>
      </c>
      <c r="U201" s="1">
        <f t="shared" si="32"/>
        <v>3.7079923144248859E-6</v>
      </c>
      <c r="V201" s="28">
        <f t="shared" si="33"/>
        <v>6.0893286283669121E-3</v>
      </c>
      <c r="W201" s="1" t="str">
        <f t="shared" si="30"/>
        <v/>
      </c>
      <c r="AC201" s="1" t="s">
        <v>76</v>
      </c>
      <c r="AD201" s="1">
        <v>10</v>
      </c>
      <c r="AF201" s="1" t="s">
        <v>120</v>
      </c>
      <c r="AH201" s="1" t="s">
        <v>61</v>
      </c>
      <c r="AT201" s="1">
        <v>16291</v>
      </c>
      <c r="AU201" s="1">
        <v>3.0364209997060243E-2</v>
      </c>
    </row>
    <row r="202" spans="1:47">
      <c r="A202" s="30" t="s">
        <v>129</v>
      </c>
      <c r="B202" s="11" t="s">
        <v>54</v>
      </c>
      <c r="C202" s="26">
        <v>48510.466</v>
      </c>
      <c r="D202" s="26"/>
      <c r="E202" s="1">
        <f t="shared" si="26"/>
        <v>16293.603137872631</v>
      </c>
      <c r="F202" s="1">
        <f t="shared" si="27"/>
        <v>16293.5</v>
      </c>
      <c r="G202" s="1">
        <f t="shared" si="34"/>
        <v>4.2249984995578416E-2</v>
      </c>
      <c r="J202" s="1">
        <f t="shared" si="35"/>
        <v>4.2249984995578416E-2</v>
      </c>
      <c r="P202" s="1">
        <f t="shared" si="28"/>
        <v>2.4285806637777629E-2</v>
      </c>
      <c r="Q202" s="27">
        <f t="shared" si="29"/>
        <v>33491.966</v>
      </c>
      <c r="R202" s="27"/>
      <c r="S202" s="1">
        <f t="shared" si="31"/>
        <v>3.2271170407087814E-4</v>
      </c>
      <c r="T202" s="1">
        <v>0.1</v>
      </c>
      <c r="U202" s="1">
        <f t="shared" si="32"/>
        <v>3.2271170407087817E-5</v>
      </c>
      <c r="V202" s="28">
        <f t="shared" si="33"/>
        <v>1.7964178357800786E-2</v>
      </c>
      <c r="W202" s="1" t="str">
        <f t="shared" si="30"/>
        <v/>
      </c>
      <c r="AC202" s="1" t="s">
        <v>76</v>
      </c>
      <c r="AD202" s="1">
        <v>14</v>
      </c>
      <c r="AF202" s="1" t="s">
        <v>120</v>
      </c>
      <c r="AH202" s="1" t="s">
        <v>61</v>
      </c>
      <c r="AT202" s="1">
        <v>16293.5</v>
      </c>
      <c r="AU202" s="1">
        <v>4.2249984995578416E-2</v>
      </c>
    </row>
    <row r="203" spans="1:47">
      <c r="A203" s="30" t="s">
        <v>130</v>
      </c>
      <c r="B203" s="11"/>
      <c r="C203" s="26">
        <v>48767.51</v>
      </c>
      <c r="D203" s="26">
        <v>2E-3</v>
      </c>
      <c r="E203" s="1">
        <f t="shared" si="26"/>
        <v>16921.081972081778</v>
      </c>
      <c r="F203" s="1">
        <f t="shared" si="27"/>
        <v>16921</v>
      </c>
      <c r="G203" s="1">
        <f t="shared" si="34"/>
        <v>3.3579510003619362E-2</v>
      </c>
      <c r="J203" s="1">
        <f t="shared" si="35"/>
        <v>3.3579510003619362E-2</v>
      </c>
      <c r="P203" s="1">
        <f t="shared" si="28"/>
        <v>2.7097928054463687E-2</v>
      </c>
      <c r="Q203" s="27">
        <f t="shared" si="29"/>
        <v>33749.01</v>
      </c>
      <c r="R203" s="27"/>
      <c r="S203" s="1">
        <f t="shared" si="31"/>
        <v>4.2010904563620669E-5</v>
      </c>
      <c r="T203" s="1">
        <v>0.1</v>
      </c>
      <c r="U203" s="1">
        <f t="shared" si="32"/>
        <v>4.2010904563620672E-6</v>
      </c>
      <c r="V203" s="28">
        <f t="shared" si="33"/>
        <v>6.4815819491556743E-3</v>
      </c>
      <c r="W203" s="1" t="str">
        <f t="shared" si="30"/>
        <v/>
      </c>
      <c r="AC203" s="1" t="s">
        <v>76</v>
      </c>
      <c r="AD203" s="1">
        <v>16</v>
      </c>
      <c r="AF203" s="1" t="s">
        <v>131</v>
      </c>
      <c r="AH203" s="1" t="s">
        <v>61</v>
      </c>
      <c r="AT203" s="1">
        <v>16921</v>
      </c>
      <c r="AU203" s="1">
        <v>3.3579510003619362E-2</v>
      </c>
    </row>
    <row r="204" spans="1:47">
      <c r="A204" s="30" t="s">
        <v>132</v>
      </c>
      <c r="B204" s="11" t="s">
        <v>54</v>
      </c>
      <c r="C204" s="26">
        <v>48768.534800000001</v>
      </c>
      <c r="D204" s="26">
        <v>5.0000000000000001E-4</v>
      </c>
      <c r="E204" s="1">
        <f t="shared" si="26"/>
        <v>16923.583646150408</v>
      </c>
      <c r="F204" s="1">
        <f t="shared" si="27"/>
        <v>16923.5</v>
      </c>
      <c r="G204" s="1">
        <f t="shared" si="34"/>
        <v>3.4265285001310986E-2</v>
      </c>
      <c r="J204" s="1">
        <f t="shared" si="35"/>
        <v>3.4265285001310986E-2</v>
      </c>
      <c r="P204" s="1">
        <f t="shared" si="28"/>
        <v>2.710941012734502E-2</v>
      </c>
      <c r="Q204" s="27">
        <f t="shared" si="29"/>
        <v>33750.034800000001</v>
      </c>
      <c r="R204" s="27"/>
      <c r="S204" s="1">
        <f t="shared" si="31"/>
        <v>5.1206545211857416E-5</v>
      </c>
      <c r="T204" s="1">
        <v>0.1</v>
      </c>
      <c r="U204" s="1">
        <f t="shared" si="32"/>
        <v>5.1206545211857421E-6</v>
      </c>
      <c r="V204" s="28">
        <f t="shared" si="33"/>
        <v>7.1558748739659651E-3</v>
      </c>
      <c r="W204" s="1" t="str">
        <f t="shared" si="30"/>
        <v/>
      </c>
      <c r="AC204" s="1" t="s">
        <v>81</v>
      </c>
      <c r="AD204" s="1">
        <v>22</v>
      </c>
      <c r="AF204" s="1" t="s">
        <v>126</v>
      </c>
      <c r="AH204" s="1" t="s">
        <v>61</v>
      </c>
      <c r="AT204" s="1">
        <v>16923.5</v>
      </c>
      <c r="AU204" s="1">
        <v>3.4265285001310986E-2</v>
      </c>
    </row>
    <row r="205" spans="1:47">
      <c r="A205" s="30" t="s">
        <v>130</v>
      </c>
      <c r="B205" s="11"/>
      <c r="C205" s="26">
        <v>48801.506999999998</v>
      </c>
      <c r="D205" s="26">
        <v>3.0000000000000001E-3</v>
      </c>
      <c r="E205" s="1">
        <f t="shared" si="26"/>
        <v>17004.073202869524</v>
      </c>
      <c r="F205" s="1">
        <f t="shared" si="27"/>
        <v>17004</v>
      </c>
      <c r="G205" s="1">
        <f t="shared" si="34"/>
        <v>2.9987239999172743E-2</v>
      </c>
      <c r="J205" s="1">
        <f t="shared" si="35"/>
        <v>2.9987239999172743E-2</v>
      </c>
      <c r="P205" s="1">
        <f t="shared" si="28"/>
        <v>2.7480313916844395E-2</v>
      </c>
      <c r="Q205" s="27">
        <f t="shared" si="29"/>
        <v>33783.006999999998</v>
      </c>
      <c r="R205" s="27"/>
      <c r="S205" s="1">
        <f t="shared" si="31"/>
        <v>6.284678382258162E-6</v>
      </c>
      <c r="T205" s="1">
        <v>0.1</v>
      </c>
      <c r="U205" s="1">
        <f t="shared" si="32"/>
        <v>6.2846783822581624E-7</v>
      </c>
      <c r="V205" s="28">
        <f t="shared" si="33"/>
        <v>2.5069260823283486E-3</v>
      </c>
      <c r="W205" s="1" t="str">
        <f t="shared" si="30"/>
        <v/>
      </c>
      <c r="AC205" s="1" t="s">
        <v>76</v>
      </c>
      <c r="AD205" s="1">
        <v>10</v>
      </c>
      <c r="AF205" s="1" t="s">
        <v>131</v>
      </c>
      <c r="AH205" s="1" t="s">
        <v>61</v>
      </c>
      <c r="AT205" s="1">
        <v>17004</v>
      </c>
      <c r="AU205" s="1">
        <v>2.9987239999172743E-2</v>
      </c>
    </row>
    <row r="206" spans="1:47">
      <c r="A206" s="30" t="s">
        <v>133</v>
      </c>
      <c r="B206" s="11" t="s">
        <v>54</v>
      </c>
      <c r="C206" s="26">
        <v>49167.510999999999</v>
      </c>
      <c r="D206" s="26">
        <v>6.0000000000000001E-3</v>
      </c>
      <c r="E206" s="1">
        <f t="shared" si="26"/>
        <v>17897.537991916863</v>
      </c>
      <c r="F206" s="1">
        <f t="shared" si="27"/>
        <v>17897.5</v>
      </c>
      <c r="G206" s="1">
        <f t="shared" si="34"/>
        <v>1.5563224995275959E-2</v>
      </c>
      <c r="J206" s="1">
        <f t="shared" si="35"/>
        <v>1.5563224995275959E-2</v>
      </c>
      <c r="P206" s="1">
        <f t="shared" si="28"/>
        <v>3.1750947060386406E-2</v>
      </c>
      <c r="Q206" s="27">
        <f t="shared" si="29"/>
        <v>34149.010999999999</v>
      </c>
      <c r="R206" s="27"/>
      <c r="S206" s="1">
        <f t="shared" si="31"/>
        <v>2.6204234565726359E-4</v>
      </c>
      <c r="T206" s="1">
        <v>0.1</v>
      </c>
      <c r="U206" s="1">
        <f t="shared" si="32"/>
        <v>2.6204234565726362E-5</v>
      </c>
      <c r="V206" s="28">
        <f t="shared" si="33"/>
        <v>1.6187722065110446E-2</v>
      </c>
      <c r="W206" s="1" t="str">
        <f t="shared" si="30"/>
        <v/>
      </c>
      <c r="AC206" s="1" t="s">
        <v>76</v>
      </c>
      <c r="AD206" s="1">
        <v>17</v>
      </c>
      <c r="AF206" s="1" t="s">
        <v>134</v>
      </c>
      <c r="AH206" s="1" t="s">
        <v>61</v>
      </c>
      <c r="AT206" s="1">
        <v>17897.5</v>
      </c>
      <c r="AU206" s="1">
        <v>1.5563224995275959E-2</v>
      </c>
    </row>
    <row r="207" spans="1:47">
      <c r="A207" s="30" t="s">
        <v>133</v>
      </c>
      <c r="B207" s="11" t="s">
        <v>54</v>
      </c>
      <c r="C207" s="26">
        <v>49172.432999999997</v>
      </c>
      <c r="D207" s="26">
        <v>4.0000000000000001E-3</v>
      </c>
      <c r="E207" s="1">
        <f t="shared" si="26"/>
        <v>17909.553253202776</v>
      </c>
      <c r="F207" s="1">
        <f t="shared" si="27"/>
        <v>17909.5</v>
      </c>
      <c r="G207" s="1">
        <f t="shared" si="34"/>
        <v>2.1814944993820973E-2</v>
      </c>
      <c r="J207" s="1">
        <f t="shared" si="35"/>
        <v>2.1814944993820973E-2</v>
      </c>
      <c r="P207" s="1">
        <f t="shared" si="28"/>
        <v>3.1810223781461269E-2</v>
      </c>
      <c r="Q207" s="27">
        <f t="shared" si="29"/>
        <v>34153.932999999997</v>
      </c>
      <c r="R207" s="27"/>
      <c r="S207" s="1">
        <f t="shared" si="31"/>
        <v>9.9905598042652075E-5</v>
      </c>
      <c r="T207" s="1">
        <v>0.1</v>
      </c>
      <c r="U207" s="1">
        <f t="shared" si="32"/>
        <v>9.9905598042652085E-6</v>
      </c>
      <c r="V207" s="28">
        <f t="shared" si="33"/>
        <v>9.9952787876402965E-3</v>
      </c>
      <c r="W207" s="1" t="str">
        <f t="shared" si="30"/>
        <v/>
      </c>
      <c r="AC207" s="1" t="s">
        <v>76</v>
      </c>
      <c r="AD207" s="1">
        <v>20</v>
      </c>
      <c r="AF207" s="1" t="s">
        <v>134</v>
      </c>
      <c r="AH207" s="1" t="s">
        <v>61</v>
      </c>
      <c r="AT207" s="1">
        <v>17909.5</v>
      </c>
      <c r="AU207" s="1">
        <v>2.1814944993820973E-2</v>
      </c>
    </row>
    <row r="208" spans="1:47">
      <c r="A208" s="30" t="s">
        <v>133</v>
      </c>
      <c r="B208" s="11" t="s">
        <v>54</v>
      </c>
      <c r="C208" s="26">
        <v>49174.478000000003</v>
      </c>
      <c r="D208" s="26">
        <v>3.0000000000000001E-3</v>
      </c>
      <c r="E208" s="1">
        <f t="shared" si="26"/>
        <v>17914.545372123899</v>
      </c>
      <c r="F208" s="1">
        <f t="shared" si="27"/>
        <v>17914.5</v>
      </c>
      <c r="G208" s="1">
        <f t="shared" si="34"/>
        <v>1.8586495003546588E-2</v>
      </c>
      <c r="J208" s="1">
        <f t="shared" si="35"/>
        <v>1.8586495003546588E-2</v>
      </c>
      <c r="P208" s="1">
        <f t="shared" si="28"/>
        <v>3.1834937440106813E-2</v>
      </c>
      <c r="Q208" s="27">
        <f t="shared" si="29"/>
        <v>34155.978000000003</v>
      </c>
      <c r="R208" s="27"/>
      <c r="S208" s="1">
        <f t="shared" si="31"/>
        <v>1.7552122699484983E-4</v>
      </c>
      <c r="T208" s="1">
        <v>0.1</v>
      </c>
      <c r="U208" s="1">
        <f t="shared" si="32"/>
        <v>1.7552122699484983E-5</v>
      </c>
      <c r="V208" s="28">
        <f t="shared" si="33"/>
        <v>1.3248442436560225E-2</v>
      </c>
      <c r="W208" s="1" t="str">
        <f t="shared" si="30"/>
        <v/>
      </c>
      <c r="AC208" s="1" t="s">
        <v>76</v>
      </c>
      <c r="AD208" s="1">
        <v>17</v>
      </c>
      <c r="AF208" s="1" t="s">
        <v>134</v>
      </c>
      <c r="AH208" s="1" t="s">
        <v>61</v>
      </c>
      <c r="AT208" s="1">
        <v>17914.5</v>
      </c>
      <c r="AU208" s="1">
        <v>1.8586495003546588E-2</v>
      </c>
    </row>
    <row r="209" spans="1:47">
      <c r="A209" s="30" t="s">
        <v>133</v>
      </c>
      <c r="B209" s="11"/>
      <c r="C209" s="26">
        <v>49175.5</v>
      </c>
      <c r="D209" s="26">
        <v>4.0000000000000001E-3</v>
      </c>
      <c r="E209" s="1">
        <f t="shared" si="26"/>
        <v>17917.040211017473</v>
      </c>
      <c r="F209" s="1">
        <f t="shared" si="27"/>
        <v>17917</v>
      </c>
      <c r="G209" s="1">
        <f t="shared" si="34"/>
        <v>1.6472269999212585E-2</v>
      </c>
      <c r="J209" s="1">
        <f t="shared" si="35"/>
        <v>1.6472269999212585E-2</v>
      </c>
      <c r="P209" s="1">
        <f t="shared" si="28"/>
        <v>3.1847297583737902E-2</v>
      </c>
      <c r="Q209" s="27">
        <f t="shared" si="29"/>
        <v>34157</v>
      </c>
      <c r="R209" s="27"/>
      <c r="S209" s="1">
        <f t="shared" si="31"/>
        <v>2.3639147322491438E-4</v>
      </c>
      <c r="T209" s="1">
        <v>0.1</v>
      </c>
      <c r="U209" s="1">
        <f t="shared" si="32"/>
        <v>2.3639147322491441E-5</v>
      </c>
      <c r="V209" s="28">
        <f t="shared" si="33"/>
        <v>1.5375027584525316E-2</v>
      </c>
      <c r="W209" s="1" t="str">
        <f t="shared" si="30"/>
        <v/>
      </c>
      <c r="AD209" s="1">
        <v>28</v>
      </c>
      <c r="AF209" s="1" t="s">
        <v>135</v>
      </c>
      <c r="AH209" s="1" t="s">
        <v>61</v>
      </c>
      <c r="AT209" s="1">
        <v>17917</v>
      </c>
      <c r="AU209" s="1">
        <v>1.6472269999212585E-2</v>
      </c>
    </row>
    <row r="210" spans="1:47">
      <c r="A210" s="30" t="s">
        <v>136</v>
      </c>
      <c r="B210" s="32"/>
      <c r="C210" s="33">
        <v>49175.508000000002</v>
      </c>
      <c r="D210" s="33"/>
      <c r="E210" s="1">
        <f t="shared" si="26"/>
        <v>17917.059740089051</v>
      </c>
      <c r="F210" s="1">
        <f t="shared" si="27"/>
        <v>17917</v>
      </c>
      <c r="G210" s="1">
        <f t="shared" si="34"/>
        <v>2.44722700008424E-2</v>
      </c>
      <c r="J210" s="1">
        <f t="shared" si="35"/>
        <v>2.44722700008424E-2</v>
      </c>
      <c r="P210" s="1">
        <f t="shared" si="28"/>
        <v>3.1847297583737902E-2</v>
      </c>
      <c r="Q210" s="27">
        <f t="shared" si="29"/>
        <v>34157.008000000002</v>
      </c>
      <c r="R210" s="27"/>
      <c r="S210" s="1">
        <f t="shared" si="31"/>
        <v>5.4391031848469467E-5</v>
      </c>
      <c r="T210" s="1">
        <v>0.1</v>
      </c>
      <c r="U210" s="1">
        <f t="shared" si="32"/>
        <v>5.4391031848469472E-6</v>
      </c>
      <c r="V210" s="28">
        <f t="shared" si="33"/>
        <v>7.375027582895502E-3</v>
      </c>
      <c r="W210" s="1" t="str">
        <f t="shared" si="30"/>
        <v/>
      </c>
      <c r="AC210" s="1" t="s">
        <v>76</v>
      </c>
      <c r="AH210" s="1" t="s">
        <v>82</v>
      </c>
      <c r="AT210" s="1">
        <v>17917</v>
      </c>
      <c r="AU210" s="1">
        <v>2.44722700008424E-2</v>
      </c>
    </row>
    <row r="211" spans="1:47">
      <c r="A211" s="30" t="s">
        <v>127</v>
      </c>
      <c r="B211" s="32"/>
      <c r="C211" s="33">
        <v>49200.485000000001</v>
      </c>
      <c r="D211" s="33"/>
      <c r="E211" s="1">
        <f t="shared" si="26"/>
        <v>17978.031942677095</v>
      </c>
      <c r="F211" s="1">
        <f t="shared" si="27"/>
        <v>17978</v>
      </c>
      <c r="G211" s="1">
        <f t="shared" si="34"/>
        <v>1.3085179998597596E-2</v>
      </c>
      <c r="N211" s="1">
        <f>+G211</f>
        <v>1.3085179998597596E-2</v>
      </c>
      <c r="P211" s="1">
        <f t="shared" si="28"/>
        <v>3.2149569780243789E-2</v>
      </c>
      <c r="Q211" s="27">
        <f t="shared" si="29"/>
        <v>34181.985000000001</v>
      </c>
      <c r="R211" s="27"/>
      <c r="S211" s="1">
        <f t="shared" si="31"/>
        <v>3.634509577465358E-4</v>
      </c>
      <c r="T211" s="1">
        <v>0.1</v>
      </c>
      <c r="U211" s="1">
        <f t="shared" si="32"/>
        <v>3.634509577465358E-5</v>
      </c>
      <c r="V211" s="28">
        <f t="shared" si="33"/>
        <v>1.9064389781646193E-2</v>
      </c>
      <c r="W211" s="1" t="str">
        <f t="shared" si="30"/>
        <v/>
      </c>
      <c r="AC211" s="1" t="s">
        <v>76</v>
      </c>
      <c r="AH211" s="1" t="s">
        <v>82</v>
      </c>
      <c r="AT211" s="1">
        <v>17978</v>
      </c>
      <c r="AU211" s="1">
        <v>1.3085179998597596E-2</v>
      </c>
    </row>
    <row r="212" spans="1:47">
      <c r="A212" s="33" t="s">
        <v>137</v>
      </c>
      <c r="B212" s="32"/>
      <c r="C212" s="33">
        <v>49200.489000000001</v>
      </c>
      <c r="D212" s="33" t="s">
        <v>138</v>
      </c>
      <c r="E212" s="1">
        <f t="shared" si="26"/>
        <v>17978.041707212884</v>
      </c>
      <c r="F212" s="1">
        <f t="shared" si="27"/>
        <v>17978</v>
      </c>
      <c r="G212" s="1">
        <f t="shared" si="34"/>
        <v>1.7085179999412503E-2</v>
      </c>
      <c r="O212" s="1">
        <f ca="1">+C$11+C$12*$F212</f>
        <v>2.9005953576302923E-3</v>
      </c>
      <c r="P212" s="1">
        <f t="shared" si="28"/>
        <v>3.2149569780243789E-2</v>
      </c>
      <c r="Q212" s="27">
        <f t="shared" si="29"/>
        <v>34181.989000000001</v>
      </c>
      <c r="R212" s="16">
        <v>1.7085179999412503E-2</v>
      </c>
      <c r="S212" s="1">
        <f t="shared" si="31"/>
        <v>2.2693583946881409E-4</v>
      </c>
      <c r="T212" s="1">
        <v>0.1</v>
      </c>
      <c r="U212" s="1">
        <f t="shared" si="32"/>
        <v>2.269358394688141E-5</v>
      </c>
      <c r="V212" s="28">
        <f t="shared" si="33"/>
        <v>1.5064389780831286E-2</v>
      </c>
      <c r="W212" s="1" t="str">
        <f t="shared" si="30"/>
        <v/>
      </c>
      <c r="AT212" s="1">
        <v>17995</v>
      </c>
      <c r="AU212" s="1">
        <v>1.1108449994935654E-2</v>
      </c>
    </row>
    <row r="213" spans="1:47">
      <c r="A213" s="30" t="s">
        <v>127</v>
      </c>
      <c r="B213" s="32"/>
      <c r="C213" s="33">
        <v>49207.447</v>
      </c>
      <c r="D213" s="33"/>
      <c r="E213" s="1">
        <f t="shared" ref="E213:E248" si="36">+(C213-C$7)/C$8</f>
        <v>17995.027117214388</v>
      </c>
      <c r="F213" s="1">
        <f t="shared" ref="F213:F238" si="37">ROUND(2*E213,0)/2</f>
        <v>17995</v>
      </c>
      <c r="G213" s="1">
        <f t="shared" si="34"/>
        <v>1.1108449994935654E-2</v>
      </c>
      <c r="N213" s="1">
        <f>+G213</f>
        <v>1.1108449994935654E-2</v>
      </c>
      <c r="P213" s="1">
        <f t="shared" ref="P213:P248" si="38">+D$11+D$12*F213+D$13*F213^2</f>
        <v>3.2234043960596731E-2</v>
      </c>
      <c r="Q213" s="27">
        <f t="shared" ref="Q213:Q248" si="39">+C213-15018.5</f>
        <v>34188.947</v>
      </c>
      <c r="R213" s="27"/>
      <c r="S213" s="1">
        <f t="shared" si="31"/>
        <v>4.4629072040197571E-4</v>
      </c>
      <c r="T213" s="1">
        <v>0.1</v>
      </c>
      <c r="U213" s="1">
        <f t="shared" si="32"/>
        <v>4.4629072040197574E-5</v>
      </c>
      <c r="V213" s="28">
        <f t="shared" si="33"/>
        <v>2.1125593965661077E-2</v>
      </c>
      <c r="W213" s="1" t="str">
        <f>IF(V213&gt;3*E$15,99,"")</f>
        <v/>
      </c>
      <c r="AC213" s="1" t="s">
        <v>76</v>
      </c>
      <c r="AH213" s="1" t="s">
        <v>82</v>
      </c>
      <c r="AT213" s="1">
        <v>18012</v>
      </c>
      <c r="AU213" s="1">
        <v>2.5131720001809299E-2</v>
      </c>
    </row>
    <row r="214" spans="1:47">
      <c r="A214" s="33" t="s">
        <v>137</v>
      </c>
      <c r="B214" s="32"/>
      <c r="C214" s="33">
        <v>49207.451000000001</v>
      </c>
      <c r="D214" s="33" t="s">
        <v>138</v>
      </c>
      <c r="E214" s="1">
        <f t="shared" si="36"/>
        <v>17995.036881750177</v>
      </c>
      <c r="F214" s="1">
        <f t="shared" si="37"/>
        <v>17995</v>
      </c>
      <c r="G214" s="1">
        <f t="shared" si="34"/>
        <v>1.5108449995750561E-2</v>
      </c>
      <c r="O214" s="1">
        <f ca="1">+C$11+C$12*$F214</f>
        <v>3.059821216718106E-3</v>
      </c>
      <c r="P214" s="1">
        <f t="shared" si="38"/>
        <v>3.2234043960596731E-2</v>
      </c>
      <c r="Q214" s="27">
        <f t="shared" si="39"/>
        <v>34188.951000000001</v>
      </c>
      <c r="R214" s="16">
        <v>1.5108449995750561E-2</v>
      </c>
      <c r="S214" s="1">
        <f t="shared" ref="S214:S248" si="40">+(P214-G214)^2</f>
        <v>2.9328596864877556E-4</v>
      </c>
      <c r="T214" s="1">
        <v>0.1</v>
      </c>
      <c r="U214" s="1">
        <f t="shared" ref="U214:U248" si="41">T214*S214</f>
        <v>2.9328596864877558E-5</v>
      </c>
      <c r="V214" s="28">
        <f t="shared" ref="V214:V248" si="42">SQRT(S214)</f>
        <v>1.712559396484617E-2</v>
      </c>
      <c r="W214" s="1" t="str">
        <f>IF(V214&gt;3*E$15,99,"")</f>
        <v/>
      </c>
      <c r="AT214" s="1">
        <v>18817.5</v>
      </c>
      <c r="AU214" s="1">
        <v>1.5528424999502022E-2</v>
      </c>
    </row>
    <row r="215" spans="1:47">
      <c r="A215" s="30" t="s">
        <v>127</v>
      </c>
      <c r="B215" s="32"/>
      <c r="C215" s="33">
        <v>49214.425000000003</v>
      </c>
      <c r="D215" s="33"/>
      <c r="E215" s="1">
        <f t="shared" si="36"/>
        <v>18012.061349894837</v>
      </c>
      <c r="F215" s="1">
        <f t="shared" si="37"/>
        <v>18012</v>
      </c>
      <c r="G215" s="1">
        <f t="shared" si="34"/>
        <v>2.5131720001809299E-2</v>
      </c>
      <c r="N215" s="1">
        <f>+G215</f>
        <v>2.5131720001809299E-2</v>
      </c>
      <c r="P215" s="1">
        <f t="shared" si="38"/>
        <v>3.2318620310027343E-2</v>
      </c>
      <c r="Q215" s="27">
        <f t="shared" si="39"/>
        <v>34195.925000000003</v>
      </c>
      <c r="R215" s="27"/>
      <c r="S215" s="1">
        <f t="shared" si="40"/>
        <v>5.1651536040264623E-5</v>
      </c>
      <c r="T215" s="1">
        <v>0.1</v>
      </c>
      <c r="U215" s="1">
        <f t="shared" si="41"/>
        <v>5.165153604026463E-6</v>
      </c>
      <c r="V215" s="28">
        <f t="shared" si="42"/>
        <v>7.1869003082180444E-3</v>
      </c>
      <c r="W215" s="1" t="str">
        <f>IF(V215&gt;3*E$15,99,"")</f>
        <v/>
      </c>
      <c r="AC215" s="1" t="s">
        <v>76</v>
      </c>
      <c r="AH215" s="1" t="s">
        <v>82</v>
      </c>
      <c r="AT215" s="1">
        <v>18825</v>
      </c>
      <c r="AU215" s="1">
        <v>1.3185750001866836E-2</v>
      </c>
    </row>
    <row r="216" spans="1:47">
      <c r="A216" s="33" t="s">
        <v>137</v>
      </c>
      <c r="B216" s="32"/>
      <c r="C216" s="33">
        <v>49214.428</v>
      </c>
      <c r="D216" s="33" t="s">
        <v>138</v>
      </c>
      <c r="E216" s="1">
        <f t="shared" si="36"/>
        <v>18012.068673296668</v>
      </c>
      <c r="F216" s="1">
        <f t="shared" si="37"/>
        <v>18012</v>
      </c>
      <c r="G216" s="1">
        <f t="shared" si="34"/>
        <v>2.8131719998782501E-2</v>
      </c>
      <c r="O216" s="1">
        <f ca="1">+C$11+C$12*$F216</f>
        <v>3.2190470758059475E-3</v>
      </c>
      <c r="P216" s="1">
        <f t="shared" si="38"/>
        <v>3.2318620310027343E-2</v>
      </c>
      <c r="Q216" s="27">
        <f t="shared" si="39"/>
        <v>34195.928</v>
      </c>
      <c r="R216" s="16">
        <v>2.8131719998782501E-2</v>
      </c>
      <c r="S216" s="1">
        <f t="shared" si="40"/>
        <v>1.7530134216302162E-5</v>
      </c>
      <c r="T216" s="1">
        <v>0.1</v>
      </c>
      <c r="U216" s="1">
        <f t="shared" si="41"/>
        <v>1.7530134216302163E-6</v>
      </c>
      <c r="V216" s="28">
        <f t="shared" si="42"/>
        <v>4.1869003112448427E-3</v>
      </c>
      <c r="W216" s="1" t="str">
        <f t="shared" ref="W216:W248" si="43">IF(V216&gt;3*E$15,99,"")</f>
        <v/>
      </c>
      <c r="AT216" s="1">
        <v>18883.5</v>
      </c>
      <c r="AU216" s="1">
        <v>2.7912885001569521E-2</v>
      </c>
    </row>
    <row r="217" spans="1:47">
      <c r="A217" s="30" t="s">
        <v>139</v>
      </c>
      <c r="B217" s="32" t="s">
        <v>54</v>
      </c>
      <c r="C217" s="33">
        <v>49544.385000000002</v>
      </c>
      <c r="D217" s="33">
        <v>6.0000000000000001E-3</v>
      </c>
      <c r="E217" s="1">
        <f t="shared" si="36"/>
        <v>18817.537906965408</v>
      </c>
      <c r="F217" s="1">
        <f t="shared" si="37"/>
        <v>18817.5</v>
      </c>
      <c r="G217" s="1">
        <f t="shared" si="34"/>
        <v>1.5528424999502022E-2</v>
      </c>
      <c r="J217" s="1">
        <f>+G217</f>
        <v>1.5528424999502022E-2</v>
      </c>
      <c r="P217" s="1">
        <f t="shared" si="38"/>
        <v>3.6443156507835632E-2</v>
      </c>
      <c r="Q217" s="27">
        <f t="shared" si="39"/>
        <v>34525.885000000002</v>
      </c>
      <c r="R217" s="27"/>
      <c r="S217" s="1">
        <f t="shared" si="40"/>
        <v>4.3742599406568271E-4</v>
      </c>
      <c r="T217" s="1">
        <v>0.1</v>
      </c>
      <c r="U217" s="1">
        <f t="shared" si="41"/>
        <v>4.3742599406568274E-5</v>
      </c>
      <c r="V217" s="28">
        <f t="shared" si="42"/>
        <v>2.091473150833361E-2</v>
      </c>
      <c r="W217" s="1" t="str">
        <f t="shared" si="43"/>
        <v/>
      </c>
      <c r="AC217" s="1" t="s">
        <v>76</v>
      </c>
      <c r="AD217" s="1">
        <v>9</v>
      </c>
      <c r="AF217" s="1" t="s">
        <v>72</v>
      </c>
      <c r="AH217" s="1" t="s">
        <v>61</v>
      </c>
      <c r="AT217" s="1">
        <v>19677</v>
      </c>
      <c r="AU217" s="1">
        <v>2.8057869996700902E-2</v>
      </c>
    </row>
    <row r="218" spans="1:47">
      <c r="A218" s="30" t="s">
        <v>140</v>
      </c>
      <c r="B218" s="32"/>
      <c r="C218" s="33">
        <v>49547.455000000002</v>
      </c>
      <c r="D218" s="33"/>
      <c r="E218" s="1">
        <f t="shared" si="36"/>
        <v>18825.03218818194</v>
      </c>
      <c r="F218" s="1">
        <f t="shared" si="37"/>
        <v>18825</v>
      </c>
      <c r="G218" s="1">
        <f t="shared" si="34"/>
        <v>1.3185750001866836E-2</v>
      </c>
      <c r="I218" s="1">
        <f>+G218</f>
        <v>1.3185750001866836E-2</v>
      </c>
      <c r="P218" s="1">
        <f t="shared" si="38"/>
        <v>3.6482637823672781E-2</v>
      </c>
      <c r="Q218" s="27">
        <f t="shared" si="39"/>
        <v>34528.955000000002</v>
      </c>
      <c r="R218" s="27"/>
      <c r="S218" s="1">
        <f t="shared" si="40"/>
        <v>5.4274498218181012E-4</v>
      </c>
      <c r="T218" s="1">
        <v>0.1</v>
      </c>
      <c r="U218" s="1">
        <f t="shared" si="41"/>
        <v>5.4274498218181015E-5</v>
      </c>
      <c r="V218" s="28">
        <f t="shared" si="42"/>
        <v>2.3296887821805945E-2</v>
      </c>
      <c r="W218" s="1" t="str">
        <f t="shared" si="43"/>
        <v/>
      </c>
      <c r="AC218" s="1" t="s">
        <v>76</v>
      </c>
      <c r="AH218" s="1" t="s">
        <v>82</v>
      </c>
      <c r="AT218" s="1">
        <v>19830.5</v>
      </c>
      <c r="AU218" s="1">
        <v>1.244445500196889E-2</v>
      </c>
    </row>
    <row r="219" spans="1:47">
      <c r="A219" s="30" t="s">
        <v>141</v>
      </c>
      <c r="B219" s="32" t="s">
        <v>54</v>
      </c>
      <c r="C219" s="33">
        <v>49571.434000000001</v>
      </c>
      <c r="D219" s="33">
        <v>4.0000000000000001E-3</v>
      </c>
      <c r="E219" s="1">
        <f t="shared" si="36"/>
        <v>18883.568139091123</v>
      </c>
      <c r="F219" s="1">
        <f t="shared" si="37"/>
        <v>18883.5</v>
      </c>
      <c r="G219" s="1">
        <f t="shared" si="34"/>
        <v>2.7912885001569521E-2</v>
      </c>
      <c r="J219" s="1">
        <f>+G219</f>
        <v>2.7912885001569521E-2</v>
      </c>
      <c r="P219" s="1">
        <f t="shared" si="38"/>
        <v>3.6791274569570848E-2</v>
      </c>
      <c r="Q219" s="27">
        <f t="shared" si="39"/>
        <v>34552.934000000001</v>
      </c>
      <c r="R219" s="27"/>
      <c r="S219" s="1">
        <f t="shared" si="40"/>
        <v>7.8825801321194788E-5</v>
      </c>
      <c r="T219" s="1">
        <v>0.1</v>
      </c>
      <c r="U219" s="1">
        <f t="shared" si="41"/>
        <v>7.8825801321194791E-6</v>
      </c>
      <c r="V219" s="28">
        <f t="shared" si="42"/>
        <v>8.8783895680013269E-3</v>
      </c>
      <c r="W219" s="1" t="str">
        <f t="shared" si="43"/>
        <v/>
      </c>
      <c r="AC219" s="1" t="s">
        <v>76</v>
      </c>
      <c r="AD219" s="1">
        <v>11</v>
      </c>
      <c r="AF219" s="1" t="s">
        <v>131</v>
      </c>
      <c r="AH219" s="1" t="s">
        <v>61</v>
      </c>
      <c r="AT219" s="1">
        <v>20546</v>
      </c>
      <c r="AU219" s="1">
        <v>4.1653259992017411E-2</v>
      </c>
    </row>
    <row r="220" spans="1:47">
      <c r="A220" s="30" t="s">
        <v>142</v>
      </c>
      <c r="B220" s="32"/>
      <c r="C220" s="33">
        <v>49896.487999999998</v>
      </c>
      <c r="D220" s="33"/>
      <c r="E220" s="1">
        <f t="shared" si="36"/>
        <v>19677.06849301892</v>
      </c>
      <c r="F220" s="1">
        <f t="shared" si="37"/>
        <v>19677</v>
      </c>
      <c r="G220" s="1">
        <f t="shared" si="34"/>
        <v>2.8057869996700902E-2</v>
      </c>
      <c r="I220" s="1">
        <f>+G220</f>
        <v>2.8057869996700902E-2</v>
      </c>
      <c r="P220" s="1">
        <f t="shared" si="38"/>
        <v>4.109715786777015E-2</v>
      </c>
      <c r="Q220" s="27">
        <f t="shared" si="39"/>
        <v>34877.987999999998</v>
      </c>
      <c r="R220" s="27"/>
      <c r="S220" s="1">
        <f t="shared" si="40"/>
        <v>1.700230281846136E-4</v>
      </c>
      <c r="T220" s="1">
        <v>0.1</v>
      </c>
      <c r="U220" s="1">
        <f t="shared" si="41"/>
        <v>1.7002302818461361E-5</v>
      </c>
      <c r="V220" s="28">
        <f t="shared" si="42"/>
        <v>1.3039287871069248E-2</v>
      </c>
      <c r="W220" s="1" t="str">
        <f t="shared" si="43"/>
        <v/>
      </c>
      <c r="AC220" s="1" t="s">
        <v>76</v>
      </c>
      <c r="AH220" s="1" t="s">
        <v>82</v>
      </c>
      <c r="AT220" s="1">
        <v>20631.5</v>
      </c>
      <c r="AU220" s="1">
        <v>3.8246764997893479E-2</v>
      </c>
    </row>
    <row r="221" spans="1:47">
      <c r="A221" s="30" t="s">
        <v>143</v>
      </c>
      <c r="B221" s="32" t="s">
        <v>54</v>
      </c>
      <c r="C221" s="33">
        <v>49959.353000000003</v>
      </c>
      <c r="D221" s="33">
        <v>2.1000000000000001E-2</v>
      </c>
      <c r="E221" s="1">
        <f t="shared" si="36"/>
        <v>19830.530378581552</v>
      </c>
      <c r="F221" s="1">
        <f t="shared" si="37"/>
        <v>19830.5</v>
      </c>
      <c r="G221" s="1">
        <f t="shared" si="34"/>
        <v>1.244445500196889E-2</v>
      </c>
      <c r="J221" s="1">
        <f>+G221</f>
        <v>1.244445500196889E-2</v>
      </c>
      <c r="P221" s="1">
        <f t="shared" si="38"/>
        <v>4.1955812099841672E-2</v>
      </c>
      <c r="Q221" s="27">
        <f t="shared" si="39"/>
        <v>34940.853000000003</v>
      </c>
      <c r="R221" s="27"/>
      <c r="S221" s="1">
        <f t="shared" si="40"/>
        <v>8.7092019775816614E-4</v>
      </c>
      <c r="T221" s="1">
        <v>0.1</v>
      </c>
      <c r="U221" s="1">
        <f t="shared" si="41"/>
        <v>8.7092019775816617E-5</v>
      </c>
      <c r="V221" s="28">
        <f t="shared" si="42"/>
        <v>2.9511357097872781E-2</v>
      </c>
      <c r="W221" s="1">
        <f t="shared" si="43"/>
        <v>99</v>
      </c>
      <c r="AC221" s="1" t="s">
        <v>76</v>
      </c>
      <c r="AD221" s="1">
        <v>18</v>
      </c>
      <c r="AF221" s="1" t="s">
        <v>144</v>
      </c>
      <c r="AH221" s="1" t="s">
        <v>61</v>
      </c>
      <c r="AT221" s="1">
        <v>20746</v>
      </c>
      <c r="AU221" s="1">
        <v>3.9115260005928576E-2</v>
      </c>
    </row>
    <row r="222" spans="1:47">
      <c r="A222" s="30" t="s">
        <v>145</v>
      </c>
      <c r="B222" s="32"/>
      <c r="C222" s="33">
        <v>50252.483699999997</v>
      </c>
      <c r="D222" s="33"/>
      <c r="E222" s="1">
        <f t="shared" si="36"/>
        <v>20546.101681186967</v>
      </c>
      <c r="F222" s="1">
        <f t="shared" si="37"/>
        <v>20546</v>
      </c>
      <c r="G222" s="1">
        <f t="shared" si="34"/>
        <v>4.1653259992017411E-2</v>
      </c>
      <c r="K222" s="1">
        <f>+G222</f>
        <v>4.1653259992017411E-2</v>
      </c>
      <c r="O222" s="1">
        <f t="shared" ref="O222:O248" ca="1" si="44">+C$11+C$12*$F222</f>
        <v>2.6953066306896145E-2</v>
      </c>
      <c r="P222" s="1">
        <f t="shared" si="38"/>
        <v>4.6068109561265697E-2</v>
      </c>
      <c r="Q222" s="27">
        <f t="shared" si="39"/>
        <v>35233.983699999997</v>
      </c>
      <c r="R222" s="27"/>
      <c r="S222" s="1">
        <f t="shared" si="40"/>
        <v>1.9490896719091774E-5</v>
      </c>
      <c r="T222" s="1">
        <v>1</v>
      </c>
      <c r="U222" s="1">
        <f t="shared" si="41"/>
        <v>1.9490896719091774E-5</v>
      </c>
      <c r="V222" s="28">
        <f t="shared" si="42"/>
        <v>4.4148495692482859E-3</v>
      </c>
      <c r="W222" s="1" t="str">
        <f t="shared" si="43"/>
        <v/>
      </c>
      <c r="AC222" s="1" t="s">
        <v>146</v>
      </c>
      <c r="AH222" s="1" t="s">
        <v>82</v>
      </c>
      <c r="AT222" s="1">
        <v>21493</v>
      </c>
      <c r="AU222" s="1">
        <v>4.8684829998819623E-2</v>
      </c>
    </row>
    <row r="223" spans="1:47">
      <c r="A223" s="30" t="s">
        <v>142</v>
      </c>
      <c r="B223" s="32" t="s">
        <v>54</v>
      </c>
      <c r="C223" s="33">
        <v>50287.504999999997</v>
      </c>
      <c r="D223" s="33"/>
      <c r="E223" s="1">
        <f t="shared" si="36"/>
        <v>20631.593365476387</v>
      </c>
      <c r="F223" s="1">
        <f t="shared" si="37"/>
        <v>20631.5</v>
      </c>
      <c r="G223" s="1">
        <f t="shared" si="34"/>
        <v>3.8246764997893479E-2</v>
      </c>
      <c r="I223" s="1">
        <f>+G223</f>
        <v>3.8246764997893479E-2</v>
      </c>
      <c r="O223" s="1">
        <f t="shared" ca="1" si="44"/>
        <v>2.7753878715837815E-2</v>
      </c>
      <c r="P223" s="1">
        <f t="shared" si="38"/>
        <v>4.6571621886134312E-2</v>
      </c>
      <c r="Q223" s="27">
        <f t="shared" si="39"/>
        <v>35269.004999999997</v>
      </c>
      <c r="R223" s="27"/>
      <c r="S223" s="1">
        <f t="shared" si="40"/>
        <v>6.9303242209690859E-5</v>
      </c>
      <c r="T223" s="1">
        <v>0.1</v>
      </c>
      <c r="U223" s="1">
        <f t="shared" si="41"/>
        <v>6.9303242209690859E-6</v>
      </c>
      <c r="V223" s="28">
        <f t="shared" si="42"/>
        <v>8.3248568882408336E-3</v>
      </c>
      <c r="W223" s="1" t="str">
        <f t="shared" si="43"/>
        <v/>
      </c>
      <c r="AC223" s="1" t="s">
        <v>76</v>
      </c>
      <c r="AH223" s="1" t="s">
        <v>82</v>
      </c>
      <c r="AT223" s="1">
        <v>21493</v>
      </c>
      <c r="AU223" s="1">
        <v>4.8684829998819623E-2</v>
      </c>
    </row>
    <row r="224" spans="1:47">
      <c r="A224" s="30" t="s">
        <v>147</v>
      </c>
      <c r="B224" s="32" t="s">
        <v>50</v>
      </c>
      <c r="C224" s="33">
        <v>50334.410300000003</v>
      </c>
      <c r="D224" s="33">
        <v>2.0000000000000001E-4</v>
      </c>
      <c r="E224" s="1">
        <f t="shared" si="36"/>
        <v>20746.095485589027</v>
      </c>
      <c r="F224" s="1">
        <f t="shared" si="37"/>
        <v>20746</v>
      </c>
      <c r="G224" s="1">
        <f t="shared" si="34"/>
        <v>3.9115260005928576E-2</v>
      </c>
      <c r="K224" s="1">
        <f>+G224</f>
        <v>3.9115260005928576E-2</v>
      </c>
      <c r="O224" s="1">
        <f t="shared" ca="1" si="44"/>
        <v>2.8826311707929292E-2</v>
      </c>
      <c r="P224" s="1">
        <f t="shared" si="38"/>
        <v>4.7249964044368348E-2</v>
      </c>
      <c r="Q224" s="27">
        <f t="shared" si="39"/>
        <v>35315.910300000003</v>
      </c>
      <c r="R224" s="27"/>
      <c r="S224" s="1">
        <f t="shared" si="40"/>
        <v>6.6173409793008329E-5</v>
      </c>
      <c r="T224" s="1">
        <v>1</v>
      </c>
      <c r="U224" s="1">
        <f t="shared" si="41"/>
        <v>6.6173409793008329E-5</v>
      </c>
      <c r="V224" s="28">
        <f t="shared" si="42"/>
        <v>8.1347040384397717E-3</v>
      </c>
      <c r="W224" s="1" t="str">
        <f t="shared" si="43"/>
        <v/>
      </c>
      <c r="AT224" s="1">
        <v>21522.5</v>
      </c>
      <c r="AU224" s="1">
        <v>4.1436974999669474E-2</v>
      </c>
    </row>
    <row r="225" spans="1:47">
      <c r="A225" s="30" t="s">
        <v>148</v>
      </c>
      <c r="B225" s="32"/>
      <c r="C225" s="33">
        <v>50640.425199999998</v>
      </c>
      <c r="D225" s="33">
        <v>4.0000000000000002E-4</v>
      </c>
      <c r="E225" s="1">
        <f t="shared" si="36"/>
        <v>21493.118846191195</v>
      </c>
      <c r="F225" s="1">
        <f t="shared" si="37"/>
        <v>21493</v>
      </c>
      <c r="G225" s="1">
        <f t="shared" si="34"/>
        <v>4.8684829998819623E-2</v>
      </c>
      <c r="I225" s="1">
        <f>+G225</f>
        <v>4.8684829998819623E-2</v>
      </c>
      <c r="O225" s="1">
        <f t="shared" ca="1" si="44"/>
        <v>3.582288328078817E-2</v>
      </c>
      <c r="P225" s="1">
        <f t="shared" si="38"/>
        <v>5.178923435375811E-2</v>
      </c>
      <c r="Q225" s="27">
        <f t="shared" si="39"/>
        <v>35621.925199999998</v>
      </c>
      <c r="R225" s="27"/>
      <c r="S225" s="1">
        <f t="shared" si="40"/>
        <v>9.6373263989610405E-6</v>
      </c>
      <c r="T225" s="1">
        <v>0.1</v>
      </c>
      <c r="U225" s="1">
        <f t="shared" si="41"/>
        <v>9.6373263989610401E-7</v>
      </c>
      <c r="V225" s="28">
        <f t="shared" si="42"/>
        <v>3.1044043549384864E-3</v>
      </c>
      <c r="W225" s="1" t="str">
        <f t="shared" si="43"/>
        <v/>
      </c>
      <c r="AC225" s="1" t="s">
        <v>146</v>
      </c>
      <c r="AF225" s="1" t="s">
        <v>149</v>
      </c>
      <c r="AH225" s="1" t="s">
        <v>82</v>
      </c>
      <c r="AT225" s="1">
        <v>21527.5</v>
      </c>
      <c r="AU225" s="1">
        <v>4.1308525003842078E-2</v>
      </c>
    </row>
    <row r="226" spans="1:47">
      <c r="A226" s="30" t="s">
        <v>150</v>
      </c>
      <c r="B226" s="32" t="s">
        <v>50</v>
      </c>
      <c r="C226" s="33">
        <v>50640.425199999998</v>
      </c>
      <c r="D226" s="33">
        <v>4.0000000000000002E-4</v>
      </c>
      <c r="E226" s="1">
        <f t="shared" si="36"/>
        <v>21493.118846191195</v>
      </c>
      <c r="F226" s="1">
        <f t="shared" si="37"/>
        <v>21493</v>
      </c>
      <c r="G226" s="1">
        <f t="shared" si="34"/>
        <v>4.8684829998819623E-2</v>
      </c>
      <c r="K226" s="1">
        <f>+G226</f>
        <v>4.8684829998819623E-2</v>
      </c>
      <c r="O226" s="1">
        <f t="shared" ca="1" si="44"/>
        <v>3.582288328078817E-2</v>
      </c>
      <c r="P226" s="1">
        <f t="shared" si="38"/>
        <v>5.178923435375811E-2</v>
      </c>
      <c r="Q226" s="27">
        <f t="shared" si="39"/>
        <v>35621.925199999998</v>
      </c>
      <c r="R226" s="27"/>
      <c r="S226" s="1">
        <f t="shared" si="40"/>
        <v>9.6373263989610405E-6</v>
      </c>
      <c r="T226" s="1">
        <v>1</v>
      </c>
      <c r="U226" s="1">
        <f t="shared" si="41"/>
        <v>9.6373263989610405E-6</v>
      </c>
      <c r="V226" s="28">
        <f t="shared" si="42"/>
        <v>3.1044043549384864E-3</v>
      </c>
      <c r="W226" s="1" t="str">
        <f t="shared" si="43"/>
        <v/>
      </c>
      <c r="AT226" s="1">
        <v>25992</v>
      </c>
      <c r="AU226" s="1">
        <v>8.2525520003400743E-2</v>
      </c>
    </row>
    <row r="227" spans="1:47">
      <c r="A227" s="30" t="s">
        <v>147</v>
      </c>
      <c r="B227" s="34" t="s">
        <v>54</v>
      </c>
      <c r="C227" s="33">
        <v>50652.502500000002</v>
      </c>
      <c r="D227" s="33">
        <v>1E-4</v>
      </c>
      <c r="E227" s="1">
        <f t="shared" si="36"/>
        <v>21522.601153206324</v>
      </c>
      <c r="F227" s="1">
        <f t="shared" si="37"/>
        <v>21522.5</v>
      </c>
      <c r="G227" s="1">
        <f t="shared" ref="G227:G248" si="45">+C227-(C$7+F227*C$8)</f>
        <v>4.1436974999669474E-2</v>
      </c>
      <c r="K227" s="1">
        <f>+G227</f>
        <v>4.1436974999669474E-2</v>
      </c>
      <c r="O227" s="1">
        <f t="shared" ca="1" si="44"/>
        <v>3.609918697744055E-2</v>
      </c>
      <c r="P227" s="1">
        <f t="shared" si="38"/>
        <v>5.1972545101016843E-2</v>
      </c>
      <c r="Q227" s="27">
        <f t="shared" si="39"/>
        <v>35634.002500000002</v>
      </c>
      <c r="R227" s="27"/>
      <c r="S227" s="1">
        <f t="shared" si="40"/>
        <v>1.1099823736040462E-4</v>
      </c>
      <c r="T227" s="1">
        <v>1</v>
      </c>
      <c r="U227" s="1">
        <f t="shared" si="41"/>
        <v>1.1099823736040462E-4</v>
      </c>
      <c r="V227" s="28">
        <f t="shared" si="42"/>
        <v>1.0535570101347369E-2</v>
      </c>
      <c r="W227" s="1" t="str">
        <f t="shared" si="43"/>
        <v/>
      </c>
      <c r="AT227" s="1">
        <v>26897.5</v>
      </c>
      <c r="AU227" s="1">
        <v>8.3353224996244535E-2</v>
      </c>
    </row>
    <row r="228" spans="1:47">
      <c r="A228" s="30" t="s">
        <v>147</v>
      </c>
      <c r="B228" s="34" t="s">
        <v>54</v>
      </c>
      <c r="C228" s="33">
        <v>50654.550600000002</v>
      </c>
      <c r="D228" s="33">
        <v>1E-4</v>
      </c>
      <c r="E228" s="1">
        <f t="shared" si="36"/>
        <v>21527.60083964267</v>
      </c>
      <c r="F228" s="1">
        <f t="shared" si="37"/>
        <v>21527.5</v>
      </c>
      <c r="G228" s="1">
        <f t="shared" si="45"/>
        <v>4.1308525003842078E-2</v>
      </c>
      <c r="K228" s="1">
        <f>+G228</f>
        <v>4.1308525003842078E-2</v>
      </c>
      <c r="O228" s="1">
        <f t="shared" ca="1" si="44"/>
        <v>3.6146018112466399E-2</v>
      </c>
      <c r="P228" s="1">
        <f t="shared" si="38"/>
        <v>5.200364521083279E-2</v>
      </c>
      <c r="Q228" s="27">
        <f t="shared" si="39"/>
        <v>35636.050600000002</v>
      </c>
      <c r="R228" s="27"/>
      <c r="S228" s="1">
        <f t="shared" si="40"/>
        <v>1.1438559624198105E-4</v>
      </c>
      <c r="T228" s="1">
        <v>1</v>
      </c>
      <c r="U228" s="1">
        <f t="shared" si="41"/>
        <v>1.1438559624198105E-4</v>
      </c>
      <c r="V228" s="28">
        <f t="shared" si="42"/>
        <v>1.0695120206990712E-2</v>
      </c>
      <c r="W228" s="1" t="str">
        <f t="shared" si="43"/>
        <v/>
      </c>
      <c r="AT228" s="1">
        <v>30376</v>
      </c>
      <c r="AU228" s="1">
        <v>0.12732056000095326</v>
      </c>
    </row>
    <row r="229" spans="1:47">
      <c r="A229" s="33" t="s">
        <v>151</v>
      </c>
      <c r="B229" s="32" t="s">
        <v>50</v>
      </c>
      <c r="C229" s="33">
        <v>52086.454400000002</v>
      </c>
      <c r="D229" s="33" t="s">
        <v>138</v>
      </c>
      <c r="E229" s="1">
        <f t="shared" si="36"/>
        <v>25023.069814307091</v>
      </c>
      <c r="F229" s="1">
        <f t="shared" si="37"/>
        <v>25023</v>
      </c>
      <c r="G229" s="1">
        <f t="shared" si="45"/>
        <v>2.8599130004295148E-2</v>
      </c>
      <c r="O229" s="1">
        <f t="shared" ca="1" si="44"/>
        <v>6.8885664609023539E-2</v>
      </c>
      <c r="P229" s="1">
        <f t="shared" si="38"/>
        <v>7.5908605001470952E-2</v>
      </c>
      <c r="Q229" s="27">
        <f t="shared" si="39"/>
        <v>37067.954400000002</v>
      </c>
      <c r="R229" s="16">
        <v>2.8599130004295148E-2</v>
      </c>
      <c r="S229" s="1">
        <f t="shared" si="40"/>
        <v>2.2381864245084025E-3</v>
      </c>
      <c r="T229" s="1">
        <v>0.1</v>
      </c>
      <c r="U229" s="1">
        <f t="shared" si="41"/>
        <v>2.2381864245084025E-4</v>
      </c>
      <c r="V229" s="28">
        <f t="shared" si="42"/>
        <v>4.7309474997175804E-2</v>
      </c>
      <c r="W229" s="1">
        <f t="shared" si="43"/>
        <v>99</v>
      </c>
      <c r="AT229" s="1">
        <v>30403</v>
      </c>
      <c r="AU229" s="1">
        <v>0.12668693000159692</v>
      </c>
    </row>
    <row r="230" spans="1:47">
      <c r="A230" s="33" t="s">
        <v>151</v>
      </c>
      <c r="B230" s="32" t="s">
        <v>50</v>
      </c>
      <c r="C230" s="33">
        <v>52118.422200000001</v>
      </c>
      <c r="D230" s="33" t="s">
        <v>138</v>
      </c>
      <c r="E230" s="1">
        <f t="shared" si="36"/>
        <v>25101.107496090095</v>
      </c>
      <c r="F230" s="1">
        <f t="shared" si="37"/>
        <v>25101</v>
      </c>
      <c r="G230" s="1">
        <f t="shared" si="45"/>
        <v>4.4035309998434968E-2</v>
      </c>
      <c r="O230" s="1">
        <f t="shared" ca="1" si="44"/>
        <v>6.9616230315426464E-2</v>
      </c>
      <c r="P230" s="1">
        <f t="shared" si="38"/>
        <v>7.6491299649423805E-2</v>
      </c>
      <c r="Q230" s="27">
        <f t="shared" si="39"/>
        <v>37099.922200000001</v>
      </c>
      <c r="R230" s="16">
        <v>4.4035309998434968E-2</v>
      </c>
      <c r="S230" s="1">
        <f t="shared" si="40"/>
        <v>1.0533912642250944E-3</v>
      </c>
      <c r="T230" s="1">
        <v>0.1</v>
      </c>
      <c r="U230" s="1">
        <f t="shared" si="41"/>
        <v>1.0533912642250944E-4</v>
      </c>
      <c r="V230" s="28">
        <f t="shared" si="42"/>
        <v>3.2455989650988837E-2</v>
      </c>
      <c r="W230" s="1">
        <f t="shared" si="43"/>
        <v>99</v>
      </c>
      <c r="AT230" s="1">
        <v>30439.5</v>
      </c>
      <c r="AU230" s="1">
        <v>0.12771924499975285</v>
      </c>
    </row>
    <row r="231" spans="1:47">
      <c r="A231" s="33" t="s">
        <v>151</v>
      </c>
      <c r="B231" s="32" t="s">
        <v>50</v>
      </c>
      <c r="C231" s="33">
        <v>52134.390090000001</v>
      </c>
      <c r="D231" s="33" t="s">
        <v>138</v>
      </c>
      <c r="E231" s="1">
        <f t="shared" si="36"/>
        <v>25140.087254427111</v>
      </c>
      <c r="F231" s="1">
        <f t="shared" si="37"/>
        <v>25140</v>
      </c>
      <c r="G231" s="1">
        <f t="shared" si="45"/>
        <v>3.5743400003411807E-2</v>
      </c>
      <c r="O231" s="1">
        <f t="shared" ca="1" si="44"/>
        <v>6.998151316862794E-2</v>
      </c>
      <c r="P231" s="1">
        <f t="shared" si="38"/>
        <v>7.6783453543471908E-2</v>
      </c>
      <c r="Q231" s="27">
        <f t="shared" si="39"/>
        <v>37115.890090000001</v>
      </c>
      <c r="R231" s="16">
        <v>3.5743400003411807E-2</v>
      </c>
      <c r="S231" s="1">
        <f t="shared" si="40"/>
        <v>1.6842859945709996E-3</v>
      </c>
      <c r="T231" s="1">
        <v>0.1</v>
      </c>
      <c r="U231" s="1">
        <f t="shared" si="41"/>
        <v>1.6842859945709996E-4</v>
      </c>
      <c r="V231" s="28">
        <f t="shared" si="42"/>
        <v>4.1040053540060101E-2</v>
      </c>
      <c r="W231" s="1">
        <f t="shared" si="43"/>
        <v>99</v>
      </c>
      <c r="AT231" s="1">
        <v>30552</v>
      </c>
      <c r="AU231" s="1">
        <v>0.10907912000402575</v>
      </c>
    </row>
    <row r="232" spans="1:47">
      <c r="A232" s="33" t="s">
        <v>151</v>
      </c>
      <c r="B232" s="32" t="s">
        <v>50</v>
      </c>
      <c r="C232" s="33">
        <v>52136.434399999998</v>
      </c>
      <c r="D232" s="33" t="s">
        <v>138</v>
      </c>
      <c r="E232" s="1">
        <f t="shared" si="36"/>
        <v>25145.07768896579</v>
      </c>
      <c r="F232" s="1">
        <f t="shared" si="37"/>
        <v>25145</v>
      </c>
      <c r="G232" s="1">
        <f t="shared" si="45"/>
        <v>3.1824949997826479E-2</v>
      </c>
      <c r="O232" s="1">
        <f t="shared" ca="1" si="44"/>
        <v>7.0028344303653761E-2</v>
      </c>
      <c r="P232" s="1">
        <f t="shared" si="38"/>
        <v>7.6820948058798216E-2</v>
      </c>
      <c r="Q232" s="27">
        <f t="shared" si="39"/>
        <v>37117.934399999998</v>
      </c>
      <c r="R232" s="16">
        <v>3.1824949997826479E-2</v>
      </c>
      <c r="S232" s="1">
        <f t="shared" si="40"/>
        <v>2.0246398415029723E-3</v>
      </c>
      <c r="T232" s="1">
        <v>0.1</v>
      </c>
      <c r="U232" s="1">
        <f t="shared" si="41"/>
        <v>2.0246398415029723E-4</v>
      </c>
      <c r="V232" s="28">
        <f t="shared" si="42"/>
        <v>4.4995998060971737E-2</v>
      </c>
      <c r="W232" s="1">
        <f t="shared" si="43"/>
        <v>99</v>
      </c>
      <c r="AT232" s="1">
        <v>31259.5</v>
      </c>
      <c r="AU232" s="1">
        <v>0.13805344499996863</v>
      </c>
    </row>
    <row r="233" spans="1:47">
      <c r="A233" s="33" t="s">
        <v>152</v>
      </c>
      <c r="B233" s="32" t="s">
        <v>50</v>
      </c>
      <c r="C233" s="33">
        <v>52483.455000000002</v>
      </c>
      <c r="D233" s="33">
        <v>8.0000000000000002E-3</v>
      </c>
      <c r="E233" s="1">
        <f t="shared" si="36"/>
        <v>25992.201455848346</v>
      </c>
      <c r="F233" s="1">
        <f t="shared" si="37"/>
        <v>25992</v>
      </c>
      <c r="G233" s="1">
        <f t="shared" si="45"/>
        <v>8.2525520003400743E-2</v>
      </c>
      <c r="K233" s="1">
        <f>+G233</f>
        <v>8.2525520003400743E-2</v>
      </c>
      <c r="O233" s="1">
        <f t="shared" ca="1" si="44"/>
        <v>7.7961538577029227E-2</v>
      </c>
      <c r="P233" s="1">
        <f t="shared" si="38"/>
        <v>8.3300078992948751E-2</v>
      </c>
      <c r="Q233" s="27">
        <f t="shared" si="39"/>
        <v>37464.955000000002</v>
      </c>
      <c r="S233" s="1">
        <f t="shared" si="40"/>
        <v>5.9994162828963062E-7</v>
      </c>
      <c r="T233" s="1">
        <v>1</v>
      </c>
      <c r="U233" s="1">
        <f t="shared" si="41"/>
        <v>5.9994162828963062E-7</v>
      </c>
      <c r="V233" s="28">
        <f t="shared" si="42"/>
        <v>7.7455898954800761E-4</v>
      </c>
      <c r="W233" s="1" t="str">
        <f t="shared" si="43"/>
        <v/>
      </c>
      <c r="AT233" s="1">
        <v>31262</v>
      </c>
      <c r="AU233" s="1">
        <v>0.13803922000079183</v>
      </c>
    </row>
    <row r="234" spans="1:47">
      <c r="A234" s="33" t="s">
        <v>151</v>
      </c>
      <c r="B234" s="32" t="s">
        <v>50</v>
      </c>
      <c r="C234" s="33">
        <v>52490.430200000003</v>
      </c>
      <c r="D234" s="33" t="s">
        <v>138</v>
      </c>
      <c r="E234" s="1">
        <f t="shared" si="36"/>
        <v>26009.228853353739</v>
      </c>
      <c r="F234" s="1">
        <f t="shared" si="37"/>
        <v>26009</v>
      </c>
      <c r="G234" s="1">
        <f t="shared" si="45"/>
        <v>9.3748790000972804E-2</v>
      </c>
      <c r="O234" s="1">
        <f t="shared" ca="1" si="44"/>
        <v>7.8120764436117041E-2</v>
      </c>
      <c r="P234" s="1">
        <f t="shared" si="38"/>
        <v>8.343271687850802E-2</v>
      </c>
      <c r="Q234" s="27">
        <f t="shared" si="39"/>
        <v>37471.930200000003</v>
      </c>
      <c r="R234" s="16">
        <v>9.3748790000972804E-2</v>
      </c>
      <c r="S234" s="1">
        <f t="shared" si="40"/>
        <v>1.064213646680403E-4</v>
      </c>
      <c r="T234" s="1">
        <v>0.1</v>
      </c>
      <c r="U234" s="1">
        <f t="shared" si="41"/>
        <v>1.0642136466804031E-5</v>
      </c>
      <c r="V234" s="28">
        <f t="shared" si="42"/>
        <v>1.0316073122464783E-2</v>
      </c>
      <c r="W234" s="1" t="str">
        <f t="shared" si="43"/>
        <v/>
      </c>
      <c r="AT234" s="1">
        <v>31272</v>
      </c>
      <c r="AU234" s="1">
        <v>0.13738231999741402</v>
      </c>
    </row>
    <row r="235" spans="1:47">
      <c r="A235" s="33" t="s">
        <v>151</v>
      </c>
      <c r="B235" s="32" t="s">
        <v>50</v>
      </c>
      <c r="C235" s="33">
        <v>52492.464099999997</v>
      </c>
      <c r="D235" s="33" t="s">
        <v>138</v>
      </c>
      <c r="E235" s="1">
        <f t="shared" si="36"/>
        <v>26014.193875688026</v>
      </c>
      <c r="F235" s="1">
        <f t="shared" si="37"/>
        <v>26014</v>
      </c>
      <c r="G235" s="1">
        <f t="shared" si="45"/>
        <v>7.94203400000697E-2</v>
      </c>
      <c r="O235" s="1">
        <f t="shared" ca="1" si="44"/>
        <v>7.8167595571142862E-2</v>
      </c>
      <c r="P235" s="1">
        <f t="shared" si="38"/>
        <v>8.3471747465261703E-2</v>
      </c>
      <c r="Q235" s="27">
        <f t="shared" si="39"/>
        <v>37473.964099999997</v>
      </c>
      <c r="R235" s="16">
        <v>7.94203400000697E-2</v>
      </c>
      <c r="S235" s="1">
        <f t="shared" si="40"/>
        <v>1.6413902449013491E-5</v>
      </c>
      <c r="T235" s="1">
        <v>0.1</v>
      </c>
      <c r="U235" s="1">
        <f t="shared" si="41"/>
        <v>1.6413902449013492E-6</v>
      </c>
      <c r="V235" s="28">
        <f t="shared" si="42"/>
        <v>4.0514074651920029E-3</v>
      </c>
      <c r="W235" s="1" t="str">
        <f t="shared" si="43"/>
        <v/>
      </c>
      <c r="AT235" s="1">
        <v>31408.5</v>
      </c>
      <c r="AU235" s="1">
        <v>0.13814563499909127</v>
      </c>
    </row>
    <row r="236" spans="1:47">
      <c r="A236" s="33" t="s">
        <v>151</v>
      </c>
      <c r="B236" s="32" t="s">
        <v>50</v>
      </c>
      <c r="C236" s="33">
        <v>52823.42095</v>
      </c>
      <c r="D236" s="33" t="s">
        <v>138</v>
      </c>
      <c r="E236" s="1">
        <f t="shared" si="36"/>
        <v>26822.103877133428</v>
      </c>
      <c r="F236" s="1">
        <f t="shared" si="37"/>
        <v>26822</v>
      </c>
      <c r="G236" s="1">
        <f t="shared" si="45"/>
        <v>4.2552819999400526E-2</v>
      </c>
      <c r="O236" s="1">
        <f t="shared" ca="1" si="44"/>
        <v>8.5735506991316851E-2</v>
      </c>
      <c r="P236" s="1">
        <f t="shared" si="38"/>
        <v>8.9895206678777151E-2</v>
      </c>
      <c r="Q236" s="27">
        <f t="shared" si="39"/>
        <v>37804.92095</v>
      </c>
      <c r="R236" s="16">
        <v>4.2552819999400526E-2</v>
      </c>
      <c r="S236" s="1">
        <f t="shared" si="40"/>
        <v>2.2413015764996174E-3</v>
      </c>
      <c r="T236" s="1">
        <v>0.1</v>
      </c>
      <c r="U236" s="1">
        <f t="shared" si="41"/>
        <v>2.2413015764996175E-4</v>
      </c>
      <c r="V236" s="28">
        <f t="shared" si="42"/>
        <v>4.7342386679376625E-2</v>
      </c>
      <c r="W236" s="1">
        <f t="shared" si="43"/>
        <v>99</v>
      </c>
      <c r="AT236" s="1">
        <v>32214</v>
      </c>
      <c r="AU236" s="1">
        <v>0.14954233999742428</v>
      </c>
    </row>
    <row r="237" spans="1:47">
      <c r="A237" s="29" t="s">
        <v>153</v>
      </c>
      <c r="B237" s="35" t="s">
        <v>54</v>
      </c>
      <c r="C237" s="33">
        <v>52854.39</v>
      </c>
      <c r="D237" s="33">
        <v>5.0000000000000001E-3</v>
      </c>
      <c r="E237" s="1">
        <f t="shared" si="36"/>
        <v>26897.703476387112</v>
      </c>
      <c r="F237" s="1">
        <f t="shared" si="37"/>
        <v>26897.5</v>
      </c>
      <c r="G237" s="1">
        <f t="shared" si="45"/>
        <v>8.3353224996244535E-2</v>
      </c>
      <c r="K237" s="1">
        <f>+G237</f>
        <v>8.3353224996244535E-2</v>
      </c>
      <c r="O237" s="1">
        <f t="shared" ca="1" si="44"/>
        <v>8.6442657130206851E-2</v>
      </c>
      <c r="P237" s="1">
        <f t="shared" si="38"/>
        <v>9.0507209374295863E-2</v>
      </c>
      <c r="Q237" s="27">
        <f t="shared" si="39"/>
        <v>37835.89</v>
      </c>
      <c r="S237" s="1">
        <f t="shared" si="40"/>
        <v>5.1179492481402453E-5</v>
      </c>
      <c r="T237" s="1">
        <v>1</v>
      </c>
      <c r="U237" s="1">
        <f t="shared" si="41"/>
        <v>5.1179492481402453E-5</v>
      </c>
      <c r="V237" s="28">
        <f t="shared" si="42"/>
        <v>7.1539843780513285E-3</v>
      </c>
      <c r="W237" s="1" t="str">
        <f t="shared" si="43"/>
        <v/>
      </c>
      <c r="AT237" s="1">
        <v>32216.5</v>
      </c>
      <c r="AU237" s="1">
        <v>0.14972811499319505</v>
      </c>
    </row>
    <row r="238" spans="1:47">
      <c r="A238" s="33" t="s">
        <v>151</v>
      </c>
      <c r="B238" s="32" t="s">
        <v>50</v>
      </c>
      <c r="C238" s="33">
        <v>53569.43722</v>
      </c>
      <c r="D238" s="33" t="s">
        <v>138</v>
      </c>
      <c r="E238" s="1">
        <f t="shared" si="36"/>
        <v>28643.229518660377</v>
      </c>
      <c r="F238" s="1">
        <f t="shared" si="37"/>
        <v>28643</v>
      </c>
      <c r="G238" s="1">
        <f t="shared" si="45"/>
        <v>9.4021329998213332E-2</v>
      </c>
      <c r="O238" s="1">
        <f t="shared" ca="1" si="44"/>
        <v>0.1027914063677238</v>
      </c>
      <c r="P238" s="1">
        <f t="shared" si="38"/>
        <v>0.10521807669095465</v>
      </c>
      <c r="Q238" s="27">
        <f t="shared" si="39"/>
        <v>38550.93722</v>
      </c>
      <c r="R238" s="16">
        <v>9.4021329998213332E-2</v>
      </c>
      <c r="S238" s="1">
        <f t="shared" si="40"/>
        <v>1.2536713650141361E-4</v>
      </c>
      <c r="T238" s="1">
        <v>0.1</v>
      </c>
      <c r="U238" s="1">
        <f t="shared" si="41"/>
        <v>1.2536713650141362E-5</v>
      </c>
      <c r="V238" s="28">
        <f t="shared" si="42"/>
        <v>1.1196746692741316E-2</v>
      </c>
      <c r="W238" s="1" t="str">
        <f t="shared" si="43"/>
        <v/>
      </c>
    </row>
    <row r="239" spans="1:47">
      <c r="A239" s="33" t="s">
        <v>154</v>
      </c>
      <c r="B239" s="34" t="s">
        <v>50</v>
      </c>
      <c r="C239" s="36">
        <v>54279.386500000001</v>
      </c>
      <c r="D239" s="36">
        <v>2.9999999999999997E-4</v>
      </c>
      <c r="E239" s="1">
        <f t="shared" si="36"/>
        <v>30376.310806541132</v>
      </c>
      <c r="F239" s="37">
        <f t="shared" ref="F239:F248" si="46">ROUND(2*E239,0)/2-0.5</f>
        <v>30376</v>
      </c>
      <c r="G239" s="1">
        <f t="shared" si="45"/>
        <v>0.12732056000095326</v>
      </c>
      <c r="K239" s="1">
        <f t="shared" ref="K239:K248" si="47">+G239</f>
        <v>0.12732056000095326</v>
      </c>
      <c r="O239" s="1">
        <f t="shared" ca="1" si="44"/>
        <v>0.11902307776767621</v>
      </c>
      <c r="P239" s="1">
        <f t="shared" si="38"/>
        <v>0.12088916602735422</v>
      </c>
      <c r="Q239" s="27">
        <f t="shared" si="39"/>
        <v>39260.886500000001</v>
      </c>
      <c r="R239" s="27"/>
      <c r="S239" s="1">
        <f t="shared" si="40"/>
        <v>4.1362828443646076E-5</v>
      </c>
      <c r="T239" s="1">
        <v>1</v>
      </c>
      <c r="U239" s="1">
        <f t="shared" si="41"/>
        <v>4.1362828443646076E-5</v>
      </c>
      <c r="V239" s="28">
        <f t="shared" si="42"/>
        <v>6.4313939735990422E-3</v>
      </c>
      <c r="W239" s="1" t="str">
        <f t="shared" si="43"/>
        <v/>
      </c>
    </row>
    <row r="240" spans="1:47">
      <c r="A240" s="33" t="s">
        <v>154</v>
      </c>
      <c r="B240" s="34" t="s">
        <v>50</v>
      </c>
      <c r="C240" s="36">
        <v>54290.446300000003</v>
      </c>
      <c r="D240" s="36">
        <v>4.0000000000000002E-4</v>
      </c>
      <c r="E240" s="1">
        <f t="shared" si="36"/>
        <v>30403.309259765436</v>
      </c>
      <c r="F240" s="37">
        <f t="shared" si="46"/>
        <v>30403</v>
      </c>
      <c r="G240" s="1">
        <f t="shared" si="45"/>
        <v>0.12668693000159692</v>
      </c>
      <c r="K240" s="1">
        <f t="shared" si="47"/>
        <v>0.12668693000159692</v>
      </c>
      <c r="O240" s="1">
        <f t="shared" ca="1" si="44"/>
        <v>0.11927596589681569</v>
      </c>
      <c r="P240" s="1">
        <f t="shared" si="38"/>
        <v>0.12114172011622526</v>
      </c>
      <c r="Q240" s="27">
        <f t="shared" si="39"/>
        <v>39271.946300000003</v>
      </c>
      <c r="R240" s="27"/>
      <c r="S240" s="1">
        <f t="shared" si="40"/>
        <v>3.0749352672823582E-5</v>
      </c>
      <c r="T240" s="1">
        <v>1</v>
      </c>
      <c r="U240" s="1">
        <f t="shared" si="41"/>
        <v>3.0749352672823582E-5</v>
      </c>
      <c r="V240" s="28">
        <f t="shared" si="42"/>
        <v>5.5452098853716603E-3</v>
      </c>
      <c r="W240" s="1" t="str">
        <f t="shared" si="43"/>
        <v/>
      </c>
    </row>
    <row r="241" spans="1:23">
      <c r="A241" s="33" t="s">
        <v>154</v>
      </c>
      <c r="B241" s="34" t="s">
        <v>54</v>
      </c>
      <c r="C241" s="36">
        <v>54305.399400000002</v>
      </c>
      <c r="D241" s="36">
        <v>2.9999999999999997E-4</v>
      </c>
      <c r="E241" s="1">
        <f t="shared" si="36"/>
        <v>30439.811779784624</v>
      </c>
      <c r="F241" s="37">
        <f t="shared" si="46"/>
        <v>30439.5</v>
      </c>
      <c r="G241" s="1">
        <f t="shared" si="45"/>
        <v>0.12771924499975285</v>
      </c>
      <c r="K241" s="1">
        <f t="shared" si="47"/>
        <v>0.12771924499975285</v>
      </c>
      <c r="O241" s="1">
        <f t="shared" ca="1" si="44"/>
        <v>0.11961783318250421</v>
      </c>
      <c r="P241" s="1">
        <f t="shared" si="38"/>
        <v>0.12148354552165691</v>
      </c>
      <c r="Q241" s="27">
        <f t="shared" si="39"/>
        <v>39286.899400000002</v>
      </c>
      <c r="R241" s="27"/>
      <c r="S241" s="1">
        <f t="shared" si="40"/>
        <v>3.8883947981125917E-5</v>
      </c>
      <c r="T241" s="1">
        <v>1</v>
      </c>
      <c r="U241" s="1">
        <f t="shared" si="41"/>
        <v>3.8883947981125917E-5</v>
      </c>
      <c r="V241" s="28">
        <f t="shared" si="42"/>
        <v>6.2356994780959352E-3</v>
      </c>
      <c r="W241" s="1" t="str">
        <f t="shared" si="43"/>
        <v/>
      </c>
    </row>
    <row r="242" spans="1:23">
      <c r="A242" s="33" t="s">
        <v>154</v>
      </c>
      <c r="B242" s="34" t="s">
        <v>50</v>
      </c>
      <c r="C242" s="36">
        <v>54351.465900000003</v>
      </c>
      <c r="D242" s="36">
        <v>5.0000000000000001E-4</v>
      </c>
      <c r="E242" s="1">
        <f t="shared" si="36"/>
        <v>30552.266276742717</v>
      </c>
      <c r="F242" s="37">
        <f t="shared" si="46"/>
        <v>30552</v>
      </c>
      <c r="G242" s="1">
        <f t="shared" si="45"/>
        <v>0.10907912000402575</v>
      </c>
      <c r="K242" s="1">
        <f t="shared" si="47"/>
        <v>0.10907912000402575</v>
      </c>
      <c r="O242" s="1">
        <f t="shared" ca="1" si="44"/>
        <v>0.12067153372058539</v>
      </c>
      <c r="P242" s="1">
        <f t="shared" si="38"/>
        <v>0.1225400799683887</v>
      </c>
      <c r="Q242" s="27">
        <f t="shared" si="39"/>
        <v>39332.965900000003</v>
      </c>
      <c r="R242" s="27"/>
      <c r="S242" s="1">
        <f t="shared" si="40"/>
        <v>1.8119744316218207E-4</v>
      </c>
      <c r="T242" s="1">
        <v>1</v>
      </c>
      <c r="U242" s="1">
        <f t="shared" si="41"/>
        <v>1.8119744316218207E-4</v>
      </c>
      <c r="V242" s="28">
        <f t="shared" si="42"/>
        <v>1.3460959964362945E-2</v>
      </c>
      <c r="W242" s="1" t="str">
        <f t="shared" si="43"/>
        <v/>
      </c>
    </row>
    <row r="243" spans="1:23">
      <c r="A243" s="33" t="s">
        <v>155</v>
      </c>
      <c r="B243" s="32" t="s">
        <v>54</v>
      </c>
      <c r="C243" s="33">
        <v>54641.319199999998</v>
      </c>
      <c r="D243" s="33">
        <v>5.0000000000000001E-4</v>
      </c>
      <c r="E243" s="1">
        <f t="shared" si="36"/>
        <v>31259.837006951046</v>
      </c>
      <c r="F243" s="37">
        <f t="shared" si="46"/>
        <v>31259.5</v>
      </c>
      <c r="G243" s="1">
        <f t="shared" si="45"/>
        <v>0.13805344499996863</v>
      </c>
      <c r="K243" s="1">
        <f t="shared" si="47"/>
        <v>0.13805344499996863</v>
      </c>
      <c r="O243" s="1">
        <f t="shared" ca="1" si="44"/>
        <v>0.1272981393267402</v>
      </c>
      <c r="P243" s="1">
        <f t="shared" si="38"/>
        <v>0.12928705682953295</v>
      </c>
      <c r="Q243" s="27">
        <f t="shared" si="39"/>
        <v>39622.819199999998</v>
      </c>
      <c r="R243" s="27"/>
      <c r="S243" s="1">
        <f t="shared" si="40"/>
        <v>7.6849561554754624E-5</v>
      </c>
      <c r="T243" s="1">
        <v>1</v>
      </c>
      <c r="U243" s="1">
        <f t="shared" si="41"/>
        <v>7.6849561554754624E-5</v>
      </c>
      <c r="V243" s="28">
        <f t="shared" si="42"/>
        <v>8.7663881704356794E-3</v>
      </c>
      <c r="W243" s="1" t="str">
        <f t="shared" si="43"/>
        <v/>
      </c>
    </row>
    <row r="244" spans="1:23">
      <c r="A244" s="33" t="s">
        <v>155</v>
      </c>
      <c r="B244" s="32" t="s">
        <v>50</v>
      </c>
      <c r="C244" s="33">
        <v>54642.3433</v>
      </c>
      <c r="D244" s="33">
        <v>4.0000000000000002E-4</v>
      </c>
      <c r="E244" s="1">
        <f t="shared" si="36"/>
        <v>31262.336972225923</v>
      </c>
      <c r="F244" s="37">
        <f t="shared" si="46"/>
        <v>31262</v>
      </c>
      <c r="G244" s="1">
        <f t="shared" si="45"/>
        <v>0.13803922000079183</v>
      </c>
      <c r="K244" s="1">
        <f t="shared" si="47"/>
        <v>0.13803922000079183</v>
      </c>
      <c r="O244" s="1">
        <f t="shared" ca="1" si="44"/>
        <v>0.12732155489425309</v>
      </c>
      <c r="P244" s="1">
        <f t="shared" si="38"/>
        <v>0.12931121149169009</v>
      </c>
      <c r="Q244" s="27">
        <f t="shared" si="39"/>
        <v>39623.8433</v>
      </c>
      <c r="R244" s="27"/>
      <c r="S244" s="1">
        <f t="shared" si="40"/>
        <v>7.6178132534952415E-5</v>
      </c>
      <c r="T244" s="1">
        <v>1</v>
      </c>
      <c r="U244" s="1">
        <f t="shared" si="41"/>
        <v>7.6178132534952415E-5</v>
      </c>
      <c r="V244" s="28">
        <f t="shared" si="42"/>
        <v>8.7280085091017423E-3</v>
      </c>
      <c r="W244" s="1" t="str">
        <f t="shared" si="43"/>
        <v/>
      </c>
    </row>
    <row r="245" spans="1:23">
      <c r="A245" s="33" t="s">
        <v>155</v>
      </c>
      <c r="B245" s="32" t="s">
        <v>50</v>
      </c>
      <c r="C245" s="33">
        <v>54646.439100000003</v>
      </c>
      <c r="D245" s="33">
        <v>1E-4</v>
      </c>
      <c r="E245" s="1">
        <f t="shared" si="36"/>
        <v>31272.335368645039</v>
      </c>
      <c r="F245" s="37">
        <f t="shared" si="46"/>
        <v>31272</v>
      </c>
      <c r="G245" s="1">
        <f t="shared" si="45"/>
        <v>0.13738231999741402</v>
      </c>
      <c r="K245" s="1">
        <f t="shared" si="47"/>
        <v>0.13738231999741402</v>
      </c>
      <c r="O245" s="1">
        <f t="shared" ca="1" si="44"/>
        <v>0.12741521716430479</v>
      </c>
      <c r="P245" s="1">
        <f t="shared" si="38"/>
        <v>0.12940785223570725</v>
      </c>
      <c r="Q245" s="27">
        <f t="shared" si="39"/>
        <v>39627.939100000003</v>
      </c>
      <c r="R245" s="27"/>
      <c r="S245" s="1">
        <f t="shared" si="40"/>
        <v>6.3592136082500517E-5</v>
      </c>
      <c r="T245" s="1">
        <v>1</v>
      </c>
      <c r="U245" s="1">
        <f t="shared" si="41"/>
        <v>6.3592136082500517E-5</v>
      </c>
      <c r="V245" s="28">
        <f t="shared" si="42"/>
        <v>7.9744677617067661E-3</v>
      </c>
      <c r="W245" s="1" t="str">
        <f>IF(V245&gt;3*E$15,99,"")</f>
        <v/>
      </c>
    </row>
    <row r="246" spans="1:23">
      <c r="A246" s="33" t="s">
        <v>155</v>
      </c>
      <c r="B246" s="32" t="s">
        <v>54</v>
      </c>
      <c r="C246" s="33">
        <v>54702.356500000002</v>
      </c>
      <c r="D246" s="33">
        <v>4.0000000000000002E-4</v>
      </c>
      <c r="E246" s="1">
        <f t="shared" si="36"/>
        <v>31408.837231999194</v>
      </c>
      <c r="F246" s="37">
        <f t="shared" si="46"/>
        <v>31408.5</v>
      </c>
      <c r="G246" s="1">
        <f t="shared" si="45"/>
        <v>0.13814563499909127</v>
      </c>
      <c r="K246" s="1">
        <f t="shared" si="47"/>
        <v>0.13814563499909127</v>
      </c>
      <c r="O246" s="1">
        <f t="shared" ca="1" si="44"/>
        <v>0.1286937071505099</v>
      </c>
      <c r="P246" s="1">
        <f t="shared" si="38"/>
        <v>0.13073053316764657</v>
      </c>
      <c r="Q246" s="27">
        <f t="shared" si="39"/>
        <v>39683.856500000002</v>
      </c>
      <c r="R246" s="27"/>
      <c r="S246" s="1">
        <f t="shared" si="40"/>
        <v>5.4983735170694516E-5</v>
      </c>
      <c r="T246" s="1">
        <v>1</v>
      </c>
      <c r="U246" s="1">
        <f t="shared" si="41"/>
        <v>5.4983735170694516E-5</v>
      </c>
      <c r="V246" s="28">
        <f t="shared" si="42"/>
        <v>7.4151018314446981E-3</v>
      </c>
      <c r="W246" s="1" t="str">
        <f t="shared" si="43"/>
        <v/>
      </c>
    </row>
    <row r="247" spans="1:23">
      <c r="A247" s="38" t="s">
        <v>156</v>
      </c>
      <c r="B247" s="39" t="s">
        <v>50</v>
      </c>
      <c r="C247" s="38">
        <v>55032.337500000001</v>
      </c>
      <c r="D247" s="38">
        <v>2.0000000000000001E-4</v>
      </c>
      <c r="E247" s="1">
        <f t="shared" si="36"/>
        <v>32214.365052882651</v>
      </c>
      <c r="F247" s="37">
        <f t="shared" si="46"/>
        <v>32214</v>
      </c>
      <c r="G247" s="1">
        <f t="shared" si="45"/>
        <v>0.14954233999742428</v>
      </c>
      <c r="K247" s="1">
        <f t="shared" si="47"/>
        <v>0.14954233999742428</v>
      </c>
      <c r="O247" s="1">
        <f t="shared" ca="1" si="44"/>
        <v>0.13623820300317099</v>
      </c>
      <c r="P247" s="1">
        <f t="shared" si="38"/>
        <v>0.13866992865111499</v>
      </c>
      <c r="Q247" s="27">
        <f t="shared" si="39"/>
        <v>40013.837500000001</v>
      </c>
      <c r="R247" s="27"/>
      <c r="S247" s="1">
        <f t="shared" si="40"/>
        <v>1.1820932848335489E-4</v>
      </c>
      <c r="T247" s="1">
        <v>1</v>
      </c>
      <c r="U247" s="1">
        <f t="shared" si="41"/>
        <v>1.1820932848335489E-4</v>
      </c>
      <c r="V247" s="28">
        <f t="shared" si="42"/>
        <v>1.0872411346309285E-2</v>
      </c>
      <c r="W247" s="1" t="str">
        <f t="shared" si="43"/>
        <v/>
      </c>
    </row>
    <row r="248" spans="1:23">
      <c r="A248" s="38" t="s">
        <v>156</v>
      </c>
      <c r="B248" s="39" t="s">
        <v>54</v>
      </c>
      <c r="C248" s="38">
        <v>55033.361799999999</v>
      </c>
      <c r="D248" s="38">
        <v>1E-4</v>
      </c>
      <c r="E248" s="1">
        <f t="shared" si="36"/>
        <v>32216.865506384303</v>
      </c>
      <c r="F248" s="37">
        <f t="shared" si="46"/>
        <v>32216.5</v>
      </c>
      <c r="G248" s="1">
        <f t="shared" si="45"/>
        <v>0.14972811499319505</v>
      </c>
      <c r="K248" s="1">
        <f t="shared" si="47"/>
        <v>0.14972811499319505</v>
      </c>
      <c r="O248" s="1">
        <f t="shared" ca="1" si="44"/>
        <v>0.13626161857068389</v>
      </c>
      <c r="P248" s="1">
        <f t="shared" si="38"/>
        <v>0.1386949269152154</v>
      </c>
      <c r="Q248" s="27">
        <f t="shared" si="39"/>
        <v>40014.861799999999</v>
      </c>
      <c r="R248" s="27"/>
      <c r="S248" s="1">
        <f t="shared" si="40"/>
        <v>1.2173123916407229E-4</v>
      </c>
      <c r="T248" s="1">
        <v>1</v>
      </c>
      <c r="U248" s="1">
        <f t="shared" si="41"/>
        <v>1.2173123916407229E-4</v>
      </c>
      <c r="V248" s="28">
        <f t="shared" si="42"/>
        <v>1.103318807797965E-2</v>
      </c>
      <c r="W248" s="1" t="str">
        <f t="shared" si="43"/>
        <v/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342"/>
  <sheetViews>
    <sheetView workbookViewId="0"/>
  </sheetViews>
  <sheetFormatPr defaultRowHeight="12.75"/>
  <cols>
    <col min="2" max="2" width="10.710937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40" t="s">
        <v>157</v>
      </c>
      <c r="D1" s="41" t="s">
        <v>158</v>
      </c>
      <c r="M1" s="42" t="s">
        <v>159</v>
      </c>
      <c r="N1" t="s">
        <v>160</v>
      </c>
      <c r="O1">
        <f ca="1">H18*J18-I18*I18</f>
        <v>60674.070890821022</v>
      </c>
      <c r="P1" t="s">
        <v>161</v>
      </c>
      <c r="U1" s="22" t="s">
        <v>162</v>
      </c>
      <c r="V1" s="43" t="s">
        <v>163</v>
      </c>
      <c r="AA1">
        <v>1</v>
      </c>
      <c r="AB1" t="s">
        <v>164</v>
      </c>
    </row>
    <row r="2" spans="1:28">
      <c r="M2" s="42" t="s">
        <v>165</v>
      </c>
      <c r="N2" t="s">
        <v>166</v>
      </c>
      <c r="O2">
        <f ca="1">+F18*J18-H18*I18</f>
        <v>22204.481163746314</v>
      </c>
      <c r="P2" t="s">
        <v>167</v>
      </c>
      <c r="U2">
        <v>-1.6</v>
      </c>
      <c r="V2">
        <f t="shared" ref="V2:V27" ca="1" si="0">+E$4+E$5*U2+E$6*U2^2</f>
        <v>6.6389469836267687E-2</v>
      </c>
      <c r="AA2">
        <v>2</v>
      </c>
      <c r="AB2" t="s">
        <v>61</v>
      </c>
    </row>
    <row r="3" spans="1:28">
      <c r="A3" t="s">
        <v>168</v>
      </c>
      <c r="B3" t="s">
        <v>169</v>
      </c>
      <c r="E3" s="44" t="s">
        <v>170</v>
      </c>
      <c r="F3" s="44" t="s">
        <v>171</v>
      </c>
      <c r="G3" s="44" t="s">
        <v>172</v>
      </c>
      <c r="H3" s="44" t="s">
        <v>173</v>
      </c>
      <c r="M3" s="42" t="s">
        <v>174</v>
      </c>
      <c r="N3" t="s">
        <v>175</v>
      </c>
      <c r="O3">
        <f ca="1">+F18*I18-H18*H18</f>
        <v>-1812.156720306557</v>
      </c>
      <c r="P3" t="s">
        <v>176</v>
      </c>
      <c r="U3">
        <v>-1.4</v>
      </c>
      <c r="V3">
        <f t="shared" ca="1" si="0"/>
        <v>5.3037205809503038E-2</v>
      </c>
      <c r="AA3">
        <v>3</v>
      </c>
      <c r="AB3" t="s">
        <v>177</v>
      </c>
    </row>
    <row r="4" spans="1:28">
      <c r="A4" t="s">
        <v>178</v>
      </c>
      <c r="B4" t="s">
        <v>179</v>
      </c>
      <c r="D4" s="45" t="s">
        <v>180</v>
      </c>
      <c r="E4" s="46">
        <f ca="1">(G18*O1-K18*O2+L18*O3)/O7</f>
        <v>-7.6966731002355872E-4</v>
      </c>
      <c r="F4" s="47">
        <f ca="1">+E7/O7*O18</f>
        <v>6.6245285923974002E-4</v>
      </c>
      <c r="G4" s="48">
        <f>+B18</f>
        <v>1</v>
      </c>
      <c r="H4" s="49">
        <f ca="1">ABS(F4/E4)</f>
        <v>0.86070026700167768</v>
      </c>
      <c r="M4" s="42" t="s">
        <v>181</v>
      </c>
      <c r="N4" t="s">
        <v>182</v>
      </c>
      <c r="O4">
        <f ca="1">+C18*J18-H18*H18</f>
        <v>104498.42302156347</v>
      </c>
      <c r="P4" t="s">
        <v>183</v>
      </c>
      <c r="U4">
        <v>-1.2</v>
      </c>
      <c r="V4">
        <f t="shared" ca="1" si="0"/>
        <v>4.1101333749446481E-2</v>
      </c>
      <c r="AA4">
        <v>4</v>
      </c>
      <c r="AB4" t="s">
        <v>184</v>
      </c>
    </row>
    <row r="5" spans="1:28">
      <c r="A5" t="s">
        <v>185</v>
      </c>
      <c r="B5" s="50">
        <v>40323</v>
      </c>
      <c r="D5" s="51" t="s">
        <v>186</v>
      </c>
      <c r="E5" s="52">
        <f ca="1">+(-G18*O2+K18*O4-L18*O5)/O7</f>
        <v>-1.3646621382270751E-2</v>
      </c>
      <c r="F5" s="53">
        <f ca="1">P18*E7/O7</f>
        <v>8.7812922088819614E-4</v>
      </c>
      <c r="G5" s="54">
        <f>+B18/A18</f>
        <v>1E-4</v>
      </c>
      <c r="H5" s="49">
        <f ca="1">ABS(F5/E5)</f>
        <v>6.4347738263555346E-2</v>
      </c>
      <c r="M5" s="42" t="s">
        <v>187</v>
      </c>
      <c r="N5" t="s">
        <v>188</v>
      </c>
      <c r="O5">
        <f ca="1">+C18*I18-F18*H18</f>
        <v>32695.193436915797</v>
      </c>
      <c r="P5" t="s">
        <v>189</v>
      </c>
      <c r="U5">
        <v>-0.999999999999999</v>
      </c>
      <c r="V5">
        <f t="shared" ca="1" si="0"/>
        <v>3.0581853656097939E-2</v>
      </c>
      <c r="AA5">
        <v>5</v>
      </c>
      <c r="AB5" t="s">
        <v>190</v>
      </c>
    </row>
    <row r="6" spans="1:28">
      <c r="D6" s="55" t="s">
        <v>191</v>
      </c>
      <c r="E6" s="56">
        <f ca="1">+(G18*O3-K18*O5+L18*O6)/O7</f>
        <v>1.7704899583850794E-2</v>
      </c>
      <c r="F6" s="57">
        <f ca="1">Q18*E7/O7</f>
        <v>3.3654788165854064E-4</v>
      </c>
      <c r="G6" s="58">
        <f>+B18/A18^2</f>
        <v>1E-8</v>
      </c>
      <c r="H6" s="49">
        <f ca="1">ABS(F6/E6)</f>
        <v>1.9008742753080437E-2</v>
      </c>
      <c r="M6" s="59" t="s">
        <v>192</v>
      </c>
      <c r="N6" s="60" t="s">
        <v>193</v>
      </c>
      <c r="O6" s="60">
        <f ca="1">+C18*H18-F18*F18</f>
        <v>15140.425306008729</v>
      </c>
      <c r="P6" t="s">
        <v>194</v>
      </c>
      <c r="U6">
        <v>-0.79999999999999905</v>
      </c>
      <c r="V6">
        <f t="shared" ca="1" si="0"/>
        <v>2.1478765529457509E-2</v>
      </c>
      <c r="AA6">
        <v>6</v>
      </c>
      <c r="AB6" t="s">
        <v>195</v>
      </c>
    </row>
    <row r="7" spans="1:28">
      <c r="D7" s="41" t="s">
        <v>196</v>
      </c>
      <c r="E7" s="61">
        <f ca="1">SQRT(N18/(B15-3))</f>
        <v>5.9382015291803781E-3</v>
      </c>
      <c r="G7" s="62">
        <f>+B22</f>
        <v>5.0351739999314304E-2</v>
      </c>
      <c r="M7" s="42" t="s">
        <v>197</v>
      </c>
      <c r="N7" t="s">
        <v>198</v>
      </c>
      <c r="O7">
        <f ca="1">+C18*O1-F18*O2+H18*O3</f>
        <v>4549422.8233718509</v>
      </c>
      <c r="U7">
        <v>-0.6</v>
      </c>
      <c r="V7">
        <f t="shared" ca="1" si="0"/>
        <v>1.3792069369525177E-2</v>
      </c>
      <c r="AA7">
        <v>7</v>
      </c>
      <c r="AB7" t="s">
        <v>199</v>
      </c>
    </row>
    <row r="8" spans="1:28">
      <c r="A8" s="63">
        <v>21</v>
      </c>
      <c r="B8" t="s">
        <v>200</v>
      </c>
      <c r="C8" s="64">
        <v>21</v>
      </c>
      <c r="D8" s="41" t="s">
        <v>201</v>
      </c>
      <c r="F8" s="65">
        <f ca="1">CORREL(INDIRECT(E12):INDIRECT(E13),INDIRECT(M12):INDIRECT(M13))</f>
        <v>0.915638081456421</v>
      </c>
      <c r="G8" s="61"/>
      <c r="K8" s="62"/>
      <c r="U8">
        <v>-0.4</v>
      </c>
      <c r="V8">
        <f t="shared" ca="1" si="0"/>
        <v>7.5217651763008694E-3</v>
      </c>
      <c r="AA8">
        <v>8</v>
      </c>
      <c r="AB8" t="s">
        <v>202</v>
      </c>
    </row>
    <row r="9" spans="1:28">
      <c r="A9" s="63">
        <f>20+COUNT(A21:A1449)</f>
        <v>248</v>
      </c>
      <c r="B9" t="s">
        <v>203</v>
      </c>
      <c r="C9" s="64">
        <f>A9</f>
        <v>248</v>
      </c>
      <c r="E9" s="66">
        <f ca="1">E6*G6</f>
        <v>1.7704899583850794E-10</v>
      </c>
      <c r="F9" s="67">
        <f ca="1">H6</f>
        <v>1.9008742753080437E-2</v>
      </c>
      <c r="G9" s="68">
        <f ca="1">F8</f>
        <v>0.915638081456421</v>
      </c>
      <c r="K9" s="62"/>
      <c r="U9">
        <v>-0.2</v>
      </c>
      <c r="V9">
        <f t="shared" ca="1" si="0"/>
        <v>2.6678529497846234E-3</v>
      </c>
      <c r="AA9">
        <v>9</v>
      </c>
      <c r="AB9" t="s">
        <v>50</v>
      </c>
    </row>
    <row r="10" spans="1:28">
      <c r="A10" t="s">
        <v>7</v>
      </c>
      <c r="B10" s="26">
        <v>0.46279589999999998</v>
      </c>
      <c r="D10" t="s">
        <v>204</v>
      </c>
      <c r="E10">
        <f ca="1">2*E9*365.2422/B10</f>
        <v>2.7945694742692184E-7</v>
      </c>
      <c r="F10" t="s">
        <v>205</v>
      </c>
      <c r="U10">
        <v>0</v>
      </c>
      <c r="V10">
        <f t="shared" ca="1" si="0"/>
        <v>-7.6966731002355872E-4</v>
      </c>
      <c r="AA10">
        <v>10</v>
      </c>
      <c r="AB10" t="s">
        <v>206</v>
      </c>
    </row>
    <row r="11" spans="1:28">
      <c r="U11">
        <v>0.2</v>
      </c>
      <c r="V11">
        <f t="shared" ca="1" si="0"/>
        <v>-2.7907956031236773E-3</v>
      </c>
      <c r="AA11">
        <v>11</v>
      </c>
      <c r="AB11" t="s">
        <v>82</v>
      </c>
    </row>
    <row r="12" spans="1:28">
      <c r="C12" s="11" t="str">
        <f t="shared" ref="C12:Q13" si="1">C$15&amp;$C8</f>
        <v>C21</v>
      </c>
      <c r="D12" s="11" t="str">
        <f t="shared" si="1"/>
        <v>D21</v>
      </c>
      <c r="E12" s="11" t="str">
        <f t="shared" si="1"/>
        <v>E21</v>
      </c>
      <c r="F12" s="11" t="str">
        <f t="shared" si="1"/>
        <v>F21</v>
      </c>
      <c r="G12" s="11" t="str">
        <f t="shared" ref="G12:Q12" si="2">G15&amp;$C8</f>
        <v>G21</v>
      </c>
      <c r="H12" s="11" t="str">
        <f t="shared" si="2"/>
        <v>H21</v>
      </c>
      <c r="I12" s="11" t="str">
        <f t="shared" si="2"/>
        <v>I21</v>
      </c>
      <c r="J12" s="11" t="str">
        <f t="shared" si="2"/>
        <v>J21</v>
      </c>
      <c r="K12" s="11" t="str">
        <f t="shared" si="2"/>
        <v>K21</v>
      </c>
      <c r="L12" s="11" t="str">
        <f t="shared" si="2"/>
        <v>L21</v>
      </c>
      <c r="M12" s="11" t="str">
        <f t="shared" si="2"/>
        <v>M21</v>
      </c>
      <c r="N12" s="11" t="str">
        <f t="shared" si="2"/>
        <v>N21</v>
      </c>
      <c r="O12" s="11" t="str">
        <f t="shared" si="2"/>
        <v>O21</v>
      </c>
      <c r="P12" s="11" t="str">
        <f t="shared" si="2"/>
        <v>P21</v>
      </c>
      <c r="Q12" s="11" t="str">
        <f t="shared" si="2"/>
        <v>Q21</v>
      </c>
      <c r="U12">
        <v>0.4</v>
      </c>
      <c r="V12">
        <f t="shared" ca="1" si="0"/>
        <v>-3.395531929515732E-3</v>
      </c>
      <c r="AA12">
        <v>12</v>
      </c>
      <c r="AB12" t="s">
        <v>207</v>
      </c>
    </row>
    <row r="13" spans="1:28">
      <c r="C13" s="11" t="str">
        <f t="shared" si="1"/>
        <v>C248</v>
      </c>
      <c r="D13" s="11" t="str">
        <f t="shared" si="1"/>
        <v>D248</v>
      </c>
      <c r="E13" s="11" t="str">
        <f t="shared" si="1"/>
        <v>E248</v>
      </c>
      <c r="F13" s="11" t="str">
        <f t="shared" si="1"/>
        <v>F248</v>
      </c>
      <c r="G13" s="11" t="str">
        <f t="shared" si="1"/>
        <v>G248</v>
      </c>
      <c r="H13" s="11" t="str">
        <f t="shared" si="1"/>
        <v>H248</v>
      </c>
      <c r="I13" s="11" t="str">
        <f t="shared" si="1"/>
        <v>I248</v>
      </c>
      <c r="J13" s="11" t="str">
        <f t="shared" si="1"/>
        <v>J248</v>
      </c>
      <c r="K13" s="11" t="str">
        <f t="shared" si="1"/>
        <v>K248</v>
      </c>
      <c r="L13" s="11" t="str">
        <f t="shared" si="1"/>
        <v>L248</v>
      </c>
      <c r="M13" s="11" t="str">
        <f t="shared" si="1"/>
        <v>M248</v>
      </c>
      <c r="N13" s="11" t="str">
        <f t="shared" si="1"/>
        <v>N248</v>
      </c>
      <c r="O13" s="11" t="str">
        <f t="shared" si="1"/>
        <v>O248</v>
      </c>
      <c r="P13" s="11" t="str">
        <f t="shared" si="1"/>
        <v>P248</v>
      </c>
      <c r="Q13" s="11" t="str">
        <f t="shared" si="1"/>
        <v>Q248</v>
      </c>
      <c r="U13">
        <v>0.6</v>
      </c>
      <c r="V13">
        <f t="shared" ca="1" si="0"/>
        <v>-2.5838762891997238E-3</v>
      </c>
      <c r="AA13">
        <v>13</v>
      </c>
      <c r="AB13" t="s">
        <v>208</v>
      </c>
    </row>
    <row r="14" spans="1:28">
      <c r="U14">
        <v>0.8</v>
      </c>
      <c r="V14">
        <f t="shared" ca="1" si="0"/>
        <v>-3.5582868217565004E-4</v>
      </c>
      <c r="AA14">
        <v>14</v>
      </c>
      <c r="AB14" t="s">
        <v>209</v>
      </c>
    </row>
    <row r="15" spans="1:28">
      <c r="A15" s="41" t="s">
        <v>210</v>
      </c>
      <c r="B15" s="41">
        <f>C9-C8+1</f>
        <v>228</v>
      </c>
      <c r="C15" s="11" t="str">
        <f t="shared" ref="C15:Q15" si="3">VLOOKUP(C16,$AA1:$AB26,2,FALSE)</f>
        <v>C</v>
      </c>
      <c r="D15" s="11" t="str">
        <f t="shared" si="3"/>
        <v>D</v>
      </c>
      <c r="E15" s="11" t="str">
        <f t="shared" si="3"/>
        <v>E</v>
      </c>
      <c r="F15" s="11" t="str">
        <f t="shared" si="3"/>
        <v>F</v>
      </c>
      <c r="G15" s="11" t="str">
        <f t="shared" si="3"/>
        <v>G</v>
      </c>
      <c r="H15" s="11" t="str">
        <f t="shared" si="3"/>
        <v>H</v>
      </c>
      <c r="I15" s="11" t="str">
        <f t="shared" si="3"/>
        <v>I</v>
      </c>
      <c r="J15" s="11" t="str">
        <f t="shared" si="3"/>
        <v>J</v>
      </c>
      <c r="K15" s="11" t="str">
        <f t="shared" si="3"/>
        <v>K</v>
      </c>
      <c r="L15" s="11" t="str">
        <f t="shared" si="3"/>
        <v>L</v>
      </c>
      <c r="M15" s="11" t="str">
        <f t="shared" si="3"/>
        <v>M</v>
      </c>
      <c r="N15" s="11" t="str">
        <f t="shared" si="3"/>
        <v>N</v>
      </c>
      <c r="O15" s="11" t="str">
        <f t="shared" si="3"/>
        <v>O</v>
      </c>
      <c r="P15" s="11" t="str">
        <f t="shared" si="3"/>
        <v>P</v>
      </c>
      <c r="Q15" s="11" t="str">
        <f t="shared" si="3"/>
        <v>Q</v>
      </c>
      <c r="U15">
        <v>1</v>
      </c>
      <c r="V15">
        <f t="shared" ca="1" si="0"/>
        <v>3.288610891556484E-3</v>
      </c>
      <c r="AA15">
        <v>15</v>
      </c>
      <c r="AB15" t="s">
        <v>211</v>
      </c>
    </row>
    <row r="16" spans="1:28">
      <c r="A16" s="11"/>
      <c r="C16" s="11">
        <f>COLUMN()</f>
        <v>3</v>
      </c>
      <c r="D16" s="11">
        <f>COLUMN()</f>
        <v>4</v>
      </c>
      <c r="E16" s="11">
        <f>COLUMN()</f>
        <v>5</v>
      </c>
      <c r="F16" s="11">
        <f>COLUMN()</f>
        <v>6</v>
      </c>
      <c r="G16" s="11">
        <f>COLUMN()</f>
        <v>7</v>
      </c>
      <c r="H16" s="11">
        <f>COLUMN()</f>
        <v>8</v>
      </c>
      <c r="I16" s="11">
        <f>COLUMN()</f>
        <v>9</v>
      </c>
      <c r="J16" s="11">
        <f>COLUMN()</f>
        <v>10</v>
      </c>
      <c r="K16" s="11">
        <f>COLUMN()</f>
        <v>11</v>
      </c>
      <c r="L16" s="11">
        <f>COLUMN()</f>
        <v>12</v>
      </c>
      <c r="M16" s="11">
        <f>COLUMN()</f>
        <v>13</v>
      </c>
      <c r="N16" s="11">
        <f>COLUMN()</f>
        <v>14</v>
      </c>
      <c r="O16" s="11">
        <f>COLUMN()</f>
        <v>15</v>
      </c>
      <c r="P16" s="11">
        <f>COLUMN()</f>
        <v>16</v>
      </c>
      <c r="Q16" s="11">
        <f>COLUMN()</f>
        <v>17</v>
      </c>
      <c r="U16">
        <v>1.2</v>
      </c>
      <c r="V16">
        <f t="shared" ca="1" si="0"/>
        <v>8.3494424319966835E-3</v>
      </c>
      <c r="AA16">
        <v>16</v>
      </c>
      <c r="AB16" t="s">
        <v>212</v>
      </c>
    </row>
    <row r="17" spans="1:28">
      <c r="A17" s="41" t="s">
        <v>213</v>
      </c>
      <c r="U17">
        <v>1.4</v>
      </c>
      <c r="V17">
        <f t="shared" ca="1" si="0"/>
        <v>1.4826665939144942E-2</v>
      </c>
      <c r="AA17">
        <v>17</v>
      </c>
      <c r="AB17" t="s">
        <v>214</v>
      </c>
    </row>
    <row r="18" spans="1:28">
      <c r="A18" s="69">
        <v>10000</v>
      </c>
      <c r="B18" s="69">
        <v>1</v>
      </c>
      <c r="C18">
        <f ca="1">SUM(INDIRECT(C12):INDIRECT(C13))</f>
        <v>112.79999999999964</v>
      </c>
      <c r="D18" s="70">
        <f ca="1">SUM(INDIRECT(D12):INDIRECT(D13))</f>
        <v>209.45865000000001</v>
      </c>
      <c r="E18" s="70">
        <f ca="1">SUM(INDIRECT(E12):INDIRECT(E13))</f>
        <v>3.1817028147124802</v>
      </c>
      <c r="F18" s="41">
        <f ca="1">SUM(INDIRECT(F12):INDIRECT(F13))</f>
        <v>86.919619999999995</v>
      </c>
      <c r="G18" s="41">
        <f ca="1">SUM(INDIRECT(G12):INDIRECT(G13))</f>
        <v>2.2892616218719923</v>
      </c>
      <c r="H18" s="41">
        <f ca="1">SUM(INDIRECT(H12):INDIRECT(H13))</f>
        <v>201.20075928150001</v>
      </c>
      <c r="I18" s="41">
        <f ca="1">SUM(INDIRECT(I12):INDIRECT(I13))</f>
        <v>444.88906894836356</v>
      </c>
      <c r="J18" s="41">
        <f ca="1">SUM(INDIRECT(J12):INDIRECT(J13))</f>
        <v>1285.2851822430503</v>
      </c>
      <c r="K18" s="41">
        <f ca="1">SUM(INDIRECT(K12):INDIRECT(K13))</f>
        <v>5.0641065178299582</v>
      </c>
      <c r="L18" s="41">
        <f ca="1">SUM(INDIRECT(L12):INDIRECT(L13))</f>
        <v>16.529754760004433</v>
      </c>
      <c r="N18">
        <f ca="1">SUM(INDIRECT(N12):INDIRECT(N13))</f>
        <v>7.9340034152610411E-3</v>
      </c>
      <c r="O18">
        <f ca="1">SQRT(SUM(INDIRECT(O12):INDIRECT(O13)))</f>
        <v>507523.72455253988</v>
      </c>
      <c r="P18">
        <f ca="1">SQRT(SUM(INDIRECT(P12):INDIRECT(P13)))</f>
        <v>672759.43730557582</v>
      </c>
      <c r="Q18">
        <f ca="1">SQRT(SUM(INDIRECT(Q12):INDIRECT(Q13)))</f>
        <v>257838.77600835549</v>
      </c>
      <c r="U18">
        <v>1.6</v>
      </c>
      <c r="V18">
        <f t="shared" ca="1" si="0"/>
        <v>2.2720281413001281E-2</v>
      </c>
      <c r="AA18">
        <v>18</v>
      </c>
      <c r="AB18" t="s">
        <v>215</v>
      </c>
    </row>
    <row r="19" spans="1:28">
      <c r="A19" s="71" t="s">
        <v>216</v>
      </c>
      <c r="F19" s="72" t="s">
        <v>217</v>
      </c>
      <c r="G19" s="72" t="s">
        <v>218</v>
      </c>
      <c r="H19" s="72" t="s">
        <v>219</v>
      </c>
      <c r="I19" s="72" t="s">
        <v>220</v>
      </c>
      <c r="J19" s="72" t="s">
        <v>221</v>
      </c>
      <c r="K19" s="72" t="s">
        <v>222</v>
      </c>
      <c r="L19" s="72" t="s">
        <v>223</v>
      </c>
      <c r="U19">
        <v>1.8</v>
      </c>
      <c r="V19">
        <f t="shared" ca="1" si="0"/>
        <v>3.2030288853565667E-2</v>
      </c>
      <c r="AA19">
        <v>19</v>
      </c>
      <c r="AB19" t="s">
        <v>224</v>
      </c>
    </row>
    <row r="20" spans="1:28" ht="14.25">
      <c r="A20" s="22" t="s">
        <v>162</v>
      </c>
      <c r="B20" s="22" t="s">
        <v>225</v>
      </c>
      <c r="C20" s="22" t="s">
        <v>226</v>
      </c>
      <c r="D20" s="22" t="s">
        <v>162</v>
      </c>
      <c r="E20" s="22" t="s">
        <v>225</v>
      </c>
      <c r="F20" s="22" t="s">
        <v>227</v>
      </c>
      <c r="G20" s="22" t="s">
        <v>228</v>
      </c>
      <c r="H20" s="22" t="s">
        <v>229</v>
      </c>
      <c r="I20" s="22" t="s">
        <v>230</v>
      </c>
      <c r="J20" s="22" t="s">
        <v>231</v>
      </c>
      <c r="K20" s="22" t="s">
        <v>232</v>
      </c>
      <c r="L20" s="22" t="s">
        <v>233</v>
      </c>
      <c r="M20" s="43" t="s">
        <v>163</v>
      </c>
      <c r="N20" s="22" t="s">
        <v>234</v>
      </c>
      <c r="O20" s="22" t="s">
        <v>235</v>
      </c>
      <c r="P20" s="22" t="s">
        <v>236</v>
      </c>
      <c r="Q20" s="22" t="s">
        <v>237</v>
      </c>
      <c r="R20" s="44" t="s">
        <v>238</v>
      </c>
      <c r="U20">
        <v>2</v>
      </c>
      <c r="V20">
        <f t="shared" ca="1" si="0"/>
        <v>4.2756688260838116E-2</v>
      </c>
      <c r="AA20">
        <v>20</v>
      </c>
      <c r="AB20" t="s">
        <v>239</v>
      </c>
    </row>
    <row r="21" spans="1:28">
      <c r="A21" s="73">
        <v>-15080</v>
      </c>
      <c r="B21" s="73">
        <v>6.2305199993716087E-2</v>
      </c>
      <c r="C21" s="74">
        <v>1</v>
      </c>
      <c r="D21" s="75">
        <f>A21/A$18</f>
        <v>-1.508</v>
      </c>
      <c r="E21" s="75">
        <f>B21/B$18</f>
        <v>6.2305199993716087E-2</v>
      </c>
      <c r="F21" s="63">
        <f>$C21*D21</f>
        <v>-1.508</v>
      </c>
      <c r="G21" s="63">
        <f>$C21*E21</f>
        <v>6.2305199993716087E-2</v>
      </c>
      <c r="H21" s="63">
        <f>C21*D21*D21</f>
        <v>2.2740640000000001</v>
      </c>
      <c r="I21" s="63">
        <f>C21*D21*D21*D21</f>
        <v>-3.4292885120000003</v>
      </c>
      <c r="J21" s="63">
        <f>C21*D21*D21*D21*D21</f>
        <v>5.1713670760960007</v>
      </c>
      <c r="K21" s="63">
        <f>C21*E21*D21</f>
        <v>-9.3956241590523862E-2</v>
      </c>
      <c r="L21" s="63">
        <f>C21*E21*D21*D21</f>
        <v>0.14168601231851</v>
      </c>
      <c r="M21" s="63">
        <f t="shared" ref="M21:M84" ca="1" si="4">+E$4+E$5*D21+E$6*D21^2</f>
        <v>6.0071512501690807E-2</v>
      </c>
      <c r="N21" s="63">
        <f ca="1">C21*(M21-E21)^2</f>
        <v>4.9893598120301844E-6</v>
      </c>
      <c r="O21" s="17">
        <f ca="1">(C21*O$1-O$2*F21+O$3*H21)^2</f>
        <v>8106745666.4942293</v>
      </c>
      <c r="P21" s="63">
        <f ca="1">(-C21*O$2+O$4*F21-O$5*H21)^2</f>
        <v>64586664586.879677</v>
      </c>
      <c r="Q21" s="63">
        <f ca="1">+(C21*O$3-F21*O$5+H21*O$6)^2</f>
        <v>6711294550.5930834</v>
      </c>
      <c r="R21">
        <f t="shared" ref="R21:R84" ca="1" si="5">+E21-M21</f>
        <v>2.2336874920252797E-3</v>
      </c>
      <c r="U21">
        <v>2.2000000000000002</v>
      </c>
      <c r="V21">
        <f t="shared" ca="1" si="0"/>
        <v>5.4899479634818643E-2</v>
      </c>
      <c r="AA21">
        <v>21</v>
      </c>
      <c r="AB21" t="s">
        <v>240</v>
      </c>
    </row>
    <row r="22" spans="1:28">
      <c r="A22" s="73">
        <v>-15046</v>
      </c>
      <c r="B22" s="73">
        <v>5.0351739999314304E-2</v>
      </c>
      <c r="C22" s="73">
        <v>1</v>
      </c>
      <c r="D22" s="75">
        <f t="shared" ref="D22:E85" si="6">A22/A$18</f>
        <v>-1.5045999999999999</v>
      </c>
      <c r="E22" s="75">
        <f t="shared" si="6"/>
        <v>5.0351739999314304E-2</v>
      </c>
      <c r="F22" s="63">
        <f t="shared" ref="F22:G85" si="7">$C22*D22</f>
        <v>-1.5045999999999999</v>
      </c>
      <c r="G22" s="63">
        <f t="shared" si="7"/>
        <v>5.0351739999314304E-2</v>
      </c>
      <c r="H22" s="63">
        <f t="shared" ref="H22:H85" si="8">C22*D22*D22</f>
        <v>2.26382116</v>
      </c>
      <c r="I22" s="63">
        <f t="shared" ref="I22:I85" si="9">C22*D22*D22*D22</f>
        <v>-3.4061453173359997</v>
      </c>
      <c r="J22" s="63">
        <f t="shared" ref="J22:J85" si="10">C22*D22*D22*D22*D22</f>
        <v>5.1248862444637453</v>
      </c>
      <c r="K22" s="63">
        <f t="shared" ref="K22:K85" si="11">C22*E22*D22</f>
        <v>-7.5759228002968304E-2</v>
      </c>
      <c r="L22" s="63">
        <f t="shared" ref="L22:L85" si="12">C22*E22*D22*D22</f>
        <v>0.1139873344532661</v>
      </c>
      <c r="M22" s="63">
        <f t="shared" ca="1" si="4"/>
        <v>5.9843765535337629E-2</v>
      </c>
      <c r="N22" s="63">
        <f t="shared" ref="N22:N85" ca="1" si="13">C22*(M22-E22)^2</f>
        <v>9.0098548776518873E-5</v>
      </c>
      <c r="O22" s="17">
        <f t="shared" ref="O22:O85" ca="1" si="14">(C22*O$1-O$2*F22+O$3*H22)^2</f>
        <v>8096496592.7078228</v>
      </c>
      <c r="P22" s="63">
        <f t="shared" ref="P22:P85" ca="1" si="15">(-C22*O$2+O$4*F22-O$5*H22)^2</f>
        <v>64236334354.949097</v>
      </c>
      <c r="Q22" s="63">
        <f t="shared" ref="Q22:Q85" ca="1" si="16">+(C22*O$3-F22*O$5+H22*O$6)^2</f>
        <v>6667742593.1251125</v>
      </c>
      <c r="R22">
        <f t="shared" ca="1" si="5"/>
        <v>-9.4920255360233241E-3</v>
      </c>
      <c r="U22">
        <v>2.4</v>
      </c>
      <c r="V22">
        <f t="shared" ca="1" si="0"/>
        <v>6.8458662975507206E-2</v>
      </c>
      <c r="AA22">
        <v>22</v>
      </c>
      <c r="AB22" t="s">
        <v>241</v>
      </c>
    </row>
    <row r="23" spans="1:28">
      <c r="A23" s="73">
        <v>-15004</v>
      </c>
      <c r="B23" s="73">
        <v>5.9232760002487339E-2</v>
      </c>
      <c r="C23" s="73">
        <v>1</v>
      </c>
      <c r="D23" s="75">
        <f t="shared" si="6"/>
        <v>-1.5004</v>
      </c>
      <c r="E23" s="75">
        <f t="shared" si="6"/>
        <v>5.9232760002487339E-2</v>
      </c>
      <c r="F23" s="63">
        <f t="shared" si="7"/>
        <v>-1.5004</v>
      </c>
      <c r="G23" s="63">
        <f t="shared" si="7"/>
        <v>5.9232760002487339E-2</v>
      </c>
      <c r="H23" s="63">
        <f t="shared" si="8"/>
        <v>2.2512001599999998</v>
      </c>
      <c r="I23" s="63">
        <f t="shared" si="9"/>
        <v>-3.3777007200639995</v>
      </c>
      <c r="J23" s="63">
        <f t="shared" si="10"/>
        <v>5.0679021603840244</v>
      </c>
      <c r="K23" s="63">
        <f t="shared" si="11"/>
        <v>-8.8872833107732002E-2</v>
      </c>
      <c r="L23" s="63">
        <f t="shared" si="12"/>
        <v>0.1333447987948411</v>
      </c>
      <c r="M23" s="63">
        <f t="shared" ca="1" si="4"/>
        <v>5.9562996187884312E-2</v>
      </c>
      <c r="N23" s="63">
        <f t="shared" ca="1" si="13"/>
        <v>1.0905593814554405E-7</v>
      </c>
      <c r="O23" s="17">
        <f t="shared" ca="1" si="14"/>
        <v>8083834521.0113726</v>
      </c>
      <c r="P23" s="63">
        <f t="shared" ca="1" si="15"/>
        <v>63805416054.69574</v>
      </c>
      <c r="Q23" s="63">
        <f t="shared" ca="1" si="16"/>
        <v>6614217458.8366508</v>
      </c>
      <c r="R23">
        <f t="shared" ca="1" si="5"/>
        <v>-3.3023618539697319E-4</v>
      </c>
      <c r="U23">
        <v>2.6</v>
      </c>
      <c r="V23">
        <f t="shared" ca="1" si="0"/>
        <v>8.3434238282903861E-2</v>
      </c>
      <c r="AA23">
        <v>23</v>
      </c>
      <c r="AB23" t="s">
        <v>242</v>
      </c>
    </row>
    <row r="24" spans="1:28">
      <c r="A24" s="73">
        <v>-14269</v>
      </c>
      <c r="B24" s="73">
        <v>3.965061000053538E-2</v>
      </c>
      <c r="C24" s="73">
        <v>1</v>
      </c>
      <c r="D24" s="75">
        <f t="shared" si="6"/>
        <v>-1.4269000000000001</v>
      </c>
      <c r="E24" s="75">
        <f t="shared" si="6"/>
        <v>3.965061000053538E-2</v>
      </c>
      <c r="F24" s="63">
        <f t="shared" si="7"/>
        <v>-1.4269000000000001</v>
      </c>
      <c r="G24" s="63">
        <f t="shared" si="7"/>
        <v>3.965061000053538E-2</v>
      </c>
      <c r="H24" s="63">
        <f t="shared" si="8"/>
        <v>2.0360436100000001</v>
      </c>
      <c r="I24" s="63">
        <f t="shared" si="9"/>
        <v>-2.9052306271090003</v>
      </c>
      <c r="J24" s="63">
        <f t="shared" si="10"/>
        <v>4.1454735818218325</v>
      </c>
      <c r="K24" s="63">
        <f t="shared" si="11"/>
        <v>-5.6577455409763937E-2</v>
      </c>
      <c r="L24" s="63">
        <f t="shared" si="12"/>
        <v>8.0730371124192166E-2</v>
      </c>
      <c r="M24" s="63">
        <f t="shared" ca="1" si="4"/>
        <v>5.4750644403729648E-2</v>
      </c>
      <c r="N24" s="63">
        <f t="shared" ca="1" si="13"/>
        <v>2.2801103897765048E-4</v>
      </c>
      <c r="O24" s="17">
        <f t="shared" ca="1" si="14"/>
        <v>7862016875.6472511</v>
      </c>
      <c r="P24" s="63">
        <f t="shared" ca="1" si="15"/>
        <v>56587903324.066513</v>
      </c>
      <c r="Q24" s="63">
        <f t="shared" ca="1" si="16"/>
        <v>5725522279.2473269</v>
      </c>
      <c r="R24">
        <f t="shared" ca="1" si="5"/>
        <v>-1.5100034403194268E-2</v>
      </c>
      <c r="U24">
        <v>2.8</v>
      </c>
      <c r="V24">
        <f t="shared" ca="1" si="0"/>
        <v>9.9826205557008538E-2</v>
      </c>
      <c r="AA24">
        <v>24</v>
      </c>
      <c r="AB24" t="s">
        <v>162</v>
      </c>
    </row>
    <row r="25" spans="1:28">
      <c r="A25" s="73">
        <v>-14215</v>
      </c>
      <c r="B25" s="73">
        <v>6.1783350000041537E-2</v>
      </c>
      <c r="C25" s="73">
        <v>1</v>
      </c>
      <c r="D25" s="75">
        <f t="shared" si="6"/>
        <v>-1.4215</v>
      </c>
      <c r="E25" s="75">
        <f t="shared" si="6"/>
        <v>6.1783350000041537E-2</v>
      </c>
      <c r="F25" s="63">
        <f t="shared" si="7"/>
        <v>-1.4215</v>
      </c>
      <c r="G25" s="63">
        <f t="shared" si="7"/>
        <v>6.1783350000041537E-2</v>
      </c>
      <c r="H25" s="63">
        <f t="shared" si="8"/>
        <v>2.02066225</v>
      </c>
      <c r="I25" s="63">
        <f t="shared" si="9"/>
        <v>-2.8723713883749999</v>
      </c>
      <c r="J25" s="63">
        <f t="shared" si="10"/>
        <v>4.0830759285750622</v>
      </c>
      <c r="K25" s="63">
        <f t="shared" si="11"/>
        <v>-8.7825032025059049E-2</v>
      </c>
      <c r="L25" s="63">
        <f t="shared" si="12"/>
        <v>0.12484328302362144</v>
      </c>
      <c r="M25" s="63">
        <f t="shared" ca="1" si="4"/>
        <v>5.4404627214002327E-2</v>
      </c>
      <c r="N25" s="63">
        <f t="shared" ca="1" si="13"/>
        <v>5.4445549953214246E-5</v>
      </c>
      <c r="O25" s="17">
        <f t="shared" ca="1" si="14"/>
        <v>7845704975.0994291</v>
      </c>
      <c r="P25" s="63">
        <f t="shared" ca="1" si="15"/>
        <v>56081312313.38868</v>
      </c>
      <c r="Q25" s="63">
        <f t="shared" ca="1" si="16"/>
        <v>5663728425.577446</v>
      </c>
      <c r="R25">
        <f t="shared" ca="1" si="5"/>
        <v>7.3787227860392102E-3</v>
      </c>
      <c r="U25">
        <v>3</v>
      </c>
      <c r="V25">
        <f t="shared" ca="1" si="0"/>
        <v>0.11763456479782133</v>
      </c>
      <c r="AA25">
        <v>25</v>
      </c>
      <c r="AB25" t="s">
        <v>225</v>
      </c>
    </row>
    <row r="26" spans="1:28">
      <c r="A26" s="73">
        <v>-6204</v>
      </c>
      <c r="B26" s="73">
        <v>1.836075999744935E-2</v>
      </c>
      <c r="C26" s="73">
        <v>1</v>
      </c>
      <c r="D26" s="75">
        <f t="shared" si="6"/>
        <v>-0.62039999999999995</v>
      </c>
      <c r="E26" s="75">
        <f t="shared" si="6"/>
        <v>1.836075999744935E-2</v>
      </c>
      <c r="F26" s="63">
        <f t="shared" si="7"/>
        <v>-0.62039999999999995</v>
      </c>
      <c r="G26" s="63">
        <f t="shared" si="7"/>
        <v>1.836075999744935E-2</v>
      </c>
      <c r="H26" s="63">
        <f t="shared" si="8"/>
        <v>0.38489615999999993</v>
      </c>
      <c r="I26" s="63">
        <f t="shared" si="9"/>
        <v>-0.23878957766399994</v>
      </c>
      <c r="J26" s="63">
        <f t="shared" si="10"/>
        <v>0.14814505398274555</v>
      </c>
      <c r="K26" s="63">
        <f t="shared" si="11"/>
        <v>-1.1391015502417575E-2</v>
      </c>
      <c r="L26" s="63">
        <f t="shared" si="12"/>
        <v>7.0669860176998632E-3</v>
      </c>
      <c r="M26" s="63">
        <f t="shared" ca="1" si="4"/>
        <v>1.4511244458546981E-2</v>
      </c>
      <c r="N26" s="63">
        <f t="shared" ca="1" si="13"/>
        <v>1.4818769884250792E-5</v>
      </c>
      <c r="O26" s="17">
        <f t="shared" ca="1" si="14"/>
        <v>5439392734.184557</v>
      </c>
      <c r="P26" s="63">
        <f t="shared" ca="1" si="15"/>
        <v>9924056178.8460445</v>
      </c>
      <c r="Q26" s="63">
        <f t="shared" ca="1" si="16"/>
        <v>590462436.78333163</v>
      </c>
      <c r="R26">
        <f t="shared" ca="1" si="5"/>
        <v>3.8495155389023684E-3</v>
      </c>
      <c r="U26">
        <v>3.2</v>
      </c>
      <c r="V26">
        <f t="shared" ca="1" si="0"/>
        <v>0.13685931600534221</v>
      </c>
      <c r="AA26">
        <v>26</v>
      </c>
      <c r="AB26" t="s">
        <v>243</v>
      </c>
    </row>
    <row r="27" spans="1:28">
      <c r="A27" s="73">
        <v>-6143</v>
      </c>
      <c r="B27" s="73">
        <v>1.3573669995821547E-2</v>
      </c>
      <c r="C27" s="73">
        <v>1</v>
      </c>
      <c r="D27" s="75">
        <f t="shared" si="6"/>
        <v>-0.61429999999999996</v>
      </c>
      <c r="E27" s="75">
        <f t="shared" si="6"/>
        <v>1.3573669995821547E-2</v>
      </c>
      <c r="F27" s="63">
        <f t="shared" si="7"/>
        <v>-0.61429999999999996</v>
      </c>
      <c r="G27" s="63">
        <f t="shared" si="7"/>
        <v>1.3573669995821547E-2</v>
      </c>
      <c r="H27" s="63">
        <f t="shared" si="8"/>
        <v>0.37736448999999994</v>
      </c>
      <c r="I27" s="63">
        <f t="shared" si="9"/>
        <v>-0.23181500620699994</v>
      </c>
      <c r="J27" s="63">
        <f t="shared" si="10"/>
        <v>0.14240395831296004</v>
      </c>
      <c r="K27" s="63">
        <f t="shared" si="11"/>
        <v>-8.3383054784331757E-3</v>
      </c>
      <c r="L27" s="63">
        <f t="shared" si="12"/>
        <v>5.1222210554014991E-3</v>
      </c>
      <c r="M27" s="63">
        <f t="shared" ca="1" si="4"/>
        <v>1.429465260706643E-2</v>
      </c>
      <c r="N27" s="63">
        <f t="shared" ca="1" si="13"/>
        <v>5.1981592571749021E-7</v>
      </c>
      <c r="O27" s="17">
        <f t="shared" ca="1" si="14"/>
        <v>5421441705.3660021</v>
      </c>
      <c r="P27" s="63">
        <f t="shared" ca="1" si="15"/>
        <v>9748771515.7062435</v>
      </c>
      <c r="Q27" s="63">
        <f t="shared" ca="1" si="16"/>
        <v>575326252.2709893</v>
      </c>
      <c r="R27">
        <f t="shared" ca="1" si="5"/>
        <v>-7.2098261124488305E-4</v>
      </c>
      <c r="U27">
        <v>3.4</v>
      </c>
      <c r="V27">
        <f t="shared" ca="1" si="0"/>
        <v>0.15750045917957106</v>
      </c>
    </row>
    <row r="28" spans="1:28">
      <c r="A28" s="73">
        <v>-4366</v>
      </c>
      <c r="B28" s="73">
        <v>9.3825399962952361E-3</v>
      </c>
      <c r="C28" s="73">
        <v>1</v>
      </c>
      <c r="D28" s="75">
        <f t="shared" si="6"/>
        <v>-0.43659999999999999</v>
      </c>
      <c r="E28" s="75">
        <f t="shared" si="6"/>
        <v>9.3825399962952361E-3</v>
      </c>
      <c r="F28" s="63">
        <f t="shared" si="7"/>
        <v>-0.43659999999999999</v>
      </c>
      <c r="G28" s="63">
        <f t="shared" si="7"/>
        <v>9.3825399962952361E-3</v>
      </c>
      <c r="H28" s="63">
        <f t="shared" si="8"/>
        <v>0.19061955999999999</v>
      </c>
      <c r="I28" s="63">
        <f t="shared" si="9"/>
        <v>-8.322449989599999E-2</v>
      </c>
      <c r="J28" s="63">
        <f t="shared" si="10"/>
        <v>3.6335816654593595E-2</v>
      </c>
      <c r="K28" s="63">
        <f t="shared" si="11"/>
        <v>-4.0964169623825004E-3</v>
      </c>
      <c r="L28" s="63">
        <f t="shared" si="12"/>
        <v>1.7884956457761996E-3</v>
      </c>
      <c r="M28" s="63">
        <f t="shared" ca="1" si="4"/>
        <v>8.563347753993672E-3</v>
      </c>
      <c r="N28" s="63">
        <f t="shared" ca="1" si="13"/>
        <v>6.7107592984706445E-7</v>
      </c>
      <c r="O28" s="17">
        <f t="shared" ca="1" si="14"/>
        <v>4903236613.3294516</v>
      </c>
      <c r="P28" s="63">
        <f t="shared" ca="1" si="15"/>
        <v>5485007435.2430725</v>
      </c>
      <c r="Q28" s="63">
        <f t="shared" ca="1" si="16"/>
        <v>235580318.37788954</v>
      </c>
      <c r="R28">
        <f t="shared" ca="1" si="5"/>
        <v>8.1919224230156407E-4</v>
      </c>
    </row>
    <row r="29" spans="1:28">
      <c r="A29" s="73">
        <v>-4361</v>
      </c>
      <c r="B29" s="73">
        <v>8.8540900032967329E-3</v>
      </c>
      <c r="C29" s="73">
        <v>1</v>
      </c>
      <c r="D29" s="75">
        <f t="shared" si="6"/>
        <v>-0.43609999999999999</v>
      </c>
      <c r="E29" s="75">
        <f t="shared" si="6"/>
        <v>8.8540900032967329E-3</v>
      </c>
      <c r="F29" s="63">
        <f t="shared" si="7"/>
        <v>-0.43609999999999999</v>
      </c>
      <c r="G29" s="63">
        <f t="shared" si="7"/>
        <v>8.8540900032967329E-3</v>
      </c>
      <c r="H29" s="63">
        <f t="shared" si="8"/>
        <v>0.19018320999999999</v>
      </c>
      <c r="I29" s="63">
        <f t="shared" si="9"/>
        <v>-8.2938897880999993E-2</v>
      </c>
      <c r="J29" s="63">
        <f t="shared" si="10"/>
        <v>3.6169653365904095E-2</v>
      </c>
      <c r="K29" s="63">
        <f t="shared" si="11"/>
        <v>-3.8612686504377052E-3</v>
      </c>
      <c r="L29" s="63">
        <f t="shared" si="12"/>
        <v>1.6838992584558832E-3</v>
      </c>
      <c r="M29" s="63">
        <f t="shared" ca="1" si="4"/>
        <v>8.5487989103691236E-3</v>
      </c>
      <c r="N29" s="63">
        <f t="shared" ca="1" si="13"/>
        <v>9.3202651420934144E-8</v>
      </c>
      <c r="O29" s="17">
        <f t="shared" ca="1" si="14"/>
        <v>4901792632.1191978</v>
      </c>
      <c r="P29" s="63">
        <f t="shared" ca="1" si="15"/>
        <v>5475159434.1215372</v>
      </c>
      <c r="Q29" s="63">
        <f t="shared" ca="1" si="16"/>
        <v>234876216.82612434</v>
      </c>
      <c r="R29">
        <f t="shared" ca="1" si="5"/>
        <v>3.0529109292760925E-4</v>
      </c>
    </row>
    <row r="30" spans="1:28">
      <c r="A30" s="73">
        <v>-3460</v>
      </c>
      <c r="B30" s="73">
        <v>5.4873999979463406E-3</v>
      </c>
      <c r="C30" s="73">
        <v>1</v>
      </c>
      <c r="D30" s="75">
        <f t="shared" si="6"/>
        <v>-0.34599999999999997</v>
      </c>
      <c r="E30" s="75">
        <f t="shared" si="6"/>
        <v>5.4873999979463406E-3</v>
      </c>
      <c r="F30" s="63">
        <f t="shared" si="7"/>
        <v>-0.34599999999999997</v>
      </c>
      <c r="G30" s="63">
        <f t="shared" si="7"/>
        <v>5.4873999979463406E-3</v>
      </c>
      <c r="H30" s="63">
        <f t="shared" si="8"/>
        <v>0.11971599999999999</v>
      </c>
      <c r="I30" s="63">
        <f t="shared" si="9"/>
        <v>-4.1421735999999994E-2</v>
      </c>
      <c r="J30" s="63">
        <f t="shared" si="10"/>
        <v>1.4331920655999997E-2</v>
      </c>
      <c r="K30" s="63">
        <f t="shared" si="11"/>
        <v>-1.8986403992894336E-3</v>
      </c>
      <c r="L30" s="63">
        <f t="shared" si="12"/>
        <v>6.5692957815414402E-4</v>
      </c>
      <c r="M30" s="63">
        <f t="shared" ca="1" si="4"/>
        <v>6.0716234468224019E-3</v>
      </c>
      <c r="N30" s="63">
        <f t="shared" ca="1" si="13"/>
        <v>3.4131703821663989E-7</v>
      </c>
      <c r="O30" s="17">
        <f t="shared" ca="1" si="14"/>
        <v>4643042867.4952173</v>
      </c>
      <c r="P30" s="63">
        <f t="shared" ca="1" si="15"/>
        <v>3878184755.3549933</v>
      </c>
      <c r="Q30" s="63">
        <f t="shared" ca="1" si="16"/>
        <v>127982416.06468578</v>
      </c>
      <c r="R30">
        <f t="shared" ca="1" si="5"/>
        <v>-5.8422344887606135E-4</v>
      </c>
    </row>
    <row r="31" spans="1:28">
      <c r="A31" s="73">
        <v>-2479</v>
      </c>
      <c r="B31" s="73">
        <v>-1.0344900001655333E-3</v>
      </c>
      <c r="C31" s="73">
        <v>1</v>
      </c>
      <c r="D31" s="75">
        <f t="shared" si="6"/>
        <v>-0.24790000000000001</v>
      </c>
      <c r="E31" s="75">
        <f t="shared" si="6"/>
        <v>-1.0344900001655333E-3</v>
      </c>
      <c r="F31" s="63">
        <f t="shared" si="7"/>
        <v>-0.24790000000000001</v>
      </c>
      <c r="G31" s="63">
        <f t="shared" si="7"/>
        <v>-1.0344900001655333E-3</v>
      </c>
      <c r="H31" s="63">
        <f t="shared" si="8"/>
        <v>6.1454410000000008E-2</v>
      </c>
      <c r="I31" s="63">
        <f t="shared" si="9"/>
        <v>-1.5234548239000003E-2</v>
      </c>
      <c r="J31" s="63">
        <f t="shared" si="10"/>
        <v>3.7766445084481009E-3</v>
      </c>
      <c r="K31" s="63">
        <f t="shared" si="11"/>
        <v>2.5645007104103571E-4</v>
      </c>
      <c r="L31" s="63">
        <f t="shared" si="12"/>
        <v>-6.3573972611072758E-5</v>
      </c>
      <c r="M31" s="63">
        <f t="shared" ca="1" si="4"/>
        <v>3.7013742886761571E-3</v>
      </c>
      <c r="N31" s="63">
        <f t="shared" ca="1" si="13"/>
        <v>2.2428410562326008E-5</v>
      </c>
      <c r="O31" s="17">
        <f t="shared" ca="1" si="14"/>
        <v>4364874486.3027554</v>
      </c>
      <c r="P31" s="63">
        <f t="shared" ca="1" si="15"/>
        <v>2511904543.5032334</v>
      </c>
      <c r="Q31" s="63">
        <f t="shared" ca="1" si="16"/>
        <v>52177906.827476785</v>
      </c>
      <c r="R31">
        <f t="shared" ca="1" si="5"/>
        <v>-4.7358642888416904E-3</v>
      </c>
    </row>
    <row r="32" spans="1:28">
      <c r="A32" s="73">
        <v>-2415.5</v>
      </c>
      <c r="B32" s="73">
        <v>6.0641949967248365E-3</v>
      </c>
      <c r="C32" s="73">
        <v>1</v>
      </c>
      <c r="D32" s="75">
        <f t="shared" si="6"/>
        <v>-0.24154999999999999</v>
      </c>
      <c r="E32" s="75">
        <f t="shared" si="6"/>
        <v>6.0641949967248365E-3</v>
      </c>
      <c r="F32" s="63">
        <f t="shared" si="7"/>
        <v>-0.24154999999999999</v>
      </c>
      <c r="G32" s="63">
        <f t="shared" si="7"/>
        <v>6.0641949967248365E-3</v>
      </c>
      <c r="H32" s="63">
        <f t="shared" si="8"/>
        <v>5.8346402499999991E-2</v>
      </c>
      <c r="I32" s="63">
        <f t="shared" si="9"/>
        <v>-1.4093573523874997E-2</v>
      </c>
      <c r="J32" s="63">
        <f t="shared" si="10"/>
        <v>3.4043026846920055E-3</v>
      </c>
      <c r="K32" s="63">
        <f t="shared" si="11"/>
        <v>-1.4648063014588843E-3</v>
      </c>
      <c r="L32" s="63">
        <f t="shared" si="12"/>
        <v>3.5382396211739348E-4</v>
      </c>
      <c r="M32" s="63">
        <f t="shared" ca="1" si="4"/>
        <v>3.5596912822053817E-3</v>
      </c>
      <c r="N32" s="63">
        <f t="shared" ca="1" si="13"/>
        <v>6.2725388560417469E-6</v>
      </c>
      <c r="O32" s="17">
        <f t="shared" ca="1" si="14"/>
        <v>4347006271.8316975</v>
      </c>
      <c r="P32" s="63">
        <f t="shared" ca="1" si="15"/>
        <v>2435789891.114645</v>
      </c>
      <c r="Q32" s="63">
        <f t="shared" ca="1" si="16"/>
        <v>48563568.596121311</v>
      </c>
      <c r="R32">
        <f t="shared" ca="1" si="5"/>
        <v>2.5045037145194548E-3</v>
      </c>
    </row>
    <row r="33" spans="1:18">
      <c r="A33" s="73">
        <v>-2398.5</v>
      </c>
      <c r="B33" s="73">
        <v>1.4874650005367585E-3</v>
      </c>
      <c r="C33" s="73">
        <v>1</v>
      </c>
      <c r="D33" s="75">
        <f t="shared" si="6"/>
        <v>-0.23985000000000001</v>
      </c>
      <c r="E33" s="75">
        <f t="shared" si="6"/>
        <v>1.4874650005367585E-3</v>
      </c>
      <c r="F33" s="63">
        <f t="shared" si="7"/>
        <v>-0.23985000000000001</v>
      </c>
      <c r="G33" s="63">
        <f t="shared" si="7"/>
        <v>1.4874650005367585E-3</v>
      </c>
      <c r="H33" s="63">
        <f t="shared" si="8"/>
        <v>5.7528022500000005E-2</v>
      </c>
      <c r="I33" s="63">
        <f t="shared" si="9"/>
        <v>-1.3798096196625002E-2</v>
      </c>
      <c r="J33" s="63">
        <f t="shared" si="10"/>
        <v>3.3094733727605068E-3</v>
      </c>
      <c r="K33" s="63">
        <f t="shared" si="11"/>
        <v>-3.5676848037874154E-4</v>
      </c>
      <c r="L33" s="63">
        <f t="shared" si="12"/>
        <v>8.5570920018841163E-5</v>
      </c>
      <c r="M33" s="63">
        <f t="shared" ca="1" si="4"/>
        <v>3.5220026901340903E-3</v>
      </c>
      <c r="N33" s="63">
        <f t="shared" ca="1" si="13"/>
        <v>4.1393436103920491E-6</v>
      </c>
      <c r="O33" s="17">
        <f t="shared" ca="1" si="14"/>
        <v>4342225605.9884672</v>
      </c>
      <c r="P33" s="63">
        <f t="shared" ca="1" si="15"/>
        <v>2415655435.2068186</v>
      </c>
      <c r="Q33" s="63">
        <f t="shared" ca="1" si="16"/>
        <v>47620821.929074682</v>
      </c>
      <c r="R33">
        <f t="shared" ca="1" si="5"/>
        <v>-2.0345376895973318E-3</v>
      </c>
    </row>
    <row r="34" spans="1:18">
      <c r="A34" s="73">
        <v>-1748</v>
      </c>
      <c r="B34" s="73">
        <v>7.6611999975284562E-4</v>
      </c>
      <c r="C34" s="73">
        <v>1</v>
      </c>
      <c r="D34" s="75">
        <f t="shared" si="6"/>
        <v>-0.17480000000000001</v>
      </c>
      <c r="E34" s="75">
        <f t="shared" si="6"/>
        <v>7.6611999975284562E-4</v>
      </c>
      <c r="F34" s="63">
        <f t="shared" si="7"/>
        <v>-0.17480000000000001</v>
      </c>
      <c r="G34" s="63">
        <f t="shared" si="7"/>
        <v>7.6611999975284562E-4</v>
      </c>
      <c r="H34" s="63">
        <f t="shared" si="8"/>
        <v>3.0555040000000006E-2</v>
      </c>
      <c r="I34" s="63">
        <f t="shared" si="9"/>
        <v>-5.3410209920000014E-3</v>
      </c>
      <c r="J34" s="63">
        <f t="shared" si="10"/>
        <v>9.3361046940160035E-4</v>
      </c>
      <c r="K34" s="63">
        <f t="shared" si="11"/>
        <v>-1.3391777595679743E-4</v>
      </c>
      <c r="L34" s="63">
        <f t="shared" si="12"/>
        <v>2.3408827237248191E-5</v>
      </c>
      <c r="M34" s="63">
        <f t="shared" ca="1" si="4"/>
        <v>2.1567360225779133E-3</v>
      </c>
      <c r="N34" s="63">
        <f t="shared" ca="1" si="13"/>
        <v>1.9338129229378091E-6</v>
      </c>
      <c r="O34" s="17">
        <f t="shared" ca="1" si="14"/>
        <v>4160255634.3566618</v>
      </c>
      <c r="P34" s="63">
        <f t="shared" ca="1" si="15"/>
        <v>1719745012.9782495</v>
      </c>
      <c r="Q34" s="63">
        <f t="shared" ca="1" si="16"/>
        <v>19058283.439279228</v>
      </c>
      <c r="R34">
        <f t="shared" ca="1" si="5"/>
        <v>-1.3906160228250677E-3</v>
      </c>
    </row>
    <row r="35" spans="1:18">
      <c r="A35" s="73">
        <v>-1707.5</v>
      </c>
      <c r="B35" s="73">
        <v>-6.4843250074773096E-3</v>
      </c>
      <c r="C35" s="73">
        <v>1</v>
      </c>
      <c r="D35" s="75">
        <f t="shared" si="6"/>
        <v>-0.17075000000000001</v>
      </c>
      <c r="E35" s="75">
        <f t="shared" si="6"/>
        <v>-6.4843250074773096E-3</v>
      </c>
      <c r="F35" s="63">
        <f t="shared" si="7"/>
        <v>-0.17075000000000001</v>
      </c>
      <c r="G35" s="63">
        <f t="shared" si="7"/>
        <v>-6.4843250074773096E-3</v>
      </c>
      <c r="H35" s="63">
        <f t="shared" si="8"/>
        <v>2.9155562500000006E-2</v>
      </c>
      <c r="I35" s="63">
        <f t="shared" si="9"/>
        <v>-4.9783122968750015E-3</v>
      </c>
      <c r="J35" s="63">
        <f t="shared" si="10"/>
        <v>8.5004682469140655E-4</v>
      </c>
      <c r="K35" s="63">
        <f t="shared" si="11"/>
        <v>1.1071984950267507E-3</v>
      </c>
      <c r="L35" s="63">
        <f t="shared" si="12"/>
        <v>-1.8905414302581769E-4</v>
      </c>
      <c r="M35" s="63">
        <f t="shared" ca="1" si="4"/>
        <v>2.0766895973723582E-3</v>
      </c>
      <c r="N35" s="63">
        <f t="shared" ca="1" si="13"/>
        <v>7.3290971064449308E-5</v>
      </c>
      <c r="O35" s="17">
        <f t="shared" ca="1" si="14"/>
        <v>4148989686.273356</v>
      </c>
      <c r="P35" s="63">
        <f t="shared" ca="1" si="15"/>
        <v>1681068360.0259583</v>
      </c>
      <c r="Q35" s="63">
        <f t="shared" ca="1" si="16"/>
        <v>17740734.877619229</v>
      </c>
      <c r="R35">
        <f t="shared" ca="1" si="5"/>
        <v>-8.5610146048496674E-3</v>
      </c>
    </row>
    <row r="36" spans="1:18">
      <c r="A36" s="73">
        <v>-1700</v>
      </c>
      <c r="B36" s="73">
        <v>-7.626999999047257E-3</v>
      </c>
      <c r="C36" s="73">
        <v>1</v>
      </c>
      <c r="D36" s="75">
        <f t="shared" si="6"/>
        <v>-0.17</v>
      </c>
      <c r="E36" s="75">
        <f t="shared" si="6"/>
        <v>-7.626999999047257E-3</v>
      </c>
      <c r="F36" s="63">
        <f t="shared" si="7"/>
        <v>-0.17</v>
      </c>
      <c r="G36" s="63">
        <f t="shared" si="7"/>
        <v>-7.626999999047257E-3</v>
      </c>
      <c r="H36" s="63">
        <f t="shared" si="8"/>
        <v>2.8900000000000006E-2</v>
      </c>
      <c r="I36" s="63">
        <f t="shared" si="9"/>
        <v>-4.9130000000000016E-3</v>
      </c>
      <c r="J36" s="63">
        <f t="shared" si="10"/>
        <v>8.3521000000000029E-4</v>
      </c>
      <c r="K36" s="63">
        <f t="shared" si="11"/>
        <v>1.2965899998380339E-3</v>
      </c>
      <c r="L36" s="63">
        <f t="shared" si="12"/>
        <v>-2.2042029997246577E-4</v>
      </c>
      <c r="M36" s="63">
        <f t="shared" ca="1" si="4"/>
        <v>2.061929922935757E-3</v>
      </c>
      <c r="N36" s="63">
        <f t="shared" ca="1" si="13"/>
        <v>9.3875363033097756E-5</v>
      </c>
      <c r="O36" s="17">
        <f t="shared" ca="1" si="14"/>
        <v>4146904235.6179819</v>
      </c>
      <c r="P36" s="63">
        <f t="shared" ca="1" si="15"/>
        <v>1673963919.8485956</v>
      </c>
      <c r="Q36" s="63">
        <f t="shared" ca="1" si="16"/>
        <v>17502378.894734737</v>
      </c>
      <c r="R36">
        <f t="shared" ca="1" si="5"/>
        <v>-9.6889299219830131E-3</v>
      </c>
    </row>
    <row r="37" spans="1:18">
      <c r="A37" s="73">
        <v>-1684.5</v>
      </c>
      <c r="B37" s="73">
        <v>3.4648049986572005E-3</v>
      </c>
      <c r="C37" s="73">
        <v>1</v>
      </c>
      <c r="D37" s="75">
        <f t="shared" si="6"/>
        <v>-0.16844999999999999</v>
      </c>
      <c r="E37" s="75">
        <f t="shared" si="6"/>
        <v>3.4648049986572005E-3</v>
      </c>
      <c r="F37" s="63">
        <f t="shared" si="7"/>
        <v>-0.16844999999999999</v>
      </c>
      <c r="G37" s="63">
        <f t="shared" si="7"/>
        <v>3.4648049986572005E-3</v>
      </c>
      <c r="H37" s="63">
        <f t="shared" si="8"/>
        <v>2.8375402499999997E-2</v>
      </c>
      <c r="I37" s="63">
        <f t="shared" si="9"/>
        <v>-4.7798365511249989E-3</v>
      </c>
      <c r="J37" s="63">
        <f t="shared" si="10"/>
        <v>8.0516346703700598E-4</v>
      </c>
      <c r="K37" s="63">
        <f t="shared" si="11"/>
        <v>-5.8364640202380536E-4</v>
      </c>
      <c r="L37" s="63">
        <f t="shared" si="12"/>
        <v>9.8315236420910013E-5</v>
      </c>
      <c r="M37" s="63">
        <f t="shared" ca="1" si="4"/>
        <v>2.0314897137337978E-3</v>
      </c>
      <c r="N37" s="63">
        <f t="shared" ca="1" si="13"/>
        <v>2.0543927059950552E-6</v>
      </c>
      <c r="O37" s="17">
        <f t="shared" ca="1" si="14"/>
        <v>4142595133.9331751</v>
      </c>
      <c r="P37" s="63">
        <f t="shared" ca="1" si="15"/>
        <v>1659338578.9248455</v>
      </c>
      <c r="Q37" s="63">
        <f t="shared" ca="1" si="16"/>
        <v>17015330.2801002</v>
      </c>
      <c r="R37">
        <f t="shared" ca="1" si="5"/>
        <v>1.4333152849234027E-3</v>
      </c>
    </row>
    <row r="38" spans="1:18">
      <c r="A38" s="73">
        <v>-870</v>
      </c>
      <c r="B38" s="73">
        <v>2.5029999960679561E-4</v>
      </c>
      <c r="C38" s="73">
        <v>1</v>
      </c>
      <c r="D38" s="75">
        <f t="shared" si="6"/>
        <v>-8.6999999999999994E-2</v>
      </c>
      <c r="E38" s="75">
        <f t="shared" si="6"/>
        <v>2.5029999960679561E-4</v>
      </c>
      <c r="F38" s="63">
        <f t="shared" si="7"/>
        <v>-8.6999999999999994E-2</v>
      </c>
      <c r="G38" s="63">
        <f t="shared" si="7"/>
        <v>2.5029999960679561E-4</v>
      </c>
      <c r="H38" s="63">
        <f t="shared" si="8"/>
        <v>7.5689999999999993E-3</v>
      </c>
      <c r="I38" s="63">
        <f t="shared" si="9"/>
        <v>-6.5850299999999984E-4</v>
      </c>
      <c r="J38" s="63">
        <f t="shared" si="10"/>
        <v>5.7289760999999981E-5</v>
      </c>
      <c r="K38" s="63">
        <f t="shared" si="11"/>
        <v>-2.1776099965791216E-5</v>
      </c>
      <c r="L38" s="63">
        <f t="shared" si="12"/>
        <v>1.8945206970238355E-6</v>
      </c>
      <c r="M38" s="63">
        <f t="shared" ca="1" si="4"/>
        <v>5.5159713518416315E-4</v>
      </c>
      <c r="N38" s="63">
        <f t="shared" ca="1" si="13"/>
        <v>9.0779963907126594E-8</v>
      </c>
      <c r="O38" s="17">
        <f t="shared" ca="1" si="14"/>
        <v>3917776557.8472247</v>
      </c>
      <c r="P38" s="63">
        <f t="shared" ca="1" si="15"/>
        <v>994980650.89471841</v>
      </c>
      <c r="Q38" s="63">
        <f t="shared" ca="1" si="16"/>
        <v>1315432.3400502778</v>
      </c>
      <c r="R38">
        <f t="shared" ca="1" si="5"/>
        <v>-3.0129713557736754E-4</v>
      </c>
    </row>
    <row r="39" spans="1:18">
      <c r="A39" s="73">
        <v>-870</v>
      </c>
      <c r="B39" s="73">
        <v>4.5029999455437064E-4</v>
      </c>
      <c r="C39" s="73">
        <v>1</v>
      </c>
      <c r="D39" s="75">
        <f t="shared" si="6"/>
        <v>-8.6999999999999994E-2</v>
      </c>
      <c r="E39" s="75">
        <f t="shared" si="6"/>
        <v>4.5029999455437064E-4</v>
      </c>
      <c r="F39" s="63">
        <f t="shared" si="7"/>
        <v>-8.6999999999999994E-2</v>
      </c>
      <c r="G39" s="63">
        <f t="shared" si="7"/>
        <v>4.5029999455437064E-4</v>
      </c>
      <c r="H39" s="63">
        <f t="shared" si="8"/>
        <v>7.5689999999999993E-3</v>
      </c>
      <c r="I39" s="63">
        <f t="shared" si="9"/>
        <v>-6.5850299999999984E-4</v>
      </c>
      <c r="J39" s="63">
        <f t="shared" si="10"/>
        <v>5.7289760999999981E-5</v>
      </c>
      <c r="K39" s="63">
        <f t="shared" si="11"/>
        <v>-3.917609952623024E-5</v>
      </c>
      <c r="L39" s="63">
        <f t="shared" si="12"/>
        <v>3.4083206587820306E-6</v>
      </c>
      <c r="M39" s="63">
        <f t="shared" ca="1" si="4"/>
        <v>5.5159713518416315E-4</v>
      </c>
      <c r="N39" s="63">
        <f t="shared" ca="1" si="13"/>
        <v>1.026111069977196E-8</v>
      </c>
      <c r="O39" s="17">
        <f t="shared" ca="1" si="14"/>
        <v>3917776557.8472247</v>
      </c>
      <c r="P39" s="63">
        <f t="shared" ca="1" si="15"/>
        <v>994980650.89471841</v>
      </c>
      <c r="Q39" s="63">
        <f t="shared" ca="1" si="16"/>
        <v>1315432.3400502778</v>
      </c>
      <c r="R39">
        <f t="shared" ca="1" si="5"/>
        <v>-1.0129714062979251E-4</v>
      </c>
    </row>
    <row r="40" spans="1:18">
      <c r="A40" s="73">
        <v>0</v>
      </c>
      <c r="B40" s="73">
        <v>-1.0000000474974513E-4</v>
      </c>
      <c r="C40" s="73">
        <v>1</v>
      </c>
      <c r="D40" s="75">
        <f t="shared" si="6"/>
        <v>0</v>
      </c>
      <c r="E40" s="75">
        <f t="shared" si="6"/>
        <v>-1.0000000474974513E-4</v>
      </c>
      <c r="F40" s="63">
        <f t="shared" si="7"/>
        <v>0</v>
      </c>
      <c r="G40" s="63">
        <f t="shared" si="7"/>
        <v>-1.0000000474974513E-4</v>
      </c>
      <c r="H40" s="63">
        <f t="shared" si="8"/>
        <v>0</v>
      </c>
      <c r="I40" s="63">
        <f t="shared" si="9"/>
        <v>0</v>
      </c>
      <c r="J40" s="63">
        <f t="shared" si="10"/>
        <v>0</v>
      </c>
      <c r="K40" s="63">
        <f t="shared" si="11"/>
        <v>0</v>
      </c>
      <c r="L40" s="63">
        <f t="shared" si="12"/>
        <v>0</v>
      </c>
      <c r="M40" s="63">
        <f t="shared" ca="1" si="4"/>
        <v>-7.6966731002355872E-4</v>
      </c>
      <c r="N40" s="63">
        <f t="shared" ca="1" si="13"/>
        <v>4.4845429975269105E-7</v>
      </c>
      <c r="O40" s="17">
        <f t="shared" ca="1" si="14"/>
        <v>3681342878.464375</v>
      </c>
      <c r="P40" s="63">
        <f t="shared" ca="1" si="15"/>
        <v>493038983.75116485</v>
      </c>
      <c r="Q40" s="63">
        <f t="shared" ca="1" si="16"/>
        <v>3283911.9789522169</v>
      </c>
      <c r="R40">
        <f t="shared" ca="1" si="5"/>
        <v>6.6966730527381359E-4</v>
      </c>
    </row>
    <row r="41" spans="1:18">
      <c r="A41" s="73">
        <v>0</v>
      </c>
      <c r="B41" s="73">
        <v>0</v>
      </c>
      <c r="C41" s="73">
        <v>0.2</v>
      </c>
      <c r="D41" s="75">
        <f t="shared" si="6"/>
        <v>0</v>
      </c>
      <c r="E41" s="75">
        <f t="shared" si="6"/>
        <v>0</v>
      </c>
      <c r="F41" s="63">
        <f t="shared" si="7"/>
        <v>0</v>
      </c>
      <c r="G41" s="63">
        <f t="shared" si="7"/>
        <v>0</v>
      </c>
      <c r="H41" s="63">
        <f t="shared" si="8"/>
        <v>0</v>
      </c>
      <c r="I41" s="63">
        <f t="shared" si="9"/>
        <v>0</v>
      </c>
      <c r="J41" s="63">
        <f t="shared" si="10"/>
        <v>0</v>
      </c>
      <c r="K41" s="63">
        <f t="shared" si="11"/>
        <v>0</v>
      </c>
      <c r="L41" s="63">
        <f t="shared" si="12"/>
        <v>0</v>
      </c>
      <c r="M41" s="63">
        <f t="shared" ca="1" si="4"/>
        <v>-7.6966731002355872E-4</v>
      </c>
      <c r="N41" s="63">
        <f t="shared" ca="1" si="13"/>
        <v>1.1847755362378019E-7</v>
      </c>
      <c r="O41" s="17">
        <f t="shared" ca="1" si="14"/>
        <v>147253715.13857499</v>
      </c>
      <c r="P41" s="63">
        <f t="shared" ca="1" si="15"/>
        <v>19721559.350046594</v>
      </c>
      <c r="Q41" s="63">
        <f t="shared" ca="1" si="16"/>
        <v>131356.47915808868</v>
      </c>
      <c r="R41">
        <f t="shared" ca="1" si="5"/>
        <v>7.6966731002355872E-4</v>
      </c>
    </row>
    <row r="42" spans="1:18">
      <c r="A42" s="73">
        <v>19.5</v>
      </c>
      <c r="B42" s="73">
        <v>9.0449975687079132E-6</v>
      </c>
      <c r="C42" s="73">
        <v>1</v>
      </c>
      <c r="D42" s="75">
        <f t="shared" si="6"/>
        <v>1.9499999999999999E-3</v>
      </c>
      <c r="E42" s="75">
        <f t="shared" si="6"/>
        <v>9.0449975687079132E-6</v>
      </c>
      <c r="F42" s="63">
        <f t="shared" si="7"/>
        <v>1.9499999999999999E-3</v>
      </c>
      <c r="G42" s="63">
        <f t="shared" si="7"/>
        <v>9.0449975687079132E-6</v>
      </c>
      <c r="H42" s="63">
        <f t="shared" si="8"/>
        <v>3.8024999999999996E-6</v>
      </c>
      <c r="I42" s="63">
        <f t="shared" si="9"/>
        <v>7.4148749999999988E-9</v>
      </c>
      <c r="J42" s="63">
        <f t="shared" si="10"/>
        <v>1.4459006249999998E-11</v>
      </c>
      <c r="K42" s="63">
        <f t="shared" si="11"/>
        <v>1.763774525898043E-8</v>
      </c>
      <c r="L42" s="63">
        <f t="shared" si="12"/>
        <v>3.4393603255011837E-11</v>
      </c>
      <c r="M42" s="63">
        <f t="shared" ca="1" si="4"/>
        <v>-7.9621089883831909E-4</v>
      </c>
      <c r="N42" s="63">
        <f t="shared" ca="1" si="13"/>
        <v>6.4843705869828461E-7</v>
      </c>
      <c r="O42" s="17">
        <f t="shared" ca="1" si="14"/>
        <v>3676089696.234621</v>
      </c>
      <c r="P42" s="63">
        <f t="shared" ca="1" si="15"/>
        <v>484036677.43722773</v>
      </c>
      <c r="Q42" s="63">
        <f t="shared" ca="1" si="16"/>
        <v>3518831.1407970181</v>
      </c>
      <c r="R42">
        <f t="shared" ca="1" si="5"/>
        <v>8.05255896407027E-4</v>
      </c>
    </row>
    <row r="43" spans="1:18">
      <c r="A43" s="73">
        <v>23.5</v>
      </c>
      <c r="B43" s="73">
        <v>6.2628500018035993E-4</v>
      </c>
      <c r="C43" s="73">
        <v>1</v>
      </c>
      <c r="D43" s="75">
        <f t="shared" si="6"/>
        <v>2.3500000000000001E-3</v>
      </c>
      <c r="E43" s="75">
        <f t="shared" si="6"/>
        <v>6.2628500018035993E-4</v>
      </c>
      <c r="F43" s="63">
        <f t="shared" si="7"/>
        <v>2.3500000000000001E-3</v>
      </c>
      <c r="G43" s="63">
        <f t="shared" si="7"/>
        <v>6.2628500018035993E-4</v>
      </c>
      <c r="H43" s="63">
        <f t="shared" si="8"/>
        <v>5.5225000000000001E-6</v>
      </c>
      <c r="I43" s="63">
        <f t="shared" si="9"/>
        <v>1.2977875E-8</v>
      </c>
      <c r="J43" s="63">
        <f t="shared" si="10"/>
        <v>3.0498006250000002E-11</v>
      </c>
      <c r="K43" s="63">
        <f t="shared" si="11"/>
        <v>1.471769750423846E-6</v>
      </c>
      <c r="L43" s="63">
        <f t="shared" si="12"/>
        <v>3.4586589134960384E-9</v>
      </c>
      <c r="M43" s="63">
        <f t="shared" ca="1" si="4"/>
        <v>-8.0163909496394311E-4</v>
      </c>
      <c r="N43" s="63">
        <f t="shared" ca="1" si="13"/>
        <v>2.0389672214936769E-6</v>
      </c>
      <c r="O43" s="17">
        <f t="shared" ca="1" si="14"/>
        <v>3675012377.4668522</v>
      </c>
      <c r="P43" s="63">
        <f t="shared" ca="1" si="15"/>
        <v>482201652.46247298</v>
      </c>
      <c r="Q43" s="63">
        <f t="shared" ca="1" si="16"/>
        <v>3567968.9439838799</v>
      </c>
      <c r="R43">
        <f t="shared" ca="1" si="5"/>
        <v>1.4279240951443031E-3</v>
      </c>
    </row>
    <row r="44" spans="1:18">
      <c r="A44" s="73">
        <v>38</v>
      </c>
      <c r="B44" s="73">
        <v>6.3779996708035469E-5</v>
      </c>
      <c r="C44" s="73">
        <v>1</v>
      </c>
      <c r="D44" s="75">
        <f t="shared" si="6"/>
        <v>3.8E-3</v>
      </c>
      <c r="E44" s="75">
        <f t="shared" si="6"/>
        <v>6.3779996708035469E-5</v>
      </c>
      <c r="F44" s="63">
        <f t="shared" si="7"/>
        <v>3.8E-3</v>
      </c>
      <c r="G44" s="63">
        <f t="shared" si="7"/>
        <v>6.3779996708035469E-5</v>
      </c>
      <c r="H44" s="63">
        <f t="shared" si="8"/>
        <v>1.4440000000000001E-5</v>
      </c>
      <c r="I44" s="63">
        <f t="shared" si="9"/>
        <v>5.4872000000000003E-8</v>
      </c>
      <c r="J44" s="63">
        <f t="shared" si="10"/>
        <v>2.0851360000000002E-10</v>
      </c>
      <c r="K44" s="63">
        <f t="shared" si="11"/>
        <v>2.423639874905348E-7</v>
      </c>
      <c r="L44" s="63">
        <f t="shared" si="12"/>
        <v>9.2098315246403221E-10</v>
      </c>
      <c r="M44" s="63">
        <f t="shared" ca="1" si="4"/>
        <v>-8.2126881252619682E-4</v>
      </c>
      <c r="N44" s="63">
        <f t="shared" ca="1" si="13"/>
        <v>7.8331139472693248E-7</v>
      </c>
      <c r="O44" s="17">
        <f t="shared" ca="1" si="14"/>
        <v>3671107831.3730459</v>
      </c>
      <c r="P44" s="63">
        <f t="shared" ca="1" si="15"/>
        <v>475582726.15199268</v>
      </c>
      <c r="Q44" s="63">
        <f t="shared" ca="1" si="16"/>
        <v>3748792.3249035943</v>
      </c>
      <c r="R44">
        <f t="shared" ca="1" si="5"/>
        <v>8.8504880923423229E-4</v>
      </c>
    </row>
    <row r="45" spans="1:18">
      <c r="A45" s="73">
        <v>102.5</v>
      </c>
      <c r="B45" s="73">
        <v>4.1677500121295452E-4</v>
      </c>
      <c r="C45" s="73">
        <v>1</v>
      </c>
      <c r="D45" s="75">
        <f t="shared" si="6"/>
        <v>1.025E-2</v>
      </c>
      <c r="E45" s="75">
        <f t="shared" si="6"/>
        <v>4.1677500121295452E-4</v>
      </c>
      <c r="F45" s="63">
        <f t="shared" si="7"/>
        <v>1.025E-2</v>
      </c>
      <c r="G45" s="63">
        <f t="shared" si="7"/>
        <v>4.1677500121295452E-4</v>
      </c>
      <c r="H45" s="63">
        <f t="shared" si="8"/>
        <v>1.0506250000000001E-4</v>
      </c>
      <c r="I45" s="63">
        <f t="shared" si="9"/>
        <v>1.0768906250000002E-6</v>
      </c>
      <c r="J45" s="63">
        <f t="shared" si="10"/>
        <v>1.1038128906250002E-8</v>
      </c>
      <c r="K45" s="63">
        <f t="shared" si="11"/>
        <v>4.2719437624327837E-6</v>
      </c>
      <c r="L45" s="63">
        <f t="shared" si="12"/>
        <v>4.3787423564936035E-8</v>
      </c>
      <c r="M45" s="63">
        <f t="shared" ca="1" si="4"/>
        <v>-9.0768505817930554E-4</v>
      </c>
      <c r="N45" s="63">
        <f t="shared" ca="1" si="13"/>
        <v>1.7541944489253492E-6</v>
      </c>
      <c r="O45" s="17">
        <f t="shared" ca="1" si="14"/>
        <v>3653753318.2179489</v>
      </c>
      <c r="P45" s="63">
        <f t="shared" ca="1" si="15"/>
        <v>446764625.65004003</v>
      </c>
      <c r="Q45" s="63">
        <f t="shared" ca="1" si="16"/>
        <v>4603993.1379490867</v>
      </c>
      <c r="R45">
        <f t="shared" ca="1" si="5"/>
        <v>1.3244600593922602E-3</v>
      </c>
    </row>
    <row r="46" spans="1:18">
      <c r="A46" s="73">
        <v>145.5</v>
      </c>
      <c r="B46" s="73">
        <v>2.8521049971459433E-3</v>
      </c>
      <c r="C46" s="73">
        <v>1</v>
      </c>
      <c r="D46" s="75">
        <f t="shared" si="6"/>
        <v>1.455E-2</v>
      </c>
      <c r="E46" s="75">
        <f t="shared" si="6"/>
        <v>2.8521049971459433E-3</v>
      </c>
      <c r="F46" s="63">
        <f t="shared" si="7"/>
        <v>1.455E-2</v>
      </c>
      <c r="G46" s="63">
        <f t="shared" si="7"/>
        <v>2.8521049971459433E-3</v>
      </c>
      <c r="H46" s="63">
        <f t="shared" si="8"/>
        <v>2.1170250000000001E-4</v>
      </c>
      <c r="I46" s="63">
        <f t="shared" si="9"/>
        <v>3.080271375E-6</v>
      </c>
      <c r="J46" s="63">
        <f t="shared" si="10"/>
        <v>4.4817948506250001E-8</v>
      </c>
      <c r="K46" s="63">
        <f t="shared" si="11"/>
        <v>4.1498127708473477E-5</v>
      </c>
      <c r="L46" s="63">
        <f t="shared" si="12"/>
        <v>6.0379775815828914E-7</v>
      </c>
      <c r="M46" s="63">
        <f t="shared" ca="1" si="4"/>
        <v>-9.6447747963144799E-4</v>
      </c>
      <c r="N46" s="63">
        <f t="shared" ca="1" si="13"/>
        <v>1.4566301802044247E-5</v>
      </c>
      <c r="O46" s="17">
        <f t="shared" ca="1" si="14"/>
        <v>3642196375.0245051</v>
      </c>
      <c r="P46" s="63">
        <f t="shared" ca="1" si="15"/>
        <v>428115443.47569621</v>
      </c>
      <c r="Q46" s="63">
        <f t="shared" ca="1" si="16"/>
        <v>5219701.1026984137</v>
      </c>
      <c r="R46">
        <f t="shared" ca="1" si="5"/>
        <v>3.8165824767773912E-3</v>
      </c>
    </row>
    <row r="47" spans="1:18">
      <c r="A47" s="73">
        <v>873</v>
      </c>
      <c r="B47" s="73">
        <v>4.1262999729951844E-4</v>
      </c>
      <c r="C47" s="73">
        <v>1</v>
      </c>
      <c r="D47" s="75">
        <f t="shared" si="6"/>
        <v>8.7300000000000003E-2</v>
      </c>
      <c r="E47" s="75">
        <f t="shared" si="6"/>
        <v>4.1262999729951844E-4</v>
      </c>
      <c r="F47" s="63">
        <f t="shared" si="7"/>
        <v>8.7300000000000003E-2</v>
      </c>
      <c r="G47" s="63">
        <f t="shared" si="7"/>
        <v>4.1262999729951844E-4</v>
      </c>
      <c r="H47" s="63">
        <f t="shared" si="8"/>
        <v>7.6212900000000002E-3</v>
      </c>
      <c r="I47" s="63">
        <f t="shared" si="9"/>
        <v>6.6533861700000005E-4</v>
      </c>
      <c r="J47" s="63">
        <f t="shared" si="10"/>
        <v>5.8084061264100003E-5</v>
      </c>
      <c r="K47" s="63">
        <f t="shared" si="11"/>
        <v>3.6022598764247963E-5</v>
      </c>
      <c r="L47" s="63">
        <f t="shared" si="12"/>
        <v>3.1447728721188474E-6</v>
      </c>
      <c r="M47" s="63">
        <f t="shared" ca="1" si="4"/>
        <v>-1.8260831825463893E-3</v>
      </c>
      <c r="N47" s="63">
        <f t="shared" ca="1" si="13"/>
        <v>5.0118367016157769E-6</v>
      </c>
      <c r="O47" s="17">
        <f t="shared" ca="1" si="14"/>
        <v>3448250818.5655136</v>
      </c>
      <c r="P47" s="63">
        <f t="shared" ca="1" si="15"/>
        <v>177714184.83693942</v>
      </c>
      <c r="Q47" s="63">
        <f t="shared" ca="1" si="16"/>
        <v>20712124.690237816</v>
      </c>
      <c r="R47">
        <f t="shared" ca="1" si="5"/>
        <v>2.2387131798459079E-3</v>
      </c>
    </row>
    <row r="48" spans="1:18">
      <c r="A48" s="73">
        <v>927.5</v>
      </c>
      <c r="B48" s="73">
        <v>-2.7747499552788213E-4</v>
      </c>
      <c r="C48" s="73">
        <v>1</v>
      </c>
      <c r="D48" s="75">
        <f t="shared" si="6"/>
        <v>9.2749999999999999E-2</v>
      </c>
      <c r="E48" s="75">
        <f t="shared" si="6"/>
        <v>-2.7747499552788213E-4</v>
      </c>
      <c r="F48" s="63">
        <f t="shared" si="7"/>
        <v>9.2749999999999999E-2</v>
      </c>
      <c r="G48" s="63">
        <f t="shared" si="7"/>
        <v>-2.7747499552788213E-4</v>
      </c>
      <c r="H48" s="63">
        <f t="shared" si="8"/>
        <v>8.6025624999999991E-3</v>
      </c>
      <c r="I48" s="63">
        <f t="shared" si="9"/>
        <v>7.9788767187499992E-4</v>
      </c>
      <c r="J48" s="63">
        <f t="shared" si="10"/>
        <v>7.4004081566406236E-5</v>
      </c>
      <c r="K48" s="63">
        <f t="shared" si="11"/>
        <v>-2.5735805835211066E-5</v>
      </c>
      <c r="L48" s="63">
        <f t="shared" si="12"/>
        <v>-2.3869959912158263E-6</v>
      </c>
      <c r="M48" s="63">
        <f t="shared" ca="1" si="4"/>
        <v>-1.8830839380028705E-3</v>
      </c>
      <c r="N48" s="63">
        <f t="shared" ca="1" si="13"/>
        <v>2.5779800761556506E-6</v>
      </c>
      <c r="O48" s="17">
        <f t="shared" ca="1" si="14"/>
        <v>3433844684.5405693</v>
      </c>
      <c r="P48" s="63">
        <f t="shared" ca="1" si="15"/>
        <v>163674022.81813207</v>
      </c>
      <c r="Q48" s="63">
        <f t="shared" ca="1" si="16"/>
        <v>22225467.948585872</v>
      </c>
      <c r="R48">
        <f t="shared" ca="1" si="5"/>
        <v>1.6056089424749884E-3</v>
      </c>
    </row>
    <row r="49" spans="1:18">
      <c r="A49" s="73">
        <v>930</v>
      </c>
      <c r="B49" s="73">
        <v>-1.9169999723089859E-4</v>
      </c>
      <c r="C49" s="73">
        <v>1</v>
      </c>
      <c r="D49" s="75">
        <f t="shared" si="6"/>
        <v>9.2999999999999999E-2</v>
      </c>
      <c r="E49" s="75">
        <f t="shared" si="6"/>
        <v>-1.9169999723089859E-4</v>
      </c>
      <c r="F49" s="63">
        <f t="shared" si="7"/>
        <v>9.2999999999999999E-2</v>
      </c>
      <c r="G49" s="63">
        <f t="shared" si="7"/>
        <v>-1.9169999723089859E-4</v>
      </c>
      <c r="H49" s="63">
        <f t="shared" si="8"/>
        <v>8.6490000000000004E-3</v>
      </c>
      <c r="I49" s="63">
        <f t="shared" si="9"/>
        <v>8.0435700000000001E-4</v>
      </c>
      <c r="J49" s="63">
        <f t="shared" si="10"/>
        <v>7.4805200999999996E-5</v>
      </c>
      <c r="K49" s="63">
        <f t="shared" si="11"/>
        <v>-1.7828099742473567E-5</v>
      </c>
      <c r="L49" s="63">
        <f t="shared" si="12"/>
        <v>-1.6580132760500418E-6</v>
      </c>
      <c r="M49" s="63">
        <f t="shared" ca="1" si="4"/>
        <v>-1.8856734220740131E-3</v>
      </c>
      <c r="N49" s="63">
        <f t="shared" ca="1" si="13"/>
        <v>2.8695459640747109E-6</v>
      </c>
      <c r="O49" s="17">
        <f t="shared" ca="1" si="14"/>
        <v>3433184273.47053</v>
      </c>
      <c r="P49" s="63">
        <f t="shared" ca="1" si="15"/>
        <v>163045025.57810077</v>
      </c>
      <c r="Q49" s="63">
        <f t="shared" ca="1" si="16"/>
        <v>22295963.478896342</v>
      </c>
      <c r="R49">
        <f t="shared" ca="1" si="5"/>
        <v>1.6939734248431146E-3</v>
      </c>
    </row>
    <row r="50" spans="1:18">
      <c r="A50" s="73">
        <v>951</v>
      </c>
      <c r="B50" s="73">
        <v>-1.7751189996488392E-2</v>
      </c>
      <c r="C50" s="73">
        <v>1</v>
      </c>
      <c r="D50" s="75">
        <f t="shared" si="6"/>
        <v>9.5100000000000004E-2</v>
      </c>
      <c r="E50" s="75">
        <f t="shared" si="6"/>
        <v>-1.7751189996488392E-2</v>
      </c>
      <c r="F50" s="63">
        <f t="shared" si="7"/>
        <v>9.5100000000000004E-2</v>
      </c>
      <c r="G50" s="63">
        <f t="shared" si="7"/>
        <v>-1.7751189996488392E-2</v>
      </c>
      <c r="H50" s="63">
        <f t="shared" si="8"/>
        <v>9.0440099999999999E-3</v>
      </c>
      <c r="I50" s="63">
        <f t="shared" si="9"/>
        <v>8.6008535100000002E-4</v>
      </c>
      <c r="J50" s="63">
        <f t="shared" si="10"/>
        <v>8.179411688010001E-5</v>
      </c>
      <c r="K50" s="63">
        <f t="shared" si="11"/>
        <v>-1.6881381686660462E-3</v>
      </c>
      <c r="L50" s="63">
        <f t="shared" si="12"/>
        <v>-1.6054193984014101E-4</v>
      </c>
      <c r="M50" s="63">
        <f t="shared" ca="1" si="4"/>
        <v>-1.907337714592165E-3</v>
      </c>
      <c r="N50" s="63">
        <f t="shared" ca="1" si="13"/>
        <v>2.510276551305483E-4</v>
      </c>
      <c r="O50" s="17">
        <f t="shared" ca="1" si="14"/>
        <v>3427638280.8054824</v>
      </c>
      <c r="P50" s="63">
        <f t="shared" ca="1" si="15"/>
        <v>157813310.6338051</v>
      </c>
      <c r="Q50" s="63">
        <f t="shared" ca="1" si="16"/>
        <v>22891817.827890459</v>
      </c>
      <c r="R50">
        <f t="shared" ca="1" si="5"/>
        <v>-1.5843852281896227E-2</v>
      </c>
    </row>
    <row r="51" spans="1:18">
      <c r="A51" s="73">
        <v>963</v>
      </c>
      <c r="B51" s="73">
        <v>-1.7599469996639527E-2</v>
      </c>
      <c r="C51" s="73">
        <v>1</v>
      </c>
      <c r="D51" s="75">
        <f t="shared" si="6"/>
        <v>9.6299999999999997E-2</v>
      </c>
      <c r="E51" s="75">
        <f t="shared" si="6"/>
        <v>-1.7599469996639527E-2</v>
      </c>
      <c r="F51" s="63">
        <f t="shared" si="7"/>
        <v>9.6299999999999997E-2</v>
      </c>
      <c r="G51" s="63">
        <f t="shared" si="7"/>
        <v>-1.7599469996639527E-2</v>
      </c>
      <c r="H51" s="63">
        <f t="shared" si="8"/>
        <v>9.2736899999999994E-3</v>
      </c>
      <c r="I51" s="63">
        <f t="shared" si="9"/>
        <v>8.9305634699999995E-4</v>
      </c>
      <c r="J51" s="63">
        <f t="shared" si="10"/>
        <v>8.6001326216099996E-5</v>
      </c>
      <c r="K51" s="63">
        <f t="shared" si="11"/>
        <v>-1.6948289606763865E-3</v>
      </c>
      <c r="L51" s="63">
        <f t="shared" si="12"/>
        <v>-1.6321202891313603E-4</v>
      </c>
      <c r="M51" s="63">
        <f t="shared" ca="1" si="4"/>
        <v>-1.9196471989144704E-3</v>
      </c>
      <c r="N51" s="63">
        <f t="shared" ca="1" si="13"/>
        <v>2.4585684296805839E-4</v>
      </c>
      <c r="O51" s="17">
        <f t="shared" ca="1" si="14"/>
        <v>3424470315.0980463</v>
      </c>
      <c r="P51" s="63">
        <f t="shared" ca="1" si="15"/>
        <v>154865284.44919837</v>
      </c>
      <c r="Q51" s="63">
        <f t="shared" ca="1" si="16"/>
        <v>23235255.817502178</v>
      </c>
      <c r="R51">
        <f t="shared" ca="1" si="5"/>
        <v>-1.5679822797725056E-2</v>
      </c>
    </row>
    <row r="52" spans="1:18">
      <c r="A52" s="73">
        <v>991</v>
      </c>
      <c r="B52" s="73">
        <v>-4.7879000339889899E-4</v>
      </c>
      <c r="C52" s="73">
        <v>1</v>
      </c>
      <c r="D52" s="75">
        <f t="shared" si="6"/>
        <v>9.9099999999999994E-2</v>
      </c>
      <c r="E52" s="75">
        <f t="shared" si="6"/>
        <v>-4.7879000339889899E-4</v>
      </c>
      <c r="F52" s="63">
        <f t="shared" si="7"/>
        <v>9.9099999999999994E-2</v>
      </c>
      <c r="G52" s="63">
        <f t="shared" si="7"/>
        <v>-4.7879000339889899E-4</v>
      </c>
      <c r="H52" s="63">
        <f t="shared" si="8"/>
        <v>9.8208099999999993E-3</v>
      </c>
      <c r="I52" s="63">
        <f t="shared" si="9"/>
        <v>9.7324227099999982E-4</v>
      </c>
      <c r="J52" s="63">
        <f t="shared" si="10"/>
        <v>9.6448309056099975E-5</v>
      </c>
      <c r="K52" s="63">
        <f t="shared" si="11"/>
        <v>-4.7448089336830885E-5</v>
      </c>
      <c r="L52" s="63">
        <f t="shared" si="12"/>
        <v>-4.7021056532799405E-6</v>
      </c>
      <c r="M52" s="63">
        <f t="shared" ca="1" si="4"/>
        <v>-1.9481710341245125E-3</v>
      </c>
      <c r="N52" s="63">
        <f t="shared" ca="1" si="13"/>
        <v>2.1590806134562662E-6</v>
      </c>
      <c r="O52" s="17">
        <f t="shared" ca="1" si="14"/>
        <v>3417081718.1560264</v>
      </c>
      <c r="P52" s="63">
        <f t="shared" ca="1" si="15"/>
        <v>148103562.89376789</v>
      </c>
      <c r="Q52" s="63">
        <f t="shared" ca="1" si="16"/>
        <v>24044892.334169269</v>
      </c>
      <c r="R52">
        <f t="shared" ca="1" si="5"/>
        <v>1.4693810307256135E-3</v>
      </c>
    </row>
    <row r="53" spans="1:18">
      <c r="A53" s="73">
        <v>1008</v>
      </c>
      <c r="B53" s="73">
        <v>-1.5552000695606694E-4</v>
      </c>
      <c r="C53" s="73">
        <v>1</v>
      </c>
      <c r="D53" s="75">
        <f t="shared" si="6"/>
        <v>0.1008</v>
      </c>
      <c r="E53" s="75">
        <f t="shared" si="6"/>
        <v>-1.5552000695606694E-4</v>
      </c>
      <c r="F53" s="63">
        <f t="shared" si="7"/>
        <v>0.1008</v>
      </c>
      <c r="G53" s="63">
        <f t="shared" si="7"/>
        <v>-1.5552000695606694E-4</v>
      </c>
      <c r="H53" s="63">
        <f t="shared" si="8"/>
        <v>1.016064E-2</v>
      </c>
      <c r="I53" s="63">
        <f t="shared" si="9"/>
        <v>1.0241925120000001E-3</v>
      </c>
      <c r="J53" s="63">
        <f t="shared" si="10"/>
        <v>1.0323860520960001E-4</v>
      </c>
      <c r="K53" s="63">
        <f t="shared" si="11"/>
        <v>-1.5676416701171548E-5</v>
      </c>
      <c r="L53" s="63">
        <f t="shared" si="12"/>
        <v>-1.580182803478092E-6</v>
      </c>
      <c r="M53" s="63">
        <f t="shared" ca="1" si="4"/>
        <v>-1.965353634448793E-3</v>
      </c>
      <c r="N53" s="63">
        <f t="shared" ca="1" si="13"/>
        <v>3.2754977592034792E-6</v>
      </c>
      <c r="O53" s="17">
        <f t="shared" ca="1" si="14"/>
        <v>3412598057.6199236</v>
      </c>
      <c r="P53" s="63">
        <f t="shared" ca="1" si="15"/>
        <v>144077871.64689457</v>
      </c>
      <c r="Q53" s="63">
        <f t="shared" ca="1" si="16"/>
        <v>24542074.463367313</v>
      </c>
      <c r="R53">
        <f t="shared" ca="1" si="5"/>
        <v>1.809833627492726E-3</v>
      </c>
    </row>
    <row r="54" spans="1:18">
      <c r="A54" s="73">
        <v>1014.5</v>
      </c>
      <c r="B54" s="73">
        <v>-2.452505003020633E-3</v>
      </c>
      <c r="C54" s="73">
        <v>1</v>
      </c>
      <c r="D54" s="75">
        <f t="shared" si="6"/>
        <v>0.10145</v>
      </c>
      <c r="E54" s="75">
        <f t="shared" si="6"/>
        <v>-2.452505003020633E-3</v>
      </c>
      <c r="F54" s="63">
        <f t="shared" si="7"/>
        <v>0.10145</v>
      </c>
      <c r="G54" s="63">
        <f t="shared" si="7"/>
        <v>-2.452505003020633E-3</v>
      </c>
      <c r="H54" s="63">
        <f t="shared" si="8"/>
        <v>1.0292102499999999E-2</v>
      </c>
      <c r="I54" s="63">
        <f t="shared" si="9"/>
        <v>1.0441337986249999E-3</v>
      </c>
      <c r="J54" s="63">
        <f t="shared" si="10"/>
        <v>1.0592737387050624E-4</v>
      </c>
      <c r="K54" s="63">
        <f t="shared" si="11"/>
        <v>-2.4880663255644322E-4</v>
      </c>
      <c r="L54" s="63">
        <f t="shared" si="12"/>
        <v>-2.5241432872851165E-5</v>
      </c>
      <c r="M54" s="63">
        <f t="shared" ca="1" si="4"/>
        <v>-1.9718964079857267E-3</v>
      </c>
      <c r="N54" s="63">
        <f t="shared" ca="1" si="13"/>
        <v>2.3098462162142657E-7</v>
      </c>
      <c r="O54" s="17">
        <f t="shared" ca="1" si="14"/>
        <v>3410884171.3914495</v>
      </c>
      <c r="P54" s="63">
        <f t="shared" ca="1" si="15"/>
        <v>142554488.2616075</v>
      </c>
      <c r="Q54" s="63">
        <f t="shared" ca="1" si="16"/>
        <v>24733288.026173752</v>
      </c>
      <c r="R54">
        <f t="shared" ca="1" si="5"/>
        <v>-4.8060859503490632E-4</v>
      </c>
    </row>
    <row r="55" spans="1:18">
      <c r="A55" s="73">
        <v>1049.5</v>
      </c>
      <c r="B55" s="73">
        <v>-5.1654998969752342E-5</v>
      </c>
      <c r="C55" s="73">
        <v>1</v>
      </c>
      <c r="D55" s="75">
        <f t="shared" si="6"/>
        <v>0.10495</v>
      </c>
      <c r="E55" s="75">
        <f t="shared" si="6"/>
        <v>-5.1654998969752342E-5</v>
      </c>
      <c r="F55" s="63">
        <f t="shared" si="7"/>
        <v>0.10495</v>
      </c>
      <c r="G55" s="63">
        <f t="shared" si="7"/>
        <v>-5.1654998969752342E-5</v>
      </c>
      <c r="H55" s="63">
        <f t="shared" si="8"/>
        <v>1.10145025E-2</v>
      </c>
      <c r="I55" s="63">
        <f t="shared" si="9"/>
        <v>1.1559720373750001E-3</v>
      </c>
      <c r="J55" s="63">
        <f t="shared" si="10"/>
        <v>1.2131926532250627E-4</v>
      </c>
      <c r="K55" s="63">
        <f t="shared" si="11"/>
        <v>-5.4211921418755086E-6</v>
      </c>
      <c r="L55" s="63">
        <f t="shared" si="12"/>
        <v>-5.6895411528983463E-7</v>
      </c>
      <c r="M55" s="63">
        <f t="shared" ca="1" si="4"/>
        <v>-2.0068695633643002E-3</v>
      </c>
      <c r="N55" s="63">
        <f t="shared" ca="1" si="13"/>
        <v>3.8228639928205616E-6</v>
      </c>
      <c r="O55" s="17">
        <f t="shared" ca="1" si="14"/>
        <v>3401659882.646523</v>
      </c>
      <c r="P55" s="63">
        <f t="shared" ca="1" si="15"/>
        <v>134501842.89884731</v>
      </c>
      <c r="Q55" s="63">
        <f t="shared" ca="1" si="16"/>
        <v>25773421.2172128</v>
      </c>
      <c r="R55">
        <f t="shared" ca="1" si="5"/>
        <v>1.9552145643945478E-3</v>
      </c>
    </row>
    <row r="56" spans="1:18">
      <c r="A56" s="73">
        <v>1056</v>
      </c>
      <c r="B56" s="73">
        <v>-1.4864000695524737E-4</v>
      </c>
      <c r="C56" s="73">
        <v>1</v>
      </c>
      <c r="D56" s="75">
        <f t="shared" si="6"/>
        <v>0.1056</v>
      </c>
      <c r="E56" s="75">
        <f t="shared" si="6"/>
        <v>-1.4864000695524737E-4</v>
      </c>
      <c r="F56" s="63">
        <f t="shared" si="7"/>
        <v>0.1056</v>
      </c>
      <c r="G56" s="63">
        <f t="shared" si="7"/>
        <v>-1.4864000695524737E-4</v>
      </c>
      <c r="H56" s="63">
        <f t="shared" si="8"/>
        <v>1.1151359999999999E-2</v>
      </c>
      <c r="I56" s="63">
        <f t="shared" si="9"/>
        <v>1.177583616E-3</v>
      </c>
      <c r="J56" s="63">
        <f t="shared" si="10"/>
        <v>1.243528298496E-4</v>
      </c>
      <c r="K56" s="63">
        <f t="shared" si="11"/>
        <v>-1.5696384734474121E-5</v>
      </c>
      <c r="L56" s="63">
        <f t="shared" si="12"/>
        <v>-1.657538227960467E-6</v>
      </c>
      <c r="M56" s="63">
        <f t="shared" ca="1" si="4"/>
        <v>-2.0133168189679796E-3</v>
      </c>
      <c r="N56" s="63">
        <f t="shared" ca="1" si="13"/>
        <v>3.4770196132579662E-6</v>
      </c>
      <c r="O56" s="17">
        <f t="shared" ca="1" si="14"/>
        <v>3399947605.5435791</v>
      </c>
      <c r="P56" s="63">
        <f t="shared" ca="1" si="15"/>
        <v>133034160.95825437</v>
      </c>
      <c r="Q56" s="63">
        <f t="shared" ca="1" si="16"/>
        <v>25968531.245866515</v>
      </c>
      <c r="R56">
        <f t="shared" ca="1" si="5"/>
        <v>1.8646768120127322E-3</v>
      </c>
    </row>
    <row r="57" spans="1:18">
      <c r="A57" s="73">
        <v>1056</v>
      </c>
      <c r="B57" s="73">
        <v>4.5135999243939295E-4</v>
      </c>
      <c r="C57" s="73">
        <v>1</v>
      </c>
      <c r="D57" s="75">
        <f t="shared" si="6"/>
        <v>0.1056</v>
      </c>
      <c r="E57" s="75">
        <f t="shared" si="6"/>
        <v>4.5135999243939295E-4</v>
      </c>
      <c r="F57" s="63">
        <f t="shared" si="7"/>
        <v>0.1056</v>
      </c>
      <c r="G57" s="63">
        <f t="shared" si="7"/>
        <v>4.5135999243939295E-4</v>
      </c>
      <c r="H57" s="63">
        <f t="shared" si="8"/>
        <v>1.1151359999999999E-2</v>
      </c>
      <c r="I57" s="63">
        <f t="shared" si="9"/>
        <v>1.177583616E-3</v>
      </c>
      <c r="J57" s="63">
        <f t="shared" si="10"/>
        <v>1.243528298496E-4</v>
      </c>
      <c r="K57" s="63">
        <f t="shared" si="11"/>
        <v>4.7663615201599896E-5</v>
      </c>
      <c r="L57" s="63">
        <f t="shared" si="12"/>
        <v>5.0332777652889486E-6</v>
      </c>
      <c r="M57" s="63">
        <f t="shared" ca="1" si="4"/>
        <v>-2.0133168189679796E-3</v>
      </c>
      <c r="N57" s="63">
        <f t="shared" ca="1" si="13"/>
        <v>6.0746317846892133E-6</v>
      </c>
      <c r="O57" s="17">
        <f t="shared" ca="1" si="14"/>
        <v>3399947605.5435791</v>
      </c>
      <c r="P57" s="63">
        <f t="shared" ca="1" si="15"/>
        <v>133034160.95825437</v>
      </c>
      <c r="Q57" s="63">
        <f t="shared" ca="1" si="16"/>
        <v>25968531.245866515</v>
      </c>
      <c r="R57">
        <f t="shared" ca="1" si="5"/>
        <v>2.4646768114073726E-3</v>
      </c>
    </row>
    <row r="58" spans="1:18">
      <c r="A58" s="73">
        <v>1781</v>
      </c>
      <c r="B58" s="73">
        <v>-8.6738899990450591E-3</v>
      </c>
      <c r="C58" s="73">
        <v>0.1</v>
      </c>
      <c r="D58" s="75">
        <f t="shared" si="6"/>
        <v>0.17810000000000001</v>
      </c>
      <c r="E58" s="75">
        <f t="shared" si="6"/>
        <v>-8.6738899990450591E-3</v>
      </c>
      <c r="F58" s="63">
        <f t="shared" si="7"/>
        <v>1.7810000000000003E-2</v>
      </c>
      <c r="G58" s="63">
        <f t="shared" si="7"/>
        <v>-8.6738899990450595E-4</v>
      </c>
      <c r="H58" s="63">
        <f t="shared" si="8"/>
        <v>3.1719610000000005E-3</v>
      </c>
      <c r="I58" s="63">
        <f t="shared" si="9"/>
        <v>5.6492625410000015E-4</v>
      </c>
      <c r="J58" s="63">
        <f t="shared" si="10"/>
        <v>1.0061336585521003E-4</v>
      </c>
      <c r="K58" s="63">
        <f t="shared" si="11"/>
        <v>-1.5448198088299252E-4</v>
      </c>
      <c r="L58" s="63">
        <f t="shared" si="12"/>
        <v>-2.7513240795260968E-5</v>
      </c>
      <c r="M58" s="63">
        <f t="shared" ca="1" si="4"/>
        <v>-2.6385380683170705E-3</v>
      </c>
      <c r="N58" s="63">
        <f t="shared" ca="1" si="13"/>
        <v>3.6425472927742066E-6</v>
      </c>
      <c r="O58" s="17">
        <f t="shared" ca="1" si="14"/>
        <v>32105790.585912965</v>
      </c>
      <c r="P58" s="63">
        <f t="shared" ca="1" si="15"/>
        <v>214405.1903758343</v>
      </c>
      <c r="Q58" s="63">
        <f t="shared" ca="1" si="16"/>
        <v>511929.1291126599</v>
      </c>
      <c r="R58">
        <f t="shared" ca="1" si="5"/>
        <v>-6.035351930727989E-3</v>
      </c>
    </row>
    <row r="59" spans="1:18">
      <c r="A59" s="73">
        <v>1786</v>
      </c>
      <c r="B59" s="73">
        <v>-8.9023399996221997E-3</v>
      </c>
      <c r="C59" s="73">
        <v>0.1</v>
      </c>
      <c r="D59" s="75">
        <f t="shared" si="6"/>
        <v>0.17860000000000001</v>
      </c>
      <c r="E59" s="75">
        <f t="shared" si="6"/>
        <v>-8.9023399996221997E-3</v>
      </c>
      <c r="F59" s="63">
        <f t="shared" si="7"/>
        <v>1.7860000000000001E-2</v>
      </c>
      <c r="G59" s="63">
        <f t="shared" si="7"/>
        <v>-8.9023399996222006E-4</v>
      </c>
      <c r="H59" s="63">
        <f t="shared" si="8"/>
        <v>3.1897960000000004E-3</v>
      </c>
      <c r="I59" s="63">
        <f t="shared" si="9"/>
        <v>5.6969756560000008E-4</v>
      </c>
      <c r="J59" s="63">
        <f t="shared" si="10"/>
        <v>1.0174798521616002E-4</v>
      </c>
      <c r="K59" s="63">
        <f t="shared" si="11"/>
        <v>-1.5899579239325251E-4</v>
      </c>
      <c r="L59" s="63">
        <f t="shared" si="12"/>
        <v>-2.8396648521434902E-5</v>
      </c>
      <c r="M59" s="63">
        <f t="shared" ca="1" si="4"/>
        <v>-2.6422037101674258E-3</v>
      </c>
      <c r="N59" s="63">
        <f t="shared" ca="1" si="13"/>
        <v>3.9189306362548583E-6</v>
      </c>
      <c r="O59" s="17">
        <f t="shared" ca="1" si="14"/>
        <v>32092844.133552883</v>
      </c>
      <c r="P59" s="63">
        <f t="shared" ca="1" si="15"/>
        <v>210128.06489385793</v>
      </c>
      <c r="Q59" s="63">
        <f t="shared" ca="1" si="16"/>
        <v>513883.89928617189</v>
      </c>
      <c r="R59">
        <f t="shared" ca="1" si="5"/>
        <v>-6.2601362894547739E-3</v>
      </c>
    </row>
    <row r="60" spans="1:18">
      <c r="A60" s="73">
        <v>1799</v>
      </c>
      <c r="B60" s="73">
        <v>-1.1963100041612051E-3</v>
      </c>
      <c r="C60" s="73">
        <v>1</v>
      </c>
      <c r="D60" s="75">
        <f t="shared" si="6"/>
        <v>0.1799</v>
      </c>
      <c r="E60" s="75">
        <f t="shared" si="6"/>
        <v>-1.1963100041612051E-3</v>
      </c>
      <c r="F60" s="63">
        <f t="shared" si="7"/>
        <v>0.1799</v>
      </c>
      <c r="G60" s="63">
        <f t="shared" si="7"/>
        <v>-1.1963100041612051E-3</v>
      </c>
      <c r="H60" s="63">
        <f t="shared" si="8"/>
        <v>3.2364009999999999E-2</v>
      </c>
      <c r="I60" s="63">
        <f t="shared" si="9"/>
        <v>5.8222853989999997E-3</v>
      </c>
      <c r="J60" s="63">
        <f t="shared" si="10"/>
        <v>1.0474291432800999E-3</v>
      </c>
      <c r="K60" s="63">
        <f t="shared" si="11"/>
        <v>-2.1521616974860082E-4</v>
      </c>
      <c r="L60" s="63">
        <f t="shared" si="12"/>
        <v>-3.8717388937773287E-5</v>
      </c>
      <c r="M60" s="63">
        <f t="shared" ca="1" si="4"/>
        <v>-2.6516929495133241E-3</v>
      </c>
      <c r="N60" s="63">
        <f t="shared" ca="1" si="13"/>
        <v>2.1181395176218088E-6</v>
      </c>
      <c r="O60" s="17">
        <f t="shared" ca="1" si="14"/>
        <v>3205919077.4068542</v>
      </c>
      <c r="P60" s="63">
        <f t="shared" ca="1" si="15"/>
        <v>19921604.17717322</v>
      </c>
      <c r="Q60" s="63">
        <f t="shared" ca="1" si="16"/>
        <v>51897863.00527966</v>
      </c>
      <c r="R60">
        <f t="shared" ca="1" si="5"/>
        <v>1.4553829453521189E-3</v>
      </c>
    </row>
    <row r="61" spans="1:18">
      <c r="A61" s="73">
        <v>1820</v>
      </c>
      <c r="B61" s="73">
        <v>-3.855800001474563E-3</v>
      </c>
      <c r="C61" s="73">
        <v>0.1</v>
      </c>
      <c r="D61" s="75">
        <f t="shared" si="6"/>
        <v>0.182</v>
      </c>
      <c r="E61" s="75">
        <f t="shared" si="6"/>
        <v>-3.855800001474563E-3</v>
      </c>
      <c r="F61" s="63">
        <f t="shared" si="7"/>
        <v>1.8200000000000001E-2</v>
      </c>
      <c r="G61" s="63">
        <f t="shared" si="7"/>
        <v>-3.8558000014745632E-4</v>
      </c>
      <c r="H61" s="63">
        <f t="shared" si="8"/>
        <v>3.3124000000000001E-3</v>
      </c>
      <c r="I61" s="63">
        <f t="shared" si="9"/>
        <v>6.0285679999999998E-4</v>
      </c>
      <c r="J61" s="63">
        <f t="shared" si="10"/>
        <v>1.097199376E-4</v>
      </c>
      <c r="K61" s="63">
        <f t="shared" si="11"/>
        <v>-7.017556002683705E-5</v>
      </c>
      <c r="L61" s="63">
        <f t="shared" si="12"/>
        <v>-1.2771951924884343E-5</v>
      </c>
      <c r="M61" s="63">
        <f t="shared" ca="1" si="4"/>
        <v>-2.6668953077813619E-3</v>
      </c>
      <c r="N61" s="63">
        <f t="shared" ca="1" si="13"/>
        <v>1.4134943706857245E-7</v>
      </c>
      <c r="O61" s="17">
        <f t="shared" ca="1" si="14"/>
        <v>32004850.308264848</v>
      </c>
      <c r="P61" s="63">
        <f t="shared" ca="1" si="15"/>
        <v>182223.440491577</v>
      </c>
      <c r="Q61" s="63">
        <f t="shared" ca="1" si="16"/>
        <v>527245.96710419003</v>
      </c>
      <c r="R61">
        <f t="shared" ca="1" si="5"/>
        <v>-1.1889046936932011E-3</v>
      </c>
    </row>
    <row r="62" spans="1:18">
      <c r="A62" s="73">
        <v>1821</v>
      </c>
      <c r="B62" s="73">
        <v>-3.014899994013831E-4</v>
      </c>
      <c r="C62" s="73">
        <v>1</v>
      </c>
      <c r="D62" s="75">
        <f t="shared" si="6"/>
        <v>0.18210000000000001</v>
      </c>
      <c r="E62" s="75">
        <f t="shared" si="6"/>
        <v>-3.014899994013831E-4</v>
      </c>
      <c r="F62" s="63">
        <f t="shared" si="7"/>
        <v>0.18210000000000001</v>
      </c>
      <c r="G62" s="63">
        <f t="shared" si="7"/>
        <v>-3.014899994013831E-4</v>
      </c>
      <c r="H62" s="63">
        <f t="shared" si="8"/>
        <v>3.3160410000000001E-2</v>
      </c>
      <c r="I62" s="63">
        <f t="shared" si="9"/>
        <v>6.0385106610000008E-3</v>
      </c>
      <c r="J62" s="63">
        <f t="shared" si="10"/>
        <v>1.0996127913681002E-3</v>
      </c>
      <c r="K62" s="63">
        <f t="shared" si="11"/>
        <v>-5.4901328890991869E-5</v>
      </c>
      <c r="L62" s="63">
        <f t="shared" si="12"/>
        <v>-9.9975319910496193E-6</v>
      </c>
      <c r="M62" s="63">
        <f t="shared" ca="1" si="4"/>
        <v>-2.6676153345257408E-3</v>
      </c>
      <c r="N62" s="63">
        <f t="shared" ca="1" si="13"/>
        <v>5.5985491015173541E-6</v>
      </c>
      <c r="O62" s="17">
        <f t="shared" ca="1" si="14"/>
        <v>3200226336.5676827</v>
      </c>
      <c r="P62" s="63">
        <f t="shared" ca="1" si="15"/>
        <v>18143377.315481201</v>
      </c>
      <c r="Q62" s="63">
        <f t="shared" ca="1" si="16"/>
        <v>52764079.546430379</v>
      </c>
      <c r="R62">
        <f t="shared" ca="1" si="5"/>
        <v>2.3661253351243577E-3</v>
      </c>
    </row>
    <row r="63" spans="1:18">
      <c r="A63" s="73">
        <v>1847</v>
      </c>
      <c r="B63" s="73">
        <v>1.8710569995164406E-2</v>
      </c>
      <c r="C63" s="73">
        <v>0.1</v>
      </c>
      <c r="D63" s="75">
        <f t="shared" si="6"/>
        <v>0.1847</v>
      </c>
      <c r="E63" s="75">
        <f t="shared" si="6"/>
        <v>1.8710569995164406E-2</v>
      </c>
      <c r="F63" s="63">
        <f t="shared" si="7"/>
        <v>1.847E-2</v>
      </c>
      <c r="G63" s="63">
        <f t="shared" si="7"/>
        <v>1.8710569995164406E-3</v>
      </c>
      <c r="H63" s="63">
        <f t="shared" si="8"/>
        <v>3.4114090000000002E-3</v>
      </c>
      <c r="I63" s="63">
        <f t="shared" si="9"/>
        <v>6.3008724230000004E-4</v>
      </c>
      <c r="J63" s="63">
        <f t="shared" si="10"/>
        <v>1.1637711365281001E-4</v>
      </c>
      <c r="K63" s="63">
        <f t="shared" si="11"/>
        <v>3.4558422781068656E-4</v>
      </c>
      <c r="L63" s="63">
        <f t="shared" si="12"/>
        <v>6.3829406876633813E-5</v>
      </c>
      <c r="M63" s="63">
        <f t="shared" ca="1" si="4"/>
        <v>-2.6862117414845179E-3</v>
      </c>
      <c r="N63" s="63">
        <f t="shared" ca="1" si="13"/>
        <v>4.5782226868579292E-5</v>
      </c>
      <c r="O63" s="17">
        <f t="shared" ca="1" si="14"/>
        <v>31935025.179302339</v>
      </c>
      <c r="P63" s="63">
        <f t="shared" ca="1" si="15"/>
        <v>161522.74214938964</v>
      </c>
      <c r="Q63" s="63">
        <f t="shared" ca="1" si="16"/>
        <v>537942.61194913532</v>
      </c>
      <c r="R63">
        <f t="shared" ca="1" si="5"/>
        <v>2.1396781736648923E-2</v>
      </c>
    </row>
    <row r="64" spans="1:18">
      <c r="A64" s="73">
        <v>1849.5</v>
      </c>
      <c r="B64" s="73">
        <v>3.5963449990958907E-3</v>
      </c>
      <c r="C64" s="73">
        <v>0.1</v>
      </c>
      <c r="D64" s="75">
        <f t="shared" si="6"/>
        <v>0.18495</v>
      </c>
      <c r="E64" s="75">
        <f t="shared" si="6"/>
        <v>3.5963449990958907E-3</v>
      </c>
      <c r="F64" s="63">
        <f t="shared" si="7"/>
        <v>1.8495000000000001E-2</v>
      </c>
      <c r="G64" s="63">
        <f t="shared" si="7"/>
        <v>3.596344999095891E-4</v>
      </c>
      <c r="H64" s="63">
        <f t="shared" si="8"/>
        <v>3.4206502500000002E-3</v>
      </c>
      <c r="I64" s="63">
        <f t="shared" si="9"/>
        <v>6.3264926373750004E-4</v>
      </c>
      <c r="J64" s="63">
        <f t="shared" si="10"/>
        <v>1.1700848132825063E-4</v>
      </c>
      <c r="K64" s="63">
        <f t="shared" si="11"/>
        <v>6.6514400758278499E-5</v>
      </c>
      <c r="L64" s="63">
        <f t="shared" si="12"/>
        <v>1.2301838420243608E-5</v>
      </c>
      <c r="M64" s="63">
        <f t="shared" ca="1" si="4"/>
        <v>-2.6879872427972929E-3</v>
      </c>
      <c r="N64" s="63">
        <f t="shared" ca="1" si="13"/>
        <v>3.9492831726498208E-6</v>
      </c>
      <c r="O64" s="17">
        <f t="shared" ca="1" si="14"/>
        <v>31928562.236293554</v>
      </c>
      <c r="P64" s="63">
        <f t="shared" ca="1" si="15"/>
        <v>159671.05260218811</v>
      </c>
      <c r="Q64" s="63">
        <f t="shared" ca="1" si="16"/>
        <v>538936.83612832671</v>
      </c>
      <c r="R64">
        <f t="shared" ca="1" si="5"/>
        <v>6.2843322418931835E-3</v>
      </c>
    </row>
    <row r="65" spans="1:18">
      <c r="A65" s="73">
        <v>1854.5</v>
      </c>
      <c r="B65" s="73">
        <v>-6.3210500229615718E-4</v>
      </c>
      <c r="C65" s="73">
        <v>0.1</v>
      </c>
      <c r="D65" s="75">
        <f t="shared" si="6"/>
        <v>0.18545</v>
      </c>
      <c r="E65" s="75">
        <f t="shared" si="6"/>
        <v>-6.3210500229615718E-4</v>
      </c>
      <c r="F65" s="63">
        <f t="shared" si="7"/>
        <v>1.8545000000000002E-2</v>
      </c>
      <c r="G65" s="63">
        <f t="shared" si="7"/>
        <v>-6.3210500229615718E-5</v>
      </c>
      <c r="H65" s="63">
        <f t="shared" si="8"/>
        <v>3.4391702500000004E-3</v>
      </c>
      <c r="I65" s="63">
        <f t="shared" si="9"/>
        <v>6.3779412286250013E-4</v>
      </c>
      <c r="J65" s="63">
        <f t="shared" si="10"/>
        <v>1.1827892008485066E-4</v>
      </c>
      <c r="K65" s="63">
        <f t="shared" si="11"/>
        <v>-1.1722387267582235E-5</v>
      </c>
      <c r="L65" s="63">
        <f t="shared" si="12"/>
        <v>-2.1739167187731254E-6</v>
      </c>
      <c r="M65" s="63">
        <f t="shared" ca="1" si="4"/>
        <v>-2.6915316060854995E-3</v>
      </c>
      <c r="N65" s="63">
        <f t="shared" ca="1" si="13"/>
        <v>4.2412379363953053E-7</v>
      </c>
      <c r="O65" s="17">
        <f t="shared" ca="1" si="14"/>
        <v>31915637.544590823</v>
      </c>
      <c r="P65" s="63">
        <f t="shared" ca="1" si="15"/>
        <v>156000.66738927993</v>
      </c>
      <c r="Q65" s="63">
        <f t="shared" ca="1" si="16"/>
        <v>540927.20306797884</v>
      </c>
      <c r="R65">
        <f t="shared" ca="1" si="5"/>
        <v>2.0594266037893424E-3</v>
      </c>
    </row>
    <row r="66" spans="1:18">
      <c r="A66" s="73">
        <v>1857</v>
      </c>
      <c r="B66" s="73">
        <v>-1.6746330002206378E-2</v>
      </c>
      <c r="C66" s="73">
        <v>0.1</v>
      </c>
      <c r="D66" s="75">
        <f t="shared" si="6"/>
        <v>0.1857</v>
      </c>
      <c r="E66" s="75">
        <f t="shared" si="6"/>
        <v>-1.6746330002206378E-2</v>
      </c>
      <c r="F66" s="63">
        <f t="shared" si="7"/>
        <v>1.857E-2</v>
      </c>
      <c r="G66" s="63">
        <f t="shared" si="7"/>
        <v>-1.6746330002206378E-3</v>
      </c>
      <c r="H66" s="63">
        <f t="shared" si="8"/>
        <v>3.4484490000000001E-3</v>
      </c>
      <c r="I66" s="63">
        <f t="shared" si="9"/>
        <v>6.4037697930000004E-4</v>
      </c>
      <c r="J66" s="63">
        <f t="shared" si="10"/>
        <v>1.1891800505601002E-4</v>
      </c>
      <c r="K66" s="63">
        <f t="shared" si="11"/>
        <v>-3.1097934814097245E-4</v>
      </c>
      <c r="L66" s="63">
        <f t="shared" si="12"/>
        <v>-5.7748864949778586E-5</v>
      </c>
      <c r="M66" s="63">
        <f t="shared" ca="1" si="4"/>
        <v>-2.6933004680609303E-3</v>
      </c>
      <c r="N66" s="63">
        <f t="shared" ca="1" si="13"/>
        <v>1.9748763908756426E-5</v>
      </c>
      <c r="O66" s="17">
        <f t="shared" ca="1" si="14"/>
        <v>31909175.796052322</v>
      </c>
      <c r="P66" s="63">
        <f t="shared" ca="1" si="15"/>
        <v>154181.96039614535</v>
      </c>
      <c r="Q66" s="63">
        <f t="shared" ca="1" si="16"/>
        <v>541923.34429052169</v>
      </c>
      <c r="R66">
        <f t="shared" ca="1" si="5"/>
        <v>-1.4053029534145448E-2</v>
      </c>
    </row>
    <row r="67" spans="1:18">
      <c r="A67" s="73">
        <v>1869</v>
      </c>
      <c r="B67" s="73">
        <v>-3.4946100058732554E-3</v>
      </c>
      <c r="C67" s="73">
        <v>0.1</v>
      </c>
      <c r="D67" s="75">
        <f t="shared" si="6"/>
        <v>0.18690000000000001</v>
      </c>
      <c r="E67" s="75">
        <f t="shared" si="6"/>
        <v>-3.4946100058732554E-3</v>
      </c>
      <c r="F67" s="63">
        <f t="shared" si="7"/>
        <v>1.8690000000000002E-2</v>
      </c>
      <c r="G67" s="63">
        <f t="shared" si="7"/>
        <v>-3.4946100058732556E-4</v>
      </c>
      <c r="H67" s="63">
        <f t="shared" si="8"/>
        <v>3.4931610000000007E-3</v>
      </c>
      <c r="I67" s="63">
        <f t="shared" si="9"/>
        <v>6.5287179090000019E-4</v>
      </c>
      <c r="J67" s="63">
        <f t="shared" si="10"/>
        <v>1.2202173771921004E-4</v>
      </c>
      <c r="K67" s="63">
        <f t="shared" si="11"/>
        <v>-6.5314261009771148E-5</v>
      </c>
      <c r="L67" s="63">
        <f t="shared" si="12"/>
        <v>-1.2207235382726228E-5</v>
      </c>
      <c r="M67" s="63">
        <f t="shared" ca="1" si="4"/>
        <v>-2.7017601990177243E-3</v>
      </c>
      <c r="N67" s="63">
        <f t="shared" ca="1" si="13"/>
        <v>6.286108162308531E-8</v>
      </c>
      <c r="O67" s="17">
        <f t="shared" ca="1" si="14"/>
        <v>31878164.948944326</v>
      </c>
      <c r="P67" s="63">
        <f t="shared" ca="1" si="15"/>
        <v>145604.94841935116</v>
      </c>
      <c r="Q67" s="63">
        <f t="shared" ca="1" si="16"/>
        <v>546713.68229089142</v>
      </c>
      <c r="R67">
        <f t="shared" ca="1" si="5"/>
        <v>-7.9284980685553116E-4</v>
      </c>
    </row>
    <row r="68" spans="1:18">
      <c r="A68" s="73">
        <v>1886</v>
      </c>
      <c r="B68" s="73">
        <v>6.5286600001854822E-3</v>
      </c>
      <c r="C68" s="73">
        <v>0.1</v>
      </c>
      <c r="D68" s="75">
        <f t="shared" si="6"/>
        <v>0.18859999999999999</v>
      </c>
      <c r="E68" s="75">
        <f t="shared" si="6"/>
        <v>6.5286600001854822E-3</v>
      </c>
      <c r="F68" s="63">
        <f t="shared" si="7"/>
        <v>1.8860000000000002E-2</v>
      </c>
      <c r="G68" s="63">
        <f t="shared" si="7"/>
        <v>6.5286600001854831E-4</v>
      </c>
      <c r="H68" s="63">
        <f t="shared" si="8"/>
        <v>3.5569960000000002E-3</v>
      </c>
      <c r="I68" s="63">
        <f t="shared" si="9"/>
        <v>6.7084944559999999E-4</v>
      </c>
      <c r="J68" s="63">
        <f t="shared" si="10"/>
        <v>1.2652220544015998E-4</v>
      </c>
      <c r="K68" s="63">
        <f t="shared" si="11"/>
        <v>1.2313052760349821E-4</v>
      </c>
      <c r="L68" s="63">
        <f t="shared" si="12"/>
        <v>2.3222417506019763E-5</v>
      </c>
      <c r="M68" s="63">
        <f t="shared" ca="1" si="4"/>
        <v>-2.7136575327182332E-3</v>
      </c>
      <c r="N68" s="63">
        <f t="shared" ca="1" si="13"/>
        <v>8.5420433379019441E-6</v>
      </c>
      <c r="O68" s="17">
        <f t="shared" ca="1" si="14"/>
        <v>31834248.641737148</v>
      </c>
      <c r="P68" s="63">
        <f t="shared" ca="1" si="15"/>
        <v>133886.12541282136</v>
      </c>
      <c r="Q68" s="63">
        <f t="shared" ca="1" si="16"/>
        <v>553524.97099762212</v>
      </c>
      <c r="R68">
        <f t="shared" ca="1" si="5"/>
        <v>9.2423175329037158E-3</v>
      </c>
    </row>
    <row r="69" spans="1:18">
      <c r="A69" s="73">
        <v>1888.5</v>
      </c>
      <c r="B69" s="73">
        <v>-3.5855649985023774E-3</v>
      </c>
      <c r="C69" s="73">
        <v>0.1</v>
      </c>
      <c r="D69" s="75">
        <f t="shared" si="6"/>
        <v>0.18884999999999999</v>
      </c>
      <c r="E69" s="75">
        <f t="shared" si="6"/>
        <v>-3.5855649985023774E-3</v>
      </c>
      <c r="F69" s="63">
        <f t="shared" si="7"/>
        <v>1.8884999999999999E-2</v>
      </c>
      <c r="G69" s="63">
        <f t="shared" si="7"/>
        <v>-3.5855649985023775E-4</v>
      </c>
      <c r="H69" s="63">
        <f t="shared" si="8"/>
        <v>3.5664322499999995E-3</v>
      </c>
      <c r="I69" s="63">
        <f t="shared" si="9"/>
        <v>6.7352073041249984E-4</v>
      </c>
      <c r="J69" s="63">
        <f t="shared" si="10"/>
        <v>1.271943899384006E-4</v>
      </c>
      <c r="K69" s="63">
        <f t="shared" si="11"/>
        <v>-6.7713394996717403E-5</v>
      </c>
      <c r="L69" s="63">
        <f t="shared" si="12"/>
        <v>-1.2787674645130081E-5</v>
      </c>
      <c r="M69" s="63">
        <f t="shared" ca="1" si="4"/>
        <v>-2.7153985094768196E-3</v>
      </c>
      <c r="N69" s="63">
        <f t="shared" ca="1" si="13"/>
        <v>7.5718971862306624E-8</v>
      </c>
      <c r="O69" s="17">
        <f t="shared" ca="1" si="14"/>
        <v>31827791.917614277</v>
      </c>
      <c r="P69" s="63">
        <f t="shared" ca="1" si="15"/>
        <v>132205.38897985304</v>
      </c>
      <c r="Q69" s="63">
        <f t="shared" ca="1" si="16"/>
        <v>554529.08832822775</v>
      </c>
      <c r="R69">
        <f t="shared" ca="1" si="5"/>
        <v>-8.701664890255578E-4</v>
      </c>
    </row>
    <row r="70" spans="1:18">
      <c r="A70" s="73">
        <v>1891</v>
      </c>
      <c r="B70" s="73">
        <v>-6.997900054557249E-4</v>
      </c>
      <c r="C70" s="73">
        <v>0.1</v>
      </c>
      <c r="D70" s="75">
        <f t="shared" si="6"/>
        <v>0.18909999999999999</v>
      </c>
      <c r="E70" s="75">
        <f t="shared" si="6"/>
        <v>-6.997900054557249E-4</v>
      </c>
      <c r="F70" s="63">
        <f t="shared" si="7"/>
        <v>1.891E-2</v>
      </c>
      <c r="G70" s="63">
        <f t="shared" si="7"/>
        <v>-6.9979000545572487E-5</v>
      </c>
      <c r="H70" s="63">
        <f t="shared" si="8"/>
        <v>3.5758809999999999E-3</v>
      </c>
      <c r="I70" s="63">
        <f t="shared" si="9"/>
        <v>6.7619909709999996E-4</v>
      </c>
      <c r="J70" s="63">
        <f t="shared" si="10"/>
        <v>1.2786924926160999E-4</v>
      </c>
      <c r="K70" s="63">
        <f t="shared" si="11"/>
        <v>-1.3233029003167757E-5</v>
      </c>
      <c r="L70" s="63">
        <f t="shared" si="12"/>
        <v>-2.5023657844990226E-6</v>
      </c>
      <c r="M70" s="63">
        <f t="shared" ca="1" si="4"/>
        <v>-2.717137273122958E-3</v>
      </c>
      <c r="N70" s="63">
        <f t="shared" ca="1" si="13"/>
        <v>4.0696899983644511E-7</v>
      </c>
      <c r="O70" s="17">
        <f t="shared" ca="1" si="14"/>
        <v>31821335.59278331</v>
      </c>
      <c r="P70" s="63">
        <f t="shared" ca="1" si="15"/>
        <v>130535.56414782288</v>
      </c>
      <c r="Q70" s="63">
        <f t="shared" ca="1" si="16"/>
        <v>555533.83346931695</v>
      </c>
      <c r="R70">
        <f t="shared" ca="1" si="5"/>
        <v>2.0173472676672331E-3</v>
      </c>
    </row>
    <row r="71" spans="1:18">
      <c r="A71" s="73">
        <v>1901.5</v>
      </c>
      <c r="B71" s="73">
        <v>1.4204649996827357E-3</v>
      </c>
      <c r="C71" s="73">
        <v>1</v>
      </c>
      <c r="D71" s="75">
        <f t="shared" si="6"/>
        <v>0.19015000000000001</v>
      </c>
      <c r="E71" s="75">
        <f t="shared" si="6"/>
        <v>1.4204649996827357E-3</v>
      </c>
      <c r="F71" s="63">
        <f t="shared" si="7"/>
        <v>0.19015000000000001</v>
      </c>
      <c r="G71" s="63">
        <f t="shared" si="7"/>
        <v>1.4204649996827357E-3</v>
      </c>
      <c r="H71" s="63">
        <f t="shared" si="8"/>
        <v>3.6157022500000004E-2</v>
      </c>
      <c r="I71" s="63">
        <f t="shared" si="9"/>
        <v>6.8752578283750015E-3</v>
      </c>
      <c r="J71" s="63">
        <f t="shared" si="10"/>
        <v>1.3073302760655066E-3</v>
      </c>
      <c r="K71" s="63">
        <f t="shared" si="11"/>
        <v>2.701014196896722E-4</v>
      </c>
      <c r="L71" s="63">
        <f t="shared" si="12"/>
        <v>5.1359784953991171E-5</v>
      </c>
      <c r="M71" s="63">
        <f t="shared" ca="1" si="4"/>
        <v>-2.7244159132488086E-3</v>
      </c>
      <c r="N71" s="63">
        <f t="shared" ca="1" si="13"/>
        <v>1.7180037782384234E-5</v>
      </c>
      <c r="O71" s="17">
        <f t="shared" ca="1" si="14"/>
        <v>3179422339.0516062</v>
      </c>
      <c r="P71" s="63">
        <f t="shared" ca="1" si="15"/>
        <v>12364132.707645116</v>
      </c>
      <c r="Q71" s="63">
        <f t="shared" ca="1" si="16"/>
        <v>55976060.147561885</v>
      </c>
      <c r="R71">
        <f t="shared" ca="1" si="5"/>
        <v>4.1448809129315447E-3</v>
      </c>
    </row>
    <row r="72" spans="1:18">
      <c r="A72" s="73">
        <v>1915.5</v>
      </c>
      <c r="B72" s="73">
        <v>-8.019195003726054E-3</v>
      </c>
      <c r="C72" s="73">
        <v>0.1</v>
      </c>
      <c r="D72" s="75">
        <f t="shared" si="6"/>
        <v>0.19155</v>
      </c>
      <c r="E72" s="75">
        <f t="shared" si="6"/>
        <v>-8.019195003726054E-3</v>
      </c>
      <c r="F72" s="63">
        <f t="shared" si="7"/>
        <v>1.9155000000000002E-2</v>
      </c>
      <c r="G72" s="63">
        <f t="shared" si="7"/>
        <v>-8.0191950037260544E-4</v>
      </c>
      <c r="H72" s="63">
        <f t="shared" si="8"/>
        <v>3.6691402500000003E-3</v>
      </c>
      <c r="I72" s="63">
        <f t="shared" si="9"/>
        <v>7.0282381488750002E-4</v>
      </c>
      <c r="J72" s="63">
        <f t="shared" si="10"/>
        <v>1.3462590174170063E-4</v>
      </c>
      <c r="K72" s="63">
        <f t="shared" si="11"/>
        <v>-1.5360768029637256E-4</v>
      </c>
      <c r="L72" s="63">
        <f t="shared" si="12"/>
        <v>-2.9423551160770164E-5</v>
      </c>
      <c r="M72" s="63">
        <f t="shared" ca="1" si="4"/>
        <v>-2.7340600389443694E-3</v>
      </c>
      <c r="N72" s="63">
        <f t="shared" ca="1" si="13"/>
        <v>2.7932651595957898E-6</v>
      </c>
      <c r="O72" s="17">
        <f t="shared" ca="1" si="14"/>
        <v>31758084.756157409</v>
      </c>
      <c r="P72" s="63">
        <f t="shared" ca="1" si="15"/>
        <v>114747.54741098254</v>
      </c>
      <c r="Q72" s="63">
        <f t="shared" ca="1" si="16"/>
        <v>565413.40029631113</v>
      </c>
      <c r="R72">
        <f t="shared" ca="1" si="5"/>
        <v>-5.2851349647816846E-3</v>
      </c>
    </row>
    <row r="73" spans="1:18">
      <c r="A73" s="73">
        <v>1915.5</v>
      </c>
      <c r="B73" s="73">
        <v>-3.0191949990694411E-3</v>
      </c>
      <c r="C73" s="73">
        <v>0.1</v>
      </c>
      <c r="D73" s="75">
        <f t="shared" si="6"/>
        <v>0.19155</v>
      </c>
      <c r="E73" s="75">
        <f t="shared" si="6"/>
        <v>-3.0191949990694411E-3</v>
      </c>
      <c r="F73" s="63">
        <f t="shared" si="7"/>
        <v>1.9155000000000002E-2</v>
      </c>
      <c r="G73" s="63">
        <f t="shared" si="7"/>
        <v>-3.0191949990694412E-4</v>
      </c>
      <c r="H73" s="63">
        <f t="shared" si="8"/>
        <v>3.6691402500000003E-3</v>
      </c>
      <c r="I73" s="63">
        <f t="shared" si="9"/>
        <v>7.0282381488750002E-4</v>
      </c>
      <c r="J73" s="63">
        <f t="shared" si="10"/>
        <v>1.3462590174170063E-4</v>
      </c>
      <c r="K73" s="63">
        <f t="shared" si="11"/>
        <v>-5.7832680207175143E-5</v>
      </c>
      <c r="L73" s="63">
        <f t="shared" si="12"/>
        <v>-1.1077849893684398E-5</v>
      </c>
      <c r="M73" s="63">
        <f t="shared" ca="1" si="4"/>
        <v>-2.7340600389443694E-3</v>
      </c>
      <c r="N73" s="63">
        <f t="shared" ca="1" si="13"/>
        <v>8.1301945485526248E-9</v>
      </c>
      <c r="O73" s="17">
        <f t="shared" ca="1" si="14"/>
        <v>31758084.756157409</v>
      </c>
      <c r="P73" s="63">
        <f t="shared" ca="1" si="15"/>
        <v>114747.54741098254</v>
      </c>
      <c r="Q73" s="63">
        <f t="shared" ca="1" si="16"/>
        <v>565413.40029631113</v>
      </c>
      <c r="R73">
        <f t="shared" ca="1" si="5"/>
        <v>-2.8513496012507172E-4</v>
      </c>
    </row>
    <row r="74" spans="1:18">
      <c r="A74" s="73">
        <v>1932.5</v>
      </c>
      <c r="B74" s="73">
        <v>4.0040750027401373E-3</v>
      </c>
      <c r="C74" s="73">
        <v>0.1</v>
      </c>
      <c r="D74" s="75">
        <f t="shared" si="6"/>
        <v>0.19325000000000001</v>
      </c>
      <c r="E74" s="75">
        <f t="shared" si="6"/>
        <v>4.0040750027401373E-3</v>
      </c>
      <c r="F74" s="63">
        <f t="shared" si="7"/>
        <v>1.9325000000000002E-2</v>
      </c>
      <c r="G74" s="63">
        <f t="shared" si="7"/>
        <v>4.0040750027401376E-4</v>
      </c>
      <c r="H74" s="63">
        <f t="shared" si="8"/>
        <v>3.7345562500000003E-3</v>
      </c>
      <c r="I74" s="63">
        <f t="shared" si="9"/>
        <v>7.2170299531250013E-4</v>
      </c>
      <c r="J74" s="63">
        <f t="shared" si="10"/>
        <v>1.3946910384414065E-4</v>
      </c>
      <c r="K74" s="63">
        <f t="shared" si="11"/>
        <v>7.7378749427953157E-5</v>
      </c>
      <c r="L74" s="63">
        <f t="shared" si="12"/>
        <v>1.4953443326951949E-5</v>
      </c>
      <c r="M74" s="63">
        <f t="shared" ca="1" si="4"/>
        <v>-2.7456774581824579E-3</v>
      </c>
      <c r="N74" s="63">
        <f t="shared" ca="1" si="13"/>
        <v>4.5559158283730622E-6</v>
      </c>
      <c r="O74" s="17">
        <f t="shared" ca="1" si="14"/>
        <v>31714218.999600314</v>
      </c>
      <c r="P74" s="63">
        <f t="shared" ca="1" si="15"/>
        <v>104405.32624341043</v>
      </c>
      <c r="Q74" s="63">
        <f t="shared" ca="1" si="16"/>
        <v>572303.62062192243</v>
      </c>
      <c r="R74">
        <f t="shared" ca="1" si="5"/>
        <v>6.7497524609225947E-3</v>
      </c>
    </row>
    <row r="75" spans="1:18">
      <c r="A75" s="73">
        <v>1944.5</v>
      </c>
      <c r="B75" s="73">
        <v>1.2255795001692604E-2</v>
      </c>
      <c r="C75" s="73">
        <v>0.1</v>
      </c>
      <c r="D75" s="75">
        <f t="shared" si="6"/>
        <v>0.19445000000000001</v>
      </c>
      <c r="E75" s="75">
        <f t="shared" si="6"/>
        <v>1.2255795001692604E-2</v>
      </c>
      <c r="F75" s="63">
        <f t="shared" si="7"/>
        <v>1.9445000000000004E-2</v>
      </c>
      <c r="G75" s="63">
        <f t="shared" si="7"/>
        <v>1.2255795001692605E-3</v>
      </c>
      <c r="H75" s="63">
        <f t="shared" si="8"/>
        <v>3.7810802500000012E-3</v>
      </c>
      <c r="I75" s="63">
        <f t="shared" si="9"/>
        <v>7.3523105461250032E-4</v>
      </c>
      <c r="J75" s="63">
        <f t="shared" si="10"/>
        <v>1.429656785694007E-4</v>
      </c>
      <c r="K75" s="63">
        <f t="shared" si="11"/>
        <v>2.383139338079127E-4</v>
      </c>
      <c r="L75" s="63">
        <f t="shared" si="12"/>
        <v>4.6340144428948625E-5</v>
      </c>
      <c r="M75" s="63">
        <f t="shared" ca="1" si="4"/>
        <v>-2.7538163763587919E-3</v>
      </c>
      <c r="N75" s="63">
        <f t="shared" ca="1" si="13"/>
        <v>2.2528843372012996E-5</v>
      </c>
      <c r="O75" s="17">
        <f t="shared" ca="1" si="14"/>
        <v>31683266.089110848</v>
      </c>
      <c r="P75" s="63">
        <f t="shared" ca="1" si="15"/>
        <v>97406.054764721455</v>
      </c>
      <c r="Q75" s="63">
        <f t="shared" ca="1" si="16"/>
        <v>577184.42364917451</v>
      </c>
      <c r="R75">
        <f t="shared" ca="1" si="5"/>
        <v>1.5009611378051397E-2</v>
      </c>
    </row>
    <row r="76" spans="1:18">
      <c r="A76" s="73">
        <v>1961.5</v>
      </c>
      <c r="B76" s="73">
        <v>-7.209350005723536E-4</v>
      </c>
      <c r="C76" s="73">
        <v>0.1</v>
      </c>
      <c r="D76" s="75">
        <f t="shared" si="6"/>
        <v>0.19614999999999999</v>
      </c>
      <c r="E76" s="75">
        <f t="shared" si="6"/>
        <v>-7.209350005723536E-4</v>
      </c>
      <c r="F76" s="63">
        <f t="shared" si="7"/>
        <v>1.9615E-2</v>
      </c>
      <c r="G76" s="63">
        <f t="shared" si="7"/>
        <v>-7.2093500057235368E-5</v>
      </c>
      <c r="H76" s="63">
        <f t="shared" si="8"/>
        <v>3.84748225E-3</v>
      </c>
      <c r="I76" s="63">
        <f t="shared" si="9"/>
        <v>7.5468364333749994E-4</v>
      </c>
      <c r="J76" s="63">
        <f t="shared" si="10"/>
        <v>1.4803119664065061E-4</v>
      </c>
      <c r="K76" s="63">
        <f t="shared" si="11"/>
        <v>-1.4141140036226717E-5</v>
      </c>
      <c r="L76" s="63">
        <f t="shared" si="12"/>
        <v>-2.7737846181058706E-6</v>
      </c>
      <c r="M76" s="63">
        <f t="shared" ca="1" si="4"/>
        <v>-2.7652592252869835E-3</v>
      </c>
      <c r="N76" s="63">
        <f t="shared" ca="1" si="13"/>
        <v>4.1792615357550722E-7</v>
      </c>
      <c r="O76" s="17">
        <f t="shared" ca="1" si="14"/>
        <v>31639431.951442283</v>
      </c>
      <c r="P76" s="63">
        <f t="shared" ca="1" si="15"/>
        <v>87915.645085577809</v>
      </c>
      <c r="Q76" s="63">
        <f t="shared" ca="1" si="16"/>
        <v>584122.96102266537</v>
      </c>
      <c r="R76">
        <f t="shared" ca="1" si="5"/>
        <v>2.0443242247146299E-3</v>
      </c>
    </row>
    <row r="77" spans="1:18">
      <c r="A77" s="73">
        <v>1988.5</v>
      </c>
      <c r="B77" s="73">
        <v>-1.4154565003991593E-2</v>
      </c>
      <c r="C77" s="73">
        <v>0.1</v>
      </c>
      <c r="D77" s="75">
        <f t="shared" si="6"/>
        <v>0.19885</v>
      </c>
      <c r="E77" s="75">
        <f t="shared" si="6"/>
        <v>-1.4154565003991593E-2</v>
      </c>
      <c r="F77" s="63">
        <f t="shared" si="7"/>
        <v>1.9885E-2</v>
      </c>
      <c r="G77" s="63">
        <f t="shared" si="7"/>
        <v>-1.4154565003991594E-3</v>
      </c>
      <c r="H77" s="63">
        <f t="shared" si="8"/>
        <v>3.9541322499999998E-3</v>
      </c>
      <c r="I77" s="63">
        <f t="shared" si="9"/>
        <v>7.8627919791249994E-4</v>
      </c>
      <c r="J77" s="63">
        <f t="shared" si="10"/>
        <v>1.5635161850490061E-4</v>
      </c>
      <c r="K77" s="63">
        <f t="shared" si="11"/>
        <v>-2.8146352510437288E-4</v>
      </c>
      <c r="L77" s="63">
        <f t="shared" si="12"/>
        <v>-5.5969021967004549E-5</v>
      </c>
      <c r="M77" s="63">
        <f t="shared" ca="1" si="4"/>
        <v>-2.7832228276129375E-3</v>
      </c>
      <c r="N77" s="63">
        <f t="shared" ca="1" si="13"/>
        <v>1.2930742289228803E-5</v>
      </c>
      <c r="O77" s="17">
        <f t="shared" ca="1" si="14"/>
        <v>31569851.201435812</v>
      </c>
      <c r="P77" s="63">
        <f t="shared" ca="1" si="15"/>
        <v>73863.332041125919</v>
      </c>
      <c r="Q77" s="63">
        <f t="shared" ca="1" si="16"/>
        <v>595200.44540263957</v>
      </c>
      <c r="R77">
        <f t="shared" ca="1" si="5"/>
        <v>-1.1371342176378654E-2</v>
      </c>
    </row>
    <row r="78" spans="1:18">
      <c r="A78" s="73">
        <v>1991</v>
      </c>
      <c r="B78" s="73">
        <v>6.7312099999981001E-3</v>
      </c>
      <c r="C78" s="73">
        <v>0.1</v>
      </c>
      <c r="D78" s="75">
        <f t="shared" si="6"/>
        <v>0.1991</v>
      </c>
      <c r="E78" s="75">
        <f t="shared" si="6"/>
        <v>6.7312099999981001E-3</v>
      </c>
      <c r="F78" s="63">
        <f t="shared" si="7"/>
        <v>1.9910000000000001E-2</v>
      </c>
      <c r="G78" s="63">
        <f t="shared" si="7"/>
        <v>6.731209999998101E-4</v>
      </c>
      <c r="H78" s="63">
        <f t="shared" si="8"/>
        <v>3.9640810000000004E-3</v>
      </c>
      <c r="I78" s="63">
        <f t="shared" si="9"/>
        <v>7.8924852710000003E-4</v>
      </c>
      <c r="J78" s="63">
        <f t="shared" si="10"/>
        <v>1.5713938174561002E-4</v>
      </c>
      <c r="K78" s="63">
        <f t="shared" si="11"/>
        <v>1.3401839109996219E-4</v>
      </c>
      <c r="L78" s="63">
        <f t="shared" si="12"/>
        <v>2.6683061668002473E-5</v>
      </c>
      <c r="M78" s="63">
        <f t="shared" ca="1" si="4"/>
        <v>-2.7848730667611571E-3</v>
      </c>
      <c r="N78" s="63">
        <f t="shared" ca="1" si="13"/>
        <v>9.0555836933462275E-6</v>
      </c>
      <c r="O78" s="17">
        <f t="shared" ca="1" si="14"/>
        <v>31563410.912087962</v>
      </c>
      <c r="P78" s="63">
        <f t="shared" ca="1" si="15"/>
        <v>72625.350092883164</v>
      </c>
      <c r="Q78" s="63">
        <f t="shared" ca="1" si="16"/>
        <v>596229.67736859829</v>
      </c>
      <c r="R78">
        <f t="shared" ca="1" si="5"/>
        <v>9.5160830667592577E-3</v>
      </c>
    </row>
    <row r="79" spans="1:18">
      <c r="A79" s="73">
        <v>2022.5</v>
      </c>
      <c r="B79" s="73">
        <v>1.8919750000350177E-3</v>
      </c>
      <c r="C79" s="73">
        <v>0.1</v>
      </c>
      <c r="D79" s="75">
        <f t="shared" si="6"/>
        <v>0.20225000000000001</v>
      </c>
      <c r="E79" s="75">
        <f t="shared" si="6"/>
        <v>1.8919750000350177E-3</v>
      </c>
      <c r="F79" s="63">
        <f t="shared" si="7"/>
        <v>2.0225000000000003E-2</v>
      </c>
      <c r="G79" s="63">
        <f t="shared" si="7"/>
        <v>1.8919750000350179E-4</v>
      </c>
      <c r="H79" s="63">
        <f t="shared" si="8"/>
        <v>4.0905062500000006E-3</v>
      </c>
      <c r="I79" s="63">
        <f t="shared" si="9"/>
        <v>8.2730488906250022E-4</v>
      </c>
      <c r="J79" s="63">
        <f t="shared" si="10"/>
        <v>1.6732241381289069E-4</v>
      </c>
      <c r="K79" s="63">
        <f t="shared" si="11"/>
        <v>3.8265194375708238E-5</v>
      </c>
      <c r="L79" s="63">
        <f t="shared" si="12"/>
        <v>7.7391355624869916E-6</v>
      </c>
      <c r="M79" s="63">
        <f t="shared" ca="1" si="4"/>
        <v>-2.8054764605541776E-3</v>
      </c>
      <c r="N79" s="63">
        <f t="shared" ca="1" si="13"/>
        <v>2.2066050224591566E-6</v>
      </c>
      <c r="O79" s="17">
        <f t="shared" ca="1" si="14"/>
        <v>31482297.776870683</v>
      </c>
      <c r="P79" s="63">
        <f t="shared" ca="1" si="15"/>
        <v>57940.05427406721</v>
      </c>
      <c r="Q79" s="63">
        <f t="shared" ca="1" si="16"/>
        <v>609248.86560959788</v>
      </c>
      <c r="R79">
        <f t="shared" ca="1" si="5"/>
        <v>4.6974514605891953E-3</v>
      </c>
    </row>
    <row r="80" spans="1:18">
      <c r="A80" s="73">
        <v>2509</v>
      </c>
      <c r="B80" s="73">
        <v>-1.7362100043101236E-3</v>
      </c>
      <c r="C80" s="73">
        <v>0.1</v>
      </c>
      <c r="D80" s="75">
        <f t="shared" si="6"/>
        <v>0.25090000000000001</v>
      </c>
      <c r="E80" s="75">
        <f t="shared" si="6"/>
        <v>-1.7362100043101236E-3</v>
      </c>
      <c r="F80" s="63">
        <f t="shared" si="7"/>
        <v>2.5090000000000001E-2</v>
      </c>
      <c r="G80" s="63">
        <f t="shared" si="7"/>
        <v>-1.7362100043101237E-4</v>
      </c>
      <c r="H80" s="63">
        <f t="shared" si="8"/>
        <v>6.295081000000001E-3</v>
      </c>
      <c r="I80" s="63">
        <f t="shared" si="9"/>
        <v>1.5794358229000002E-3</v>
      </c>
      <c r="J80" s="63">
        <f t="shared" si="10"/>
        <v>3.9628044796561008E-4</v>
      </c>
      <c r="K80" s="63">
        <f t="shared" si="11"/>
        <v>-4.3561509008141007E-5</v>
      </c>
      <c r="L80" s="63">
        <f t="shared" si="12"/>
        <v>-1.0929582610142579E-5</v>
      </c>
      <c r="M80" s="63">
        <f t="shared" ca="1" si="4"/>
        <v>-3.07906684506322E-3</v>
      </c>
      <c r="N80" s="63">
        <f t="shared" ca="1" si="13"/>
        <v>1.8032644947573871E-7</v>
      </c>
      <c r="O80" s="17">
        <f t="shared" ca="1" si="14"/>
        <v>30237780.051149528</v>
      </c>
      <c r="P80" s="63">
        <f t="shared" ca="1" si="15"/>
        <v>38258.744347698848</v>
      </c>
      <c r="Q80" s="63">
        <f t="shared" ca="1" si="16"/>
        <v>821248.95542252786</v>
      </c>
      <c r="R80">
        <f t="shared" ca="1" si="5"/>
        <v>1.3428568407530964E-3</v>
      </c>
    </row>
    <row r="81" spans="1:18">
      <c r="A81" s="73">
        <v>2526</v>
      </c>
      <c r="B81" s="73">
        <v>5.2870599974994548E-3</v>
      </c>
      <c r="C81" s="73">
        <v>0.1</v>
      </c>
      <c r="D81" s="75">
        <f t="shared" si="6"/>
        <v>0.25259999999999999</v>
      </c>
      <c r="E81" s="75">
        <f t="shared" si="6"/>
        <v>5.2870599974994548E-3</v>
      </c>
      <c r="F81" s="63">
        <f t="shared" si="7"/>
        <v>2.5260000000000001E-2</v>
      </c>
      <c r="G81" s="63">
        <f t="shared" si="7"/>
        <v>5.2870599974994545E-4</v>
      </c>
      <c r="H81" s="63">
        <f t="shared" si="8"/>
        <v>6.3806760000000001E-3</v>
      </c>
      <c r="I81" s="63">
        <f t="shared" si="9"/>
        <v>1.6117587575999999E-3</v>
      </c>
      <c r="J81" s="63">
        <f t="shared" si="10"/>
        <v>4.0713026216975998E-4</v>
      </c>
      <c r="K81" s="63">
        <f t="shared" si="11"/>
        <v>1.3355113553683621E-4</v>
      </c>
      <c r="L81" s="63">
        <f t="shared" si="12"/>
        <v>3.3735016836604825E-5</v>
      </c>
      <c r="M81" s="63">
        <f t="shared" ca="1" si="4"/>
        <v>-3.0871115926142823E-3</v>
      </c>
      <c r="N81" s="63">
        <f t="shared" ca="1" si="13"/>
        <v>7.0126749820668045E-6</v>
      </c>
      <c r="O81" s="17">
        <f t="shared" ca="1" si="14"/>
        <v>30194575.620488148</v>
      </c>
      <c r="P81" s="63">
        <f t="shared" ca="1" si="15"/>
        <v>44337.456278066711</v>
      </c>
      <c r="Q81" s="63">
        <f t="shared" ca="1" si="16"/>
        <v>828992.24016617925</v>
      </c>
      <c r="R81">
        <f t="shared" ca="1" si="5"/>
        <v>8.3741715901137371E-3</v>
      </c>
    </row>
    <row r="82" spans="1:18">
      <c r="A82" s="73">
        <v>2528.5</v>
      </c>
      <c r="B82" s="73">
        <v>-6.8271650015958585E-3</v>
      </c>
      <c r="C82" s="73">
        <v>0.1</v>
      </c>
      <c r="D82" s="75">
        <f t="shared" si="6"/>
        <v>0.25285000000000002</v>
      </c>
      <c r="E82" s="75">
        <f t="shared" si="6"/>
        <v>-6.8271650015958585E-3</v>
      </c>
      <c r="F82" s="63">
        <f t="shared" si="7"/>
        <v>2.5285000000000002E-2</v>
      </c>
      <c r="G82" s="63">
        <f t="shared" si="7"/>
        <v>-6.8271650015958594E-4</v>
      </c>
      <c r="H82" s="63">
        <f t="shared" si="8"/>
        <v>6.3933122500000007E-3</v>
      </c>
      <c r="I82" s="63">
        <f t="shared" si="9"/>
        <v>1.6165490024125002E-3</v>
      </c>
      <c r="J82" s="63">
        <f t="shared" si="10"/>
        <v>4.087444152600007E-4</v>
      </c>
      <c r="K82" s="63">
        <f t="shared" si="11"/>
        <v>-1.7262486706535131E-4</v>
      </c>
      <c r="L82" s="63">
        <f t="shared" si="12"/>
        <v>-4.3648197637474081E-5</v>
      </c>
      <c r="M82" s="63">
        <f t="shared" ca="1" si="4"/>
        <v>-3.0882860125861864E-3</v>
      </c>
      <c r="N82" s="63">
        <f t="shared" ca="1" si="13"/>
        <v>1.3979216094457989E-6</v>
      </c>
      <c r="O82" s="17">
        <f t="shared" ca="1" si="14"/>
        <v>30188223.662124477</v>
      </c>
      <c r="P82" s="63">
        <f t="shared" ca="1" si="15"/>
        <v>45268.489487452185</v>
      </c>
      <c r="Q82" s="63">
        <f t="shared" ca="1" si="16"/>
        <v>830132.6779760262</v>
      </c>
      <c r="R82">
        <f t="shared" ca="1" si="5"/>
        <v>-3.7388789890096721E-3</v>
      </c>
    </row>
    <row r="83" spans="1:18">
      <c r="A83" s="73">
        <v>2587</v>
      </c>
      <c r="B83" s="73">
        <v>-2.2100030000729021E-2</v>
      </c>
      <c r="C83" s="73">
        <v>0.1</v>
      </c>
      <c r="D83" s="75">
        <f t="shared" si="6"/>
        <v>0.25869999999999999</v>
      </c>
      <c r="E83" s="75">
        <f t="shared" si="6"/>
        <v>-2.2100030000729021E-2</v>
      </c>
      <c r="F83" s="63">
        <f t="shared" si="7"/>
        <v>2.5870000000000001E-2</v>
      </c>
      <c r="G83" s="63">
        <f t="shared" si="7"/>
        <v>-2.2100030000729021E-3</v>
      </c>
      <c r="H83" s="63">
        <f t="shared" si="8"/>
        <v>6.6925689999999998E-3</v>
      </c>
      <c r="I83" s="63">
        <f t="shared" si="9"/>
        <v>1.7313676002999997E-3</v>
      </c>
      <c r="J83" s="63">
        <f t="shared" si="10"/>
        <v>4.479047981976099E-4</v>
      </c>
      <c r="K83" s="63">
        <f t="shared" si="11"/>
        <v>-5.7172777611885978E-4</v>
      </c>
      <c r="L83" s="63">
        <f t="shared" si="12"/>
        <v>-1.4790597568194901E-4</v>
      </c>
      <c r="M83" s="63">
        <f t="shared" ca="1" si="4"/>
        <v>-3.1151356405870745E-3</v>
      </c>
      <c r="N83" s="63">
        <f t="shared" ca="1" si="13"/>
        <v>3.6042621386574951E-5</v>
      </c>
      <c r="O83" s="17">
        <f t="shared" ca="1" si="14"/>
        <v>30039707.706354659</v>
      </c>
      <c r="P83" s="63">
        <f t="shared" ca="1" si="15"/>
        <v>69754.75192668043</v>
      </c>
      <c r="Q83" s="63">
        <f t="shared" ca="1" si="16"/>
        <v>856942.67953155364</v>
      </c>
      <c r="R83">
        <f t="shared" ca="1" si="5"/>
        <v>-1.8984894360141946E-2</v>
      </c>
    </row>
    <row r="84" spans="1:18">
      <c r="A84" s="73">
        <v>2601.5</v>
      </c>
      <c r="B84" s="73">
        <v>-2.196253500005696E-2</v>
      </c>
      <c r="C84" s="73">
        <v>0.1</v>
      </c>
      <c r="D84" s="75">
        <f t="shared" si="6"/>
        <v>0.26014999999999999</v>
      </c>
      <c r="E84" s="75">
        <f t="shared" si="6"/>
        <v>-2.196253500005696E-2</v>
      </c>
      <c r="F84" s="63">
        <f t="shared" si="7"/>
        <v>2.6015E-2</v>
      </c>
      <c r="G84" s="63">
        <f t="shared" si="7"/>
        <v>-2.1962535000056961E-3</v>
      </c>
      <c r="H84" s="63">
        <f t="shared" si="8"/>
        <v>6.7678022499999997E-3</v>
      </c>
      <c r="I84" s="63">
        <f t="shared" si="9"/>
        <v>1.7606437553374999E-3</v>
      </c>
      <c r="J84" s="63">
        <f t="shared" si="10"/>
        <v>4.5803147295105058E-4</v>
      </c>
      <c r="K84" s="63">
        <f t="shared" si="11"/>
        <v>-5.7135534802648183E-4</v>
      </c>
      <c r="L84" s="63">
        <f t="shared" si="12"/>
        <v>-1.4863809378908924E-4</v>
      </c>
      <c r="M84" s="63">
        <f t="shared" ca="1" si="4"/>
        <v>-3.1216032702251996E-3</v>
      </c>
      <c r="N84" s="63">
        <f t="shared" ca="1" si="13"/>
        <v>3.5498070844818115E-5</v>
      </c>
      <c r="O84" s="17">
        <f t="shared" ca="1" si="14"/>
        <v>30002931.682409003</v>
      </c>
      <c r="P84" s="63">
        <f t="shared" ca="1" si="15"/>
        <v>76620.318685107151</v>
      </c>
      <c r="Q84" s="63">
        <f t="shared" ca="1" si="16"/>
        <v>863623.99917610164</v>
      </c>
      <c r="R84">
        <f t="shared" ca="1" si="5"/>
        <v>-1.8840931729831759E-2</v>
      </c>
    </row>
    <row r="85" spans="1:18">
      <c r="A85" s="73">
        <v>2647.5</v>
      </c>
      <c r="B85" s="73">
        <v>-2.8664274999755435E-2</v>
      </c>
      <c r="C85" s="73">
        <v>0.1</v>
      </c>
      <c r="D85" s="75">
        <f t="shared" si="6"/>
        <v>0.26474999999999999</v>
      </c>
      <c r="E85" s="75">
        <f t="shared" si="6"/>
        <v>-2.8664274999755435E-2</v>
      </c>
      <c r="F85" s="63">
        <f t="shared" si="7"/>
        <v>2.6474999999999999E-2</v>
      </c>
      <c r="G85" s="63">
        <f t="shared" si="7"/>
        <v>-2.8664274999755436E-3</v>
      </c>
      <c r="H85" s="63">
        <f t="shared" si="8"/>
        <v>7.0092562499999992E-3</v>
      </c>
      <c r="I85" s="63">
        <f t="shared" si="9"/>
        <v>1.8557005921874996E-3</v>
      </c>
      <c r="J85" s="63">
        <f t="shared" si="10"/>
        <v>4.912967317816405E-4</v>
      </c>
      <c r="K85" s="63">
        <f t="shared" si="11"/>
        <v>-7.5888668061852515E-4</v>
      </c>
      <c r="L85" s="63">
        <f t="shared" si="12"/>
        <v>-2.0091524869375452E-4</v>
      </c>
      <c r="M85" s="63">
        <f t="shared" ref="M85:M148" ca="1" si="17">+E$4+E$5*D85+E$6*D85^2</f>
        <v>-3.141628540342454E-3</v>
      </c>
      <c r="N85" s="63">
        <f t="shared" ca="1" si="13"/>
        <v>6.514054822921859E-5</v>
      </c>
      <c r="O85" s="17">
        <f t="shared" ca="1" si="14"/>
        <v>29886356.854848523</v>
      </c>
      <c r="P85" s="63">
        <f t="shared" ca="1" si="15"/>
        <v>100475.46086530387</v>
      </c>
      <c r="Q85" s="63">
        <f t="shared" ca="1" si="16"/>
        <v>884912.34635154635</v>
      </c>
      <c r="R85">
        <f t="shared" ref="R85:R148" ca="1" si="18">+E85-M85</f>
        <v>-2.5522646459412979E-2</v>
      </c>
    </row>
    <row r="86" spans="1:18">
      <c r="A86" s="73">
        <v>2672</v>
      </c>
      <c r="B86" s="73">
        <v>-1.1983680000412278E-2</v>
      </c>
      <c r="C86" s="73">
        <v>0.1</v>
      </c>
      <c r="D86" s="75">
        <f t="shared" ref="D86:E149" si="19">A86/A$18</f>
        <v>0.26719999999999999</v>
      </c>
      <c r="E86" s="75">
        <f t="shared" si="19"/>
        <v>-1.1983680000412278E-2</v>
      </c>
      <c r="F86" s="63">
        <f t="shared" ref="F86:G149" si="20">$C86*D86</f>
        <v>2.6720000000000001E-2</v>
      </c>
      <c r="G86" s="63">
        <f t="shared" si="20"/>
        <v>-1.1983680000412279E-3</v>
      </c>
      <c r="H86" s="63">
        <f t="shared" ref="H86:H149" si="21">C86*D86*D86</f>
        <v>7.139584E-3</v>
      </c>
      <c r="I86" s="63">
        <f t="shared" ref="I86:I149" si="22">C86*D86*D86*D86</f>
        <v>1.9076968447999999E-3</v>
      </c>
      <c r="J86" s="63">
        <f t="shared" ref="J86:J149" si="23">C86*D86*D86*D86*D86</f>
        <v>5.0973659693055999E-4</v>
      </c>
      <c r="K86" s="63">
        <f t="shared" ref="K86:K149" si="24">C86*E86*D86</f>
        <v>-3.2020392961101606E-4</v>
      </c>
      <c r="L86" s="63">
        <f t="shared" ref="L86:L149" si="25">C86*E86*D86*D86</f>
        <v>-8.5558489992063495E-5</v>
      </c>
      <c r="M86" s="63">
        <f t="shared" ca="1" si="17"/>
        <v>-3.1519883654616255E-3</v>
      </c>
      <c r="N86" s="63">
        <f t="shared" ref="N86:N149" ca="1" si="26">C86*(M86-E86)^2</f>
        <v>7.7998777134857315E-6</v>
      </c>
      <c r="O86" s="17">
        <f t="shared" ref="O86:O149" ca="1" si="27">(C86*O$1-O$2*F86+O$3*H86)^2</f>
        <v>29824326.513231218</v>
      </c>
      <c r="P86" s="63">
        <f t="shared" ref="P86:P149" ca="1" si="28">(-C86*O$2+O$4*F86-O$5*H86)^2</f>
        <v>114460.19695884397</v>
      </c>
      <c r="Q86" s="63">
        <f t="shared" ref="Q86:Q149" ca="1" si="29">+(C86*O$3-F86*O$5+H86*O$6)^2</f>
        <v>896306.97541679093</v>
      </c>
      <c r="R86">
        <f t="shared" ca="1" si="18"/>
        <v>-8.831691634950652E-3</v>
      </c>
    </row>
    <row r="87" spans="1:18">
      <c r="A87" s="73">
        <v>2674.5</v>
      </c>
      <c r="B87" s="73">
        <v>8.9020949963014573E-3</v>
      </c>
      <c r="C87" s="73">
        <v>0.1</v>
      </c>
      <c r="D87" s="75">
        <f t="shared" si="19"/>
        <v>0.26745000000000002</v>
      </c>
      <c r="E87" s="75">
        <f t="shared" si="19"/>
        <v>8.9020949963014573E-3</v>
      </c>
      <c r="F87" s="63">
        <f t="shared" si="20"/>
        <v>2.6745000000000005E-2</v>
      </c>
      <c r="G87" s="63">
        <f t="shared" si="20"/>
        <v>8.9020949963014573E-4</v>
      </c>
      <c r="H87" s="63">
        <f t="shared" si="21"/>
        <v>7.1529502500000015E-3</v>
      </c>
      <c r="I87" s="63">
        <f t="shared" si="22"/>
        <v>1.9130565443625006E-3</v>
      </c>
      <c r="J87" s="63">
        <f t="shared" si="23"/>
        <v>5.1164697278975081E-4</v>
      </c>
      <c r="K87" s="63">
        <f t="shared" si="24"/>
        <v>2.3808653067608249E-4</v>
      </c>
      <c r="L87" s="63">
        <f t="shared" si="25"/>
        <v>6.3676242629318267E-5</v>
      </c>
      <c r="M87" s="63">
        <f t="shared" ca="1" si="17"/>
        <v>-3.1530335396665666E-3</v>
      </c>
      <c r="N87" s="63">
        <f t="shared" ca="1" si="26"/>
        <v>1.4532612401871055E-5</v>
      </c>
      <c r="O87" s="17">
        <f t="shared" ca="1" si="27"/>
        <v>29817999.173899226</v>
      </c>
      <c r="P87" s="63">
        <f t="shared" ca="1" si="28"/>
        <v>115936.92352184467</v>
      </c>
      <c r="Q87" s="63">
        <f t="shared" ca="1" si="29"/>
        <v>897471.85486310429</v>
      </c>
      <c r="R87">
        <f t="shared" ca="1" si="18"/>
        <v>1.2055128535968023E-2</v>
      </c>
    </row>
    <row r="88" spans="1:18">
      <c r="A88" s="73">
        <v>2692.5</v>
      </c>
      <c r="B88" s="73">
        <v>1.2796750015695579E-3</v>
      </c>
      <c r="C88" s="73">
        <v>1</v>
      </c>
      <c r="D88" s="75">
        <f t="shared" si="19"/>
        <v>0.26924999999999999</v>
      </c>
      <c r="E88" s="75">
        <f t="shared" si="19"/>
        <v>1.2796750015695579E-3</v>
      </c>
      <c r="F88" s="63">
        <f t="shared" si="20"/>
        <v>0.26924999999999999</v>
      </c>
      <c r="G88" s="63">
        <f t="shared" si="20"/>
        <v>1.2796750015695579E-3</v>
      </c>
      <c r="H88" s="63">
        <f t="shared" si="21"/>
        <v>7.2495562499999999E-2</v>
      </c>
      <c r="I88" s="63">
        <f t="shared" si="22"/>
        <v>1.9519430203125E-2</v>
      </c>
      <c r="J88" s="63">
        <f t="shared" si="23"/>
        <v>5.2556065821914065E-3</v>
      </c>
      <c r="K88" s="63">
        <f t="shared" si="24"/>
        <v>3.4455249417260348E-4</v>
      </c>
      <c r="L88" s="63">
        <f t="shared" si="25"/>
        <v>9.2770759055973479E-5</v>
      </c>
      <c r="M88" s="63">
        <f t="shared" ca="1" si="17"/>
        <v>-3.1604934628626791E-3</v>
      </c>
      <c r="N88" s="63">
        <f t="shared" ca="1" si="26"/>
        <v>1.971509599253853E-5</v>
      </c>
      <c r="O88" s="17">
        <f t="shared" ca="1" si="27"/>
        <v>2977245484.8909283</v>
      </c>
      <c r="P88" s="63">
        <f t="shared" ca="1" si="28"/>
        <v>12684017.244116249</v>
      </c>
      <c r="Q88" s="63">
        <f t="shared" ca="1" si="29"/>
        <v>90587068.315586418</v>
      </c>
      <c r="R88">
        <f t="shared" ca="1" si="18"/>
        <v>4.440168464432237E-3</v>
      </c>
    </row>
    <row r="89" spans="1:18">
      <c r="A89" s="73">
        <v>2716</v>
      </c>
      <c r="B89" s="73">
        <v>-3.3940400026040152E-3</v>
      </c>
      <c r="C89" s="73">
        <v>0.1</v>
      </c>
      <c r="D89" s="75">
        <f t="shared" si="19"/>
        <v>0.27160000000000001</v>
      </c>
      <c r="E89" s="75">
        <f t="shared" si="19"/>
        <v>-3.3940400026040152E-3</v>
      </c>
      <c r="F89" s="63">
        <f t="shared" si="20"/>
        <v>2.7160000000000004E-2</v>
      </c>
      <c r="G89" s="63">
        <f t="shared" si="20"/>
        <v>-3.3940400026040153E-4</v>
      </c>
      <c r="H89" s="63">
        <f t="shared" si="21"/>
        <v>7.3766560000000014E-3</v>
      </c>
      <c r="I89" s="63">
        <f t="shared" si="22"/>
        <v>2.0034997696000006E-3</v>
      </c>
      <c r="J89" s="63">
        <f t="shared" si="23"/>
        <v>5.4415053742336024E-4</v>
      </c>
      <c r="K89" s="63">
        <f t="shared" si="24"/>
        <v>-9.2182126470725053E-5</v>
      </c>
      <c r="L89" s="63">
        <f t="shared" si="25"/>
        <v>-2.5036665549448926E-5</v>
      </c>
      <c r="M89" s="63">
        <f t="shared" ca="1" si="17"/>
        <v>-3.1700601400021897E-3</v>
      </c>
      <c r="N89" s="63">
        <f t="shared" ca="1" si="26"/>
        <v>5.0166978851132628E-9</v>
      </c>
      <c r="O89" s="17">
        <f t="shared" ca="1" si="27"/>
        <v>29713027.323470205</v>
      </c>
      <c r="P89" s="63">
        <f t="shared" ca="1" si="28"/>
        <v>141788.28940463916</v>
      </c>
      <c r="Q89" s="63">
        <f t="shared" ca="1" si="29"/>
        <v>916866.41377823905</v>
      </c>
      <c r="R89">
        <f t="shared" ca="1" si="18"/>
        <v>-2.2397986260182549E-4</v>
      </c>
    </row>
    <row r="90" spans="1:18">
      <c r="A90" s="73">
        <v>2721</v>
      </c>
      <c r="B90" s="73">
        <v>1.3775099941994995E-3</v>
      </c>
      <c r="C90" s="73">
        <v>0.1</v>
      </c>
      <c r="D90" s="75">
        <f t="shared" si="19"/>
        <v>0.27210000000000001</v>
      </c>
      <c r="E90" s="75">
        <f t="shared" si="19"/>
        <v>1.3775099941994995E-3</v>
      </c>
      <c r="F90" s="63">
        <f t="shared" si="20"/>
        <v>2.7210000000000002E-2</v>
      </c>
      <c r="G90" s="63">
        <f t="shared" si="20"/>
        <v>1.3775099941994994E-4</v>
      </c>
      <c r="H90" s="63">
        <f t="shared" si="21"/>
        <v>7.4038410000000004E-3</v>
      </c>
      <c r="I90" s="63">
        <f t="shared" si="22"/>
        <v>2.0145851361000004E-3</v>
      </c>
      <c r="J90" s="63">
        <f t="shared" si="23"/>
        <v>5.4816861553281008E-4</v>
      </c>
      <c r="K90" s="63">
        <f t="shared" si="24"/>
        <v>3.7482046942168378E-5</v>
      </c>
      <c r="L90" s="63">
        <f t="shared" si="25"/>
        <v>1.0198864972964015E-5</v>
      </c>
      <c r="M90" s="63">
        <f t="shared" ca="1" si="17"/>
        <v>-3.1720703737414557E-3</v>
      </c>
      <c r="N90" s="63">
        <f t="shared" ca="1" si="26"/>
        <v>2.0698681524353753E-6</v>
      </c>
      <c r="O90" s="17">
        <f t="shared" ca="1" si="27"/>
        <v>29700388.01422077</v>
      </c>
      <c r="P90" s="63">
        <f t="shared" ca="1" si="28"/>
        <v>145072.59126785398</v>
      </c>
      <c r="Q90" s="63">
        <f t="shared" ca="1" si="29"/>
        <v>919210.35197873693</v>
      </c>
      <c r="R90">
        <f t="shared" ca="1" si="18"/>
        <v>4.5495803679409547E-3</v>
      </c>
    </row>
    <row r="91" spans="1:18">
      <c r="A91" s="73">
        <v>2757.5</v>
      </c>
      <c r="B91" s="73">
        <v>-2.3690175003139302E-2</v>
      </c>
      <c r="C91" s="73">
        <v>0.1</v>
      </c>
      <c r="D91" s="75">
        <f t="shared" si="19"/>
        <v>0.27575</v>
      </c>
      <c r="E91" s="75">
        <f t="shared" si="19"/>
        <v>-2.3690175003139302E-2</v>
      </c>
      <c r="F91" s="63">
        <f t="shared" si="20"/>
        <v>2.7575000000000002E-2</v>
      </c>
      <c r="G91" s="63">
        <f t="shared" si="20"/>
        <v>-2.3690175003139302E-3</v>
      </c>
      <c r="H91" s="63">
        <f t="shared" si="21"/>
        <v>7.6038062500000001E-3</v>
      </c>
      <c r="I91" s="63">
        <f t="shared" si="22"/>
        <v>2.0967495734374999E-3</v>
      </c>
      <c r="J91" s="63">
        <f t="shared" si="23"/>
        <v>5.7817869487539056E-4</v>
      </c>
      <c r="K91" s="63">
        <f t="shared" si="24"/>
        <v>-6.5325657571156626E-4</v>
      </c>
      <c r="L91" s="63">
        <f t="shared" si="25"/>
        <v>-1.8013550075246439E-4</v>
      </c>
      <c r="M91" s="63">
        <f t="shared" ca="1" si="17"/>
        <v>-3.1864768950716467E-3</v>
      </c>
      <c r="N91" s="63">
        <f t="shared" ca="1" si="26"/>
        <v>4.2040163610677724E-5</v>
      </c>
      <c r="O91" s="17">
        <f t="shared" ca="1" si="27"/>
        <v>29608172.642011363</v>
      </c>
      <c r="P91" s="63">
        <f t="shared" ca="1" si="28"/>
        <v>170146.3354960584</v>
      </c>
      <c r="Q91" s="63">
        <f t="shared" ca="1" si="29"/>
        <v>936367.36673392414</v>
      </c>
      <c r="R91">
        <f t="shared" ca="1" si="18"/>
        <v>-2.0503698108067656E-2</v>
      </c>
    </row>
    <row r="92" spans="1:18">
      <c r="A92" s="73">
        <v>2777</v>
      </c>
      <c r="B92" s="73">
        <v>-2.9781130004266743E-2</v>
      </c>
      <c r="C92" s="73">
        <v>0.1</v>
      </c>
      <c r="D92" s="75">
        <f t="shared" si="19"/>
        <v>0.2777</v>
      </c>
      <c r="E92" s="75">
        <f t="shared" si="19"/>
        <v>-2.9781130004266743E-2</v>
      </c>
      <c r="F92" s="63">
        <f t="shared" si="20"/>
        <v>2.7770000000000003E-2</v>
      </c>
      <c r="G92" s="63">
        <f t="shared" si="20"/>
        <v>-2.9781130004266744E-3</v>
      </c>
      <c r="H92" s="63">
        <f t="shared" si="21"/>
        <v>7.7117290000000005E-3</v>
      </c>
      <c r="I92" s="63">
        <f t="shared" si="22"/>
        <v>2.1415471433000001E-3</v>
      </c>
      <c r="J92" s="63">
        <f t="shared" si="23"/>
        <v>5.9470764169441005E-4</v>
      </c>
      <c r="K92" s="63">
        <f t="shared" si="24"/>
        <v>-8.2702198021848748E-4</v>
      </c>
      <c r="L92" s="63">
        <f t="shared" si="25"/>
        <v>-2.2966400390667398E-4</v>
      </c>
      <c r="M92" s="63">
        <f t="shared" ca="1" si="17"/>
        <v>-3.1939801922514447E-3</v>
      </c>
      <c r="N92" s="63">
        <f t="shared" ca="1" si="26"/>
        <v>7.0687653512654523E-5</v>
      </c>
      <c r="O92" s="17">
        <f t="shared" ca="1" si="27"/>
        <v>29558944.139641788</v>
      </c>
      <c r="P92" s="63">
        <f t="shared" ca="1" si="28"/>
        <v>184329.93288328403</v>
      </c>
      <c r="Q92" s="63">
        <f t="shared" ca="1" si="29"/>
        <v>945566.3047485376</v>
      </c>
      <c r="R92">
        <f t="shared" ca="1" si="18"/>
        <v>-2.65871498120153E-2</v>
      </c>
    </row>
    <row r="93" spans="1:18">
      <c r="A93" s="73">
        <v>2777</v>
      </c>
      <c r="B93" s="73">
        <v>-2.1781130002636928E-2</v>
      </c>
      <c r="C93" s="73">
        <v>0.1</v>
      </c>
      <c r="D93" s="75">
        <f t="shared" si="19"/>
        <v>0.2777</v>
      </c>
      <c r="E93" s="75">
        <f t="shared" si="19"/>
        <v>-2.1781130002636928E-2</v>
      </c>
      <c r="F93" s="63">
        <f t="shared" si="20"/>
        <v>2.7770000000000003E-2</v>
      </c>
      <c r="G93" s="63">
        <f t="shared" si="20"/>
        <v>-2.1781130002636929E-3</v>
      </c>
      <c r="H93" s="63">
        <f t="shared" si="21"/>
        <v>7.7117290000000005E-3</v>
      </c>
      <c r="I93" s="63">
        <f t="shared" si="22"/>
        <v>2.1415471433000001E-3</v>
      </c>
      <c r="J93" s="63">
        <f t="shared" si="23"/>
        <v>5.9470764169441005E-4</v>
      </c>
      <c r="K93" s="63">
        <f t="shared" si="24"/>
        <v>-6.0486198017322757E-4</v>
      </c>
      <c r="L93" s="63">
        <f t="shared" si="25"/>
        <v>-1.6797017189410529E-4</v>
      </c>
      <c r="M93" s="63">
        <f t="shared" ca="1" si="17"/>
        <v>-3.1939801922514447E-3</v>
      </c>
      <c r="N93" s="63">
        <f t="shared" ca="1" si="26"/>
        <v>3.4548213807371319E-5</v>
      </c>
      <c r="O93" s="17">
        <f t="shared" ca="1" si="27"/>
        <v>29558944.139641788</v>
      </c>
      <c r="P93" s="63">
        <f t="shared" ca="1" si="28"/>
        <v>184329.93288328403</v>
      </c>
      <c r="Q93" s="63">
        <f t="shared" ca="1" si="29"/>
        <v>945566.3047485376</v>
      </c>
      <c r="R93">
        <f t="shared" ca="1" si="18"/>
        <v>-1.8587149810385485E-2</v>
      </c>
    </row>
    <row r="94" spans="1:18">
      <c r="A94" s="73">
        <v>2779.5</v>
      </c>
      <c r="B94" s="73">
        <v>-2.3895355006970931E-2</v>
      </c>
      <c r="C94" s="73">
        <v>0.1</v>
      </c>
      <c r="D94" s="75">
        <f t="shared" si="19"/>
        <v>0.27794999999999997</v>
      </c>
      <c r="E94" s="75">
        <f t="shared" si="19"/>
        <v>-2.3895355006970931E-2</v>
      </c>
      <c r="F94" s="63">
        <f t="shared" si="20"/>
        <v>2.7795E-2</v>
      </c>
      <c r="G94" s="63">
        <f t="shared" si="20"/>
        <v>-2.3895355006970931E-3</v>
      </c>
      <c r="H94" s="63">
        <f t="shared" si="21"/>
        <v>7.7256202499999998E-3</v>
      </c>
      <c r="I94" s="63">
        <f t="shared" si="22"/>
        <v>2.1473361484874998E-3</v>
      </c>
      <c r="J94" s="63">
        <f t="shared" si="23"/>
        <v>5.9685208247210048E-4</v>
      </c>
      <c r="K94" s="63">
        <f t="shared" si="24"/>
        <v>-6.6417139241875696E-4</v>
      </c>
      <c r="L94" s="63">
        <f t="shared" si="25"/>
        <v>-1.8460643852279349E-4</v>
      </c>
      <c r="M94" s="63">
        <f t="shared" ca="1" si="17"/>
        <v>-3.1949324157335714E-3</v>
      </c>
      <c r="N94" s="63">
        <f t="shared" ca="1" si="26"/>
        <v>4.285074954558101E-5</v>
      </c>
      <c r="O94" s="17">
        <f t="shared" ca="1" si="27"/>
        <v>29552634.671754073</v>
      </c>
      <c r="P94" s="63">
        <f t="shared" ca="1" si="28"/>
        <v>186187.85132863338</v>
      </c>
      <c r="Q94" s="63">
        <f t="shared" ca="1" si="29"/>
        <v>946747.28717965307</v>
      </c>
      <c r="R94">
        <f t="shared" ca="1" si="18"/>
        <v>-2.0700422591237361E-2</v>
      </c>
    </row>
    <row r="95" spans="1:18">
      <c r="A95" s="73">
        <v>2784.5</v>
      </c>
      <c r="B95" s="73">
        <v>-2.7123804997245315E-2</v>
      </c>
      <c r="C95" s="73">
        <v>0.1</v>
      </c>
      <c r="D95" s="75">
        <f t="shared" si="19"/>
        <v>0.27844999999999998</v>
      </c>
      <c r="E95" s="75">
        <f t="shared" si="19"/>
        <v>-2.7123804997245315E-2</v>
      </c>
      <c r="F95" s="63">
        <f t="shared" si="20"/>
        <v>2.7844999999999998E-2</v>
      </c>
      <c r="G95" s="63">
        <f t="shared" si="20"/>
        <v>-2.7123804997245316E-3</v>
      </c>
      <c r="H95" s="63">
        <f t="shared" si="21"/>
        <v>7.7534402499999985E-3</v>
      </c>
      <c r="I95" s="63">
        <f t="shared" si="22"/>
        <v>2.1589454376124994E-3</v>
      </c>
      <c r="J95" s="63">
        <f t="shared" si="23"/>
        <v>6.0115835710320038E-4</v>
      </c>
      <c r="K95" s="63">
        <f t="shared" si="24"/>
        <v>-7.5526235014829581E-4</v>
      </c>
      <c r="L95" s="63">
        <f t="shared" si="25"/>
        <v>-2.1030280139879294E-4</v>
      </c>
      <c r="M95" s="63">
        <f t="shared" ca="1" si="17"/>
        <v>-3.1968302233604797E-3</v>
      </c>
      <c r="N95" s="63">
        <f t="shared" ca="1" si="26"/>
        <v>5.7250012183012129E-5</v>
      </c>
      <c r="O95" s="17">
        <f t="shared" ca="1" si="27"/>
        <v>29540017.017673496</v>
      </c>
      <c r="P95" s="63">
        <f t="shared" ca="1" si="28"/>
        <v>189930.56867552569</v>
      </c>
      <c r="Q95" s="63">
        <f t="shared" ca="1" si="29"/>
        <v>949110.35691432445</v>
      </c>
      <c r="R95">
        <f t="shared" ca="1" si="18"/>
        <v>-2.3926974773884835E-2</v>
      </c>
    </row>
    <row r="96" spans="1:18">
      <c r="A96" s="73">
        <v>2799</v>
      </c>
      <c r="B96" s="73">
        <v>-3.2986309997795615E-2</v>
      </c>
      <c r="C96" s="73">
        <v>0.1</v>
      </c>
      <c r="D96" s="75">
        <f t="shared" si="19"/>
        <v>0.27989999999999998</v>
      </c>
      <c r="E96" s="75">
        <f t="shared" si="19"/>
        <v>-3.2986309997795615E-2</v>
      </c>
      <c r="F96" s="63">
        <f t="shared" si="20"/>
        <v>2.7990000000000001E-2</v>
      </c>
      <c r="G96" s="63">
        <f t="shared" si="20"/>
        <v>-3.2986309997795615E-3</v>
      </c>
      <c r="H96" s="63">
        <f t="shared" si="21"/>
        <v>7.8344009999999995E-3</v>
      </c>
      <c r="I96" s="63">
        <f t="shared" si="22"/>
        <v>2.1928488398999997E-3</v>
      </c>
      <c r="J96" s="63">
        <f t="shared" si="23"/>
        <v>6.1377839028800985E-4</v>
      </c>
      <c r="K96" s="63">
        <f t="shared" si="24"/>
        <v>-9.232868168382992E-4</v>
      </c>
      <c r="L96" s="63">
        <f t="shared" si="25"/>
        <v>-2.5842798003303995E-4</v>
      </c>
      <c r="M96" s="63">
        <f t="shared" ca="1" si="17"/>
        <v>-3.2022838048749395E-3</v>
      </c>
      <c r="N96" s="63">
        <f t="shared" ca="1" si="26"/>
        <v>8.8708821626058508E-5</v>
      </c>
      <c r="O96" s="17">
        <f t="shared" ca="1" si="27"/>
        <v>29503435.490052532</v>
      </c>
      <c r="P96" s="63">
        <f t="shared" ca="1" si="28"/>
        <v>200986.77663861937</v>
      </c>
      <c r="Q96" s="63">
        <f t="shared" ca="1" si="29"/>
        <v>955971.54418270336</v>
      </c>
      <c r="R96">
        <f t="shared" ca="1" si="18"/>
        <v>-2.9784026192920678E-2</v>
      </c>
    </row>
    <row r="97" spans="1:18">
      <c r="A97" s="73">
        <v>2801.5</v>
      </c>
      <c r="B97" s="73">
        <v>-2.2100535003119148E-2</v>
      </c>
      <c r="C97" s="73">
        <v>0.1</v>
      </c>
      <c r="D97" s="75">
        <f t="shared" si="19"/>
        <v>0.28015000000000001</v>
      </c>
      <c r="E97" s="75">
        <f t="shared" si="19"/>
        <v>-2.2100535003119148E-2</v>
      </c>
      <c r="F97" s="63">
        <f t="shared" si="20"/>
        <v>2.8015000000000002E-2</v>
      </c>
      <c r="G97" s="63">
        <f t="shared" si="20"/>
        <v>-2.2100535003119147E-3</v>
      </c>
      <c r="H97" s="63">
        <f t="shared" si="21"/>
        <v>7.8484022500000007E-3</v>
      </c>
      <c r="I97" s="63">
        <f t="shared" si="22"/>
        <v>2.1987298903375003E-3</v>
      </c>
      <c r="J97" s="63">
        <f t="shared" si="23"/>
        <v>6.1597417877805078E-4</v>
      </c>
      <c r="K97" s="63">
        <f t="shared" si="24"/>
        <v>-6.1914648811238298E-4</v>
      </c>
      <c r="L97" s="63">
        <f t="shared" si="25"/>
        <v>-1.734538886446841E-4</v>
      </c>
      <c r="M97" s="63">
        <f t="shared" ca="1" si="17"/>
        <v>-3.2032165529675234E-3</v>
      </c>
      <c r="N97" s="63">
        <f t="shared" ca="1" si="26"/>
        <v>3.5710864460644102E-5</v>
      </c>
      <c r="O97" s="17">
        <f t="shared" ca="1" si="27"/>
        <v>29497129.784278765</v>
      </c>
      <c r="P97" s="63">
        <f t="shared" ca="1" si="28"/>
        <v>202923.37842037491</v>
      </c>
      <c r="Q97" s="63">
        <f t="shared" ca="1" si="29"/>
        <v>957155.74596046167</v>
      </c>
      <c r="R97">
        <f t="shared" ca="1" si="18"/>
        <v>-1.8897318450151624E-2</v>
      </c>
    </row>
    <row r="98" spans="1:18">
      <c r="A98" s="73">
        <v>2801.5</v>
      </c>
      <c r="B98" s="73">
        <v>-2.1005349990446121E-3</v>
      </c>
      <c r="C98" s="73">
        <v>0.1</v>
      </c>
      <c r="D98" s="75">
        <f t="shared" si="19"/>
        <v>0.28015000000000001</v>
      </c>
      <c r="E98" s="75">
        <f t="shared" si="19"/>
        <v>-2.1005349990446121E-3</v>
      </c>
      <c r="F98" s="63">
        <f t="shared" si="20"/>
        <v>2.8015000000000002E-2</v>
      </c>
      <c r="G98" s="63">
        <f t="shared" si="20"/>
        <v>-2.1005349990446123E-4</v>
      </c>
      <c r="H98" s="63">
        <f t="shared" si="21"/>
        <v>7.8484022500000007E-3</v>
      </c>
      <c r="I98" s="63">
        <f t="shared" si="22"/>
        <v>2.1987298903375003E-3</v>
      </c>
      <c r="J98" s="63">
        <f t="shared" si="23"/>
        <v>6.1597417877805078E-4</v>
      </c>
      <c r="K98" s="63">
        <f t="shared" si="24"/>
        <v>-5.8846487998234818E-5</v>
      </c>
      <c r="L98" s="63">
        <f t="shared" si="25"/>
        <v>-1.6485843612705485E-5</v>
      </c>
      <c r="M98" s="63">
        <f t="shared" ca="1" si="17"/>
        <v>-3.2032165529675234E-3</v>
      </c>
      <c r="N98" s="63">
        <f t="shared" ca="1" si="26"/>
        <v>1.2159066093618465E-7</v>
      </c>
      <c r="O98" s="17">
        <f t="shared" ca="1" si="27"/>
        <v>29497129.784278765</v>
      </c>
      <c r="P98" s="63">
        <f t="shared" ca="1" si="28"/>
        <v>202923.37842037491</v>
      </c>
      <c r="Q98" s="63">
        <f t="shared" ca="1" si="29"/>
        <v>957155.74596046167</v>
      </c>
      <c r="R98">
        <f t="shared" ca="1" si="18"/>
        <v>1.1026815539229113E-3</v>
      </c>
    </row>
    <row r="99" spans="1:18">
      <c r="A99" s="73">
        <v>2804</v>
      </c>
      <c r="B99" s="73">
        <v>-1.6214760005823337E-2</v>
      </c>
      <c r="C99" s="73">
        <v>0.1</v>
      </c>
      <c r="D99" s="75">
        <f t="shared" si="19"/>
        <v>0.28039999999999998</v>
      </c>
      <c r="E99" s="75">
        <f t="shared" si="19"/>
        <v>-1.6214760005823337E-2</v>
      </c>
      <c r="F99" s="63">
        <f t="shared" si="20"/>
        <v>2.8039999999999999E-2</v>
      </c>
      <c r="G99" s="63">
        <f t="shared" si="20"/>
        <v>-1.6214760005823338E-3</v>
      </c>
      <c r="H99" s="63">
        <f t="shared" si="21"/>
        <v>7.8624159999999988E-3</v>
      </c>
      <c r="I99" s="63">
        <f t="shared" si="22"/>
        <v>2.2046214463999994E-3</v>
      </c>
      <c r="J99" s="63">
        <f t="shared" si="23"/>
        <v>6.1817585357055982E-4</v>
      </c>
      <c r="K99" s="63">
        <f t="shared" si="24"/>
        <v>-4.5466187056328637E-4</v>
      </c>
      <c r="L99" s="63">
        <f t="shared" si="25"/>
        <v>-1.2748718850594549E-4</v>
      </c>
      <c r="M99" s="63">
        <f t="shared" ca="1" si="17"/>
        <v>-3.2041470879476588E-3</v>
      </c>
      <c r="N99" s="63">
        <f t="shared" ca="1" si="26"/>
        <v>1.6927604849879349E-5</v>
      </c>
      <c r="O99" s="17">
        <f t="shared" ca="1" si="27"/>
        <v>29490824.506404493</v>
      </c>
      <c r="P99" s="63">
        <f t="shared" ca="1" si="28"/>
        <v>204868.89558798468</v>
      </c>
      <c r="Q99" s="63">
        <f t="shared" ca="1" si="29"/>
        <v>958340.31020184641</v>
      </c>
      <c r="R99">
        <f t="shared" ca="1" si="18"/>
        <v>-1.3010612917875678E-2</v>
      </c>
    </row>
    <row r="100" spans="1:18">
      <c r="A100" s="73">
        <v>2812</v>
      </c>
      <c r="B100" s="73">
        <v>7.1971999568631873E-4</v>
      </c>
      <c r="C100" s="73">
        <v>1</v>
      </c>
      <c r="D100" s="75">
        <f t="shared" si="19"/>
        <v>0.28120000000000001</v>
      </c>
      <c r="E100" s="75">
        <f t="shared" si="19"/>
        <v>7.1971999568631873E-4</v>
      </c>
      <c r="F100" s="63">
        <f t="shared" si="20"/>
        <v>0.28120000000000001</v>
      </c>
      <c r="G100" s="63">
        <f t="shared" si="20"/>
        <v>7.1971999568631873E-4</v>
      </c>
      <c r="H100" s="63">
        <f t="shared" si="21"/>
        <v>7.9073440000000009E-2</v>
      </c>
      <c r="I100" s="63">
        <f t="shared" si="22"/>
        <v>2.2235451328000002E-2</v>
      </c>
      <c r="J100" s="63">
        <f t="shared" si="23"/>
        <v>6.2526089134336011E-3</v>
      </c>
      <c r="K100" s="63">
        <f t="shared" si="24"/>
        <v>2.0238526278699282E-4</v>
      </c>
      <c r="L100" s="63">
        <f t="shared" si="25"/>
        <v>5.6910735895702382E-5</v>
      </c>
      <c r="M100" s="63">
        <f t="shared" ca="1" si="17"/>
        <v>-3.2071099277684433E-3</v>
      </c>
      <c r="N100" s="63">
        <f t="shared" ca="1" si="26"/>
        <v>1.5419993247739731E-5</v>
      </c>
      <c r="O100" s="17">
        <f t="shared" ca="1" si="27"/>
        <v>2947065049.3610449</v>
      </c>
      <c r="P100" s="63">
        <f t="shared" ca="1" si="28"/>
        <v>21115440.039207693</v>
      </c>
      <c r="Q100" s="63">
        <f t="shared" ca="1" si="29"/>
        <v>96213334.352636009</v>
      </c>
      <c r="R100">
        <f t="shared" ca="1" si="18"/>
        <v>3.926829923454762E-3</v>
      </c>
    </row>
    <row r="101" spans="1:18">
      <c r="A101" s="73">
        <v>2813.5</v>
      </c>
      <c r="B101" s="73">
        <v>-1.8848815001547337E-2</v>
      </c>
      <c r="C101" s="73">
        <v>0.1</v>
      </c>
      <c r="D101" s="75">
        <f t="shared" si="19"/>
        <v>0.28134999999999999</v>
      </c>
      <c r="E101" s="75">
        <f t="shared" si="19"/>
        <v>-1.8848815001547337E-2</v>
      </c>
      <c r="F101" s="63">
        <f t="shared" si="20"/>
        <v>2.8135E-2</v>
      </c>
      <c r="G101" s="63">
        <f t="shared" si="20"/>
        <v>-1.8848815001547337E-3</v>
      </c>
      <c r="H101" s="63">
        <f t="shared" si="21"/>
        <v>7.9157822499999995E-3</v>
      </c>
      <c r="I101" s="63">
        <f t="shared" si="22"/>
        <v>2.2271053360375E-3</v>
      </c>
      <c r="J101" s="63">
        <f t="shared" si="23"/>
        <v>6.2659608629415063E-4</v>
      </c>
      <c r="K101" s="63">
        <f t="shared" si="24"/>
        <v>-5.3031141006853436E-4</v>
      </c>
      <c r="L101" s="63">
        <f t="shared" si="25"/>
        <v>-1.4920311522278212E-4</v>
      </c>
      <c r="M101" s="63">
        <f t="shared" ca="1" si="17"/>
        <v>-3.2076629372866498E-3</v>
      </c>
      <c r="N101" s="63">
        <f t="shared" ca="1" si="26"/>
        <v>2.4464563789732634E-5</v>
      </c>
      <c r="O101" s="17">
        <f t="shared" ca="1" si="27"/>
        <v>29466868.354316805</v>
      </c>
      <c r="P101" s="63">
        <f t="shared" ca="1" si="28"/>
        <v>212343.07601361739</v>
      </c>
      <c r="Q101" s="63">
        <f t="shared" ca="1" si="29"/>
        <v>962844.94787278201</v>
      </c>
      <c r="R101">
        <f t="shared" ca="1" si="18"/>
        <v>-1.5641152064260685E-2</v>
      </c>
    </row>
    <row r="102" spans="1:18">
      <c r="A102" s="73">
        <v>2816</v>
      </c>
      <c r="B102" s="73">
        <v>-1.796304000163218E-2</v>
      </c>
      <c r="C102" s="73">
        <v>0.1</v>
      </c>
      <c r="D102" s="75">
        <f t="shared" si="19"/>
        <v>0.28160000000000002</v>
      </c>
      <c r="E102" s="75">
        <f t="shared" si="19"/>
        <v>-1.796304000163218E-2</v>
      </c>
      <c r="F102" s="63">
        <f t="shared" si="20"/>
        <v>2.8160000000000004E-2</v>
      </c>
      <c r="G102" s="63">
        <f t="shared" si="20"/>
        <v>-1.796304000163218E-3</v>
      </c>
      <c r="H102" s="63">
        <f t="shared" si="21"/>
        <v>7.9298560000000025E-3</v>
      </c>
      <c r="I102" s="63">
        <f t="shared" si="22"/>
        <v>2.233047449600001E-3</v>
      </c>
      <c r="J102" s="63">
        <f t="shared" si="23"/>
        <v>6.2882616180736034E-4</v>
      </c>
      <c r="K102" s="63">
        <f t="shared" si="24"/>
        <v>-5.0583920644596222E-4</v>
      </c>
      <c r="L102" s="63">
        <f t="shared" si="25"/>
        <v>-1.4244432053518296E-4</v>
      </c>
      <c r="M102" s="63">
        <f t="shared" ca="1" si="17"/>
        <v>-3.2085828493270351E-3</v>
      </c>
      <c r="N102" s="63">
        <f t="shared" ca="1" si="26"/>
        <v>2.1769400585920844E-5</v>
      </c>
      <c r="O102" s="17">
        <f t="shared" ca="1" si="27"/>
        <v>29460565.131458424</v>
      </c>
      <c r="P102" s="63">
        <f t="shared" ca="1" si="28"/>
        <v>214331.31351733138</v>
      </c>
      <c r="Q102" s="63">
        <f t="shared" ca="1" si="29"/>
        <v>964031.24237711343</v>
      </c>
      <c r="R102">
        <f t="shared" ca="1" si="18"/>
        <v>-1.4754457152305145E-2</v>
      </c>
    </row>
    <row r="103" spans="1:18">
      <c r="A103" s="73">
        <v>2823.5</v>
      </c>
      <c r="B103" s="73">
        <v>4.6942849949118681E-3</v>
      </c>
      <c r="C103" s="73">
        <v>0.1</v>
      </c>
      <c r="D103" s="75">
        <f t="shared" si="19"/>
        <v>0.28234999999999999</v>
      </c>
      <c r="E103" s="75">
        <f t="shared" si="19"/>
        <v>4.6942849949118681E-3</v>
      </c>
      <c r="F103" s="63">
        <f t="shared" si="20"/>
        <v>2.8235E-2</v>
      </c>
      <c r="G103" s="63">
        <f t="shared" si="20"/>
        <v>4.6942849949118683E-4</v>
      </c>
      <c r="H103" s="63">
        <f t="shared" si="21"/>
        <v>7.9721522499999996E-3</v>
      </c>
      <c r="I103" s="63">
        <f t="shared" si="22"/>
        <v>2.2509371877874997E-3</v>
      </c>
      <c r="J103" s="63">
        <f t="shared" si="23"/>
        <v>6.3555211497180047E-4</v>
      </c>
      <c r="K103" s="63">
        <f t="shared" si="24"/>
        <v>1.3254313683133659E-4</v>
      </c>
      <c r="L103" s="63">
        <f t="shared" si="25"/>
        <v>3.7423554684327885E-5</v>
      </c>
      <c r="M103" s="63">
        <f t="shared" ca="1" si="17"/>
        <v>-3.211329306773503E-3</v>
      </c>
      <c r="N103" s="63">
        <f t="shared" ca="1" si="26"/>
        <v>6.2498737487012282E-6</v>
      </c>
      <c r="O103" s="17">
        <f t="shared" ca="1" si="27"/>
        <v>29441658.033341765</v>
      </c>
      <c r="P103" s="63">
        <f t="shared" ca="1" si="28"/>
        <v>220349.31348702122</v>
      </c>
      <c r="Q103" s="63">
        <f t="shared" ca="1" si="29"/>
        <v>967592.27403047367</v>
      </c>
      <c r="R103">
        <f t="shared" ca="1" si="18"/>
        <v>7.9056143016853712E-3</v>
      </c>
    </row>
    <row r="104" spans="1:18">
      <c r="A104" s="73">
        <v>2833</v>
      </c>
      <c r="B104" s="73">
        <v>-2.3939769998833071E-2</v>
      </c>
      <c r="C104" s="73">
        <v>0.1</v>
      </c>
      <c r="D104" s="75">
        <f t="shared" si="19"/>
        <v>0.2833</v>
      </c>
      <c r="E104" s="75">
        <f t="shared" si="19"/>
        <v>-2.3939769998833071E-2</v>
      </c>
      <c r="F104" s="63">
        <f t="shared" si="20"/>
        <v>2.8330000000000001E-2</v>
      </c>
      <c r="G104" s="63">
        <f t="shared" si="20"/>
        <v>-2.3939769998833071E-3</v>
      </c>
      <c r="H104" s="63">
        <f t="shared" si="21"/>
        <v>8.0258889999999996E-3</v>
      </c>
      <c r="I104" s="63">
        <f t="shared" si="22"/>
        <v>2.2737343536999998E-3</v>
      </c>
      <c r="J104" s="63">
        <f t="shared" si="23"/>
        <v>6.4414894240320993E-4</v>
      </c>
      <c r="K104" s="63">
        <f t="shared" si="24"/>
        <v>-6.7821368406694089E-4</v>
      </c>
      <c r="L104" s="63">
        <f t="shared" si="25"/>
        <v>-1.9213793669616434E-4</v>
      </c>
      <c r="M104" s="63">
        <f t="shared" ca="1" si="17"/>
        <v>-3.2147795594595361E-3</v>
      </c>
      <c r="N104" s="63">
        <f t="shared" ca="1" si="26"/>
        <v>4.2952522871212451E-5</v>
      </c>
      <c r="O104" s="17">
        <f t="shared" ca="1" si="27"/>
        <v>29417714.580099136</v>
      </c>
      <c r="P104" s="63">
        <f t="shared" ca="1" si="28"/>
        <v>228086.68190906188</v>
      </c>
      <c r="Q104" s="63">
        <f t="shared" ca="1" si="29"/>
        <v>972107.51675568614</v>
      </c>
      <c r="R104">
        <f t="shared" ca="1" si="18"/>
        <v>-2.0724990439373536E-2</v>
      </c>
    </row>
    <row r="105" spans="1:18">
      <c r="A105" s="73">
        <v>3529</v>
      </c>
      <c r="B105" s="73">
        <v>2.3599900014232844E-3</v>
      </c>
      <c r="C105" s="73">
        <v>1</v>
      </c>
      <c r="D105" s="75">
        <f t="shared" si="19"/>
        <v>0.35289999999999999</v>
      </c>
      <c r="E105" s="75">
        <f t="shared" si="19"/>
        <v>2.3599900014232844E-3</v>
      </c>
      <c r="F105" s="63">
        <f t="shared" si="20"/>
        <v>0.35289999999999999</v>
      </c>
      <c r="G105" s="63">
        <f t="shared" si="20"/>
        <v>2.3599900014232844E-3</v>
      </c>
      <c r="H105" s="63">
        <f t="shared" si="21"/>
        <v>0.12453840999999999</v>
      </c>
      <c r="I105" s="63">
        <f t="shared" si="22"/>
        <v>4.3949604888999995E-2</v>
      </c>
      <c r="J105" s="63">
        <f t="shared" si="23"/>
        <v>1.5509815565328098E-2</v>
      </c>
      <c r="K105" s="63">
        <f t="shared" si="24"/>
        <v>8.3284047150227706E-4</v>
      </c>
      <c r="L105" s="63">
        <f t="shared" si="25"/>
        <v>2.9390940239315354E-4</v>
      </c>
      <c r="M105" s="63">
        <f t="shared" ca="1" si="17"/>
        <v>-3.3806199524444671E-3</v>
      </c>
      <c r="N105" s="63">
        <f t="shared" ca="1" si="26"/>
        <v>3.2954602642445505E-5</v>
      </c>
      <c r="O105" s="17">
        <f t="shared" ca="1" si="27"/>
        <v>2768067408.6983137</v>
      </c>
      <c r="P105" s="63">
        <f t="shared" ca="1" si="28"/>
        <v>112385545.65591602</v>
      </c>
      <c r="Q105" s="63">
        <f t="shared" ca="1" si="29"/>
        <v>131439942.02257253</v>
      </c>
      <c r="R105">
        <f t="shared" ca="1" si="18"/>
        <v>5.7406099538677511E-3</v>
      </c>
    </row>
    <row r="106" spans="1:18">
      <c r="A106" s="73">
        <v>3692.5</v>
      </c>
      <c r="B106" s="73">
        <v>1.5896750046522357E-3</v>
      </c>
      <c r="C106" s="73">
        <v>0.1</v>
      </c>
      <c r="D106" s="75">
        <f t="shared" si="19"/>
        <v>0.36925000000000002</v>
      </c>
      <c r="E106" s="75">
        <f t="shared" si="19"/>
        <v>1.5896750046522357E-3</v>
      </c>
      <c r="F106" s="63">
        <f t="shared" si="20"/>
        <v>3.6925000000000006E-2</v>
      </c>
      <c r="G106" s="63">
        <f t="shared" si="20"/>
        <v>1.5896750046522358E-4</v>
      </c>
      <c r="H106" s="63">
        <f t="shared" si="21"/>
        <v>1.3634556250000002E-2</v>
      </c>
      <c r="I106" s="63">
        <f t="shared" si="22"/>
        <v>5.0345598953125013E-3</v>
      </c>
      <c r="J106" s="63">
        <f t="shared" si="23"/>
        <v>1.8590112413441413E-3</v>
      </c>
      <c r="K106" s="63">
        <f t="shared" si="24"/>
        <v>5.8698749546783811E-5</v>
      </c>
      <c r="L106" s="63">
        <f t="shared" si="25"/>
        <v>2.1674513270149923E-5</v>
      </c>
      <c r="M106" s="63">
        <f t="shared" ca="1" si="17"/>
        <v>-3.394697762660881E-3</v>
      </c>
      <c r="N106" s="63">
        <f t="shared" ca="1" si="26"/>
        <v>2.4843971883532617E-6</v>
      </c>
      <c r="O106" s="17">
        <f t="shared" ca="1" si="27"/>
        <v>27277625.940814134</v>
      </c>
      <c r="P106" s="63">
        <f t="shared" ca="1" si="28"/>
        <v>1421750.2701890469</v>
      </c>
      <c r="Q106" s="63">
        <f t="shared" ca="1" si="29"/>
        <v>1397248.6073390511</v>
      </c>
      <c r="R106">
        <f t="shared" ca="1" si="18"/>
        <v>4.9843727673131166E-3</v>
      </c>
    </row>
    <row r="107" spans="1:18">
      <c r="A107" s="73">
        <v>3751</v>
      </c>
      <c r="B107" s="73">
        <v>-3.683189999719616E-3</v>
      </c>
      <c r="C107" s="73">
        <v>0.1</v>
      </c>
      <c r="D107" s="75">
        <f t="shared" si="19"/>
        <v>0.37509999999999999</v>
      </c>
      <c r="E107" s="75">
        <f t="shared" si="19"/>
        <v>-3.683189999719616E-3</v>
      </c>
      <c r="F107" s="63">
        <f t="shared" si="20"/>
        <v>3.7510000000000002E-2</v>
      </c>
      <c r="G107" s="63">
        <f t="shared" si="20"/>
        <v>-3.6831899997196165E-4</v>
      </c>
      <c r="H107" s="63">
        <f t="shared" si="21"/>
        <v>1.4070001E-2</v>
      </c>
      <c r="I107" s="63">
        <f t="shared" si="22"/>
        <v>5.2776573751000004E-3</v>
      </c>
      <c r="J107" s="63">
        <f t="shared" si="23"/>
        <v>1.9796492814000101E-3</v>
      </c>
      <c r="K107" s="63">
        <f t="shared" si="24"/>
        <v>-1.381564568894828E-4</v>
      </c>
      <c r="L107" s="63">
        <f t="shared" si="25"/>
        <v>-5.1822486979244994E-5</v>
      </c>
      <c r="M107" s="63">
        <f t="shared" ca="1" si="17"/>
        <v>-3.3974354420165148E-3</v>
      </c>
      <c r="N107" s="63">
        <f t="shared" ca="1" si="26"/>
        <v>8.1655667248095E-9</v>
      </c>
      <c r="O107" s="17">
        <f t="shared" ca="1" si="27"/>
        <v>27133888.878702212</v>
      </c>
      <c r="P107" s="63">
        <f t="shared" ca="1" si="28"/>
        <v>1535781.028769155</v>
      </c>
      <c r="Q107" s="63">
        <f t="shared" ca="1" si="29"/>
        <v>1427037.0938988337</v>
      </c>
      <c r="R107">
        <f t="shared" ca="1" si="18"/>
        <v>-2.8575455770310119E-4</v>
      </c>
    </row>
    <row r="108" spans="1:18">
      <c r="A108" s="73">
        <v>4459</v>
      </c>
      <c r="B108" s="73">
        <v>5.1682899938896298E-3</v>
      </c>
      <c r="C108" s="73">
        <v>1</v>
      </c>
      <c r="D108" s="75">
        <f t="shared" si="19"/>
        <v>0.44590000000000002</v>
      </c>
      <c r="E108" s="75">
        <f t="shared" si="19"/>
        <v>5.1682899938896298E-3</v>
      </c>
      <c r="F108" s="63">
        <f t="shared" si="20"/>
        <v>0.44590000000000002</v>
      </c>
      <c r="G108" s="63">
        <f t="shared" si="20"/>
        <v>5.1682899938896298E-3</v>
      </c>
      <c r="H108" s="63">
        <f t="shared" si="21"/>
        <v>0.19882681000000002</v>
      </c>
      <c r="I108" s="63">
        <f t="shared" si="22"/>
        <v>8.8656874579000011E-2</v>
      </c>
      <c r="J108" s="63">
        <f t="shared" si="23"/>
        <v>3.9532100374776107E-2</v>
      </c>
      <c r="K108" s="63">
        <f t="shared" si="24"/>
        <v>2.3045405082753861E-3</v>
      </c>
      <c r="L108" s="63">
        <f t="shared" si="25"/>
        <v>1.0275946126399947E-3</v>
      </c>
      <c r="M108" s="63">
        <f t="shared" ca="1" si="17"/>
        <v>-3.3344870787507057E-3</v>
      </c>
      <c r="N108" s="63">
        <f t="shared" ca="1" si="26"/>
        <v>7.2297217947018156E-5</v>
      </c>
      <c r="O108" s="17">
        <f t="shared" ca="1" si="27"/>
        <v>2541449133.4363809</v>
      </c>
      <c r="P108" s="63">
        <f t="shared" ca="1" si="28"/>
        <v>320076597.18040675</v>
      </c>
      <c r="Q108" s="63">
        <f t="shared" ca="1" si="29"/>
        <v>179041018.56482422</v>
      </c>
      <c r="R108">
        <f t="shared" ca="1" si="18"/>
        <v>8.502777072640336E-3</v>
      </c>
    </row>
    <row r="109" spans="1:18">
      <c r="A109" s="73">
        <v>4482</v>
      </c>
      <c r="B109" s="73">
        <v>2.7174199931323528E-3</v>
      </c>
      <c r="C109" s="73">
        <v>1</v>
      </c>
      <c r="D109" s="75">
        <f t="shared" si="19"/>
        <v>0.44819999999999999</v>
      </c>
      <c r="E109" s="75">
        <f t="shared" si="19"/>
        <v>2.7174199931323528E-3</v>
      </c>
      <c r="F109" s="63">
        <f t="shared" si="20"/>
        <v>0.44819999999999999</v>
      </c>
      <c r="G109" s="63">
        <f t="shared" si="20"/>
        <v>2.7174199931323528E-3</v>
      </c>
      <c r="H109" s="63">
        <f t="shared" si="21"/>
        <v>0.20088323999999999</v>
      </c>
      <c r="I109" s="63">
        <f t="shared" si="22"/>
        <v>9.0035868167999994E-2</v>
      </c>
      <c r="J109" s="63">
        <f t="shared" si="23"/>
        <v>4.0354076112897597E-2</v>
      </c>
      <c r="K109" s="63">
        <f t="shared" si="24"/>
        <v>1.2179476409219206E-3</v>
      </c>
      <c r="L109" s="63">
        <f t="shared" si="25"/>
        <v>5.4588413266120478E-4</v>
      </c>
      <c r="M109" s="63">
        <f t="shared" ca="1" si="17"/>
        <v>-3.3294654212787105E-3</v>
      </c>
      <c r="N109" s="63">
        <f t="shared" ca="1" si="26"/>
        <v>3.6564823215017249E-5</v>
      </c>
      <c r="O109" s="17">
        <f t="shared" ca="1" si="27"/>
        <v>2535927209.1990118</v>
      </c>
      <c r="P109" s="63">
        <f t="shared" ca="1" si="28"/>
        <v>326300713.0856812</v>
      </c>
      <c r="Q109" s="63">
        <f t="shared" ca="1" si="29"/>
        <v>180222160.05380005</v>
      </c>
      <c r="R109">
        <f t="shared" ca="1" si="18"/>
        <v>6.0468854144110629E-3</v>
      </c>
    </row>
    <row r="110" spans="1:18">
      <c r="A110" s="73">
        <v>4493</v>
      </c>
      <c r="B110" s="73">
        <v>2.8148299970780499E-3</v>
      </c>
      <c r="C110" s="73">
        <v>1</v>
      </c>
      <c r="D110" s="75">
        <f t="shared" si="19"/>
        <v>0.44929999999999998</v>
      </c>
      <c r="E110" s="75">
        <f t="shared" si="19"/>
        <v>2.8148299970780499E-3</v>
      </c>
      <c r="F110" s="63">
        <f t="shared" si="20"/>
        <v>0.44929999999999998</v>
      </c>
      <c r="G110" s="63">
        <f t="shared" si="20"/>
        <v>2.8148299970780499E-3</v>
      </c>
      <c r="H110" s="63">
        <f t="shared" si="21"/>
        <v>0.20187048999999999</v>
      </c>
      <c r="I110" s="63">
        <f t="shared" si="22"/>
        <v>9.0700411156999991E-2</v>
      </c>
      <c r="J110" s="63">
        <f t="shared" si="23"/>
        <v>4.0751694732840092E-2</v>
      </c>
      <c r="K110" s="63">
        <f t="shared" si="24"/>
        <v>1.2647031176871678E-3</v>
      </c>
      <c r="L110" s="63">
        <f t="shared" si="25"/>
        <v>5.682311107768445E-4</v>
      </c>
      <c r="M110" s="63">
        <f t="shared" ca="1" si="17"/>
        <v>-3.3269975426850514E-3</v>
      </c>
      <c r="N110" s="63">
        <f t="shared" ca="1" si="26"/>
        <v>3.7722045528192472E-5</v>
      </c>
      <c r="O110" s="17">
        <f t="shared" ca="1" si="27"/>
        <v>2533287729.5582132</v>
      </c>
      <c r="P110" s="63">
        <f t="shared" ca="1" si="28"/>
        <v>329294213.04928863</v>
      </c>
      <c r="Q110" s="63">
        <f t="shared" ca="1" si="29"/>
        <v>180786903.78357497</v>
      </c>
      <c r="R110">
        <f t="shared" ca="1" si="18"/>
        <v>6.1418275397631013E-3</v>
      </c>
    </row>
    <row r="111" spans="1:18">
      <c r="A111" s="73">
        <v>4495.5</v>
      </c>
      <c r="B111" s="73">
        <v>3.3006049998220988E-3</v>
      </c>
      <c r="C111" s="73">
        <v>1</v>
      </c>
      <c r="D111" s="75">
        <f t="shared" si="19"/>
        <v>0.44955000000000001</v>
      </c>
      <c r="E111" s="75">
        <f t="shared" si="19"/>
        <v>3.3006049998220988E-3</v>
      </c>
      <c r="F111" s="63">
        <f t="shared" si="20"/>
        <v>0.44955000000000001</v>
      </c>
      <c r="G111" s="63">
        <f t="shared" si="20"/>
        <v>3.3006049998220988E-3</v>
      </c>
      <c r="H111" s="63">
        <f t="shared" si="21"/>
        <v>0.20209520250000002</v>
      </c>
      <c r="I111" s="63">
        <f t="shared" si="22"/>
        <v>9.0851898283875007E-2</v>
      </c>
      <c r="J111" s="63">
        <f t="shared" si="23"/>
        <v>4.0842470873516008E-2</v>
      </c>
      <c r="K111" s="63">
        <f t="shared" si="24"/>
        <v>1.4837869776700245E-3</v>
      </c>
      <c r="L111" s="63">
        <f t="shared" si="25"/>
        <v>6.6703643581155956E-4</v>
      </c>
      <c r="M111" s="63">
        <f t="shared" ca="1" si="17"/>
        <v>-3.3264306857828823E-3</v>
      </c>
      <c r="N111" s="63">
        <f t="shared" ca="1" si="26"/>
        <v>4.3917601978281879E-5</v>
      </c>
      <c r="O111" s="17">
        <f t="shared" ca="1" si="27"/>
        <v>2532687977.9329357</v>
      </c>
      <c r="P111" s="63">
        <f t="shared" ca="1" si="28"/>
        <v>329976059.32304776</v>
      </c>
      <c r="Q111" s="63">
        <f t="shared" ca="1" si="29"/>
        <v>180915240.3795248</v>
      </c>
      <c r="R111">
        <f t="shared" ca="1" si="18"/>
        <v>6.6270356856049806E-3</v>
      </c>
    </row>
    <row r="112" spans="1:18">
      <c r="A112" s="73">
        <v>5689</v>
      </c>
      <c r="B112" s="73">
        <v>1.1969589999353047E-2</v>
      </c>
      <c r="C112" s="73">
        <v>0.1</v>
      </c>
      <c r="D112" s="75">
        <f t="shared" si="19"/>
        <v>0.56889999999999996</v>
      </c>
      <c r="E112" s="75">
        <f t="shared" si="19"/>
        <v>1.1969589999353047E-2</v>
      </c>
      <c r="F112" s="63">
        <f t="shared" si="20"/>
        <v>5.6889999999999996E-2</v>
      </c>
      <c r="G112" s="63">
        <f t="shared" si="20"/>
        <v>1.1969589999353048E-3</v>
      </c>
      <c r="H112" s="63">
        <f t="shared" si="21"/>
        <v>3.2364720999999992E-2</v>
      </c>
      <c r="I112" s="63">
        <f t="shared" si="22"/>
        <v>1.8412289776899994E-2</v>
      </c>
      <c r="J112" s="63">
        <f t="shared" si="23"/>
        <v>1.0474751654078405E-2</v>
      </c>
      <c r="K112" s="63">
        <f t="shared" si="24"/>
        <v>6.8094997506319482E-4</v>
      </c>
      <c r="L112" s="63">
        <f t="shared" si="25"/>
        <v>3.8739244081345152E-4</v>
      </c>
      <c r="M112" s="63">
        <f t="shared" ca="1" si="17"/>
        <v>-2.8030888607539182E-3</v>
      </c>
      <c r="N112" s="63">
        <f t="shared" ca="1" si="26"/>
        <v>2.1823204070385127E-5</v>
      </c>
      <c r="O112" s="17">
        <f t="shared" ca="1" si="27"/>
        <v>22520189.839721285</v>
      </c>
      <c r="P112" s="63">
        <f t="shared" ca="1" si="28"/>
        <v>7109136.2563940575</v>
      </c>
      <c r="Q112" s="63">
        <f t="shared" ca="1" si="29"/>
        <v>2406313.2278813533</v>
      </c>
      <c r="R112">
        <f t="shared" ca="1" si="18"/>
        <v>1.4772678860106966E-2</v>
      </c>
    </row>
    <row r="113" spans="1:18">
      <c r="A113" s="73">
        <v>6276</v>
      </c>
      <c r="B113" s="73">
        <v>9.2495599965332076E-3</v>
      </c>
      <c r="C113" s="73">
        <v>1</v>
      </c>
      <c r="D113" s="75">
        <f t="shared" si="19"/>
        <v>0.62760000000000005</v>
      </c>
      <c r="E113" s="75">
        <f t="shared" si="19"/>
        <v>9.2495599965332076E-3</v>
      </c>
      <c r="F113" s="63">
        <f t="shared" si="20"/>
        <v>0.62760000000000005</v>
      </c>
      <c r="G113" s="63">
        <f t="shared" si="20"/>
        <v>9.2495599965332076E-3</v>
      </c>
      <c r="H113" s="63">
        <f t="shared" si="21"/>
        <v>0.39388176000000008</v>
      </c>
      <c r="I113" s="63">
        <f t="shared" si="22"/>
        <v>0.24720019257600007</v>
      </c>
      <c r="J113" s="63">
        <f t="shared" si="23"/>
        <v>0.15514284086069766</v>
      </c>
      <c r="K113" s="63">
        <f t="shared" si="24"/>
        <v>5.8050238538242416E-3</v>
      </c>
      <c r="L113" s="63">
        <f t="shared" si="25"/>
        <v>3.6432329706600941E-3</v>
      </c>
      <c r="M113" s="63">
        <f t="shared" ca="1" si="17"/>
        <v>-2.3606498808262629E-3</v>
      </c>
      <c r="N113" s="63">
        <f t="shared" ca="1" si="26"/>
        <v>1.3479697339633539E-4</v>
      </c>
      <c r="O113" s="17">
        <f t="shared" ca="1" si="27"/>
        <v>2118278812.3417127</v>
      </c>
      <c r="P113" s="63">
        <f t="shared" ca="1" si="28"/>
        <v>930292016.67139065</v>
      </c>
      <c r="Q113" s="63">
        <f t="shared" ca="1" si="29"/>
        <v>267915442.51082143</v>
      </c>
      <c r="R113">
        <f t="shared" ca="1" si="18"/>
        <v>1.161020987735947E-2</v>
      </c>
    </row>
    <row r="114" spans="1:18">
      <c r="A114" s="73">
        <v>6378.5</v>
      </c>
      <c r="B114" s="73">
        <v>5.4663349947077222E-3</v>
      </c>
      <c r="C114" s="73">
        <v>1</v>
      </c>
      <c r="D114" s="75">
        <f t="shared" si="19"/>
        <v>0.63785000000000003</v>
      </c>
      <c r="E114" s="75">
        <f t="shared" si="19"/>
        <v>5.4663349947077222E-3</v>
      </c>
      <c r="F114" s="63">
        <f t="shared" si="20"/>
        <v>0.63785000000000003</v>
      </c>
      <c r="G114" s="63">
        <f t="shared" si="20"/>
        <v>5.4663349947077222E-3</v>
      </c>
      <c r="H114" s="63">
        <f t="shared" si="21"/>
        <v>0.40685262250000004</v>
      </c>
      <c r="I114" s="63">
        <f t="shared" si="22"/>
        <v>0.25951094526162505</v>
      </c>
      <c r="J114" s="63">
        <f t="shared" si="23"/>
        <v>0.16552905643512755</v>
      </c>
      <c r="K114" s="63">
        <f t="shared" si="24"/>
        <v>3.4867017763743208E-3</v>
      </c>
      <c r="L114" s="63">
        <f t="shared" si="25"/>
        <v>2.2239927280603604E-3</v>
      </c>
      <c r="M114" s="63">
        <f t="shared" ca="1" si="17"/>
        <v>-2.2708799319161033E-3</v>
      </c>
      <c r="N114" s="63">
        <f t="shared" ca="1" si="26"/>
        <v>5.9864494820770528E-5</v>
      </c>
      <c r="O114" s="17">
        <f t="shared" ca="1" si="27"/>
        <v>2095228120.6675518</v>
      </c>
      <c r="P114" s="63">
        <f t="shared" ca="1" si="28"/>
        <v>970180010.65315962</v>
      </c>
      <c r="Q114" s="63">
        <f t="shared" ca="1" si="29"/>
        <v>272476562.82947421</v>
      </c>
      <c r="R114">
        <f t="shared" ca="1" si="18"/>
        <v>7.7372149266238255E-3</v>
      </c>
    </row>
    <row r="115" spans="1:18">
      <c r="A115" s="73">
        <v>6565.5</v>
      </c>
      <c r="B115" s="73">
        <v>-3.9477694997913204E-2</v>
      </c>
      <c r="C115" s="73">
        <v>0.1</v>
      </c>
      <c r="D115" s="75">
        <f t="shared" si="19"/>
        <v>0.65654999999999997</v>
      </c>
      <c r="E115" s="75">
        <f t="shared" si="19"/>
        <v>-3.9477694997913204E-2</v>
      </c>
      <c r="F115" s="63">
        <f t="shared" si="20"/>
        <v>6.5655000000000005E-2</v>
      </c>
      <c r="G115" s="63">
        <f t="shared" si="20"/>
        <v>-3.9477694997913206E-3</v>
      </c>
      <c r="H115" s="63">
        <f t="shared" si="21"/>
        <v>4.3105790249999998E-2</v>
      </c>
      <c r="I115" s="63">
        <f t="shared" si="22"/>
        <v>2.8301106588637496E-2</v>
      </c>
      <c r="J115" s="63">
        <f t="shared" si="23"/>
        <v>1.8581091530769946E-2</v>
      </c>
      <c r="K115" s="63">
        <f t="shared" si="24"/>
        <v>-2.5919080650879914E-3</v>
      </c>
      <c r="L115" s="63">
        <f t="shared" si="25"/>
        <v>-1.7017172401335207E-3</v>
      </c>
      <c r="M115" s="63">
        <f t="shared" ca="1" si="17"/>
        <v>-2.0975196999655742E-3</v>
      </c>
      <c r="N115" s="63">
        <f t="shared" ca="1" si="26"/>
        <v>1.3972775053052938E-4</v>
      </c>
      <c r="O115" s="17">
        <f t="shared" ca="1" si="27"/>
        <v>20534106.447068036</v>
      </c>
      <c r="P115" s="63">
        <f t="shared" ca="1" si="28"/>
        <v>10439643.369540533</v>
      </c>
      <c r="Q115" s="63">
        <f t="shared" ca="1" si="29"/>
        <v>2806223.3405402545</v>
      </c>
      <c r="R115">
        <f t="shared" ca="1" si="18"/>
        <v>-3.7380175297947627E-2</v>
      </c>
    </row>
    <row r="116" spans="1:18">
      <c r="A116" s="73">
        <v>6580</v>
      </c>
      <c r="B116" s="73">
        <v>6.659799997578375E-3</v>
      </c>
      <c r="C116" s="73">
        <v>0.1</v>
      </c>
      <c r="D116" s="75">
        <f t="shared" si="19"/>
        <v>0.65800000000000003</v>
      </c>
      <c r="E116" s="75">
        <f t="shared" si="19"/>
        <v>6.659799997578375E-3</v>
      </c>
      <c r="F116" s="63">
        <f t="shared" si="20"/>
        <v>6.5800000000000011E-2</v>
      </c>
      <c r="G116" s="63">
        <f t="shared" si="20"/>
        <v>6.6597999975783753E-4</v>
      </c>
      <c r="H116" s="63">
        <f t="shared" si="21"/>
        <v>4.3296400000000013E-2</v>
      </c>
      <c r="I116" s="63">
        <f t="shared" si="22"/>
        <v>2.8489031200000011E-2</v>
      </c>
      <c r="J116" s="63">
        <f t="shared" si="23"/>
        <v>1.8745782529600009E-2</v>
      </c>
      <c r="K116" s="63">
        <f t="shared" si="24"/>
        <v>4.3821483984065712E-4</v>
      </c>
      <c r="L116" s="63">
        <f t="shared" si="25"/>
        <v>2.8834536461515238E-4</v>
      </c>
      <c r="M116" s="63">
        <f t="shared" ca="1" si="17"/>
        <v>-2.0835600361353386E-3</v>
      </c>
      <c r="N116" s="63">
        <f t="shared" ca="1" si="26"/>
        <v>7.64463446791423E-6</v>
      </c>
      <c r="O116" s="17">
        <f t="shared" ca="1" si="27"/>
        <v>20501809.280639462</v>
      </c>
      <c r="P116" s="63">
        <f t="shared" ca="1" si="28"/>
        <v>10497366.366987566</v>
      </c>
      <c r="Q116" s="63">
        <f t="shared" ca="1" si="29"/>
        <v>2812441.3264495595</v>
      </c>
      <c r="R116">
        <f t="shared" ca="1" si="18"/>
        <v>8.7433600337137145E-3</v>
      </c>
    </row>
    <row r="117" spans="1:18">
      <c r="A117" s="73">
        <v>7115</v>
      </c>
      <c r="B117" s="73">
        <v>-6.8435000139288604E-4</v>
      </c>
      <c r="C117" s="73">
        <v>1</v>
      </c>
      <c r="D117" s="75">
        <f t="shared" si="19"/>
        <v>0.71150000000000002</v>
      </c>
      <c r="E117" s="75">
        <f t="shared" si="19"/>
        <v>-6.8435000139288604E-4</v>
      </c>
      <c r="F117" s="63">
        <f t="shared" si="20"/>
        <v>0.71150000000000002</v>
      </c>
      <c r="G117" s="63">
        <f t="shared" si="20"/>
        <v>-6.8435000139288604E-4</v>
      </c>
      <c r="H117" s="63">
        <f t="shared" si="21"/>
        <v>0.50623225000000005</v>
      </c>
      <c r="I117" s="63">
        <f t="shared" si="22"/>
        <v>0.36018424587500003</v>
      </c>
      <c r="J117" s="63">
        <f t="shared" si="23"/>
        <v>0.25627109094006251</v>
      </c>
      <c r="K117" s="63">
        <f t="shared" si="24"/>
        <v>-4.8691502599103846E-4</v>
      </c>
      <c r="L117" s="63">
        <f t="shared" si="25"/>
        <v>-3.464400409926239E-4</v>
      </c>
      <c r="M117" s="63">
        <f t="shared" ca="1" si="17"/>
        <v>-1.516447271152346E-3</v>
      </c>
      <c r="N117" s="63">
        <f t="shared" ca="1" si="26"/>
        <v>6.923858663411475E-7</v>
      </c>
      <c r="O117" s="17">
        <f t="shared" ca="1" si="27"/>
        <v>1932324258.8401699</v>
      </c>
      <c r="P117" s="63">
        <f t="shared" ca="1" si="28"/>
        <v>1266988753.2491133</v>
      </c>
      <c r="Q117" s="63">
        <f t="shared" ca="1" si="29"/>
        <v>303115596.16748083</v>
      </c>
      <c r="R117">
        <f t="shared" ca="1" si="18"/>
        <v>8.3209726975945995E-4</v>
      </c>
    </row>
    <row r="118" spans="1:18">
      <c r="A118" s="73">
        <v>7117.5</v>
      </c>
      <c r="B118" s="73">
        <v>1.3014249998377636E-3</v>
      </c>
      <c r="C118" s="73">
        <v>1</v>
      </c>
      <c r="D118" s="75">
        <f t="shared" si="19"/>
        <v>0.71174999999999999</v>
      </c>
      <c r="E118" s="75">
        <f t="shared" si="19"/>
        <v>1.3014249998377636E-3</v>
      </c>
      <c r="F118" s="63">
        <f t="shared" si="20"/>
        <v>0.71174999999999999</v>
      </c>
      <c r="G118" s="63">
        <f t="shared" si="20"/>
        <v>1.3014249998377636E-3</v>
      </c>
      <c r="H118" s="63">
        <f t="shared" si="21"/>
        <v>0.50658806249999999</v>
      </c>
      <c r="I118" s="63">
        <f t="shared" si="22"/>
        <v>0.36056405348437498</v>
      </c>
      <c r="J118" s="63">
        <f t="shared" si="23"/>
        <v>0.25663146506750389</v>
      </c>
      <c r="K118" s="63">
        <f t="shared" si="24"/>
        <v>9.262892436345282E-4</v>
      </c>
      <c r="L118" s="63">
        <f t="shared" si="25"/>
        <v>6.5928636915687545E-4</v>
      </c>
      <c r="M118" s="63">
        <f t="shared" ca="1" si="17"/>
        <v>-1.5135593019147357E-3</v>
      </c>
      <c r="N118" s="63">
        <f t="shared" ca="1" si="26"/>
        <v>7.9241366191130061E-6</v>
      </c>
      <c r="O118" s="17">
        <f t="shared" ca="1" si="27"/>
        <v>1931779575.1481433</v>
      </c>
      <c r="P118" s="63">
        <f t="shared" ca="1" si="28"/>
        <v>1268020588.9190474</v>
      </c>
      <c r="Q118" s="63">
        <f t="shared" ca="1" si="29"/>
        <v>303212636.13876605</v>
      </c>
      <c r="R118">
        <f t="shared" ca="1" si="18"/>
        <v>2.8149843017524993E-3</v>
      </c>
    </row>
    <row r="119" spans="1:18">
      <c r="A119" s="73">
        <v>7134.5</v>
      </c>
      <c r="B119" s="73">
        <v>9.1246949959895574E-3</v>
      </c>
      <c r="C119" s="73">
        <v>0.1</v>
      </c>
      <c r="D119" s="75">
        <f t="shared" si="19"/>
        <v>0.71345000000000003</v>
      </c>
      <c r="E119" s="75">
        <f t="shared" si="19"/>
        <v>9.1246949959895574E-3</v>
      </c>
      <c r="F119" s="63">
        <f t="shared" si="20"/>
        <v>7.1345000000000006E-2</v>
      </c>
      <c r="G119" s="63">
        <f t="shared" si="20"/>
        <v>9.124694995989558E-4</v>
      </c>
      <c r="H119" s="63">
        <f t="shared" si="21"/>
        <v>5.0901090250000003E-2</v>
      </c>
      <c r="I119" s="63">
        <f t="shared" si="22"/>
        <v>3.6315382838862501E-2</v>
      </c>
      <c r="J119" s="63">
        <f t="shared" si="23"/>
        <v>2.5909209886386453E-2</v>
      </c>
      <c r="K119" s="63">
        <f t="shared" si="24"/>
        <v>6.5100136448887507E-4</v>
      </c>
      <c r="L119" s="63">
        <f t="shared" si="25"/>
        <v>4.6445692349458796E-4</v>
      </c>
      <c r="M119" s="63">
        <f t="shared" ca="1" si="17"/>
        <v>-1.4938624193568586E-3</v>
      </c>
      <c r="N119" s="63">
        <f t="shared" ca="1" si="26"/>
        <v>1.1275376158300837E-5</v>
      </c>
      <c r="O119" s="17">
        <f t="shared" ca="1" si="27"/>
        <v>19280772.34650166</v>
      </c>
      <c r="P119" s="63">
        <f t="shared" ca="1" si="28"/>
        <v>12750404.69334702</v>
      </c>
      <c r="Q119" s="63">
        <f t="shared" ca="1" si="29"/>
        <v>3038711.6998552936</v>
      </c>
      <c r="R119">
        <f t="shared" ca="1" si="18"/>
        <v>1.0618557415346416E-2</v>
      </c>
    </row>
    <row r="120" spans="1:18">
      <c r="A120" s="73">
        <v>7189</v>
      </c>
      <c r="B120" s="73">
        <v>7.5345900040701963E-3</v>
      </c>
      <c r="C120" s="73">
        <v>1</v>
      </c>
      <c r="D120" s="75">
        <f t="shared" si="19"/>
        <v>0.71889999999999998</v>
      </c>
      <c r="E120" s="75">
        <f t="shared" si="19"/>
        <v>7.5345900040701963E-3</v>
      </c>
      <c r="F120" s="63">
        <f t="shared" si="20"/>
        <v>0.71889999999999998</v>
      </c>
      <c r="G120" s="63">
        <f t="shared" si="20"/>
        <v>7.5345900040701963E-3</v>
      </c>
      <c r="H120" s="63">
        <f t="shared" si="21"/>
        <v>0.51681721000000003</v>
      </c>
      <c r="I120" s="63">
        <f t="shared" si="22"/>
        <v>0.37153989226900003</v>
      </c>
      <c r="J120" s="63">
        <f t="shared" si="23"/>
        <v>0.26710002855218412</v>
      </c>
      <c r="K120" s="63">
        <f t="shared" si="24"/>
        <v>5.4166167539260639E-3</v>
      </c>
      <c r="L120" s="63">
        <f t="shared" si="25"/>
        <v>3.8940057843974475E-3</v>
      </c>
      <c r="M120" s="63">
        <f t="shared" ca="1" si="17"/>
        <v>-1.4300266154820725E-3</v>
      </c>
      <c r="N120" s="63">
        <f t="shared" ca="1" si="26"/>
        <v>8.0364351135552741E-5</v>
      </c>
      <c r="O120" s="17">
        <f t="shared" ca="1" si="27"/>
        <v>1916225726.0300477</v>
      </c>
      <c r="P120" s="63">
        <f t="shared" ca="1" si="28"/>
        <v>1297584231.4122019</v>
      </c>
      <c r="Q120" s="63">
        <f t="shared" ca="1" si="29"/>
        <v>305966527.7309593</v>
      </c>
      <c r="R120">
        <f t="shared" ca="1" si="18"/>
        <v>8.9646166195522688E-3</v>
      </c>
    </row>
    <row r="121" spans="1:18">
      <c r="A121" s="73">
        <v>7191.5</v>
      </c>
      <c r="B121" s="73">
        <v>7.0203649956965819E-3</v>
      </c>
      <c r="C121" s="73">
        <v>1</v>
      </c>
      <c r="D121" s="75">
        <f t="shared" si="19"/>
        <v>0.71914999999999996</v>
      </c>
      <c r="E121" s="75">
        <f t="shared" si="19"/>
        <v>7.0203649956965819E-3</v>
      </c>
      <c r="F121" s="63">
        <f t="shared" si="20"/>
        <v>0.71914999999999996</v>
      </c>
      <c r="G121" s="63">
        <f t="shared" si="20"/>
        <v>7.0203649956965819E-3</v>
      </c>
      <c r="H121" s="63">
        <f t="shared" si="21"/>
        <v>0.51717672249999991</v>
      </c>
      <c r="I121" s="63">
        <f t="shared" si="22"/>
        <v>0.37192763998587491</v>
      </c>
      <c r="J121" s="63">
        <f t="shared" si="23"/>
        <v>0.26747176229584191</v>
      </c>
      <c r="K121" s="63">
        <f t="shared" si="24"/>
        <v>5.0486954866551968E-3</v>
      </c>
      <c r="L121" s="63">
        <f t="shared" si="25"/>
        <v>3.6307693592280846E-3</v>
      </c>
      <c r="M121" s="63">
        <f t="shared" ca="1" si="17"/>
        <v>-1.4270731381160022E-3</v>
      </c>
      <c r="N121" s="63">
        <f t="shared" ca="1" si="26"/>
        <v>7.1359211024591036E-5</v>
      </c>
      <c r="O121" s="17">
        <f t="shared" ca="1" si="27"/>
        <v>1915682729.2374804</v>
      </c>
      <c r="P121" s="63">
        <f t="shared" ca="1" si="28"/>
        <v>1298619729.9101346</v>
      </c>
      <c r="Q121" s="63">
        <f t="shared" ca="1" si="29"/>
        <v>306062062.86244506</v>
      </c>
      <c r="R121">
        <f t="shared" ca="1" si="18"/>
        <v>8.4474381338125841E-3</v>
      </c>
    </row>
    <row r="122" spans="1:18">
      <c r="A122" s="73">
        <v>7224.5</v>
      </c>
      <c r="B122" s="73">
        <v>-8.8740499631967396E-4</v>
      </c>
      <c r="C122" s="73">
        <v>1</v>
      </c>
      <c r="D122" s="75">
        <f t="shared" si="19"/>
        <v>0.72245000000000004</v>
      </c>
      <c r="E122" s="75">
        <f t="shared" si="19"/>
        <v>-8.8740499631967396E-4</v>
      </c>
      <c r="F122" s="63">
        <f t="shared" si="20"/>
        <v>0.72245000000000004</v>
      </c>
      <c r="G122" s="63">
        <f t="shared" si="20"/>
        <v>-8.8740499631967396E-4</v>
      </c>
      <c r="H122" s="63">
        <f t="shared" si="21"/>
        <v>0.5219340025000001</v>
      </c>
      <c r="I122" s="63">
        <f t="shared" si="22"/>
        <v>0.37707122010612509</v>
      </c>
      <c r="J122" s="63">
        <f t="shared" si="23"/>
        <v>0.27241510296567006</v>
      </c>
      <c r="K122" s="63">
        <f t="shared" si="24"/>
        <v>-6.4110573959114852E-4</v>
      </c>
      <c r="L122" s="63">
        <f t="shared" si="25"/>
        <v>-4.6316684156762526E-4</v>
      </c>
      <c r="M122" s="63">
        <f t="shared" ca="1" si="17"/>
        <v>-1.3878798239852323E-3</v>
      </c>
      <c r="N122" s="63">
        <f t="shared" ca="1" si="26"/>
        <v>2.5047505312687035E-7</v>
      </c>
      <c r="O122" s="17">
        <f t="shared" ca="1" si="27"/>
        <v>1908520527.9612293</v>
      </c>
      <c r="P122" s="63">
        <f t="shared" ca="1" si="28"/>
        <v>1312299266.5797122</v>
      </c>
      <c r="Q122" s="63">
        <f t="shared" ca="1" si="29"/>
        <v>307318305.40792263</v>
      </c>
      <c r="R122">
        <f t="shared" ca="1" si="18"/>
        <v>5.0047482766555837E-4</v>
      </c>
    </row>
    <row r="123" spans="1:18">
      <c r="A123" s="73">
        <v>7227</v>
      </c>
      <c r="B123" s="73">
        <v>-1.3016299999435432E-3</v>
      </c>
      <c r="C123" s="73">
        <v>1</v>
      </c>
      <c r="D123" s="75">
        <f t="shared" si="19"/>
        <v>0.72270000000000001</v>
      </c>
      <c r="E123" s="75">
        <f t="shared" si="19"/>
        <v>-1.3016299999435432E-3</v>
      </c>
      <c r="F123" s="63">
        <f t="shared" si="20"/>
        <v>0.72270000000000001</v>
      </c>
      <c r="G123" s="63">
        <f t="shared" si="20"/>
        <v>-1.3016299999435432E-3</v>
      </c>
      <c r="H123" s="63">
        <f t="shared" si="21"/>
        <v>0.52229528999999997</v>
      </c>
      <c r="I123" s="63">
        <f t="shared" si="22"/>
        <v>0.37746280608299998</v>
      </c>
      <c r="J123" s="63">
        <f t="shared" si="23"/>
        <v>0.27279236995618411</v>
      </c>
      <c r="K123" s="63">
        <f t="shared" si="24"/>
        <v>-9.4068800095919872E-4</v>
      </c>
      <c r="L123" s="63">
        <f t="shared" si="25"/>
        <v>-6.7983521829321288E-4</v>
      </c>
      <c r="M123" s="63">
        <f t="shared" ca="1" si="17"/>
        <v>-1.3848949204224009E-3</v>
      </c>
      <c r="N123" s="63">
        <f t="shared" ca="1" si="26"/>
        <v>6.9330469823504845E-9</v>
      </c>
      <c r="O123" s="17">
        <f t="shared" ca="1" si="27"/>
        <v>1907978343.0455794</v>
      </c>
      <c r="P123" s="63">
        <f t="shared" ca="1" si="28"/>
        <v>1313336412.5022683</v>
      </c>
      <c r="Q123" s="63">
        <f t="shared" ca="1" si="29"/>
        <v>307413108.94611371</v>
      </c>
      <c r="R123">
        <f t="shared" ca="1" si="18"/>
        <v>8.3264920478857626E-5</v>
      </c>
    </row>
    <row r="124" spans="1:18">
      <c r="A124" s="73">
        <v>7229.5</v>
      </c>
      <c r="B124" s="73">
        <v>-6.1585500225191936E-4</v>
      </c>
      <c r="C124" s="73">
        <v>1</v>
      </c>
      <c r="D124" s="75">
        <f t="shared" si="19"/>
        <v>0.72294999999999998</v>
      </c>
      <c r="E124" s="75">
        <f t="shared" si="19"/>
        <v>-6.1585500225191936E-4</v>
      </c>
      <c r="F124" s="63">
        <f t="shared" si="20"/>
        <v>0.72294999999999998</v>
      </c>
      <c r="G124" s="63">
        <f t="shared" si="20"/>
        <v>-6.1585500225191936E-4</v>
      </c>
      <c r="H124" s="63">
        <f t="shared" si="21"/>
        <v>0.52265670249999996</v>
      </c>
      <c r="I124" s="63">
        <f t="shared" si="22"/>
        <v>0.37785466307237497</v>
      </c>
      <c r="J124" s="63">
        <f t="shared" si="23"/>
        <v>0.27317002866817347</v>
      </c>
      <c r="K124" s="63">
        <f t="shared" si="24"/>
        <v>-4.4523237387802511E-4</v>
      </c>
      <c r="L124" s="63">
        <f t="shared" si="25"/>
        <v>-3.2188074469511826E-4</v>
      </c>
      <c r="M124" s="63">
        <f t="shared" ca="1" si="17"/>
        <v>-1.3819078037471209E-3</v>
      </c>
      <c r="N124" s="63">
        <f t="shared" ca="1" si="26"/>
        <v>5.8683689467864665E-7</v>
      </c>
      <c r="O124" s="17">
        <f t="shared" ca="1" si="27"/>
        <v>1907436215.3684521</v>
      </c>
      <c r="P124" s="63">
        <f t="shared" ca="1" si="28"/>
        <v>1314373671.7700264</v>
      </c>
      <c r="Q124" s="63">
        <f t="shared" ca="1" si="29"/>
        <v>307507860.72959656</v>
      </c>
      <c r="R124">
        <f t="shared" ca="1" si="18"/>
        <v>7.6605280149520151E-4</v>
      </c>
    </row>
    <row r="125" spans="1:18">
      <c r="A125" s="73">
        <v>7232</v>
      </c>
      <c r="B125" s="73">
        <v>-2.3008000425761566E-4</v>
      </c>
      <c r="C125" s="73">
        <v>1</v>
      </c>
      <c r="D125" s="75">
        <f t="shared" si="19"/>
        <v>0.72319999999999995</v>
      </c>
      <c r="E125" s="75">
        <f t="shared" si="19"/>
        <v>-2.3008000425761566E-4</v>
      </c>
      <c r="F125" s="63">
        <f t="shared" si="20"/>
        <v>0.72319999999999995</v>
      </c>
      <c r="G125" s="63">
        <f t="shared" si="20"/>
        <v>-2.3008000425761566E-4</v>
      </c>
      <c r="H125" s="63">
        <f t="shared" si="21"/>
        <v>0.52301823999999997</v>
      </c>
      <c r="I125" s="63">
        <f t="shared" si="22"/>
        <v>0.37824679116799997</v>
      </c>
      <c r="J125" s="63">
        <f t="shared" si="23"/>
        <v>0.27354807937269754</v>
      </c>
      <c r="K125" s="63">
        <f t="shared" si="24"/>
        <v>-1.6639385907910763E-4</v>
      </c>
      <c r="L125" s="63">
        <f t="shared" si="25"/>
        <v>-1.2033603888601063E-4</v>
      </c>
      <c r="M125" s="63">
        <f t="shared" ca="1" si="17"/>
        <v>-1.3789184739593924E-3</v>
      </c>
      <c r="N125" s="63">
        <f t="shared" ca="1" si="26"/>
        <v>1.3198298294667202E-6</v>
      </c>
      <c r="O125" s="17">
        <f t="shared" ca="1" si="27"/>
        <v>1906894144.938282</v>
      </c>
      <c r="P125" s="63">
        <f t="shared" ca="1" si="28"/>
        <v>1315411044.0321286</v>
      </c>
      <c r="Q125" s="63">
        <f t="shared" ca="1" si="29"/>
        <v>307602560.72769082</v>
      </c>
      <c r="R125">
        <f t="shared" ca="1" si="18"/>
        <v>1.1488384697017767E-3</v>
      </c>
    </row>
    <row r="126" spans="1:18">
      <c r="A126" s="73">
        <v>7234.5</v>
      </c>
      <c r="B126" s="73">
        <v>-4.4304993934929371E-5</v>
      </c>
      <c r="C126" s="73">
        <v>1</v>
      </c>
      <c r="D126" s="75">
        <f t="shared" si="19"/>
        <v>0.72345000000000004</v>
      </c>
      <c r="E126" s="75">
        <f t="shared" si="19"/>
        <v>-4.4304993934929371E-5</v>
      </c>
      <c r="F126" s="63">
        <f t="shared" si="20"/>
        <v>0.72345000000000004</v>
      </c>
      <c r="G126" s="63">
        <f t="shared" si="20"/>
        <v>-4.4304993934929371E-5</v>
      </c>
      <c r="H126" s="63">
        <f t="shared" si="21"/>
        <v>0.5233799025000001</v>
      </c>
      <c r="I126" s="63">
        <f t="shared" si="22"/>
        <v>0.3786391904636251</v>
      </c>
      <c r="J126" s="63">
        <f t="shared" si="23"/>
        <v>0.27392652234090958</v>
      </c>
      <c r="K126" s="63">
        <f t="shared" si="24"/>
        <v>-3.2052447862224653E-5</v>
      </c>
      <c r="L126" s="63">
        <f t="shared" si="25"/>
        <v>-2.3188343405926426E-5</v>
      </c>
      <c r="M126" s="63">
        <f t="shared" ca="1" si="17"/>
        <v>-1.3759269310592119E-3</v>
      </c>
      <c r="N126" s="63">
        <f t="shared" ca="1" si="26"/>
        <v>1.7732169834306266E-6</v>
      </c>
      <c r="O126" s="17">
        <f t="shared" ca="1" si="27"/>
        <v>1906352131.7635033</v>
      </c>
      <c r="P126" s="63">
        <f t="shared" ca="1" si="28"/>
        <v>1316448528.9378211</v>
      </c>
      <c r="Q126" s="63">
        <f t="shared" ca="1" si="29"/>
        <v>307697208.90973741</v>
      </c>
      <c r="R126">
        <f t="shared" ca="1" si="18"/>
        <v>1.3316219371242825E-3</v>
      </c>
    </row>
    <row r="127" spans="1:18">
      <c r="A127" s="73">
        <v>7240</v>
      </c>
      <c r="B127" s="73">
        <v>6.9043999974383041E-3</v>
      </c>
      <c r="C127" s="73">
        <v>0.1</v>
      </c>
      <c r="D127" s="75">
        <f t="shared" si="19"/>
        <v>0.72399999999999998</v>
      </c>
      <c r="E127" s="75">
        <f t="shared" si="19"/>
        <v>6.9043999974383041E-3</v>
      </c>
      <c r="F127" s="63">
        <f t="shared" si="20"/>
        <v>7.2400000000000006E-2</v>
      </c>
      <c r="G127" s="63">
        <f t="shared" si="20"/>
        <v>6.9043999974383041E-4</v>
      </c>
      <c r="H127" s="63">
        <f t="shared" si="21"/>
        <v>5.2417600000000002E-2</v>
      </c>
      <c r="I127" s="63">
        <f t="shared" si="22"/>
        <v>3.7950342400000003E-2</v>
      </c>
      <c r="J127" s="63">
        <f t="shared" si="23"/>
        <v>2.7476047897600001E-2</v>
      </c>
      <c r="K127" s="63">
        <f t="shared" si="24"/>
        <v>4.998785598145332E-4</v>
      </c>
      <c r="L127" s="63">
        <f t="shared" si="25"/>
        <v>3.6191207730572203E-4</v>
      </c>
      <c r="M127" s="63">
        <f t="shared" ca="1" si="17"/>
        <v>-1.3693377465230083E-3</v>
      </c>
      <c r="N127" s="63">
        <f t="shared" ca="1" si="26"/>
        <v>6.8454736255850036E-6</v>
      </c>
      <c r="O127" s="17">
        <f t="shared" ca="1" si="27"/>
        <v>19051599.043595411</v>
      </c>
      <c r="P127" s="63">
        <f t="shared" ca="1" si="28"/>
        <v>13187313.905078959</v>
      </c>
      <c r="Q127" s="63">
        <f t="shared" ca="1" si="29"/>
        <v>3079052.5236680284</v>
      </c>
      <c r="R127">
        <f t="shared" ca="1" si="18"/>
        <v>8.2737377439613125E-3</v>
      </c>
    </row>
    <row r="128" spans="1:18">
      <c r="A128" s="73">
        <v>7273.5</v>
      </c>
      <c r="B128" s="73">
        <v>6.2737850021221675E-3</v>
      </c>
      <c r="C128" s="73">
        <v>0.1</v>
      </c>
      <c r="D128" s="75">
        <f t="shared" si="19"/>
        <v>0.72735000000000005</v>
      </c>
      <c r="E128" s="75">
        <f t="shared" si="19"/>
        <v>6.2737850021221675E-3</v>
      </c>
      <c r="F128" s="63">
        <f t="shared" si="20"/>
        <v>7.2735000000000008E-2</v>
      </c>
      <c r="G128" s="63">
        <f t="shared" si="20"/>
        <v>6.2737850021221675E-4</v>
      </c>
      <c r="H128" s="63">
        <f t="shared" si="21"/>
        <v>5.2903802250000007E-2</v>
      </c>
      <c r="I128" s="63">
        <f t="shared" si="22"/>
        <v>3.8479580566537511E-2</v>
      </c>
      <c r="J128" s="63">
        <f t="shared" si="23"/>
        <v>2.7988122925071062E-2</v>
      </c>
      <c r="K128" s="63">
        <f t="shared" si="24"/>
        <v>4.5632375212935588E-4</v>
      </c>
      <c r="L128" s="63">
        <f t="shared" si="25"/>
        <v>3.31907081111287E-4</v>
      </c>
      <c r="M128" s="63">
        <f t="shared" ca="1" si="17"/>
        <v>-1.3289723080166915E-3</v>
      </c>
      <c r="N128" s="63">
        <f t="shared" ca="1" si="26"/>
        <v>5.7801918716869861E-6</v>
      </c>
      <c r="O128" s="17">
        <f t="shared" ca="1" si="27"/>
        <v>18979041.460736349</v>
      </c>
      <c r="P128" s="63">
        <f t="shared" ca="1" si="28"/>
        <v>13326476.124729073</v>
      </c>
      <c r="Q128" s="63">
        <f t="shared" ca="1" si="29"/>
        <v>3091669.8819467584</v>
      </c>
      <c r="R128">
        <f t="shared" ca="1" si="18"/>
        <v>7.602757310138859E-3</v>
      </c>
    </row>
    <row r="129" spans="1:18">
      <c r="A129" s="73">
        <v>7276</v>
      </c>
      <c r="B129" s="73">
        <v>5.8595599984982982E-3</v>
      </c>
      <c r="C129" s="73">
        <v>0.1</v>
      </c>
      <c r="D129" s="75">
        <f t="shared" si="19"/>
        <v>0.72760000000000002</v>
      </c>
      <c r="E129" s="75">
        <f t="shared" si="19"/>
        <v>5.8595599984982982E-3</v>
      </c>
      <c r="F129" s="63">
        <f t="shared" si="20"/>
        <v>7.2760000000000005E-2</v>
      </c>
      <c r="G129" s="63">
        <f t="shared" si="20"/>
        <v>5.8595599984982987E-4</v>
      </c>
      <c r="H129" s="63">
        <f t="shared" si="21"/>
        <v>5.2940176000000005E-2</v>
      </c>
      <c r="I129" s="63">
        <f t="shared" si="22"/>
        <v>3.8519272057600008E-2</v>
      </c>
      <c r="J129" s="63">
        <f t="shared" si="23"/>
        <v>2.8026622349109766E-2</v>
      </c>
      <c r="K129" s="63">
        <f t="shared" si="24"/>
        <v>4.2634158549073625E-4</v>
      </c>
      <c r="L129" s="63">
        <f t="shared" si="25"/>
        <v>3.1020613760305969E-4</v>
      </c>
      <c r="M129" s="63">
        <f t="shared" ca="1" si="17"/>
        <v>-1.3259440274498782E-3</v>
      </c>
      <c r="N129" s="63">
        <f t="shared" ca="1" si="26"/>
        <v>5.1631468106917455E-6</v>
      </c>
      <c r="O129" s="17">
        <f t="shared" ca="1" si="27"/>
        <v>18973630.845708404</v>
      </c>
      <c r="P129" s="63">
        <f t="shared" ca="1" si="28"/>
        <v>13336869.161145553</v>
      </c>
      <c r="Q129" s="63">
        <f t="shared" ca="1" si="29"/>
        <v>3092607.7177113174</v>
      </c>
      <c r="R129">
        <f t="shared" ca="1" si="18"/>
        <v>7.1855040259481764E-3</v>
      </c>
    </row>
    <row r="130" spans="1:18">
      <c r="A130" s="73">
        <v>7297.5</v>
      </c>
      <c r="B130" s="73">
        <v>-1.2277500354684889E-4</v>
      </c>
      <c r="C130" s="73">
        <v>1</v>
      </c>
      <c r="D130" s="75">
        <f t="shared" si="19"/>
        <v>0.72975000000000001</v>
      </c>
      <c r="E130" s="75">
        <f t="shared" si="19"/>
        <v>-1.2277500354684889E-4</v>
      </c>
      <c r="F130" s="63">
        <f t="shared" si="20"/>
        <v>0.72975000000000001</v>
      </c>
      <c r="G130" s="63">
        <f t="shared" si="20"/>
        <v>-1.2277500354684889E-4</v>
      </c>
      <c r="H130" s="63">
        <f t="shared" si="21"/>
        <v>0.53253506250000004</v>
      </c>
      <c r="I130" s="63">
        <f t="shared" si="22"/>
        <v>0.38861746185937501</v>
      </c>
      <c r="J130" s="63">
        <f t="shared" si="23"/>
        <v>0.2835935927918789</v>
      </c>
      <c r="K130" s="63">
        <f t="shared" si="24"/>
        <v>-8.9595058838312977E-5</v>
      </c>
      <c r="L130" s="63">
        <f t="shared" si="25"/>
        <v>-6.5381994187258902E-5</v>
      </c>
      <c r="M130" s="63">
        <f t="shared" ca="1" si="17"/>
        <v>-1.299809457293433E-3</v>
      </c>
      <c r="N130" s="63">
        <f t="shared" ca="1" si="26"/>
        <v>1.3854101053065197E-6</v>
      </c>
      <c r="O130" s="17">
        <f t="shared" ca="1" si="27"/>
        <v>1892712326.1625385</v>
      </c>
      <c r="P130" s="63">
        <f t="shared" ca="1" si="28"/>
        <v>1342629286.7350035</v>
      </c>
      <c r="Q130" s="63">
        <f t="shared" ca="1" si="29"/>
        <v>310065146.27211714</v>
      </c>
      <c r="R130">
        <f t="shared" ca="1" si="18"/>
        <v>1.1770344537465841E-3</v>
      </c>
    </row>
    <row r="131" spans="1:18">
      <c r="A131" s="73">
        <v>7300</v>
      </c>
      <c r="B131" s="73">
        <v>-1.3370000015129335E-3</v>
      </c>
      <c r="C131" s="73">
        <v>1</v>
      </c>
      <c r="D131" s="75">
        <f t="shared" si="19"/>
        <v>0.73</v>
      </c>
      <c r="E131" s="75">
        <f t="shared" si="19"/>
        <v>-1.3370000015129335E-3</v>
      </c>
      <c r="F131" s="63">
        <f t="shared" si="20"/>
        <v>0.73</v>
      </c>
      <c r="G131" s="63">
        <f t="shared" si="20"/>
        <v>-1.3370000015129335E-3</v>
      </c>
      <c r="H131" s="63">
        <f t="shared" si="21"/>
        <v>0.53289999999999993</v>
      </c>
      <c r="I131" s="63">
        <f t="shared" si="22"/>
        <v>0.38901699999999995</v>
      </c>
      <c r="J131" s="63">
        <f t="shared" si="23"/>
        <v>0.28398240999999996</v>
      </c>
      <c r="K131" s="63">
        <f t="shared" si="24"/>
        <v>-9.7601000110444144E-4</v>
      </c>
      <c r="L131" s="63">
        <f t="shared" si="25"/>
        <v>-7.1248730080624226E-4</v>
      </c>
      <c r="M131" s="63">
        <f t="shared" ca="1" si="17"/>
        <v>-1.2967599308471214E-3</v>
      </c>
      <c r="N131" s="63">
        <f t="shared" ca="1" si="26"/>
        <v>1.6192632871895561E-9</v>
      </c>
      <c r="O131" s="17">
        <f t="shared" ca="1" si="27"/>
        <v>1892171816.0856485</v>
      </c>
      <c r="P131" s="63">
        <f t="shared" ca="1" si="28"/>
        <v>1343669598.2571342</v>
      </c>
      <c r="Q131" s="63">
        <f t="shared" ca="1" si="29"/>
        <v>310158426.02128762</v>
      </c>
      <c r="R131">
        <f t="shared" ca="1" si="18"/>
        <v>-4.0240070665812158E-5</v>
      </c>
    </row>
    <row r="132" spans="1:18">
      <c r="A132" s="73">
        <v>7302.5</v>
      </c>
      <c r="B132" s="73">
        <v>-1.5122500190045685E-4</v>
      </c>
      <c r="C132" s="73">
        <v>1</v>
      </c>
      <c r="D132" s="75">
        <f t="shared" si="19"/>
        <v>0.73024999999999995</v>
      </c>
      <c r="E132" s="75">
        <f t="shared" si="19"/>
        <v>-1.5122500190045685E-4</v>
      </c>
      <c r="F132" s="63">
        <f t="shared" si="20"/>
        <v>0.73024999999999995</v>
      </c>
      <c r="G132" s="63">
        <f t="shared" si="20"/>
        <v>-1.5122500190045685E-4</v>
      </c>
      <c r="H132" s="63">
        <f t="shared" si="21"/>
        <v>0.53326506249999994</v>
      </c>
      <c r="I132" s="63">
        <f t="shared" si="22"/>
        <v>0.38941681189062494</v>
      </c>
      <c r="J132" s="63">
        <f t="shared" si="23"/>
        <v>0.28437162688312884</v>
      </c>
      <c r="K132" s="63">
        <f t="shared" si="24"/>
        <v>-1.104320576378086E-4</v>
      </c>
      <c r="L132" s="63">
        <f t="shared" si="25"/>
        <v>-8.0643010090009727E-5</v>
      </c>
      <c r="M132" s="63">
        <f t="shared" ca="1" si="17"/>
        <v>-1.293708191288356E-3</v>
      </c>
      <c r="N132" s="63">
        <f t="shared" ca="1" si="26"/>
        <v>1.3052678380339461E-6</v>
      </c>
      <c r="O132" s="17">
        <f t="shared" ca="1" si="27"/>
        <v>1891631363.4937034</v>
      </c>
      <c r="P132" s="63">
        <f t="shared" ca="1" si="28"/>
        <v>1344710012.9207354</v>
      </c>
      <c r="Q132" s="63">
        <f t="shared" ca="1" si="29"/>
        <v>310251653.12872833</v>
      </c>
      <c r="R132">
        <f t="shared" ca="1" si="18"/>
        <v>1.1424831893878992E-3</v>
      </c>
    </row>
    <row r="133" spans="1:18">
      <c r="A133" s="73">
        <v>7302.5</v>
      </c>
      <c r="B133" s="73">
        <v>1.1487749943626113E-3</v>
      </c>
      <c r="C133" s="73">
        <v>1</v>
      </c>
      <c r="D133" s="75">
        <f t="shared" si="19"/>
        <v>0.73024999999999995</v>
      </c>
      <c r="E133" s="75">
        <f t="shared" si="19"/>
        <v>1.1487749943626113E-3</v>
      </c>
      <c r="F133" s="63">
        <f t="shared" si="20"/>
        <v>0.73024999999999995</v>
      </c>
      <c r="G133" s="63">
        <f t="shared" si="20"/>
        <v>1.1487749943626113E-3</v>
      </c>
      <c r="H133" s="63">
        <f t="shared" si="21"/>
        <v>0.53326506249999994</v>
      </c>
      <c r="I133" s="63">
        <f t="shared" si="22"/>
        <v>0.38941681189062494</v>
      </c>
      <c r="J133" s="63">
        <f t="shared" si="23"/>
        <v>0.28437162688312884</v>
      </c>
      <c r="K133" s="63">
        <f t="shared" si="24"/>
        <v>8.3889293963329689E-4</v>
      </c>
      <c r="L133" s="63">
        <f t="shared" si="25"/>
        <v>6.1260156916721504E-4</v>
      </c>
      <c r="M133" s="63">
        <f t="shared" ca="1" si="17"/>
        <v>-1.293708191288356E-3</v>
      </c>
      <c r="N133" s="63">
        <f t="shared" ca="1" si="26"/>
        <v>5.965724112187698E-6</v>
      </c>
      <c r="O133" s="17">
        <f t="shared" ca="1" si="27"/>
        <v>1891631363.4937034</v>
      </c>
      <c r="P133" s="63">
        <f t="shared" ca="1" si="28"/>
        <v>1344710012.9207354</v>
      </c>
      <c r="Q133" s="63">
        <f t="shared" ca="1" si="29"/>
        <v>310251653.12872833</v>
      </c>
      <c r="R133">
        <f t="shared" ca="1" si="18"/>
        <v>2.4424831856509673E-3</v>
      </c>
    </row>
    <row r="134" spans="1:18">
      <c r="A134" s="73">
        <v>8062</v>
      </c>
      <c r="B134" s="73">
        <v>6.7472200025804341E-3</v>
      </c>
      <c r="C134" s="73">
        <v>0.1</v>
      </c>
      <c r="D134" s="75">
        <f t="shared" si="19"/>
        <v>0.80620000000000003</v>
      </c>
      <c r="E134" s="75">
        <f t="shared" si="19"/>
        <v>6.7472200025804341E-3</v>
      </c>
      <c r="F134" s="63">
        <f t="shared" si="20"/>
        <v>8.0620000000000011E-2</v>
      </c>
      <c r="G134" s="63">
        <f t="shared" si="20"/>
        <v>6.7472200025804347E-4</v>
      </c>
      <c r="H134" s="63">
        <f t="shared" si="21"/>
        <v>6.4995844000000011E-2</v>
      </c>
      <c r="I134" s="63">
        <f t="shared" si="22"/>
        <v>5.2399649432800011E-2</v>
      </c>
      <c r="J134" s="63">
        <f t="shared" si="23"/>
        <v>4.2244597372723368E-2</v>
      </c>
      <c r="K134" s="63">
        <f t="shared" si="24"/>
        <v>5.4396087660803466E-4</v>
      </c>
      <c r="L134" s="63">
        <f t="shared" si="25"/>
        <v>4.3854125872139758E-4</v>
      </c>
      <c r="M134" s="63">
        <f t="shared" ca="1" si="17"/>
        <v>-2.6412455453392672E-4</v>
      </c>
      <c r="N134" s="63">
        <f t="shared" ca="1" si="26"/>
        <v>4.9158952498577173E-6</v>
      </c>
      <c r="O134" s="17">
        <f t="shared" ca="1" si="27"/>
        <v>17301433.280045327</v>
      </c>
      <c r="P134" s="63">
        <f t="shared" ca="1" si="28"/>
        <v>16639571.232933605</v>
      </c>
      <c r="Q134" s="63">
        <f t="shared" ca="1" si="29"/>
        <v>3360026.2770883976</v>
      </c>
      <c r="R134">
        <f t="shared" ca="1" si="18"/>
        <v>7.0113445571143608E-3</v>
      </c>
    </row>
    <row r="135" spans="1:18">
      <c r="A135" s="73">
        <v>8069.5</v>
      </c>
      <c r="B135" s="73">
        <v>4.4045449976692908E-3</v>
      </c>
      <c r="C135" s="73">
        <v>0.1</v>
      </c>
      <c r="D135" s="75">
        <f t="shared" si="19"/>
        <v>0.80694999999999995</v>
      </c>
      <c r="E135" s="75">
        <f t="shared" si="19"/>
        <v>4.4045449976692908E-3</v>
      </c>
      <c r="F135" s="63">
        <f t="shared" si="20"/>
        <v>8.0695000000000003E-2</v>
      </c>
      <c r="G135" s="63">
        <f t="shared" si="20"/>
        <v>4.4045449976692908E-4</v>
      </c>
      <c r="H135" s="63">
        <f t="shared" si="21"/>
        <v>6.5116830249999993E-2</v>
      </c>
      <c r="I135" s="63">
        <f t="shared" si="22"/>
        <v>5.2546026170237493E-2</v>
      </c>
      <c r="J135" s="63">
        <f t="shared" si="23"/>
        <v>4.2402015818073145E-2</v>
      </c>
      <c r="K135" s="63">
        <f t="shared" si="24"/>
        <v>3.5542475858692338E-4</v>
      </c>
      <c r="L135" s="63">
        <f t="shared" si="25"/>
        <v>2.8681000894171778E-4</v>
      </c>
      <c r="M135" s="63">
        <f t="shared" ca="1" si="17"/>
        <v>-2.5293902649786357E-4</v>
      </c>
      <c r="N135" s="63">
        <f t="shared" ca="1" si="26"/>
        <v>2.1692157435372272E-6</v>
      </c>
      <c r="O135" s="17">
        <f t="shared" ca="1" si="27"/>
        <v>17285758.996086307</v>
      </c>
      <c r="P135" s="63">
        <f t="shared" ca="1" si="28"/>
        <v>16671254.580169618</v>
      </c>
      <c r="Q135" s="63">
        <f t="shared" ca="1" si="29"/>
        <v>3362300.9343161853</v>
      </c>
      <c r="R135">
        <f t="shared" ca="1" si="18"/>
        <v>4.6574840241671543E-3</v>
      </c>
    </row>
    <row r="136" spans="1:18">
      <c r="A136" s="73">
        <v>8077</v>
      </c>
      <c r="B136" s="73">
        <v>5.9618700033752248E-3</v>
      </c>
      <c r="C136" s="73">
        <v>1</v>
      </c>
      <c r="D136" s="75">
        <f t="shared" si="19"/>
        <v>0.80769999999999997</v>
      </c>
      <c r="E136" s="75">
        <f t="shared" si="19"/>
        <v>5.9618700033752248E-3</v>
      </c>
      <c r="F136" s="63">
        <f t="shared" si="20"/>
        <v>0.80769999999999997</v>
      </c>
      <c r="G136" s="63">
        <f t="shared" si="20"/>
        <v>5.9618700033752248E-3</v>
      </c>
      <c r="H136" s="63">
        <f t="shared" si="21"/>
        <v>0.65237928999999995</v>
      </c>
      <c r="I136" s="63">
        <f t="shared" si="22"/>
        <v>0.52692675253299992</v>
      </c>
      <c r="J136" s="63">
        <f t="shared" si="23"/>
        <v>0.42559873802090403</v>
      </c>
      <c r="K136" s="63">
        <f t="shared" si="24"/>
        <v>4.8154024017261687E-3</v>
      </c>
      <c r="L136" s="63">
        <f t="shared" si="25"/>
        <v>3.8894005198742265E-3</v>
      </c>
      <c r="M136" s="63">
        <f t="shared" ca="1" si="17"/>
        <v>-2.4173358044976903E-4</v>
      </c>
      <c r="N136" s="63">
        <f t="shared" ca="1" si="26"/>
        <v>3.8484697425246304E-5</v>
      </c>
      <c r="O136" s="17">
        <f t="shared" ca="1" si="27"/>
        <v>1727009012.0989296</v>
      </c>
      <c r="P136" s="63">
        <f t="shared" ca="1" si="28"/>
        <v>1670293799.7667258</v>
      </c>
      <c r="Q136" s="63">
        <f t="shared" ca="1" si="29"/>
        <v>336457011.25864935</v>
      </c>
      <c r="R136">
        <f t="shared" ca="1" si="18"/>
        <v>6.2036035838249938E-3</v>
      </c>
    </row>
    <row r="137" spans="1:18">
      <c r="A137" s="73">
        <v>8139</v>
      </c>
      <c r="B137" s="73">
        <v>6.9290899991756305E-3</v>
      </c>
      <c r="C137" s="73">
        <v>1</v>
      </c>
      <c r="D137" s="75">
        <f t="shared" si="19"/>
        <v>0.81389999999999996</v>
      </c>
      <c r="E137" s="75">
        <f t="shared" si="19"/>
        <v>6.9290899991756305E-3</v>
      </c>
      <c r="F137" s="63">
        <f t="shared" si="20"/>
        <v>0.81389999999999996</v>
      </c>
      <c r="G137" s="63">
        <f t="shared" si="20"/>
        <v>6.9290899991756305E-3</v>
      </c>
      <c r="H137" s="63">
        <f t="shared" si="21"/>
        <v>0.66243320999999988</v>
      </c>
      <c r="I137" s="63">
        <f t="shared" si="22"/>
        <v>0.53915438961899986</v>
      </c>
      <c r="J137" s="63">
        <f t="shared" si="23"/>
        <v>0.43881775771090398</v>
      </c>
      <c r="K137" s="63">
        <f t="shared" si="24"/>
        <v>5.6395863503290455E-3</v>
      </c>
      <c r="L137" s="63">
        <f t="shared" si="25"/>
        <v>4.59005933053281E-3</v>
      </c>
      <c r="M137" s="63">
        <f t="shared" ca="1" si="17"/>
        <v>-1.4833898899577896E-4</v>
      </c>
      <c r="N137" s="63">
        <f t="shared" ca="1" si="26"/>
        <v>5.0090001082608981E-5</v>
      </c>
      <c r="O137" s="17">
        <f t="shared" ca="1" si="27"/>
        <v>1714076822.7214482</v>
      </c>
      <c r="P137" s="63">
        <f t="shared" ca="1" si="28"/>
        <v>1696484574.1070936</v>
      </c>
      <c r="Q137" s="63">
        <f t="shared" ca="1" si="29"/>
        <v>338311797.21073312</v>
      </c>
      <c r="R137">
        <f t="shared" ca="1" si="18"/>
        <v>7.0774289881714095E-3</v>
      </c>
    </row>
    <row r="138" spans="1:18">
      <c r="A138" s="73">
        <v>8141.5</v>
      </c>
      <c r="B138" s="73">
        <v>6.7148649977752939E-3</v>
      </c>
      <c r="C138" s="73">
        <v>1</v>
      </c>
      <c r="D138" s="75">
        <f t="shared" si="19"/>
        <v>0.81415000000000004</v>
      </c>
      <c r="E138" s="75">
        <f t="shared" si="19"/>
        <v>6.7148649977752939E-3</v>
      </c>
      <c r="F138" s="63">
        <f t="shared" si="20"/>
        <v>0.81415000000000004</v>
      </c>
      <c r="G138" s="63">
        <f t="shared" si="20"/>
        <v>6.7148649977752939E-3</v>
      </c>
      <c r="H138" s="63">
        <f t="shared" si="21"/>
        <v>0.66284022250000008</v>
      </c>
      <c r="I138" s="63">
        <f t="shared" si="22"/>
        <v>0.53965136714837514</v>
      </c>
      <c r="J138" s="63">
        <f t="shared" si="23"/>
        <v>0.43935716056384966</v>
      </c>
      <c r="K138" s="63">
        <f t="shared" si="24"/>
        <v>5.466907337938756E-3</v>
      </c>
      <c r="L138" s="63">
        <f t="shared" si="25"/>
        <v>4.4508826091828385E-3</v>
      </c>
      <c r="M138" s="63">
        <f t="shared" ca="1" si="17"/>
        <v>-1.4454452889947102E-4</v>
      </c>
      <c r="N138" s="63">
        <f t="shared" ca="1" si="26"/>
        <v>4.7051499054636524E-5</v>
      </c>
      <c r="O138" s="17">
        <f t="shared" ca="1" si="27"/>
        <v>1713556140.9316399</v>
      </c>
      <c r="P138" s="63">
        <f t="shared" ca="1" si="28"/>
        <v>1697540582.7907312</v>
      </c>
      <c r="Q138" s="63">
        <f t="shared" ca="1" si="29"/>
        <v>338385795.69957709</v>
      </c>
      <c r="R138">
        <f t="shared" ca="1" si="18"/>
        <v>6.8594095266747649E-3</v>
      </c>
    </row>
    <row r="139" spans="1:18">
      <c r="A139" s="73">
        <v>8145.5</v>
      </c>
      <c r="B139" s="73">
        <v>4.8321049980586395E-3</v>
      </c>
      <c r="C139" s="73">
        <v>1</v>
      </c>
      <c r="D139" s="75">
        <f t="shared" si="19"/>
        <v>0.81455</v>
      </c>
      <c r="E139" s="75">
        <f t="shared" si="19"/>
        <v>4.8321049980586395E-3</v>
      </c>
      <c r="F139" s="63">
        <f t="shared" si="20"/>
        <v>0.81455</v>
      </c>
      <c r="G139" s="63">
        <f t="shared" si="20"/>
        <v>4.8321049980586395E-3</v>
      </c>
      <c r="H139" s="63">
        <f t="shared" si="21"/>
        <v>0.6634917025</v>
      </c>
      <c r="I139" s="63">
        <f t="shared" si="22"/>
        <v>0.54044716627137501</v>
      </c>
      <c r="J139" s="63">
        <f t="shared" si="23"/>
        <v>0.44022123928634849</v>
      </c>
      <c r="K139" s="63">
        <f t="shared" si="24"/>
        <v>3.9359911261686647E-3</v>
      </c>
      <c r="L139" s="63">
        <f t="shared" si="25"/>
        <v>3.2060615718206859E-3</v>
      </c>
      <c r="M139" s="63">
        <f t="shared" ca="1" si="17"/>
        <v>-1.3846878947149435E-4</v>
      </c>
      <c r="N139" s="63">
        <f t="shared" ca="1" si="26"/>
        <v>2.4706603777281661E-5</v>
      </c>
      <c r="O139" s="17">
        <f t="shared" ca="1" si="27"/>
        <v>1712723175.5880606</v>
      </c>
      <c r="P139" s="63">
        <f t="shared" ca="1" si="28"/>
        <v>1699230179.266434</v>
      </c>
      <c r="Q139" s="63">
        <f t="shared" ca="1" si="29"/>
        <v>338504065.26126349</v>
      </c>
      <c r="R139">
        <f t="shared" ca="1" si="18"/>
        <v>4.9705737875301338E-3</v>
      </c>
    </row>
    <row r="140" spans="1:18">
      <c r="A140" s="73">
        <v>8153</v>
      </c>
      <c r="B140" s="73">
        <v>5.4894299973966554E-3</v>
      </c>
      <c r="C140" s="73">
        <v>1</v>
      </c>
      <c r="D140" s="75">
        <f t="shared" si="19"/>
        <v>0.81530000000000002</v>
      </c>
      <c r="E140" s="75">
        <f t="shared" si="19"/>
        <v>5.4894299973966554E-3</v>
      </c>
      <c r="F140" s="63">
        <f t="shared" si="20"/>
        <v>0.81530000000000002</v>
      </c>
      <c r="G140" s="63">
        <f t="shared" si="20"/>
        <v>5.4894299973966554E-3</v>
      </c>
      <c r="H140" s="63">
        <f t="shared" si="21"/>
        <v>0.66471409000000004</v>
      </c>
      <c r="I140" s="63">
        <f t="shared" si="22"/>
        <v>0.54194139757699999</v>
      </c>
      <c r="J140" s="63">
        <f t="shared" si="23"/>
        <v>0.44184482144452814</v>
      </c>
      <c r="K140" s="63">
        <f t="shared" si="24"/>
        <v>4.4755322768774931E-3</v>
      </c>
      <c r="L140" s="63">
        <f t="shared" si="25"/>
        <v>3.6489014653382202E-3</v>
      </c>
      <c r="M140" s="63">
        <f t="shared" ca="1" si="17"/>
        <v>-1.2706150756814326E-4</v>
      </c>
      <c r="N140" s="63">
        <f t="shared" ca="1" si="26"/>
        <v>3.1544976825341746E-5</v>
      </c>
      <c r="O140" s="17">
        <f t="shared" ca="1" si="27"/>
        <v>1711161782.0677817</v>
      </c>
      <c r="P140" s="63">
        <f t="shared" ca="1" si="28"/>
        <v>1702398110.83131</v>
      </c>
      <c r="Q140" s="63">
        <f t="shared" ca="1" si="29"/>
        <v>338725395.71246642</v>
      </c>
      <c r="R140">
        <f t="shared" ca="1" si="18"/>
        <v>5.6164915049647986E-3</v>
      </c>
    </row>
    <row r="141" spans="1:18">
      <c r="A141" s="73">
        <v>8172</v>
      </c>
      <c r="B141" s="73">
        <v>6.3213199973688461E-3</v>
      </c>
      <c r="C141" s="73">
        <v>1</v>
      </c>
      <c r="D141" s="75">
        <f t="shared" si="19"/>
        <v>0.81720000000000004</v>
      </c>
      <c r="E141" s="75">
        <f t="shared" si="19"/>
        <v>6.3213199973688461E-3</v>
      </c>
      <c r="F141" s="63">
        <f t="shared" si="20"/>
        <v>0.81720000000000004</v>
      </c>
      <c r="G141" s="63">
        <f t="shared" si="20"/>
        <v>6.3213199973688461E-3</v>
      </c>
      <c r="H141" s="63">
        <f t="shared" si="21"/>
        <v>0.66781584000000005</v>
      </c>
      <c r="I141" s="63">
        <f t="shared" si="22"/>
        <v>0.54573910444800011</v>
      </c>
      <c r="J141" s="63">
        <f t="shared" si="23"/>
        <v>0.44597799615490569</v>
      </c>
      <c r="K141" s="63">
        <f t="shared" si="24"/>
        <v>5.1657827018498212E-3</v>
      </c>
      <c r="L141" s="63">
        <f t="shared" si="25"/>
        <v>4.2214776239516737E-3</v>
      </c>
      <c r="M141" s="63">
        <f t="shared" ca="1" si="17"/>
        <v>-9.8073915910247556E-5</v>
      </c>
      <c r="N141" s="63">
        <f t="shared" ca="1" si="26"/>
        <v>4.1208618213844675E-5</v>
      </c>
      <c r="O141" s="17">
        <f t="shared" ca="1" si="27"/>
        <v>1707208684.6046877</v>
      </c>
      <c r="P141" s="63">
        <f t="shared" ca="1" si="28"/>
        <v>1710423125.1358232</v>
      </c>
      <c r="Q141" s="63">
        <f t="shared" ca="1" si="29"/>
        <v>339283614.91871202</v>
      </c>
      <c r="R141">
        <f t="shared" ca="1" si="18"/>
        <v>6.4193939132790936E-3</v>
      </c>
    </row>
    <row r="142" spans="1:18">
      <c r="A142" s="73">
        <v>8204</v>
      </c>
      <c r="B142" s="73">
        <v>5.1592400050139986E-3</v>
      </c>
      <c r="C142" s="73">
        <v>1</v>
      </c>
      <c r="D142" s="75">
        <f t="shared" si="19"/>
        <v>0.82040000000000002</v>
      </c>
      <c r="E142" s="75">
        <f t="shared" si="19"/>
        <v>5.1592400050139986E-3</v>
      </c>
      <c r="F142" s="63">
        <f t="shared" si="20"/>
        <v>0.82040000000000002</v>
      </c>
      <c r="G142" s="63">
        <f t="shared" si="20"/>
        <v>5.1592400050139986E-3</v>
      </c>
      <c r="H142" s="63">
        <f t="shared" si="21"/>
        <v>0.67305616000000001</v>
      </c>
      <c r="I142" s="63">
        <f t="shared" si="22"/>
        <v>0.55217527366399999</v>
      </c>
      <c r="J142" s="63">
        <f t="shared" si="23"/>
        <v>0.45300459451394559</v>
      </c>
      <c r="K142" s="63">
        <f t="shared" si="24"/>
        <v>4.2326405001134847E-3</v>
      </c>
      <c r="L142" s="63">
        <f t="shared" si="25"/>
        <v>3.4724582662931029E-3</v>
      </c>
      <c r="M142" s="63">
        <f t="shared" ca="1" si="17"/>
        <v>-4.8963764946270347E-5</v>
      </c>
      <c r="N142" s="63">
        <f t="shared" ca="1" si="26"/>
        <v>2.7125386509428357E-5</v>
      </c>
      <c r="O142" s="17">
        <f t="shared" ca="1" si="27"/>
        <v>1700558730.3764002</v>
      </c>
      <c r="P142" s="63">
        <f t="shared" ca="1" si="28"/>
        <v>1723937283.3113658</v>
      </c>
      <c r="Q142" s="63">
        <f t="shared" ca="1" si="29"/>
        <v>340215697.19788122</v>
      </c>
      <c r="R142">
        <f t="shared" ca="1" si="18"/>
        <v>5.2082037699602689E-3</v>
      </c>
    </row>
    <row r="143" spans="1:18">
      <c r="A143" s="73">
        <v>8205</v>
      </c>
      <c r="B143" s="73">
        <v>7.1135500038508326E-3</v>
      </c>
      <c r="C143" s="73">
        <v>1</v>
      </c>
      <c r="D143" s="75">
        <f t="shared" si="19"/>
        <v>0.82050000000000001</v>
      </c>
      <c r="E143" s="75">
        <f t="shared" si="19"/>
        <v>7.1135500038508326E-3</v>
      </c>
      <c r="F143" s="63">
        <f t="shared" si="20"/>
        <v>0.82050000000000001</v>
      </c>
      <c r="G143" s="63">
        <f t="shared" si="20"/>
        <v>7.1135500038508326E-3</v>
      </c>
      <c r="H143" s="63">
        <f t="shared" si="21"/>
        <v>0.67322024999999996</v>
      </c>
      <c r="I143" s="63">
        <f t="shared" si="22"/>
        <v>0.55237721512499993</v>
      </c>
      <c r="J143" s="63">
        <f t="shared" si="23"/>
        <v>0.45322550501006242</v>
      </c>
      <c r="K143" s="63">
        <f t="shared" si="24"/>
        <v>5.8366677781596082E-3</v>
      </c>
      <c r="L143" s="63">
        <f t="shared" si="25"/>
        <v>4.7889859119799585E-3</v>
      </c>
      <c r="M143" s="63">
        <f t="shared" ca="1" si="17"/>
        <v>-4.7423230111783357E-5</v>
      </c>
      <c r="N143" s="63">
        <f t="shared" ca="1" si="26"/>
        <v>5.1279537657529007E-5</v>
      </c>
      <c r="O143" s="17">
        <f t="shared" ca="1" si="27"/>
        <v>1700351079.0872736</v>
      </c>
      <c r="P143" s="63">
        <f t="shared" ca="1" si="28"/>
        <v>1724359561.5602372</v>
      </c>
      <c r="Q143" s="63">
        <f t="shared" ca="1" si="29"/>
        <v>340244661.04859906</v>
      </c>
      <c r="R143">
        <f t="shared" ca="1" si="18"/>
        <v>7.1609732339626159E-3</v>
      </c>
    </row>
    <row r="144" spans="1:18">
      <c r="A144" s="73">
        <v>8231</v>
      </c>
      <c r="B144" s="73">
        <v>4.4256100009079091E-3</v>
      </c>
      <c r="C144" s="73">
        <v>1</v>
      </c>
      <c r="D144" s="75">
        <f t="shared" si="19"/>
        <v>0.82310000000000005</v>
      </c>
      <c r="E144" s="75">
        <f t="shared" si="19"/>
        <v>4.4256100009079091E-3</v>
      </c>
      <c r="F144" s="63">
        <f t="shared" si="20"/>
        <v>0.82310000000000005</v>
      </c>
      <c r="G144" s="63">
        <f t="shared" si="20"/>
        <v>4.4256100009079091E-3</v>
      </c>
      <c r="H144" s="63">
        <f t="shared" si="21"/>
        <v>0.67749361000000008</v>
      </c>
      <c r="I144" s="63">
        <f t="shared" si="22"/>
        <v>0.55764499039100013</v>
      </c>
      <c r="J144" s="63">
        <f t="shared" si="23"/>
        <v>0.45899759159083225</v>
      </c>
      <c r="K144" s="63">
        <f t="shared" si="24"/>
        <v>3.6427195917473E-3</v>
      </c>
      <c r="L144" s="63">
        <f t="shared" si="25"/>
        <v>2.998322495967203E-3</v>
      </c>
      <c r="M144" s="63">
        <f t="shared" ca="1" si="17"/>
        <v>-7.2450360200405906E-6</v>
      </c>
      <c r="N144" s="63">
        <f t="shared" ca="1" si="26"/>
        <v>1.9650203778417494E-5</v>
      </c>
      <c r="O144" s="17">
        <f t="shared" ca="1" si="27"/>
        <v>1694955548.3165879</v>
      </c>
      <c r="P144" s="63">
        <f t="shared" ca="1" si="28"/>
        <v>1735337824.5225766</v>
      </c>
      <c r="Q144" s="63">
        <f t="shared" ca="1" si="29"/>
        <v>340994228.5330373</v>
      </c>
      <c r="R144">
        <f t="shared" ca="1" si="18"/>
        <v>4.4328550369279497E-3</v>
      </c>
    </row>
    <row r="145" spans="1:18">
      <c r="A145" s="73">
        <v>8976</v>
      </c>
      <c r="B145" s="73">
        <v>4.8865599965211004E-3</v>
      </c>
      <c r="C145" s="73">
        <v>1</v>
      </c>
      <c r="D145" s="75">
        <f t="shared" si="19"/>
        <v>0.89759999999999995</v>
      </c>
      <c r="E145" s="75">
        <f t="shared" si="19"/>
        <v>4.8865599965211004E-3</v>
      </c>
      <c r="F145" s="63">
        <f t="shared" si="20"/>
        <v>0.89759999999999995</v>
      </c>
      <c r="G145" s="63">
        <f t="shared" si="20"/>
        <v>4.8865599965211004E-3</v>
      </c>
      <c r="H145" s="63">
        <f t="shared" si="21"/>
        <v>0.80568575999999992</v>
      </c>
      <c r="I145" s="63">
        <f t="shared" si="22"/>
        <v>0.7231835381759999</v>
      </c>
      <c r="J145" s="63">
        <f t="shared" si="23"/>
        <v>0.64912954386677746</v>
      </c>
      <c r="K145" s="63">
        <f t="shared" si="24"/>
        <v>4.3861762528773392E-3</v>
      </c>
      <c r="L145" s="63">
        <f t="shared" si="25"/>
        <v>3.9370318045826996E-3</v>
      </c>
      <c r="M145" s="63">
        <f t="shared" ca="1" si="17"/>
        <v>1.2457108141887257E-3</v>
      </c>
      <c r="N145" s="63">
        <f t="shared" ca="1" si="26"/>
        <v>1.3255782768490321E-5</v>
      </c>
      <c r="O145" s="17">
        <f t="shared" ca="1" si="27"/>
        <v>1543177637.9758101</v>
      </c>
      <c r="P145" s="63">
        <f t="shared" ca="1" si="28"/>
        <v>2047675768.455991</v>
      </c>
      <c r="Q145" s="63">
        <f t="shared" ca="1" si="29"/>
        <v>359517142.53182006</v>
      </c>
      <c r="R145">
        <f t="shared" ca="1" si="18"/>
        <v>3.6408491823323747E-3</v>
      </c>
    </row>
    <row r="146" spans="1:18">
      <c r="A146" s="73">
        <v>8978.5</v>
      </c>
      <c r="B146" s="73">
        <v>4.4723350001731887E-3</v>
      </c>
      <c r="C146" s="73">
        <v>1</v>
      </c>
      <c r="D146" s="75">
        <f t="shared" si="19"/>
        <v>0.89785000000000004</v>
      </c>
      <c r="E146" s="75">
        <f t="shared" si="19"/>
        <v>4.4723350001731887E-3</v>
      </c>
      <c r="F146" s="63">
        <f t="shared" si="20"/>
        <v>0.89785000000000004</v>
      </c>
      <c r="G146" s="63">
        <f t="shared" si="20"/>
        <v>4.4723350001731887E-3</v>
      </c>
      <c r="H146" s="63">
        <f t="shared" si="21"/>
        <v>0.80613462250000012</v>
      </c>
      <c r="I146" s="63">
        <f t="shared" si="22"/>
        <v>0.72378797081162516</v>
      </c>
      <c r="J146" s="63">
        <f t="shared" si="23"/>
        <v>0.64985302959321767</v>
      </c>
      <c r="K146" s="63">
        <f t="shared" si="24"/>
        <v>4.015485979905498E-3</v>
      </c>
      <c r="L146" s="63">
        <f t="shared" si="25"/>
        <v>3.6053040870581516E-3</v>
      </c>
      <c r="M146" s="63">
        <f t="shared" ca="1" si="17"/>
        <v>1.250246224332615E-3</v>
      </c>
      <c r="N146" s="63">
        <f t="shared" ca="1" si="26"/>
        <v>1.0381856079397807E-5</v>
      </c>
      <c r="O146" s="17">
        <f t="shared" ca="1" si="27"/>
        <v>1542677639.0440555</v>
      </c>
      <c r="P146" s="63">
        <f t="shared" ca="1" si="28"/>
        <v>2048712059.0269282</v>
      </c>
      <c r="Q146" s="63">
        <f t="shared" ca="1" si="29"/>
        <v>359569394.2965219</v>
      </c>
      <c r="R146">
        <f t="shared" ca="1" si="18"/>
        <v>3.2220887758405738E-3</v>
      </c>
    </row>
    <row r="147" spans="1:18">
      <c r="A147" s="73">
        <v>8990</v>
      </c>
      <c r="B147" s="73">
        <v>-3.6753100001078565E-2</v>
      </c>
      <c r="C147" s="73">
        <v>0.1</v>
      </c>
      <c r="D147" s="75">
        <f t="shared" si="19"/>
        <v>0.89900000000000002</v>
      </c>
      <c r="E147" s="75">
        <f t="shared" si="19"/>
        <v>-3.6753100001078565E-2</v>
      </c>
      <c r="F147" s="63">
        <f t="shared" si="20"/>
        <v>8.9900000000000008E-2</v>
      </c>
      <c r="G147" s="63">
        <f t="shared" si="20"/>
        <v>-3.6753100001078566E-3</v>
      </c>
      <c r="H147" s="63">
        <f t="shared" si="21"/>
        <v>8.0820100000000006E-2</v>
      </c>
      <c r="I147" s="63">
        <f t="shared" si="22"/>
        <v>7.2657269900000002E-2</v>
      </c>
      <c r="J147" s="63">
        <f t="shared" si="23"/>
        <v>6.5318885640100008E-2</v>
      </c>
      <c r="K147" s="63">
        <f t="shared" si="24"/>
        <v>-3.3041036900969632E-3</v>
      </c>
      <c r="L147" s="63">
        <f t="shared" si="25"/>
        <v>-2.9703892173971701E-3</v>
      </c>
      <c r="M147" s="63">
        <f t="shared" ca="1" si="17"/>
        <v>1.2711376158828329E-3</v>
      </c>
      <c r="N147" s="63">
        <f t="shared" ca="1" si="26"/>
        <v>1.4458426463511426E-4</v>
      </c>
      <c r="O147" s="17">
        <f t="shared" ca="1" si="27"/>
        <v>15403784.584086211</v>
      </c>
      <c r="P147" s="63">
        <f t="shared" ca="1" si="28"/>
        <v>20534776.015078645</v>
      </c>
      <c r="Q147" s="63">
        <f t="shared" ca="1" si="29"/>
        <v>3598088.7655488006</v>
      </c>
      <c r="R147">
        <f t="shared" ca="1" si="18"/>
        <v>-3.8024237616961401E-2</v>
      </c>
    </row>
    <row r="148" spans="1:18">
      <c r="A148" s="73">
        <v>9058</v>
      </c>
      <c r="B148" s="73">
        <v>7.6399800018407404E-3</v>
      </c>
      <c r="C148" s="73">
        <v>0.1</v>
      </c>
      <c r="D148" s="75">
        <f t="shared" si="19"/>
        <v>0.90580000000000005</v>
      </c>
      <c r="E148" s="75">
        <f t="shared" si="19"/>
        <v>7.6399800018407404E-3</v>
      </c>
      <c r="F148" s="63">
        <f t="shared" si="20"/>
        <v>9.0580000000000008E-2</v>
      </c>
      <c r="G148" s="63">
        <f t="shared" si="20"/>
        <v>7.6399800018407411E-4</v>
      </c>
      <c r="H148" s="63">
        <f t="shared" si="21"/>
        <v>8.2047364000000012E-2</v>
      </c>
      <c r="I148" s="63">
        <f t="shared" si="22"/>
        <v>7.4318502311200019E-2</v>
      </c>
      <c r="J148" s="63">
        <f t="shared" si="23"/>
        <v>6.7317699393484975E-2</v>
      </c>
      <c r="K148" s="63">
        <f t="shared" si="24"/>
        <v>6.9202938856673438E-4</v>
      </c>
      <c r="L148" s="63">
        <f t="shared" si="25"/>
        <v>6.2684022016374805E-4</v>
      </c>
      <c r="M148" s="63">
        <f t="shared" ca="1" si="17"/>
        <v>1.3956264493121418E-3</v>
      </c>
      <c r="N148" s="63">
        <f t="shared" ca="1" si="26"/>
        <v>3.8991951288976533E-6</v>
      </c>
      <c r="O148" s="17">
        <f t="shared" ca="1" si="27"/>
        <v>15268106.915922685</v>
      </c>
      <c r="P148" s="63">
        <f t="shared" ca="1" si="28"/>
        <v>20816083.262292501</v>
      </c>
      <c r="Q148" s="63">
        <f t="shared" ca="1" si="29"/>
        <v>3611954.6324404501</v>
      </c>
      <c r="R148">
        <f t="shared" ca="1" si="18"/>
        <v>6.2443535525285986E-3</v>
      </c>
    </row>
    <row r="149" spans="1:18">
      <c r="A149" s="73">
        <v>9078</v>
      </c>
      <c r="B149" s="73">
        <v>5.4261800032691099E-3</v>
      </c>
      <c r="C149" s="73">
        <v>1</v>
      </c>
      <c r="D149" s="75">
        <f t="shared" si="19"/>
        <v>0.90780000000000005</v>
      </c>
      <c r="E149" s="75">
        <f t="shared" si="19"/>
        <v>5.4261800032691099E-3</v>
      </c>
      <c r="F149" s="63">
        <f t="shared" si="20"/>
        <v>0.90780000000000005</v>
      </c>
      <c r="G149" s="63">
        <f t="shared" si="20"/>
        <v>5.4261800032691099E-3</v>
      </c>
      <c r="H149" s="63">
        <f t="shared" si="21"/>
        <v>0.82410084000000006</v>
      </c>
      <c r="I149" s="63">
        <f t="shared" si="22"/>
        <v>0.74811874255200006</v>
      </c>
      <c r="J149" s="63">
        <f t="shared" si="23"/>
        <v>0.67914219448870572</v>
      </c>
      <c r="K149" s="63">
        <f t="shared" si="24"/>
        <v>4.9258862069676982E-3</v>
      </c>
      <c r="L149" s="63">
        <f t="shared" si="25"/>
        <v>4.471719498685277E-3</v>
      </c>
      <c r="M149" s="63">
        <f t="shared" ref="M149:M212" ca="1" si="30">+E$4+E$5*D149+E$6*D149^2</f>
        <v>1.4325524183181424E-3</v>
      </c>
      <c r="N149" s="63">
        <f t="shared" ca="1" si="26"/>
        <v>1.5949061287281296E-5</v>
      </c>
      <c r="O149" s="17">
        <f t="shared" ca="1" si="27"/>
        <v>1522829104.7415056</v>
      </c>
      <c r="P149" s="63">
        <f t="shared" ca="1" si="28"/>
        <v>2089865876.9522312</v>
      </c>
      <c r="Q149" s="63">
        <f t="shared" ca="1" si="29"/>
        <v>361593656.03146958</v>
      </c>
      <c r="R149">
        <f t="shared" ref="R149:R212" ca="1" si="31">+E149-M149</f>
        <v>3.9936275849509675E-3</v>
      </c>
    </row>
    <row r="150" spans="1:18">
      <c r="A150" s="73">
        <v>9810</v>
      </c>
      <c r="B150" s="73">
        <v>-4.9188999983016402E-3</v>
      </c>
      <c r="C150" s="73">
        <v>0.1</v>
      </c>
      <c r="D150" s="75">
        <f t="shared" ref="D150:E213" si="32">A150/A$18</f>
        <v>0.98099999999999998</v>
      </c>
      <c r="E150" s="75">
        <f t="shared" si="32"/>
        <v>-4.9188999983016402E-3</v>
      </c>
      <c r="F150" s="63">
        <f t="shared" ref="F150:G213" si="33">$C150*D150</f>
        <v>9.8100000000000007E-2</v>
      </c>
      <c r="G150" s="63">
        <f t="shared" si="33"/>
        <v>-4.9188999983016399E-4</v>
      </c>
      <c r="H150" s="63">
        <f t="shared" ref="H150:H213" si="34">C150*D150*D150</f>
        <v>9.6236100000000005E-2</v>
      </c>
      <c r="I150" s="63">
        <f t="shared" ref="I150:I213" si="35">C150*D150*D150*D150</f>
        <v>9.4407614100000009E-2</v>
      </c>
      <c r="J150" s="63">
        <f t="shared" ref="J150:J213" si="36">C150*D150*D150*D150*D150</f>
        <v>9.261386943210001E-2</v>
      </c>
      <c r="K150" s="63">
        <f t="shared" ref="K150:K213" si="37">C150*E150*D150</f>
        <v>-4.825440898333909E-4</v>
      </c>
      <c r="L150" s="63">
        <f t="shared" ref="L150:L213" si="38">C150*E150*D150*D150</f>
        <v>-4.7337575212655646E-4</v>
      </c>
      <c r="M150" s="63">
        <f t="shared" ca="1" si="30"/>
        <v>2.8815019823830706E-3</v>
      </c>
      <c r="N150" s="63">
        <f t="shared" ref="N150:N213" ca="1" si="39">C150*(M150-E150)^2</f>
        <v>6.0846271060269966E-6</v>
      </c>
      <c r="O150" s="17">
        <f t="shared" ref="O150:O213" ca="1" si="40">(C150*O$1-O$2*F150+O$3*H150)^2</f>
        <v>13799386.816557417</v>
      </c>
      <c r="P150" s="63">
        <f t="shared" ref="P150:P213" ca="1" si="41">(-C150*O$2+O$4*F150-O$5*H150)^2</f>
        <v>23857258.608553354</v>
      </c>
      <c r="Q150" s="63">
        <f t="shared" ref="Q150:Q213" ca="1" si="42">+(C150*O$3-F150*O$5+H150*O$6)^2</f>
        <v>3730918.8740206766</v>
      </c>
      <c r="R150">
        <f t="shared" ca="1" si="31"/>
        <v>-7.8004019806847107E-3</v>
      </c>
    </row>
    <row r="151" spans="1:18">
      <c r="A151" s="73">
        <v>9832</v>
      </c>
      <c r="B151" s="73">
        <v>1.87591999565484E-3</v>
      </c>
      <c r="C151" s="73">
        <v>0.1</v>
      </c>
      <c r="D151" s="75">
        <f t="shared" si="32"/>
        <v>0.98319999999999996</v>
      </c>
      <c r="E151" s="75">
        <f t="shared" si="32"/>
        <v>1.87591999565484E-3</v>
      </c>
      <c r="F151" s="63">
        <f t="shared" si="33"/>
        <v>9.8320000000000005E-2</v>
      </c>
      <c r="G151" s="63">
        <f t="shared" si="33"/>
        <v>1.8759199956548401E-4</v>
      </c>
      <c r="H151" s="63">
        <f t="shared" si="34"/>
        <v>9.6668223999999997E-2</v>
      </c>
      <c r="I151" s="63">
        <f t="shared" si="35"/>
        <v>9.5044197836799987E-2</v>
      </c>
      <c r="J151" s="63">
        <f t="shared" si="36"/>
        <v>9.3447455313141747E-2</v>
      </c>
      <c r="K151" s="63">
        <f t="shared" si="37"/>
        <v>1.8444045397278389E-4</v>
      </c>
      <c r="L151" s="63">
        <f t="shared" si="38"/>
        <v>1.8134185434604111E-4</v>
      </c>
      <c r="M151" s="63">
        <f t="shared" ca="1" si="30"/>
        <v>2.9279865356197903E-3</v>
      </c>
      <c r="N151" s="63">
        <f t="shared" ca="1" si="39"/>
        <v>1.1068440045138224E-7</v>
      </c>
      <c r="O151" s="17">
        <f t="shared" ca="1" si="40"/>
        <v>13757308.045499021</v>
      </c>
      <c r="P151" s="63">
        <f t="shared" ca="1" si="41"/>
        <v>23943900.966824673</v>
      </c>
      <c r="Q151" s="63">
        <f t="shared" ca="1" si="42"/>
        <v>3733431.8740049098</v>
      </c>
      <c r="R151">
        <f t="shared" ca="1" si="31"/>
        <v>-1.0520665399649503E-3</v>
      </c>
    </row>
    <row r="152" spans="1:18">
      <c r="A152" s="73">
        <v>9949</v>
      </c>
      <c r="B152" s="73">
        <v>2.1330189993022941E-2</v>
      </c>
      <c r="C152" s="73">
        <v>0.1</v>
      </c>
      <c r="D152" s="75">
        <f t="shared" si="32"/>
        <v>0.99490000000000001</v>
      </c>
      <c r="E152" s="75">
        <f t="shared" si="32"/>
        <v>2.1330189993022941E-2</v>
      </c>
      <c r="F152" s="63">
        <f t="shared" si="33"/>
        <v>9.9490000000000009E-2</v>
      </c>
      <c r="G152" s="63">
        <f t="shared" si="33"/>
        <v>2.1330189993022941E-3</v>
      </c>
      <c r="H152" s="63">
        <f t="shared" si="34"/>
        <v>9.8982601000000003E-2</v>
      </c>
      <c r="I152" s="63">
        <f t="shared" si="35"/>
        <v>9.8477789734899998E-2</v>
      </c>
      <c r="J152" s="63">
        <f t="shared" si="36"/>
        <v>9.7975553007252011E-2</v>
      </c>
      <c r="K152" s="63">
        <f t="shared" si="37"/>
        <v>2.1221406024058524E-3</v>
      </c>
      <c r="L152" s="63">
        <f t="shared" si="38"/>
        <v>2.1113176853335826E-3</v>
      </c>
      <c r="M152" s="63">
        <f t="shared" ca="1" si="30"/>
        <v>3.1780791892889633E-3</v>
      </c>
      <c r="N152" s="63">
        <f t="shared" ca="1" si="39"/>
        <v>3.2949912663103585E-5</v>
      </c>
      <c r="O152" s="17">
        <f t="shared" ca="1" si="40"/>
        <v>13534388.150967365</v>
      </c>
      <c r="P152" s="63">
        <f t="shared" ca="1" si="41"/>
        <v>24402065.694268867</v>
      </c>
      <c r="Q152" s="63">
        <f t="shared" ca="1" si="42"/>
        <v>3745857.5053401305</v>
      </c>
      <c r="R152">
        <f t="shared" ca="1" si="31"/>
        <v>1.8152110803733978E-2</v>
      </c>
    </row>
    <row r="153" spans="1:18">
      <c r="A153" s="73">
        <v>9984</v>
      </c>
      <c r="B153" s="73">
        <v>5.1310399940120988E-3</v>
      </c>
      <c r="C153" s="73">
        <v>1</v>
      </c>
      <c r="D153" s="75">
        <f t="shared" si="32"/>
        <v>0.99839999999999995</v>
      </c>
      <c r="E153" s="75">
        <f t="shared" si="32"/>
        <v>5.1310399940120988E-3</v>
      </c>
      <c r="F153" s="63">
        <f t="shared" si="33"/>
        <v>0.99839999999999995</v>
      </c>
      <c r="G153" s="63">
        <f t="shared" si="33"/>
        <v>5.1310399940120988E-3</v>
      </c>
      <c r="H153" s="63">
        <f t="shared" si="34"/>
        <v>0.99680255999999989</v>
      </c>
      <c r="I153" s="63">
        <f t="shared" si="35"/>
        <v>0.99520767590399983</v>
      </c>
      <c r="J153" s="63">
        <f t="shared" si="36"/>
        <v>0.99361534362255344</v>
      </c>
      <c r="K153" s="63">
        <f t="shared" si="37"/>
        <v>5.1228303300216793E-3</v>
      </c>
      <c r="L153" s="63">
        <f t="shared" si="38"/>
        <v>5.1146338014936444E-3</v>
      </c>
      <c r="M153" s="63">
        <f t="shared" ca="1" si="30"/>
        <v>3.2538351316427263E-3</v>
      </c>
      <c r="N153" s="63">
        <f t="shared" ca="1" si="39"/>
        <v>3.5238980953032147E-6</v>
      </c>
      <c r="O153" s="17">
        <f t="shared" ca="1" si="40"/>
        <v>1346798577.3750441</v>
      </c>
      <c r="P153" s="63">
        <f t="shared" ca="1" si="41"/>
        <v>2453824397.0962105</v>
      </c>
      <c r="Q153" s="63">
        <f t="shared" ca="1" si="42"/>
        <v>374926665.24429268</v>
      </c>
      <c r="R153">
        <f t="shared" ca="1" si="31"/>
        <v>1.8772048623693725E-3</v>
      </c>
    </row>
    <row r="154" spans="1:18">
      <c r="A154" s="73">
        <v>9991</v>
      </c>
      <c r="B154" s="73">
        <v>5.8112100014113821E-3</v>
      </c>
      <c r="C154" s="73">
        <v>1</v>
      </c>
      <c r="D154" s="75">
        <f t="shared" si="32"/>
        <v>0.99909999999999999</v>
      </c>
      <c r="E154" s="75">
        <f t="shared" si="32"/>
        <v>5.8112100014113821E-3</v>
      </c>
      <c r="F154" s="63">
        <f t="shared" si="33"/>
        <v>0.99909999999999999</v>
      </c>
      <c r="G154" s="63">
        <f t="shared" si="33"/>
        <v>5.8112100014113821E-3</v>
      </c>
      <c r="H154" s="63">
        <f t="shared" si="34"/>
        <v>0.99820080999999994</v>
      </c>
      <c r="I154" s="63">
        <f t="shared" si="35"/>
        <v>0.99730242927099988</v>
      </c>
      <c r="J154" s="63">
        <f t="shared" si="36"/>
        <v>0.99640485708465598</v>
      </c>
      <c r="K154" s="63">
        <f t="shared" si="37"/>
        <v>5.805979912410112E-3</v>
      </c>
      <c r="L154" s="63">
        <f t="shared" si="38"/>
        <v>5.8007545304889427E-3</v>
      </c>
      <c r="M154" s="63">
        <f t="shared" ca="1" si="30"/>
        <v>3.2690383725182577E-3</v>
      </c>
      <c r="N154" s="63">
        <f t="shared" ca="1" si="39"/>
        <v>6.4626365907491216E-6</v>
      </c>
      <c r="O154" s="17">
        <f t="shared" ca="1" si="40"/>
        <v>1345472098.4891615</v>
      </c>
      <c r="P154" s="63">
        <f t="shared" ca="1" si="41"/>
        <v>2456542981.2090888</v>
      </c>
      <c r="Q154" s="63">
        <f t="shared" ca="1" si="42"/>
        <v>374993142.83259887</v>
      </c>
      <c r="R154">
        <f t="shared" ca="1" si="31"/>
        <v>2.5421716288931244E-3</v>
      </c>
    </row>
    <row r="155" spans="1:18">
      <c r="A155" s="73">
        <v>10022</v>
      </c>
      <c r="B155" s="73">
        <v>1.6194820003875066E-2</v>
      </c>
      <c r="C155" s="73">
        <v>0.1</v>
      </c>
      <c r="D155" s="75">
        <f t="shared" si="32"/>
        <v>1.0022</v>
      </c>
      <c r="E155" s="75">
        <f t="shared" si="32"/>
        <v>1.6194820003875066E-2</v>
      </c>
      <c r="F155" s="63">
        <f t="shared" si="33"/>
        <v>0.10022</v>
      </c>
      <c r="G155" s="63">
        <f t="shared" si="33"/>
        <v>1.6194820003875066E-3</v>
      </c>
      <c r="H155" s="63">
        <f t="shared" si="34"/>
        <v>0.100440484</v>
      </c>
      <c r="I155" s="63">
        <f t="shared" si="35"/>
        <v>0.1006614530648</v>
      </c>
      <c r="J155" s="63">
        <f t="shared" si="36"/>
        <v>0.10088290826154256</v>
      </c>
      <c r="K155" s="63">
        <f t="shared" si="37"/>
        <v>1.6230448607883591E-3</v>
      </c>
      <c r="L155" s="63">
        <f t="shared" si="38"/>
        <v>1.6266155594820936E-3</v>
      </c>
      <c r="M155" s="63">
        <f t="shared" ca="1" si="30"/>
        <v>3.3365755743984173E-3</v>
      </c>
      <c r="N155" s="63">
        <f t="shared" ca="1" si="39"/>
        <v>1.6533444980816726E-5</v>
      </c>
      <c r="O155" s="17">
        <f t="shared" ca="1" si="40"/>
        <v>13396039.853480285</v>
      </c>
      <c r="P155" s="63">
        <f t="shared" ca="1" si="41"/>
        <v>24685622.451584216</v>
      </c>
      <c r="Q155" s="63">
        <f t="shared" ca="1" si="42"/>
        <v>3752807.0417143991</v>
      </c>
      <c r="R155">
        <f t="shared" ca="1" si="31"/>
        <v>1.2858244429476648E-2</v>
      </c>
    </row>
    <row r="156" spans="1:18">
      <c r="A156" s="73">
        <v>10028</v>
      </c>
      <c r="B156" s="73">
        <v>6.5206799990846775E-3</v>
      </c>
      <c r="C156" s="73">
        <v>1</v>
      </c>
      <c r="D156" s="75">
        <f t="shared" si="32"/>
        <v>1.0027999999999999</v>
      </c>
      <c r="E156" s="75">
        <f t="shared" si="32"/>
        <v>6.5206799990846775E-3</v>
      </c>
      <c r="F156" s="63">
        <f t="shared" si="33"/>
        <v>1.0027999999999999</v>
      </c>
      <c r="G156" s="63">
        <f t="shared" si="33"/>
        <v>6.5206799990846775E-3</v>
      </c>
      <c r="H156" s="63">
        <f t="shared" si="34"/>
        <v>1.0056078399999999</v>
      </c>
      <c r="I156" s="63">
        <f t="shared" si="35"/>
        <v>1.0084235419519998</v>
      </c>
      <c r="J156" s="63">
        <f t="shared" si="36"/>
        <v>1.0112471278694652</v>
      </c>
      <c r="K156" s="63">
        <f t="shared" si="37"/>
        <v>6.5389379030821142E-3</v>
      </c>
      <c r="L156" s="63">
        <f t="shared" si="38"/>
        <v>6.5572469292107432E-3</v>
      </c>
      <c r="M156" s="63">
        <f t="shared" ca="1" si="30"/>
        <v>3.3496865957684269E-3</v>
      </c>
      <c r="N156" s="63">
        <f t="shared" ca="1" si="39"/>
        <v>1.0055199163875177E-5</v>
      </c>
      <c r="O156" s="17">
        <f t="shared" ca="1" si="40"/>
        <v>1338469408.4427247</v>
      </c>
      <c r="P156" s="63">
        <f t="shared" ca="1" si="41"/>
        <v>2470884726.3382654</v>
      </c>
      <c r="Q156" s="63">
        <f t="shared" ca="1" si="42"/>
        <v>375335071.57528806</v>
      </c>
      <c r="R156">
        <f t="shared" ca="1" si="31"/>
        <v>3.1709934033162506E-3</v>
      </c>
    </row>
    <row r="157" spans="1:18">
      <c r="A157" s="73">
        <v>10029.5</v>
      </c>
      <c r="B157" s="73">
        <v>2.2852144997159485E-2</v>
      </c>
      <c r="C157" s="73">
        <v>0.1</v>
      </c>
      <c r="D157" s="75">
        <f t="shared" si="32"/>
        <v>1.00295</v>
      </c>
      <c r="E157" s="75">
        <f t="shared" si="32"/>
        <v>2.2852144997159485E-2</v>
      </c>
      <c r="F157" s="63">
        <f t="shared" si="33"/>
        <v>0.10029500000000001</v>
      </c>
      <c r="G157" s="63">
        <f t="shared" si="33"/>
        <v>2.2852144997159486E-3</v>
      </c>
      <c r="H157" s="63">
        <f t="shared" si="34"/>
        <v>0.10059087025000001</v>
      </c>
      <c r="I157" s="63">
        <f t="shared" si="35"/>
        <v>0.1008876133172375</v>
      </c>
      <c r="J157" s="63">
        <f t="shared" si="36"/>
        <v>0.10118523177652335</v>
      </c>
      <c r="K157" s="63">
        <f t="shared" si="37"/>
        <v>2.2919558824901105E-3</v>
      </c>
      <c r="L157" s="63">
        <f t="shared" si="38"/>
        <v>2.2987171523434565E-3</v>
      </c>
      <c r="M157" s="63">
        <f t="shared" ca="1" si="30"/>
        <v>3.3529663429121333E-3</v>
      </c>
      <c r="N157" s="63">
        <f t="shared" ca="1" si="39"/>
        <v>3.802179681902555E-5</v>
      </c>
      <c r="O157" s="17">
        <f t="shared" ca="1" si="40"/>
        <v>13381858.244053558</v>
      </c>
      <c r="P157" s="63">
        <f t="shared" ca="1" si="41"/>
        <v>24714651.515438162</v>
      </c>
      <c r="Q157" s="63">
        <f t="shared" ca="1" si="42"/>
        <v>3753485.9804244</v>
      </c>
      <c r="R157">
        <f t="shared" ca="1" si="31"/>
        <v>1.949917865424735E-2</v>
      </c>
    </row>
    <row r="158" spans="1:18">
      <c r="A158" s="73">
        <v>10740</v>
      </c>
      <c r="B158" s="73">
        <v>-6.4106000063475221E-3</v>
      </c>
      <c r="C158" s="73">
        <v>0.1</v>
      </c>
      <c r="D158" s="75">
        <f t="shared" si="32"/>
        <v>1.0740000000000001</v>
      </c>
      <c r="E158" s="75">
        <f t="shared" si="32"/>
        <v>-6.4106000063475221E-3</v>
      </c>
      <c r="F158" s="63">
        <f t="shared" si="33"/>
        <v>0.10740000000000001</v>
      </c>
      <c r="G158" s="63">
        <f t="shared" si="33"/>
        <v>-6.4106000063475228E-4</v>
      </c>
      <c r="H158" s="63">
        <f t="shared" si="34"/>
        <v>0.11534760000000002</v>
      </c>
      <c r="I158" s="63">
        <f t="shared" si="35"/>
        <v>0.12388332240000004</v>
      </c>
      <c r="J158" s="63">
        <f t="shared" si="36"/>
        <v>0.13305068825760005</v>
      </c>
      <c r="K158" s="63">
        <f t="shared" si="37"/>
        <v>-6.8849844068172403E-4</v>
      </c>
      <c r="L158" s="63">
        <f t="shared" si="38"/>
        <v>-7.3944732529217163E-4</v>
      </c>
      <c r="M158" s="63">
        <f t="shared" ca="1" si="30"/>
        <v>4.9960380777995372E-3</v>
      </c>
      <c r="N158" s="63">
        <f t="shared" ca="1" si="39"/>
        <v>1.3011139238271411E-5</v>
      </c>
      <c r="O158" s="17">
        <f t="shared" ca="1" si="40"/>
        <v>12066021.201158164</v>
      </c>
      <c r="P158" s="63">
        <f t="shared" ca="1" si="41"/>
        <v>27367236.488590855</v>
      </c>
      <c r="Q158" s="63">
        <f t="shared" ca="1" si="42"/>
        <v>3787958.0578750758</v>
      </c>
      <c r="R158">
        <f t="shared" ca="1" si="31"/>
        <v>-1.1406638084147059E-2</v>
      </c>
    </row>
    <row r="159" spans="1:18">
      <c r="A159" s="73">
        <v>10801</v>
      </c>
      <c r="B159" s="73">
        <v>-9.7976899996865541E-3</v>
      </c>
      <c r="C159" s="73">
        <v>0.1</v>
      </c>
      <c r="D159" s="75">
        <f t="shared" si="32"/>
        <v>1.0801000000000001</v>
      </c>
      <c r="E159" s="75">
        <f t="shared" si="32"/>
        <v>-9.7976899996865541E-3</v>
      </c>
      <c r="F159" s="63">
        <f t="shared" si="33"/>
        <v>0.10801000000000001</v>
      </c>
      <c r="G159" s="63">
        <f t="shared" si="33"/>
        <v>-9.7976899996865541E-4</v>
      </c>
      <c r="H159" s="63">
        <f t="shared" si="34"/>
        <v>0.11666160100000002</v>
      </c>
      <c r="I159" s="63">
        <f t="shared" si="35"/>
        <v>0.12600619524010004</v>
      </c>
      <c r="J159" s="63">
        <f t="shared" si="36"/>
        <v>0.13609929147883207</v>
      </c>
      <c r="K159" s="63">
        <f t="shared" si="37"/>
        <v>-1.0582484968661447E-3</v>
      </c>
      <c r="L159" s="63">
        <f t="shared" si="38"/>
        <v>-1.1430142014651229E-3</v>
      </c>
      <c r="M159" s="63">
        <f t="shared" ca="1" si="30"/>
        <v>5.1454362449484779E-3</v>
      </c>
      <c r="N159" s="63">
        <f t="shared" ca="1" si="39"/>
        <v>2.2329702196310029E-5</v>
      </c>
      <c r="O159" s="17">
        <f t="shared" ca="1" si="40"/>
        <v>11955633.789359858</v>
      </c>
      <c r="P159" s="63">
        <f t="shared" ca="1" si="41"/>
        <v>27585110.534868896</v>
      </c>
      <c r="Q159" s="63">
        <f t="shared" ca="1" si="42"/>
        <v>3788150.8731952482</v>
      </c>
      <c r="R159">
        <f t="shared" ca="1" si="31"/>
        <v>-1.4943126244635032E-2</v>
      </c>
    </row>
    <row r="160" spans="1:18">
      <c r="A160" s="73">
        <v>10801</v>
      </c>
      <c r="B160" s="73">
        <v>4.0202310003223829E-2</v>
      </c>
      <c r="C160" s="73">
        <v>0.1</v>
      </c>
      <c r="D160" s="75">
        <f t="shared" si="32"/>
        <v>1.0801000000000001</v>
      </c>
      <c r="E160" s="75">
        <f t="shared" si="32"/>
        <v>4.0202310003223829E-2</v>
      </c>
      <c r="F160" s="63">
        <f t="shared" si="33"/>
        <v>0.10801000000000001</v>
      </c>
      <c r="G160" s="63">
        <f t="shared" si="33"/>
        <v>4.0202310003223827E-3</v>
      </c>
      <c r="H160" s="63">
        <f t="shared" si="34"/>
        <v>0.11666160100000002</v>
      </c>
      <c r="I160" s="63">
        <f t="shared" si="35"/>
        <v>0.12600619524010004</v>
      </c>
      <c r="J160" s="63">
        <f t="shared" si="36"/>
        <v>0.13609929147883207</v>
      </c>
      <c r="K160" s="63">
        <f t="shared" si="37"/>
        <v>4.342251503448206E-3</v>
      </c>
      <c r="L160" s="63">
        <f t="shared" si="38"/>
        <v>4.6900658488744076E-3</v>
      </c>
      <c r="M160" s="63">
        <f t="shared" ca="1" si="30"/>
        <v>5.1454362449484779E-3</v>
      </c>
      <c r="N160" s="63">
        <f t="shared" ca="1" si="39"/>
        <v>1.2289843977036547E-4</v>
      </c>
      <c r="O160" s="17">
        <f t="shared" ca="1" si="40"/>
        <v>11955633.789359858</v>
      </c>
      <c r="P160" s="63">
        <f t="shared" ca="1" si="41"/>
        <v>27585110.534868896</v>
      </c>
      <c r="Q160" s="63">
        <f t="shared" ca="1" si="42"/>
        <v>3788150.8731952482</v>
      </c>
      <c r="R160">
        <f t="shared" ca="1" si="31"/>
        <v>3.5056873758275348E-2</v>
      </c>
    </row>
    <row r="161" spans="1:18">
      <c r="A161" s="73">
        <v>10828</v>
      </c>
      <c r="B161" s="73">
        <v>-2.4231319999671541E-2</v>
      </c>
      <c r="C161" s="73">
        <v>0.1</v>
      </c>
      <c r="D161" s="75">
        <f t="shared" si="32"/>
        <v>1.0828</v>
      </c>
      <c r="E161" s="75">
        <f t="shared" si="32"/>
        <v>-2.4231319999671541E-2</v>
      </c>
      <c r="F161" s="63">
        <f t="shared" si="33"/>
        <v>0.10828</v>
      </c>
      <c r="G161" s="63">
        <f t="shared" si="33"/>
        <v>-2.4231319999671545E-3</v>
      </c>
      <c r="H161" s="63">
        <f t="shared" si="34"/>
        <v>0.117245584</v>
      </c>
      <c r="I161" s="63">
        <f t="shared" si="35"/>
        <v>0.1269535183552</v>
      </c>
      <c r="J161" s="63">
        <f t="shared" si="36"/>
        <v>0.13746526967501055</v>
      </c>
      <c r="K161" s="63">
        <f t="shared" si="37"/>
        <v>-2.6237673295644347E-3</v>
      </c>
      <c r="L161" s="63">
        <f t="shared" si="38"/>
        <v>-2.8410152644523698E-3</v>
      </c>
      <c r="M161" s="63">
        <f t="shared" ca="1" si="30"/>
        <v>5.211983970953106E-3</v>
      </c>
      <c r="N161" s="63">
        <f t="shared" ca="1" si="39"/>
        <v>8.669081487066011E-5</v>
      </c>
      <c r="O161" s="17">
        <f t="shared" ca="1" si="40"/>
        <v>11906906.028005272</v>
      </c>
      <c r="P161" s="63">
        <f t="shared" ca="1" si="41"/>
        <v>27681004.943786576</v>
      </c>
      <c r="Q161" s="63">
        <f t="shared" ca="1" si="42"/>
        <v>3788096.1866908306</v>
      </c>
      <c r="R161">
        <f t="shared" ca="1" si="31"/>
        <v>-2.9443303970624647E-2</v>
      </c>
    </row>
    <row r="162" spans="1:18">
      <c r="A162" s="73">
        <v>10828</v>
      </c>
      <c r="B162" s="73">
        <v>-2.4231319999671541E-2</v>
      </c>
      <c r="C162" s="73">
        <v>0.1</v>
      </c>
      <c r="D162" s="75">
        <f t="shared" si="32"/>
        <v>1.0828</v>
      </c>
      <c r="E162" s="75">
        <f t="shared" si="32"/>
        <v>-2.4231319999671541E-2</v>
      </c>
      <c r="F162" s="63">
        <f t="shared" si="33"/>
        <v>0.10828</v>
      </c>
      <c r="G162" s="63">
        <f t="shared" si="33"/>
        <v>-2.4231319999671545E-3</v>
      </c>
      <c r="H162" s="63">
        <f t="shared" si="34"/>
        <v>0.117245584</v>
      </c>
      <c r="I162" s="63">
        <f t="shared" si="35"/>
        <v>0.1269535183552</v>
      </c>
      <c r="J162" s="63">
        <f t="shared" si="36"/>
        <v>0.13746526967501055</v>
      </c>
      <c r="K162" s="63">
        <f t="shared" si="37"/>
        <v>-2.6237673295644347E-3</v>
      </c>
      <c r="L162" s="63">
        <f t="shared" si="38"/>
        <v>-2.8410152644523698E-3</v>
      </c>
      <c r="M162" s="63">
        <f t="shared" ca="1" si="30"/>
        <v>5.211983970953106E-3</v>
      </c>
      <c r="N162" s="63">
        <f t="shared" ca="1" si="39"/>
        <v>8.669081487066011E-5</v>
      </c>
      <c r="O162" s="17">
        <f t="shared" ca="1" si="40"/>
        <v>11906906.028005272</v>
      </c>
      <c r="P162" s="63">
        <f t="shared" ca="1" si="41"/>
        <v>27681004.943786576</v>
      </c>
      <c r="Q162" s="63">
        <f t="shared" ca="1" si="42"/>
        <v>3788096.1866908306</v>
      </c>
      <c r="R162">
        <f t="shared" ca="1" si="31"/>
        <v>-2.9443303970624647E-2</v>
      </c>
    </row>
    <row r="163" spans="1:18">
      <c r="A163" s="73">
        <v>10942.5</v>
      </c>
      <c r="B163" s="73">
        <v>1.8337174995394889E-2</v>
      </c>
      <c r="C163" s="73">
        <v>0.1</v>
      </c>
      <c r="D163" s="75">
        <f t="shared" si="32"/>
        <v>1.0942499999999999</v>
      </c>
      <c r="E163" s="75">
        <f t="shared" si="32"/>
        <v>1.8337174995394889E-2</v>
      </c>
      <c r="F163" s="63">
        <f t="shared" si="33"/>
        <v>0.10942499999999999</v>
      </c>
      <c r="G163" s="63">
        <f t="shared" si="33"/>
        <v>1.8337174995394891E-3</v>
      </c>
      <c r="H163" s="63">
        <f t="shared" si="34"/>
        <v>0.11973830624999998</v>
      </c>
      <c r="I163" s="63">
        <f t="shared" si="35"/>
        <v>0.13102364161406246</v>
      </c>
      <c r="J163" s="63">
        <f t="shared" si="36"/>
        <v>0.14337261983618785</v>
      </c>
      <c r="K163" s="63">
        <f t="shared" si="37"/>
        <v>2.0065453738710858E-3</v>
      </c>
      <c r="L163" s="63">
        <f t="shared" si="38"/>
        <v>2.1956622753584354E-3</v>
      </c>
      <c r="M163" s="63">
        <f t="shared" ca="1" si="30"/>
        <v>5.4970641273929116E-3</v>
      </c>
      <c r="N163" s="63">
        <f t="shared" ca="1" si="39"/>
        <v>1.6486844710258251E-5</v>
      </c>
      <c r="O163" s="17">
        <f t="shared" ca="1" si="40"/>
        <v>11701169.069942288</v>
      </c>
      <c r="P163" s="63">
        <f t="shared" ca="1" si="41"/>
        <v>28083902.55486615</v>
      </c>
      <c r="Q163" s="63">
        <f t="shared" ca="1" si="42"/>
        <v>3786909.5074425023</v>
      </c>
      <c r="R163">
        <f t="shared" ca="1" si="31"/>
        <v>1.2840110868001978E-2</v>
      </c>
    </row>
    <row r="164" spans="1:18">
      <c r="A164" s="73">
        <v>11594</v>
      </c>
      <c r="B164" s="73">
        <v>2.1170140003960114E-2</v>
      </c>
      <c r="C164" s="73">
        <v>0.1</v>
      </c>
      <c r="D164" s="75">
        <f t="shared" si="32"/>
        <v>1.1594</v>
      </c>
      <c r="E164" s="75">
        <f t="shared" si="32"/>
        <v>2.1170140003960114E-2</v>
      </c>
      <c r="F164" s="63">
        <f t="shared" si="33"/>
        <v>0.11594</v>
      </c>
      <c r="G164" s="63">
        <f t="shared" si="33"/>
        <v>2.1170140003960113E-3</v>
      </c>
      <c r="H164" s="63">
        <f t="shared" si="34"/>
        <v>0.13442083599999999</v>
      </c>
      <c r="I164" s="63">
        <f t="shared" si="35"/>
        <v>0.15584751725839999</v>
      </c>
      <c r="J164" s="63">
        <f t="shared" si="36"/>
        <v>0.18068961150938895</v>
      </c>
      <c r="K164" s="63">
        <f t="shared" si="37"/>
        <v>2.4544660320591355E-3</v>
      </c>
      <c r="L164" s="63">
        <f t="shared" si="38"/>
        <v>2.8457079175693615E-3</v>
      </c>
      <c r="M164" s="63">
        <f t="shared" ca="1" si="30"/>
        <v>7.2075138929444914E-3</v>
      </c>
      <c r="N164" s="63">
        <f t="shared" ca="1" si="39"/>
        <v>1.9495492791601527E-5</v>
      </c>
      <c r="O164" s="17">
        <f t="shared" ca="1" si="40"/>
        <v>10558781.818003375</v>
      </c>
      <c r="P164" s="63">
        <f t="shared" ca="1" si="41"/>
        <v>30252021.985296048</v>
      </c>
      <c r="Q164" s="63">
        <f t="shared" ca="1" si="42"/>
        <v>3750836.9944251017</v>
      </c>
      <c r="R164">
        <f t="shared" ca="1" si="31"/>
        <v>1.3962626111015623E-2</v>
      </c>
    </row>
    <row r="165" spans="1:18">
      <c r="A165" s="73">
        <v>11599</v>
      </c>
      <c r="B165" s="73">
        <v>-7.0583100023213774E-3</v>
      </c>
      <c r="C165" s="73">
        <v>0.1</v>
      </c>
      <c r="D165" s="75">
        <f t="shared" si="32"/>
        <v>1.1598999999999999</v>
      </c>
      <c r="E165" s="75">
        <f t="shared" si="32"/>
        <v>-7.0583100023213774E-3</v>
      </c>
      <c r="F165" s="63">
        <f t="shared" si="33"/>
        <v>0.11599</v>
      </c>
      <c r="G165" s="63">
        <f t="shared" si="33"/>
        <v>-7.0583100023213774E-4</v>
      </c>
      <c r="H165" s="63">
        <f t="shared" si="34"/>
        <v>0.13453680099999998</v>
      </c>
      <c r="I165" s="63">
        <f t="shared" si="35"/>
        <v>0.15604923547989996</v>
      </c>
      <c r="J165" s="63">
        <f t="shared" si="36"/>
        <v>0.18100150823313596</v>
      </c>
      <c r="K165" s="63">
        <f t="shared" si="37"/>
        <v>-8.1869337716925655E-4</v>
      </c>
      <c r="L165" s="63">
        <f t="shared" si="38"/>
        <v>-9.4960244817862065E-4</v>
      </c>
      <c r="M165" s="63">
        <f t="shared" ca="1" si="30"/>
        <v>7.2212220690557674E-3</v>
      </c>
      <c r="N165" s="63">
        <f t="shared" ca="1" si="39"/>
        <v>2.0390503617748849E-5</v>
      </c>
      <c r="O165" s="17">
        <f t="shared" ca="1" si="40"/>
        <v>10550202.661813894</v>
      </c>
      <c r="P165" s="63">
        <f t="shared" ca="1" si="41"/>
        <v>30267792.220449287</v>
      </c>
      <c r="Q165" s="63">
        <f t="shared" ca="1" si="42"/>
        <v>3750368.3267583335</v>
      </c>
      <c r="R165">
        <f t="shared" ca="1" si="31"/>
        <v>-1.4279532071377145E-2</v>
      </c>
    </row>
    <row r="166" spans="1:18">
      <c r="A166" s="73">
        <v>11609</v>
      </c>
      <c r="B166" s="73">
        <v>4.4847899989690632E-3</v>
      </c>
      <c r="C166" s="73">
        <v>0.1</v>
      </c>
      <c r="D166" s="75">
        <f t="shared" si="32"/>
        <v>1.1609</v>
      </c>
      <c r="E166" s="75">
        <f t="shared" si="32"/>
        <v>4.4847899989690632E-3</v>
      </c>
      <c r="F166" s="63">
        <f t="shared" si="33"/>
        <v>0.11609000000000001</v>
      </c>
      <c r="G166" s="63">
        <f t="shared" si="33"/>
        <v>4.4847899989690636E-4</v>
      </c>
      <c r="H166" s="63">
        <f t="shared" si="34"/>
        <v>0.13476888100000001</v>
      </c>
      <c r="I166" s="63">
        <f t="shared" si="35"/>
        <v>0.15645319395290003</v>
      </c>
      <c r="J166" s="63">
        <f t="shared" si="36"/>
        <v>0.18162651285992165</v>
      </c>
      <c r="K166" s="63">
        <f t="shared" si="37"/>
        <v>5.2063927098031863E-4</v>
      </c>
      <c r="L166" s="63">
        <f t="shared" si="38"/>
        <v>6.0441012968105192E-4</v>
      </c>
      <c r="M166" s="63">
        <f t="shared" ca="1" si="30"/>
        <v>7.2486649786277051E-3</v>
      </c>
      <c r="N166" s="63">
        <f t="shared" ca="1" si="39"/>
        <v>7.6390049031830586E-7</v>
      </c>
      <c r="O166" s="17">
        <f t="shared" ca="1" si="40"/>
        <v>10533053.045321142</v>
      </c>
      <c r="P166" s="63">
        <f t="shared" ca="1" si="41"/>
        <v>30299291.027938031</v>
      </c>
      <c r="Q166" s="63">
        <f t="shared" ca="1" si="42"/>
        <v>3749422.2841505706</v>
      </c>
      <c r="R166">
        <f t="shared" ca="1" si="31"/>
        <v>-2.7638749796586419E-3</v>
      </c>
    </row>
    <row r="167" spans="1:18">
      <c r="A167" s="73">
        <v>11614</v>
      </c>
      <c r="B167" s="73">
        <v>2.2563399979844689E-3</v>
      </c>
      <c r="C167" s="73">
        <v>0.1</v>
      </c>
      <c r="D167" s="75">
        <f t="shared" si="32"/>
        <v>1.1614</v>
      </c>
      <c r="E167" s="75">
        <f t="shared" si="32"/>
        <v>2.2563399979844689E-3</v>
      </c>
      <c r="F167" s="63">
        <f t="shared" si="33"/>
        <v>0.11614000000000001</v>
      </c>
      <c r="G167" s="63">
        <f t="shared" si="33"/>
        <v>2.256339997984469E-4</v>
      </c>
      <c r="H167" s="63">
        <f t="shared" si="34"/>
        <v>0.13488499600000001</v>
      </c>
      <c r="I167" s="63">
        <f t="shared" si="35"/>
        <v>0.15665543435440002</v>
      </c>
      <c r="J167" s="63">
        <f t="shared" si="36"/>
        <v>0.18193962145920017</v>
      </c>
      <c r="K167" s="63">
        <f t="shared" si="37"/>
        <v>2.6205132736591624E-4</v>
      </c>
      <c r="L167" s="63">
        <f t="shared" si="38"/>
        <v>3.0434641160277513E-4</v>
      </c>
      <c r="M167" s="63">
        <f t="shared" ca="1" si="30"/>
        <v>7.2623997120883528E-3</v>
      </c>
      <c r="N167" s="63">
        <f t="shared" ca="1" si="39"/>
        <v>2.506063386117386E-6</v>
      </c>
      <c r="O167" s="17">
        <f t="shared" ca="1" si="40"/>
        <v>10524482.586453658</v>
      </c>
      <c r="P167" s="63">
        <f t="shared" ca="1" si="41"/>
        <v>30315019.572201997</v>
      </c>
      <c r="Q167" s="63">
        <f t="shared" ca="1" si="42"/>
        <v>3748944.9103190824</v>
      </c>
      <c r="R167">
        <f t="shared" ca="1" si="31"/>
        <v>-5.0060597141038839E-3</v>
      </c>
    </row>
    <row r="168" spans="1:18">
      <c r="A168" s="73">
        <v>11638</v>
      </c>
      <c r="B168" s="73">
        <v>2.0759779996296857E-2</v>
      </c>
      <c r="C168" s="73">
        <v>0.1</v>
      </c>
      <c r="D168" s="75">
        <f t="shared" si="32"/>
        <v>1.1637999999999999</v>
      </c>
      <c r="E168" s="75">
        <f t="shared" si="32"/>
        <v>2.0759779996296857E-2</v>
      </c>
      <c r="F168" s="63">
        <f t="shared" si="33"/>
        <v>0.11638</v>
      </c>
      <c r="G168" s="63">
        <f t="shared" si="33"/>
        <v>2.0759779996296856E-3</v>
      </c>
      <c r="H168" s="63">
        <f t="shared" si="34"/>
        <v>0.13544304399999998</v>
      </c>
      <c r="I168" s="63">
        <f t="shared" si="35"/>
        <v>0.15762861460719998</v>
      </c>
      <c r="J168" s="63">
        <f t="shared" si="36"/>
        <v>0.18344818167985932</v>
      </c>
      <c r="K168" s="63">
        <f t="shared" si="37"/>
        <v>2.4160231959690281E-3</v>
      </c>
      <c r="L168" s="63">
        <f t="shared" si="38"/>
        <v>2.8117677954687548E-3</v>
      </c>
      <c r="M168" s="63">
        <f t="shared" ca="1" si="30"/>
        <v>7.3284496588005843E-3</v>
      </c>
      <c r="N168" s="63">
        <f t="shared" ca="1" si="39"/>
        <v>1.8040063463494774E-5</v>
      </c>
      <c r="O168" s="17">
        <f t="shared" ca="1" si="40"/>
        <v>10483384.772111591</v>
      </c>
      <c r="P168" s="63">
        <f t="shared" ca="1" si="41"/>
        <v>30390322.501985297</v>
      </c>
      <c r="Q168" s="63">
        <f t="shared" ca="1" si="42"/>
        <v>3746613.1448232061</v>
      </c>
      <c r="R168">
        <f t="shared" ca="1" si="31"/>
        <v>1.3431330337496272E-2</v>
      </c>
    </row>
    <row r="169" spans="1:18">
      <c r="A169" s="73">
        <v>11655</v>
      </c>
      <c r="B169" s="73">
        <v>4.8783049998746719E-2</v>
      </c>
      <c r="C169" s="73">
        <v>0.1</v>
      </c>
      <c r="D169" s="75">
        <f t="shared" si="32"/>
        <v>1.1655</v>
      </c>
      <c r="E169" s="75">
        <f t="shared" si="32"/>
        <v>4.8783049998746719E-2</v>
      </c>
      <c r="F169" s="63">
        <f t="shared" si="33"/>
        <v>0.11655</v>
      </c>
      <c r="G169" s="63">
        <f t="shared" si="33"/>
        <v>4.8783049998746726E-3</v>
      </c>
      <c r="H169" s="63">
        <f t="shared" si="34"/>
        <v>0.135839025</v>
      </c>
      <c r="I169" s="63">
        <f t="shared" si="35"/>
        <v>0.15832038363750001</v>
      </c>
      <c r="J169" s="63">
        <f t="shared" si="36"/>
        <v>0.18452240712950627</v>
      </c>
      <c r="K169" s="63">
        <f t="shared" si="37"/>
        <v>5.6856644773539307E-3</v>
      </c>
      <c r="L169" s="63">
        <f t="shared" si="38"/>
        <v>6.6266419483560065E-3</v>
      </c>
      <c r="M169" s="63">
        <f t="shared" ca="1" si="30"/>
        <v>7.3753584408718584E-3</v>
      </c>
      <c r="N169" s="63">
        <f t="shared" ca="1" si="39"/>
        <v>1.7145969201521011E-4</v>
      </c>
      <c r="O169" s="17">
        <f t="shared" ca="1" si="40"/>
        <v>10454314.297236701</v>
      </c>
      <c r="P169" s="63">
        <f t="shared" ca="1" si="41"/>
        <v>30443467.119118243</v>
      </c>
      <c r="Q169" s="63">
        <f t="shared" ca="1" si="42"/>
        <v>3744921.0729380874</v>
      </c>
      <c r="R169">
        <f t="shared" ca="1" si="31"/>
        <v>4.1407691557874861E-2</v>
      </c>
    </row>
    <row r="170" spans="1:18">
      <c r="A170" s="73">
        <v>11660</v>
      </c>
      <c r="B170" s="73">
        <v>2.7554599997529294E-2</v>
      </c>
      <c r="C170" s="73">
        <v>0.1</v>
      </c>
      <c r="D170" s="75">
        <f t="shared" si="32"/>
        <v>1.1659999999999999</v>
      </c>
      <c r="E170" s="75">
        <f t="shared" si="32"/>
        <v>2.7554599997529294E-2</v>
      </c>
      <c r="F170" s="63">
        <f t="shared" si="33"/>
        <v>0.1166</v>
      </c>
      <c r="G170" s="63">
        <f t="shared" si="33"/>
        <v>2.7554599997529298E-3</v>
      </c>
      <c r="H170" s="63">
        <f t="shared" si="34"/>
        <v>0.13595559999999998</v>
      </c>
      <c r="I170" s="63">
        <f t="shared" si="35"/>
        <v>0.15852422959999996</v>
      </c>
      <c r="J170" s="63">
        <f t="shared" si="36"/>
        <v>0.18483925171359994</v>
      </c>
      <c r="K170" s="63">
        <f t="shared" si="37"/>
        <v>3.2128663597119161E-3</v>
      </c>
      <c r="L170" s="63">
        <f t="shared" si="38"/>
        <v>3.7462021754240938E-3</v>
      </c>
      <c r="M170" s="63">
        <f t="shared" ca="1" si="30"/>
        <v>7.3891746168705912E-3</v>
      </c>
      <c r="N170" s="63">
        <f t="shared" ca="1" si="39"/>
        <v>4.0664438078291425E-5</v>
      </c>
      <c r="O170" s="17">
        <f t="shared" ca="1" si="40"/>
        <v>10445770.550454497</v>
      </c>
      <c r="P170" s="63">
        <f t="shared" ca="1" si="41"/>
        <v>30459067.026844338</v>
      </c>
      <c r="Q170" s="63">
        <f t="shared" ca="1" si="42"/>
        <v>3744417.0320225107</v>
      </c>
      <c r="R170">
        <f t="shared" ca="1" si="31"/>
        <v>2.0165425380658703E-2</v>
      </c>
    </row>
    <row r="171" spans="1:18">
      <c r="A171" s="73">
        <v>11887</v>
      </c>
      <c r="B171" s="73">
        <v>7.9829699971014634E-3</v>
      </c>
      <c r="C171" s="73">
        <v>0.5</v>
      </c>
      <c r="D171" s="75">
        <f t="shared" si="32"/>
        <v>1.1887000000000001</v>
      </c>
      <c r="E171" s="75">
        <f t="shared" si="32"/>
        <v>7.9829699971014634E-3</v>
      </c>
      <c r="F171" s="63">
        <f t="shared" si="33"/>
        <v>0.59435000000000004</v>
      </c>
      <c r="G171" s="63">
        <f t="shared" si="33"/>
        <v>3.9914849985507317E-3</v>
      </c>
      <c r="H171" s="63">
        <f t="shared" si="34"/>
        <v>0.70650384500000007</v>
      </c>
      <c r="I171" s="63">
        <f t="shared" si="35"/>
        <v>0.83982112055150016</v>
      </c>
      <c r="J171" s="63">
        <f t="shared" si="36"/>
        <v>0.99829536599956836</v>
      </c>
      <c r="K171" s="63">
        <f t="shared" si="37"/>
        <v>4.744678217777255E-3</v>
      </c>
      <c r="L171" s="63">
        <f t="shared" si="38"/>
        <v>5.6399989974718233E-3</v>
      </c>
      <c r="M171" s="63">
        <f t="shared" ca="1" si="30"/>
        <v>8.0257531155301758E-3</v>
      </c>
      <c r="N171" s="63">
        <f t="shared" ca="1" si="39"/>
        <v>9.151976112426144E-10</v>
      </c>
      <c r="O171" s="17">
        <f t="shared" ca="1" si="40"/>
        <v>251523942.46179679</v>
      </c>
      <c r="P171" s="63">
        <f t="shared" ca="1" si="41"/>
        <v>778807194.03092539</v>
      </c>
      <c r="Q171" s="63">
        <f t="shared" ca="1" si="42"/>
        <v>92962338.120147675</v>
      </c>
      <c r="R171">
        <f t="shared" ca="1" si="31"/>
        <v>-4.278311842871238E-5</v>
      </c>
    </row>
    <row r="172" spans="1:18">
      <c r="A172" s="73">
        <v>11887</v>
      </c>
      <c r="B172" s="73">
        <v>1.4982969994889572E-2</v>
      </c>
      <c r="C172" s="73">
        <v>0.5</v>
      </c>
      <c r="D172" s="75">
        <f t="shared" si="32"/>
        <v>1.1887000000000001</v>
      </c>
      <c r="E172" s="75">
        <f t="shared" si="32"/>
        <v>1.4982969994889572E-2</v>
      </c>
      <c r="F172" s="63">
        <f t="shared" si="33"/>
        <v>0.59435000000000004</v>
      </c>
      <c r="G172" s="63">
        <f t="shared" si="33"/>
        <v>7.4914849974447861E-3</v>
      </c>
      <c r="H172" s="63">
        <f t="shared" si="34"/>
        <v>0.70650384500000007</v>
      </c>
      <c r="I172" s="63">
        <f t="shared" si="35"/>
        <v>0.83982112055150016</v>
      </c>
      <c r="J172" s="63">
        <f t="shared" si="36"/>
        <v>0.99829536599956836</v>
      </c>
      <c r="K172" s="63">
        <f t="shared" si="37"/>
        <v>8.9051282164626187E-3</v>
      </c>
      <c r="L172" s="63">
        <f t="shared" si="38"/>
        <v>1.0585525910909116E-2</v>
      </c>
      <c r="M172" s="63">
        <f t="shared" ca="1" si="30"/>
        <v>8.0257531155301758E-3</v>
      </c>
      <c r="N172" s="63">
        <f t="shared" ca="1" si="39"/>
        <v>2.4201433353221648E-5</v>
      </c>
      <c r="O172" s="17">
        <f t="shared" ca="1" si="40"/>
        <v>251523942.46179679</v>
      </c>
      <c r="P172" s="63">
        <f t="shared" ca="1" si="41"/>
        <v>778807194.03092539</v>
      </c>
      <c r="Q172" s="63">
        <f t="shared" ca="1" si="42"/>
        <v>92962338.120147675</v>
      </c>
      <c r="R172">
        <f t="shared" ca="1" si="31"/>
        <v>6.9572168793593965E-3</v>
      </c>
    </row>
    <row r="173" spans="1:18">
      <c r="A173" s="73">
        <v>12578</v>
      </c>
      <c r="B173" s="73">
        <v>1.1811179996584542E-2</v>
      </c>
      <c r="C173" s="73">
        <v>0.1</v>
      </c>
      <c r="D173" s="75">
        <f t="shared" si="32"/>
        <v>1.2578</v>
      </c>
      <c r="E173" s="75">
        <f t="shared" si="32"/>
        <v>1.1811179996584542E-2</v>
      </c>
      <c r="F173" s="63">
        <f t="shared" si="33"/>
        <v>0.12578</v>
      </c>
      <c r="G173" s="63">
        <f t="shared" si="33"/>
        <v>1.1811179996584543E-3</v>
      </c>
      <c r="H173" s="63">
        <f t="shared" si="34"/>
        <v>0.158206084</v>
      </c>
      <c r="I173" s="63">
        <f t="shared" si="35"/>
        <v>0.1989916124552</v>
      </c>
      <c r="J173" s="63">
        <f t="shared" si="36"/>
        <v>0.25029165014615057</v>
      </c>
      <c r="K173" s="63">
        <f t="shared" si="37"/>
        <v>1.4856102199704039E-3</v>
      </c>
      <c r="L173" s="63">
        <f t="shared" si="38"/>
        <v>1.8686005346787741E-3</v>
      </c>
      <c r="M173" s="63">
        <f t="shared" ca="1" si="30"/>
        <v>1.0075840623098929E-2</v>
      </c>
      <c r="N173" s="63">
        <f t="shared" ca="1" si="39"/>
        <v>3.0114027411694396E-7</v>
      </c>
      <c r="O173" s="17">
        <f t="shared" ca="1" si="40"/>
        <v>8927147.4102450684</v>
      </c>
      <c r="P173" s="63">
        <f t="shared" ca="1" si="41"/>
        <v>33071528.254251584</v>
      </c>
      <c r="Q173" s="63">
        <f t="shared" ca="1" si="42"/>
        <v>3603579.7352155438</v>
      </c>
      <c r="R173">
        <f t="shared" ca="1" si="31"/>
        <v>1.7353393734856129E-3</v>
      </c>
    </row>
    <row r="174" spans="1:18">
      <c r="A174" s="73">
        <v>13335</v>
      </c>
      <c r="B174" s="73">
        <v>6.2384999910136685E-4</v>
      </c>
      <c r="C174" s="73">
        <v>1</v>
      </c>
      <c r="D174" s="75">
        <f t="shared" si="32"/>
        <v>1.3334999999999999</v>
      </c>
      <c r="E174" s="75">
        <f t="shared" si="32"/>
        <v>6.2384999910136685E-4</v>
      </c>
      <c r="F174" s="63">
        <f t="shared" si="33"/>
        <v>1.3334999999999999</v>
      </c>
      <c r="G174" s="63">
        <f t="shared" si="33"/>
        <v>6.2384999910136685E-4</v>
      </c>
      <c r="H174" s="63">
        <f t="shared" si="34"/>
        <v>1.7782222499999998</v>
      </c>
      <c r="I174" s="63">
        <f t="shared" si="35"/>
        <v>2.3712593703749993</v>
      </c>
      <c r="J174" s="63">
        <f t="shared" si="36"/>
        <v>3.1620743703950613</v>
      </c>
      <c r="K174" s="63">
        <f t="shared" si="37"/>
        <v>8.3190397380167259E-4</v>
      </c>
      <c r="L174" s="63">
        <f t="shared" si="38"/>
        <v>1.1093439490645304E-3</v>
      </c>
      <c r="M174" s="63">
        <f t="shared" ca="1" si="30"/>
        <v>1.2515809450737617E-2</v>
      </c>
      <c r="N174" s="63">
        <f t="shared" ca="1" si="39"/>
        <v>1.4141869959936074E-4</v>
      </c>
      <c r="O174" s="17">
        <f t="shared" ca="1" si="40"/>
        <v>775175731.06926024</v>
      </c>
      <c r="P174" s="63">
        <f t="shared" ca="1" si="41"/>
        <v>3481571792.2347012</v>
      </c>
      <c r="Q174" s="63">
        <f t="shared" ca="1" si="42"/>
        <v>341811912.82854652</v>
      </c>
      <c r="R174">
        <f t="shared" ca="1" si="31"/>
        <v>-1.189195945163625E-2</v>
      </c>
    </row>
    <row r="175" spans="1:18">
      <c r="A175" s="73">
        <v>13337.5</v>
      </c>
      <c r="B175" s="73">
        <v>2.709624997805804E-3</v>
      </c>
      <c r="C175" s="73">
        <v>1</v>
      </c>
      <c r="D175" s="75">
        <f t="shared" si="32"/>
        <v>1.33375</v>
      </c>
      <c r="E175" s="75">
        <f t="shared" si="32"/>
        <v>2.709624997805804E-3</v>
      </c>
      <c r="F175" s="63">
        <f t="shared" si="33"/>
        <v>1.33375</v>
      </c>
      <c r="G175" s="63">
        <f t="shared" si="33"/>
        <v>2.709624997805804E-3</v>
      </c>
      <c r="H175" s="63">
        <f t="shared" si="34"/>
        <v>1.7788890625</v>
      </c>
      <c r="I175" s="63">
        <f t="shared" si="35"/>
        <v>2.3725932871093751</v>
      </c>
      <c r="J175" s="63">
        <f t="shared" si="36"/>
        <v>3.164446296682129</v>
      </c>
      <c r="K175" s="63">
        <f t="shared" si="37"/>
        <v>3.613962340823491E-3</v>
      </c>
      <c r="L175" s="63">
        <f t="shared" si="38"/>
        <v>4.8201222720733313E-3</v>
      </c>
      <c r="M175" s="63">
        <f t="shared" ca="1" si="30"/>
        <v>1.2524203643745804E-2</v>
      </c>
      <c r="N175" s="63">
        <f t="shared" ca="1" si="39"/>
        <v>9.6325953997341448E-5</v>
      </c>
      <c r="O175" s="17">
        <f t="shared" ca="1" si="40"/>
        <v>774799381.67135751</v>
      </c>
      <c r="P175" s="63">
        <f t="shared" ca="1" si="41"/>
        <v>3482081971.7836232</v>
      </c>
      <c r="Q175" s="63">
        <f t="shared" ca="1" si="42"/>
        <v>341740847.07150388</v>
      </c>
      <c r="R175">
        <f t="shared" ca="1" si="31"/>
        <v>-9.8145786459400003E-3</v>
      </c>
    </row>
    <row r="176" spans="1:18">
      <c r="A176" s="73">
        <v>13340</v>
      </c>
      <c r="B176" s="73">
        <v>3.0953999958001077E-3</v>
      </c>
      <c r="C176" s="73">
        <v>1</v>
      </c>
      <c r="D176" s="75">
        <f t="shared" si="32"/>
        <v>1.3340000000000001</v>
      </c>
      <c r="E176" s="75">
        <f t="shared" si="32"/>
        <v>3.0953999958001077E-3</v>
      </c>
      <c r="F176" s="63">
        <f t="shared" si="33"/>
        <v>1.3340000000000001</v>
      </c>
      <c r="G176" s="63">
        <f t="shared" si="33"/>
        <v>3.0953999958001077E-3</v>
      </c>
      <c r="H176" s="63">
        <f t="shared" si="34"/>
        <v>1.7795560000000001</v>
      </c>
      <c r="I176" s="63">
        <f t="shared" si="35"/>
        <v>2.3739277040000002</v>
      </c>
      <c r="J176" s="63">
        <f t="shared" si="36"/>
        <v>3.1668195571360003</v>
      </c>
      <c r="K176" s="63">
        <f t="shared" si="37"/>
        <v>4.129263594397344E-3</v>
      </c>
      <c r="L176" s="63">
        <f t="shared" si="38"/>
        <v>5.5084376349260576E-3</v>
      </c>
      <c r="M176" s="63">
        <f t="shared" ca="1" si="30"/>
        <v>1.2532600049866446E-2</v>
      </c>
      <c r="N176" s="63">
        <f t="shared" ca="1" si="39"/>
        <v>8.9060744860469695E-5</v>
      </c>
      <c r="O176" s="17">
        <f t="shared" ca="1" si="40"/>
        <v>774423111.04745746</v>
      </c>
      <c r="P176" s="63">
        <f t="shared" ca="1" si="41"/>
        <v>3482591706.3455639</v>
      </c>
      <c r="Q176" s="63">
        <f t="shared" ca="1" si="42"/>
        <v>341669718.73775041</v>
      </c>
      <c r="R176">
        <f t="shared" ca="1" si="31"/>
        <v>-9.437200054066338E-3</v>
      </c>
    </row>
    <row r="177" spans="1:18">
      <c r="A177" s="73">
        <v>13342.5</v>
      </c>
      <c r="B177" s="73">
        <v>1.3811750031891279E-3</v>
      </c>
      <c r="C177" s="73">
        <v>1</v>
      </c>
      <c r="D177" s="75">
        <f t="shared" si="32"/>
        <v>1.3342499999999999</v>
      </c>
      <c r="E177" s="75">
        <f t="shared" si="32"/>
        <v>1.3811750031891279E-3</v>
      </c>
      <c r="F177" s="63">
        <f t="shared" si="33"/>
        <v>1.3342499999999999</v>
      </c>
      <c r="G177" s="63">
        <f t="shared" si="33"/>
        <v>1.3811750031891279E-3</v>
      </c>
      <c r="H177" s="63">
        <f t="shared" si="34"/>
        <v>1.7802230624999997</v>
      </c>
      <c r="I177" s="63">
        <f t="shared" si="35"/>
        <v>2.3752626211406245</v>
      </c>
      <c r="J177" s="63">
        <f t="shared" si="36"/>
        <v>3.1691941522568778</v>
      </c>
      <c r="K177" s="63">
        <f t="shared" si="37"/>
        <v>1.8428327480050938E-3</v>
      </c>
      <c r="L177" s="63">
        <f t="shared" si="38"/>
        <v>2.4587995940257962E-3</v>
      </c>
      <c r="M177" s="63">
        <f t="shared" ca="1" si="30"/>
        <v>1.2540998669099527E-2</v>
      </c>
      <c r="N177" s="63">
        <f t="shared" ca="1" si="39"/>
        <v>1.2454166425421382E-4</v>
      </c>
      <c r="O177" s="17">
        <f t="shared" ca="1" si="40"/>
        <v>774046919.20674658</v>
      </c>
      <c r="P177" s="63">
        <f t="shared" ca="1" si="41"/>
        <v>3483100995.814621</v>
      </c>
      <c r="Q177" s="63">
        <f t="shared" ca="1" si="42"/>
        <v>341598527.84913272</v>
      </c>
      <c r="R177">
        <f t="shared" ca="1" si="31"/>
        <v>-1.1159823665910399E-2</v>
      </c>
    </row>
    <row r="178" spans="1:18">
      <c r="A178" s="73">
        <v>13552</v>
      </c>
      <c r="B178" s="73">
        <v>2.0909119994030334E-2</v>
      </c>
      <c r="C178" s="73">
        <v>0.1</v>
      </c>
      <c r="D178" s="75">
        <f t="shared" si="32"/>
        <v>1.3552</v>
      </c>
      <c r="E178" s="75">
        <f t="shared" si="32"/>
        <v>2.0909119994030334E-2</v>
      </c>
      <c r="F178" s="63">
        <f t="shared" si="33"/>
        <v>0.13552</v>
      </c>
      <c r="G178" s="63">
        <f t="shared" si="33"/>
        <v>2.0909119994030334E-3</v>
      </c>
      <c r="H178" s="63">
        <f t="shared" si="34"/>
        <v>0.183656704</v>
      </c>
      <c r="I178" s="63">
        <f t="shared" si="35"/>
        <v>0.2488915652608</v>
      </c>
      <c r="J178" s="63">
        <f t="shared" si="36"/>
        <v>0.33729784924143613</v>
      </c>
      <c r="K178" s="63">
        <f t="shared" si="37"/>
        <v>2.8336039415909906E-3</v>
      </c>
      <c r="L178" s="63">
        <f t="shared" si="38"/>
        <v>3.8401000616441103E-3</v>
      </c>
      <c r="M178" s="63">
        <f t="shared" ca="1" si="30"/>
        <v>1.3252666414933199E-2</v>
      </c>
      <c r="N178" s="63">
        <f t="shared" ca="1" si="39"/>
        <v>5.8621281408869335E-6</v>
      </c>
      <c r="O178" s="17">
        <f t="shared" ca="1" si="40"/>
        <v>7428029.0336099314</v>
      </c>
      <c r="P178" s="63">
        <f t="shared" ca="1" si="41"/>
        <v>35241874.437125184</v>
      </c>
      <c r="Q178" s="63">
        <f t="shared" ca="1" si="42"/>
        <v>3354127.3387984675</v>
      </c>
      <c r="R178">
        <f t="shared" ca="1" si="31"/>
        <v>7.6564535790971354E-3</v>
      </c>
    </row>
    <row r="179" spans="1:18">
      <c r="A179" s="73">
        <v>13554.5</v>
      </c>
      <c r="B179" s="73">
        <v>9.7948949987767264E-3</v>
      </c>
      <c r="C179" s="73">
        <v>0.1</v>
      </c>
      <c r="D179" s="75">
        <f t="shared" si="32"/>
        <v>1.35545</v>
      </c>
      <c r="E179" s="75">
        <f t="shared" si="32"/>
        <v>9.7948949987767264E-3</v>
      </c>
      <c r="F179" s="63">
        <f t="shared" si="33"/>
        <v>0.135545</v>
      </c>
      <c r="G179" s="63">
        <f t="shared" si="33"/>
        <v>9.7948949987767273E-4</v>
      </c>
      <c r="H179" s="63">
        <f t="shared" si="34"/>
        <v>0.18372447024999999</v>
      </c>
      <c r="I179" s="63">
        <f t="shared" si="35"/>
        <v>0.2490293332003625</v>
      </c>
      <c r="J179" s="63">
        <f t="shared" si="36"/>
        <v>0.33754680968643136</v>
      </c>
      <c r="K179" s="63">
        <f t="shared" si="37"/>
        <v>1.3276490426091915E-3</v>
      </c>
      <c r="L179" s="63">
        <f t="shared" si="38"/>
        <v>1.7995618948046287E-3</v>
      </c>
      <c r="M179" s="63">
        <f t="shared" ca="1" si="30"/>
        <v>1.326125270610188E-2</v>
      </c>
      <c r="N179" s="63">
        <f t="shared" ca="1" si="39"/>
        <v>1.2015635755132492E-6</v>
      </c>
      <c r="O179" s="17">
        <f t="shared" ca="1" si="40"/>
        <v>7424334.257896198</v>
      </c>
      <c r="P179" s="63">
        <f t="shared" ca="1" si="41"/>
        <v>35246586.145729326</v>
      </c>
      <c r="Q179" s="63">
        <f t="shared" ca="1" si="42"/>
        <v>3353363.2007737798</v>
      </c>
      <c r="R179">
        <f t="shared" ca="1" si="31"/>
        <v>-3.4663577073251531E-3</v>
      </c>
    </row>
    <row r="180" spans="1:18">
      <c r="A180" s="73">
        <v>14304</v>
      </c>
      <c r="B180" s="73">
        <v>-1.6497600008733571E-3</v>
      </c>
      <c r="C180" s="73">
        <v>0.1</v>
      </c>
      <c r="D180" s="75">
        <f t="shared" si="32"/>
        <v>1.4303999999999999</v>
      </c>
      <c r="E180" s="75">
        <f t="shared" si="32"/>
        <v>-1.6497600008733571E-3</v>
      </c>
      <c r="F180" s="63">
        <f t="shared" si="33"/>
        <v>0.14304</v>
      </c>
      <c r="G180" s="63">
        <f t="shared" si="33"/>
        <v>-1.6497600008733571E-4</v>
      </c>
      <c r="H180" s="63">
        <f t="shared" si="34"/>
        <v>0.20460441599999998</v>
      </c>
      <c r="I180" s="63">
        <f t="shared" si="35"/>
        <v>0.29266615664639994</v>
      </c>
      <c r="J180" s="63">
        <f t="shared" si="36"/>
        <v>0.41862967046701044</v>
      </c>
      <c r="K180" s="63">
        <f t="shared" si="37"/>
        <v>-2.3598167052492499E-4</v>
      </c>
      <c r="L180" s="63">
        <f t="shared" si="38"/>
        <v>-3.375481815188527E-4</v>
      </c>
      <c r="M180" s="63">
        <f t="shared" ca="1" si="30"/>
        <v>1.5935211861700702E-2</v>
      </c>
      <c r="N180" s="63">
        <f t="shared" ca="1" si="39"/>
        <v>3.0923123540752141E-5</v>
      </c>
      <c r="O180" s="17">
        <f t="shared" ca="1" si="40"/>
        <v>6352934.5460876022</v>
      </c>
      <c r="P180" s="63">
        <f t="shared" ca="1" si="41"/>
        <v>36450504.898633234</v>
      </c>
      <c r="Q180" s="63">
        <f t="shared" ca="1" si="42"/>
        <v>3098086.7067056331</v>
      </c>
      <c r="R180">
        <f t="shared" ca="1" si="31"/>
        <v>-1.7584971862574059E-2</v>
      </c>
    </row>
    <row r="181" spans="1:18">
      <c r="A181" s="73">
        <v>14387</v>
      </c>
      <c r="B181" s="73">
        <v>1.7579699997440912E-3</v>
      </c>
      <c r="C181" s="73">
        <v>0.1</v>
      </c>
      <c r="D181" s="75">
        <f t="shared" si="32"/>
        <v>1.4387000000000001</v>
      </c>
      <c r="E181" s="75">
        <f t="shared" si="32"/>
        <v>1.7579699997440912E-3</v>
      </c>
      <c r="F181" s="63">
        <f t="shared" si="33"/>
        <v>0.14387000000000003</v>
      </c>
      <c r="G181" s="63">
        <f t="shared" si="33"/>
        <v>1.7579699997440914E-4</v>
      </c>
      <c r="H181" s="63">
        <f t="shared" si="34"/>
        <v>0.20698576900000004</v>
      </c>
      <c r="I181" s="63">
        <f t="shared" si="35"/>
        <v>0.29779042586030008</v>
      </c>
      <c r="J181" s="63">
        <f t="shared" si="36"/>
        <v>0.42843108568521376</v>
      </c>
      <c r="K181" s="63">
        <f t="shared" si="37"/>
        <v>2.5291914386318243E-4</v>
      </c>
      <c r="L181" s="63">
        <f t="shared" si="38"/>
        <v>3.6387477227596061E-4</v>
      </c>
      <c r="M181" s="63">
        <f t="shared" ca="1" si="30"/>
        <v>1.6243561061614877E-2</v>
      </c>
      <c r="N181" s="63">
        <f t="shared" ca="1" si="39"/>
        <v>2.098323484117508E-5</v>
      </c>
      <c r="O181" s="17">
        <f t="shared" ca="1" si="40"/>
        <v>6238793.6865306348</v>
      </c>
      <c r="P181" s="63">
        <f t="shared" ca="1" si="41"/>
        <v>36557746.684054509</v>
      </c>
      <c r="Q181" s="63">
        <f t="shared" ca="1" si="42"/>
        <v>3066773.5087774326</v>
      </c>
      <c r="R181">
        <f t="shared" ca="1" si="31"/>
        <v>-1.4485591061870785E-2</v>
      </c>
    </row>
    <row r="182" spans="1:18">
      <c r="A182" s="73">
        <v>14426</v>
      </c>
      <c r="B182" s="73">
        <v>5.5760599934728816E-3</v>
      </c>
      <c r="C182" s="73">
        <v>0.1</v>
      </c>
      <c r="D182" s="75">
        <f t="shared" si="32"/>
        <v>1.4426000000000001</v>
      </c>
      <c r="E182" s="75">
        <f t="shared" si="32"/>
        <v>5.5760599934728816E-3</v>
      </c>
      <c r="F182" s="63">
        <f t="shared" si="33"/>
        <v>0.14426000000000003</v>
      </c>
      <c r="G182" s="63">
        <f t="shared" si="33"/>
        <v>5.5760599934728816E-4</v>
      </c>
      <c r="H182" s="63">
        <f t="shared" si="34"/>
        <v>0.20810947600000004</v>
      </c>
      <c r="I182" s="63">
        <f t="shared" si="35"/>
        <v>0.30021873007760008</v>
      </c>
      <c r="J182" s="63">
        <f t="shared" si="36"/>
        <v>0.43309554000994593</v>
      </c>
      <c r="K182" s="63">
        <f t="shared" si="37"/>
        <v>8.0440241465839796E-4</v>
      </c>
      <c r="L182" s="63">
        <f t="shared" si="38"/>
        <v>1.160430923386205E-3</v>
      </c>
      <c r="M182" s="63">
        <f t="shared" ca="1" si="30"/>
        <v>1.6389290434190733E-2</v>
      </c>
      <c r="N182" s="63">
        <f t="shared" ca="1" si="39"/>
        <v>1.1692595256406718E-5</v>
      </c>
      <c r="O182" s="17">
        <f t="shared" ca="1" si="40"/>
        <v>6185475.6554131601</v>
      </c>
      <c r="P182" s="63">
        <f t="shared" ca="1" si="41"/>
        <v>36606309.358683661</v>
      </c>
      <c r="Q182" s="63">
        <f t="shared" ca="1" si="42"/>
        <v>3051863.3032998135</v>
      </c>
      <c r="R182">
        <f t="shared" ca="1" si="31"/>
        <v>-1.0813230440717851E-2</v>
      </c>
    </row>
    <row r="183" spans="1:18">
      <c r="A183" s="73">
        <v>15134</v>
      </c>
      <c r="B183" s="73">
        <v>-5.7246000505983829E-4</v>
      </c>
      <c r="C183" s="73">
        <v>0.1</v>
      </c>
      <c r="D183" s="75">
        <f t="shared" si="32"/>
        <v>1.5134000000000001</v>
      </c>
      <c r="E183" s="75">
        <f t="shared" si="32"/>
        <v>-5.7246000505983829E-4</v>
      </c>
      <c r="F183" s="63">
        <f t="shared" si="33"/>
        <v>0.15134000000000003</v>
      </c>
      <c r="G183" s="63">
        <f t="shared" si="33"/>
        <v>-5.7246000505983832E-5</v>
      </c>
      <c r="H183" s="63">
        <f t="shared" si="34"/>
        <v>0.22903795600000007</v>
      </c>
      <c r="I183" s="63">
        <f t="shared" si="35"/>
        <v>0.34662604261040014</v>
      </c>
      <c r="J183" s="63">
        <f t="shared" si="36"/>
        <v>0.5245838528865796</v>
      </c>
      <c r="K183" s="63">
        <f t="shared" si="37"/>
        <v>-8.6636097165755939E-5</v>
      </c>
      <c r="L183" s="63">
        <f t="shared" si="38"/>
        <v>-1.3111506945065503E-4</v>
      </c>
      <c r="M183" s="63">
        <f t="shared" ca="1" si="30"/>
        <v>1.9128476008752254E-2</v>
      </c>
      <c r="N183" s="63">
        <f t="shared" ca="1" si="39"/>
        <v>3.8812687982031832E-5</v>
      </c>
      <c r="O183" s="17">
        <f t="shared" ca="1" si="40"/>
        <v>5252935.0508465208</v>
      </c>
      <c r="P183" s="63">
        <f t="shared" ca="1" si="41"/>
        <v>37282050.809088133</v>
      </c>
      <c r="Q183" s="63">
        <f t="shared" ca="1" si="42"/>
        <v>2760828.7613404715</v>
      </c>
      <c r="R183">
        <f t="shared" ca="1" si="31"/>
        <v>-1.9700936013812093E-2</v>
      </c>
    </row>
    <row r="184" spans="1:18">
      <c r="A184" s="73">
        <v>15210</v>
      </c>
      <c r="B184" s="73">
        <v>2.3550999976578169E-3</v>
      </c>
      <c r="C184" s="73">
        <v>0.1</v>
      </c>
      <c r="D184" s="75">
        <f t="shared" si="32"/>
        <v>1.5209999999999999</v>
      </c>
      <c r="E184" s="75">
        <f t="shared" si="32"/>
        <v>2.3550999976578169E-3</v>
      </c>
      <c r="F184" s="63">
        <f t="shared" si="33"/>
        <v>0.15210000000000001</v>
      </c>
      <c r="G184" s="63">
        <f t="shared" si="33"/>
        <v>2.355099997657817E-4</v>
      </c>
      <c r="H184" s="63">
        <f t="shared" si="34"/>
        <v>0.2313441</v>
      </c>
      <c r="I184" s="63">
        <f t="shared" si="35"/>
        <v>0.3518743761</v>
      </c>
      <c r="J184" s="63">
        <f t="shared" si="36"/>
        <v>0.53520092604809999</v>
      </c>
      <c r="K184" s="63">
        <f t="shared" si="37"/>
        <v>3.5821070964375394E-4</v>
      </c>
      <c r="L184" s="63">
        <f t="shared" si="38"/>
        <v>5.448384893681497E-4</v>
      </c>
      <c r="M184" s="63">
        <f t="shared" ca="1" si="30"/>
        <v>1.9433062165705992E-2</v>
      </c>
      <c r="N184" s="63">
        <f t="shared" ca="1" si="39"/>
        <v>2.916567918132847E-5</v>
      </c>
      <c r="O184" s="17">
        <f t="shared" ca="1" si="40"/>
        <v>5156867.5364724565</v>
      </c>
      <c r="P184" s="63">
        <f t="shared" ca="1" si="41"/>
        <v>37331145.93223498</v>
      </c>
      <c r="Q184" s="63">
        <f t="shared" ca="1" si="42"/>
        <v>2727473.8111999868</v>
      </c>
      <c r="R184">
        <f t="shared" ca="1" si="31"/>
        <v>-1.7077962168048175E-2</v>
      </c>
    </row>
    <row r="185" spans="1:18">
      <c r="A185" s="73">
        <v>15261</v>
      </c>
      <c r="B185" s="73">
        <v>-2.5750900022103451E-3</v>
      </c>
      <c r="C185" s="73">
        <v>0.1</v>
      </c>
      <c r="D185" s="75">
        <f t="shared" si="32"/>
        <v>1.5261</v>
      </c>
      <c r="E185" s="75">
        <f t="shared" si="32"/>
        <v>-2.5750900022103451E-3</v>
      </c>
      <c r="F185" s="63">
        <f t="shared" si="33"/>
        <v>0.15261000000000002</v>
      </c>
      <c r="G185" s="63">
        <f t="shared" si="33"/>
        <v>-2.5750900022103451E-4</v>
      </c>
      <c r="H185" s="63">
        <f t="shared" si="34"/>
        <v>0.23289812100000004</v>
      </c>
      <c r="I185" s="63">
        <f t="shared" si="35"/>
        <v>0.35542582245810006</v>
      </c>
      <c r="J185" s="63">
        <f t="shared" si="36"/>
        <v>0.54241534765330646</v>
      </c>
      <c r="K185" s="63">
        <f t="shared" si="37"/>
        <v>-3.9298448523732079E-4</v>
      </c>
      <c r="L185" s="63">
        <f t="shared" si="38"/>
        <v>-5.997336229206753E-4</v>
      </c>
      <c r="M185" s="63">
        <f t="shared" ca="1" si="30"/>
        <v>1.963860225421837E-2</v>
      </c>
      <c r="N185" s="63">
        <f t="shared" ca="1" si="39"/>
        <v>4.9344812366332109E-5</v>
      </c>
      <c r="O185" s="17">
        <f t="shared" ca="1" si="40"/>
        <v>5092845.2936925991</v>
      </c>
      <c r="P185" s="63">
        <f t="shared" ca="1" si="41"/>
        <v>37361520.60205844</v>
      </c>
      <c r="Q185" s="63">
        <f t="shared" ca="1" si="42"/>
        <v>2704881.9691975941</v>
      </c>
      <c r="R185">
        <f t="shared" ca="1" si="31"/>
        <v>-2.2213692256428715E-2</v>
      </c>
    </row>
    <row r="186" spans="1:18">
      <c r="A186" s="73">
        <v>15300</v>
      </c>
      <c r="B186" s="73">
        <v>1.2429999987944029E-3</v>
      </c>
      <c r="C186" s="73">
        <v>0.1</v>
      </c>
      <c r="D186" s="75">
        <f t="shared" si="32"/>
        <v>1.53</v>
      </c>
      <c r="E186" s="75">
        <f t="shared" si="32"/>
        <v>1.2429999987944029E-3</v>
      </c>
      <c r="F186" s="63">
        <f t="shared" si="33"/>
        <v>0.15300000000000002</v>
      </c>
      <c r="G186" s="63">
        <f t="shared" si="33"/>
        <v>1.2429999987944031E-4</v>
      </c>
      <c r="H186" s="63">
        <f t="shared" si="34"/>
        <v>0.23409000000000005</v>
      </c>
      <c r="I186" s="63">
        <f t="shared" si="35"/>
        <v>0.35815770000000008</v>
      </c>
      <c r="J186" s="63">
        <f t="shared" si="36"/>
        <v>0.5479812810000001</v>
      </c>
      <c r="K186" s="63">
        <f t="shared" si="37"/>
        <v>1.9017899981554366E-4</v>
      </c>
      <c r="L186" s="63">
        <f t="shared" si="38"/>
        <v>2.9097386971778182E-4</v>
      </c>
      <c r="M186" s="63">
        <f t="shared" ca="1" si="30"/>
        <v>1.9796401410938521E-2</v>
      </c>
      <c r="N186" s="63">
        <f t="shared" ca="1" si="39"/>
        <v>3.442287039601514E-5</v>
      </c>
      <c r="O186" s="17">
        <f t="shared" ca="1" si="40"/>
        <v>5044128.3674875479</v>
      </c>
      <c r="P186" s="63">
        <f t="shared" ca="1" si="41"/>
        <v>37383353.281020604</v>
      </c>
      <c r="Q186" s="63">
        <f t="shared" ca="1" si="42"/>
        <v>2687495.0062495661</v>
      </c>
      <c r="R186">
        <f t="shared" ca="1" si="31"/>
        <v>-1.8553401412144118E-2</v>
      </c>
    </row>
    <row r="187" spans="1:18">
      <c r="A187" s="73">
        <v>15417</v>
      </c>
      <c r="B187" s="73">
        <v>1.2697269994532689E-2</v>
      </c>
      <c r="C187" s="73">
        <v>0.1</v>
      </c>
      <c r="D187" s="75">
        <f t="shared" si="32"/>
        <v>1.5417000000000001</v>
      </c>
      <c r="E187" s="75">
        <f t="shared" si="32"/>
        <v>1.2697269994532689E-2</v>
      </c>
      <c r="F187" s="63">
        <f t="shared" si="33"/>
        <v>0.15417000000000003</v>
      </c>
      <c r="G187" s="63">
        <f t="shared" si="33"/>
        <v>1.2697269994532689E-3</v>
      </c>
      <c r="H187" s="63">
        <f t="shared" si="34"/>
        <v>0.23768388900000006</v>
      </c>
      <c r="I187" s="63">
        <f t="shared" si="35"/>
        <v>0.36643725167130009</v>
      </c>
      <c r="J187" s="63">
        <f t="shared" si="36"/>
        <v>0.56493631090164342</v>
      </c>
      <c r="K187" s="63">
        <f t="shared" si="37"/>
        <v>1.9575381150571049E-3</v>
      </c>
      <c r="L187" s="63">
        <f t="shared" si="38"/>
        <v>3.0179365119835386E-3</v>
      </c>
      <c r="M187" s="63">
        <f t="shared" ca="1" si="30"/>
        <v>2.0273030379371008E-2</v>
      </c>
      <c r="N187" s="63">
        <f t="shared" ca="1" si="39"/>
        <v>5.7392145408485625E-6</v>
      </c>
      <c r="O187" s="17">
        <f t="shared" ca="1" si="40"/>
        <v>4899235.9376975195</v>
      </c>
      <c r="P187" s="63">
        <f t="shared" ca="1" si="41"/>
        <v>37441586.22209613</v>
      </c>
      <c r="Q187" s="63">
        <f t="shared" ca="1" si="42"/>
        <v>2634773.2936372808</v>
      </c>
      <c r="R187">
        <f t="shared" ca="1" si="31"/>
        <v>-7.5757603848383183E-3</v>
      </c>
    </row>
    <row r="188" spans="1:18">
      <c r="A188" s="73">
        <v>16115.5</v>
      </c>
      <c r="B188" s="73">
        <v>-2.981719500530744E-2</v>
      </c>
      <c r="C188" s="73">
        <v>0.1</v>
      </c>
      <c r="D188" s="75">
        <f t="shared" si="32"/>
        <v>1.61155</v>
      </c>
      <c r="E188" s="75">
        <f t="shared" si="32"/>
        <v>-2.981719500530744E-2</v>
      </c>
      <c r="F188" s="63">
        <f t="shared" si="33"/>
        <v>0.16115500000000002</v>
      </c>
      <c r="G188" s="63">
        <f t="shared" si="33"/>
        <v>-2.9817195005307443E-3</v>
      </c>
      <c r="H188" s="63">
        <f t="shared" si="34"/>
        <v>0.25970934025000003</v>
      </c>
      <c r="I188" s="63">
        <f t="shared" si="35"/>
        <v>0.41853458727988757</v>
      </c>
      <c r="J188" s="63">
        <f t="shared" si="36"/>
        <v>0.6744894141309028</v>
      </c>
      <c r="K188" s="63">
        <f t="shared" si="37"/>
        <v>-4.8051900610803213E-3</v>
      </c>
      <c r="L188" s="63">
        <f t="shared" si="38"/>
        <v>-7.7438040429339923E-3</v>
      </c>
      <c r="M188" s="63">
        <f t="shared" ca="1" si="30"/>
        <v>2.3219397902521911E-2</v>
      </c>
      <c r="N188" s="63">
        <f t="shared" ca="1" si="39"/>
        <v>2.8128801872708144E-4</v>
      </c>
      <c r="O188" s="17">
        <f t="shared" ca="1" si="40"/>
        <v>4073978.5279629221</v>
      </c>
      <c r="P188" s="63">
        <f t="shared" ca="1" si="41"/>
        <v>37561553.626488894</v>
      </c>
      <c r="Q188" s="63">
        <f t="shared" ca="1" si="42"/>
        <v>2304626.7083364055</v>
      </c>
      <c r="R188">
        <f t="shared" ca="1" si="31"/>
        <v>-5.3036592907829347E-2</v>
      </c>
    </row>
    <row r="189" spans="1:18">
      <c r="A189" s="73">
        <v>16115.5</v>
      </c>
      <c r="B189" s="73">
        <v>-1.2817195005482063E-2</v>
      </c>
      <c r="C189" s="73">
        <v>0.1</v>
      </c>
      <c r="D189" s="75">
        <f t="shared" si="32"/>
        <v>1.61155</v>
      </c>
      <c r="E189" s="75">
        <f t="shared" si="32"/>
        <v>-1.2817195005482063E-2</v>
      </c>
      <c r="F189" s="63">
        <f t="shared" si="33"/>
        <v>0.16115500000000002</v>
      </c>
      <c r="G189" s="63">
        <f t="shared" si="33"/>
        <v>-1.2817195005482064E-3</v>
      </c>
      <c r="H189" s="63">
        <f t="shared" si="34"/>
        <v>0.25970934025000003</v>
      </c>
      <c r="I189" s="63">
        <f t="shared" si="35"/>
        <v>0.41853458727988757</v>
      </c>
      <c r="J189" s="63">
        <f t="shared" si="36"/>
        <v>0.6744894141309028</v>
      </c>
      <c r="K189" s="63">
        <f t="shared" si="37"/>
        <v>-2.0655550611084622E-3</v>
      </c>
      <c r="L189" s="63">
        <f t="shared" si="38"/>
        <v>-3.3287452587293423E-3</v>
      </c>
      <c r="M189" s="63">
        <f t="shared" ca="1" si="30"/>
        <v>2.3219397902521911E-2</v>
      </c>
      <c r="N189" s="63">
        <f t="shared" ca="1" si="39"/>
        <v>1.2986360284172023E-4</v>
      </c>
      <c r="O189" s="17">
        <f t="shared" ca="1" si="40"/>
        <v>4073978.5279629221</v>
      </c>
      <c r="P189" s="63">
        <f t="shared" ca="1" si="41"/>
        <v>37561553.626488894</v>
      </c>
      <c r="Q189" s="63">
        <f t="shared" ca="1" si="42"/>
        <v>2304626.7083364055</v>
      </c>
      <c r="R189">
        <f t="shared" ca="1" si="31"/>
        <v>-3.603659290800397E-2</v>
      </c>
    </row>
    <row r="190" spans="1:18">
      <c r="A190" s="73">
        <v>16130</v>
      </c>
      <c r="B190" s="73">
        <v>1.4920300003723241E-2</v>
      </c>
      <c r="C190" s="73">
        <v>1</v>
      </c>
      <c r="D190" s="75">
        <f t="shared" si="32"/>
        <v>1.613</v>
      </c>
      <c r="E190" s="75">
        <f t="shared" si="32"/>
        <v>1.4920300003723241E-2</v>
      </c>
      <c r="F190" s="63">
        <f t="shared" si="33"/>
        <v>1.613</v>
      </c>
      <c r="G190" s="63">
        <f t="shared" si="33"/>
        <v>1.4920300003723241E-2</v>
      </c>
      <c r="H190" s="63">
        <f t="shared" si="34"/>
        <v>2.601769</v>
      </c>
      <c r="I190" s="63">
        <f t="shared" si="35"/>
        <v>4.1966533970000004</v>
      </c>
      <c r="J190" s="63">
        <f t="shared" si="36"/>
        <v>6.7692019293610004</v>
      </c>
      <c r="K190" s="63">
        <f t="shared" si="37"/>
        <v>2.406644390600559E-2</v>
      </c>
      <c r="L190" s="63">
        <f t="shared" si="38"/>
        <v>3.8819174020387016E-2</v>
      </c>
      <c r="M190" s="63">
        <f t="shared" ca="1" si="30"/>
        <v>2.3282391285749618E-2</v>
      </c>
      <c r="N190" s="63">
        <f t="shared" ca="1" si="39"/>
        <v>6.9924570608941529E-5</v>
      </c>
      <c r="O190" s="17">
        <f t="shared" ca="1" si="40"/>
        <v>405757755.87543005</v>
      </c>
      <c r="P190" s="63">
        <f t="shared" ca="1" si="41"/>
        <v>3755990274.2134385</v>
      </c>
      <c r="Q190" s="63">
        <f t="shared" ca="1" si="42"/>
        <v>229753278.12070745</v>
      </c>
      <c r="R190">
        <f t="shared" ca="1" si="31"/>
        <v>-8.3620912820263765E-3</v>
      </c>
    </row>
    <row r="191" spans="1:18">
      <c r="A191" s="73">
        <v>16130</v>
      </c>
      <c r="B191" s="73">
        <v>1.5620300000591669E-2</v>
      </c>
      <c r="C191" s="73">
        <v>1</v>
      </c>
      <c r="D191" s="75">
        <f t="shared" si="32"/>
        <v>1.613</v>
      </c>
      <c r="E191" s="75">
        <f t="shared" si="32"/>
        <v>1.5620300000591669E-2</v>
      </c>
      <c r="F191" s="63">
        <f t="shared" si="33"/>
        <v>1.613</v>
      </c>
      <c r="G191" s="63">
        <f t="shared" si="33"/>
        <v>1.5620300000591669E-2</v>
      </c>
      <c r="H191" s="63">
        <f t="shared" si="34"/>
        <v>2.601769</v>
      </c>
      <c r="I191" s="63">
        <f t="shared" si="35"/>
        <v>4.1966533970000004</v>
      </c>
      <c r="J191" s="63">
        <f t="shared" si="36"/>
        <v>6.7692019293610004</v>
      </c>
      <c r="K191" s="63">
        <f t="shared" si="37"/>
        <v>2.5195543900954364E-2</v>
      </c>
      <c r="L191" s="63">
        <f t="shared" si="38"/>
        <v>4.0640412312239388E-2</v>
      </c>
      <c r="M191" s="63">
        <f t="shared" ca="1" si="30"/>
        <v>2.3282391285749618E-2</v>
      </c>
      <c r="N191" s="63">
        <f t="shared" ca="1" si="39"/>
        <v>5.8707642862093385E-5</v>
      </c>
      <c r="O191" s="17">
        <f t="shared" ca="1" si="40"/>
        <v>405757755.87543005</v>
      </c>
      <c r="P191" s="63">
        <f t="shared" ca="1" si="41"/>
        <v>3755990274.2134385</v>
      </c>
      <c r="Q191" s="63">
        <f t="shared" ca="1" si="42"/>
        <v>229753278.12070745</v>
      </c>
      <c r="R191">
        <f t="shared" ca="1" si="31"/>
        <v>-7.6620912851579487E-3</v>
      </c>
    </row>
    <row r="192" spans="1:18">
      <c r="A192" s="73">
        <v>16154.5</v>
      </c>
      <c r="B192" s="73">
        <v>1.0000895003031474E-2</v>
      </c>
      <c r="C192" s="73">
        <v>0.1</v>
      </c>
      <c r="D192" s="75">
        <f t="shared" si="32"/>
        <v>1.6154500000000001</v>
      </c>
      <c r="E192" s="75">
        <f t="shared" si="32"/>
        <v>1.0000895003031474E-2</v>
      </c>
      <c r="F192" s="63">
        <f t="shared" si="33"/>
        <v>0.16154500000000002</v>
      </c>
      <c r="G192" s="63">
        <f t="shared" si="33"/>
        <v>1.0000895003031474E-3</v>
      </c>
      <c r="H192" s="63">
        <f t="shared" si="34"/>
        <v>0.26096787025000007</v>
      </c>
      <c r="I192" s="63">
        <f t="shared" si="35"/>
        <v>0.4215805459953626</v>
      </c>
      <c r="J192" s="63">
        <f t="shared" si="36"/>
        <v>0.68104229302820851</v>
      </c>
      <c r="K192" s="63">
        <f t="shared" si="37"/>
        <v>1.6155945832647197E-3</v>
      </c>
      <c r="L192" s="63">
        <f t="shared" si="38"/>
        <v>2.6099122695349914E-3</v>
      </c>
      <c r="M192" s="63">
        <f t="shared" ca="1" si="30"/>
        <v>2.3388997551863688E-2</v>
      </c>
      <c r="N192" s="63">
        <f t="shared" ca="1" si="39"/>
        <v>1.7924128985804767E-5</v>
      </c>
      <c r="O192" s="17">
        <f t="shared" ca="1" si="40"/>
        <v>4029933.7919329847</v>
      </c>
      <c r="P192" s="63">
        <f t="shared" ca="1" si="41"/>
        <v>37556730.495557643</v>
      </c>
      <c r="Q192" s="63">
        <f t="shared" ca="1" si="42"/>
        <v>2285527.5961581874</v>
      </c>
      <c r="R192">
        <f t="shared" ca="1" si="31"/>
        <v>-1.3388102548832215E-2</v>
      </c>
    </row>
    <row r="193" spans="1:18">
      <c r="A193" s="73">
        <v>16203</v>
      </c>
      <c r="B193" s="73">
        <v>2.1184930003073532E-2</v>
      </c>
      <c r="C193" s="73">
        <v>0.1</v>
      </c>
      <c r="D193" s="75">
        <f t="shared" si="32"/>
        <v>1.6203000000000001</v>
      </c>
      <c r="E193" s="75">
        <f t="shared" si="32"/>
        <v>2.1184930003073532E-2</v>
      </c>
      <c r="F193" s="63">
        <f t="shared" si="33"/>
        <v>0.16203000000000001</v>
      </c>
      <c r="G193" s="63">
        <f t="shared" si="33"/>
        <v>2.1184930003073535E-3</v>
      </c>
      <c r="H193" s="63">
        <f t="shared" si="34"/>
        <v>0.26253720900000005</v>
      </c>
      <c r="I193" s="63">
        <f t="shared" si="35"/>
        <v>0.42538903974270009</v>
      </c>
      <c r="J193" s="63">
        <f t="shared" si="36"/>
        <v>0.68925786109509701</v>
      </c>
      <c r="K193" s="63">
        <f t="shared" si="37"/>
        <v>3.4325942083980052E-3</v>
      </c>
      <c r="L193" s="63">
        <f t="shared" si="38"/>
        <v>5.5618323958672878E-3</v>
      </c>
      <c r="M193" s="63">
        <f t="shared" ca="1" si="30"/>
        <v>2.360066128797764E-2</v>
      </c>
      <c r="N193" s="63">
        <f t="shared" ca="1" si="39"/>
        <v>5.835757640864453E-7</v>
      </c>
      <c r="O193" s="17">
        <f t="shared" ca="1" si="40"/>
        <v>3975463.4973495388</v>
      </c>
      <c r="P193" s="63">
        <f t="shared" ca="1" si="41"/>
        <v>37549032.465270348</v>
      </c>
      <c r="Q193" s="63">
        <f t="shared" ca="1" si="42"/>
        <v>2261693.7394770849</v>
      </c>
      <c r="R193">
        <f t="shared" ca="1" si="31"/>
        <v>-2.4157312849041081E-3</v>
      </c>
    </row>
    <row r="194" spans="1:18">
      <c r="A194" s="73">
        <v>16203</v>
      </c>
      <c r="B194" s="73">
        <v>2.3484930003178306E-2</v>
      </c>
      <c r="C194" s="73">
        <v>0.1</v>
      </c>
      <c r="D194" s="75">
        <f t="shared" si="32"/>
        <v>1.6203000000000001</v>
      </c>
      <c r="E194" s="75">
        <f t="shared" si="32"/>
        <v>2.3484930003178306E-2</v>
      </c>
      <c r="F194" s="63">
        <f t="shared" si="33"/>
        <v>0.16203000000000001</v>
      </c>
      <c r="G194" s="63">
        <f t="shared" si="33"/>
        <v>2.3484930003178309E-3</v>
      </c>
      <c r="H194" s="63">
        <f t="shared" si="34"/>
        <v>0.26253720900000005</v>
      </c>
      <c r="I194" s="63">
        <f t="shared" si="35"/>
        <v>0.42538903974270009</v>
      </c>
      <c r="J194" s="63">
        <f t="shared" si="36"/>
        <v>0.68925786109509701</v>
      </c>
      <c r="K194" s="63">
        <f t="shared" si="37"/>
        <v>3.8052632084149816E-3</v>
      </c>
      <c r="L194" s="63">
        <f t="shared" si="38"/>
        <v>6.1656679765947952E-3</v>
      </c>
      <c r="M194" s="63">
        <f t="shared" ca="1" si="30"/>
        <v>2.360066128797764E-2</v>
      </c>
      <c r="N194" s="63">
        <f t="shared" ca="1" si="39"/>
        <v>1.3393730281304624E-9</v>
      </c>
      <c r="O194" s="17">
        <f t="shared" ca="1" si="40"/>
        <v>3975463.4973495388</v>
      </c>
      <c r="P194" s="63">
        <f t="shared" ca="1" si="41"/>
        <v>37549032.465270348</v>
      </c>
      <c r="Q194" s="63">
        <f t="shared" ca="1" si="42"/>
        <v>2261693.7394770849</v>
      </c>
      <c r="R194">
        <f t="shared" ca="1" si="31"/>
        <v>-1.1573128479933428E-4</v>
      </c>
    </row>
    <row r="195" spans="1:18">
      <c r="A195" s="73">
        <v>16205.5</v>
      </c>
      <c r="B195" s="73">
        <v>2.0470704999752343E-2</v>
      </c>
      <c r="C195" s="73">
        <v>0.1</v>
      </c>
      <c r="D195" s="75">
        <f t="shared" si="32"/>
        <v>1.6205499999999999</v>
      </c>
      <c r="E195" s="75">
        <f t="shared" si="32"/>
        <v>2.0470704999752343E-2</v>
      </c>
      <c r="F195" s="63">
        <f t="shared" si="33"/>
        <v>0.162055</v>
      </c>
      <c r="G195" s="63">
        <f t="shared" si="33"/>
        <v>2.0470704999752342E-3</v>
      </c>
      <c r="H195" s="63">
        <f t="shared" si="34"/>
        <v>0.26261823024999997</v>
      </c>
      <c r="I195" s="63">
        <f t="shared" si="35"/>
        <v>0.42558597303163742</v>
      </c>
      <c r="J195" s="63">
        <f t="shared" si="36"/>
        <v>0.68968334859642</v>
      </c>
      <c r="K195" s="63">
        <f t="shared" si="37"/>
        <v>3.3173800987348658E-3</v>
      </c>
      <c r="L195" s="63">
        <f t="shared" si="38"/>
        <v>5.3759803190047868E-3</v>
      </c>
      <c r="M195" s="63">
        <f t="shared" ca="1" si="30"/>
        <v>2.361159436358614E-2</v>
      </c>
      <c r="N195" s="63">
        <f t="shared" ca="1" si="39"/>
        <v>9.8651859958442756E-7</v>
      </c>
      <c r="O195" s="17">
        <f t="shared" ca="1" si="40"/>
        <v>3972664.8739000633</v>
      </c>
      <c r="P195" s="63">
        <f t="shared" ca="1" si="41"/>
        <v>37548584.592719376</v>
      </c>
      <c r="Q195" s="63">
        <f t="shared" ca="1" si="42"/>
        <v>2260462.771149388</v>
      </c>
      <c r="R195">
        <f t="shared" ca="1" si="31"/>
        <v>-3.1408893638337973E-3</v>
      </c>
    </row>
    <row r="196" spans="1:18">
      <c r="A196" s="73">
        <v>16208</v>
      </c>
      <c r="B196" s="73">
        <v>1.3956479997432325E-2</v>
      </c>
      <c r="C196" s="73">
        <v>0.1</v>
      </c>
      <c r="D196" s="75">
        <f t="shared" si="32"/>
        <v>1.6208</v>
      </c>
      <c r="E196" s="75">
        <f t="shared" si="32"/>
        <v>1.3956479997432325E-2</v>
      </c>
      <c r="F196" s="63">
        <f t="shared" si="33"/>
        <v>0.16208</v>
      </c>
      <c r="G196" s="63">
        <f t="shared" si="33"/>
        <v>1.3956479997432325E-3</v>
      </c>
      <c r="H196" s="63">
        <f t="shared" si="34"/>
        <v>0.26269926399999999</v>
      </c>
      <c r="I196" s="63">
        <f t="shared" si="35"/>
        <v>0.4257829670912</v>
      </c>
      <c r="J196" s="63">
        <f t="shared" si="36"/>
        <v>0.69010903306141702</v>
      </c>
      <c r="K196" s="63">
        <f t="shared" si="37"/>
        <v>2.2620662779838313E-3</v>
      </c>
      <c r="L196" s="63">
        <f t="shared" si="38"/>
        <v>3.666357023356194E-3</v>
      </c>
      <c r="M196" s="63">
        <f t="shared" ca="1" si="30"/>
        <v>2.3622529652307111E-2</v>
      </c>
      <c r="N196" s="63">
        <f t="shared" ca="1" si="39"/>
        <v>9.3432515930504976E-6</v>
      </c>
      <c r="O196" s="17">
        <f t="shared" ca="1" si="40"/>
        <v>3969867.145610821</v>
      </c>
      <c r="P196" s="63">
        <f t="shared" ca="1" si="41"/>
        <v>37548131.71421919</v>
      </c>
      <c r="Q196" s="63">
        <f t="shared" ca="1" si="42"/>
        <v>2259231.5689718896</v>
      </c>
      <c r="R196">
        <f t="shared" ca="1" si="31"/>
        <v>-9.6660496548747858E-3</v>
      </c>
    </row>
    <row r="197" spans="1:18">
      <c r="A197" s="73">
        <v>16266.5</v>
      </c>
      <c r="B197" s="73">
        <v>2.1583614994597156E-2</v>
      </c>
      <c r="C197" s="73">
        <v>0.1</v>
      </c>
      <c r="D197" s="75">
        <f t="shared" si="32"/>
        <v>1.6266499999999999</v>
      </c>
      <c r="E197" s="75">
        <f t="shared" si="32"/>
        <v>2.1583614994597156E-2</v>
      </c>
      <c r="F197" s="63">
        <f t="shared" si="33"/>
        <v>0.162665</v>
      </c>
      <c r="G197" s="63">
        <f t="shared" si="33"/>
        <v>2.1583614994597155E-3</v>
      </c>
      <c r="H197" s="63">
        <f t="shared" si="34"/>
        <v>0.26459902224999998</v>
      </c>
      <c r="I197" s="63">
        <f t="shared" si="35"/>
        <v>0.43040999954296244</v>
      </c>
      <c r="J197" s="63">
        <f t="shared" si="36"/>
        <v>0.70012642575655981</v>
      </c>
      <c r="K197" s="63">
        <f t="shared" si="37"/>
        <v>3.510898733096146E-3</v>
      </c>
      <c r="L197" s="63">
        <f t="shared" si="38"/>
        <v>5.7110034241908457E-3</v>
      </c>
      <c r="M197" s="63">
        <f t="shared" ca="1" si="30"/>
        <v>2.3879047207719238E-2</v>
      </c>
      <c r="N197" s="63">
        <f t="shared" ca="1" si="39"/>
        <v>5.2690090450385414E-7</v>
      </c>
      <c r="O197" s="17">
        <f t="shared" ca="1" si="40"/>
        <v>3904656.084625571</v>
      </c>
      <c r="P197" s="63">
        <f t="shared" ca="1" si="41"/>
        <v>37536105.491541363</v>
      </c>
      <c r="Q197" s="63">
        <f t="shared" ca="1" si="42"/>
        <v>2230355.8054383867</v>
      </c>
      <c r="R197">
        <f t="shared" ca="1" si="31"/>
        <v>-2.2954322131220825E-3</v>
      </c>
    </row>
    <row r="198" spans="1:18">
      <c r="A198" s="73">
        <v>16269</v>
      </c>
      <c r="B198" s="73">
        <v>1.7569389994605444E-2</v>
      </c>
      <c r="C198" s="73">
        <v>0.1</v>
      </c>
      <c r="D198" s="75">
        <f t="shared" si="32"/>
        <v>1.6269</v>
      </c>
      <c r="E198" s="75">
        <f t="shared" si="32"/>
        <v>1.7569389994605444E-2</v>
      </c>
      <c r="F198" s="63">
        <f t="shared" si="33"/>
        <v>0.16269</v>
      </c>
      <c r="G198" s="63">
        <f t="shared" si="33"/>
        <v>1.7569389994605445E-3</v>
      </c>
      <c r="H198" s="63">
        <f t="shared" si="34"/>
        <v>0.26468036100000003</v>
      </c>
      <c r="I198" s="63">
        <f t="shared" si="35"/>
        <v>0.43060847931090007</v>
      </c>
      <c r="J198" s="63">
        <f t="shared" si="36"/>
        <v>0.70055693499090332</v>
      </c>
      <c r="K198" s="63">
        <f t="shared" si="37"/>
        <v>2.85836405822236E-3</v>
      </c>
      <c r="L198" s="63">
        <f t="shared" si="38"/>
        <v>4.650272486321958E-3</v>
      </c>
      <c r="M198" s="63">
        <f t="shared" ca="1" si="30"/>
        <v>2.3890036496383937E-2</v>
      </c>
      <c r="N198" s="63">
        <f t="shared" ca="1" si="39"/>
        <v>3.9950572200444704E-6</v>
      </c>
      <c r="O198" s="17">
        <f t="shared" ca="1" si="40"/>
        <v>3901880.2278173203</v>
      </c>
      <c r="P198" s="63">
        <f t="shared" ca="1" si="41"/>
        <v>37535530.498384207</v>
      </c>
      <c r="Q198" s="63">
        <f t="shared" ca="1" si="42"/>
        <v>2229119.0419415687</v>
      </c>
      <c r="R198">
        <f t="shared" ca="1" si="31"/>
        <v>-6.320646501778493E-3</v>
      </c>
    </row>
    <row r="199" spans="1:18">
      <c r="A199" s="73">
        <v>16286</v>
      </c>
      <c r="B199" s="73">
        <v>9.5926599969970994E-3</v>
      </c>
      <c r="C199" s="73">
        <v>0.1</v>
      </c>
      <c r="D199" s="75">
        <f t="shared" si="32"/>
        <v>1.6286</v>
      </c>
      <c r="E199" s="75">
        <f t="shared" si="32"/>
        <v>9.5926599969970994E-3</v>
      </c>
      <c r="F199" s="63">
        <f t="shared" si="33"/>
        <v>0.16286</v>
      </c>
      <c r="G199" s="63">
        <f t="shared" si="33"/>
        <v>9.5926599969971E-4</v>
      </c>
      <c r="H199" s="63">
        <f t="shared" si="34"/>
        <v>0.26523379600000002</v>
      </c>
      <c r="I199" s="63">
        <f t="shared" si="35"/>
        <v>0.43195976016560006</v>
      </c>
      <c r="J199" s="63">
        <f t="shared" si="36"/>
        <v>0.70348966540569624</v>
      </c>
      <c r="K199" s="63">
        <f t="shared" si="37"/>
        <v>1.5622606071109477E-3</v>
      </c>
      <c r="L199" s="63">
        <f t="shared" si="38"/>
        <v>2.5442976247408893E-3</v>
      </c>
      <c r="M199" s="63">
        <f t="shared" ca="1" si="30"/>
        <v>2.396482235104596E-2</v>
      </c>
      <c r="N199" s="63">
        <f t="shared" ca="1" si="39"/>
        <v>2.0655905073113929E-5</v>
      </c>
      <c r="O199" s="17">
        <f t="shared" ca="1" si="40"/>
        <v>3883028.2103567603</v>
      </c>
      <c r="P199" s="63">
        <f t="shared" ca="1" si="41"/>
        <v>37531487.862432167</v>
      </c>
      <c r="Q199" s="63">
        <f t="shared" ca="1" si="42"/>
        <v>2220703.1875998564</v>
      </c>
      <c r="R199">
        <f t="shared" ca="1" si="31"/>
        <v>-1.437216235404886E-2</v>
      </c>
    </row>
    <row r="200" spans="1:18">
      <c r="A200" s="73">
        <v>16288.5</v>
      </c>
      <c r="B200" s="73">
        <v>1.0478434996912256E-2</v>
      </c>
      <c r="C200" s="73">
        <v>0.1</v>
      </c>
      <c r="D200" s="75">
        <f t="shared" si="32"/>
        <v>1.6288499999999999</v>
      </c>
      <c r="E200" s="75">
        <f t="shared" si="32"/>
        <v>1.0478434996912256E-2</v>
      </c>
      <c r="F200" s="63">
        <f t="shared" si="33"/>
        <v>0.162885</v>
      </c>
      <c r="G200" s="63">
        <f t="shared" si="33"/>
        <v>1.0478434996912256E-3</v>
      </c>
      <c r="H200" s="63">
        <f t="shared" si="34"/>
        <v>0.26531523224999998</v>
      </c>
      <c r="I200" s="63">
        <f t="shared" si="35"/>
        <v>0.43215871605041245</v>
      </c>
      <c r="J200" s="63">
        <f t="shared" si="36"/>
        <v>0.70392172463871427</v>
      </c>
      <c r="K200" s="63">
        <f t="shared" si="37"/>
        <v>1.7067798844720527E-3</v>
      </c>
      <c r="L200" s="63">
        <f t="shared" si="38"/>
        <v>2.7800884148223028E-3</v>
      </c>
      <c r="M200" s="63">
        <f t="shared" ca="1" si="30"/>
        <v>2.3975828901987739E-2</v>
      </c>
      <c r="N200" s="63">
        <f t="shared" ca="1" si="39"/>
        <v>1.8217964222876881E-5</v>
      </c>
      <c r="O200" s="17">
        <f t="shared" ca="1" si="40"/>
        <v>3880259.3572396198</v>
      </c>
      <c r="P200" s="63">
        <f t="shared" ca="1" si="41"/>
        <v>37530873.84637624</v>
      </c>
      <c r="Q200" s="63">
        <f t="shared" ca="1" si="42"/>
        <v>2219464.7052089516</v>
      </c>
      <c r="R200">
        <f t="shared" ca="1" si="31"/>
        <v>-1.3497393905075483E-2</v>
      </c>
    </row>
    <row r="201" spans="1:18">
      <c r="A201" s="73">
        <v>16291</v>
      </c>
      <c r="B201" s="73">
        <v>3.0364209997060243E-2</v>
      </c>
      <c r="C201" s="73">
        <v>0.1</v>
      </c>
      <c r="D201" s="75">
        <f t="shared" si="32"/>
        <v>1.6291</v>
      </c>
      <c r="E201" s="75">
        <f t="shared" si="32"/>
        <v>3.0364209997060243E-2</v>
      </c>
      <c r="F201" s="63">
        <f t="shared" si="33"/>
        <v>0.16291</v>
      </c>
      <c r="G201" s="63">
        <f t="shared" si="33"/>
        <v>3.0364209997060243E-3</v>
      </c>
      <c r="H201" s="63">
        <f t="shared" si="34"/>
        <v>0.26539668100000002</v>
      </c>
      <c r="I201" s="63">
        <f t="shared" si="35"/>
        <v>0.43235773301710001</v>
      </c>
      <c r="J201" s="63">
        <f t="shared" si="36"/>
        <v>0.70435398285815765</v>
      </c>
      <c r="K201" s="63">
        <f t="shared" si="37"/>
        <v>4.9466334506210845E-3</v>
      </c>
      <c r="L201" s="63">
        <f t="shared" si="38"/>
        <v>8.058560554406808E-3</v>
      </c>
      <c r="M201" s="63">
        <f t="shared" ca="1" si="30"/>
        <v>2.3986837666041982E-2</v>
      </c>
      <c r="N201" s="63">
        <f t="shared" ca="1" si="39"/>
        <v>4.067087784843728E-6</v>
      </c>
      <c r="O201" s="17">
        <f t="shared" ca="1" si="40"/>
        <v>3877491.402451783</v>
      </c>
      <c r="P201" s="63">
        <f t="shared" ca="1" si="41"/>
        <v>37530254.827915289</v>
      </c>
      <c r="Q201" s="63">
        <f t="shared" ca="1" si="42"/>
        <v>2218226.0045213406</v>
      </c>
      <c r="R201">
        <f t="shared" ca="1" si="31"/>
        <v>6.3773723310182606E-3</v>
      </c>
    </row>
    <row r="202" spans="1:18">
      <c r="A202" s="73">
        <v>16293.5</v>
      </c>
      <c r="B202" s="73">
        <v>4.2249984995578416E-2</v>
      </c>
      <c r="C202" s="73">
        <v>0.1</v>
      </c>
      <c r="D202" s="75">
        <f t="shared" si="32"/>
        <v>1.6293500000000001</v>
      </c>
      <c r="E202" s="75">
        <f t="shared" si="32"/>
        <v>4.2249984995578416E-2</v>
      </c>
      <c r="F202" s="63">
        <f t="shared" si="33"/>
        <v>0.16293500000000002</v>
      </c>
      <c r="G202" s="63">
        <f t="shared" si="33"/>
        <v>4.2249984995578419E-3</v>
      </c>
      <c r="H202" s="63">
        <f t="shared" si="34"/>
        <v>0.26547814225000005</v>
      </c>
      <c r="I202" s="63">
        <f t="shared" si="35"/>
        <v>0.43255681107503757</v>
      </c>
      <c r="J202" s="63">
        <f t="shared" si="36"/>
        <v>0.70478644012511249</v>
      </c>
      <c r="K202" s="63">
        <f t="shared" si="37"/>
        <v>6.8840013052545697E-3</v>
      </c>
      <c r="L202" s="63">
        <f t="shared" si="38"/>
        <v>1.1216447526716534E-2</v>
      </c>
      <c r="M202" s="63">
        <f t="shared" ca="1" si="30"/>
        <v>2.3997848643208666E-2</v>
      </c>
      <c r="N202" s="63">
        <f t="shared" ca="1" si="39"/>
        <v>3.3314048142549734E-5</v>
      </c>
      <c r="O202" s="17">
        <f t="shared" ca="1" si="40"/>
        <v>3874724.3460887484</v>
      </c>
      <c r="P202" s="63">
        <f t="shared" ca="1" si="41"/>
        <v>37529630.807173215</v>
      </c>
      <c r="Q202" s="63">
        <f t="shared" ca="1" si="42"/>
        <v>2216987.086009169</v>
      </c>
      <c r="R202">
        <f t="shared" ca="1" si="31"/>
        <v>1.825213635236975E-2</v>
      </c>
    </row>
    <row r="203" spans="1:18">
      <c r="A203" s="73">
        <v>16921</v>
      </c>
      <c r="B203" s="73">
        <v>3.3579510003619362E-2</v>
      </c>
      <c r="C203" s="73">
        <v>0.1</v>
      </c>
      <c r="D203" s="75">
        <f t="shared" si="32"/>
        <v>1.6920999999999999</v>
      </c>
      <c r="E203" s="75">
        <f t="shared" si="32"/>
        <v>3.3579510003619362E-2</v>
      </c>
      <c r="F203" s="63">
        <f t="shared" si="33"/>
        <v>0.16921</v>
      </c>
      <c r="G203" s="63">
        <f t="shared" si="33"/>
        <v>3.3579510003619363E-3</v>
      </c>
      <c r="H203" s="63">
        <f t="shared" si="34"/>
        <v>0.28632024099999998</v>
      </c>
      <c r="I203" s="63">
        <f t="shared" si="35"/>
        <v>0.48448247979609993</v>
      </c>
      <c r="J203" s="63">
        <f t="shared" si="36"/>
        <v>0.81979280406298061</v>
      </c>
      <c r="K203" s="63">
        <f t="shared" si="37"/>
        <v>5.681988887712432E-3</v>
      </c>
      <c r="L203" s="63">
        <f t="shared" si="38"/>
        <v>9.6144933968982053E-3</v>
      </c>
      <c r="M203" s="63">
        <f t="shared" ca="1" si="30"/>
        <v>2.6831595806325697E-2</v>
      </c>
      <c r="N203" s="63">
        <f t="shared" ca="1" si="39"/>
        <v>4.5534346014037407E-6</v>
      </c>
      <c r="O203" s="17">
        <f t="shared" ca="1" si="40"/>
        <v>3208862.0313218804</v>
      </c>
      <c r="P203" s="63">
        <f t="shared" ca="1" si="41"/>
        <v>37215299.608883135</v>
      </c>
      <c r="Q203" s="63">
        <f t="shared" ca="1" si="42"/>
        <v>1900425.2777524216</v>
      </c>
      <c r="R203">
        <f t="shared" ca="1" si="31"/>
        <v>6.7479141972936647E-3</v>
      </c>
    </row>
    <row r="204" spans="1:18">
      <c r="A204" s="73">
        <v>16923.5</v>
      </c>
      <c r="B204" s="73">
        <v>3.4265285001310986E-2</v>
      </c>
      <c r="C204" s="73">
        <v>0.1</v>
      </c>
      <c r="D204" s="75">
        <f t="shared" si="32"/>
        <v>1.69235</v>
      </c>
      <c r="E204" s="75">
        <f t="shared" si="32"/>
        <v>3.4265285001310986E-2</v>
      </c>
      <c r="F204" s="63">
        <f t="shared" si="33"/>
        <v>0.16923500000000002</v>
      </c>
      <c r="G204" s="63">
        <f t="shared" si="33"/>
        <v>3.4265285001310987E-3</v>
      </c>
      <c r="H204" s="63">
        <f t="shared" si="34"/>
        <v>0.28640485225000006</v>
      </c>
      <c r="I204" s="63">
        <f t="shared" si="35"/>
        <v>0.4846972517052876</v>
      </c>
      <c r="J204" s="63">
        <f t="shared" si="36"/>
        <v>0.82027739392344345</v>
      </c>
      <c r="K204" s="63">
        <f t="shared" si="37"/>
        <v>5.7988855071968654E-3</v>
      </c>
      <c r="L204" s="63">
        <f t="shared" si="38"/>
        <v>9.8137438881046157E-3</v>
      </c>
      <c r="M204" s="63">
        <f t="shared" ca="1" si="30"/>
        <v>2.6843164487829266E-2</v>
      </c>
      <c r="N204" s="63">
        <f t="shared" ca="1" si="39"/>
        <v>5.5087872916646153E-6</v>
      </c>
      <c r="O204" s="17">
        <f t="shared" ca="1" si="40"/>
        <v>3206324.430877185</v>
      </c>
      <c r="P204" s="63">
        <f t="shared" ca="1" si="41"/>
        <v>37213421.667411163</v>
      </c>
      <c r="Q204" s="63">
        <f t="shared" ca="1" si="42"/>
        <v>1899147.0984092124</v>
      </c>
      <c r="R204">
        <f t="shared" ca="1" si="31"/>
        <v>7.4221205134817198E-3</v>
      </c>
    </row>
    <row r="205" spans="1:18">
      <c r="A205" s="73">
        <v>17004</v>
      </c>
      <c r="B205" s="73">
        <v>2.9987239999172743E-2</v>
      </c>
      <c r="C205" s="73">
        <v>0.1</v>
      </c>
      <c r="D205" s="75">
        <f t="shared" si="32"/>
        <v>1.7003999999999999</v>
      </c>
      <c r="E205" s="75">
        <f t="shared" si="32"/>
        <v>2.9987239999172743E-2</v>
      </c>
      <c r="F205" s="63">
        <f t="shared" si="33"/>
        <v>0.17004</v>
      </c>
      <c r="G205" s="63">
        <f t="shared" si="33"/>
        <v>2.9987239999172744E-3</v>
      </c>
      <c r="H205" s="63">
        <f t="shared" si="34"/>
        <v>0.289136016</v>
      </c>
      <c r="I205" s="63">
        <f t="shared" si="35"/>
        <v>0.49164688160639997</v>
      </c>
      <c r="J205" s="63">
        <f t="shared" si="36"/>
        <v>0.83599635748352241</v>
      </c>
      <c r="K205" s="63">
        <f t="shared" si="37"/>
        <v>5.0990302894593333E-3</v>
      </c>
      <c r="L205" s="63">
        <f t="shared" si="38"/>
        <v>8.6703911041966491E-3</v>
      </c>
      <c r="M205" s="63">
        <f t="shared" ca="1" si="30"/>
        <v>2.7216858985110014E-2</v>
      </c>
      <c r="N205" s="63">
        <f t="shared" ca="1" si="39"/>
        <v>7.675010963079236E-7</v>
      </c>
      <c r="O205" s="17">
        <f t="shared" ca="1" si="40"/>
        <v>3125107.4265485113</v>
      </c>
      <c r="P205" s="63">
        <f t="shared" ca="1" si="41"/>
        <v>37150314.244027033</v>
      </c>
      <c r="Q205" s="63">
        <f t="shared" ca="1" si="42"/>
        <v>1857943.7693846049</v>
      </c>
      <c r="R205">
        <f t="shared" ca="1" si="31"/>
        <v>2.770381014062729E-3</v>
      </c>
    </row>
    <row r="206" spans="1:18">
      <c r="A206" s="73">
        <v>17897.5</v>
      </c>
      <c r="B206" s="73">
        <v>1.5563224995275959E-2</v>
      </c>
      <c r="C206" s="73">
        <v>0.1</v>
      </c>
      <c r="D206" s="75">
        <f t="shared" si="32"/>
        <v>1.78975</v>
      </c>
      <c r="E206" s="75">
        <f t="shared" si="32"/>
        <v>1.5563224995275959E-2</v>
      </c>
      <c r="F206" s="63">
        <f t="shared" si="33"/>
        <v>0.178975</v>
      </c>
      <c r="G206" s="63">
        <f t="shared" si="33"/>
        <v>1.5563224995275961E-3</v>
      </c>
      <c r="H206" s="63">
        <f t="shared" si="34"/>
        <v>0.32032050624999997</v>
      </c>
      <c r="I206" s="63">
        <f t="shared" si="35"/>
        <v>0.57329362606093748</v>
      </c>
      <c r="J206" s="63">
        <f t="shared" si="36"/>
        <v>1.0260522672425629</v>
      </c>
      <c r="K206" s="63">
        <f t="shared" si="37"/>
        <v>2.7854281935295153E-3</v>
      </c>
      <c r="L206" s="63">
        <f t="shared" si="38"/>
        <v>4.9852201093694495E-3</v>
      </c>
      <c r="M206" s="63">
        <f t="shared" ca="1" si="30"/>
        <v>3.151871604910237E-2</v>
      </c>
      <c r="N206" s="63">
        <f t="shared" ca="1" si="39"/>
        <v>2.5457769476873465E-5</v>
      </c>
      <c r="O206" s="17">
        <f t="shared" ca="1" si="40"/>
        <v>2288833.4735219884</v>
      </c>
      <c r="P206" s="63">
        <f t="shared" ca="1" si="41"/>
        <v>36110679.70196189</v>
      </c>
      <c r="Q206" s="63">
        <f t="shared" ca="1" si="42"/>
        <v>1399605.4534919714</v>
      </c>
      <c r="R206">
        <f t="shared" ca="1" si="31"/>
        <v>-1.5955491053826411E-2</v>
      </c>
    </row>
    <row r="207" spans="1:18">
      <c r="A207" s="73">
        <v>17909.5</v>
      </c>
      <c r="B207" s="73">
        <v>2.1814944993820973E-2</v>
      </c>
      <c r="C207" s="73">
        <v>0.1</v>
      </c>
      <c r="D207" s="75">
        <f t="shared" si="32"/>
        <v>1.79095</v>
      </c>
      <c r="E207" s="75">
        <f t="shared" si="32"/>
        <v>2.1814944993820973E-2</v>
      </c>
      <c r="F207" s="63">
        <f t="shared" si="33"/>
        <v>0.179095</v>
      </c>
      <c r="G207" s="63">
        <f t="shared" si="33"/>
        <v>2.1814944993820973E-3</v>
      </c>
      <c r="H207" s="63">
        <f t="shared" si="34"/>
        <v>0.32075019025000001</v>
      </c>
      <c r="I207" s="63">
        <f t="shared" si="35"/>
        <v>0.57444755322823748</v>
      </c>
      <c r="J207" s="63">
        <f t="shared" si="36"/>
        <v>1.0288068454541119</v>
      </c>
      <c r="K207" s="63">
        <f t="shared" si="37"/>
        <v>3.9069475736683672E-3</v>
      </c>
      <c r="L207" s="63">
        <f t="shared" si="38"/>
        <v>6.997147757061362E-3</v>
      </c>
      <c r="M207" s="63">
        <f t="shared" ca="1" si="30"/>
        <v>3.1578415224171527E-2</v>
      </c>
      <c r="N207" s="63">
        <f t="shared" ca="1" si="39"/>
        <v>9.5325350938941508E-6</v>
      </c>
      <c r="O207" s="17">
        <f t="shared" ca="1" si="40"/>
        <v>2278426.9922267739</v>
      </c>
      <c r="P207" s="63">
        <f t="shared" ca="1" si="41"/>
        <v>36092548.678875796</v>
      </c>
      <c r="Q207" s="63">
        <f t="shared" ca="1" si="42"/>
        <v>1393502.440192021</v>
      </c>
      <c r="R207">
        <f t="shared" ca="1" si="31"/>
        <v>-9.7634702303505544E-3</v>
      </c>
    </row>
    <row r="208" spans="1:18">
      <c r="A208" s="73">
        <v>17914.5</v>
      </c>
      <c r="B208" s="73">
        <v>1.8586495003546588E-2</v>
      </c>
      <c r="C208" s="73">
        <v>0.1</v>
      </c>
      <c r="D208" s="75">
        <f t="shared" si="32"/>
        <v>1.79145</v>
      </c>
      <c r="E208" s="75">
        <f t="shared" si="32"/>
        <v>1.8586495003546588E-2</v>
      </c>
      <c r="F208" s="63">
        <f t="shared" si="33"/>
        <v>0.179145</v>
      </c>
      <c r="G208" s="63">
        <f t="shared" si="33"/>
        <v>1.8586495003546589E-3</v>
      </c>
      <c r="H208" s="63">
        <f t="shared" si="34"/>
        <v>0.32092931024999999</v>
      </c>
      <c r="I208" s="63">
        <f t="shared" si="35"/>
        <v>0.57492881284736252</v>
      </c>
      <c r="J208" s="63">
        <f t="shared" si="36"/>
        <v>1.0299562217754077</v>
      </c>
      <c r="K208" s="63">
        <f t="shared" si="37"/>
        <v>3.3296776474103537E-3</v>
      </c>
      <c r="L208" s="63">
        <f t="shared" si="38"/>
        <v>5.964951021453278E-3</v>
      </c>
      <c r="M208" s="63">
        <f t="shared" ca="1" si="30"/>
        <v>3.1603304929614974E-2</v>
      </c>
      <c r="N208" s="63">
        <f t="shared" ca="1" si="39"/>
        <v>1.6943734065139247E-5</v>
      </c>
      <c r="O208" s="17">
        <f t="shared" ca="1" si="40"/>
        <v>2274097.4918680019</v>
      </c>
      <c r="P208" s="63">
        <f t="shared" ca="1" si="41"/>
        <v>36084962.041226119</v>
      </c>
      <c r="Q208" s="63">
        <f t="shared" ca="1" si="42"/>
        <v>1390960.4181365664</v>
      </c>
      <c r="R208">
        <f t="shared" ca="1" si="31"/>
        <v>-1.3016809926068386E-2</v>
      </c>
    </row>
    <row r="209" spans="1:18">
      <c r="A209" s="73">
        <v>17917</v>
      </c>
      <c r="B209" s="73">
        <v>1.6472269999212585E-2</v>
      </c>
      <c r="C209" s="73">
        <v>0.1</v>
      </c>
      <c r="D209" s="75">
        <f t="shared" si="32"/>
        <v>1.7917000000000001</v>
      </c>
      <c r="E209" s="75">
        <f t="shared" si="32"/>
        <v>1.6472269999212585E-2</v>
      </c>
      <c r="F209" s="63">
        <f t="shared" si="33"/>
        <v>0.17917000000000002</v>
      </c>
      <c r="G209" s="63">
        <f t="shared" si="33"/>
        <v>1.6472269999212585E-3</v>
      </c>
      <c r="H209" s="63">
        <f t="shared" si="34"/>
        <v>0.32101888900000003</v>
      </c>
      <c r="I209" s="63">
        <f t="shared" si="35"/>
        <v>0.57516954342130011</v>
      </c>
      <c r="J209" s="63">
        <f t="shared" si="36"/>
        <v>1.0305312709479435</v>
      </c>
      <c r="K209" s="63">
        <f t="shared" si="37"/>
        <v>2.9513366157589188E-3</v>
      </c>
      <c r="L209" s="63">
        <f t="shared" si="38"/>
        <v>5.2879098144552553E-3</v>
      </c>
      <c r="M209" s="63">
        <f t="shared" ca="1" si="30"/>
        <v>3.1615753102005387E-2</v>
      </c>
      <c r="N209" s="63">
        <f t="shared" ca="1" si="39"/>
        <v>2.2932508048457108E-5</v>
      </c>
      <c r="O209" s="17">
        <f t="shared" ca="1" si="40"/>
        <v>2271934.1832852447</v>
      </c>
      <c r="P209" s="63">
        <f t="shared" ca="1" si="41"/>
        <v>36081161.656733677</v>
      </c>
      <c r="Q209" s="63">
        <f t="shared" ca="1" si="42"/>
        <v>1389689.6080563841</v>
      </c>
      <c r="R209">
        <f t="shared" ca="1" si="31"/>
        <v>-1.5143483102792801E-2</v>
      </c>
    </row>
    <row r="210" spans="1:18">
      <c r="A210" s="73">
        <v>17917</v>
      </c>
      <c r="B210" s="73">
        <v>2.44722700008424E-2</v>
      </c>
      <c r="C210" s="73">
        <v>0.1</v>
      </c>
      <c r="D210" s="75">
        <f t="shared" si="32"/>
        <v>1.7917000000000001</v>
      </c>
      <c r="E210" s="75">
        <f t="shared" si="32"/>
        <v>2.44722700008424E-2</v>
      </c>
      <c r="F210" s="63">
        <f t="shared" si="33"/>
        <v>0.17917000000000002</v>
      </c>
      <c r="G210" s="63">
        <f t="shared" si="33"/>
        <v>2.4472270000842401E-3</v>
      </c>
      <c r="H210" s="63">
        <f t="shared" si="34"/>
        <v>0.32101888900000003</v>
      </c>
      <c r="I210" s="63">
        <f t="shared" si="35"/>
        <v>0.57516954342130011</v>
      </c>
      <c r="J210" s="63">
        <f t="shared" si="36"/>
        <v>1.0305312709479435</v>
      </c>
      <c r="K210" s="63">
        <f t="shared" si="37"/>
        <v>4.3846966160509329E-3</v>
      </c>
      <c r="L210" s="63">
        <f t="shared" si="38"/>
        <v>7.8560609269784573E-3</v>
      </c>
      <c r="M210" s="63">
        <f t="shared" ca="1" si="30"/>
        <v>3.1615753102005387E-2</v>
      </c>
      <c r="N210" s="63">
        <f t="shared" ca="1" si="39"/>
        <v>5.102935081660116E-6</v>
      </c>
      <c r="O210" s="17">
        <f t="shared" ca="1" si="40"/>
        <v>2271934.1832852447</v>
      </c>
      <c r="P210" s="63">
        <f t="shared" ca="1" si="41"/>
        <v>36081161.656733677</v>
      </c>
      <c r="Q210" s="63">
        <f t="shared" ca="1" si="42"/>
        <v>1389689.6080563841</v>
      </c>
      <c r="R210">
        <f t="shared" ca="1" si="31"/>
        <v>-7.1434831011629868E-3</v>
      </c>
    </row>
    <row r="211" spans="1:18">
      <c r="A211" s="73">
        <v>17978</v>
      </c>
      <c r="B211" s="73">
        <v>1.3085179998597596E-2</v>
      </c>
      <c r="C211" s="73">
        <v>0.1</v>
      </c>
      <c r="D211" s="75">
        <f t="shared" si="32"/>
        <v>1.7978000000000001</v>
      </c>
      <c r="E211" s="75">
        <f t="shared" si="32"/>
        <v>1.3085179998597596E-2</v>
      </c>
      <c r="F211" s="63">
        <f t="shared" si="33"/>
        <v>0.17978000000000002</v>
      </c>
      <c r="G211" s="63">
        <f t="shared" si="33"/>
        <v>1.3085179998597596E-3</v>
      </c>
      <c r="H211" s="63">
        <f t="shared" si="34"/>
        <v>0.32320848400000007</v>
      </c>
      <c r="I211" s="63">
        <f t="shared" si="35"/>
        <v>0.58106421253520013</v>
      </c>
      <c r="J211" s="63">
        <f t="shared" si="36"/>
        <v>1.0446372412957827</v>
      </c>
      <c r="K211" s="63">
        <f t="shared" si="37"/>
        <v>2.352453660147876E-3</v>
      </c>
      <c r="L211" s="63">
        <f t="shared" si="38"/>
        <v>4.2292411902138515E-3</v>
      </c>
      <c r="M211" s="63">
        <f t="shared" ca="1" si="30"/>
        <v>3.1920174307616546E-2</v>
      </c>
      <c r="N211" s="63">
        <f t="shared" ca="1" si="39"/>
        <v>3.5475701062077621E-5</v>
      </c>
      <c r="O211" s="17">
        <f t="shared" ca="1" si="40"/>
        <v>2219447.5445306883</v>
      </c>
      <c r="P211" s="63">
        <f t="shared" ca="1" si="41"/>
        <v>35986974.813693166</v>
      </c>
      <c r="Q211" s="63">
        <f t="shared" ca="1" si="42"/>
        <v>1358725.0904579901</v>
      </c>
      <c r="R211">
        <f t="shared" ca="1" si="31"/>
        <v>-1.883499430901895E-2</v>
      </c>
    </row>
    <row r="212" spans="1:18">
      <c r="A212" s="73">
        <v>17978</v>
      </c>
      <c r="B212" s="73">
        <v>1.7085179999412503E-2</v>
      </c>
      <c r="C212" s="73">
        <v>0.1</v>
      </c>
      <c r="D212" s="75">
        <f t="shared" si="32"/>
        <v>1.7978000000000001</v>
      </c>
      <c r="E212" s="75">
        <f t="shared" si="32"/>
        <v>1.7085179999412503E-2</v>
      </c>
      <c r="F212" s="63">
        <f t="shared" si="33"/>
        <v>0.17978000000000002</v>
      </c>
      <c r="G212" s="63">
        <f t="shared" si="33"/>
        <v>1.7085179999412504E-3</v>
      </c>
      <c r="H212" s="63">
        <f t="shared" si="34"/>
        <v>0.32320848400000007</v>
      </c>
      <c r="I212" s="63">
        <f t="shared" si="35"/>
        <v>0.58106421253520013</v>
      </c>
      <c r="J212" s="63">
        <f t="shared" si="36"/>
        <v>1.0446372412957827</v>
      </c>
      <c r="K212" s="63">
        <f t="shared" si="37"/>
        <v>3.0715736602943801E-3</v>
      </c>
      <c r="L212" s="63">
        <f t="shared" si="38"/>
        <v>5.5220751264772371E-3</v>
      </c>
      <c r="M212" s="63">
        <f t="shared" ca="1" si="30"/>
        <v>3.1920174307616546E-2</v>
      </c>
      <c r="N212" s="63">
        <f t="shared" ca="1" si="39"/>
        <v>2.2007705612444635E-5</v>
      </c>
      <c r="O212" s="17">
        <f t="shared" ca="1" si="40"/>
        <v>2219447.5445306883</v>
      </c>
      <c r="P212" s="63">
        <f t="shared" ca="1" si="41"/>
        <v>35986974.813693166</v>
      </c>
      <c r="Q212" s="63">
        <f t="shared" ca="1" si="42"/>
        <v>1358725.0904579901</v>
      </c>
      <c r="R212">
        <f t="shared" ca="1" si="31"/>
        <v>-1.4834994308204043E-2</v>
      </c>
    </row>
    <row r="213" spans="1:18">
      <c r="A213" s="73">
        <v>17995</v>
      </c>
      <c r="B213" s="73">
        <v>1.1108449994935654E-2</v>
      </c>
      <c r="C213" s="73">
        <v>0.1</v>
      </c>
      <c r="D213" s="75">
        <f t="shared" si="32"/>
        <v>1.7995000000000001</v>
      </c>
      <c r="E213" s="75">
        <f t="shared" si="32"/>
        <v>1.1108449994935654E-2</v>
      </c>
      <c r="F213" s="63">
        <f t="shared" si="33"/>
        <v>0.17995000000000003</v>
      </c>
      <c r="G213" s="63">
        <f t="shared" si="33"/>
        <v>1.1108449994935655E-3</v>
      </c>
      <c r="H213" s="63">
        <f t="shared" si="34"/>
        <v>0.32382002500000007</v>
      </c>
      <c r="I213" s="63">
        <f t="shared" si="35"/>
        <v>0.58271413498750013</v>
      </c>
      <c r="J213" s="63">
        <f t="shared" si="36"/>
        <v>1.0485940859100065</v>
      </c>
      <c r="K213" s="63">
        <f t="shared" si="37"/>
        <v>1.9989655765886715E-3</v>
      </c>
      <c r="L213" s="63">
        <f t="shared" si="38"/>
        <v>3.5971385550713146E-3</v>
      </c>
      <c r="M213" s="63">
        <f t="shared" ref="M213:M276" ca="1" si="43">+E$4+E$5*D213+E$6*D213^2</f>
        <v>3.2005247771230767E-2</v>
      </c>
      <c r="N213" s="63">
        <f t="shared" ca="1" si="39"/>
        <v>4.3667615730337241E-5</v>
      </c>
      <c r="O213" s="17">
        <f t="shared" ca="1" si="40"/>
        <v>2204922.2758912141</v>
      </c>
      <c r="P213" s="63">
        <f t="shared" ca="1" si="41"/>
        <v>35960227.993686706</v>
      </c>
      <c r="Q213" s="63">
        <f t="shared" ca="1" si="42"/>
        <v>1350111.1399589817</v>
      </c>
      <c r="R213">
        <f t="shared" ref="R213:R276" ca="1" si="44">+E213-M213</f>
        <v>-2.0896797776295113E-2</v>
      </c>
    </row>
    <row r="214" spans="1:18">
      <c r="A214" s="73">
        <v>17995</v>
      </c>
      <c r="B214" s="73">
        <v>1.5108449995750561E-2</v>
      </c>
      <c r="C214" s="73">
        <v>0.1</v>
      </c>
      <c r="D214" s="75">
        <f t="shared" ref="D214:E277" si="45">A214/A$18</f>
        <v>1.7995000000000001</v>
      </c>
      <c r="E214" s="75">
        <f t="shared" si="45"/>
        <v>1.5108449995750561E-2</v>
      </c>
      <c r="F214" s="63">
        <f t="shared" ref="F214:G277" si="46">$C214*D214</f>
        <v>0.17995000000000003</v>
      </c>
      <c r="G214" s="63">
        <f t="shared" si="46"/>
        <v>1.5108449995750563E-3</v>
      </c>
      <c r="H214" s="63">
        <f t="shared" ref="H214:H277" si="47">C214*D214*D214</f>
        <v>0.32382002500000007</v>
      </c>
      <c r="I214" s="63">
        <f t="shared" ref="I214:I277" si="48">C214*D214*D214*D214</f>
        <v>0.58271413498750013</v>
      </c>
      <c r="J214" s="63">
        <f t="shared" ref="J214:J277" si="49">C214*D214*D214*D214*D214</f>
        <v>1.0485940859100065</v>
      </c>
      <c r="K214" s="63">
        <f t="shared" ref="K214:K277" si="50">C214*E214*D214</f>
        <v>2.7187655767353142E-3</v>
      </c>
      <c r="L214" s="63">
        <f t="shared" ref="L214:L277" si="51">C214*E214*D214*D214</f>
        <v>4.8924186553351984E-3</v>
      </c>
      <c r="M214" s="63">
        <f t="shared" ca="1" si="43"/>
        <v>3.2005247771230767E-2</v>
      </c>
      <c r="N214" s="63">
        <f t="shared" ref="N214:N277" ca="1" si="52">C214*(M214-E214)^2</f>
        <v>2.8550177506547282E-5</v>
      </c>
      <c r="O214" s="17">
        <f t="shared" ref="O214:O277" ca="1" si="53">(C214*O$1-O$2*F214+O$3*H214)^2</f>
        <v>2204922.2758912141</v>
      </c>
      <c r="P214" s="63">
        <f t="shared" ref="P214:P277" ca="1" si="54">(-C214*O$2+O$4*F214-O$5*H214)^2</f>
        <v>35960227.993686706</v>
      </c>
      <c r="Q214" s="63">
        <f t="shared" ref="Q214:Q277" ca="1" si="55">+(C214*O$3-F214*O$5+H214*O$6)^2</f>
        <v>1350111.1399589817</v>
      </c>
      <c r="R214">
        <f t="shared" ca="1" si="44"/>
        <v>-1.6896797775480206E-2</v>
      </c>
    </row>
    <row r="215" spans="1:18">
      <c r="A215" s="73">
        <v>18012</v>
      </c>
      <c r="B215" s="73">
        <v>2.5131720001809299E-2</v>
      </c>
      <c r="C215" s="73">
        <v>0.1</v>
      </c>
      <c r="D215" s="75">
        <f t="shared" si="45"/>
        <v>1.8011999999999999</v>
      </c>
      <c r="E215" s="75">
        <f t="shared" si="45"/>
        <v>2.5131720001809299E-2</v>
      </c>
      <c r="F215" s="63">
        <f t="shared" si="46"/>
        <v>0.18012</v>
      </c>
      <c r="G215" s="63">
        <f t="shared" si="46"/>
        <v>2.5131720001809301E-3</v>
      </c>
      <c r="H215" s="63">
        <f t="shared" si="47"/>
        <v>0.32443214399999998</v>
      </c>
      <c r="I215" s="63">
        <f t="shared" si="48"/>
        <v>0.5843671777727999</v>
      </c>
      <c r="J215" s="63">
        <f t="shared" si="49"/>
        <v>1.0525621606043671</v>
      </c>
      <c r="K215" s="63">
        <f t="shared" si="50"/>
        <v>4.5267254067258914E-3</v>
      </c>
      <c r="L215" s="63">
        <f t="shared" si="51"/>
        <v>8.1535378025946754E-3</v>
      </c>
      <c r="M215" s="63">
        <f t="shared" ca="1" si="43"/>
        <v>3.209042356916457E-2</v>
      </c>
      <c r="N215" s="63">
        <f t="shared" ca="1" si="52"/>
        <v>4.8423555338322971E-6</v>
      </c>
      <c r="O215" s="17">
        <f t="shared" ca="1" si="53"/>
        <v>2190441.5936292065</v>
      </c>
      <c r="P215" s="63">
        <f t="shared" ca="1" si="54"/>
        <v>35933264.553048342</v>
      </c>
      <c r="Q215" s="63">
        <f t="shared" ca="1" si="55"/>
        <v>1341504.3095594838</v>
      </c>
      <c r="R215">
        <f t="shared" ca="1" si="44"/>
        <v>-6.9587035673552705E-3</v>
      </c>
    </row>
    <row r="216" spans="1:18">
      <c r="A216" s="73">
        <v>18012</v>
      </c>
      <c r="B216" s="73">
        <v>2.8131719998782501E-2</v>
      </c>
      <c r="C216" s="73">
        <v>0.1</v>
      </c>
      <c r="D216" s="75">
        <f t="shared" si="45"/>
        <v>1.8011999999999999</v>
      </c>
      <c r="E216" s="75">
        <f t="shared" si="45"/>
        <v>2.8131719998782501E-2</v>
      </c>
      <c r="F216" s="63">
        <f t="shared" si="46"/>
        <v>0.18012</v>
      </c>
      <c r="G216" s="63">
        <f t="shared" si="46"/>
        <v>2.8131719998782502E-3</v>
      </c>
      <c r="H216" s="63">
        <f t="shared" si="47"/>
        <v>0.32443214399999998</v>
      </c>
      <c r="I216" s="63">
        <f t="shared" si="48"/>
        <v>0.5843671777727999</v>
      </c>
      <c r="J216" s="63">
        <f t="shared" si="49"/>
        <v>1.0525621606043671</v>
      </c>
      <c r="K216" s="63">
        <f t="shared" si="50"/>
        <v>5.0670854061807043E-3</v>
      </c>
      <c r="L216" s="63">
        <f t="shared" si="51"/>
        <v>9.1268342336126834E-3</v>
      </c>
      <c r="M216" s="63">
        <f t="shared" ca="1" si="43"/>
        <v>3.209042356916457E-2</v>
      </c>
      <c r="N216" s="63">
        <f t="shared" ca="1" si="52"/>
        <v>1.567133395815574E-6</v>
      </c>
      <c r="O216" s="17">
        <f t="shared" ca="1" si="53"/>
        <v>2190441.5936292065</v>
      </c>
      <c r="P216" s="63">
        <f t="shared" ca="1" si="54"/>
        <v>35933264.553048342</v>
      </c>
      <c r="Q216" s="63">
        <f t="shared" ca="1" si="55"/>
        <v>1341504.3095594838</v>
      </c>
      <c r="R216">
        <f t="shared" ca="1" si="44"/>
        <v>-3.9587035703820689E-3</v>
      </c>
    </row>
    <row r="217" spans="1:18">
      <c r="A217" s="73">
        <v>18817.5</v>
      </c>
      <c r="B217" s="73">
        <v>1.5528424999502022E-2</v>
      </c>
      <c r="C217" s="73">
        <v>0.1</v>
      </c>
      <c r="D217" s="75">
        <f t="shared" si="45"/>
        <v>1.88175</v>
      </c>
      <c r="E217" s="75">
        <f t="shared" si="45"/>
        <v>1.5528424999502022E-2</v>
      </c>
      <c r="F217" s="63">
        <f t="shared" si="46"/>
        <v>0.18817500000000001</v>
      </c>
      <c r="G217" s="63">
        <f t="shared" si="46"/>
        <v>1.5528424999502024E-3</v>
      </c>
      <c r="H217" s="63">
        <f t="shared" si="47"/>
        <v>0.35409830625000005</v>
      </c>
      <c r="I217" s="63">
        <f t="shared" si="48"/>
        <v>0.66632448778593756</v>
      </c>
      <c r="J217" s="63">
        <f t="shared" si="49"/>
        <v>1.253856104891188</v>
      </c>
      <c r="K217" s="63">
        <f t="shared" si="50"/>
        <v>2.9220613742812931E-3</v>
      </c>
      <c r="L217" s="63">
        <f t="shared" si="51"/>
        <v>5.4985889910538236E-3</v>
      </c>
      <c r="M217" s="63">
        <f t="shared" ca="1" si="43"/>
        <v>3.6243552453567418E-2</v>
      </c>
      <c r="N217" s="63">
        <f t="shared" ca="1" si="52"/>
        <v>4.2911650543817393E-5</v>
      </c>
      <c r="O217" s="17">
        <f t="shared" ca="1" si="53"/>
        <v>1555999.8263947805</v>
      </c>
      <c r="P217" s="63">
        <f t="shared" ca="1" si="54"/>
        <v>34412654.614464536</v>
      </c>
      <c r="Q217" s="63">
        <f t="shared" ca="1" si="55"/>
        <v>945629.32406444987</v>
      </c>
      <c r="R217">
        <f t="shared" ca="1" si="44"/>
        <v>-2.0715127454065396E-2</v>
      </c>
    </row>
    <row r="218" spans="1:18">
      <c r="A218" s="73">
        <v>18825</v>
      </c>
      <c r="B218" s="73">
        <v>1.3185750001866836E-2</v>
      </c>
      <c r="C218" s="73">
        <v>0.1</v>
      </c>
      <c r="D218" s="75">
        <f t="shared" si="45"/>
        <v>1.8825000000000001</v>
      </c>
      <c r="E218" s="75">
        <f t="shared" si="45"/>
        <v>1.3185750001866836E-2</v>
      </c>
      <c r="F218" s="63">
        <f t="shared" si="46"/>
        <v>0.18825000000000003</v>
      </c>
      <c r="G218" s="63">
        <f t="shared" si="46"/>
        <v>1.3185750001866838E-3</v>
      </c>
      <c r="H218" s="63">
        <f t="shared" si="47"/>
        <v>0.35438062500000006</v>
      </c>
      <c r="I218" s="63">
        <f t="shared" si="48"/>
        <v>0.66712152656250012</v>
      </c>
      <c r="J218" s="63">
        <f t="shared" si="49"/>
        <v>1.2558562737539065</v>
      </c>
      <c r="K218" s="63">
        <f t="shared" si="50"/>
        <v>2.4822174378514323E-3</v>
      </c>
      <c r="L218" s="63">
        <f t="shared" si="51"/>
        <v>4.6727743267553218E-3</v>
      </c>
      <c r="M218" s="63">
        <f t="shared" ca="1" si="43"/>
        <v>3.6283301738724599E-2</v>
      </c>
      <c r="N218" s="63">
        <f t="shared" ca="1" si="52"/>
        <v>5.3349689623682107E-5</v>
      </c>
      <c r="O218" s="17">
        <f t="shared" ca="1" si="53"/>
        <v>1550573.5429007874</v>
      </c>
      <c r="P218" s="63">
        <f t="shared" ca="1" si="54"/>
        <v>34396312.247919381</v>
      </c>
      <c r="Q218" s="63">
        <f t="shared" ca="1" si="55"/>
        <v>942088.53551216098</v>
      </c>
      <c r="R218">
        <f t="shared" ca="1" si="44"/>
        <v>-2.3097551736857763E-2</v>
      </c>
    </row>
    <row r="219" spans="1:18">
      <c r="A219" s="73">
        <v>18883.5</v>
      </c>
      <c r="B219" s="73">
        <v>2.7912885001569521E-2</v>
      </c>
      <c r="C219" s="73">
        <v>0.1</v>
      </c>
      <c r="D219" s="75">
        <f t="shared" si="45"/>
        <v>1.88835</v>
      </c>
      <c r="E219" s="75">
        <f t="shared" si="45"/>
        <v>2.7912885001569521E-2</v>
      </c>
      <c r="F219" s="63">
        <f t="shared" si="46"/>
        <v>0.188835</v>
      </c>
      <c r="G219" s="63">
        <f t="shared" si="46"/>
        <v>2.7912885001569522E-3</v>
      </c>
      <c r="H219" s="63">
        <f t="shared" si="47"/>
        <v>0.35658657225000001</v>
      </c>
      <c r="I219" s="63">
        <f t="shared" si="48"/>
        <v>0.67336025370828756</v>
      </c>
      <c r="J219" s="63">
        <f t="shared" si="49"/>
        <v>1.2715398350900449</v>
      </c>
      <c r="K219" s="63">
        <f t="shared" si="50"/>
        <v>5.2709296392713803E-3</v>
      </c>
      <c r="L219" s="63">
        <f t="shared" si="51"/>
        <v>9.9533599843181116E-3</v>
      </c>
      <c r="M219" s="63">
        <f t="shared" ca="1" si="43"/>
        <v>3.6594029749123534E-2</v>
      </c>
      <c r="N219" s="63">
        <f t="shared" ca="1" si="52"/>
        <v>7.5362274127984639E-6</v>
      </c>
      <c r="O219" s="17">
        <f t="shared" ca="1" si="53"/>
        <v>1508556.6345313247</v>
      </c>
      <c r="P219" s="63">
        <f t="shared" ca="1" si="54"/>
        <v>34267497.047969908</v>
      </c>
      <c r="Q219" s="63">
        <f t="shared" ca="1" si="55"/>
        <v>914586.50624573091</v>
      </c>
      <c r="R219">
        <f t="shared" ca="1" si="44"/>
        <v>-8.6811447475540135E-3</v>
      </c>
    </row>
    <row r="220" spans="1:18">
      <c r="A220" s="73">
        <v>19677</v>
      </c>
      <c r="B220" s="73">
        <v>2.8057869996700902E-2</v>
      </c>
      <c r="C220" s="73">
        <v>0.1</v>
      </c>
      <c r="D220" s="75">
        <f t="shared" si="45"/>
        <v>1.9677</v>
      </c>
      <c r="E220" s="75">
        <f t="shared" si="45"/>
        <v>2.8057869996700902E-2</v>
      </c>
      <c r="F220" s="63">
        <f t="shared" si="46"/>
        <v>0.19677</v>
      </c>
      <c r="G220" s="63">
        <f t="shared" si="46"/>
        <v>2.8057869996700904E-3</v>
      </c>
      <c r="H220" s="63">
        <f t="shared" si="47"/>
        <v>0.38718432899999999</v>
      </c>
      <c r="I220" s="63">
        <f t="shared" si="48"/>
        <v>0.76186260417329998</v>
      </c>
      <c r="J220" s="63">
        <f t="shared" si="49"/>
        <v>1.4991170462318024</v>
      </c>
      <c r="K220" s="63">
        <f t="shared" si="50"/>
        <v>5.5209470792508368E-3</v>
      </c>
      <c r="L220" s="63">
        <f t="shared" si="51"/>
        <v>1.0863567567841872E-2</v>
      </c>
      <c r="M220" s="63">
        <f t="shared" ca="1" si="43"/>
        <v>4.0928472449938774E-2</v>
      </c>
      <c r="N220" s="63">
        <f t="shared" ca="1" si="52"/>
        <v>1.6565240750929275E-5</v>
      </c>
      <c r="O220" s="17">
        <f t="shared" ca="1" si="53"/>
        <v>993196.90345054108</v>
      </c>
      <c r="P220" s="63">
        <f t="shared" ca="1" si="54"/>
        <v>32292397.928555485</v>
      </c>
      <c r="Q220" s="63">
        <f t="shared" ca="1" si="55"/>
        <v>566276.52513659361</v>
      </c>
      <c r="R220">
        <f t="shared" ca="1" si="44"/>
        <v>-1.2870602453237873E-2</v>
      </c>
    </row>
    <row r="221" spans="1:18">
      <c r="A221" s="73">
        <v>19830.5</v>
      </c>
      <c r="B221" s="73">
        <v>1.244445500196889E-2</v>
      </c>
      <c r="C221" s="73">
        <v>0.1</v>
      </c>
      <c r="D221" s="75">
        <f t="shared" si="45"/>
        <v>1.98305</v>
      </c>
      <c r="E221" s="75">
        <f t="shared" si="45"/>
        <v>1.244445500196889E-2</v>
      </c>
      <c r="F221" s="63">
        <f t="shared" si="46"/>
        <v>0.19830500000000001</v>
      </c>
      <c r="G221" s="63">
        <f t="shared" si="46"/>
        <v>1.2444455001968892E-3</v>
      </c>
      <c r="H221" s="63">
        <f t="shared" si="47"/>
        <v>0.39324873025000001</v>
      </c>
      <c r="I221" s="63">
        <f t="shared" si="48"/>
        <v>0.77983189452226254</v>
      </c>
      <c r="J221" s="63">
        <f t="shared" si="49"/>
        <v>1.5464456384323728</v>
      </c>
      <c r="K221" s="63">
        <f t="shared" si="50"/>
        <v>2.4677976491654409E-3</v>
      </c>
      <c r="L221" s="63">
        <f t="shared" si="51"/>
        <v>4.8937661281775275E-3</v>
      </c>
      <c r="M221" s="63">
        <f t="shared" ca="1" si="43"/>
        <v>4.1792692963395203E-2</v>
      </c>
      <c r="N221" s="63">
        <f t="shared" ca="1" si="52"/>
        <v>8.6131907144050448E-5</v>
      </c>
      <c r="O221" s="17">
        <f t="shared" ca="1" si="53"/>
        <v>905388.64073214668</v>
      </c>
      <c r="P221" s="63">
        <f t="shared" ca="1" si="54"/>
        <v>31863409.799348015</v>
      </c>
      <c r="Q221" s="63">
        <f t="shared" ca="1" si="55"/>
        <v>505354.61055039323</v>
      </c>
      <c r="R221">
        <f t="shared" ca="1" si="44"/>
        <v>-2.9348237961426313E-2</v>
      </c>
    </row>
    <row r="222" spans="1:18">
      <c r="A222" s="73">
        <v>20546</v>
      </c>
      <c r="B222" s="73">
        <v>4.1653259992017411E-2</v>
      </c>
      <c r="C222" s="73">
        <v>1</v>
      </c>
      <c r="D222" s="75">
        <f t="shared" si="45"/>
        <v>2.0546000000000002</v>
      </c>
      <c r="E222" s="75">
        <f t="shared" si="45"/>
        <v>4.1653259992017411E-2</v>
      </c>
      <c r="F222" s="63">
        <f t="shared" si="46"/>
        <v>2.0546000000000002</v>
      </c>
      <c r="G222" s="63">
        <f t="shared" si="46"/>
        <v>4.1653259992017411E-2</v>
      </c>
      <c r="H222" s="63">
        <f t="shared" si="47"/>
        <v>4.2213811600000009</v>
      </c>
      <c r="I222" s="63">
        <f t="shared" si="48"/>
        <v>8.6732497313360017</v>
      </c>
      <c r="J222" s="63">
        <f t="shared" si="49"/>
        <v>17.820058898002952</v>
      </c>
      <c r="K222" s="63">
        <f t="shared" si="50"/>
        <v>8.5580787979598977E-2</v>
      </c>
      <c r="L222" s="63">
        <f t="shared" si="51"/>
        <v>0.17583428698288409</v>
      </c>
      <c r="M222" s="63">
        <f t="shared" ca="1" si="43"/>
        <v>4.5931113940922551E-2</v>
      </c>
      <c r="N222" s="63">
        <f t="shared" ca="1" si="52"/>
        <v>1.8300034408163301E-5</v>
      </c>
      <c r="O222" s="17">
        <f t="shared" ca="1" si="53"/>
        <v>54803515.516595542</v>
      </c>
      <c r="P222" s="63">
        <f t="shared" ca="1" si="54"/>
        <v>2967972901.126987</v>
      </c>
      <c r="Q222" s="63">
        <f t="shared" ca="1" si="55"/>
        <v>25747455.046407346</v>
      </c>
      <c r="R222">
        <f t="shared" ca="1" si="44"/>
        <v>-4.2778539489051401E-3</v>
      </c>
    </row>
    <row r="223" spans="1:18">
      <c r="A223" s="73">
        <v>20631.5</v>
      </c>
      <c r="B223" s="73">
        <v>3.8246764997893479E-2</v>
      </c>
      <c r="C223" s="73">
        <v>0.1</v>
      </c>
      <c r="D223" s="75">
        <f t="shared" si="45"/>
        <v>2.0631499999999998</v>
      </c>
      <c r="E223" s="75">
        <f t="shared" si="45"/>
        <v>3.8246764997893479E-2</v>
      </c>
      <c r="F223" s="63">
        <f t="shared" si="46"/>
        <v>0.206315</v>
      </c>
      <c r="G223" s="63">
        <f t="shared" si="46"/>
        <v>3.8246764997893479E-3</v>
      </c>
      <c r="H223" s="63">
        <f t="shared" si="47"/>
        <v>0.42565879224999997</v>
      </c>
      <c r="I223" s="63">
        <f t="shared" si="48"/>
        <v>0.87819793723058737</v>
      </c>
      <c r="J223" s="63">
        <f t="shared" si="49"/>
        <v>1.8118540741972862</v>
      </c>
      <c r="K223" s="63">
        <f t="shared" si="50"/>
        <v>7.8908813205403917E-3</v>
      </c>
      <c r="L223" s="63">
        <f t="shared" si="51"/>
        <v>1.6280071796472909E-2</v>
      </c>
      <c r="M223" s="63">
        <f t="shared" ca="1" si="43"/>
        <v>4.643776752283911E-2</v>
      </c>
      <c r="N223" s="63">
        <f t="shared" ca="1" si="52"/>
        <v>6.7092522363665715E-6</v>
      </c>
      <c r="O223" s="17">
        <f t="shared" ca="1" si="53"/>
        <v>511123.64212045236</v>
      </c>
      <c r="P223" s="63">
        <f t="shared" ca="1" si="54"/>
        <v>29399683.279488061</v>
      </c>
      <c r="Q223" s="63">
        <f t="shared" ca="1" si="55"/>
        <v>232390.86405299595</v>
      </c>
      <c r="R223">
        <f t="shared" ca="1" si="44"/>
        <v>-8.1910025249456314E-3</v>
      </c>
    </row>
    <row r="224" spans="1:18">
      <c r="A224" s="73">
        <v>20746</v>
      </c>
      <c r="B224" s="73">
        <v>3.9115260005928576E-2</v>
      </c>
      <c r="C224" s="73">
        <v>1</v>
      </c>
      <c r="D224" s="75">
        <f t="shared" si="45"/>
        <v>2.0746000000000002</v>
      </c>
      <c r="E224" s="75">
        <f t="shared" si="45"/>
        <v>3.9115260005928576E-2</v>
      </c>
      <c r="F224" s="63">
        <f t="shared" si="46"/>
        <v>2.0746000000000002</v>
      </c>
      <c r="G224" s="63">
        <f t="shared" si="46"/>
        <v>3.9115260005928576E-2</v>
      </c>
      <c r="H224" s="63">
        <f t="shared" si="47"/>
        <v>4.3039651600000006</v>
      </c>
      <c r="I224" s="63">
        <f t="shared" si="48"/>
        <v>8.9290061209360019</v>
      </c>
      <c r="J224" s="63">
        <f t="shared" si="49"/>
        <v>18.524116098493831</v>
      </c>
      <c r="K224" s="63">
        <f t="shared" si="50"/>
        <v>8.1148518408299439E-2</v>
      </c>
      <c r="L224" s="63">
        <f t="shared" si="51"/>
        <v>0.16835071628985804</v>
      </c>
      <c r="M224" s="63">
        <f t="shared" ca="1" si="43"/>
        <v>4.7120322940509871E-2</v>
      </c>
      <c r="N224" s="63">
        <f t="shared" ca="1" si="52"/>
        <v>6.4081032586607293E-5</v>
      </c>
      <c r="O224" s="17">
        <f t="shared" ca="1" si="53"/>
        <v>46365134.911824897</v>
      </c>
      <c r="P224" s="63">
        <f t="shared" ca="1" si="54"/>
        <v>2901866336.6321015</v>
      </c>
      <c r="Q224" s="63">
        <f t="shared" ca="1" si="55"/>
        <v>20050173.417562351</v>
      </c>
      <c r="R224">
        <f t="shared" ca="1" si="44"/>
        <v>-8.0050629345812946E-3</v>
      </c>
    </row>
    <row r="225" spans="1:18">
      <c r="A225" s="73">
        <v>21493</v>
      </c>
      <c r="B225" s="73">
        <v>4.8684829998819623E-2</v>
      </c>
      <c r="C225" s="73">
        <v>0.1</v>
      </c>
      <c r="D225" s="75">
        <f t="shared" si="45"/>
        <v>2.1493000000000002</v>
      </c>
      <c r="E225" s="75">
        <f t="shared" si="45"/>
        <v>4.8684829998819623E-2</v>
      </c>
      <c r="F225" s="63">
        <f t="shared" si="46"/>
        <v>0.21493000000000004</v>
      </c>
      <c r="G225" s="63">
        <f t="shared" si="46"/>
        <v>4.8684829998819623E-3</v>
      </c>
      <c r="H225" s="63">
        <f t="shared" si="47"/>
        <v>0.46194904900000011</v>
      </c>
      <c r="I225" s="63">
        <f t="shared" si="48"/>
        <v>0.99286709101570036</v>
      </c>
      <c r="J225" s="63">
        <f t="shared" si="49"/>
        <v>2.1339692387200451</v>
      </c>
      <c r="K225" s="63">
        <f t="shared" si="50"/>
        <v>1.0463830511646302E-2</v>
      </c>
      <c r="L225" s="63">
        <f t="shared" si="51"/>
        <v>2.24899109186814E-2</v>
      </c>
      <c r="M225" s="63">
        <f t="shared" ca="1" si="43"/>
        <v>5.1687264607065644E-2</v>
      </c>
      <c r="N225" s="63">
        <f t="shared" ca="1" si="52"/>
        <v>9.014613576793439E-7</v>
      </c>
      <c r="O225" s="17">
        <f t="shared" ca="1" si="53"/>
        <v>209648.48904626997</v>
      </c>
      <c r="P225" s="63">
        <f t="shared" ca="1" si="54"/>
        <v>26377308.863891896</v>
      </c>
      <c r="Q225" s="63">
        <f t="shared" ca="1" si="55"/>
        <v>45919.572315552388</v>
      </c>
      <c r="R225">
        <f t="shared" ca="1" si="44"/>
        <v>-3.0024346082460213E-3</v>
      </c>
    </row>
    <row r="226" spans="1:18">
      <c r="A226" s="73">
        <v>21493</v>
      </c>
      <c r="B226" s="73">
        <v>4.8684829998819623E-2</v>
      </c>
      <c r="C226" s="73">
        <v>1</v>
      </c>
      <c r="D226" s="75">
        <f t="shared" si="45"/>
        <v>2.1493000000000002</v>
      </c>
      <c r="E226" s="75">
        <f t="shared" si="45"/>
        <v>4.8684829998819623E-2</v>
      </c>
      <c r="F226" s="63">
        <f t="shared" si="46"/>
        <v>2.1493000000000002</v>
      </c>
      <c r="G226" s="63">
        <f t="shared" si="46"/>
        <v>4.8684829998819623E-2</v>
      </c>
      <c r="H226" s="63">
        <f t="shared" si="47"/>
        <v>4.6194904900000013</v>
      </c>
      <c r="I226" s="63">
        <f t="shared" si="48"/>
        <v>9.9286709101570043</v>
      </c>
      <c r="J226" s="63">
        <f t="shared" si="49"/>
        <v>21.339692387200451</v>
      </c>
      <c r="K226" s="63">
        <f t="shared" si="50"/>
        <v>0.10463830511646302</v>
      </c>
      <c r="L226" s="63">
        <f t="shared" si="51"/>
        <v>0.22489910918681399</v>
      </c>
      <c r="M226" s="63">
        <f t="shared" ca="1" si="43"/>
        <v>5.1687264607065644E-2</v>
      </c>
      <c r="N226" s="63">
        <f t="shared" ca="1" si="52"/>
        <v>9.0146135767934388E-6</v>
      </c>
      <c r="O226" s="17">
        <f t="shared" ca="1" si="53"/>
        <v>20964848.904626995</v>
      </c>
      <c r="P226" s="63">
        <f t="shared" ca="1" si="54"/>
        <v>2637730886.3891859</v>
      </c>
      <c r="Q226" s="63">
        <f t="shared" ca="1" si="55"/>
        <v>4591957.2315552467</v>
      </c>
      <c r="R226">
        <f t="shared" ca="1" si="44"/>
        <v>-3.0024346082460213E-3</v>
      </c>
    </row>
    <row r="227" spans="1:18">
      <c r="A227" s="73">
        <v>21522.5</v>
      </c>
      <c r="B227" s="73">
        <v>4.1436974999669474E-2</v>
      </c>
      <c r="C227" s="73">
        <v>1</v>
      </c>
      <c r="D227" s="75">
        <f t="shared" si="45"/>
        <v>2.15225</v>
      </c>
      <c r="E227" s="75">
        <f t="shared" si="45"/>
        <v>4.1436974999669474E-2</v>
      </c>
      <c r="F227" s="63">
        <f t="shared" si="46"/>
        <v>2.15225</v>
      </c>
      <c r="G227" s="63">
        <f t="shared" si="46"/>
        <v>4.1436974999669474E-2</v>
      </c>
      <c r="H227" s="63">
        <f t="shared" si="47"/>
        <v>4.6321800624999998</v>
      </c>
      <c r="I227" s="63">
        <f t="shared" si="48"/>
        <v>9.9696095395156252</v>
      </c>
      <c r="J227" s="63">
        <f t="shared" si="49"/>
        <v>21.457092131422506</v>
      </c>
      <c r="K227" s="63">
        <f t="shared" si="50"/>
        <v>8.9182729443038622E-2</v>
      </c>
      <c r="L227" s="63">
        <f t="shared" si="51"/>
        <v>0.19194352944377988</v>
      </c>
      <c r="M227" s="63">
        <f t="shared" ca="1" si="43"/>
        <v>5.1871674680862415E-2</v>
      </c>
      <c r="N227" s="63">
        <f t="shared" ca="1" si="52"/>
        <v>1.0888295743668807E-4</v>
      </c>
      <c r="O227" s="17">
        <f t="shared" ca="1" si="53"/>
        <v>20162255.942079592</v>
      </c>
      <c r="P227" s="63">
        <f t="shared" ca="1" si="54"/>
        <v>2626790732.1088014</v>
      </c>
      <c r="Q227" s="63">
        <f t="shared" ca="1" si="55"/>
        <v>4191071.0550478189</v>
      </c>
      <c r="R227">
        <f t="shared" ca="1" si="44"/>
        <v>-1.0434699681192941E-2</v>
      </c>
    </row>
    <row r="228" spans="1:18">
      <c r="A228" s="73">
        <v>21527.5</v>
      </c>
      <c r="B228" s="73">
        <v>4.1308525003842078E-2</v>
      </c>
      <c r="C228" s="73">
        <v>1</v>
      </c>
      <c r="D228" s="75">
        <f t="shared" si="45"/>
        <v>2.1527500000000002</v>
      </c>
      <c r="E228" s="75">
        <f t="shared" si="45"/>
        <v>4.1308525003842078E-2</v>
      </c>
      <c r="F228" s="63">
        <f t="shared" si="46"/>
        <v>2.1527500000000002</v>
      </c>
      <c r="G228" s="63">
        <f t="shared" si="46"/>
        <v>4.1308525003842078E-2</v>
      </c>
      <c r="H228" s="63">
        <f t="shared" si="47"/>
        <v>4.6343325625000009</v>
      </c>
      <c r="I228" s="63">
        <f t="shared" si="48"/>
        <v>9.9765594239218771</v>
      </c>
      <c r="J228" s="63">
        <f t="shared" si="49"/>
        <v>21.477038299847823</v>
      </c>
      <c r="K228" s="63">
        <f t="shared" si="50"/>
        <v>8.8926927202021042E-2</v>
      </c>
      <c r="L228" s="63">
        <f t="shared" si="51"/>
        <v>0.19143744253415082</v>
      </c>
      <c r="M228" s="63">
        <f t="shared" ca="1" si="43"/>
        <v>5.1902961166525527E-2</v>
      </c>
      <c r="N228" s="63">
        <f t="shared" ca="1" si="52"/>
        <v>1.122420776051748E-4</v>
      </c>
      <c r="O228" s="17">
        <f t="shared" ca="1" si="53"/>
        <v>20027747.712500282</v>
      </c>
      <c r="P228" s="63">
        <f t="shared" ca="1" si="54"/>
        <v>2624932942.7625375</v>
      </c>
      <c r="Q228" s="63">
        <f t="shared" ca="1" si="55"/>
        <v>4124832.5844917647</v>
      </c>
      <c r="R228">
        <f t="shared" ca="1" si="44"/>
        <v>-1.0594436162683449E-2</v>
      </c>
    </row>
    <row r="229" spans="1:18">
      <c r="A229" s="73">
        <v>25023</v>
      </c>
      <c r="B229" s="73">
        <v>2.8599130004295148E-2</v>
      </c>
      <c r="C229" s="73">
        <v>0.1</v>
      </c>
      <c r="D229" s="75">
        <f t="shared" si="45"/>
        <v>2.5023</v>
      </c>
      <c r="E229" s="75">
        <f t="shared" si="45"/>
        <v>2.8599130004295148E-2</v>
      </c>
      <c r="F229" s="63">
        <f t="shared" si="46"/>
        <v>0.25023000000000001</v>
      </c>
      <c r="G229" s="63">
        <f t="shared" si="46"/>
        <v>2.8599130004295149E-3</v>
      </c>
      <c r="H229" s="63">
        <f t="shared" si="47"/>
        <v>0.62615052900000001</v>
      </c>
      <c r="I229" s="63">
        <f t="shared" si="48"/>
        <v>1.5668164687167001</v>
      </c>
      <c r="J229" s="63">
        <f t="shared" si="49"/>
        <v>3.9206448496697988</v>
      </c>
      <c r="K229" s="63">
        <f t="shared" si="50"/>
        <v>7.1563603009747751E-3</v>
      </c>
      <c r="L229" s="63">
        <f t="shared" si="51"/>
        <v>1.7907360381129181E-2</v>
      </c>
      <c r="M229" s="63">
        <f t="shared" ca="1" si="43"/>
        <v>7.5941714408320884E-2</v>
      </c>
      <c r="N229" s="63">
        <f t="shared" ca="1" si="52"/>
        <v>2.241320298052301E-4</v>
      </c>
      <c r="O229" s="17">
        <f t="shared" ca="1" si="53"/>
        <v>388756.14261126763</v>
      </c>
      <c r="P229" s="63">
        <f t="shared" ca="1" si="54"/>
        <v>11944486.2708585</v>
      </c>
      <c r="Q229" s="63">
        <f t="shared" ca="1" si="55"/>
        <v>1249144.6270927896</v>
      </c>
      <c r="R229">
        <f t="shared" ca="1" si="44"/>
        <v>-4.7342584404025737E-2</v>
      </c>
    </row>
    <row r="230" spans="1:18">
      <c r="A230" s="73">
        <v>25101</v>
      </c>
      <c r="B230" s="73">
        <v>4.4035309998434968E-2</v>
      </c>
      <c r="C230" s="73">
        <v>0.1</v>
      </c>
      <c r="D230" s="75">
        <f t="shared" si="45"/>
        <v>2.5101</v>
      </c>
      <c r="E230" s="75">
        <f t="shared" si="45"/>
        <v>4.4035309998434968E-2</v>
      </c>
      <c r="F230" s="63">
        <f t="shared" si="46"/>
        <v>0.25101000000000001</v>
      </c>
      <c r="G230" s="63">
        <f t="shared" si="46"/>
        <v>4.4035309998434972E-3</v>
      </c>
      <c r="H230" s="63">
        <f t="shared" si="47"/>
        <v>0.63006020100000004</v>
      </c>
      <c r="I230" s="63">
        <f t="shared" si="48"/>
        <v>1.5815141105301</v>
      </c>
      <c r="J230" s="63">
        <f t="shared" si="49"/>
        <v>3.9697585688416042</v>
      </c>
      <c r="K230" s="63">
        <f t="shared" si="50"/>
        <v>1.1053303162707162E-2</v>
      </c>
      <c r="L230" s="63">
        <f t="shared" si="51"/>
        <v>2.7744896268711249E-2</v>
      </c>
      <c r="M230" s="63">
        <f t="shared" ca="1" si="43"/>
        <v>7.6527474263197115E-2</v>
      </c>
      <c r="N230" s="63">
        <f t="shared" ca="1" si="52"/>
        <v>1.0557407386082863E-4</v>
      </c>
      <c r="O230" s="17">
        <f t="shared" ca="1" si="53"/>
        <v>419784.20017557259</v>
      </c>
      <c r="P230" s="63">
        <f t="shared" ca="1" si="54"/>
        <v>11626469.379285945</v>
      </c>
      <c r="Q230" s="63">
        <f t="shared" ca="1" si="55"/>
        <v>1325591.2445464393</v>
      </c>
      <c r="R230">
        <f t="shared" ca="1" si="44"/>
        <v>-3.2492164264762147E-2</v>
      </c>
    </row>
    <row r="231" spans="1:18">
      <c r="A231" s="73">
        <v>25140</v>
      </c>
      <c r="B231" s="73">
        <v>3.5743400003411807E-2</v>
      </c>
      <c r="C231" s="73">
        <v>0.1</v>
      </c>
      <c r="D231" s="75">
        <f t="shared" si="45"/>
        <v>2.5139999999999998</v>
      </c>
      <c r="E231" s="75">
        <f t="shared" si="45"/>
        <v>3.5743400003411807E-2</v>
      </c>
      <c r="F231" s="63">
        <f t="shared" si="46"/>
        <v>0.25140000000000001</v>
      </c>
      <c r="G231" s="63">
        <f t="shared" si="46"/>
        <v>3.5743400003411807E-3</v>
      </c>
      <c r="H231" s="63">
        <f t="shared" si="47"/>
        <v>0.63201960000000001</v>
      </c>
      <c r="I231" s="63">
        <f t="shared" si="48"/>
        <v>1.5888972743999998</v>
      </c>
      <c r="J231" s="63">
        <f t="shared" si="49"/>
        <v>3.9944877478415992</v>
      </c>
      <c r="K231" s="63">
        <f t="shared" si="50"/>
        <v>8.9858907608577274E-3</v>
      </c>
      <c r="L231" s="63">
        <f t="shared" si="51"/>
        <v>2.2590529372796323E-2</v>
      </c>
      <c r="M231" s="63">
        <f t="shared" ca="1" si="43"/>
        <v>7.6821162065203216E-2</v>
      </c>
      <c r="N231" s="63">
        <f t="shared" ca="1" si="52"/>
        <v>1.6873825360051497E-4</v>
      </c>
      <c r="O231" s="17">
        <f t="shared" ca="1" si="53"/>
        <v>435755.8280393965</v>
      </c>
      <c r="P231" s="63">
        <f t="shared" ca="1" si="54"/>
        <v>11468059.541335547</v>
      </c>
      <c r="Q231" s="63">
        <f t="shared" ca="1" si="55"/>
        <v>1364827.3238847512</v>
      </c>
      <c r="R231">
        <f t="shared" ca="1" si="44"/>
        <v>-4.1077762061791409E-2</v>
      </c>
    </row>
    <row r="232" spans="1:18">
      <c r="A232" s="73">
        <v>25145</v>
      </c>
      <c r="B232" s="73">
        <v>3.1824949997826479E-2</v>
      </c>
      <c r="C232" s="73">
        <v>0.1</v>
      </c>
      <c r="D232" s="75">
        <f t="shared" si="45"/>
        <v>2.5145</v>
      </c>
      <c r="E232" s="75">
        <f t="shared" si="45"/>
        <v>3.1824949997826479E-2</v>
      </c>
      <c r="F232" s="63">
        <f t="shared" si="46"/>
        <v>0.25145000000000001</v>
      </c>
      <c r="G232" s="63">
        <f t="shared" si="46"/>
        <v>3.1824949997826483E-3</v>
      </c>
      <c r="H232" s="63">
        <f t="shared" si="47"/>
        <v>0.63227102499999999</v>
      </c>
      <c r="I232" s="63">
        <f t="shared" si="48"/>
        <v>1.5898454923624998</v>
      </c>
      <c r="J232" s="63">
        <f t="shared" si="49"/>
        <v>3.9976664905455057</v>
      </c>
      <c r="K232" s="63">
        <f t="shared" si="50"/>
        <v>8.002383676953469E-3</v>
      </c>
      <c r="L232" s="63">
        <f t="shared" si="51"/>
        <v>2.0121993755699497E-2</v>
      </c>
      <c r="M232" s="63">
        <f t="shared" ca="1" si="43"/>
        <v>7.6858853298290786E-2</v>
      </c>
      <c r="N232" s="63">
        <f t="shared" ca="1" si="52"/>
        <v>2.0280524464755701E-4</v>
      </c>
      <c r="O232" s="17">
        <f t="shared" ca="1" si="53"/>
        <v>437825.5657209371</v>
      </c>
      <c r="P232" s="63">
        <f t="shared" ca="1" si="54"/>
        <v>11447780.495803785</v>
      </c>
      <c r="Q232" s="63">
        <f t="shared" ca="1" si="55"/>
        <v>1369906.7721319799</v>
      </c>
      <c r="R232">
        <f t="shared" ca="1" si="44"/>
        <v>-4.5033903300464306E-2</v>
      </c>
    </row>
    <row r="233" spans="1:18">
      <c r="A233" s="73">
        <v>25992</v>
      </c>
      <c r="B233" s="73">
        <v>8.2525520003400743E-2</v>
      </c>
      <c r="C233" s="73">
        <v>1</v>
      </c>
      <c r="D233" s="75">
        <f t="shared" si="45"/>
        <v>2.5992000000000002</v>
      </c>
      <c r="E233" s="75">
        <f t="shared" si="45"/>
        <v>8.2525520003400743E-2</v>
      </c>
      <c r="F233" s="63">
        <f t="shared" si="46"/>
        <v>2.5992000000000002</v>
      </c>
      <c r="G233" s="63">
        <f t="shared" si="46"/>
        <v>8.2525520003400743E-2</v>
      </c>
      <c r="H233" s="63">
        <f t="shared" si="47"/>
        <v>6.7558406400000006</v>
      </c>
      <c r="I233" s="63">
        <f t="shared" si="48"/>
        <v>17.559780991488005</v>
      </c>
      <c r="J233" s="63">
        <f t="shared" si="49"/>
        <v>45.641382753075625</v>
      </c>
      <c r="K233" s="63">
        <f t="shared" si="50"/>
        <v>0.21450033159283924</v>
      </c>
      <c r="L233" s="63">
        <f t="shared" si="51"/>
        <v>0.55752926187610774</v>
      </c>
      <c r="M233" s="63">
        <f t="shared" ca="1" si="43"/>
        <v>8.3371514528876589E-2</v>
      </c>
      <c r="N233" s="63">
        <f t="shared" ca="1" si="52"/>
        <v>7.1570673713510204E-7</v>
      </c>
      <c r="O233" s="17">
        <f t="shared" ca="1" si="53"/>
        <v>86164037.049641356</v>
      </c>
      <c r="P233" s="63">
        <f t="shared" ca="1" si="54"/>
        <v>813635884.46234977</v>
      </c>
      <c r="Q233" s="63">
        <f t="shared" ca="1" si="55"/>
        <v>240026761.60002935</v>
      </c>
      <c r="R233">
        <f t="shared" ca="1" si="44"/>
        <v>-8.4599452547584608E-4</v>
      </c>
    </row>
    <row r="234" spans="1:18">
      <c r="A234" s="73">
        <v>26009</v>
      </c>
      <c r="B234" s="73">
        <v>9.3748790000972804E-2</v>
      </c>
      <c r="C234" s="73">
        <v>0.1</v>
      </c>
      <c r="D234" s="75">
        <f t="shared" si="45"/>
        <v>2.6009000000000002</v>
      </c>
      <c r="E234" s="75">
        <f t="shared" si="45"/>
        <v>9.3748790000972804E-2</v>
      </c>
      <c r="F234" s="63">
        <f t="shared" si="46"/>
        <v>0.26009000000000004</v>
      </c>
      <c r="G234" s="63">
        <f t="shared" si="46"/>
        <v>9.3748790000972807E-3</v>
      </c>
      <c r="H234" s="63">
        <f t="shared" si="47"/>
        <v>0.67646808100000022</v>
      </c>
      <c r="I234" s="63">
        <f t="shared" si="48"/>
        <v>1.7594258318729008</v>
      </c>
      <c r="J234" s="63">
        <f t="shared" si="49"/>
        <v>4.576090646118228</v>
      </c>
      <c r="K234" s="63">
        <f t="shared" si="50"/>
        <v>2.4383122791353018E-2</v>
      </c>
      <c r="L234" s="63">
        <f t="shared" si="51"/>
        <v>6.3418064068030064E-2</v>
      </c>
      <c r="M234" s="63">
        <f t="shared" ca="1" si="43"/>
        <v>8.3504829594680918E-2</v>
      </c>
      <c r="N234" s="63">
        <f t="shared" ca="1" si="52"/>
        <v>1.0493872480567581E-5</v>
      </c>
      <c r="O234" s="17">
        <f t="shared" ca="1" si="53"/>
        <v>871651.15148861648</v>
      </c>
      <c r="P234" s="63">
        <f t="shared" ca="1" si="54"/>
        <v>8072940.0309962789</v>
      </c>
      <c r="Q234" s="63">
        <f t="shared" ca="1" si="55"/>
        <v>2424578.8437368474</v>
      </c>
      <c r="R234">
        <f t="shared" ca="1" si="44"/>
        <v>1.0243960406291885E-2</v>
      </c>
    </row>
    <row r="235" spans="1:18">
      <c r="A235" s="73">
        <v>26014</v>
      </c>
      <c r="B235" s="73">
        <v>7.94203400000697E-2</v>
      </c>
      <c r="C235" s="73">
        <v>0.1</v>
      </c>
      <c r="D235" s="75">
        <f t="shared" si="45"/>
        <v>2.6013999999999999</v>
      </c>
      <c r="E235" s="75">
        <f t="shared" si="45"/>
        <v>7.94203400000697E-2</v>
      </c>
      <c r="F235" s="63">
        <f t="shared" si="46"/>
        <v>0.26013999999999998</v>
      </c>
      <c r="G235" s="63">
        <f t="shared" si="46"/>
        <v>7.9420340000069707E-3</v>
      </c>
      <c r="H235" s="63">
        <f t="shared" si="47"/>
        <v>0.67672819599999989</v>
      </c>
      <c r="I235" s="63">
        <f t="shared" si="48"/>
        <v>1.7604407290743997</v>
      </c>
      <c r="J235" s="63">
        <f t="shared" si="49"/>
        <v>4.5796105126141438</v>
      </c>
      <c r="K235" s="63">
        <f t="shared" si="50"/>
        <v>2.0660407247618133E-2</v>
      </c>
      <c r="L235" s="63">
        <f t="shared" si="51"/>
        <v>5.3745983413953813E-2</v>
      </c>
      <c r="M235" s="63">
        <f t="shared" ca="1" si="43"/>
        <v>8.3544059383542313E-2</v>
      </c>
      <c r="N235" s="63">
        <f t="shared" ca="1" si="52"/>
        <v>1.7005061553627745E-6</v>
      </c>
      <c r="O235" s="17">
        <f t="shared" ca="1" si="53"/>
        <v>874606.87523012783</v>
      </c>
      <c r="P235" s="63">
        <f t="shared" ca="1" si="54"/>
        <v>8054314.2464416763</v>
      </c>
      <c r="Q235" s="63">
        <f t="shared" ca="1" si="55"/>
        <v>2431757.7120450987</v>
      </c>
      <c r="R235">
        <f t="shared" ca="1" si="44"/>
        <v>-4.1237193834726127E-3</v>
      </c>
    </row>
    <row r="236" spans="1:18">
      <c r="A236" s="73">
        <v>26822</v>
      </c>
      <c r="B236" s="73">
        <v>4.2552819999400526E-2</v>
      </c>
      <c r="C236" s="73">
        <v>0.1</v>
      </c>
      <c r="D236" s="75">
        <f t="shared" si="45"/>
        <v>2.6821999999999999</v>
      </c>
      <c r="E236" s="75">
        <f t="shared" si="45"/>
        <v>4.2552819999400526E-2</v>
      </c>
      <c r="F236" s="63">
        <f t="shared" si="46"/>
        <v>0.26822000000000001</v>
      </c>
      <c r="G236" s="63">
        <f t="shared" si="46"/>
        <v>4.2552819999400531E-3</v>
      </c>
      <c r="H236" s="63">
        <f t="shared" si="47"/>
        <v>0.719419684</v>
      </c>
      <c r="I236" s="63">
        <f t="shared" si="48"/>
        <v>1.9296274764248</v>
      </c>
      <c r="J236" s="63">
        <f t="shared" si="49"/>
        <v>5.1756468172665988</v>
      </c>
      <c r="K236" s="63">
        <f t="shared" si="50"/>
        <v>1.141351738023921E-2</v>
      </c>
      <c r="L236" s="63">
        <f t="shared" si="51"/>
        <v>3.0613336317277608E-2</v>
      </c>
      <c r="M236" s="63">
        <f t="shared" ca="1" si="43"/>
        <v>8.9999897457106529E-2</v>
      </c>
      <c r="N236" s="63">
        <f t="shared" ca="1" si="52"/>
        <v>2.2512251592775529E-4</v>
      </c>
      <c r="O236" s="17">
        <f t="shared" ca="1" si="53"/>
        <v>1420816.4723520754</v>
      </c>
      <c r="P236" s="63">
        <f t="shared" ca="1" si="54"/>
        <v>5228325.4255977571</v>
      </c>
      <c r="Q236" s="63">
        <f t="shared" ca="1" si="55"/>
        <v>3769808.7488531824</v>
      </c>
      <c r="R236">
        <f t="shared" ca="1" si="44"/>
        <v>-4.7447077457706002E-2</v>
      </c>
    </row>
    <row r="237" spans="1:18">
      <c r="A237" s="73">
        <v>26897.5</v>
      </c>
      <c r="B237" s="73">
        <v>8.3353224996244535E-2</v>
      </c>
      <c r="C237" s="73">
        <v>1</v>
      </c>
      <c r="D237" s="75">
        <f t="shared" si="45"/>
        <v>2.6897500000000001</v>
      </c>
      <c r="E237" s="75">
        <f t="shared" si="45"/>
        <v>8.3353224996244535E-2</v>
      </c>
      <c r="F237" s="63">
        <f t="shared" si="46"/>
        <v>2.6897500000000001</v>
      </c>
      <c r="G237" s="63">
        <f t="shared" si="46"/>
        <v>8.3353224996244535E-2</v>
      </c>
      <c r="H237" s="63">
        <f t="shared" si="47"/>
        <v>7.2347550625000006</v>
      </c>
      <c r="I237" s="63">
        <f t="shared" si="48"/>
        <v>19.459682429359376</v>
      </c>
      <c r="J237" s="63">
        <f t="shared" si="49"/>
        <v>52.341680814369383</v>
      </c>
      <c r="K237" s="63">
        <f t="shared" si="50"/>
        <v>0.22419933693364874</v>
      </c>
      <c r="L237" s="63">
        <f t="shared" si="51"/>
        <v>0.60304016651728176</v>
      </c>
      <c r="M237" s="63">
        <f t="shared" ca="1" si="43"/>
        <v>9.0614944722332363E-2</v>
      </c>
      <c r="N237" s="63">
        <f t="shared" ca="1" si="52"/>
        <v>5.273257338025309E-5</v>
      </c>
      <c r="O237" s="17">
        <f t="shared" ca="1" si="53"/>
        <v>147888518.24770984</v>
      </c>
      <c r="P237" s="63">
        <f t="shared" ca="1" si="54"/>
        <v>498559050.69431126</v>
      </c>
      <c r="Q237" s="63">
        <f t="shared" ca="1" si="55"/>
        <v>391375610.13045043</v>
      </c>
      <c r="R237">
        <f t="shared" ca="1" si="44"/>
        <v>-7.2617197260878286E-3</v>
      </c>
    </row>
    <row r="238" spans="1:18">
      <c r="A238" s="73">
        <v>28643</v>
      </c>
      <c r="B238" s="73">
        <v>9.4021329998213332E-2</v>
      </c>
      <c r="C238" s="73">
        <v>0.1</v>
      </c>
      <c r="D238" s="75">
        <f t="shared" si="45"/>
        <v>2.8643000000000001</v>
      </c>
      <c r="E238" s="75">
        <f t="shared" si="45"/>
        <v>9.4021329998213332E-2</v>
      </c>
      <c r="F238" s="63">
        <f t="shared" si="46"/>
        <v>0.28643000000000002</v>
      </c>
      <c r="G238" s="63">
        <f t="shared" si="46"/>
        <v>9.4021329998213339E-3</v>
      </c>
      <c r="H238" s="63">
        <f t="shared" si="47"/>
        <v>0.82042144900000002</v>
      </c>
      <c r="I238" s="63">
        <f t="shared" si="48"/>
        <v>2.3499331563707</v>
      </c>
      <c r="J238" s="63">
        <f t="shared" si="49"/>
        <v>6.7309135397925965</v>
      </c>
      <c r="K238" s="63">
        <f t="shared" si="50"/>
        <v>2.6930529551388246E-2</v>
      </c>
      <c r="L238" s="63">
        <f t="shared" si="51"/>
        <v>7.7137115794041353E-2</v>
      </c>
      <c r="M238" s="63">
        <f t="shared" ca="1" si="43"/>
        <v>0.10539710877456199</v>
      </c>
      <c r="N238" s="63">
        <f t="shared" ca="1" si="52"/>
        <v>1.2940834276842451E-5</v>
      </c>
      <c r="O238" s="17">
        <f t="shared" ca="1" si="53"/>
        <v>3166103.1232831455</v>
      </c>
      <c r="P238" s="63">
        <f t="shared" ca="1" si="54"/>
        <v>787118.89802348416</v>
      </c>
      <c r="Q238" s="63">
        <f t="shared" ca="1" si="55"/>
        <v>8268096.1889029872</v>
      </c>
      <c r="R238">
        <f t="shared" ca="1" si="44"/>
        <v>-1.1375778776348655E-2</v>
      </c>
    </row>
    <row r="239" spans="1:18">
      <c r="A239" s="73">
        <v>30376</v>
      </c>
      <c r="B239" s="73">
        <v>0.12732056000095326</v>
      </c>
      <c r="C239" s="73">
        <v>1</v>
      </c>
      <c r="D239" s="75">
        <f t="shared" si="45"/>
        <v>3.0375999999999999</v>
      </c>
      <c r="E239" s="75">
        <f t="shared" si="45"/>
        <v>0.12732056000095326</v>
      </c>
      <c r="F239" s="63">
        <f t="shared" si="46"/>
        <v>3.0375999999999999</v>
      </c>
      <c r="G239" s="63">
        <f t="shared" si="46"/>
        <v>0.12732056000095326</v>
      </c>
      <c r="H239" s="63">
        <f t="shared" si="47"/>
        <v>9.2270137599999984</v>
      </c>
      <c r="I239" s="63">
        <f t="shared" si="48"/>
        <v>28.027976997375994</v>
      </c>
      <c r="J239" s="63">
        <f t="shared" si="49"/>
        <v>85.13778292722931</v>
      </c>
      <c r="K239" s="63">
        <f t="shared" si="50"/>
        <v>0.38674893305889563</v>
      </c>
      <c r="L239" s="63">
        <f t="shared" si="51"/>
        <v>1.1747885590597014</v>
      </c>
      <c r="M239" s="63">
        <f t="shared" ca="1" si="43"/>
        <v>0.12114070765880033</v>
      </c>
      <c r="N239" s="63">
        <f t="shared" ca="1" si="52"/>
        <v>3.8190574970813059E-5</v>
      </c>
      <c r="O239" s="17">
        <f t="shared" ca="1" si="53"/>
        <v>552017660.47112155</v>
      </c>
      <c r="P239" s="63">
        <f t="shared" ca="1" si="54"/>
        <v>41719599.755550995</v>
      </c>
      <c r="Q239" s="63">
        <f t="shared" ca="1" si="55"/>
        <v>1487940848.9445939</v>
      </c>
      <c r="R239">
        <f t="shared" ca="1" si="44"/>
        <v>6.1798523421529306E-3</v>
      </c>
    </row>
    <row r="240" spans="1:18">
      <c r="A240" s="73">
        <v>30403</v>
      </c>
      <c r="B240" s="73">
        <v>0.12668693000159692</v>
      </c>
      <c r="C240" s="73">
        <v>1</v>
      </c>
      <c r="D240" s="75">
        <f t="shared" si="45"/>
        <v>3.0402999999999998</v>
      </c>
      <c r="E240" s="75">
        <f t="shared" si="45"/>
        <v>0.12668693000159692</v>
      </c>
      <c r="F240" s="63">
        <f t="shared" si="46"/>
        <v>3.0402999999999998</v>
      </c>
      <c r="G240" s="63">
        <f t="shared" si="46"/>
        <v>0.12668693000159692</v>
      </c>
      <c r="H240" s="63">
        <f t="shared" si="47"/>
        <v>9.2434240899999995</v>
      </c>
      <c r="I240" s="63">
        <f t="shared" si="48"/>
        <v>28.102782260826995</v>
      </c>
      <c r="J240" s="63">
        <f t="shared" si="49"/>
        <v>85.44088890759231</v>
      </c>
      <c r="K240" s="63">
        <f t="shared" si="50"/>
        <v>0.38516627328385511</v>
      </c>
      <c r="L240" s="63">
        <f t="shared" si="51"/>
        <v>1.1710210206649045</v>
      </c>
      <c r="M240" s="63">
        <f t="shared" ca="1" si="43"/>
        <v>0.12139440502585608</v>
      </c>
      <c r="N240" s="63">
        <f t="shared" ca="1" si="52"/>
        <v>2.8010820618840602E-5</v>
      </c>
      <c r="O240" s="17">
        <f t="shared" ca="1" si="53"/>
        <v>556240256.83980131</v>
      </c>
      <c r="P240" s="63">
        <f t="shared" ca="1" si="54"/>
        <v>45070602.817203045</v>
      </c>
      <c r="Q240" s="63">
        <f t="shared" ca="1" si="55"/>
        <v>1500324203.0905838</v>
      </c>
      <c r="R240">
        <f t="shared" ca="1" si="44"/>
        <v>5.2925249757408421E-3</v>
      </c>
    </row>
    <row r="241" spans="1:18">
      <c r="A241" s="73">
        <v>30439.5</v>
      </c>
      <c r="B241" s="73">
        <v>0.12771924499975285</v>
      </c>
      <c r="C241" s="73">
        <v>1</v>
      </c>
      <c r="D241" s="75">
        <f t="shared" si="45"/>
        <v>3.0439500000000002</v>
      </c>
      <c r="E241" s="75">
        <f t="shared" si="45"/>
        <v>0.12771924499975285</v>
      </c>
      <c r="F241" s="63">
        <f t="shared" si="46"/>
        <v>3.0439500000000002</v>
      </c>
      <c r="G241" s="63">
        <f t="shared" si="46"/>
        <v>0.12771924499975285</v>
      </c>
      <c r="H241" s="63">
        <f t="shared" si="47"/>
        <v>9.265631602500001</v>
      </c>
      <c r="I241" s="63">
        <f t="shared" si="48"/>
        <v>28.204119316429878</v>
      </c>
      <c r="J241" s="63">
        <f t="shared" si="49"/>
        <v>85.85192899324673</v>
      </c>
      <c r="K241" s="63">
        <f t="shared" si="50"/>
        <v>0.3887709958169977</v>
      </c>
      <c r="L241" s="63">
        <f t="shared" si="51"/>
        <v>1.1833994727171502</v>
      </c>
      <c r="M241" s="63">
        <f t="shared" ca="1" si="43"/>
        <v>0.12173777663663042</v>
      </c>
      <c r="N241" s="63">
        <f t="shared" ca="1" si="52"/>
        <v>3.5777963779034458E-5</v>
      </c>
      <c r="O241" s="17">
        <f t="shared" ca="1" si="53"/>
        <v>561976148.70858908</v>
      </c>
      <c r="P241" s="63">
        <f t="shared" ca="1" si="54"/>
        <v>49817113.922187462</v>
      </c>
      <c r="Q241" s="63">
        <f t="shared" ca="1" si="55"/>
        <v>1517173577.4187131</v>
      </c>
      <c r="R241">
        <f t="shared" ca="1" si="44"/>
        <v>5.9814683631224247E-3</v>
      </c>
    </row>
    <row r="242" spans="1:18">
      <c r="A242" s="73">
        <v>30552</v>
      </c>
      <c r="B242" s="73">
        <v>0.10907912000402575</v>
      </c>
      <c r="C242" s="73">
        <v>1</v>
      </c>
      <c r="D242" s="75">
        <f t="shared" si="45"/>
        <v>3.0552000000000001</v>
      </c>
      <c r="E242" s="75">
        <f t="shared" si="45"/>
        <v>0.10907912000402575</v>
      </c>
      <c r="F242" s="63">
        <f t="shared" si="46"/>
        <v>3.0552000000000001</v>
      </c>
      <c r="G242" s="63">
        <f t="shared" si="46"/>
        <v>0.10907912000402575</v>
      </c>
      <c r="H242" s="63">
        <f t="shared" si="47"/>
        <v>9.334247040000001</v>
      </c>
      <c r="I242" s="63">
        <f t="shared" si="48"/>
        <v>28.517991556608006</v>
      </c>
      <c r="J242" s="63">
        <f t="shared" si="49"/>
        <v>87.128167803748781</v>
      </c>
      <c r="K242" s="63">
        <f t="shared" si="50"/>
        <v>0.33325852743629952</v>
      </c>
      <c r="L242" s="63">
        <f t="shared" si="51"/>
        <v>1.0181714530233823</v>
      </c>
      <c r="M242" s="63">
        <f t="shared" ca="1" si="43"/>
        <v>0.12279908157691938</v>
      </c>
      <c r="N242" s="63">
        <f t="shared" ca="1" si="52"/>
        <v>1.882373455616777E-4</v>
      </c>
      <c r="O242" s="17">
        <f t="shared" ca="1" si="53"/>
        <v>579854994.8192867</v>
      </c>
      <c r="P242" s="63">
        <f t="shared" ca="1" si="54"/>
        <v>66030441.102858841</v>
      </c>
      <c r="Q242" s="63">
        <f t="shared" ca="1" si="55"/>
        <v>1569899586.5147786</v>
      </c>
      <c r="R242">
        <f t="shared" ca="1" si="44"/>
        <v>-1.3719961572893624E-2</v>
      </c>
    </row>
    <row r="243" spans="1:18">
      <c r="A243" s="73">
        <v>31259.5</v>
      </c>
      <c r="B243" s="73">
        <v>0.13805344499996863</v>
      </c>
      <c r="C243" s="73">
        <v>1</v>
      </c>
      <c r="D243" s="75">
        <f t="shared" si="45"/>
        <v>3.12595</v>
      </c>
      <c r="E243" s="75">
        <f t="shared" si="45"/>
        <v>0.13805344499996863</v>
      </c>
      <c r="F243" s="63">
        <f t="shared" si="46"/>
        <v>3.12595</v>
      </c>
      <c r="G243" s="63">
        <f t="shared" si="46"/>
        <v>0.13805344499996863</v>
      </c>
      <c r="H243" s="63">
        <f t="shared" si="47"/>
        <v>9.7715634025</v>
      </c>
      <c r="I243" s="63">
        <f t="shared" si="48"/>
        <v>30.545418618044874</v>
      </c>
      <c r="J243" s="63">
        <f t="shared" si="49"/>
        <v>95.483451329077369</v>
      </c>
      <c r="K243" s="63">
        <f t="shared" si="50"/>
        <v>0.43154816639765192</v>
      </c>
      <c r="L243" s="63">
        <f t="shared" si="51"/>
        <v>1.3489979907507401</v>
      </c>
      <c r="M243" s="63">
        <f t="shared" ca="1" si="43"/>
        <v>0.12957622539856109</v>
      </c>
      <c r="N243" s="63">
        <f t="shared" ca="1" si="52"/>
        <v>7.1863252170488266E-5</v>
      </c>
      <c r="O243" s="17">
        <f t="shared" ca="1" si="53"/>
        <v>699265635.84027338</v>
      </c>
      <c r="P243" s="63">
        <f t="shared" ca="1" si="54"/>
        <v>225924688.46638393</v>
      </c>
      <c r="Q243" s="63">
        <f t="shared" ca="1" si="55"/>
        <v>1929838677.236721</v>
      </c>
      <c r="R243">
        <f t="shared" ca="1" si="44"/>
        <v>8.4772196014075429E-3</v>
      </c>
    </row>
    <row r="244" spans="1:18">
      <c r="A244" s="73">
        <v>31262</v>
      </c>
      <c r="B244" s="73">
        <v>0.13803922000079183</v>
      </c>
      <c r="C244" s="73">
        <v>1</v>
      </c>
      <c r="D244" s="75">
        <f t="shared" si="45"/>
        <v>3.1261999999999999</v>
      </c>
      <c r="E244" s="75">
        <f t="shared" si="45"/>
        <v>0.13803922000079183</v>
      </c>
      <c r="F244" s="63">
        <f t="shared" si="46"/>
        <v>3.1261999999999999</v>
      </c>
      <c r="G244" s="63">
        <f t="shared" si="46"/>
        <v>0.13803922000079183</v>
      </c>
      <c r="H244" s="63">
        <f t="shared" si="47"/>
        <v>9.7731264399999986</v>
      </c>
      <c r="I244" s="63">
        <f t="shared" si="48"/>
        <v>30.552747876727995</v>
      </c>
      <c r="J244" s="63">
        <f t="shared" si="49"/>
        <v>95.514000412227048</v>
      </c>
      <c r="K244" s="63">
        <f t="shared" si="50"/>
        <v>0.43153820956647537</v>
      </c>
      <c r="L244" s="63">
        <f t="shared" si="51"/>
        <v>1.3490747507467153</v>
      </c>
      <c r="M244" s="63">
        <f t="shared" ca="1" si="43"/>
        <v>0.12960048716519879</v>
      </c>
      <c r="N244" s="63">
        <f t="shared" ca="1" si="52"/>
        <v>7.1212211870516203E-5</v>
      </c>
      <c r="O244" s="17">
        <f t="shared" ca="1" si="53"/>
        <v>699709091.20827067</v>
      </c>
      <c r="P244" s="63">
        <f t="shared" ca="1" si="54"/>
        <v>226676226.9437032</v>
      </c>
      <c r="Q244" s="63">
        <f t="shared" ca="1" si="55"/>
        <v>1931199976.611809</v>
      </c>
      <c r="R244">
        <f t="shared" ca="1" si="44"/>
        <v>8.4387328355930435E-3</v>
      </c>
    </row>
    <row r="245" spans="1:18">
      <c r="A245" s="73">
        <v>31272</v>
      </c>
      <c r="B245" s="73">
        <v>0.13738231999741402</v>
      </c>
      <c r="C245" s="73">
        <v>1</v>
      </c>
      <c r="D245" s="75">
        <f t="shared" si="45"/>
        <v>3.1272000000000002</v>
      </c>
      <c r="E245" s="75">
        <f t="shared" si="45"/>
        <v>0.13738231999741402</v>
      </c>
      <c r="F245" s="63">
        <f t="shared" si="46"/>
        <v>3.1272000000000002</v>
      </c>
      <c r="G245" s="63">
        <f t="shared" si="46"/>
        <v>0.13738231999741402</v>
      </c>
      <c r="H245" s="63">
        <f t="shared" si="47"/>
        <v>9.7793798400000007</v>
      </c>
      <c r="I245" s="63">
        <f t="shared" si="48"/>
        <v>30.582076635648004</v>
      </c>
      <c r="J245" s="63">
        <f t="shared" si="49"/>
        <v>95.636270054998448</v>
      </c>
      <c r="K245" s="63">
        <f t="shared" si="50"/>
        <v>0.42962199109591315</v>
      </c>
      <c r="L245" s="63">
        <f t="shared" si="51"/>
        <v>1.3435138905551396</v>
      </c>
      <c r="M245" s="63">
        <f t="shared" ca="1" si="43"/>
        <v>0.12969755636287419</v>
      </c>
      <c r="N245" s="63">
        <f t="shared" ca="1" si="52"/>
        <v>5.9055592118745673E-5</v>
      </c>
      <c r="O245" s="17">
        <f t="shared" ca="1" si="53"/>
        <v>701484438.36154127</v>
      </c>
      <c r="P245" s="63">
        <f t="shared" ca="1" si="54"/>
        <v>229696098.86628395</v>
      </c>
      <c r="Q245" s="63">
        <f t="shared" ca="1" si="55"/>
        <v>1936651639.4179599</v>
      </c>
      <c r="R245">
        <f t="shared" ca="1" si="44"/>
        <v>7.6847636345398207E-3</v>
      </c>
    </row>
    <row r="246" spans="1:18">
      <c r="A246" s="73">
        <v>31408.5</v>
      </c>
      <c r="B246" s="73">
        <v>0.13814563499909127</v>
      </c>
      <c r="C246" s="73">
        <v>1</v>
      </c>
      <c r="D246" s="75">
        <f t="shared" si="45"/>
        <v>3.1408499999999999</v>
      </c>
      <c r="E246" s="75">
        <f t="shared" si="45"/>
        <v>0.13814563499909127</v>
      </c>
      <c r="F246" s="63">
        <f t="shared" si="46"/>
        <v>3.1408499999999999</v>
      </c>
      <c r="G246" s="63">
        <f t="shared" si="46"/>
        <v>0.13814563499909127</v>
      </c>
      <c r="H246" s="63">
        <f t="shared" si="47"/>
        <v>9.8649387224999998</v>
      </c>
      <c r="I246" s="63">
        <f t="shared" si="48"/>
        <v>30.984292786564122</v>
      </c>
      <c r="J246" s="63">
        <f t="shared" si="49"/>
        <v>97.317015998679921</v>
      </c>
      <c r="K246" s="63">
        <f t="shared" si="50"/>
        <v>0.4338947176868958</v>
      </c>
      <c r="L246" s="63">
        <f t="shared" si="51"/>
        <v>1.3627982240468866</v>
      </c>
      <c r="M246" s="63">
        <f t="shared" ca="1" si="43"/>
        <v>0.13102609140417518</v>
      </c>
      <c r="N246" s="63">
        <f t="shared" ca="1" si="52"/>
        <v>5.0687900999910786E-5</v>
      </c>
      <c r="O246" s="17">
        <f t="shared" ca="1" si="53"/>
        <v>725962364.73521125</v>
      </c>
      <c r="P246" s="63">
        <f t="shared" ca="1" si="54"/>
        <v>273131449.03588742</v>
      </c>
      <c r="Q246" s="63">
        <f t="shared" ca="1" si="55"/>
        <v>2012106745.037173</v>
      </c>
      <c r="R246">
        <f t="shared" ca="1" si="44"/>
        <v>7.1195435949160946E-3</v>
      </c>
    </row>
    <row r="247" spans="1:18">
      <c r="A247" s="73">
        <v>32214</v>
      </c>
      <c r="B247" s="73">
        <v>0.14954233999742428</v>
      </c>
      <c r="C247" s="73">
        <v>1</v>
      </c>
      <c r="D247" s="75">
        <f t="shared" si="45"/>
        <v>3.2214</v>
      </c>
      <c r="E247" s="75">
        <f t="shared" si="45"/>
        <v>0.14954233999742428</v>
      </c>
      <c r="F247" s="63">
        <f t="shared" si="46"/>
        <v>3.2214</v>
      </c>
      <c r="G247" s="63">
        <f t="shared" si="46"/>
        <v>0.14954233999742428</v>
      </c>
      <c r="H247" s="63">
        <f t="shared" si="47"/>
        <v>10.377417960000001</v>
      </c>
      <c r="I247" s="63">
        <f t="shared" si="48"/>
        <v>33.429814216344006</v>
      </c>
      <c r="J247" s="63">
        <f t="shared" si="49"/>
        <v>107.69080351653058</v>
      </c>
      <c r="K247" s="63">
        <f t="shared" si="50"/>
        <v>0.48173569406770256</v>
      </c>
      <c r="L247" s="63">
        <f t="shared" si="51"/>
        <v>1.5518633648696971</v>
      </c>
      <c r="M247" s="63">
        <f t="shared" ca="1" si="43"/>
        <v>0.13900024949057921</v>
      </c>
      <c r="N247" s="63">
        <f t="shared" ca="1" si="52"/>
        <v>1.1113567225451295E-4</v>
      </c>
      <c r="O247" s="17">
        <f t="shared" ca="1" si="53"/>
        <v>879772098.80054712</v>
      </c>
      <c r="P247" s="63">
        <f t="shared" ca="1" si="54"/>
        <v>618265679.82151413</v>
      </c>
      <c r="Q247" s="63">
        <f t="shared" ca="1" si="55"/>
        <v>2498207184.996501</v>
      </c>
      <c r="R247">
        <f t="shared" ca="1" si="44"/>
        <v>1.054209050684507E-2</v>
      </c>
    </row>
    <row r="248" spans="1:18">
      <c r="A248" s="73">
        <v>32216.5</v>
      </c>
      <c r="B248" s="73">
        <v>0.14972811499319505</v>
      </c>
      <c r="C248" s="73">
        <v>1</v>
      </c>
      <c r="D248" s="75">
        <f t="shared" si="45"/>
        <v>3.2216499999999999</v>
      </c>
      <c r="E248" s="75">
        <f t="shared" si="45"/>
        <v>0.14972811499319505</v>
      </c>
      <c r="F248" s="63">
        <f t="shared" si="46"/>
        <v>3.2216499999999999</v>
      </c>
      <c r="G248" s="63">
        <f t="shared" si="46"/>
        <v>0.14972811499319505</v>
      </c>
      <c r="H248" s="63">
        <f t="shared" si="47"/>
        <v>10.379028722499999</v>
      </c>
      <c r="I248" s="63">
        <f t="shared" si="48"/>
        <v>33.437597883842123</v>
      </c>
      <c r="J248" s="63">
        <f t="shared" si="49"/>
        <v>107.72423722247997</v>
      </c>
      <c r="K248" s="63">
        <f t="shared" si="50"/>
        <v>0.48237158166782684</v>
      </c>
      <c r="L248" s="63">
        <f t="shared" si="51"/>
        <v>1.5540324060801542</v>
      </c>
      <c r="M248" s="63">
        <f t="shared" ca="1" si="43"/>
        <v>0.13902535622354956</v>
      </c>
      <c r="N248" s="63">
        <f t="shared" ca="1" si="52"/>
        <v>1.145490452812235E-4</v>
      </c>
      <c r="O248" s="17">
        <f t="shared" ca="1" si="53"/>
        <v>880274631.48916972</v>
      </c>
      <c r="P248" s="63">
        <f t="shared" ca="1" si="54"/>
        <v>619586195.05452931</v>
      </c>
      <c r="Q248" s="63">
        <f t="shared" ca="1" si="55"/>
        <v>2499828249.5083327</v>
      </c>
      <c r="R248">
        <f t="shared" ca="1" si="44"/>
        <v>1.0702758769645493E-2</v>
      </c>
    </row>
    <row r="249" spans="1:18">
      <c r="A249" s="73"/>
      <c r="B249" s="73"/>
      <c r="C249" s="73"/>
      <c r="D249" s="75">
        <f t="shared" si="45"/>
        <v>0</v>
      </c>
      <c r="E249" s="75">
        <f t="shared" si="45"/>
        <v>0</v>
      </c>
      <c r="F249" s="63">
        <f t="shared" si="46"/>
        <v>0</v>
      </c>
      <c r="G249" s="63">
        <f t="shared" si="46"/>
        <v>0</v>
      </c>
      <c r="H249" s="63">
        <f t="shared" si="47"/>
        <v>0</v>
      </c>
      <c r="I249" s="63">
        <f t="shared" si="48"/>
        <v>0</v>
      </c>
      <c r="J249" s="63">
        <f t="shared" si="49"/>
        <v>0</v>
      </c>
      <c r="K249" s="63">
        <f t="shared" si="50"/>
        <v>0</v>
      </c>
      <c r="L249" s="63">
        <f t="shared" si="51"/>
        <v>0</v>
      </c>
      <c r="M249" s="63">
        <f t="shared" ca="1" si="43"/>
        <v>-7.6966731002355872E-4</v>
      </c>
      <c r="N249" s="63">
        <f t="shared" ca="1" si="52"/>
        <v>0</v>
      </c>
      <c r="O249" s="17">
        <f t="shared" ca="1" si="53"/>
        <v>0</v>
      </c>
      <c r="P249" s="63">
        <f t="shared" ca="1" si="54"/>
        <v>0</v>
      </c>
      <c r="Q249" s="63">
        <f t="shared" ca="1" si="55"/>
        <v>0</v>
      </c>
      <c r="R249">
        <f t="shared" ca="1" si="44"/>
        <v>7.6966731002355872E-4</v>
      </c>
    </row>
    <row r="250" spans="1:18">
      <c r="A250" s="73"/>
      <c r="B250" s="73"/>
      <c r="C250" s="73"/>
      <c r="D250" s="75">
        <f t="shared" si="45"/>
        <v>0</v>
      </c>
      <c r="E250" s="75">
        <f t="shared" si="45"/>
        <v>0</v>
      </c>
      <c r="F250" s="63">
        <f t="shared" si="46"/>
        <v>0</v>
      </c>
      <c r="G250" s="63">
        <f t="shared" si="46"/>
        <v>0</v>
      </c>
      <c r="H250" s="63">
        <f t="shared" si="47"/>
        <v>0</v>
      </c>
      <c r="I250" s="63">
        <f t="shared" si="48"/>
        <v>0</v>
      </c>
      <c r="J250" s="63">
        <f t="shared" si="49"/>
        <v>0</v>
      </c>
      <c r="K250" s="63">
        <f t="shared" si="50"/>
        <v>0</v>
      </c>
      <c r="L250" s="63">
        <f t="shared" si="51"/>
        <v>0</v>
      </c>
      <c r="M250" s="63">
        <f t="shared" ca="1" si="43"/>
        <v>-7.6966731002355872E-4</v>
      </c>
      <c r="N250" s="63">
        <f t="shared" ca="1" si="52"/>
        <v>0</v>
      </c>
      <c r="O250" s="17">
        <f t="shared" ca="1" si="53"/>
        <v>0</v>
      </c>
      <c r="P250" s="63">
        <f t="shared" ca="1" si="54"/>
        <v>0</v>
      </c>
      <c r="Q250" s="63">
        <f t="shared" ca="1" si="55"/>
        <v>0</v>
      </c>
      <c r="R250">
        <f t="shared" ca="1" si="44"/>
        <v>7.6966731002355872E-4</v>
      </c>
    </row>
    <row r="251" spans="1:18">
      <c r="A251" s="73"/>
      <c r="B251" s="73"/>
      <c r="C251" s="73"/>
      <c r="D251" s="75">
        <f t="shared" si="45"/>
        <v>0</v>
      </c>
      <c r="E251" s="75">
        <f t="shared" si="45"/>
        <v>0</v>
      </c>
      <c r="F251" s="63">
        <f t="shared" si="46"/>
        <v>0</v>
      </c>
      <c r="G251" s="63">
        <f t="shared" si="46"/>
        <v>0</v>
      </c>
      <c r="H251" s="63">
        <f t="shared" si="47"/>
        <v>0</v>
      </c>
      <c r="I251" s="63">
        <f t="shared" si="48"/>
        <v>0</v>
      </c>
      <c r="J251" s="63">
        <f t="shared" si="49"/>
        <v>0</v>
      </c>
      <c r="K251" s="63">
        <f t="shared" si="50"/>
        <v>0</v>
      </c>
      <c r="L251" s="63">
        <f t="shared" si="51"/>
        <v>0</v>
      </c>
      <c r="M251" s="63">
        <f t="shared" ca="1" si="43"/>
        <v>-7.6966731002355872E-4</v>
      </c>
      <c r="N251" s="63">
        <f t="shared" ca="1" si="52"/>
        <v>0</v>
      </c>
      <c r="O251" s="17">
        <f t="shared" ca="1" si="53"/>
        <v>0</v>
      </c>
      <c r="P251" s="63">
        <f t="shared" ca="1" si="54"/>
        <v>0</v>
      </c>
      <c r="Q251" s="63">
        <f t="shared" ca="1" si="55"/>
        <v>0</v>
      </c>
      <c r="R251">
        <f t="shared" ca="1" si="44"/>
        <v>7.6966731002355872E-4</v>
      </c>
    </row>
    <row r="252" spans="1:18">
      <c r="A252" s="73"/>
      <c r="B252" s="73"/>
      <c r="C252" s="73"/>
      <c r="D252" s="75">
        <f t="shared" si="45"/>
        <v>0</v>
      </c>
      <c r="E252" s="75">
        <f t="shared" si="45"/>
        <v>0</v>
      </c>
      <c r="F252" s="63">
        <f t="shared" si="46"/>
        <v>0</v>
      </c>
      <c r="G252" s="63">
        <f t="shared" si="46"/>
        <v>0</v>
      </c>
      <c r="H252" s="63">
        <f t="shared" si="47"/>
        <v>0</v>
      </c>
      <c r="I252" s="63">
        <f t="shared" si="48"/>
        <v>0</v>
      </c>
      <c r="J252" s="63">
        <f t="shared" si="49"/>
        <v>0</v>
      </c>
      <c r="K252" s="63">
        <f t="shared" si="50"/>
        <v>0</v>
      </c>
      <c r="L252" s="63">
        <f t="shared" si="51"/>
        <v>0</v>
      </c>
      <c r="M252" s="63">
        <f t="shared" ca="1" si="43"/>
        <v>-7.6966731002355872E-4</v>
      </c>
      <c r="N252" s="63">
        <f t="shared" ca="1" si="52"/>
        <v>0</v>
      </c>
      <c r="O252" s="17">
        <f t="shared" ca="1" si="53"/>
        <v>0</v>
      </c>
      <c r="P252" s="63">
        <f t="shared" ca="1" si="54"/>
        <v>0</v>
      </c>
      <c r="Q252" s="63">
        <f t="shared" ca="1" si="55"/>
        <v>0</v>
      </c>
      <c r="R252">
        <f t="shared" ca="1" si="44"/>
        <v>7.6966731002355872E-4</v>
      </c>
    </row>
    <row r="253" spans="1:18">
      <c r="A253" s="73"/>
      <c r="B253" s="73"/>
      <c r="C253" s="73"/>
      <c r="D253" s="75">
        <f t="shared" si="45"/>
        <v>0</v>
      </c>
      <c r="E253" s="75">
        <f t="shared" si="45"/>
        <v>0</v>
      </c>
      <c r="F253" s="63">
        <f t="shared" si="46"/>
        <v>0</v>
      </c>
      <c r="G253" s="63">
        <f t="shared" si="46"/>
        <v>0</v>
      </c>
      <c r="H253" s="63">
        <f t="shared" si="47"/>
        <v>0</v>
      </c>
      <c r="I253" s="63">
        <f t="shared" si="48"/>
        <v>0</v>
      </c>
      <c r="J253" s="63">
        <f t="shared" si="49"/>
        <v>0</v>
      </c>
      <c r="K253" s="63">
        <f t="shared" si="50"/>
        <v>0</v>
      </c>
      <c r="L253" s="63">
        <f t="shared" si="51"/>
        <v>0</v>
      </c>
      <c r="M253" s="63">
        <f t="shared" ca="1" si="43"/>
        <v>-7.6966731002355872E-4</v>
      </c>
      <c r="N253" s="63">
        <f t="shared" ca="1" si="52"/>
        <v>0</v>
      </c>
      <c r="O253" s="17">
        <f t="shared" ca="1" si="53"/>
        <v>0</v>
      </c>
      <c r="P253" s="63">
        <f t="shared" ca="1" si="54"/>
        <v>0</v>
      </c>
      <c r="Q253" s="63">
        <f t="shared" ca="1" si="55"/>
        <v>0</v>
      </c>
      <c r="R253">
        <f t="shared" ca="1" si="44"/>
        <v>7.6966731002355872E-4</v>
      </c>
    </row>
    <row r="254" spans="1:18">
      <c r="A254" s="73"/>
      <c r="B254" s="73"/>
      <c r="C254" s="73"/>
      <c r="D254" s="75">
        <f t="shared" si="45"/>
        <v>0</v>
      </c>
      <c r="E254" s="75">
        <f t="shared" si="45"/>
        <v>0</v>
      </c>
      <c r="F254" s="63">
        <f t="shared" si="46"/>
        <v>0</v>
      </c>
      <c r="G254" s="63">
        <f t="shared" si="46"/>
        <v>0</v>
      </c>
      <c r="H254" s="63">
        <f t="shared" si="47"/>
        <v>0</v>
      </c>
      <c r="I254" s="63">
        <f t="shared" si="48"/>
        <v>0</v>
      </c>
      <c r="J254" s="63">
        <f t="shared" si="49"/>
        <v>0</v>
      </c>
      <c r="K254" s="63">
        <f t="shared" si="50"/>
        <v>0</v>
      </c>
      <c r="L254" s="63">
        <f t="shared" si="51"/>
        <v>0</v>
      </c>
      <c r="M254" s="63">
        <f t="shared" ca="1" si="43"/>
        <v>-7.6966731002355872E-4</v>
      </c>
      <c r="N254" s="63">
        <f t="shared" ca="1" si="52"/>
        <v>0</v>
      </c>
      <c r="O254" s="17">
        <f t="shared" ca="1" si="53"/>
        <v>0</v>
      </c>
      <c r="P254" s="63">
        <f t="shared" ca="1" si="54"/>
        <v>0</v>
      </c>
      <c r="Q254" s="63">
        <f t="shared" ca="1" si="55"/>
        <v>0</v>
      </c>
      <c r="R254">
        <f t="shared" ca="1" si="44"/>
        <v>7.6966731002355872E-4</v>
      </c>
    </row>
    <row r="255" spans="1:18">
      <c r="A255" s="73"/>
      <c r="B255" s="73"/>
      <c r="C255" s="73"/>
      <c r="D255" s="75">
        <f t="shared" si="45"/>
        <v>0</v>
      </c>
      <c r="E255" s="75">
        <f t="shared" si="45"/>
        <v>0</v>
      </c>
      <c r="F255" s="63">
        <f t="shared" si="46"/>
        <v>0</v>
      </c>
      <c r="G255" s="63">
        <f t="shared" si="46"/>
        <v>0</v>
      </c>
      <c r="H255" s="63">
        <f t="shared" si="47"/>
        <v>0</v>
      </c>
      <c r="I255" s="63">
        <f t="shared" si="48"/>
        <v>0</v>
      </c>
      <c r="J255" s="63">
        <f t="shared" si="49"/>
        <v>0</v>
      </c>
      <c r="K255" s="63">
        <f t="shared" si="50"/>
        <v>0</v>
      </c>
      <c r="L255" s="63">
        <f t="shared" si="51"/>
        <v>0</v>
      </c>
      <c r="M255" s="63">
        <f t="shared" ca="1" si="43"/>
        <v>-7.6966731002355872E-4</v>
      </c>
      <c r="N255" s="63">
        <f t="shared" ca="1" si="52"/>
        <v>0</v>
      </c>
      <c r="O255" s="17">
        <f t="shared" ca="1" si="53"/>
        <v>0</v>
      </c>
      <c r="P255" s="63">
        <f t="shared" ca="1" si="54"/>
        <v>0</v>
      </c>
      <c r="Q255" s="63">
        <f t="shared" ca="1" si="55"/>
        <v>0</v>
      </c>
      <c r="R255">
        <f t="shared" ca="1" si="44"/>
        <v>7.6966731002355872E-4</v>
      </c>
    </row>
    <row r="256" spans="1:18">
      <c r="A256" s="73"/>
      <c r="B256" s="73"/>
      <c r="C256" s="73"/>
      <c r="D256" s="75">
        <f t="shared" si="45"/>
        <v>0</v>
      </c>
      <c r="E256" s="75">
        <f t="shared" si="45"/>
        <v>0</v>
      </c>
      <c r="F256" s="63">
        <f t="shared" si="46"/>
        <v>0</v>
      </c>
      <c r="G256" s="63">
        <f t="shared" si="46"/>
        <v>0</v>
      </c>
      <c r="H256" s="63">
        <f t="shared" si="47"/>
        <v>0</v>
      </c>
      <c r="I256" s="63">
        <f t="shared" si="48"/>
        <v>0</v>
      </c>
      <c r="J256" s="63">
        <f t="shared" si="49"/>
        <v>0</v>
      </c>
      <c r="K256" s="63">
        <f t="shared" si="50"/>
        <v>0</v>
      </c>
      <c r="L256" s="63">
        <f t="shared" si="51"/>
        <v>0</v>
      </c>
      <c r="M256" s="63">
        <f t="shared" ca="1" si="43"/>
        <v>-7.6966731002355872E-4</v>
      </c>
      <c r="N256" s="63">
        <f t="shared" ca="1" si="52"/>
        <v>0</v>
      </c>
      <c r="O256" s="17">
        <f t="shared" ca="1" si="53"/>
        <v>0</v>
      </c>
      <c r="P256" s="63">
        <f t="shared" ca="1" si="54"/>
        <v>0</v>
      </c>
      <c r="Q256" s="63">
        <f t="shared" ca="1" si="55"/>
        <v>0</v>
      </c>
      <c r="R256">
        <f t="shared" ca="1" si="44"/>
        <v>7.6966731002355872E-4</v>
      </c>
    </row>
    <row r="257" spans="1:18">
      <c r="A257" s="73"/>
      <c r="B257" s="73"/>
      <c r="C257" s="73"/>
      <c r="D257" s="75">
        <f t="shared" si="45"/>
        <v>0</v>
      </c>
      <c r="E257" s="75">
        <f t="shared" si="45"/>
        <v>0</v>
      </c>
      <c r="F257" s="63">
        <f t="shared" si="46"/>
        <v>0</v>
      </c>
      <c r="G257" s="63">
        <f t="shared" si="46"/>
        <v>0</v>
      </c>
      <c r="H257" s="63">
        <f t="shared" si="47"/>
        <v>0</v>
      </c>
      <c r="I257" s="63">
        <f t="shared" si="48"/>
        <v>0</v>
      </c>
      <c r="J257" s="63">
        <f t="shared" si="49"/>
        <v>0</v>
      </c>
      <c r="K257" s="63">
        <f t="shared" si="50"/>
        <v>0</v>
      </c>
      <c r="L257" s="63">
        <f t="shared" si="51"/>
        <v>0</v>
      </c>
      <c r="M257" s="63">
        <f t="shared" ca="1" si="43"/>
        <v>-7.6966731002355872E-4</v>
      </c>
      <c r="N257" s="63">
        <f t="shared" ca="1" si="52"/>
        <v>0</v>
      </c>
      <c r="O257" s="17">
        <f t="shared" ca="1" si="53"/>
        <v>0</v>
      </c>
      <c r="P257" s="63">
        <f t="shared" ca="1" si="54"/>
        <v>0</v>
      </c>
      <c r="Q257" s="63">
        <f t="shared" ca="1" si="55"/>
        <v>0</v>
      </c>
      <c r="R257">
        <f t="shared" ca="1" si="44"/>
        <v>7.6966731002355872E-4</v>
      </c>
    </row>
    <row r="258" spans="1:18">
      <c r="A258" s="73"/>
      <c r="B258" s="73"/>
      <c r="C258" s="73"/>
      <c r="D258" s="75">
        <f t="shared" si="45"/>
        <v>0</v>
      </c>
      <c r="E258" s="75">
        <f t="shared" si="45"/>
        <v>0</v>
      </c>
      <c r="F258" s="63">
        <f t="shared" si="46"/>
        <v>0</v>
      </c>
      <c r="G258" s="63">
        <f t="shared" si="46"/>
        <v>0</v>
      </c>
      <c r="H258" s="63">
        <f t="shared" si="47"/>
        <v>0</v>
      </c>
      <c r="I258" s="63">
        <f t="shared" si="48"/>
        <v>0</v>
      </c>
      <c r="J258" s="63">
        <f t="shared" si="49"/>
        <v>0</v>
      </c>
      <c r="K258" s="63">
        <f t="shared" si="50"/>
        <v>0</v>
      </c>
      <c r="L258" s="63">
        <f t="shared" si="51"/>
        <v>0</v>
      </c>
      <c r="M258" s="63">
        <f t="shared" ca="1" si="43"/>
        <v>-7.6966731002355872E-4</v>
      </c>
      <c r="N258" s="63">
        <f t="shared" ca="1" si="52"/>
        <v>0</v>
      </c>
      <c r="O258" s="17">
        <f t="shared" ca="1" si="53"/>
        <v>0</v>
      </c>
      <c r="P258" s="63">
        <f t="shared" ca="1" si="54"/>
        <v>0</v>
      </c>
      <c r="Q258" s="63">
        <f t="shared" ca="1" si="55"/>
        <v>0</v>
      </c>
      <c r="R258">
        <f t="shared" ca="1" si="44"/>
        <v>7.6966731002355872E-4</v>
      </c>
    </row>
    <row r="259" spans="1:18">
      <c r="A259" s="73"/>
      <c r="B259" s="73"/>
      <c r="C259" s="73"/>
      <c r="D259" s="75">
        <f t="shared" si="45"/>
        <v>0</v>
      </c>
      <c r="E259" s="75">
        <f t="shared" si="45"/>
        <v>0</v>
      </c>
      <c r="F259" s="63">
        <f t="shared" si="46"/>
        <v>0</v>
      </c>
      <c r="G259" s="63">
        <f t="shared" si="46"/>
        <v>0</v>
      </c>
      <c r="H259" s="63">
        <f t="shared" si="47"/>
        <v>0</v>
      </c>
      <c r="I259" s="63">
        <f t="shared" si="48"/>
        <v>0</v>
      </c>
      <c r="J259" s="63">
        <f t="shared" si="49"/>
        <v>0</v>
      </c>
      <c r="K259" s="63">
        <f t="shared" si="50"/>
        <v>0</v>
      </c>
      <c r="L259" s="63">
        <f t="shared" si="51"/>
        <v>0</v>
      </c>
      <c r="M259" s="63">
        <f t="shared" ca="1" si="43"/>
        <v>-7.6966731002355872E-4</v>
      </c>
      <c r="N259" s="63">
        <f t="shared" ca="1" si="52"/>
        <v>0</v>
      </c>
      <c r="O259" s="17">
        <f t="shared" ca="1" si="53"/>
        <v>0</v>
      </c>
      <c r="P259" s="63">
        <f t="shared" ca="1" si="54"/>
        <v>0</v>
      </c>
      <c r="Q259" s="63">
        <f t="shared" ca="1" si="55"/>
        <v>0</v>
      </c>
      <c r="R259">
        <f t="shared" ca="1" si="44"/>
        <v>7.6966731002355872E-4</v>
      </c>
    </row>
    <row r="260" spans="1:18">
      <c r="A260" s="73"/>
      <c r="B260" s="73"/>
      <c r="C260" s="73"/>
      <c r="D260" s="75">
        <f t="shared" si="45"/>
        <v>0</v>
      </c>
      <c r="E260" s="75">
        <f t="shared" si="45"/>
        <v>0</v>
      </c>
      <c r="F260" s="63">
        <f t="shared" si="46"/>
        <v>0</v>
      </c>
      <c r="G260" s="63">
        <f t="shared" si="46"/>
        <v>0</v>
      </c>
      <c r="H260" s="63">
        <f t="shared" si="47"/>
        <v>0</v>
      </c>
      <c r="I260" s="63">
        <f t="shared" si="48"/>
        <v>0</v>
      </c>
      <c r="J260" s="63">
        <f t="shared" si="49"/>
        <v>0</v>
      </c>
      <c r="K260" s="63">
        <f t="shared" si="50"/>
        <v>0</v>
      </c>
      <c r="L260" s="63">
        <f t="shared" si="51"/>
        <v>0</v>
      </c>
      <c r="M260" s="63">
        <f t="shared" ca="1" si="43"/>
        <v>-7.6966731002355872E-4</v>
      </c>
      <c r="N260" s="63">
        <f t="shared" ca="1" si="52"/>
        <v>0</v>
      </c>
      <c r="O260" s="17">
        <f t="shared" ca="1" si="53"/>
        <v>0</v>
      </c>
      <c r="P260" s="63">
        <f t="shared" ca="1" si="54"/>
        <v>0</v>
      </c>
      <c r="Q260" s="63">
        <f t="shared" ca="1" si="55"/>
        <v>0</v>
      </c>
      <c r="R260">
        <f t="shared" ca="1" si="44"/>
        <v>7.6966731002355872E-4</v>
      </c>
    </row>
    <row r="261" spans="1:18">
      <c r="A261" s="73"/>
      <c r="B261" s="73"/>
      <c r="C261" s="73"/>
      <c r="D261" s="75">
        <f t="shared" si="45"/>
        <v>0</v>
      </c>
      <c r="E261" s="75">
        <f t="shared" si="45"/>
        <v>0</v>
      </c>
      <c r="F261" s="63">
        <f t="shared" si="46"/>
        <v>0</v>
      </c>
      <c r="G261" s="63">
        <f t="shared" si="46"/>
        <v>0</v>
      </c>
      <c r="H261" s="63">
        <f t="shared" si="47"/>
        <v>0</v>
      </c>
      <c r="I261" s="63">
        <f t="shared" si="48"/>
        <v>0</v>
      </c>
      <c r="J261" s="63">
        <f t="shared" si="49"/>
        <v>0</v>
      </c>
      <c r="K261" s="63">
        <f t="shared" si="50"/>
        <v>0</v>
      </c>
      <c r="L261" s="63">
        <f t="shared" si="51"/>
        <v>0</v>
      </c>
      <c r="M261" s="63">
        <f t="shared" ca="1" si="43"/>
        <v>-7.6966731002355872E-4</v>
      </c>
      <c r="N261" s="63">
        <f t="shared" ca="1" si="52"/>
        <v>0</v>
      </c>
      <c r="O261" s="17">
        <f t="shared" ca="1" si="53"/>
        <v>0</v>
      </c>
      <c r="P261" s="63">
        <f t="shared" ca="1" si="54"/>
        <v>0</v>
      </c>
      <c r="Q261" s="63">
        <f t="shared" ca="1" si="55"/>
        <v>0</v>
      </c>
      <c r="R261">
        <f t="shared" ca="1" si="44"/>
        <v>7.6966731002355872E-4</v>
      </c>
    </row>
    <row r="262" spans="1:18">
      <c r="A262" s="73"/>
      <c r="B262" s="73"/>
      <c r="C262" s="73"/>
      <c r="D262" s="75">
        <f t="shared" si="45"/>
        <v>0</v>
      </c>
      <c r="E262" s="75">
        <f t="shared" si="45"/>
        <v>0</v>
      </c>
      <c r="F262" s="63">
        <f t="shared" si="46"/>
        <v>0</v>
      </c>
      <c r="G262" s="63">
        <f t="shared" si="46"/>
        <v>0</v>
      </c>
      <c r="H262" s="63">
        <f t="shared" si="47"/>
        <v>0</v>
      </c>
      <c r="I262" s="63">
        <f t="shared" si="48"/>
        <v>0</v>
      </c>
      <c r="J262" s="63">
        <f t="shared" si="49"/>
        <v>0</v>
      </c>
      <c r="K262" s="63">
        <f t="shared" si="50"/>
        <v>0</v>
      </c>
      <c r="L262" s="63">
        <f t="shared" si="51"/>
        <v>0</v>
      </c>
      <c r="M262" s="63">
        <f t="shared" ca="1" si="43"/>
        <v>-7.6966731002355872E-4</v>
      </c>
      <c r="N262" s="63">
        <f t="shared" ca="1" si="52"/>
        <v>0</v>
      </c>
      <c r="O262" s="17">
        <f t="shared" ca="1" si="53"/>
        <v>0</v>
      </c>
      <c r="P262" s="63">
        <f t="shared" ca="1" si="54"/>
        <v>0</v>
      </c>
      <c r="Q262" s="63">
        <f t="shared" ca="1" si="55"/>
        <v>0</v>
      </c>
      <c r="R262">
        <f t="shared" ca="1" si="44"/>
        <v>7.6966731002355872E-4</v>
      </c>
    </row>
    <row r="263" spans="1:18">
      <c r="A263" s="73"/>
      <c r="B263" s="73"/>
      <c r="C263" s="73"/>
      <c r="D263" s="75">
        <f t="shared" si="45"/>
        <v>0</v>
      </c>
      <c r="E263" s="75">
        <f t="shared" si="45"/>
        <v>0</v>
      </c>
      <c r="F263" s="63">
        <f t="shared" si="46"/>
        <v>0</v>
      </c>
      <c r="G263" s="63">
        <f t="shared" si="46"/>
        <v>0</v>
      </c>
      <c r="H263" s="63">
        <f t="shared" si="47"/>
        <v>0</v>
      </c>
      <c r="I263" s="63">
        <f t="shared" si="48"/>
        <v>0</v>
      </c>
      <c r="J263" s="63">
        <f t="shared" si="49"/>
        <v>0</v>
      </c>
      <c r="K263" s="63">
        <f t="shared" si="50"/>
        <v>0</v>
      </c>
      <c r="L263" s="63">
        <f t="shared" si="51"/>
        <v>0</v>
      </c>
      <c r="M263" s="63">
        <f t="shared" ca="1" si="43"/>
        <v>-7.6966731002355872E-4</v>
      </c>
      <c r="N263" s="63">
        <f t="shared" ca="1" si="52"/>
        <v>0</v>
      </c>
      <c r="O263" s="17">
        <f t="shared" ca="1" si="53"/>
        <v>0</v>
      </c>
      <c r="P263" s="63">
        <f t="shared" ca="1" si="54"/>
        <v>0</v>
      </c>
      <c r="Q263" s="63">
        <f t="shared" ca="1" si="55"/>
        <v>0</v>
      </c>
      <c r="R263">
        <f t="shared" ca="1" si="44"/>
        <v>7.6966731002355872E-4</v>
      </c>
    </row>
    <row r="264" spans="1:18">
      <c r="A264" s="73"/>
      <c r="B264" s="73"/>
      <c r="C264" s="73"/>
      <c r="D264" s="75">
        <f t="shared" si="45"/>
        <v>0</v>
      </c>
      <c r="E264" s="75">
        <f t="shared" si="45"/>
        <v>0</v>
      </c>
      <c r="F264" s="63">
        <f t="shared" si="46"/>
        <v>0</v>
      </c>
      <c r="G264" s="63">
        <f t="shared" si="46"/>
        <v>0</v>
      </c>
      <c r="H264" s="63">
        <f t="shared" si="47"/>
        <v>0</v>
      </c>
      <c r="I264" s="63">
        <f t="shared" si="48"/>
        <v>0</v>
      </c>
      <c r="J264" s="63">
        <f t="shared" si="49"/>
        <v>0</v>
      </c>
      <c r="K264" s="63">
        <f t="shared" si="50"/>
        <v>0</v>
      </c>
      <c r="L264" s="63">
        <f t="shared" si="51"/>
        <v>0</v>
      </c>
      <c r="M264" s="63">
        <f t="shared" ca="1" si="43"/>
        <v>-7.6966731002355872E-4</v>
      </c>
      <c r="N264" s="63">
        <f t="shared" ca="1" si="52"/>
        <v>0</v>
      </c>
      <c r="O264" s="17">
        <f t="shared" ca="1" si="53"/>
        <v>0</v>
      </c>
      <c r="P264" s="63">
        <f t="shared" ca="1" si="54"/>
        <v>0</v>
      </c>
      <c r="Q264" s="63">
        <f t="shared" ca="1" si="55"/>
        <v>0</v>
      </c>
      <c r="R264">
        <f t="shared" ca="1" si="44"/>
        <v>7.6966731002355872E-4</v>
      </c>
    </row>
    <row r="265" spans="1:18">
      <c r="A265" s="73"/>
      <c r="B265" s="73"/>
      <c r="C265" s="73"/>
      <c r="D265" s="75">
        <f t="shared" si="45"/>
        <v>0</v>
      </c>
      <c r="E265" s="75">
        <f t="shared" si="45"/>
        <v>0</v>
      </c>
      <c r="F265" s="63">
        <f t="shared" si="46"/>
        <v>0</v>
      </c>
      <c r="G265" s="63">
        <f t="shared" si="46"/>
        <v>0</v>
      </c>
      <c r="H265" s="63">
        <f t="shared" si="47"/>
        <v>0</v>
      </c>
      <c r="I265" s="63">
        <f t="shared" si="48"/>
        <v>0</v>
      </c>
      <c r="J265" s="63">
        <f t="shared" si="49"/>
        <v>0</v>
      </c>
      <c r="K265" s="63">
        <f t="shared" si="50"/>
        <v>0</v>
      </c>
      <c r="L265" s="63">
        <f t="shared" si="51"/>
        <v>0</v>
      </c>
      <c r="M265" s="63">
        <f t="shared" ca="1" si="43"/>
        <v>-7.6966731002355872E-4</v>
      </c>
      <c r="N265" s="63">
        <f t="shared" ca="1" si="52"/>
        <v>0</v>
      </c>
      <c r="O265" s="17">
        <f t="shared" ca="1" si="53"/>
        <v>0</v>
      </c>
      <c r="P265" s="63">
        <f t="shared" ca="1" si="54"/>
        <v>0</v>
      </c>
      <c r="Q265" s="63">
        <f t="shared" ca="1" si="55"/>
        <v>0</v>
      </c>
      <c r="R265">
        <f t="shared" ca="1" si="44"/>
        <v>7.6966731002355872E-4</v>
      </c>
    </row>
    <row r="266" spans="1:18">
      <c r="A266" s="73"/>
      <c r="B266" s="73"/>
      <c r="C266" s="73"/>
      <c r="D266" s="75">
        <f t="shared" si="45"/>
        <v>0</v>
      </c>
      <c r="E266" s="75">
        <f t="shared" si="45"/>
        <v>0</v>
      </c>
      <c r="F266" s="63">
        <f t="shared" si="46"/>
        <v>0</v>
      </c>
      <c r="G266" s="63">
        <f t="shared" si="46"/>
        <v>0</v>
      </c>
      <c r="H266" s="63">
        <f t="shared" si="47"/>
        <v>0</v>
      </c>
      <c r="I266" s="63">
        <f t="shared" si="48"/>
        <v>0</v>
      </c>
      <c r="J266" s="63">
        <f t="shared" si="49"/>
        <v>0</v>
      </c>
      <c r="K266" s="63">
        <f t="shared" si="50"/>
        <v>0</v>
      </c>
      <c r="L266" s="63">
        <f t="shared" si="51"/>
        <v>0</v>
      </c>
      <c r="M266" s="63">
        <f t="shared" ca="1" si="43"/>
        <v>-7.6966731002355872E-4</v>
      </c>
      <c r="N266" s="63">
        <f t="shared" ca="1" si="52"/>
        <v>0</v>
      </c>
      <c r="O266" s="17">
        <f t="shared" ca="1" si="53"/>
        <v>0</v>
      </c>
      <c r="P266" s="63">
        <f t="shared" ca="1" si="54"/>
        <v>0</v>
      </c>
      <c r="Q266" s="63">
        <f t="shared" ca="1" si="55"/>
        <v>0</v>
      </c>
      <c r="R266">
        <f t="shared" ca="1" si="44"/>
        <v>7.6966731002355872E-4</v>
      </c>
    </row>
    <row r="267" spans="1:18">
      <c r="A267" s="73"/>
      <c r="B267" s="73"/>
      <c r="C267" s="73"/>
      <c r="D267" s="75">
        <f t="shared" si="45"/>
        <v>0</v>
      </c>
      <c r="E267" s="75">
        <f t="shared" si="45"/>
        <v>0</v>
      </c>
      <c r="F267" s="63">
        <f t="shared" si="46"/>
        <v>0</v>
      </c>
      <c r="G267" s="63">
        <f t="shared" si="46"/>
        <v>0</v>
      </c>
      <c r="H267" s="63">
        <f t="shared" si="47"/>
        <v>0</v>
      </c>
      <c r="I267" s="63">
        <f t="shared" si="48"/>
        <v>0</v>
      </c>
      <c r="J267" s="63">
        <f t="shared" si="49"/>
        <v>0</v>
      </c>
      <c r="K267" s="63">
        <f t="shared" si="50"/>
        <v>0</v>
      </c>
      <c r="L267" s="63">
        <f t="shared" si="51"/>
        <v>0</v>
      </c>
      <c r="M267" s="63">
        <f t="shared" ca="1" si="43"/>
        <v>-7.6966731002355872E-4</v>
      </c>
      <c r="N267" s="63">
        <f t="shared" ca="1" si="52"/>
        <v>0</v>
      </c>
      <c r="O267" s="17">
        <f t="shared" ca="1" si="53"/>
        <v>0</v>
      </c>
      <c r="P267" s="63">
        <f t="shared" ca="1" si="54"/>
        <v>0</v>
      </c>
      <c r="Q267" s="63">
        <f t="shared" ca="1" si="55"/>
        <v>0</v>
      </c>
      <c r="R267">
        <f t="shared" ca="1" si="44"/>
        <v>7.6966731002355872E-4</v>
      </c>
    </row>
    <row r="268" spans="1:18">
      <c r="A268" s="73"/>
      <c r="B268" s="73"/>
      <c r="C268" s="73"/>
      <c r="D268" s="75">
        <f t="shared" si="45"/>
        <v>0</v>
      </c>
      <c r="E268" s="75">
        <f t="shared" si="45"/>
        <v>0</v>
      </c>
      <c r="F268" s="63">
        <f t="shared" si="46"/>
        <v>0</v>
      </c>
      <c r="G268" s="63">
        <f t="shared" si="46"/>
        <v>0</v>
      </c>
      <c r="H268" s="63">
        <f t="shared" si="47"/>
        <v>0</v>
      </c>
      <c r="I268" s="63">
        <f t="shared" si="48"/>
        <v>0</v>
      </c>
      <c r="J268" s="63">
        <f t="shared" si="49"/>
        <v>0</v>
      </c>
      <c r="K268" s="63">
        <f t="shared" si="50"/>
        <v>0</v>
      </c>
      <c r="L268" s="63">
        <f t="shared" si="51"/>
        <v>0</v>
      </c>
      <c r="M268" s="63">
        <f t="shared" ca="1" si="43"/>
        <v>-7.6966731002355872E-4</v>
      </c>
      <c r="N268" s="63">
        <f t="shared" ca="1" si="52"/>
        <v>0</v>
      </c>
      <c r="O268" s="17">
        <f t="shared" ca="1" si="53"/>
        <v>0</v>
      </c>
      <c r="P268" s="63">
        <f t="shared" ca="1" si="54"/>
        <v>0</v>
      </c>
      <c r="Q268" s="63">
        <f t="shared" ca="1" si="55"/>
        <v>0</v>
      </c>
      <c r="R268">
        <f t="shared" ca="1" si="44"/>
        <v>7.6966731002355872E-4</v>
      </c>
    </row>
    <row r="269" spans="1:18">
      <c r="A269" s="73"/>
      <c r="B269" s="73"/>
      <c r="C269" s="73"/>
      <c r="D269" s="75">
        <f t="shared" si="45"/>
        <v>0</v>
      </c>
      <c r="E269" s="75">
        <f t="shared" si="45"/>
        <v>0</v>
      </c>
      <c r="F269" s="63">
        <f t="shared" si="46"/>
        <v>0</v>
      </c>
      <c r="G269" s="63">
        <f t="shared" si="46"/>
        <v>0</v>
      </c>
      <c r="H269" s="63">
        <f t="shared" si="47"/>
        <v>0</v>
      </c>
      <c r="I269" s="63">
        <f t="shared" si="48"/>
        <v>0</v>
      </c>
      <c r="J269" s="63">
        <f t="shared" si="49"/>
        <v>0</v>
      </c>
      <c r="K269" s="63">
        <f t="shared" si="50"/>
        <v>0</v>
      </c>
      <c r="L269" s="63">
        <f t="shared" si="51"/>
        <v>0</v>
      </c>
      <c r="M269" s="63">
        <f t="shared" ca="1" si="43"/>
        <v>-7.6966731002355872E-4</v>
      </c>
      <c r="N269" s="63">
        <f t="shared" ca="1" si="52"/>
        <v>0</v>
      </c>
      <c r="O269" s="17">
        <f t="shared" ca="1" si="53"/>
        <v>0</v>
      </c>
      <c r="P269" s="63">
        <f t="shared" ca="1" si="54"/>
        <v>0</v>
      </c>
      <c r="Q269" s="63">
        <f t="shared" ca="1" si="55"/>
        <v>0</v>
      </c>
      <c r="R269">
        <f t="shared" ca="1" si="44"/>
        <v>7.6966731002355872E-4</v>
      </c>
    </row>
    <row r="270" spans="1:18">
      <c r="A270" s="73"/>
      <c r="B270" s="73"/>
      <c r="C270" s="73"/>
      <c r="D270" s="75">
        <f t="shared" si="45"/>
        <v>0</v>
      </c>
      <c r="E270" s="75">
        <f t="shared" si="45"/>
        <v>0</v>
      </c>
      <c r="F270" s="63">
        <f t="shared" si="46"/>
        <v>0</v>
      </c>
      <c r="G270" s="63">
        <f t="shared" si="46"/>
        <v>0</v>
      </c>
      <c r="H270" s="63">
        <f t="shared" si="47"/>
        <v>0</v>
      </c>
      <c r="I270" s="63">
        <f t="shared" si="48"/>
        <v>0</v>
      </c>
      <c r="J270" s="63">
        <f t="shared" si="49"/>
        <v>0</v>
      </c>
      <c r="K270" s="63">
        <f t="shared" si="50"/>
        <v>0</v>
      </c>
      <c r="L270" s="63">
        <f t="shared" si="51"/>
        <v>0</v>
      </c>
      <c r="M270" s="63">
        <f t="shared" ca="1" si="43"/>
        <v>-7.6966731002355872E-4</v>
      </c>
      <c r="N270" s="63">
        <f t="shared" ca="1" si="52"/>
        <v>0</v>
      </c>
      <c r="O270" s="17">
        <f t="shared" ca="1" si="53"/>
        <v>0</v>
      </c>
      <c r="P270" s="63">
        <f t="shared" ca="1" si="54"/>
        <v>0</v>
      </c>
      <c r="Q270" s="63">
        <f t="shared" ca="1" si="55"/>
        <v>0</v>
      </c>
      <c r="R270">
        <f t="shared" ca="1" si="44"/>
        <v>7.6966731002355872E-4</v>
      </c>
    </row>
    <row r="271" spans="1:18">
      <c r="A271" s="73"/>
      <c r="B271" s="73"/>
      <c r="C271" s="73"/>
      <c r="D271" s="75">
        <f t="shared" si="45"/>
        <v>0</v>
      </c>
      <c r="E271" s="75">
        <f t="shared" si="45"/>
        <v>0</v>
      </c>
      <c r="F271" s="63">
        <f t="shared" si="46"/>
        <v>0</v>
      </c>
      <c r="G271" s="63">
        <f t="shared" si="46"/>
        <v>0</v>
      </c>
      <c r="H271" s="63">
        <f t="shared" si="47"/>
        <v>0</v>
      </c>
      <c r="I271" s="63">
        <f t="shared" si="48"/>
        <v>0</v>
      </c>
      <c r="J271" s="63">
        <f t="shared" si="49"/>
        <v>0</v>
      </c>
      <c r="K271" s="63">
        <f t="shared" si="50"/>
        <v>0</v>
      </c>
      <c r="L271" s="63">
        <f t="shared" si="51"/>
        <v>0</v>
      </c>
      <c r="M271" s="63">
        <f t="shared" ca="1" si="43"/>
        <v>-7.6966731002355872E-4</v>
      </c>
      <c r="N271" s="63">
        <f t="shared" ca="1" si="52"/>
        <v>0</v>
      </c>
      <c r="O271" s="17">
        <f t="shared" ca="1" si="53"/>
        <v>0</v>
      </c>
      <c r="P271" s="63">
        <f t="shared" ca="1" si="54"/>
        <v>0</v>
      </c>
      <c r="Q271" s="63">
        <f t="shared" ca="1" si="55"/>
        <v>0</v>
      </c>
      <c r="R271">
        <f t="shared" ca="1" si="44"/>
        <v>7.6966731002355872E-4</v>
      </c>
    </row>
    <row r="272" spans="1:18">
      <c r="A272" s="73"/>
      <c r="B272" s="73"/>
      <c r="C272" s="73"/>
      <c r="D272" s="75">
        <f t="shared" si="45"/>
        <v>0</v>
      </c>
      <c r="E272" s="75">
        <f t="shared" si="45"/>
        <v>0</v>
      </c>
      <c r="F272" s="63">
        <f t="shared" si="46"/>
        <v>0</v>
      </c>
      <c r="G272" s="63">
        <f t="shared" si="46"/>
        <v>0</v>
      </c>
      <c r="H272" s="63">
        <f t="shared" si="47"/>
        <v>0</v>
      </c>
      <c r="I272" s="63">
        <f t="shared" si="48"/>
        <v>0</v>
      </c>
      <c r="J272" s="63">
        <f t="shared" si="49"/>
        <v>0</v>
      </c>
      <c r="K272" s="63">
        <f t="shared" si="50"/>
        <v>0</v>
      </c>
      <c r="L272" s="63">
        <f t="shared" si="51"/>
        <v>0</v>
      </c>
      <c r="M272" s="63">
        <f t="shared" ca="1" si="43"/>
        <v>-7.6966731002355872E-4</v>
      </c>
      <c r="N272" s="63">
        <f t="shared" ca="1" si="52"/>
        <v>0</v>
      </c>
      <c r="O272" s="17">
        <f t="shared" ca="1" si="53"/>
        <v>0</v>
      </c>
      <c r="P272" s="63">
        <f t="shared" ca="1" si="54"/>
        <v>0</v>
      </c>
      <c r="Q272" s="63">
        <f t="shared" ca="1" si="55"/>
        <v>0</v>
      </c>
      <c r="R272">
        <f t="shared" ca="1" si="44"/>
        <v>7.6966731002355872E-4</v>
      </c>
    </row>
    <row r="273" spans="1:18">
      <c r="A273" s="73"/>
      <c r="B273" s="73"/>
      <c r="C273" s="73"/>
      <c r="D273" s="75">
        <f t="shared" si="45"/>
        <v>0</v>
      </c>
      <c r="E273" s="75">
        <f t="shared" si="45"/>
        <v>0</v>
      </c>
      <c r="F273" s="63">
        <f t="shared" si="46"/>
        <v>0</v>
      </c>
      <c r="G273" s="63">
        <f t="shared" si="46"/>
        <v>0</v>
      </c>
      <c r="H273" s="63">
        <f t="shared" si="47"/>
        <v>0</v>
      </c>
      <c r="I273" s="63">
        <f t="shared" si="48"/>
        <v>0</v>
      </c>
      <c r="J273" s="63">
        <f t="shared" si="49"/>
        <v>0</v>
      </c>
      <c r="K273" s="63">
        <f t="shared" si="50"/>
        <v>0</v>
      </c>
      <c r="L273" s="63">
        <f t="shared" si="51"/>
        <v>0</v>
      </c>
      <c r="M273" s="63">
        <f t="shared" ca="1" si="43"/>
        <v>-7.6966731002355872E-4</v>
      </c>
      <c r="N273" s="63">
        <f t="shared" ca="1" si="52"/>
        <v>0</v>
      </c>
      <c r="O273" s="17">
        <f t="shared" ca="1" si="53"/>
        <v>0</v>
      </c>
      <c r="P273" s="63">
        <f t="shared" ca="1" si="54"/>
        <v>0</v>
      </c>
      <c r="Q273" s="63">
        <f t="shared" ca="1" si="55"/>
        <v>0</v>
      </c>
      <c r="R273">
        <f t="shared" ca="1" si="44"/>
        <v>7.6966731002355872E-4</v>
      </c>
    </row>
    <row r="274" spans="1:18">
      <c r="A274" s="73"/>
      <c r="B274" s="73"/>
      <c r="C274" s="73"/>
      <c r="D274" s="75">
        <f t="shared" si="45"/>
        <v>0</v>
      </c>
      <c r="E274" s="75">
        <f t="shared" si="45"/>
        <v>0</v>
      </c>
      <c r="F274" s="63">
        <f t="shared" si="46"/>
        <v>0</v>
      </c>
      <c r="G274" s="63">
        <f t="shared" si="46"/>
        <v>0</v>
      </c>
      <c r="H274" s="63">
        <f t="shared" si="47"/>
        <v>0</v>
      </c>
      <c r="I274" s="63">
        <f t="shared" si="48"/>
        <v>0</v>
      </c>
      <c r="J274" s="63">
        <f t="shared" si="49"/>
        <v>0</v>
      </c>
      <c r="K274" s="63">
        <f t="shared" si="50"/>
        <v>0</v>
      </c>
      <c r="L274" s="63">
        <f t="shared" si="51"/>
        <v>0</v>
      </c>
      <c r="M274" s="63">
        <f t="shared" ca="1" si="43"/>
        <v>-7.6966731002355872E-4</v>
      </c>
      <c r="N274" s="63">
        <f t="shared" ca="1" si="52"/>
        <v>0</v>
      </c>
      <c r="O274" s="17">
        <f t="shared" ca="1" si="53"/>
        <v>0</v>
      </c>
      <c r="P274" s="63">
        <f t="shared" ca="1" si="54"/>
        <v>0</v>
      </c>
      <c r="Q274" s="63">
        <f t="shared" ca="1" si="55"/>
        <v>0</v>
      </c>
      <c r="R274">
        <f t="shared" ca="1" si="44"/>
        <v>7.6966731002355872E-4</v>
      </c>
    </row>
    <row r="275" spans="1:18">
      <c r="A275" s="73"/>
      <c r="B275" s="73"/>
      <c r="C275" s="73"/>
      <c r="D275" s="75">
        <f t="shared" si="45"/>
        <v>0</v>
      </c>
      <c r="E275" s="75">
        <f t="shared" si="45"/>
        <v>0</v>
      </c>
      <c r="F275" s="63">
        <f t="shared" si="46"/>
        <v>0</v>
      </c>
      <c r="G275" s="63">
        <f t="shared" si="46"/>
        <v>0</v>
      </c>
      <c r="H275" s="63">
        <f t="shared" si="47"/>
        <v>0</v>
      </c>
      <c r="I275" s="63">
        <f t="shared" si="48"/>
        <v>0</v>
      </c>
      <c r="J275" s="63">
        <f t="shared" si="49"/>
        <v>0</v>
      </c>
      <c r="K275" s="63">
        <f t="shared" si="50"/>
        <v>0</v>
      </c>
      <c r="L275" s="63">
        <f t="shared" si="51"/>
        <v>0</v>
      </c>
      <c r="M275" s="63">
        <f t="shared" ca="1" si="43"/>
        <v>-7.6966731002355872E-4</v>
      </c>
      <c r="N275" s="63">
        <f t="shared" ca="1" si="52"/>
        <v>0</v>
      </c>
      <c r="O275" s="17">
        <f t="shared" ca="1" si="53"/>
        <v>0</v>
      </c>
      <c r="P275" s="63">
        <f t="shared" ca="1" si="54"/>
        <v>0</v>
      </c>
      <c r="Q275" s="63">
        <f t="shared" ca="1" si="55"/>
        <v>0</v>
      </c>
      <c r="R275">
        <f t="shared" ca="1" si="44"/>
        <v>7.6966731002355872E-4</v>
      </c>
    </row>
    <row r="276" spans="1:18">
      <c r="A276" s="73"/>
      <c r="B276" s="73"/>
      <c r="C276" s="73"/>
      <c r="D276" s="75">
        <f t="shared" si="45"/>
        <v>0</v>
      </c>
      <c r="E276" s="75">
        <f t="shared" si="45"/>
        <v>0</v>
      </c>
      <c r="F276" s="63">
        <f t="shared" si="46"/>
        <v>0</v>
      </c>
      <c r="G276" s="63">
        <f t="shared" si="46"/>
        <v>0</v>
      </c>
      <c r="H276" s="63">
        <f t="shared" si="47"/>
        <v>0</v>
      </c>
      <c r="I276" s="63">
        <f t="shared" si="48"/>
        <v>0</v>
      </c>
      <c r="J276" s="63">
        <f t="shared" si="49"/>
        <v>0</v>
      </c>
      <c r="K276" s="63">
        <f t="shared" si="50"/>
        <v>0</v>
      </c>
      <c r="L276" s="63">
        <f t="shared" si="51"/>
        <v>0</v>
      </c>
      <c r="M276" s="63">
        <f t="shared" ca="1" si="43"/>
        <v>-7.6966731002355872E-4</v>
      </c>
      <c r="N276" s="63">
        <f t="shared" ca="1" si="52"/>
        <v>0</v>
      </c>
      <c r="O276" s="17">
        <f t="shared" ca="1" si="53"/>
        <v>0</v>
      </c>
      <c r="P276" s="63">
        <f t="shared" ca="1" si="54"/>
        <v>0</v>
      </c>
      <c r="Q276" s="63">
        <f t="shared" ca="1" si="55"/>
        <v>0</v>
      </c>
      <c r="R276">
        <f t="shared" ca="1" si="44"/>
        <v>7.6966731002355872E-4</v>
      </c>
    </row>
    <row r="277" spans="1:18">
      <c r="A277" s="73"/>
      <c r="B277" s="73"/>
      <c r="C277" s="73"/>
      <c r="D277" s="75">
        <f t="shared" si="45"/>
        <v>0</v>
      </c>
      <c r="E277" s="75">
        <f t="shared" si="45"/>
        <v>0</v>
      </c>
      <c r="F277" s="63">
        <f t="shared" si="46"/>
        <v>0</v>
      </c>
      <c r="G277" s="63">
        <f t="shared" si="46"/>
        <v>0</v>
      </c>
      <c r="H277" s="63">
        <f t="shared" si="47"/>
        <v>0</v>
      </c>
      <c r="I277" s="63">
        <f t="shared" si="48"/>
        <v>0</v>
      </c>
      <c r="J277" s="63">
        <f t="shared" si="49"/>
        <v>0</v>
      </c>
      <c r="K277" s="63">
        <f t="shared" si="50"/>
        <v>0</v>
      </c>
      <c r="L277" s="63">
        <f t="shared" si="51"/>
        <v>0</v>
      </c>
      <c r="M277" s="63">
        <f t="shared" ref="M277:M342" ca="1" si="56">+E$4+E$5*D277+E$6*D277^2</f>
        <v>-7.6966731002355872E-4</v>
      </c>
      <c r="N277" s="63">
        <f t="shared" ca="1" si="52"/>
        <v>0</v>
      </c>
      <c r="O277" s="17">
        <f t="shared" ca="1" si="53"/>
        <v>0</v>
      </c>
      <c r="P277" s="63">
        <f t="shared" ca="1" si="54"/>
        <v>0</v>
      </c>
      <c r="Q277" s="63">
        <f t="shared" ca="1" si="55"/>
        <v>0</v>
      </c>
      <c r="R277">
        <f t="shared" ref="R277:R342" ca="1" si="57">+E277-M277</f>
        <v>7.6966731002355872E-4</v>
      </c>
    </row>
    <row r="278" spans="1:18">
      <c r="A278" s="73"/>
      <c r="B278" s="73"/>
      <c r="C278" s="73"/>
      <c r="D278" s="75">
        <f t="shared" ref="D278:E341" si="58">A278/A$18</f>
        <v>0</v>
      </c>
      <c r="E278" s="75">
        <f t="shared" si="58"/>
        <v>0</v>
      </c>
      <c r="F278" s="63">
        <f t="shared" ref="F278:G341" si="59">$C278*D278</f>
        <v>0</v>
      </c>
      <c r="G278" s="63">
        <f t="shared" si="59"/>
        <v>0</v>
      </c>
      <c r="H278" s="63">
        <f t="shared" ref="H278:H341" si="60">C278*D278*D278</f>
        <v>0</v>
      </c>
      <c r="I278" s="63">
        <f t="shared" ref="I278:I341" si="61">C278*D278*D278*D278</f>
        <v>0</v>
      </c>
      <c r="J278" s="63">
        <f t="shared" ref="J278:J341" si="62">C278*D278*D278*D278*D278</f>
        <v>0</v>
      </c>
      <c r="K278" s="63">
        <f t="shared" ref="K278:K341" si="63">C278*E278*D278</f>
        <v>0</v>
      </c>
      <c r="L278" s="63">
        <f t="shared" ref="L278:L341" si="64">C278*E278*D278*D278</f>
        <v>0</v>
      </c>
      <c r="M278" s="63">
        <f t="shared" ca="1" si="56"/>
        <v>-7.6966731002355872E-4</v>
      </c>
      <c r="N278" s="63">
        <f t="shared" ref="N278:N341" ca="1" si="65">C278*(M278-E278)^2</f>
        <v>0</v>
      </c>
      <c r="O278" s="17">
        <f t="shared" ref="O278:O341" ca="1" si="66">(C278*O$1-O$2*F278+O$3*H278)^2</f>
        <v>0</v>
      </c>
      <c r="P278" s="63">
        <f t="shared" ref="P278:P341" ca="1" si="67">(-C278*O$2+O$4*F278-O$5*H278)^2</f>
        <v>0</v>
      </c>
      <c r="Q278" s="63">
        <f t="shared" ref="Q278:Q341" ca="1" si="68">+(C278*O$3-F278*O$5+H278*O$6)^2</f>
        <v>0</v>
      </c>
      <c r="R278">
        <f t="shared" ca="1" si="57"/>
        <v>7.6966731002355872E-4</v>
      </c>
    </row>
    <row r="279" spans="1:18">
      <c r="A279" s="73"/>
      <c r="B279" s="73"/>
      <c r="C279" s="73"/>
      <c r="D279" s="75">
        <f t="shared" si="58"/>
        <v>0</v>
      </c>
      <c r="E279" s="75">
        <f t="shared" si="58"/>
        <v>0</v>
      </c>
      <c r="F279" s="63">
        <f t="shared" si="59"/>
        <v>0</v>
      </c>
      <c r="G279" s="63">
        <f t="shared" si="59"/>
        <v>0</v>
      </c>
      <c r="H279" s="63">
        <f t="shared" si="60"/>
        <v>0</v>
      </c>
      <c r="I279" s="63">
        <f t="shared" si="61"/>
        <v>0</v>
      </c>
      <c r="J279" s="63">
        <f t="shared" si="62"/>
        <v>0</v>
      </c>
      <c r="K279" s="63">
        <f t="shared" si="63"/>
        <v>0</v>
      </c>
      <c r="L279" s="63">
        <f t="shared" si="64"/>
        <v>0</v>
      </c>
      <c r="M279" s="63">
        <f t="shared" ca="1" si="56"/>
        <v>-7.6966731002355872E-4</v>
      </c>
      <c r="N279" s="63">
        <f t="shared" ca="1" si="65"/>
        <v>0</v>
      </c>
      <c r="O279" s="17">
        <f t="shared" ca="1" si="66"/>
        <v>0</v>
      </c>
      <c r="P279" s="63">
        <f t="shared" ca="1" si="67"/>
        <v>0</v>
      </c>
      <c r="Q279" s="63">
        <f t="shared" ca="1" si="68"/>
        <v>0</v>
      </c>
      <c r="R279">
        <f t="shared" ca="1" si="57"/>
        <v>7.6966731002355872E-4</v>
      </c>
    </row>
    <row r="280" spans="1:18">
      <c r="A280" s="73"/>
      <c r="B280" s="73"/>
      <c r="C280" s="73"/>
      <c r="D280" s="75">
        <f t="shared" si="58"/>
        <v>0</v>
      </c>
      <c r="E280" s="75">
        <f t="shared" si="58"/>
        <v>0</v>
      </c>
      <c r="F280" s="63">
        <f t="shared" si="59"/>
        <v>0</v>
      </c>
      <c r="G280" s="63">
        <f t="shared" si="59"/>
        <v>0</v>
      </c>
      <c r="H280" s="63">
        <f t="shared" si="60"/>
        <v>0</v>
      </c>
      <c r="I280" s="63">
        <f t="shared" si="61"/>
        <v>0</v>
      </c>
      <c r="J280" s="63">
        <f t="shared" si="62"/>
        <v>0</v>
      </c>
      <c r="K280" s="63">
        <f t="shared" si="63"/>
        <v>0</v>
      </c>
      <c r="L280" s="63">
        <f t="shared" si="64"/>
        <v>0</v>
      </c>
      <c r="M280" s="63">
        <f t="shared" ca="1" si="56"/>
        <v>-7.6966731002355872E-4</v>
      </c>
      <c r="N280" s="63">
        <f t="shared" ca="1" si="65"/>
        <v>0</v>
      </c>
      <c r="O280" s="17">
        <f t="shared" ca="1" si="66"/>
        <v>0</v>
      </c>
      <c r="P280" s="63">
        <f t="shared" ca="1" si="67"/>
        <v>0</v>
      </c>
      <c r="Q280" s="63">
        <f t="shared" ca="1" si="68"/>
        <v>0</v>
      </c>
      <c r="R280">
        <f t="shared" ca="1" si="57"/>
        <v>7.6966731002355872E-4</v>
      </c>
    </row>
    <row r="281" spans="1:18">
      <c r="A281" s="73"/>
      <c r="B281" s="73"/>
      <c r="C281" s="73"/>
      <c r="D281" s="75">
        <f t="shared" si="58"/>
        <v>0</v>
      </c>
      <c r="E281" s="75">
        <f t="shared" si="58"/>
        <v>0</v>
      </c>
      <c r="F281" s="63">
        <f t="shared" si="59"/>
        <v>0</v>
      </c>
      <c r="G281" s="63">
        <f t="shared" si="59"/>
        <v>0</v>
      </c>
      <c r="H281" s="63">
        <f t="shared" si="60"/>
        <v>0</v>
      </c>
      <c r="I281" s="63">
        <f t="shared" si="61"/>
        <v>0</v>
      </c>
      <c r="J281" s="63">
        <f t="shared" si="62"/>
        <v>0</v>
      </c>
      <c r="K281" s="63">
        <f t="shared" si="63"/>
        <v>0</v>
      </c>
      <c r="L281" s="63">
        <f t="shared" si="64"/>
        <v>0</v>
      </c>
      <c r="M281" s="63">
        <f t="shared" ca="1" si="56"/>
        <v>-7.6966731002355872E-4</v>
      </c>
      <c r="N281" s="63">
        <f t="shared" ca="1" si="65"/>
        <v>0</v>
      </c>
      <c r="O281" s="17">
        <f t="shared" ca="1" si="66"/>
        <v>0</v>
      </c>
      <c r="P281" s="63">
        <f t="shared" ca="1" si="67"/>
        <v>0</v>
      </c>
      <c r="Q281" s="63">
        <f t="shared" ca="1" si="68"/>
        <v>0</v>
      </c>
      <c r="R281">
        <f t="shared" ca="1" si="57"/>
        <v>7.6966731002355872E-4</v>
      </c>
    </row>
    <row r="282" spans="1:18">
      <c r="A282" s="73"/>
      <c r="B282" s="73"/>
      <c r="C282" s="73"/>
      <c r="D282" s="75">
        <f t="shared" si="58"/>
        <v>0</v>
      </c>
      <c r="E282" s="75">
        <f t="shared" si="58"/>
        <v>0</v>
      </c>
      <c r="F282" s="63">
        <f t="shared" si="59"/>
        <v>0</v>
      </c>
      <c r="G282" s="63">
        <f t="shared" si="59"/>
        <v>0</v>
      </c>
      <c r="H282" s="63">
        <f t="shared" si="60"/>
        <v>0</v>
      </c>
      <c r="I282" s="63">
        <f t="shared" si="61"/>
        <v>0</v>
      </c>
      <c r="J282" s="63">
        <f t="shared" si="62"/>
        <v>0</v>
      </c>
      <c r="K282" s="63">
        <f t="shared" si="63"/>
        <v>0</v>
      </c>
      <c r="L282" s="63">
        <f t="shared" si="64"/>
        <v>0</v>
      </c>
      <c r="M282" s="63">
        <f t="shared" ca="1" si="56"/>
        <v>-7.6966731002355872E-4</v>
      </c>
      <c r="N282" s="63">
        <f t="shared" ca="1" si="65"/>
        <v>0</v>
      </c>
      <c r="O282" s="17">
        <f t="shared" ca="1" si="66"/>
        <v>0</v>
      </c>
      <c r="P282" s="63">
        <f t="shared" ca="1" si="67"/>
        <v>0</v>
      </c>
      <c r="Q282" s="63">
        <f t="shared" ca="1" si="68"/>
        <v>0</v>
      </c>
      <c r="R282">
        <f t="shared" ca="1" si="57"/>
        <v>7.6966731002355872E-4</v>
      </c>
    </row>
    <row r="283" spans="1:18">
      <c r="A283" s="73"/>
      <c r="B283" s="73"/>
      <c r="C283" s="73"/>
      <c r="D283" s="75">
        <f t="shared" si="58"/>
        <v>0</v>
      </c>
      <c r="E283" s="75">
        <f t="shared" si="58"/>
        <v>0</v>
      </c>
      <c r="F283" s="63">
        <f t="shared" si="59"/>
        <v>0</v>
      </c>
      <c r="G283" s="63">
        <f t="shared" si="59"/>
        <v>0</v>
      </c>
      <c r="H283" s="63">
        <f t="shared" si="60"/>
        <v>0</v>
      </c>
      <c r="I283" s="63">
        <f t="shared" si="61"/>
        <v>0</v>
      </c>
      <c r="J283" s="63">
        <f t="shared" si="62"/>
        <v>0</v>
      </c>
      <c r="K283" s="63">
        <f t="shared" si="63"/>
        <v>0</v>
      </c>
      <c r="L283" s="63">
        <f t="shared" si="64"/>
        <v>0</v>
      </c>
      <c r="M283" s="63">
        <f t="shared" ca="1" si="56"/>
        <v>-7.6966731002355872E-4</v>
      </c>
      <c r="N283" s="63">
        <f t="shared" ca="1" si="65"/>
        <v>0</v>
      </c>
      <c r="O283" s="17">
        <f t="shared" ca="1" si="66"/>
        <v>0</v>
      </c>
      <c r="P283" s="63">
        <f t="shared" ca="1" si="67"/>
        <v>0</v>
      </c>
      <c r="Q283" s="63">
        <f t="shared" ca="1" si="68"/>
        <v>0</v>
      </c>
      <c r="R283">
        <f t="shared" ca="1" si="57"/>
        <v>7.6966731002355872E-4</v>
      </c>
    </row>
    <row r="284" spans="1:18">
      <c r="A284" s="73"/>
      <c r="B284" s="73"/>
      <c r="C284" s="73"/>
      <c r="D284" s="75">
        <f t="shared" si="58"/>
        <v>0</v>
      </c>
      <c r="E284" s="75">
        <f t="shared" si="58"/>
        <v>0</v>
      </c>
      <c r="F284" s="63">
        <f t="shared" si="59"/>
        <v>0</v>
      </c>
      <c r="G284" s="63">
        <f t="shared" si="59"/>
        <v>0</v>
      </c>
      <c r="H284" s="63">
        <f t="shared" si="60"/>
        <v>0</v>
      </c>
      <c r="I284" s="63">
        <f t="shared" si="61"/>
        <v>0</v>
      </c>
      <c r="J284" s="63">
        <f t="shared" si="62"/>
        <v>0</v>
      </c>
      <c r="K284" s="63">
        <f t="shared" si="63"/>
        <v>0</v>
      </c>
      <c r="L284" s="63">
        <f t="shared" si="64"/>
        <v>0</v>
      </c>
      <c r="M284" s="63">
        <f t="shared" ca="1" si="56"/>
        <v>-7.6966731002355872E-4</v>
      </c>
      <c r="N284" s="63">
        <f t="shared" ca="1" si="65"/>
        <v>0</v>
      </c>
      <c r="O284" s="17">
        <f t="shared" ca="1" si="66"/>
        <v>0</v>
      </c>
      <c r="P284" s="63">
        <f t="shared" ca="1" si="67"/>
        <v>0</v>
      </c>
      <c r="Q284" s="63">
        <f t="shared" ca="1" si="68"/>
        <v>0</v>
      </c>
      <c r="R284">
        <f t="shared" ca="1" si="57"/>
        <v>7.6966731002355872E-4</v>
      </c>
    </row>
    <row r="285" spans="1:18">
      <c r="A285" s="73"/>
      <c r="B285" s="73"/>
      <c r="C285" s="73"/>
      <c r="D285" s="75">
        <f t="shared" si="58"/>
        <v>0</v>
      </c>
      <c r="E285" s="75">
        <f t="shared" si="58"/>
        <v>0</v>
      </c>
      <c r="F285" s="63">
        <f t="shared" si="59"/>
        <v>0</v>
      </c>
      <c r="G285" s="63">
        <f t="shared" si="59"/>
        <v>0</v>
      </c>
      <c r="H285" s="63">
        <f t="shared" si="60"/>
        <v>0</v>
      </c>
      <c r="I285" s="63">
        <f t="shared" si="61"/>
        <v>0</v>
      </c>
      <c r="J285" s="63">
        <f t="shared" si="62"/>
        <v>0</v>
      </c>
      <c r="K285" s="63">
        <f t="shared" si="63"/>
        <v>0</v>
      </c>
      <c r="L285" s="63">
        <f t="shared" si="64"/>
        <v>0</v>
      </c>
      <c r="M285" s="63">
        <f t="shared" ca="1" si="56"/>
        <v>-7.6966731002355872E-4</v>
      </c>
      <c r="N285" s="63">
        <f t="shared" ca="1" si="65"/>
        <v>0</v>
      </c>
      <c r="O285" s="17">
        <f t="shared" ca="1" si="66"/>
        <v>0</v>
      </c>
      <c r="P285" s="63">
        <f t="shared" ca="1" si="67"/>
        <v>0</v>
      </c>
      <c r="Q285" s="63">
        <f t="shared" ca="1" si="68"/>
        <v>0</v>
      </c>
      <c r="R285">
        <f t="shared" ca="1" si="57"/>
        <v>7.6966731002355872E-4</v>
      </c>
    </row>
    <row r="286" spans="1:18">
      <c r="A286" s="73"/>
      <c r="B286" s="73"/>
      <c r="C286" s="73"/>
      <c r="D286" s="75">
        <f t="shared" si="58"/>
        <v>0</v>
      </c>
      <c r="E286" s="75">
        <f t="shared" si="58"/>
        <v>0</v>
      </c>
      <c r="F286" s="63">
        <f t="shared" si="59"/>
        <v>0</v>
      </c>
      <c r="G286" s="63">
        <f t="shared" si="59"/>
        <v>0</v>
      </c>
      <c r="H286" s="63">
        <f t="shared" si="60"/>
        <v>0</v>
      </c>
      <c r="I286" s="63">
        <f t="shared" si="61"/>
        <v>0</v>
      </c>
      <c r="J286" s="63">
        <f t="shared" si="62"/>
        <v>0</v>
      </c>
      <c r="K286" s="63">
        <f t="shared" si="63"/>
        <v>0</v>
      </c>
      <c r="L286" s="63">
        <f t="shared" si="64"/>
        <v>0</v>
      </c>
      <c r="M286" s="63">
        <f t="shared" ca="1" si="56"/>
        <v>-7.6966731002355872E-4</v>
      </c>
      <c r="N286" s="63">
        <f t="shared" ca="1" si="65"/>
        <v>0</v>
      </c>
      <c r="O286" s="17">
        <f t="shared" ca="1" si="66"/>
        <v>0</v>
      </c>
      <c r="P286" s="63">
        <f t="shared" ca="1" si="67"/>
        <v>0</v>
      </c>
      <c r="Q286" s="63">
        <f t="shared" ca="1" si="68"/>
        <v>0</v>
      </c>
      <c r="R286">
        <f t="shared" ca="1" si="57"/>
        <v>7.6966731002355872E-4</v>
      </c>
    </row>
    <row r="287" spans="1:18">
      <c r="A287" s="73"/>
      <c r="B287" s="73"/>
      <c r="C287" s="73"/>
      <c r="D287" s="75">
        <f t="shared" si="58"/>
        <v>0</v>
      </c>
      <c r="E287" s="75">
        <f t="shared" si="58"/>
        <v>0</v>
      </c>
      <c r="F287" s="63">
        <f t="shared" si="59"/>
        <v>0</v>
      </c>
      <c r="G287" s="63">
        <f t="shared" si="59"/>
        <v>0</v>
      </c>
      <c r="H287" s="63">
        <f t="shared" si="60"/>
        <v>0</v>
      </c>
      <c r="I287" s="63">
        <f t="shared" si="61"/>
        <v>0</v>
      </c>
      <c r="J287" s="63">
        <f t="shared" si="62"/>
        <v>0</v>
      </c>
      <c r="K287" s="63">
        <f t="shared" si="63"/>
        <v>0</v>
      </c>
      <c r="L287" s="63">
        <f t="shared" si="64"/>
        <v>0</v>
      </c>
      <c r="M287" s="63">
        <f t="shared" ca="1" si="56"/>
        <v>-7.6966731002355872E-4</v>
      </c>
      <c r="N287" s="63">
        <f t="shared" ca="1" si="65"/>
        <v>0</v>
      </c>
      <c r="O287" s="17">
        <f t="shared" ca="1" si="66"/>
        <v>0</v>
      </c>
      <c r="P287" s="63">
        <f t="shared" ca="1" si="67"/>
        <v>0</v>
      </c>
      <c r="Q287" s="63">
        <f t="shared" ca="1" si="68"/>
        <v>0</v>
      </c>
      <c r="R287">
        <f t="shared" ca="1" si="57"/>
        <v>7.6966731002355872E-4</v>
      </c>
    </row>
    <row r="288" spans="1:18">
      <c r="A288" s="73"/>
      <c r="B288" s="73"/>
      <c r="C288" s="73"/>
      <c r="D288" s="75">
        <f t="shared" si="58"/>
        <v>0</v>
      </c>
      <c r="E288" s="75">
        <f t="shared" si="58"/>
        <v>0</v>
      </c>
      <c r="F288" s="63">
        <f t="shared" si="59"/>
        <v>0</v>
      </c>
      <c r="G288" s="63">
        <f t="shared" si="59"/>
        <v>0</v>
      </c>
      <c r="H288" s="63">
        <f t="shared" si="60"/>
        <v>0</v>
      </c>
      <c r="I288" s="63">
        <f t="shared" si="61"/>
        <v>0</v>
      </c>
      <c r="J288" s="63">
        <f t="shared" si="62"/>
        <v>0</v>
      </c>
      <c r="K288" s="63">
        <f t="shared" si="63"/>
        <v>0</v>
      </c>
      <c r="L288" s="63">
        <f t="shared" si="64"/>
        <v>0</v>
      </c>
      <c r="M288" s="63">
        <f t="shared" ca="1" si="56"/>
        <v>-7.6966731002355872E-4</v>
      </c>
      <c r="N288" s="63">
        <f t="shared" ca="1" si="65"/>
        <v>0</v>
      </c>
      <c r="O288" s="17">
        <f t="shared" ca="1" si="66"/>
        <v>0</v>
      </c>
      <c r="P288" s="63">
        <f t="shared" ca="1" si="67"/>
        <v>0</v>
      </c>
      <c r="Q288" s="63">
        <f t="shared" ca="1" si="68"/>
        <v>0</v>
      </c>
      <c r="R288">
        <f t="shared" ca="1" si="57"/>
        <v>7.6966731002355872E-4</v>
      </c>
    </row>
    <row r="289" spans="1:18">
      <c r="A289" s="73"/>
      <c r="B289" s="73"/>
      <c r="C289" s="73"/>
      <c r="D289" s="75">
        <f t="shared" si="58"/>
        <v>0</v>
      </c>
      <c r="E289" s="75">
        <f t="shared" si="58"/>
        <v>0</v>
      </c>
      <c r="F289" s="63">
        <f t="shared" si="59"/>
        <v>0</v>
      </c>
      <c r="G289" s="63">
        <f t="shared" si="59"/>
        <v>0</v>
      </c>
      <c r="H289" s="63">
        <f t="shared" si="60"/>
        <v>0</v>
      </c>
      <c r="I289" s="63">
        <f t="shared" si="61"/>
        <v>0</v>
      </c>
      <c r="J289" s="63">
        <f t="shared" si="62"/>
        <v>0</v>
      </c>
      <c r="K289" s="63">
        <f t="shared" si="63"/>
        <v>0</v>
      </c>
      <c r="L289" s="63">
        <f t="shared" si="64"/>
        <v>0</v>
      </c>
      <c r="M289" s="63">
        <f t="shared" ca="1" si="56"/>
        <v>-7.6966731002355872E-4</v>
      </c>
      <c r="N289" s="63">
        <f t="shared" ca="1" si="65"/>
        <v>0</v>
      </c>
      <c r="O289" s="17">
        <f t="shared" ca="1" si="66"/>
        <v>0</v>
      </c>
      <c r="P289" s="63">
        <f t="shared" ca="1" si="67"/>
        <v>0</v>
      </c>
      <c r="Q289" s="63">
        <f t="shared" ca="1" si="68"/>
        <v>0</v>
      </c>
      <c r="R289">
        <f t="shared" ca="1" si="57"/>
        <v>7.6966731002355872E-4</v>
      </c>
    </row>
    <row r="290" spans="1:18">
      <c r="A290" s="73"/>
      <c r="B290" s="73"/>
      <c r="C290" s="73"/>
      <c r="D290" s="75">
        <f t="shared" si="58"/>
        <v>0</v>
      </c>
      <c r="E290" s="75">
        <f t="shared" si="58"/>
        <v>0</v>
      </c>
      <c r="F290" s="63">
        <f t="shared" si="59"/>
        <v>0</v>
      </c>
      <c r="G290" s="63">
        <f t="shared" si="59"/>
        <v>0</v>
      </c>
      <c r="H290" s="63">
        <f t="shared" si="60"/>
        <v>0</v>
      </c>
      <c r="I290" s="63">
        <f t="shared" si="61"/>
        <v>0</v>
      </c>
      <c r="J290" s="63">
        <f t="shared" si="62"/>
        <v>0</v>
      </c>
      <c r="K290" s="63">
        <f t="shared" si="63"/>
        <v>0</v>
      </c>
      <c r="L290" s="63">
        <f t="shared" si="64"/>
        <v>0</v>
      </c>
      <c r="M290" s="63">
        <f t="shared" ca="1" si="56"/>
        <v>-7.6966731002355872E-4</v>
      </c>
      <c r="N290" s="63">
        <f t="shared" ca="1" si="65"/>
        <v>0</v>
      </c>
      <c r="O290" s="17">
        <f t="shared" ca="1" si="66"/>
        <v>0</v>
      </c>
      <c r="P290" s="63">
        <f t="shared" ca="1" si="67"/>
        <v>0</v>
      </c>
      <c r="Q290" s="63">
        <f t="shared" ca="1" si="68"/>
        <v>0</v>
      </c>
      <c r="R290">
        <f t="shared" ca="1" si="57"/>
        <v>7.6966731002355872E-4</v>
      </c>
    </row>
    <row r="291" spans="1:18">
      <c r="A291" s="73"/>
      <c r="B291" s="73"/>
      <c r="C291" s="73"/>
      <c r="D291" s="75">
        <f t="shared" si="58"/>
        <v>0</v>
      </c>
      <c r="E291" s="75">
        <f t="shared" si="58"/>
        <v>0</v>
      </c>
      <c r="F291" s="63">
        <f t="shared" si="59"/>
        <v>0</v>
      </c>
      <c r="G291" s="63">
        <f t="shared" si="59"/>
        <v>0</v>
      </c>
      <c r="H291" s="63">
        <f t="shared" si="60"/>
        <v>0</v>
      </c>
      <c r="I291" s="63">
        <f t="shared" si="61"/>
        <v>0</v>
      </c>
      <c r="J291" s="63">
        <f t="shared" si="62"/>
        <v>0</v>
      </c>
      <c r="K291" s="63">
        <f t="shared" si="63"/>
        <v>0</v>
      </c>
      <c r="L291" s="63">
        <f t="shared" si="64"/>
        <v>0</v>
      </c>
      <c r="M291" s="63">
        <f t="shared" ca="1" si="56"/>
        <v>-7.6966731002355872E-4</v>
      </c>
      <c r="N291" s="63">
        <f t="shared" ca="1" si="65"/>
        <v>0</v>
      </c>
      <c r="O291" s="17">
        <f t="shared" ca="1" si="66"/>
        <v>0</v>
      </c>
      <c r="P291" s="63">
        <f t="shared" ca="1" si="67"/>
        <v>0</v>
      </c>
      <c r="Q291" s="63">
        <f t="shared" ca="1" si="68"/>
        <v>0</v>
      </c>
      <c r="R291">
        <f t="shared" ca="1" si="57"/>
        <v>7.6966731002355872E-4</v>
      </c>
    </row>
    <row r="292" spans="1:18">
      <c r="A292" s="73"/>
      <c r="B292" s="73"/>
      <c r="C292" s="73"/>
      <c r="D292" s="75">
        <f t="shared" si="58"/>
        <v>0</v>
      </c>
      <c r="E292" s="75">
        <f t="shared" si="58"/>
        <v>0</v>
      </c>
      <c r="F292" s="63">
        <f t="shared" si="59"/>
        <v>0</v>
      </c>
      <c r="G292" s="63">
        <f t="shared" si="59"/>
        <v>0</v>
      </c>
      <c r="H292" s="63">
        <f t="shared" si="60"/>
        <v>0</v>
      </c>
      <c r="I292" s="63">
        <f t="shared" si="61"/>
        <v>0</v>
      </c>
      <c r="J292" s="63">
        <f t="shared" si="62"/>
        <v>0</v>
      </c>
      <c r="K292" s="63">
        <f t="shared" si="63"/>
        <v>0</v>
      </c>
      <c r="L292" s="63">
        <f t="shared" si="64"/>
        <v>0</v>
      </c>
      <c r="M292" s="63">
        <f t="shared" ca="1" si="56"/>
        <v>-7.6966731002355872E-4</v>
      </c>
      <c r="N292" s="63">
        <f t="shared" ca="1" si="65"/>
        <v>0</v>
      </c>
      <c r="O292" s="17">
        <f t="shared" ca="1" si="66"/>
        <v>0</v>
      </c>
      <c r="P292" s="63">
        <f t="shared" ca="1" si="67"/>
        <v>0</v>
      </c>
      <c r="Q292" s="63">
        <f t="shared" ca="1" si="68"/>
        <v>0</v>
      </c>
      <c r="R292">
        <f t="shared" ca="1" si="57"/>
        <v>7.6966731002355872E-4</v>
      </c>
    </row>
    <row r="293" spans="1:18">
      <c r="A293" s="73"/>
      <c r="B293" s="73"/>
      <c r="C293" s="73"/>
      <c r="D293" s="75">
        <f t="shared" si="58"/>
        <v>0</v>
      </c>
      <c r="E293" s="75">
        <f t="shared" si="58"/>
        <v>0</v>
      </c>
      <c r="F293" s="63">
        <f t="shared" si="59"/>
        <v>0</v>
      </c>
      <c r="G293" s="63">
        <f t="shared" si="59"/>
        <v>0</v>
      </c>
      <c r="H293" s="63">
        <f t="shared" si="60"/>
        <v>0</v>
      </c>
      <c r="I293" s="63">
        <f t="shared" si="61"/>
        <v>0</v>
      </c>
      <c r="J293" s="63">
        <f t="shared" si="62"/>
        <v>0</v>
      </c>
      <c r="K293" s="63">
        <f t="shared" si="63"/>
        <v>0</v>
      </c>
      <c r="L293" s="63">
        <f t="shared" si="64"/>
        <v>0</v>
      </c>
      <c r="M293" s="63">
        <f t="shared" ca="1" si="56"/>
        <v>-7.6966731002355872E-4</v>
      </c>
      <c r="N293" s="63">
        <f t="shared" ca="1" si="65"/>
        <v>0</v>
      </c>
      <c r="O293" s="17">
        <f t="shared" ca="1" si="66"/>
        <v>0</v>
      </c>
      <c r="P293" s="63">
        <f t="shared" ca="1" si="67"/>
        <v>0</v>
      </c>
      <c r="Q293" s="63">
        <f t="shared" ca="1" si="68"/>
        <v>0</v>
      </c>
      <c r="R293">
        <f t="shared" ca="1" si="57"/>
        <v>7.6966731002355872E-4</v>
      </c>
    </row>
    <row r="294" spans="1:18">
      <c r="A294" s="73"/>
      <c r="B294" s="73"/>
      <c r="C294" s="73"/>
      <c r="D294" s="75">
        <f t="shared" si="58"/>
        <v>0</v>
      </c>
      <c r="E294" s="75">
        <f t="shared" si="58"/>
        <v>0</v>
      </c>
      <c r="F294" s="63">
        <f t="shared" si="59"/>
        <v>0</v>
      </c>
      <c r="G294" s="63">
        <f t="shared" si="59"/>
        <v>0</v>
      </c>
      <c r="H294" s="63">
        <f t="shared" si="60"/>
        <v>0</v>
      </c>
      <c r="I294" s="63">
        <f t="shared" si="61"/>
        <v>0</v>
      </c>
      <c r="J294" s="63">
        <f t="shared" si="62"/>
        <v>0</v>
      </c>
      <c r="K294" s="63">
        <f t="shared" si="63"/>
        <v>0</v>
      </c>
      <c r="L294" s="63">
        <f t="shared" si="64"/>
        <v>0</v>
      </c>
      <c r="M294" s="63">
        <f t="shared" ca="1" si="56"/>
        <v>-7.6966731002355872E-4</v>
      </c>
      <c r="N294" s="63">
        <f t="shared" ca="1" si="65"/>
        <v>0</v>
      </c>
      <c r="O294" s="17">
        <f t="shared" ca="1" si="66"/>
        <v>0</v>
      </c>
      <c r="P294" s="63">
        <f t="shared" ca="1" si="67"/>
        <v>0</v>
      </c>
      <c r="Q294" s="63">
        <f t="shared" ca="1" si="68"/>
        <v>0</v>
      </c>
      <c r="R294">
        <f t="shared" ca="1" si="57"/>
        <v>7.6966731002355872E-4</v>
      </c>
    </row>
    <row r="295" spans="1:18">
      <c r="A295" s="73"/>
      <c r="B295" s="73"/>
      <c r="C295" s="73"/>
      <c r="D295" s="75">
        <f t="shared" si="58"/>
        <v>0</v>
      </c>
      <c r="E295" s="75">
        <f t="shared" si="58"/>
        <v>0</v>
      </c>
      <c r="F295" s="63">
        <f t="shared" si="59"/>
        <v>0</v>
      </c>
      <c r="G295" s="63">
        <f t="shared" si="59"/>
        <v>0</v>
      </c>
      <c r="H295" s="63">
        <f t="shared" si="60"/>
        <v>0</v>
      </c>
      <c r="I295" s="63">
        <f t="shared" si="61"/>
        <v>0</v>
      </c>
      <c r="J295" s="63">
        <f t="shared" si="62"/>
        <v>0</v>
      </c>
      <c r="K295" s="63">
        <f t="shared" si="63"/>
        <v>0</v>
      </c>
      <c r="L295" s="63">
        <f t="shared" si="64"/>
        <v>0</v>
      </c>
      <c r="M295" s="63">
        <f t="shared" ca="1" si="56"/>
        <v>-7.6966731002355872E-4</v>
      </c>
      <c r="N295" s="63">
        <f t="shared" ca="1" si="65"/>
        <v>0</v>
      </c>
      <c r="O295" s="17">
        <f t="shared" ca="1" si="66"/>
        <v>0</v>
      </c>
      <c r="P295" s="63">
        <f t="shared" ca="1" si="67"/>
        <v>0</v>
      </c>
      <c r="Q295" s="63">
        <f t="shared" ca="1" si="68"/>
        <v>0</v>
      </c>
      <c r="R295">
        <f t="shared" ca="1" si="57"/>
        <v>7.6966731002355872E-4</v>
      </c>
    </row>
    <row r="296" spans="1:18">
      <c r="A296" s="73"/>
      <c r="B296" s="73"/>
      <c r="C296" s="73"/>
      <c r="D296" s="75">
        <f t="shared" si="58"/>
        <v>0</v>
      </c>
      <c r="E296" s="75">
        <f t="shared" si="58"/>
        <v>0</v>
      </c>
      <c r="F296" s="63">
        <f t="shared" si="59"/>
        <v>0</v>
      </c>
      <c r="G296" s="63">
        <f t="shared" si="59"/>
        <v>0</v>
      </c>
      <c r="H296" s="63">
        <f t="shared" si="60"/>
        <v>0</v>
      </c>
      <c r="I296" s="63">
        <f t="shared" si="61"/>
        <v>0</v>
      </c>
      <c r="J296" s="63">
        <f t="shared" si="62"/>
        <v>0</v>
      </c>
      <c r="K296" s="63">
        <f t="shared" si="63"/>
        <v>0</v>
      </c>
      <c r="L296" s="63">
        <f t="shared" si="64"/>
        <v>0</v>
      </c>
      <c r="M296" s="63">
        <f t="shared" ca="1" si="56"/>
        <v>-7.6966731002355872E-4</v>
      </c>
      <c r="N296" s="63">
        <f t="shared" ca="1" si="65"/>
        <v>0</v>
      </c>
      <c r="O296" s="17">
        <f t="shared" ca="1" si="66"/>
        <v>0</v>
      </c>
      <c r="P296" s="63">
        <f t="shared" ca="1" si="67"/>
        <v>0</v>
      </c>
      <c r="Q296" s="63">
        <f t="shared" ca="1" si="68"/>
        <v>0</v>
      </c>
      <c r="R296">
        <f t="shared" ca="1" si="57"/>
        <v>7.6966731002355872E-4</v>
      </c>
    </row>
    <row r="297" spans="1:18">
      <c r="A297" s="73"/>
      <c r="B297" s="73"/>
      <c r="C297" s="73"/>
      <c r="D297" s="75">
        <f t="shared" si="58"/>
        <v>0</v>
      </c>
      <c r="E297" s="75">
        <f t="shared" si="58"/>
        <v>0</v>
      </c>
      <c r="F297" s="63">
        <f t="shared" si="59"/>
        <v>0</v>
      </c>
      <c r="G297" s="63">
        <f t="shared" si="59"/>
        <v>0</v>
      </c>
      <c r="H297" s="63">
        <f t="shared" si="60"/>
        <v>0</v>
      </c>
      <c r="I297" s="63">
        <f t="shared" si="61"/>
        <v>0</v>
      </c>
      <c r="J297" s="63">
        <f t="shared" si="62"/>
        <v>0</v>
      </c>
      <c r="K297" s="63">
        <f t="shared" si="63"/>
        <v>0</v>
      </c>
      <c r="L297" s="63">
        <f t="shared" si="64"/>
        <v>0</v>
      </c>
      <c r="M297" s="63">
        <f t="shared" ca="1" si="56"/>
        <v>-7.6966731002355872E-4</v>
      </c>
      <c r="N297" s="63">
        <f t="shared" ca="1" si="65"/>
        <v>0</v>
      </c>
      <c r="O297" s="17">
        <f t="shared" ca="1" si="66"/>
        <v>0</v>
      </c>
      <c r="P297" s="63">
        <f t="shared" ca="1" si="67"/>
        <v>0</v>
      </c>
      <c r="Q297" s="63">
        <f t="shared" ca="1" si="68"/>
        <v>0</v>
      </c>
      <c r="R297">
        <f t="shared" ca="1" si="57"/>
        <v>7.6966731002355872E-4</v>
      </c>
    </row>
    <row r="298" spans="1:18">
      <c r="A298" s="73"/>
      <c r="B298" s="73"/>
      <c r="C298" s="73"/>
      <c r="D298" s="75">
        <f t="shared" si="58"/>
        <v>0</v>
      </c>
      <c r="E298" s="75">
        <f t="shared" si="58"/>
        <v>0</v>
      </c>
      <c r="F298" s="63">
        <f t="shared" si="59"/>
        <v>0</v>
      </c>
      <c r="G298" s="63">
        <f t="shared" si="59"/>
        <v>0</v>
      </c>
      <c r="H298" s="63">
        <f t="shared" si="60"/>
        <v>0</v>
      </c>
      <c r="I298" s="63">
        <f t="shared" si="61"/>
        <v>0</v>
      </c>
      <c r="J298" s="63">
        <f t="shared" si="62"/>
        <v>0</v>
      </c>
      <c r="K298" s="63">
        <f t="shared" si="63"/>
        <v>0</v>
      </c>
      <c r="L298" s="63">
        <f t="shared" si="64"/>
        <v>0</v>
      </c>
      <c r="M298" s="63">
        <f t="shared" ca="1" si="56"/>
        <v>-7.6966731002355872E-4</v>
      </c>
      <c r="N298" s="63">
        <f t="shared" ca="1" si="65"/>
        <v>0</v>
      </c>
      <c r="O298" s="17">
        <f t="shared" ca="1" si="66"/>
        <v>0</v>
      </c>
      <c r="P298" s="63">
        <f t="shared" ca="1" si="67"/>
        <v>0</v>
      </c>
      <c r="Q298" s="63">
        <f t="shared" ca="1" si="68"/>
        <v>0</v>
      </c>
      <c r="R298">
        <f t="shared" ca="1" si="57"/>
        <v>7.6966731002355872E-4</v>
      </c>
    </row>
    <row r="299" spans="1:18">
      <c r="A299" s="73"/>
      <c r="B299" s="73"/>
      <c r="C299" s="73"/>
      <c r="D299" s="75">
        <f t="shared" si="58"/>
        <v>0</v>
      </c>
      <c r="E299" s="75">
        <f t="shared" si="58"/>
        <v>0</v>
      </c>
      <c r="F299" s="63">
        <f t="shared" si="59"/>
        <v>0</v>
      </c>
      <c r="G299" s="63">
        <f t="shared" si="59"/>
        <v>0</v>
      </c>
      <c r="H299" s="63">
        <f t="shared" si="60"/>
        <v>0</v>
      </c>
      <c r="I299" s="63">
        <f t="shared" si="61"/>
        <v>0</v>
      </c>
      <c r="J299" s="63">
        <f t="shared" si="62"/>
        <v>0</v>
      </c>
      <c r="K299" s="63">
        <f t="shared" si="63"/>
        <v>0</v>
      </c>
      <c r="L299" s="63">
        <f t="shared" si="64"/>
        <v>0</v>
      </c>
      <c r="M299" s="63">
        <f t="shared" ca="1" si="56"/>
        <v>-7.6966731002355872E-4</v>
      </c>
      <c r="N299" s="63">
        <f t="shared" ca="1" si="65"/>
        <v>0</v>
      </c>
      <c r="O299" s="17">
        <f t="shared" ca="1" si="66"/>
        <v>0</v>
      </c>
      <c r="P299" s="63">
        <f t="shared" ca="1" si="67"/>
        <v>0</v>
      </c>
      <c r="Q299" s="63">
        <f t="shared" ca="1" si="68"/>
        <v>0</v>
      </c>
      <c r="R299">
        <f t="shared" ca="1" si="57"/>
        <v>7.6966731002355872E-4</v>
      </c>
    </row>
    <row r="300" spans="1:18">
      <c r="A300" s="73"/>
      <c r="B300" s="73"/>
      <c r="C300" s="73"/>
      <c r="D300" s="75">
        <f t="shared" si="58"/>
        <v>0</v>
      </c>
      <c r="E300" s="75">
        <f t="shared" si="58"/>
        <v>0</v>
      </c>
      <c r="F300" s="63">
        <f t="shared" si="59"/>
        <v>0</v>
      </c>
      <c r="G300" s="63">
        <f t="shared" si="59"/>
        <v>0</v>
      </c>
      <c r="H300" s="63">
        <f t="shared" si="60"/>
        <v>0</v>
      </c>
      <c r="I300" s="63">
        <f t="shared" si="61"/>
        <v>0</v>
      </c>
      <c r="J300" s="63">
        <f t="shared" si="62"/>
        <v>0</v>
      </c>
      <c r="K300" s="63">
        <f t="shared" si="63"/>
        <v>0</v>
      </c>
      <c r="L300" s="63">
        <f t="shared" si="64"/>
        <v>0</v>
      </c>
      <c r="M300" s="63">
        <f t="shared" ca="1" si="56"/>
        <v>-7.6966731002355872E-4</v>
      </c>
      <c r="N300" s="63">
        <f t="shared" ca="1" si="65"/>
        <v>0</v>
      </c>
      <c r="O300" s="17">
        <f t="shared" ca="1" si="66"/>
        <v>0</v>
      </c>
      <c r="P300" s="63">
        <f t="shared" ca="1" si="67"/>
        <v>0</v>
      </c>
      <c r="Q300" s="63">
        <f t="shared" ca="1" si="68"/>
        <v>0</v>
      </c>
      <c r="R300">
        <f t="shared" ca="1" si="57"/>
        <v>7.6966731002355872E-4</v>
      </c>
    </row>
    <row r="301" spans="1:18">
      <c r="A301" s="73"/>
      <c r="B301" s="73"/>
      <c r="C301" s="73"/>
      <c r="D301" s="75">
        <f t="shared" si="58"/>
        <v>0</v>
      </c>
      <c r="E301" s="75">
        <f t="shared" si="58"/>
        <v>0</v>
      </c>
      <c r="F301" s="63">
        <f t="shared" si="59"/>
        <v>0</v>
      </c>
      <c r="G301" s="63">
        <f t="shared" si="59"/>
        <v>0</v>
      </c>
      <c r="H301" s="63">
        <f t="shared" si="60"/>
        <v>0</v>
      </c>
      <c r="I301" s="63">
        <f t="shared" si="61"/>
        <v>0</v>
      </c>
      <c r="J301" s="63">
        <f t="shared" si="62"/>
        <v>0</v>
      </c>
      <c r="K301" s="63">
        <f t="shared" si="63"/>
        <v>0</v>
      </c>
      <c r="L301" s="63">
        <f t="shared" si="64"/>
        <v>0</v>
      </c>
      <c r="M301" s="63">
        <f t="shared" ca="1" si="56"/>
        <v>-7.6966731002355872E-4</v>
      </c>
      <c r="N301" s="63">
        <f t="shared" ca="1" si="65"/>
        <v>0</v>
      </c>
      <c r="O301" s="17">
        <f t="shared" ca="1" si="66"/>
        <v>0</v>
      </c>
      <c r="P301" s="63">
        <f t="shared" ca="1" si="67"/>
        <v>0</v>
      </c>
      <c r="Q301" s="63">
        <f t="shared" ca="1" si="68"/>
        <v>0</v>
      </c>
      <c r="R301">
        <f t="shared" ca="1" si="57"/>
        <v>7.6966731002355872E-4</v>
      </c>
    </row>
    <row r="302" spans="1:18">
      <c r="A302" s="73"/>
      <c r="B302" s="73"/>
      <c r="C302" s="73"/>
      <c r="D302" s="75">
        <f t="shared" si="58"/>
        <v>0</v>
      </c>
      <c r="E302" s="75">
        <f t="shared" si="58"/>
        <v>0</v>
      </c>
      <c r="F302" s="63">
        <f t="shared" si="59"/>
        <v>0</v>
      </c>
      <c r="G302" s="63">
        <f t="shared" si="59"/>
        <v>0</v>
      </c>
      <c r="H302" s="63">
        <f t="shared" si="60"/>
        <v>0</v>
      </c>
      <c r="I302" s="63">
        <f t="shared" si="61"/>
        <v>0</v>
      </c>
      <c r="J302" s="63">
        <f t="shared" si="62"/>
        <v>0</v>
      </c>
      <c r="K302" s="63">
        <f t="shared" si="63"/>
        <v>0</v>
      </c>
      <c r="L302" s="63">
        <f t="shared" si="64"/>
        <v>0</v>
      </c>
      <c r="M302" s="63">
        <f t="shared" ca="1" si="56"/>
        <v>-7.6966731002355872E-4</v>
      </c>
      <c r="N302" s="63">
        <f t="shared" ca="1" si="65"/>
        <v>0</v>
      </c>
      <c r="O302" s="17">
        <f t="shared" ca="1" si="66"/>
        <v>0</v>
      </c>
      <c r="P302" s="63">
        <f t="shared" ca="1" si="67"/>
        <v>0</v>
      </c>
      <c r="Q302" s="63">
        <f t="shared" ca="1" si="68"/>
        <v>0</v>
      </c>
      <c r="R302">
        <f t="shared" ca="1" si="57"/>
        <v>7.6966731002355872E-4</v>
      </c>
    </row>
    <row r="303" spans="1:18">
      <c r="A303" s="73"/>
      <c r="B303" s="73"/>
      <c r="C303" s="73"/>
      <c r="D303" s="75">
        <f t="shared" si="58"/>
        <v>0</v>
      </c>
      <c r="E303" s="75">
        <f t="shared" si="58"/>
        <v>0</v>
      </c>
      <c r="F303" s="63">
        <f t="shared" si="59"/>
        <v>0</v>
      </c>
      <c r="G303" s="63">
        <f t="shared" si="59"/>
        <v>0</v>
      </c>
      <c r="H303" s="63">
        <f t="shared" si="60"/>
        <v>0</v>
      </c>
      <c r="I303" s="63">
        <f t="shared" si="61"/>
        <v>0</v>
      </c>
      <c r="J303" s="63">
        <f t="shared" si="62"/>
        <v>0</v>
      </c>
      <c r="K303" s="63">
        <f t="shared" si="63"/>
        <v>0</v>
      </c>
      <c r="L303" s="63">
        <f t="shared" si="64"/>
        <v>0</v>
      </c>
      <c r="M303" s="63">
        <f t="shared" ca="1" si="56"/>
        <v>-7.6966731002355872E-4</v>
      </c>
      <c r="N303" s="63">
        <f t="shared" ca="1" si="65"/>
        <v>0</v>
      </c>
      <c r="O303" s="17">
        <f t="shared" ca="1" si="66"/>
        <v>0</v>
      </c>
      <c r="P303" s="63">
        <f t="shared" ca="1" si="67"/>
        <v>0</v>
      </c>
      <c r="Q303" s="63">
        <f t="shared" ca="1" si="68"/>
        <v>0</v>
      </c>
      <c r="R303">
        <f t="shared" ca="1" si="57"/>
        <v>7.6966731002355872E-4</v>
      </c>
    </row>
    <row r="304" spans="1:18">
      <c r="A304" s="73"/>
      <c r="B304" s="73"/>
      <c r="C304" s="73"/>
      <c r="D304" s="75">
        <f t="shared" si="58"/>
        <v>0</v>
      </c>
      <c r="E304" s="75">
        <f t="shared" si="58"/>
        <v>0</v>
      </c>
      <c r="F304" s="63">
        <f t="shared" si="59"/>
        <v>0</v>
      </c>
      <c r="G304" s="63">
        <f t="shared" si="59"/>
        <v>0</v>
      </c>
      <c r="H304" s="63">
        <f t="shared" si="60"/>
        <v>0</v>
      </c>
      <c r="I304" s="63">
        <f t="shared" si="61"/>
        <v>0</v>
      </c>
      <c r="J304" s="63">
        <f t="shared" si="62"/>
        <v>0</v>
      </c>
      <c r="K304" s="63">
        <f t="shared" si="63"/>
        <v>0</v>
      </c>
      <c r="L304" s="63">
        <f t="shared" si="64"/>
        <v>0</v>
      </c>
      <c r="M304" s="63">
        <f t="shared" ca="1" si="56"/>
        <v>-7.6966731002355872E-4</v>
      </c>
      <c r="N304" s="63">
        <f t="shared" ca="1" si="65"/>
        <v>0</v>
      </c>
      <c r="O304" s="17">
        <f t="shared" ca="1" si="66"/>
        <v>0</v>
      </c>
      <c r="P304" s="63">
        <f t="shared" ca="1" si="67"/>
        <v>0</v>
      </c>
      <c r="Q304" s="63">
        <f t="shared" ca="1" si="68"/>
        <v>0</v>
      </c>
      <c r="R304">
        <f t="shared" ca="1" si="57"/>
        <v>7.6966731002355872E-4</v>
      </c>
    </row>
    <row r="305" spans="1:18">
      <c r="A305" s="73"/>
      <c r="B305" s="73"/>
      <c r="C305" s="73"/>
      <c r="D305" s="75">
        <f t="shared" si="58"/>
        <v>0</v>
      </c>
      <c r="E305" s="75">
        <f t="shared" si="58"/>
        <v>0</v>
      </c>
      <c r="F305" s="63">
        <f t="shared" si="59"/>
        <v>0</v>
      </c>
      <c r="G305" s="63">
        <f t="shared" si="59"/>
        <v>0</v>
      </c>
      <c r="H305" s="63">
        <f t="shared" si="60"/>
        <v>0</v>
      </c>
      <c r="I305" s="63">
        <f t="shared" si="61"/>
        <v>0</v>
      </c>
      <c r="J305" s="63">
        <f t="shared" si="62"/>
        <v>0</v>
      </c>
      <c r="K305" s="63">
        <f t="shared" si="63"/>
        <v>0</v>
      </c>
      <c r="L305" s="63">
        <f t="shared" si="64"/>
        <v>0</v>
      </c>
      <c r="M305" s="63">
        <f t="shared" ca="1" si="56"/>
        <v>-7.6966731002355872E-4</v>
      </c>
      <c r="N305" s="63">
        <f t="shared" ca="1" si="65"/>
        <v>0</v>
      </c>
      <c r="O305" s="17">
        <f t="shared" ca="1" si="66"/>
        <v>0</v>
      </c>
      <c r="P305" s="63">
        <f t="shared" ca="1" si="67"/>
        <v>0</v>
      </c>
      <c r="Q305" s="63">
        <f t="shared" ca="1" si="68"/>
        <v>0</v>
      </c>
      <c r="R305">
        <f t="shared" ca="1" si="57"/>
        <v>7.6966731002355872E-4</v>
      </c>
    </row>
    <row r="306" spans="1:18">
      <c r="A306" s="73"/>
      <c r="B306" s="73"/>
      <c r="C306" s="73"/>
      <c r="D306" s="75">
        <f t="shared" si="58"/>
        <v>0</v>
      </c>
      <c r="E306" s="75">
        <f t="shared" si="58"/>
        <v>0</v>
      </c>
      <c r="F306" s="63">
        <f t="shared" si="59"/>
        <v>0</v>
      </c>
      <c r="G306" s="63">
        <f t="shared" si="59"/>
        <v>0</v>
      </c>
      <c r="H306" s="63">
        <f t="shared" si="60"/>
        <v>0</v>
      </c>
      <c r="I306" s="63">
        <f t="shared" si="61"/>
        <v>0</v>
      </c>
      <c r="J306" s="63">
        <f t="shared" si="62"/>
        <v>0</v>
      </c>
      <c r="K306" s="63">
        <f t="shared" si="63"/>
        <v>0</v>
      </c>
      <c r="L306" s="63">
        <f t="shared" si="64"/>
        <v>0</v>
      </c>
      <c r="M306" s="63">
        <f t="shared" ca="1" si="56"/>
        <v>-7.6966731002355872E-4</v>
      </c>
      <c r="N306" s="63">
        <f t="shared" ca="1" si="65"/>
        <v>0</v>
      </c>
      <c r="O306" s="17">
        <f t="shared" ca="1" si="66"/>
        <v>0</v>
      </c>
      <c r="P306" s="63">
        <f t="shared" ca="1" si="67"/>
        <v>0</v>
      </c>
      <c r="Q306" s="63">
        <f t="shared" ca="1" si="68"/>
        <v>0</v>
      </c>
      <c r="R306">
        <f t="shared" ca="1" si="57"/>
        <v>7.6966731002355872E-4</v>
      </c>
    </row>
    <row r="307" spans="1:18">
      <c r="A307" s="73"/>
      <c r="B307" s="73"/>
      <c r="C307" s="73"/>
      <c r="D307" s="75">
        <f t="shared" si="58"/>
        <v>0</v>
      </c>
      <c r="E307" s="75">
        <f t="shared" si="58"/>
        <v>0</v>
      </c>
      <c r="F307" s="63">
        <f t="shared" si="59"/>
        <v>0</v>
      </c>
      <c r="G307" s="63">
        <f t="shared" si="59"/>
        <v>0</v>
      </c>
      <c r="H307" s="63">
        <f t="shared" si="60"/>
        <v>0</v>
      </c>
      <c r="I307" s="63">
        <f t="shared" si="61"/>
        <v>0</v>
      </c>
      <c r="J307" s="63">
        <f t="shared" si="62"/>
        <v>0</v>
      </c>
      <c r="K307" s="63">
        <f t="shared" si="63"/>
        <v>0</v>
      </c>
      <c r="L307" s="63">
        <f t="shared" si="64"/>
        <v>0</v>
      </c>
      <c r="M307" s="63">
        <f t="shared" ca="1" si="56"/>
        <v>-7.6966731002355872E-4</v>
      </c>
      <c r="N307" s="63">
        <f t="shared" ca="1" si="65"/>
        <v>0</v>
      </c>
      <c r="O307" s="17">
        <f t="shared" ca="1" si="66"/>
        <v>0</v>
      </c>
      <c r="P307" s="63">
        <f t="shared" ca="1" si="67"/>
        <v>0</v>
      </c>
      <c r="Q307" s="63">
        <f t="shared" ca="1" si="68"/>
        <v>0</v>
      </c>
      <c r="R307">
        <f t="shared" ca="1" si="57"/>
        <v>7.6966731002355872E-4</v>
      </c>
    </row>
    <row r="308" spans="1:18">
      <c r="A308" s="73"/>
      <c r="B308" s="73"/>
      <c r="C308" s="73"/>
      <c r="D308" s="75">
        <f t="shared" si="58"/>
        <v>0</v>
      </c>
      <c r="E308" s="75">
        <f t="shared" si="58"/>
        <v>0</v>
      </c>
      <c r="F308" s="63">
        <f t="shared" si="59"/>
        <v>0</v>
      </c>
      <c r="G308" s="63">
        <f t="shared" si="59"/>
        <v>0</v>
      </c>
      <c r="H308" s="63">
        <f t="shared" si="60"/>
        <v>0</v>
      </c>
      <c r="I308" s="63">
        <f t="shared" si="61"/>
        <v>0</v>
      </c>
      <c r="J308" s="63">
        <f t="shared" si="62"/>
        <v>0</v>
      </c>
      <c r="K308" s="63">
        <f t="shared" si="63"/>
        <v>0</v>
      </c>
      <c r="L308" s="63">
        <f t="shared" si="64"/>
        <v>0</v>
      </c>
      <c r="M308" s="63">
        <f t="shared" ca="1" si="56"/>
        <v>-7.6966731002355872E-4</v>
      </c>
      <c r="N308" s="63">
        <f t="shared" ca="1" si="65"/>
        <v>0</v>
      </c>
      <c r="O308" s="17">
        <f t="shared" ca="1" si="66"/>
        <v>0</v>
      </c>
      <c r="P308" s="63">
        <f t="shared" ca="1" si="67"/>
        <v>0</v>
      </c>
      <c r="Q308" s="63">
        <f t="shared" ca="1" si="68"/>
        <v>0</v>
      </c>
      <c r="R308">
        <f t="shared" ca="1" si="57"/>
        <v>7.6966731002355872E-4</v>
      </c>
    </row>
    <row r="309" spans="1:18">
      <c r="A309" s="73"/>
      <c r="B309" s="73"/>
      <c r="C309" s="73"/>
      <c r="D309" s="75">
        <f t="shared" si="58"/>
        <v>0</v>
      </c>
      <c r="E309" s="75">
        <f t="shared" si="58"/>
        <v>0</v>
      </c>
      <c r="F309" s="63">
        <f t="shared" si="59"/>
        <v>0</v>
      </c>
      <c r="G309" s="63">
        <f t="shared" si="59"/>
        <v>0</v>
      </c>
      <c r="H309" s="63">
        <f t="shared" si="60"/>
        <v>0</v>
      </c>
      <c r="I309" s="63">
        <f t="shared" si="61"/>
        <v>0</v>
      </c>
      <c r="J309" s="63">
        <f t="shared" si="62"/>
        <v>0</v>
      </c>
      <c r="K309" s="63">
        <f t="shared" si="63"/>
        <v>0</v>
      </c>
      <c r="L309" s="63">
        <f t="shared" si="64"/>
        <v>0</v>
      </c>
      <c r="M309" s="63">
        <f t="shared" ca="1" si="56"/>
        <v>-7.6966731002355872E-4</v>
      </c>
      <c r="N309" s="63">
        <f t="shared" ca="1" si="65"/>
        <v>0</v>
      </c>
      <c r="O309" s="17">
        <f t="shared" ca="1" si="66"/>
        <v>0</v>
      </c>
      <c r="P309" s="63">
        <f t="shared" ca="1" si="67"/>
        <v>0</v>
      </c>
      <c r="Q309" s="63">
        <f t="shared" ca="1" si="68"/>
        <v>0</v>
      </c>
      <c r="R309">
        <f t="shared" ca="1" si="57"/>
        <v>7.6966731002355872E-4</v>
      </c>
    </row>
    <row r="310" spans="1:18">
      <c r="A310" s="73"/>
      <c r="B310" s="73"/>
      <c r="C310" s="73"/>
      <c r="D310" s="75">
        <f t="shared" si="58"/>
        <v>0</v>
      </c>
      <c r="E310" s="75">
        <f t="shared" si="58"/>
        <v>0</v>
      </c>
      <c r="F310" s="63">
        <f t="shared" si="59"/>
        <v>0</v>
      </c>
      <c r="G310" s="63">
        <f t="shared" si="59"/>
        <v>0</v>
      </c>
      <c r="H310" s="63">
        <f t="shared" si="60"/>
        <v>0</v>
      </c>
      <c r="I310" s="63">
        <f t="shared" si="61"/>
        <v>0</v>
      </c>
      <c r="J310" s="63">
        <f t="shared" si="62"/>
        <v>0</v>
      </c>
      <c r="K310" s="63">
        <f t="shared" si="63"/>
        <v>0</v>
      </c>
      <c r="L310" s="63">
        <f t="shared" si="64"/>
        <v>0</v>
      </c>
      <c r="M310" s="63">
        <f t="shared" ca="1" si="56"/>
        <v>-7.6966731002355872E-4</v>
      </c>
      <c r="N310" s="63">
        <f t="shared" ca="1" si="65"/>
        <v>0</v>
      </c>
      <c r="O310" s="17">
        <f t="shared" ca="1" si="66"/>
        <v>0</v>
      </c>
      <c r="P310" s="63">
        <f t="shared" ca="1" si="67"/>
        <v>0</v>
      </c>
      <c r="Q310" s="63">
        <f t="shared" ca="1" si="68"/>
        <v>0</v>
      </c>
      <c r="R310">
        <f t="shared" ca="1" si="57"/>
        <v>7.6966731002355872E-4</v>
      </c>
    </row>
    <row r="311" spans="1:18">
      <c r="A311" s="73"/>
      <c r="B311" s="73"/>
      <c r="C311" s="73"/>
      <c r="D311" s="75">
        <f t="shared" si="58"/>
        <v>0</v>
      </c>
      <c r="E311" s="75">
        <f t="shared" si="58"/>
        <v>0</v>
      </c>
      <c r="F311" s="63">
        <f t="shared" si="59"/>
        <v>0</v>
      </c>
      <c r="G311" s="63">
        <f t="shared" si="59"/>
        <v>0</v>
      </c>
      <c r="H311" s="63">
        <f t="shared" si="60"/>
        <v>0</v>
      </c>
      <c r="I311" s="63">
        <f t="shared" si="61"/>
        <v>0</v>
      </c>
      <c r="J311" s="63">
        <f t="shared" si="62"/>
        <v>0</v>
      </c>
      <c r="K311" s="63">
        <f t="shared" si="63"/>
        <v>0</v>
      </c>
      <c r="L311" s="63">
        <f t="shared" si="64"/>
        <v>0</v>
      </c>
      <c r="M311" s="63">
        <f t="shared" ca="1" si="56"/>
        <v>-7.6966731002355872E-4</v>
      </c>
      <c r="N311" s="63">
        <f t="shared" ca="1" si="65"/>
        <v>0</v>
      </c>
      <c r="O311" s="17">
        <f t="shared" ca="1" si="66"/>
        <v>0</v>
      </c>
      <c r="P311" s="63">
        <f t="shared" ca="1" si="67"/>
        <v>0</v>
      </c>
      <c r="Q311" s="63">
        <f t="shared" ca="1" si="68"/>
        <v>0</v>
      </c>
      <c r="R311">
        <f t="shared" ca="1" si="57"/>
        <v>7.6966731002355872E-4</v>
      </c>
    </row>
    <row r="312" spans="1:18">
      <c r="A312" s="73"/>
      <c r="B312" s="73"/>
      <c r="C312" s="73"/>
      <c r="D312" s="75">
        <f t="shared" si="58"/>
        <v>0</v>
      </c>
      <c r="E312" s="75">
        <f t="shared" si="58"/>
        <v>0</v>
      </c>
      <c r="F312" s="63">
        <f t="shared" si="59"/>
        <v>0</v>
      </c>
      <c r="G312" s="63">
        <f t="shared" si="59"/>
        <v>0</v>
      </c>
      <c r="H312" s="63">
        <f t="shared" si="60"/>
        <v>0</v>
      </c>
      <c r="I312" s="63">
        <f t="shared" si="61"/>
        <v>0</v>
      </c>
      <c r="J312" s="63">
        <f t="shared" si="62"/>
        <v>0</v>
      </c>
      <c r="K312" s="63">
        <f t="shared" si="63"/>
        <v>0</v>
      </c>
      <c r="L312" s="63">
        <f t="shared" si="64"/>
        <v>0</v>
      </c>
      <c r="M312" s="63">
        <f t="shared" ca="1" si="56"/>
        <v>-7.6966731002355872E-4</v>
      </c>
      <c r="N312" s="63">
        <f t="shared" ca="1" si="65"/>
        <v>0</v>
      </c>
      <c r="O312" s="17">
        <f t="shared" ca="1" si="66"/>
        <v>0</v>
      </c>
      <c r="P312" s="63">
        <f t="shared" ca="1" si="67"/>
        <v>0</v>
      </c>
      <c r="Q312" s="63">
        <f t="shared" ca="1" si="68"/>
        <v>0</v>
      </c>
      <c r="R312">
        <f t="shared" ca="1" si="57"/>
        <v>7.6966731002355872E-4</v>
      </c>
    </row>
    <row r="313" spans="1:18">
      <c r="A313" s="73"/>
      <c r="B313" s="73"/>
      <c r="C313" s="73"/>
      <c r="D313" s="75">
        <f t="shared" si="58"/>
        <v>0</v>
      </c>
      <c r="E313" s="75">
        <f t="shared" si="58"/>
        <v>0</v>
      </c>
      <c r="F313" s="63">
        <f t="shared" si="59"/>
        <v>0</v>
      </c>
      <c r="G313" s="63">
        <f t="shared" si="59"/>
        <v>0</v>
      </c>
      <c r="H313" s="63">
        <f t="shared" si="60"/>
        <v>0</v>
      </c>
      <c r="I313" s="63">
        <f t="shared" si="61"/>
        <v>0</v>
      </c>
      <c r="J313" s="63">
        <f t="shared" si="62"/>
        <v>0</v>
      </c>
      <c r="K313" s="63">
        <f t="shared" si="63"/>
        <v>0</v>
      </c>
      <c r="L313" s="63">
        <f t="shared" si="64"/>
        <v>0</v>
      </c>
      <c r="M313" s="63">
        <f t="shared" ca="1" si="56"/>
        <v>-7.6966731002355872E-4</v>
      </c>
      <c r="N313" s="63">
        <f t="shared" ca="1" si="65"/>
        <v>0</v>
      </c>
      <c r="O313" s="17">
        <f t="shared" ca="1" si="66"/>
        <v>0</v>
      </c>
      <c r="P313" s="63">
        <f t="shared" ca="1" si="67"/>
        <v>0</v>
      </c>
      <c r="Q313" s="63">
        <f t="shared" ca="1" si="68"/>
        <v>0</v>
      </c>
      <c r="R313">
        <f t="shared" ca="1" si="57"/>
        <v>7.6966731002355872E-4</v>
      </c>
    </row>
    <row r="314" spans="1:18">
      <c r="A314" s="73"/>
      <c r="B314" s="73"/>
      <c r="C314" s="73"/>
      <c r="D314" s="75">
        <f t="shared" si="58"/>
        <v>0</v>
      </c>
      <c r="E314" s="75">
        <f t="shared" si="58"/>
        <v>0</v>
      </c>
      <c r="F314" s="63">
        <f t="shared" si="59"/>
        <v>0</v>
      </c>
      <c r="G314" s="63">
        <f t="shared" si="59"/>
        <v>0</v>
      </c>
      <c r="H314" s="63">
        <f t="shared" si="60"/>
        <v>0</v>
      </c>
      <c r="I314" s="63">
        <f t="shared" si="61"/>
        <v>0</v>
      </c>
      <c r="J314" s="63">
        <f t="shared" si="62"/>
        <v>0</v>
      </c>
      <c r="K314" s="63">
        <f t="shared" si="63"/>
        <v>0</v>
      </c>
      <c r="L314" s="63">
        <f t="shared" si="64"/>
        <v>0</v>
      </c>
      <c r="M314" s="63">
        <f t="shared" ca="1" si="56"/>
        <v>-7.6966731002355872E-4</v>
      </c>
      <c r="N314" s="63">
        <f t="shared" ca="1" si="65"/>
        <v>0</v>
      </c>
      <c r="O314" s="17">
        <f t="shared" ca="1" si="66"/>
        <v>0</v>
      </c>
      <c r="P314" s="63">
        <f t="shared" ca="1" si="67"/>
        <v>0</v>
      </c>
      <c r="Q314" s="63">
        <f t="shared" ca="1" si="68"/>
        <v>0</v>
      </c>
      <c r="R314">
        <f t="shared" ca="1" si="57"/>
        <v>7.6966731002355872E-4</v>
      </c>
    </row>
    <row r="315" spans="1:18">
      <c r="A315" s="73"/>
      <c r="B315" s="73"/>
      <c r="C315" s="73"/>
      <c r="D315" s="75">
        <f t="shared" si="58"/>
        <v>0</v>
      </c>
      <c r="E315" s="75">
        <f t="shared" si="58"/>
        <v>0</v>
      </c>
      <c r="F315" s="63">
        <f t="shared" si="59"/>
        <v>0</v>
      </c>
      <c r="G315" s="63">
        <f t="shared" si="59"/>
        <v>0</v>
      </c>
      <c r="H315" s="63">
        <f t="shared" si="60"/>
        <v>0</v>
      </c>
      <c r="I315" s="63">
        <f t="shared" si="61"/>
        <v>0</v>
      </c>
      <c r="J315" s="63">
        <f t="shared" si="62"/>
        <v>0</v>
      </c>
      <c r="K315" s="63">
        <f t="shared" si="63"/>
        <v>0</v>
      </c>
      <c r="L315" s="63">
        <f t="shared" si="64"/>
        <v>0</v>
      </c>
      <c r="M315" s="63">
        <f t="shared" ca="1" si="56"/>
        <v>-7.6966731002355872E-4</v>
      </c>
      <c r="N315" s="63">
        <f t="shared" ca="1" si="65"/>
        <v>0</v>
      </c>
      <c r="O315" s="17">
        <f t="shared" ca="1" si="66"/>
        <v>0</v>
      </c>
      <c r="P315" s="63">
        <f t="shared" ca="1" si="67"/>
        <v>0</v>
      </c>
      <c r="Q315" s="63">
        <f t="shared" ca="1" si="68"/>
        <v>0</v>
      </c>
      <c r="R315">
        <f t="shared" ca="1" si="57"/>
        <v>7.6966731002355872E-4</v>
      </c>
    </row>
    <row r="316" spans="1:18">
      <c r="A316" s="73"/>
      <c r="B316" s="73"/>
      <c r="C316" s="73"/>
      <c r="D316" s="75">
        <f t="shared" si="58"/>
        <v>0</v>
      </c>
      <c r="E316" s="75">
        <f t="shared" si="58"/>
        <v>0</v>
      </c>
      <c r="F316" s="63">
        <f t="shared" si="59"/>
        <v>0</v>
      </c>
      <c r="G316" s="63">
        <f t="shared" si="59"/>
        <v>0</v>
      </c>
      <c r="H316" s="63">
        <f t="shared" si="60"/>
        <v>0</v>
      </c>
      <c r="I316" s="63">
        <f t="shared" si="61"/>
        <v>0</v>
      </c>
      <c r="J316" s="63">
        <f t="shared" si="62"/>
        <v>0</v>
      </c>
      <c r="K316" s="63">
        <f t="shared" si="63"/>
        <v>0</v>
      </c>
      <c r="L316" s="63">
        <f t="shared" si="64"/>
        <v>0</v>
      </c>
      <c r="M316" s="63">
        <f t="shared" ca="1" si="56"/>
        <v>-7.6966731002355872E-4</v>
      </c>
      <c r="N316" s="63">
        <f t="shared" ca="1" si="65"/>
        <v>0</v>
      </c>
      <c r="O316" s="17">
        <f t="shared" ca="1" si="66"/>
        <v>0</v>
      </c>
      <c r="P316" s="63">
        <f t="shared" ca="1" si="67"/>
        <v>0</v>
      </c>
      <c r="Q316" s="63">
        <f t="shared" ca="1" si="68"/>
        <v>0</v>
      </c>
      <c r="R316">
        <f t="shared" ca="1" si="57"/>
        <v>7.6966731002355872E-4</v>
      </c>
    </row>
    <row r="317" spans="1:18">
      <c r="A317" s="73"/>
      <c r="B317" s="73"/>
      <c r="C317" s="73"/>
      <c r="D317" s="75">
        <f t="shared" si="58"/>
        <v>0</v>
      </c>
      <c r="E317" s="75">
        <f t="shared" si="58"/>
        <v>0</v>
      </c>
      <c r="F317" s="63">
        <f t="shared" si="59"/>
        <v>0</v>
      </c>
      <c r="G317" s="63">
        <f t="shared" si="59"/>
        <v>0</v>
      </c>
      <c r="H317" s="63">
        <f t="shared" si="60"/>
        <v>0</v>
      </c>
      <c r="I317" s="63">
        <f t="shared" si="61"/>
        <v>0</v>
      </c>
      <c r="J317" s="63">
        <f t="shared" si="62"/>
        <v>0</v>
      </c>
      <c r="K317" s="63">
        <f t="shared" si="63"/>
        <v>0</v>
      </c>
      <c r="L317" s="63">
        <f t="shared" si="64"/>
        <v>0</v>
      </c>
      <c r="M317" s="63">
        <f t="shared" ca="1" si="56"/>
        <v>-7.6966731002355872E-4</v>
      </c>
      <c r="N317" s="63">
        <f t="shared" ca="1" si="65"/>
        <v>0</v>
      </c>
      <c r="O317" s="17">
        <f t="shared" ca="1" si="66"/>
        <v>0</v>
      </c>
      <c r="P317" s="63">
        <f t="shared" ca="1" si="67"/>
        <v>0</v>
      </c>
      <c r="Q317" s="63">
        <f t="shared" ca="1" si="68"/>
        <v>0</v>
      </c>
      <c r="R317">
        <f t="shared" ca="1" si="57"/>
        <v>7.6966731002355872E-4</v>
      </c>
    </row>
    <row r="318" spans="1:18">
      <c r="A318" s="73"/>
      <c r="B318" s="73"/>
      <c r="C318" s="73"/>
      <c r="D318" s="75">
        <f t="shared" si="58"/>
        <v>0</v>
      </c>
      <c r="E318" s="75">
        <f t="shared" si="58"/>
        <v>0</v>
      </c>
      <c r="F318" s="63">
        <f t="shared" si="59"/>
        <v>0</v>
      </c>
      <c r="G318" s="63">
        <f t="shared" si="59"/>
        <v>0</v>
      </c>
      <c r="H318" s="63">
        <f t="shared" si="60"/>
        <v>0</v>
      </c>
      <c r="I318" s="63">
        <f t="shared" si="61"/>
        <v>0</v>
      </c>
      <c r="J318" s="63">
        <f t="shared" si="62"/>
        <v>0</v>
      </c>
      <c r="K318" s="63">
        <f t="shared" si="63"/>
        <v>0</v>
      </c>
      <c r="L318" s="63">
        <f t="shared" si="64"/>
        <v>0</v>
      </c>
      <c r="M318" s="63">
        <f t="shared" ca="1" si="56"/>
        <v>-7.6966731002355872E-4</v>
      </c>
      <c r="N318" s="63">
        <f t="shared" ca="1" si="65"/>
        <v>0</v>
      </c>
      <c r="O318" s="17">
        <f t="shared" ca="1" si="66"/>
        <v>0</v>
      </c>
      <c r="P318" s="63">
        <f t="shared" ca="1" si="67"/>
        <v>0</v>
      </c>
      <c r="Q318" s="63">
        <f t="shared" ca="1" si="68"/>
        <v>0</v>
      </c>
      <c r="R318">
        <f t="shared" ca="1" si="57"/>
        <v>7.6966731002355872E-4</v>
      </c>
    </row>
    <row r="319" spans="1:18">
      <c r="A319" s="73"/>
      <c r="B319" s="73"/>
      <c r="C319" s="73"/>
      <c r="D319" s="75">
        <f t="shared" si="58"/>
        <v>0</v>
      </c>
      <c r="E319" s="75">
        <f t="shared" si="58"/>
        <v>0</v>
      </c>
      <c r="F319" s="63">
        <f t="shared" si="59"/>
        <v>0</v>
      </c>
      <c r="G319" s="63">
        <f t="shared" si="59"/>
        <v>0</v>
      </c>
      <c r="H319" s="63">
        <f t="shared" si="60"/>
        <v>0</v>
      </c>
      <c r="I319" s="63">
        <f t="shared" si="61"/>
        <v>0</v>
      </c>
      <c r="J319" s="63">
        <f t="shared" si="62"/>
        <v>0</v>
      </c>
      <c r="K319" s="63">
        <f t="shared" si="63"/>
        <v>0</v>
      </c>
      <c r="L319" s="63">
        <f t="shared" si="64"/>
        <v>0</v>
      </c>
      <c r="M319" s="63">
        <f t="shared" ca="1" si="56"/>
        <v>-7.6966731002355872E-4</v>
      </c>
      <c r="N319" s="63">
        <f t="shared" ca="1" si="65"/>
        <v>0</v>
      </c>
      <c r="O319" s="17">
        <f t="shared" ca="1" si="66"/>
        <v>0</v>
      </c>
      <c r="P319" s="63">
        <f t="shared" ca="1" si="67"/>
        <v>0</v>
      </c>
      <c r="Q319" s="63">
        <f t="shared" ca="1" si="68"/>
        <v>0</v>
      </c>
      <c r="R319">
        <f t="shared" ca="1" si="57"/>
        <v>7.6966731002355872E-4</v>
      </c>
    </row>
    <row r="320" spans="1:18">
      <c r="A320" s="73"/>
      <c r="B320" s="73"/>
      <c r="C320" s="73"/>
      <c r="D320" s="75">
        <f t="shared" si="58"/>
        <v>0</v>
      </c>
      <c r="E320" s="75">
        <f t="shared" si="58"/>
        <v>0</v>
      </c>
      <c r="F320" s="63">
        <f t="shared" si="59"/>
        <v>0</v>
      </c>
      <c r="G320" s="63">
        <f t="shared" si="59"/>
        <v>0</v>
      </c>
      <c r="H320" s="63">
        <f t="shared" si="60"/>
        <v>0</v>
      </c>
      <c r="I320" s="63">
        <f t="shared" si="61"/>
        <v>0</v>
      </c>
      <c r="J320" s="63">
        <f t="shared" si="62"/>
        <v>0</v>
      </c>
      <c r="K320" s="63">
        <f t="shared" si="63"/>
        <v>0</v>
      </c>
      <c r="L320" s="63">
        <f t="shared" si="64"/>
        <v>0</v>
      </c>
      <c r="M320" s="63">
        <f t="shared" ca="1" si="56"/>
        <v>-7.6966731002355872E-4</v>
      </c>
      <c r="N320" s="63">
        <f t="shared" ca="1" si="65"/>
        <v>0</v>
      </c>
      <c r="O320" s="17">
        <f t="shared" ca="1" si="66"/>
        <v>0</v>
      </c>
      <c r="P320" s="63">
        <f t="shared" ca="1" si="67"/>
        <v>0</v>
      </c>
      <c r="Q320" s="63">
        <f t="shared" ca="1" si="68"/>
        <v>0</v>
      </c>
      <c r="R320">
        <f t="shared" ca="1" si="57"/>
        <v>7.6966731002355872E-4</v>
      </c>
    </row>
    <row r="321" spans="1:18">
      <c r="A321" s="73"/>
      <c r="B321" s="73"/>
      <c r="C321" s="73"/>
      <c r="D321" s="75">
        <f t="shared" si="58"/>
        <v>0</v>
      </c>
      <c r="E321" s="75">
        <f t="shared" si="58"/>
        <v>0</v>
      </c>
      <c r="F321" s="63">
        <f t="shared" si="59"/>
        <v>0</v>
      </c>
      <c r="G321" s="63">
        <f t="shared" si="59"/>
        <v>0</v>
      </c>
      <c r="H321" s="63">
        <f t="shared" si="60"/>
        <v>0</v>
      </c>
      <c r="I321" s="63">
        <f t="shared" si="61"/>
        <v>0</v>
      </c>
      <c r="J321" s="63">
        <f t="shared" si="62"/>
        <v>0</v>
      </c>
      <c r="K321" s="63">
        <f t="shared" si="63"/>
        <v>0</v>
      </c>
      <c r="L321" s="63">
        <f t="shared" si="64"/>
        <v>0</v>
      </c>
      <c r="M321" s="63">
        <f t="shared" ca="1" si="56"/>
        <v>-7.6966731002355872E-4</v>
      </c>
      <c r="N321" s="63">
        <f t="shared" ca="1" si="65"/>
        <v>0</v>
      </c>
      <c r="O321" s="17">
        <f t="shared" ca="1" si="66"/>
        <v>0</v>
      </c>
      <c r="P321" s="63">
        <f t="shared" ca="1" si="67"/>
        <v>0</v>
      </c>
      <c r="Q321" s="63">
        <f t="shared" ca="1" si="68"/>
        <v>0</v>
      </c>
      <c r="R321">
        <f t="shared" ca="1" si="57"/>
        <v>7.6966731002355872E-4</v>
      </c>
    </row>
    <row r="322" spans="1:18">
      <c r="A322" s="73"/>
      <c r="B322" s="73"/>
      <c r="C322" s="73"/>
      <c r="D322" s="75">
        <f t="shared" si="58"/>
        <v>0</v>
      </c>
      <c r="E322" s="75">
        <f t="shared" si="58"/>
        <v>0</v>
      </c>
      <c r="F322" s="63">
        <f t="shared" si="59"/>
        <v>0</v>
      </c>
      <c r="G322" s="63">
        <f t="shared" si="59"/>
        <v>0</v>
      </c>
      <c r="H322" s="63">
        <f t="shared" si="60"/>
        <v>0</v>
      </c>
      <c r="I322" s="63">
        <f t="shared" si="61"/>
        <v>0</v>
      </c>
      <c r="J322" s="63">
        <f t="shared" si="62"/>
        <v>0</v>
      </c>
      <c r="K322" s="63">
        <f t="shared" si="63"/>
        <v>0</v>
      </c>
      <c r="L322" s="63">
        <f t="shared" si="64"/>
        <v>0</v>
      </c>
      <c r="M322" s="63">
        <f t="shared" ca="1" si="56"/>
        <v>-7.6966731002355872E-4</v>
      </c>
      <c r="N322" s="63">
        <f t="shared" ca="1" si="65"/>
        <v>0</v>
      </c>
      <c r="O322" s="17">
        <f t="shared" ca="1" si="66"/>
        <v>0</v>
      </c>
      <c r="P322" s="63">
        <f t="shared" ca="1" si="67"/>
        <v>0</v>
      </c>
      <c r="Q322" s="63">
        <f t="shared" ca="1" si="68"/>
        <v>0</v>
      </c>
      <c r="R322">
        <f t="shared" ca="1" si="57"/>
        <v>7.6966731002355872E-4</v>
      </c>
    </row>
    <row r="323" spans="1:18">
      <c r="A323" s="73"/>
      <c r="B323" s="73"/>
      <c r="C323" s="73"/>
      <c r="D323" s="75">
        <f t="shared" si="58"/>
        <v>0</v>
      </c>
      <c r="E323" s="75">
        <f t="shared" si="58"/>
        <v>0</v>
      </c>
      <c r="F323" s="63">
        <f t="shared" si="59"/>
        <v>0</v>
      </c>
      <c r="G323" s="63">
        <f t="shared" si="59"/>
        <v>0</v>
      </c>
      <c r="H323" s="63">
        <f t="shared" si="60"/>
        <v>0</v>
      </c>
      <c r="I323" s="63">
        <f t="shared" si="61"/>
        <v>0</v>
      </c>
      <c r="J323" s="63">
        <f t="shared" si="62"/>
        <v>0</v>
      </c>
      <c r="K323" s="63">
        <f t="shared" si="63"/>
        <v>0</v>
      </c>
      <c r="L323" s="63">
        <f t="shared" si="64"/>
        <v>0</v>
      </c>
      <c r="M323" s="63">
        <f t="shared" ca="1" si="56"/>
        <v>-7.6966731002355872E-4</v>
      </c>
      <c r="N323" s="63">
        <f t="shared" ca="1" si="65"/>
        <v>0</v>
      </c>
      <c r="O323" s="17">
        <f t="shared" ca="1" si="66"/>
        <v>0</v>
      </c>
      <c r="P323" s="63">
        <f t="shared" ca="1" si="67"/>
        <v>0</v>
      </c>
      <c r="Q323" s="63">
        <f t="shared" ca="1" si="68"/>
        <v>0</v>
      </c>
      <c r="R323">
        <f t="shared" ca="1" si="57"/>
        <v>7.6966731002355872E-4</v>
      </c>
    </row>
    <row r="324" spans="1:18">
      <c r="A324" s="73"/>
      <c r="B324" s="73"/>
      <c r="C324" s="73"/>
      <c r="D324" s="75">
        <f t="shared" si="58"/>
        <v>0</v>
      </c>
      <c r="E324" s="75">
        <f t="shared" si="58"/>
        <v>0</v>
      </c>
      <c r="F324" s="63">
        <f t="shared" si="59"/>
        <v>0</v>
      </c>
      <c r="G324" s="63">
        <f t="shared" si="59"/>
        <v>0</v>
      </c>
      <c r="H324" s="63">
        <f t="shared" si="60"/>
        <v>0</v>
      </c>
      <c r="I324" s="63">
        <f t="shared" si="61"/>
        <v>0</v>
      </c>
      <c r="J324" s="63">
        <f t="shared" si="62"/>
        <v>0</v>
      </c>
      <c r="K324" s="63">
        <f t="shared" si="63"/>
        <v>0</v>
      </c>
      <c r="L324" s="63">
        <f t="shared" si="64"/>
        <v>0</v>
      </c>
      <c r="M324" s="63">
        <f t="shared" ca="1" si="56"/>
        <v>-7.6966731002355872E-4</v>
      </c>
      <c r="N324" s="63">
        <f t="shared" ca="1" si="65"/>
        <v>0</v>
      </c>
      <c r="O324" s="17">
        <f t="shared" ca="1" si="66"/>
        <v>0</v>
      </c>
      <c r="P324" s="63">
        <f t="shared" ca="1" si="67"/>
        <v>0</v>
      </c>
      <c r="Q324" s="63">
        <f t="shared" ca="1" si="68"/>
        <v>0</v>
      </c>
      <c r="R324">
        <f t="shared" ca="1" si="57"/>
        <v>7.6966731002355872E-4</v>
      </c>
    </row>
    <row r="325" spans="1:18">
      <c r="A325" s="73"/>
      <c r="B325" s="73"/>
      <c r="C325" s="73"/>
      <c r="D325" s="75">
        <f t="shared" si="58"/>
        <v>0</v>
      </c>
      <c r="E325" s="75">
        <f t="shared" si="58"/>
        <v>0</v>
      </c>
      <c r="F325" s="63">
        <f t="shared" si="59"/>
        <v>0</v>
      </c>
      <c r="G325" s="63">
        <f t="shared" si="59"/>
        <v>0</v>
      </c>
      <c r="H325" s="63">
        <f t="shared" si="60"/>
        <v>0</v>
      </c>
      <c r="I325" s="63">
        <f t="shared" si="61"/>
        <v>0</v>
      </c>
      <c r="J325" s="63">
        <f t="shared" si="62"/>
        <v>0</v>
      </c>
      <c r="K325" s="63">
        <f t="shared" si="63"/>
        <v>0</v>
      </c>
      <c r="L325" s="63">
        <f t="shared" si="64"/>
        <v>0</v>
      </c>
      <c r="M325" s="63">
        <f t="shared" ca="1" si="56"/>
        <v>-7.6966731002355872E-4</v>
      </c>
      <c r="N325" s="63">
        <f t="shared" ca="1" si="65"/>
        <v>0</v>
      </c>
      <c r="O325" s="17">
        <f t="shared" ca="1" si="66"/>
        <v>0</v>
      </c>
      <c r="P325" s="63">
        <f t="shared" ca="1" si="67"/>
        <v>0</v>
      </c>
      <c r="Q325" s="63">
        <f t="shared" ca="1" si="68"/>
        <v>0</v>
      </c>
      <c r="R325">
        <f t="shared" ca="1" si="57"/>
        <v>7.6966731002355872E-4</v>
      </c>
    </row>
    <row r="326" spans="1:18">
      <c r="A326" s="73"/>
      <c r="B326" s="73"/>
      <c r="C326" s="73"/>
      <c r="D326" s="75">
        <f t="shared" si="58"/>
        <v>0</v>
      </c>
      <c r="E326" s="75">
        <f t="shared" si="58"/>
        <v>0</v>
      </c>
      <c r="F326" s="63">
        <f t="shared" si="59"/>
        <v>0</v>
      </c>
      <c r="G326" s="63">
        <f t="shared" si="59"/>
        <v>0</v>
      </c>
      <c r="H326" s="63">
        <f t="shared" si="60"/>
        <v>0</v>
      </c>
      <c r="I326" s="63">
        <f t="shared" si="61"/>
        <v>0</v>
      </c>
      <c r="J326" s="63">
        <f t="shared" si="62"/>
        <v>0</v>
      </c>
      <c r="K326" s="63">
        <f t="shared" si="63"/>
        <v>0</v>
      </c>
      <c r="L326" s="63">
        <f t="shared" si="64"/>
        <v>0</v>
      </c>
      <c r="M326" s="63">
        <f t="shared" ca="1" si="56"/>
        <v>-7.6966731002355872E-4</v>
      </c>
      <c r="N326" s="63">
        <f t="shared" ca="1" si="65"/>
        <v>0</v>
      </c>
      <c r="O326" s="17">
        <f t="shared" ca="1" si="66"/>
        <v>0</v>
      </c>
      <c r="P326" s="63">
        <f t="shared" ca="1" si="67"/>
        <v>0</v>
      </c>
      <c r="Q326" s="63">
        <f t="shared" ca="1" si="68"/>
        <v>0</v>
      </c>
      <c r="R326">
        <f t="shared" ca="1" si="57"/>
        <v>7.6966731002355872E-4</v>
      </c>
    </row>
    <row r="327" spans="1:18">
      <c r="A327" s="73"/>
      <c r="B327" s="73"/>
      <c r="C327" s="73"/>
      <c r="D327" s="75">
        <f t="shared" si="58"/>
        <v>0</v>
      </c>
      <c r="E327" s="75">
        <f t="shared" si="58"/>
        <v>0</v>
      </c>
      <c r="F327" s="63">
        <f t="shared" si="59"/>
        <v>0</v>
      </c>
      <c r="G327" s="63">
        <f t="shared" si="59"/>
        <v>0</v>
      </c>
      <c r="H327" s="63">
        <f t="shared" si="60"/>
        <v>0</v>
      </c>
      <c r="I327" s="63">
        <f t="shared" si="61"/>
        <v>0</v>
      </c>
      <c r="J327" s="63">
        <f t="shared" si="62"/>
        <v>0</v>
      </c>
      <c r="K327" s="63">
        <f t="shared" si="63"/>
        <v>0</v>
      </c>
      <c r="L327" s="63">
        <f t="shared" si="64"/>
        <v>0</v>
      </c>
      <c r="M327" s="63">
        <f t="shared" ca="1" si="56"/>
        <v>-7.6966731002355872E-4</v>
      </c>
      <c r="N327" s="63">
        <f t="shared" ca="1" si="65"/>
        <v>0</v>
      </c>
      <c r="O327" s="17">
        <f t="shared" ca="1" si="66"/>
        <v>0</v>
      </c>
      <c r="P327" s="63">
        <f t="shared" ca="1" si="67"/>
        <v>0</v>
      </c>
      <c r="Q327" s="63">
        <f t="shared" ca="1" si="68"/>
        <v>0</v>
      </c>
      <c r="R327">
        <f t="shared" ca="1" si="57"/>
        <v>7.6966731002355872E-4</v>
      </c>
    </row>
    <row r="328" spans="1:18">
      <c r="A328" s="73"/>
      <c r="B328" s="73"/>
      <c r="C328" s="73"/>
      <c r="D328" s="75">
        <f t="shared" si="58"/>
        <v>0</v>
      </c>
      <c r="E328" s="75">
        <f t="shared" si="58"/>
        <v>0</v>
      </c>
      <c r="F328" s="63">
        <f t="shared" si="59"/>
        <v>0</v>
      </c>
      <c r="G328" s="63">
        <f t="shared" si="59"/>
        <v>0</v>
      </c>
      <c r="H328" s="63">
        <f t="shared" si="60"/>
        <v>0</v>
      </c>
      <c r="I328" s="63">
        <f t="shared" si="61"/>
        <v>0</v>
      </c>
      <c r="J328" s="63">
        <f t="shared" si="62"/>
        <v>0</v>
      </c>
      <c r="K328" s="63">
        <f t="shared" si="63"/>
        <v>0</v>
      </c>
      <c r="L328" s="63">
        <f t="shared" si="64"/>
        <v>0</v>
      </c>
      <c r="M328" s="63">
        <f t="shared" ca="1" si="56"/>
        <v>-7.6966731002355872E-4</v>
      </c>
      <c r="N328" s="63">
        <f t="shared" ca="1" si="65"/>
        <v>0</v>
      </c>
      <c r="O328" s="17">
        <f t="shared" ca="1" si="66"/>
        <v>0</v>
      </c>
      <c r="P328" s="63">
        <f t="shared" ca="1" si="67"/>
        <v>0</v>
      </c>
      <c r="Q328" s="63">
        <f t="shared" ca="1" si="68"/>
        <v>0</v>
      </c>
      <c r="R328">
        <f t="shared" ca="1" si="57"/>
        <v>7.6966731002355872E-4</v>
      </c>
    </row>
    <row r="329" spans="1:18">
      <c r="A329" s="73"/>
      <c r="B329" s="73"/>
      <c r="C329" s="73"/>
      <c r="D329" s="75">
        <f t="shared" si="58"/>
        <v>0</v>
      </c>
      <c r="E329" s="75">
        <f t="shared" si="58"/>
        <v>0</v>
      </c>
      <c r="F329" s="63">
        <f t="shared" si="59"/>
        <v>0</v>
      </c>
      <c r="G329" s="63">
        <f t="shared" si="59"/>
        <v>0</v>
      </c>
      <c r="H329" s="63">
        <f t="shared" si="60"/>
        <v>0</v>
      </c>
      <c r="I329" s="63">
        <f t="shared" si="61"/>
        <v>0</v>
      </c>
      <c r="J329" s="63">
        <f t="shared" si="62"/>
        <v>0</v>
      </c>
      <c r="K329" s="63">
        <f t="shared" si="63"/>
        <v>0</v>
      </c>
      <c r="L329" s="63">
        <f t="shared" si="64"/>
        <v>0</v>
      </c>
      <c r="M329" s="63">
        <f t="shared" ca="1" si="56"/>
        <v>-7.6966731002355872E-4</v>
      </c>
      <c r="N329" s="63">
        <f t="shared" ca="1" si="65"/>
        <v>0</v>
      </c>
      <c r="O329" s="17">
        <f t="shared" ca="1" si="66"/>
        <v>0</v>
      </c>
      <c r="P329" s="63">
        <f t="shared" ca="1" si="67"/>
        <v>0</v>
      </c>
      <c r="Q329" s="63">
        <f t="shared" ca="1" si="68"/>
        <v>0</v>
      </c>
      <c r="R329">
        <f t="shared" ca="1" si="57"/>
        <v>7.6966731002355872E-4</v>
      </c>
    </row>
    <row r="330" spans="1:18">
      <c r="A330" s="73"/>
      <c r="B330" s="73"/>
      <c r="C330" s="73"/>
      <c r="D330" s="75">
        <f t="shared" si="58"/>
        <v>0</v>
      </c>
      <c r="E330" s="75">
        <f t="shared" si="58"/>
        <v>0</v>
      </c>
      <c r="F330" s="63">
        <f t="shared" si="59"/>
        <v>0</v>
      </c>
      <c r="G330" s="63">
        <f t="shared" si="59"/>
        <v>0</v>
      </c>
      <c r="H330" s="63">
        <f t="shared" si="60"/>
        <v>0</v>
      </c>
      <c r="I330" s="63">
        <f t="shared" si="61"/>
        <v>0</v>
      </c>
      <c r="J330" s="63">
        <f t="shared" si="62"/>
        <v>0</v>
      </c>
      <c r="K330" s="63">
        <f t="shared" si="63"/>
        <v>0</v>
      </c>
      <c r="L330" s="63">
        <f t="shared" si="64"/>
        <v>0</v>
      </c>
      <c r="M330" s="63">
        <f t="shared" ca="1" si="56"/>
        <v>-7.6966731002355872E-4</v>
      </c>
      <c r="N330" s="63">
        <f t="shared" ca="1" si="65"/>
        <v>0</v>
      </c>
      <c r="O330" s="17">
        <f t="shared" ca="1" si="66"/>
        <v>0</v>
      </c>
      <c r="P330" s="63">
        <f t="shared" ca="1" si="67"/>
        <v>0</v>
      </c>
      <c r="Q330" s="63">
        <f t="shared" ca="1" si="68"/>
        <v>0</v>
      </c>
      <c r="R330">
        <f t="shared" ca="1" si="57"/>
        <v>7.6966731002355872E-4</v>
      </c>
    </row>
    <row r="331" spans="1:18">
      <c r="A331" s="73"/>
      <c r="B331" s="73"/>
      <c r="C331" s="73"/>
      <c r="D331" s="75">
        <f t="shared" si="58"/>
        <v>0</v>
      </c>
      <c r="E331" s="75">
        <f t="shared" si="58"/>
        <v>0</v>
      </c>
      <c r="F331" s="63">
        <f t="shared" si="59"/>
        <v>0</v>
      </c>
      <c r="G331" s="63">
        <f t="shared" si="59"/>
        <v>0</v>
      </c>
      <c r="H331" s="63">
        <f t="shared" si="60"/>
        <v>0</v>
      </c>
      <c r="I331" s="63">
        <f t="shared" si="61"/>
        <v>0</v>
      </c>
      <c r="J331" s="63">
        <f t="shared" si="62"/>
        <v>0</v>
      </c>
      <c r="K331" s="63">
        <f t="shared" si="63"/>
        <v>0</v>
      </c>
      <c r="L331" s="63">
        <f t="shared" si="64"/>
        <v>0</v>
      </c>
      <c r="M331" s="63">
        <f t="shared" ca="1" si="56"/>
        <v>-7.6966731002355872E-4</v>
      </c>
      <c r="N331" s="63">
        <f t="shared" ca="1" si="65"/>
        <v>0</v>
      </c>
      <c r="O331" s="17">
        <f t="shared" ca="1" si="66"/>
        <v>0</v>
      </c>
      <c r="P331" s="63">
        <f t="shared" ca="1" si="67"/>
        <v>0</v>
      </c>
      <c r="Q331" s="63">
        <f t="shared" ca="1" si="68"/>
        <v>0</v>
      </c>
      <c r="R331">
        <f t="shared" ca="1" si="57"/>
        <v>7.6966731002355872E-4</v>
      </c>
    </row>
    <row r="332" spans="1:18">
      <c r="A332" s="73"/>
      <c r="B332" s="73"/>
      <c r="C332" s="73"/>
      <c r="D332" s="75">
        <f t="shared" si="58"/>
        <v>0</v>
      </c>
      <c r="E332" s="75">
        <f t="shared" si="58"/>
        <v>0</v>
      </c>
      <c r="F332" s="63">
        <f t="shared" si="59"/>
        <v>0</v>
      </c>
      <c r="G332" s="63">
        <f t="shared" si="59"/>
        <v>0</v>
      </c>
      <c r="H332" s="63">
        <f t="shared" si="60"/>
        <v>0</v>
      </c>
      <c r="I332" s="63">
        <f t="shared" si="61"/>
        <v>0</v>
      </c>
      <c r="J332" s="63">
        <f t="shared" si="62"/>
        <v>0</v>
      </c>
      <c r="K332" s="63">
        <f t="shared" si="63"/>
        <v>0</v>
      </c>
      <c r="L332" s="63">
        <f t="shared" si="64"/>
        <v>0</v>
      </c>
      <c r="M332" s="63">
        <f t="shared" ca="1" si="56"/>
        <v>-7.6966731002355872E-4</v>
      </c>
      <c r="N332" s="63">
        <f t="shared" ca="1" si="65"/>
        <v>0</v>
      </c>
      <c r="O332" s="17">
        <f t="shared" ca="1" si="66"/>
        <v>0</v>
      </c>
      <c r="P332" s="63">
        <f t="shared" ca="1" si="67"/>
        <v>0</v>
      </c>
      <c r="Q332" s="63">
        <f t="shared" ca="1" si="68"/>
        <v>0</v>
      </c>
      <c r="R332">
        <f t="shared" ca="1" si="57"/>
        <v>7.6966731002355872E-4</v>
      </c>
    </row>
    <row r="333" spans="1:18">
      <c r="A333" s="73"/>
      <c r="B333" s="73"/>
      <c r="C333" s="73"/>
      <c r="D333" s="75">
        <f t="shared" si="58"/>
        <v>0</v>
      </c>
      <c r="E333" s="75">
        <f t="shared" si="58"/>
        <v>0</v>
      </c>
      <c r="F333" s="63">
        <f t="shared" si="59"/>
        <v>0</v>
      </c>
      <c r="G333" s="63">
        <f t="shared" si="59"/>
        <v>0</v>
      </c>
      <c r="H333" s="63">
        <f t="shared" si="60"/>
        <v>0</v>
      </c>
      <c r="I333" s="63">
        <f t="shared" si="61"/>
        <v>0</v>
      </c>
      <c r="J333" s="63">
        <f t="shared" si="62"/>
        <v>0</v>
      </c>
      <c r="K333" s="63">
        <f t="shared" si="63"/>
        <v>0</v>
      </c>
      <c r="L333" s="63">
        <f t="shared" si="64"/>
        <v>0</v>
      </c>
      <c r="M333" s="63">
        <f t="shared" ca="1" si="56"/>
        <v>-7.6966731002355872E-4</v>
      </c>
      <c r="N333" s="63">
        <f t="shared" ca="1" si="65"/>
        <v>0</v>
      </c>
      <c r="O333" s="17">
        <f t="shared" ca="1" si="66"/>
        <v>0</v>
      </c>
      <c r="P333" s="63">
        <f t="shared" ca="1" si="67"/>
        <v>0</v>
      </c>
      <c r="Q333" s="63">
        <f t="shared" ca="1" si="68"/>
        <v>0</v>
      </c>
      <c r="R333">
        <f t="shared" ca="1" si="57"/>
        <v>7.6966731002355872E-4</v>
      </c>
    </row>
    <row r="334" spans="1:18">
      <c r="A334" s="73"/>
      <c r="B334" s="73"/>
      <c r="C334" s="73"/>
      <c r="D334" s="75">
        <f t="shared" si="58"/>
        <v>0</v>
      </c>
      <c r="E334" s="75">
        <f t="shared" si="58"/>
        <v>0</v>
      </c>
      <c r="F334" s="63">
        <f t="shared" si="59"/>
        <v>0</v>
      </c>
      <c r="G334" s="63">
        <f t="shared" si="59"/>
        <v>0</v>
      </c>
      <c r="H334" s="63">
        <f t="shared" si="60"/>
        <v>0</v>
      </c>
      <c r="I334" s="63">
        <f t="shared" si="61"/>
        <v>0</v>
      </c>
      <c r="J334" s="63">
        <f t="shared" si="62"/>
        <v>0</v>
      </c>
      <c r="K334" s="63">
        <f t="shared" si="63"/>
        <v>0</v>
      </c>
      <c r="L334" s="63">
        <f t="shared" si="64"/>
        <v>0</v>
      </c>
      <c r="M334" s="63">
        <f t="shared" ca="1" si="56"/>
        <v>-7.6966731002355872E-4</v>
      </c>
      <c r="N334" s="63">
        <f t="shared" ca="1" si="65"/>
        <v>0</v>
      </c>
      <c r="O334" s="17">
        <f t="shared" ca="1" si="66"/>
        <v>0</v>
      </c>
      <c r="P334" s="63">
        <f t="shared" ca="1" si="67"/>
        <v>0</v>
      </c>
      <c r="Q334" s="63">
        <f t="shared" ca="1" si="68"/>
        <v>0</v>
      </c>
      <c r="R334">
        <f t="shared" ca="1" si="57"/>
        <v>7.6966731002355872E-4</v>
      </c>
    </row>
    <row r="335" spans="1:18">
      <c r="A335" s="73"/>
      <c r="B335" s="73"/>
      <c r="C335" s="73"/>
      <c r="D335" s="75">
        <f t="shared" si="58"/>
        <v>0</v>
      </c>
      <c r="E335" s="75">
        <f t="shared" si="58"/>
        <v>0</v>
      </c>
      <c r="F335" s="63">
        <f t="shared" si="59"/>
        <v>0</v>
      </c>
      <c r="G335" s="63">
        <f t="shared" si="59"/>
        <v>0</v>
      </c>
      <c r="H335" s="63">
        <f t="shared" si="60"/>
        <v>0</v>
      </c>
      <c r="I335" s="63">
        <f t="shared" si="61"/>
        <v>0</v>
      </c>
      <c r="J335" s="63">
        <f t="shared" si="62"/>
        <v>0</v>
      </c>
      <c r="K335" s="63">
        <f t="shared" si="63"/>
        <v>0</v>
      </c>
      <c r="L335" s="63">
        <f t="shared" si="64"/>
        <v>0</v>
      </c>
      <c r="M335" s="63">
        <f t="shared" ca="1" si="56"/>
        <v>-7.6966731002355872E-4</v>
      </c>
      <c r="N335" s="63">
        <f t="shared" ca="1" si="65"/>
        <v>0</v>
      </c>
      <c r="O335" s="17">
        <f t="shared" ca="1" si="66"/>
        <v>0</v>
      </c>
      <c r="P335" s="63">
        <f t="shared" ca="1" si="67"/>
        <v>0</v>
      </c>
      <c r="Q335" s="63">
        <f t="shared" ca="1" si="68"/>
        <v>0</v>
      </c>
      <c r="R335">
        <f t="shared" ca="1" si="57"/>
        <v>7.6966731002355872E-4</v>
      </c>
    </row>
    <row r="336" spans="1:18">
      <c r="A336" s="73"/>
      <c r="B336" s="73"/>
      <c r="C336" s="73"/>
      <c r="D336" s="75">
        <f t="shared" si="58"/>
        <v>0</v>
      </c>
      <c r="E336" s="75">
        <f t="shared" si="58"/>
        <v>0</v>
      </c>
      <c r="F336" s="63">
        <f t="shared" si="59"/>
        <v>0</v>
      </c>
      <c r="G336" s="63">
        <f t="shared" si="59"/>
        <v>0</v>
      </c>
      <c r="H336" s="63">
        <f t="shared" si="60"/>
        <v>0</v>
      </c>
      <c r="I336" s="63">
        <f t="shared" si="61"/>
        <v>0</v>
      </c>
      <c r="J336" s="63">
        <f t="shared" si="62"/>
        <v>0</v>
      </c>
      <c r="K336" s="63">
        <f t="shared" si="63"/>
        <v>0</v>
      </c>
      <c r="L336" s="63">
        <f t="shared" si="64"/>
        <v>0</v>
      </c>
      <c r="M336" s="63">
        <f t="shared" ca="1" si="56"/>
        <v>-7.6966731002355872E-4</v>
      </c>
      <c r="N336" s="63">
        <f t="shared" ca="1" si="65"/>
        <v>0</v>
      </c>
      <c r="O336" s="17">
        <f t="shared" ca="1" si="66"/>
        <v>0</v>
      </c>
      <c r="P336" s="63">
        <f t="shared" ca="1" si="67"/>
        <v>0</v>
      </c>
      <c r="Q336" s="63">
        <f t="shared" ca="1" si="68"/>
        <v>0</v>
      </c>
      <c r="R336">
        <f t="shared" ca="1" si="57"/>
        <v>7.6966731002355872E-4</v>
      </c>
    </row>
    <row r="337" spans="1:18">
      <c r="A337" s="73"/>
      <c r="B337" s="73"/>
      <c r="C337" s="73"/>
      <c r="D337" s="75">
        <f t="shared" si="58"/>
        <v>0</v>
      </c>
      <c r="E337" s="75">
        <f t="shared" si="58"/>
        <v>0</v>
      </c>
      <c r="F337" s="63">
        <f t="shared" si="59"/>
        <v>0</v>
      </c>
      <c r="G337" s="63">
        <f t="shared" si="59"/>
        <v>0</v>
      </c>
      <c r="H337" s="63">
        <f t="shared" si="60"/>
        <v>0</v>
      </c>
      <c r="I337" s="63">
        <f t="shared" si="61"/>
        <v>0</v>
      </c>
      <c r="J337" s="63">
        <f t="shared" si="62"/>
        <v>0</v>
      </c>
      <c r="K337" s="63">
        <f t="shared" si="63"/>
        <v>0</v>
      </c>
      <c r="L337" s="63">
        <f t="shared" si="64"/>
        <v>0</v>
      </c>
      <c r="M337" s="63">
        <f t="shared" ca="1" si="56"/>
        <v>-7.6966731002355872E-4</v>
      </c>
      <c r="N337" s="63">
        <f t="shared" ca="1" si="65"/>
        <v>0</v>
      </c>
      <c r="O337" s="17">
        <f t="shared" ca="1" si="66"/>
        <v>0</v>
      </c>
      <c r="P337" s="63">
        <f t="shared" ca="1" si="67"/>
        <v>0</v>
      </c>
      <c r="Q337" s="63">
        <f t="shared" ca="1" si="68"/>
        <v>0</v>
      </c>
      <c r="R337">
        <f t="shared" ca="1" si="57"/>
        <v>7.6966731002355872E-4</v>
      </c>
    </row>
    <row r="338" spans="1:18">
      <c r="A338" s="73"/>
      <c r="B338" s="73"/>
      <c r="C338" s="73"/>
      <c r="D338" s="75">
        <f t="shared" si="58"/>
        <v>0</v>
      </c>
      <c r="E338" s="75">
        <f t="shared" si="58"/>
        <v>0</v>
      </c>
      <c r="F338" s="63">
        <f t="shared" si="59"/>
        <v>0</v>
      </c>
      <c r="G338" s="63">
        <f t="shared" si="59"/>
        <v>0</v>
      </c>
      <c r="H338" s="63">
        <f t="shared" si="60"/>
        <v>0</v>
      </c>
      <c r="I338" s="63">
        <f t="shared" si="61"/>
        <v>0</v>
      </c>
      <c r="J338" s="63">
        <f t="shared" si="62"/>
        <v>0</v>
      </c>
      <c r="K338" s="63">
        <f t="shared" si="63"/>
        <v>0</v>
      </c>
      <c r="L338" s="63">
        <f t="shared" si="64"/>
        <v>0</v>
      </c>
      <c r="M338" s="63">
        <f t="shared" ca="1" si="56"/>
        <v>-7.6966731002355872E-4</v>
      </c>
      <c r="N338" s="63">
        <f t="shared" ca="1" si="65"/>
        <v>0</v>
      </c>
      <c r="O338" s="17">
        <f t="shared" ca="1" si="66"/>
        <v>0</v>
      </c>
      <c r="P338" s="63">
        <f t="shared" ca="1" si="67"/>
        <v>0</v>
      </c>
      <c r="Q338" s="63">
        <f t="shared" ca="1" si="68"/>
        <v>0</v>
      </c>
      <c r="R338">
        <f t="shared" ca="1" si="57"/>
        <v>7.6966731002355872E-4</v>
      </c>
    </row>
    <row r="339" spans="1:18">
      <c r="A339" s="73"/>
      <c r="B339" s="73"/>
      <c r="C339" s="73"/>
      <c r="D339" s="75">
        <f t="shared" si="58"/>
        <v>0</v>
      </c>
      <c r="E339" s="75">
        <f t="shared" si="58"/>
        <v>0</v>
      </c>
      <c r="F339" s="63">
        <f t="shared" si="59"/>
        <v>0</v>
      </c>
      <c r="G339" s="63">
        <f t="shared" si="59"/>
        <v>0</v>
      </c>
      <c r="H339" s="63">
        <f t="shared" si="60"/>
        <v>0</v>
      </c>
      <c r="I339" s="63">
        <f t="shared" si="61"/>
        <v>0</v>
      </c>
      <c r="J339" s="63">
        <f t="shared" si="62"/>
        <v>0</v>
      </c>
      <c r="K339" s="63">
        <f t="shared" si="63"/>
        <v>0</v>
      </c>
      <c r="L339" s="63">
        <f t="shared" si="64"/>
        <v>0</v>
      </c>
      <c r="M339" s="63">
        <f t="shared" ca="1" si="56"/>
        <v>-7.6966731002355872E-4</v>
      </c>
      <c r="N339" s="63">
        <f t="shared" ca="1" si="65"/>
        <v>0</v>
      </c>
      <c r="O339" s="17">
        <f t="shared" ca="1" si="66"/>
        <v>0</v>
      </c>
      <c r="P339" s="63">
        <f t="shared" ca="1" si="67"/>
        <v>0</v>
      </c>
      <c r="Q339" s="63">
        <f t="shared" ca="1" si="68"/>
        <v>0</v>
      </c>
      <c r="R339">
        <f t="shared" ca="1" si="57"/>
        <v>7.6966731002355872E-4</v>
      </c>
    </row>
    <row r="340" spans="1:18">
      <c r="A340" s="73"/>
      <c r="B340" s="73"/>
      <c r="C340" s="73"/>
      <c r="D340" s="75">
        <f t="shared" si="58"/>
        <v>0</v>
      </c>
      <c r="E340" s="75">
        <f t="shared" si="58"/>
        <v>0</v>
      </c>
      <c r="F340" s="63">
        <f t="shared" si="59"/>
        <v>0</v>
      </c>
      <c r="G340" s="63">
        <f t="shared" si="59"/>
        <v>0</v>
      </c>
      <c r="H340" s="63">
        <f t="shared" si="60"/>
        <v>0</v>
      </c>
      <c r="I340" s="63">
        <f t="shared" si="61"/>
        <v>0</v>
      </c>
      <c r="J340" s="63">
        <f t="shared" si="62"/>
        <v>0</v>
      </c>
      <c r="K340" s="63">
        <f t="shared" si="63"/>
        <v>0</v>
      </c>
      <c r="L340" s="63">
        <f t="shared" si="64"/>
        <v>0</v>
      </c>
      <c r="M340" s="63">
        <f t="shared" ca="1" si="56"/>
        <v>-7.6966731002355872E-4</v>
      </c>
      <c r="N340" s="63">
        <f t="shared" ca="1" si="65"/>
        <v>0</v>
      </c>
      <c r="O340" s="17">
        <f t="shared" ca="1" si="66"/>
        <v>0</v>
      </c>
      <c r="P340" s="63">
        <f t="shared" ca="1" si="67"/>
        <v>0</v>
      </c>
      <c r="Q340" s="63">
        <f t="shared" ca="1" si="68"/>
        <v>0</v>
      </c>
      <c r="R340">
        <f t="shared" ca="1" si="57"/>
        <v>7.6966731002355872E-4</v>
      </c>
    </row>
    <row r="341" spans="1:18">
      <c r="A341" s="73"/>
      <c r="B341" s="73"/>
      <c r="C341" s="73"/>
      <c r="D341" s="75">
        <f t="shared" si="58"/>
        <v>0</v>
      </c>
      <c r="E341" s="75">
        <f t="shared" si="58"/>
        <v>0</v>
      </c>
      <c r="F341" s="63">
        <f t="shared" si="59"/>
        <v>0</v>
      </c>
      <c r="G341" s="63">
        <f t="shared" si="59"/>
        <v>0</v>
      </c>
      <c r="H341" s="63">
        <f t="shared" si="60"/>
        <v>0</v>
      </c>
      <c r="I341" s="63">
        <f t="shared" si="61"/>
        <v>0</v>
      </c>
      <c r="J341" s="63">
        <f t="shared" si="62"/>
        <v>0</v>
      </c>
      <c r="K341" s="63">
        <f t="shared" si="63"/>
        <v>0</v>
      </c>
      <c r="L341" s="63">
        <f t="shared" si="64"/>
        <v>0</v>
      </c>
      <c r="M341" s="63">
        <f t="shared" ca="1" si="56"/>
        <v>-7.6966731002355872E-4</v>
      </c>
      <c r="N341" s="63">
        <f t="shared" ca="1" si="65"/>
        <v>0</v>
      </c>
      <c r="O341" s="17">
        <f t="shared" ca="1" si="66"/>
        <v>0</v>
      </c>
      <c r="P341" s="63">
        <f t="shared" ca="1" si="67"/>
        <v>0</v>
      </c>
      <c r="Q341" s="63">
        <f t="shared" ca="1" si="68"/>
        <v>0</v>
      </c>
      <c r="R341">
        <f t="shared" ca="1" si="57"/>
        <v>7.6966731002355872E-4</v>
      </c>
    </row>
    <row r="342" spans="1:18">
      <c r="A342" s="73"/>
      <c r="B342" s="73"/>
      <c r="C342" s="73"/>
      <c r="D342" s="75">
        <f>A342/A$18</f>
        <v>0</v>
      </c>
      <c r="E342" s="75">
        <f>B342/B$18</f>
        <v>0</v>
      </c>
      <c r="F342" s="63">
        <f>$C342*D342</f>
        <v>0</v>
      </c>
      <c r="G342" s="63">
        <f>$C342*E342</f>
        <v>0</v>
      </c>
      <c r="H342" s="63">
        <f>C342*D342*D342</f>
        <v>0</v>
      </c>
      <c r="I342" s="63">
        <f>C342*D342*D342*D342</f>
        <v>0</v>
      </c>
      <c r="J342" s="63">
        <f>C342*D342*D342*D342*D342</f>
        <v>0</v>
      </c>
      <c r="K342" s="63">
        <f>C342*E342*D342</f>
        <v>0</v>
      </c>
      <c r="L342" s="63">
        <f>C342*E342*D342*D342</f>
        <v>0</v>
      </c>
      <c r="M342" s="63">
        <f t="shared" ca="1" si="56"/>
        <v>-7.6966731002355872E-4</v>
      </c>
      <c r="N342" s="63">
        <f ca="1">C342*(M342-E342)^2</f>
        <v>0</v>
      </c>
      <c r="O342" s="17">
        <f ca="1">(C342*O$1-O$2*F342+O$3*H342)^2</f>
        <v>0</v>
      </c>
      <c r="P342" s="63">
        <f ca="1">(-C342*O$2+O$4*F342-O$5*H342)^2</f>
        <v>0</v>
      </c>
      <c r="Q342" s="63">
        <f ca="1">+(C342*O$3-F342*O$5+H342*O$6)^2</f>
        <v>0</v>
      </c>
      <c r="R342">
        <f t="shared" ca="1" si="57"/>
        <v>7.6966731002355872E-4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2"/>
  </sheetPr>
  <dimension ref="A1:AB526"/>
  <sheetViews>
    <sheetView workbookViewId="0">
      <selection activeCell="E9" sqref="E9"/>
    </sheetView>
  </sheetViews>
  <sheetFormatPr defaultRowHeight="12.75"/>
  <cols>
    <col min="2" max="2" width="10.7109375" style="1" customWidth="1"/>
    <col min="5" max="5" width="10.7109375" style="1" customWidth="1"/>
    <col min="7" max="7" width="12.42578125" style="1" customWidth="1"/>
  </cols>
  <sheetData>
    <row r="1" spans="1:28" ht="18">
      <c r="A1" s="40" t="s">
        <v>157</v>
      </c>
      <c r="B1"/>
      <c r="D1" s="41" t="s">
        <v>158</v>
      </c>
      <c r="E1"/>
      <c r="G1"/>
      <c r="M1" s="42" t="s">
        <v>159</v>
      </c>
      <c r="N1" t="s">
        <v>160</v>
      </c>
      <c r="O1">
        <f ca="1">H18*J18-I18*I18</f>
        <v>1217291.5062854118</v>
      </c>
      <c r="P1" t="s">
        <v>161</v>
      </c>
      <c r="T1" s="22" t="s">
        <v>371</v>
      </c>
      <c r="U1" s="22" t="s">
        <v>162</v>
      </c>
      <c r="V1" s="43" t="s">
        <v>163</v>
      </c>
      <c r="AA1">
        <v>1</v>
      </c>
      <c r="AB1" t="s">
        <v>164</v>
      </c>
    </row>
    <row r="2" spans="1:28">
      <c r="B2"/>
      <c r="E2"/>
      <c r="G2"/>
      <c r="M2" s="42" t="s">
        <v>165</v>
      </c>
      <c r="N2" t="s">
        <v>166</v>
      </c>
      <c r="O2">
        <f ca="1">+F18*J18-H18*I18</f>
        <v>18652.482732650358</v>
      </c>
      <c r="P2" t="s">
        <v>167</v>
      </c>
      <c r="T2">
        <f t="shared" ref="T2:T33" si="0">U2*A$18</f>
        <v>-16000</v>
      </c>
      <c r="U2">
        <v>-1.6</v>
      </c>
      <c r="V2">
        <f t="shared" ref="V2:V33" ca="1" si="1">+E$4+E$5*U2+E$6*U2^2</f>
        <v>5.9933057637735848E-2</v>
      </c>
      <c r="AA2">
        <v>2</v>
      </c>
      <c r="AB2" t="s">
        <v>61</v>
      </c>
    </row>
    <row r="3" spans="1:28">
      <c r="A3" t="s">
        <v>168</v>
      </c>
      <c r="B3" t="s">
        <v>169</v>
      </c>
      <c r="E3" s="44" t="s">
        <v>170</v>
      </c>
      <c r="F3" s="44" t="s">
        <v>171</v>
      </c>
      <c r="G3" s="44" t="s">
        <v>172</v>
      </c>
      <c r="H3" s="44" t="s">
        <v>173</v>
      </c>
      <c r="M3" s="42" t="s">
        <v>174</v>
      </c>
      <c r="N3" t="s">
        <v>175</v>
      </c>
      <c r="O3">
        <f ca="1">+F18*I18-H18*H18</f>
        <v>-172415.04543112236</v>
      </c>
      <c r="P3" t="s">
        <v>176</v>
      </c>
      <c r="T3">
        <f t="shared" si="0"/>
        <v>-14000</v>
      </c>
      <c r="U3">
        <v>-1.4</v>
      </c>
      <c r="V3">
        <f t="shared" ca="1" si="1"/>
        <v>4.7432565550559774E-2</v>
      </c>
      <c r="AA3">
        <v>3</v>
      </c>
      <c r="AB3" t="s">
        <v>177</v>
      </c>
    </row>
    <row r="4" spans="1:28">
      <c r="A4" t="s">
        <v>178</v>
      </c>
      <c r="B4" t="s">
        <v>179</v>
      </c>
      <c r="D4" s="45" t="s">
        <v>180</v>
      </c>
      <c r="E4" s="46">
        <f ca="1">(G18*O1-K18*O2+L18*O3)/O7</f>
        <v>-1.6865585411731158E-3</v>
      </c>
      <c r="F4" s="47">
        <f ca="1">+E7/O7*O18</f>
        <v>5.7705184500429665E-4</v>
      </c>
      <c r="G4" s="48">
        <f>+B18</f>
        <v>1</v>
      </c>
      <c r="H4" s="49">
        <f ca="1">ABS(F4/E4)</f>
        <v>0.34214753352286131</v>
      </c>
      <c r="M4" s="42" t="s">
        <v>181</v>
      </c>
      <c r="N4" t="s">
        <v>182</v>
      </c>
      <c r="O4">
        <f ca="1">+C18*J18-H18*H18</f>
        <v>739875.84831769916</v>
      </c>
      <c r="P4" t="s">
        <v>183</v>
      </c>
      <c r="T4">
        <f t="shared" si="0"/>
        <v>-12000</v>
      </c>
      <c r="U4">
        <v>-1.2</v>
      </c>
      <c r="V4">
        <f t="shared" ca="1" si="1"/>
        <v>3.630294205333013E-2</v>
      </c>
      <c r="AA4">
        <v>4</v>
      </c>
      <c r="AB4" t="s">
        <v>184</v>
      </c>
    </row>
    <row r="5" spans="1:28">
      <c r="A5" t="s">
        <v>185</v>
      </c>
      <c r="B5" s="50">
        <v>40323</v>
      </c>
      <c r="D5" s="51" t="s">
        <v>186</v>
      </c>
      <c r="E5" s="52">
        <f ca="1">+(-G18*O2+K18*O4-L18*O5)/O7</f>
        <v>-1.1094888312889873E-2</v>
      </c>
      <c r="F5" s="53">
        <f ca="1">P18*E7/O7</f>
        <v>4.2185919566059429E-4</v>
      </c>
      <c r="G5" s="54">
        <f>+B18/A18</f>
        <v>1E-4</v>
      </c>
      <c r="H5" s="49">
        <f ca="1">ABS(F5/E5)</f>
        <v>3.8022842931233897E-2</v>
      </c>
      <c r="M5" s="42" t="s">
        <v>187</v>
      </c>
      <c r="N5" t="s">
        <v>188</v>
      </c>
      <c r="O5">
        <f ca="1">+C18*I18-F18*H18</f>
        <v>227891.35357245727</v>
      </c>
      <c r="P5" t="s">
        <v>189</v>
      </c>
      <c r="T5">
        <f t="shared" si="0"/>
        <v>-9999.9999999999909</v>
      </c>
      <c r="U5">
        <v>-0.999999999999999</v>
      </c>
      <c r="V5">
        <f t="shared" ca="1" si="1"/>
        <v>2.6544187146046852E-2</v>
      </c>
      <c r="AA5">
        <v>5</v>
      </c>
      <c r="AB5" t="s">
        <v>190</v>
      </c>
    </row>
    <row r="6" spans="1:28">
      <c r="B6"/>
      <c r="D6" s="55" t="s">
        <v>191</v>
      </c>
      <c r="E6" s="56">
        <f ca="1">+(G18*O3-K18*O5+L18*O6)/O7</f>
        <v>1.7135857374330141E-2</v>
      </c>
      <c r="F6" s="57">
        <f ca="1">Q18*E7/O7</f>
        <v>1.8334561085169341E-4</v>
      </c>
      <c r="G6" s="58">
        <f>+B18/A18^2</f>
        <v>1E-8</v>
      </c>
      <c r="H6" s="49">
        <f ca="1">ABS(F6/E6)</f>
        <v>1.0699529463074828E-2</v>
      </c>
      <c r="M6" s="59" t="s">
        <v>192</v>
      </c>
      <c r="N6" s="60" t="s">
        <v>193</v>
      </c>
      <c r="O6" s="60">
        <f ca="1">+C18*H18-F18*F18</f>
        <v>132707.25590001501</v>
      </c>
      <c r="P6" t="s">
        <v>194</v>
      </c>
      <c r="T6">
        <f t="shared" si="0"/>
        <v>-7999.9999999999909</v>
      </c>
      <c r="U6">
        <v>-0.79999999999999905</v>
      </c>
      <c r="V6">
        <f t="shared" ca="1" si="1"/>
        <v>1.8156300828710035E-2</v>
      </c>
      <c r="AA6">
        <v>6</v>
      </c>
      <c r="AB6" t="s">
        <v>195</v>
      </c>
    </row>
    <row r="7" spans="1:28">
      <c r="B7"/>
      <c r="D7" s="41" t="s">
        <v>196</v>
      </c>
      <c r="E7" s="61">
        <f ca="1">SQRT(N18/(B15-3))</f>
        <v>7.3800681159998044E-3</v>
      </c>
      <c r="G7" s="62">
        <f>+B22</f>
        <v>0.12507801499668858</v>
      </c>
      <c r="M7" s="42" t="s">
        <v>197</v>
      </c>
      <c r="N7" t="s">
        <v>198</v>
      </c>
      <c r="O7">
        <f ca="1">+C18*O1-F18*O2+H18*O3</f>
        <v>181097981.61257237</v>
      </c>
      <c r="T7">
        <f t="shared" si="0"/>
        <v>-6000</v>
      </c>
      <c r="U7">
        <v>-0.6</v>
      </c>
      <c r="V7">
        <f t="shared" ca="1" si="1"/>
        <v>1.1139283101319657E-2</v>
      </c>
      <c r="AA7">
        <v>7</v>
      </c>
      <c r="AB7" t="s">
        <v>199</v>
      </c>
    </row>
    <row r="8" spans="1:28">
      <c r="A8" s="63">
        <v>21</v>
      </c>
      <c r="B8" t="s">
        <v>200</v>
      </c>
      <c r="C8" s="64">
        <v>21</v>
      </c>
      <c r="D8" s="41" t="s">
        <v>201</v>
      </c>
      <c r="E8"/>
      <c r="F8" s="65">
        <f ca="1">CORREL(INDIRECT(E12):INDIRECT(E13),INDIRECT(M12):INDIRECT(M13))</f>
        <v>0.95278674732248292</v>
      </c>
      <c r="G8" s="61"/>
      <c r="K8" s="62"/>
      <c r="T8">
        <f t="shared" si="0"/>
        <v>-4000</v>
      </c>
      <c r="U8">
        <v>-0.4</v>
      </c>
      <c r="V8">
        <f t="shared" ca="1" si="1"/>
        <v>5.4931339638756571E-3</v>
      </c>
      <c r="AA8">
        <v>8</v>
      </c>
      <c r="AB8" t="s">
        <v>202</v>
      </c>
    </row>
    <row r="9" spans="1:28">
      <c r="A9" s="63">
        <f>20+COUNT(A21:A1390)</f>
        <v>483</v>
      </c>
      <c r="B9" t="s">
        <v>203</v>
      </c>
      <c r="C9" s="64">
        <f>A9</f>
        <v>483</v>
      </c>
      <c r="E9" s="66">
        <f ca="1">E6*G6</f>
        <v>1.7135857374330141E-10</v>
      </c>
      <c r="F9" s="67">
        <f ca="1">H6</f>
        <v>1.0699529463074828E-2</v>
      </c>
      <c r="G9" s="68">
        <f ca="1">F8</f>
        <v>0.95278674732248292</v>
      </c>
      <c r="K9" s="62"/>
      <c r="T9">
        <f t="shared" si="0"/>
        <v>-2000</v>
      </c>
      <c r="U9">
        <v>-0.2</v>
      </c>
      <c r="V9">
        <f t="shared" ca="1" si="1"/>
        <v>1.2178534163780647E-3</v>
      </c>
      <c r="AA9">
        <v>9</v>
      </c>
      <c r="AB9" t="s">
        <v>50</v>
      </c>
    </row>
    <row r="10" spans="1:28">
      <c r="A10" s="119" t="s">
        <v>7</v>
      </c>
      <c r="B10" s="100">
        <f>'Active 1'!C8</f>
        <v>0.40964569000000001</v>
      </c>
      <c r="D10" t="s">
        <v>204</v>
      </c>
      <c r="E10">
        <f ca="1">2*E9*365.2422/B10</f>
        <v>3.0556836793701231E-7</v>
      </c>
      <c r="F10">
        <f ca="1">F9*E10</f>
        <v>3.2694377557257528E-9</v>
      </c>
      <c r="G10" t="s">
        <v>205</v>
      </c>
      <c r="T10">
        <f t="shared" si="0"/>
        <v>0</v>
      </c>
      <c r="U10">
        <v>0</v>
      </c>
      <c r="V10">
        <f t="shared" ca="1" si="1"/>
        <v>-1.6865585411731158E-3</v>
      </c>
      <c r="AA10">
        <v>10</v>
      </c>
      <c r="AB10" t="s">
        <v>206</v>
      </c>
    </row>
    <row r="11" spans="1:28">
      <c r="B11"/>
      <c r="E11"/>
      <c r="G11"/>
      <c r="T11">
        <f t="shared" si="0"/>
        <v>2000</v>
      </c>
      <c r="U11">
        <v>0.2</v>
      </c>
      <c r="V11">
        <f t="shared" ca="1" si="1"/>
        <v>-3.2201019087778849E-3</v>
      </c>
      <c r="AA11">
        <v>11</v>
      </c>
      <c r="AB11" t="s">
        <v>82</v>
      </c>
    </row>
    <row r="12" spans="1:28">
      <c r="B12"/>
      <c r="C12" s="11" t="str">
        <f t="shared" ref="C12:F13" si="2">C$15&amp;$C8</f>
        <v>C21</v>
      </c>
      <c r="D12" s="11" t="str">
        <f t="shared" si="2"/>
        <v>D21</v>
      </c>
      <c r="E12" s="11" t="str">
        <f t="shared" si="2"/>
        <v>E21</v>
      </c>
      <c r="F12" s="11" t="str">
        <f t="shared" si="2"/>
        <v>F21</v>
      </c>
      <c r="G12" s="11" t="str">
        <f t="shared" ref="G12:Q12" si="3">G15&amp;$C8</f>
        <v>G21</v>
      </c>
      <c r="H12" s="11" t="str">
        <f t="shared" si="3"/>
        <v>H21</v>
      </c>
      <c r="I12" s="11" t="str">
        <f t="shared" si="3"/>
        <v>I21</v>
      </c>
      <c r="J12" s="11" t="str">
        <f t="shared" si="3"/>
        <v>J21</v>
      </c>
      <c r="K12" s="11" t="str">
        <f t="shared" si="3"/>
        <v>K21</v>
      </c>
      <c r="L12" s="11" t="str">
        <f t="shared" si="3"/>
        <v>L21</v>
      </c>
      <c r="M12" s="11" t="str">
        <f t="shared" si="3"/>
        <v>M21</v>
      </c>
      <c r="N12" s="11" t="str">
        <f t="shared" si="3"/>
        <v>N21</v>
      </c>
      <c r="O12" s="11" t="str">
        <f t="shared" si="3"/>
        <v>O21</v>
      </c>
      <c r="P12" s="11" t="str">
        <f t="shared" si="3"/>
        <v>P21</v>
      </c>
      <c r="Q12" s="11" t="str">
        <f t="shared" si="3"/>
        <v>Q21</v>
      </c>
      <c r="T12">
        <f t="shared" si="0"/>
        <v>4000</v>
      </c>
      <c r="U12">
        <v>0.4</v>
      </c>
      <c r="V12">
        <f t="shared" ca="1" si="1"/>
        <v>-3.3827766864362426E-3</v>
      </c>
      <c r="AA12">
        <v>12</v>
      </c>
      <c r="AB12" t="s">
        <v>207</v>
      </c>
    </row>
    <row r="13" spans="1:28">
      <c r="B13"/>
      <c r="C13" s="11" t="str">
        <f t="shared" si="2"/>
        <v>C483</v>
      </c>
      <c r="D13" s="11" t="str">
        <f t="shared" si="2"/>
        <v>D483</v>
      </c>
      <c r="E13" s="11" t="str">
        <f t="shared" si="2"/>
        <v>E483</v>
      </c>
      <c r="F13" s="11" t="str">
        <f t="shared" si="2"/>
        <v>F483</v>
      </c>
      <c r="G13" s="11" t="str">
        <f t="shared" ref="G13:Q13" si="4">G$15&amp;$C9</f>
        <v>G483</v>
      </c>
      <c r="H13" s="11" t="str">
        <f t="shared" si="4"/>
        <v>H483</v>
      </c>
      <c r="I13" s="11" t="str">
        <f t="shared" si="4"/>
        <v>I483</v>
      </c>
      <c r="J13" s="11" t="str">
        <f t="shared" si="4"/>
        <v>J483</v>
      </c>
      <c r="K13" s="11" t="str">
        <f t="shared" si="4"/>
        <v>K483</v>
      </c>
      <c r="L13" s="11" t="str">
        <f t="shared" si="4"/>
        <v>L483</v>
      </c>
      <c r="M13" s="11" t="str">
        <f t="shared" si="4"/>
        <v>M483</v>
      </c>
      <c r="N13" s="11" t="str">
        <f t="shared" si="4"/>
        <v>N483</v>
      </c>
      <c r="O13" s="11" t="str">
        <f t="shared" si="4"/>
        <v>O483</v>
      </c>
      <c r="P13" s="11" t="str">
        <f t="shared" si="4"/>
        <v>P483</v>
      </c>
      <c r="Q13" s="11" t="str">
        <f t="shared" si="4"/>
        <v>Q483</v>
      </c>
      <c r="T13">
        <f t="shared" si="0"/>
        <v>6000</v>
      </c>
      <c r="U13">
        <v>0.6</v>
      </c>
      <c r="V13">
        <f t="shared" ca="1" si="1"/>
        <v>-2.1745828741481892E-3</v>
      </c>
      <c r="AA13">
        <v>13</v>
      </c>
      <c r="AB13" t="s">
        <v>208</v>
      </c>
    </row>
    <row r="14" spans="1:28">
      <c r="B14"/>
      <c r="E14"/>
      <c r="G14"/>
      <c r="T14">
        <f t="shared" si="0"/>
        <v>8000</v>
      </c>
      <c r="U14">
        <v>0.8</v>
      </c>
      <c r="V14">
        <f t="shared" ca="1" si="1"/>
        <v>4.0447952808627709E-4</v>
      </c>
      <c r="AA14">
        <v>14</v>
      </c>
      <c r="AB14" t="s">
        <v>209</v>
      </c>
    </row>
    <row r="15" spans="1:28">
      <c r="A15" s="41" t="s">
        <v>210</v>
      </c>
      <c r="B15" s="41">
        <f>C9-C8+1</f>
        <v>463</v>
      </c>
      <c r="C15" s="11" t="str">
        <f t="shared" ref="C15:Q15" si="5">VLOOKUP(C16,$AA1:$AB26,2,FALSE)</f>
        <v>C</v>
      </c>
      <c r="D15" s="11" t="str">
        <f t="shared" si="5"/>
        <v>D</v>
      </c>
      <c r="E15" s="11" t="str">
        <f t="shared" si="5"/>
        <v>E</v>
      </c>
      <c r="F15" s="11" t="str">
        <f t="shared" si="5"/>
        <v>F</v>
      </c>
      <c r="G15" s="11" t="str">
        <f t="shared" si="5"/>
        <v>G</v>
      </c>
      <c r="H15" s="11" t="str">
        <f t="shared" si="5"/>
        <v>H</v>
      </c>
      <c r="I15" s="11" t="str">
        <f t="shared" si="5"/>
        <v>I</v>
      </c>
      <c r="J15" s="11" t="str">
        <f t="shared" si="5"/>
        <v>J</v>
      </c>
      <c r="K15" s="11" t="str">
        <f t="shared" si="5"/>
        <v>K</v>
      </c>
      <c r="L15" s="11" t="str">
        <f t="shared" si="5"/>
        <v>L</v>
      </c>
      <c r="M15" s="11" t="str">
        <f t="shared" si="5"/>
        <v>M</v>
      </c>
      <c r="N15" s="11" t="str">
        <f t="shared" si="5"/>
        <v>N</v>
      </c>
      <c r="O15" s="11" t="str">
        <f t="shared" si="5"/>
        <v>O</v>
      </c>
      <c r="P15" s="11" t="str">
        <f t="shared" si="5"/>
        <v>P</v>
      </c>
      <c r="Q15" s="11" t="str">
        <f t="shared" si="5"/>
        <v>Q</v>
      </c>
      <c r="T15">
        <f t="shared" si="0"/>
        <v>10000</v>
      </c>
      <c r="U15">
        <v>1</v>
      </c>
      <c r="V15">
        <f t="shared" ca="1" si="1"/>
        <v>4.3544105202671518E-3</v>
      </c>
      <c r="AA15">
        <v>15</v>
      </c>
      <c r="AB15" t="s">
        <v>211</v>
      </c>
    </row>
    <row r="16" spans="1:28">
      <c r="A16" s="11"/>
      <c r="B16"/>
      <c r="C16" s="11">
        <f>COLUMN()</f>
        <v>3</v>
      </c>
      <c r="D16" s="11">
        <f>COLUMN()</f>
        <v>4</v>
      </c>
      <c r="E16" s="11">
        <f>COLUMN()</f>
        <v>5</v>
      </c>
      <c r="F16" s="11">
        <f>COLUMN()</f>
        <v>6</v>
      </c>
      <c r="G16" s="11">
        <f>COLUMN()</f>
        <v>7</v>
      </c>
      <c r="H16" s="11">
        <f>COLUMN()</f>
        <v>8</v>
      </c>
      <c r="I16" s="11">
        <f>COLUMN()</f>
        <v>9</v>
      </c>
      <c r="J16" s="11">
        <f>COLUMN()</f>
        <v>10</v>
      </c>
      <c r="K16" s="11">
        <f>COLUMN()</f>
        <v>11</v>
      </c>
      <c r="L16" s="11">
        <f>COLUMN()</f>
        <v>12</v>
      </c>
      <c r="M16" s="11">
        <f>COLUMN()</f>
        <v>13</v>
      </c>
      <c r="N16" s="11">
        <f>COLUMN()</f>
        <v>14</v>
      </c>
      <c r="O16" s="11">
        <f>COLUMN()</f>
        <v>15</v>
      </c>
      <c r="P16" s="11">
        <f>COLUMN()</f>
        <v>16</v>
      </c>
      <c r="Q16" s="11">
        <f>COLUMN()</f>
        <v>17</v>
      </c>
      <c r="T16">
        <f t="shared" si="0"/>
        <v>12000</v>
      </c>
      <c r="U16">
        <v>1.2</v>
      </c>
      <c r="V16">
        <f t="shared" ca="1" si="1"/>
        <v>9.6752101023944385E-3</v>
      </c>
      <c r="AA16">
        <v>16</v>
      </c>
      <c r="AB16" t="s">
        <v>212</v>
      </c>
    </row>
    <row r="17" spans="1:28">
      <c r="A17" s="41" t="s">
        <v>213</v>
      </c>
      <c r="B17"/>
      <c r="E17"/>
      <c r="G17"/>
      <c r="T17">
        <f t="shared" si="0"/>
        <v>14000</v>
      </c>
      <c r="U17">
        <v>1.4</v>
      </c>
      <c r="V17">
        <f t="shared" ca="1" si="1"/>
        <v>1.6366878274468134E-2</v>
      </c>
      <c r="AA17">
        <v>17</v>
      </c>
      <c r="AB17" t="s">
        <v>214</v>
      </c>
    </row>
    <row r="18" spans="1:28">
      <c r="A18" s="69">
        <v>10000</v>
      </c>
      <c r="B18" s="69">
        <v>1</v>
      </c>
      <c r="C18">
        <f ca="1">SUM(INDIRECT(C12):INDIRECT(C13))</f>
        <v>255.39999999999915</v>
      </c>
      <c r="D18" s="70">
        <f ca="1">SUM(INDIRECT(D12):INDIRECT(D13))</f>
        <v>290.76215000000002</v>
      </c>
      <c r="E18" s="70">
        <f ca="1">SUM(INDIRECT(E12):INDIRECT(E13))</f>
        <v>14.780263664466474</v>
      </c>
      <c r="F18" s="41">
        <f ca="1">SUM(INDIRECT(F12):INDIRECT(F13))</f>
        <v>230.63326000000006</v>
      </c>
      <c r="G18" s="41">
        <f ca="1">SUM(INDIRECT(G12):INDIRECT(G13))</f>
        <v>9.4831435057101778</v>
      </c>
      <c r="H18" s="41">
        <f ca="1">SUM(INDIRECT(H12):INDIRECT(H13))</f>
        <v>727.87375300800022</v>
      </c>
      <c r="I18" s="41">
        <f ca="1">SUM(INDIRECT(I12):INDIRECT(I13))</f>
        <v>1549.5820285713726</v>
      </c>
      <c r="J18" s="41">
        <f ca="1">SUM(INDIRECT(J12):INDIRECT(J13))</f>
        <v>4971.3236046814982</v>
      </c>
      <c r="K18" s="41">
        <f ca="1">SUM(INDIRECT(K12):INDIRECT(K13))</f>
        <v>18.08876214138483</v>
      </c>
      <c r="L18" s="41">
        <f ca="1">SUM(INDIRECT(L12):INDIRECT(L13))</f>
        <v>66.767851017770781</v>
      </c>
      <c r="N18">
        <f ca="1">SUM(INDIRECT(N12):INDIRECT(N13))</f>
        <v>2.5054086482526574E-2</v>
      </c>
      <c r="O18">
        <f ca="1">SQRT(SUM(INDIRECT(O12):INDIRECT(O13)))</f>
        <v>14160157.165694626</v>
      </c>
      <c r="P18">
        <f ca="1">SQRT(SUM(INDIRECT(P12):INDIRECT(P13)))</f>
        <v>10351916.494267613</v>
      </c>
      <c r="Q18">
        <f ca="1">SQRT(SUM(INDIRECT(Q12):INDIRECT(Q13)))</f>
        <v>4499080.4340655627</v>
      </c>
      <c r="T18">
        <f t="shared" si="0"/>
        <v>16000</v>
      </c>
      <c r="U18">
        <v>1.6</v>
      </c>
      <c r="V18">
        <f t="shared" ca="1" si="1"/>
        <v>2.4429415036488256E-2</v>
      </c>
      <c r="AA18">
        <v>18</v>
      </c>
      <c r="AB18" t="s">
        <v>215</v>
      </c>
    </row>
    <row r="19" spans="1:28">
      <c r="A19" s="71" t="s">
        <v>216</v>
      </c>
      <c r="B19"/>
      <c r="E19"/>
      <c r="F19" s="72" t="s">
        <v>217</v>
      </c>
      <c r="G19" s="72" t="s">
        <v>218</v>
      </c>
      <c r="H19" s="72" t="s">
        <v>219</v>
      </c>
      <c r="I19" s="72" t="s">
        <v>220</v>
      </c>
      <c r="J19" s="72" t="s">
        <v>221</v>
      </c>
      <c r="K19" s="72" t="s">
        <v>222</v>
      </c>
      <c r="L19" s="72" t="s">
        <v>223</v>
      </c>
      <c r="T19">
        <f t="shared" si="0"/>
        <v>18000</v>
      </c>
      <c r="U19">
        <v>1.8</v>
      </c>
      <c r="V19">
        <f t="shared" ca="1" si="1"/>
        <v>3.3862820388454777E-2</v>
      </c>
      <c r="AA19">
        <v>19</v>
      </c>
      <c r="AB19" t="s">
        <v>224</v>
      </c>
    </row>
    <row r="20" spans="1:28" ht="14.25">
      <c r="A20" s="22" t="s">
        <v>162</v>
      </c>
      <c r="B20" s="22" t="s">
        <v>225</v>
      </c>
      <c r="C20" s="22" t="s">
        <v>226</v>
      </c>
      <c r="D20" s="22" t="s">
        <v>162</v>
      </c>
      <c r="E20" s="22" t="s">
        <v>225</v>
      </c>
      <c r="F20" s="22" t="s">
        <v>227</v>
      </c>
      <c r="G20" s="22" t="s">
        <v>228</v>
      </c>
      <c r="H20" s="22" t="s">
        <v>229</v>
      </c>
      <c r="I20" s="22" t="s">
        <v>230</v>
      </c>
      <c r="J20" s="22" t="s">
        <v>231</v>
      </c>
      <c r="K20" s="22" t="s">
        <v>232</v>
      </c>
      <c r="L20" s="22" t="s">
        <v>233</v>
      </c>
      <c r="M20" s="43" t="s">
        <v>163</v>
      </c>
      <c r="N20" s="22" t="s">
        <v>234</v>
      </c>
      <c r="O20" s="22" t="s">
        <v>235</v>
      </c>
      <c r="P20" s="22" t="s">
        <v>236</v>
      </c>
      <c r="Q20" s="22" t="s">
        <v>237</v>
      </c>
      <c r="R20" s="44" t="s">
        <v>238</v>
      </c>
      <c r="T20">
        <f t="shared" si="0"/>
        <v>20000</v>
      </c>
      <c r="U20">
        <v>2</v>
      </c>
      <c r="V20">
        <f t="shared" ca="1" si="1"/>
        <v>4.4667094330367703E-2</v>
      </c>
      <c r="AA20">
        <v>20</v>
      </c>
      <c r="AB20" t="s">
        <v>239</v>
      </c>
    </row>
    <row r="21" spans="1:28">
      <c r="A21" s="73">
        <v>-27493.5</v>
      </c>
      <c r="B21" s="73">
        <v>0.13707801499549532</v>
      </c>
      <c r="C21" s="74">
        <v>0.1</v>
      </c>
      <c r="D21" s="75">
        <f t="shared" ref="D21:D84" si="6">A21/A$18</f>
        <v>-2.7493500000000002</v>
      </c>
      <c r="E21" s="75">
        <f t="shared" ref="E21:E84" si="7">B21/B$18</f>
        <v>0.13707801499549532</v>
      </c>
      <c r="F21" s="63">
        <f t="shared" ref="F21:F84" si="8">$C21*D21</f>
        <v>-0.27493500000000004</v>
      </c>
      <c r="G21" s="63">
        <f t="shared" ref="G21:G84" si="9">$C21*E21</f>
        <v>1.3707801499549532E-2</v>
      </c>
      <c r="H21" s="63">
        <f t="shared" ref="H21:H84" si="10">C21*D21*D21</f>
        <v>0.75589254225000013</v>
      </c>
      <c r="I21" s="63">
        <f t="shared" ref="I21:I84" si="11">C21*D21*D21*D21</f>
        <v>-2.0782131610350381</v>
      </c>
      <c r="J21" s="63">
        <f t="shared" ref="J21:J84" si="12">C21*D21*D21*D21*D21</f>
        <v>5.713735354291682</v>
      </c>
      <c r="K21" s="63">
        <f t="shared" ref="K21:K84" si="13">C21*E21*D21</f>
        <v>-3.7687544052786508E-2</v>
      </c>
      <c r="L21" s="63">
        <f t="shared" ref="L21:L84" si="14">C21*E21*D21*D21</f>
        <v>0.1036162492415286</v>
      </c>
      <c r="M21" s="63">
        <f t="shared" ref="M21:M84" ca="1" si="15">+E$4+E$5*D21+E$6*D21^2</f>
        <v>0.15834584058502887</v>
      </c>
      <c r="N21" s="63">
        <f t="shared" ref="N21:N84" ca="1" si="16">C21*(M21-E21)^2</f>
        <v>4.5232040530681814E-5</v>
      </c>
      <c r="O21" s="17">
        <f t="shared" ref="O21:O84" ca="1" si="17">(C21*O$1-O$2*F21+O$3*H21)^2</f>
        <v>12040039.763764312</v>
      </c>
      <c r="P21" s="63">
        <f t="shared" ref="P21:P84" ca="1" si="18">(-C21*O$2+O$4*F21-O$5*H21)^2</f>
        <v>142539765845.97791</v>
      </c>
      <c r="Q21" s="63">
        <f t="shared" ref="Q21:Q84" ca="1" si="19">+(C21*O$3-F21*O$5+H21*O$6)^2</f>
        <v>21236134048.404209</v>
      </c>
      <c r="R21">
        <f t="shared" ref="R21:R84" ca="1" si="20">+E21-M21</f>
        <v>-2.1267825589533551E-2</v>
      </c>
      <c r="T21">
        <f t="shared" si="0"/>
        <v>22000</v>
      </c>
      <c r="U21">
        <v>2.2000000000000002</v>
      </c>
      <c r="V21">
        <f t="shared" ca="1" si="1"/>
        <v>5.6842236862227065E-2</v>
      </c>
      <c r="AA21">
        <v>21</v>
      </c>
      <c r="AB21" t="s">
        <v>240</v>
      </c>
    </row>
    <row r="22" spans="1:28">
      <c r="A22" s="73">
        <v>-27493.5</v>
      </c>
      <c r="B22" s="73">
        <v>0.12507801499668858</v>
      </c>
      <c r="C22" s="73">
        <v>0.2</v>
      </c>
      <c r="D22" s="75">
        <f t="shared" si="6"/>
        <v>-2.7493500000000002</v>
      </c>
      <c r="E22" s="75">
        <f t="shared" si="7"/>
        <v>0.12507801499668858</v>
      </c>
      <c r="F22" s="63">
        <f t="shared" si="8"/>
        <v>-0.54987000000000008</v>
      </c>
      <c r="G22" s="63">
        <f t="shared" si="9"/>
        <v>2.5015602999337718E-2</v>
      </c>
      <c r="H22" s="63">
        <f t="shared" si="10"/>
        <v>1.5117850845000003</v>
      </c>
      <c r="I22" s="63">
        <f t="shared" si="11"/>
        <v>-4.1564263220700761</v>
      </c>
      <c r="J22" s="63">
        <f t="shared" si="12"/>
        <v>11.427470708583364</v>
      </c>
      <c r="K22" s="63">
        <f t="shared" si="13"/>
        <v>-6.877664810622916E-2</v>
      </c>
      <c r="L22" s="63">
        <f t="shared" si="14"/>
        <v>0.18909107747086115</v>
      </c>
      <c r="M22" s="63">
        <f t="shared" ca="1" si="15"/>
        <v>0.15834584058502887</v>
      </c>
      <c r="N22" s="63">
        <f t="shared" ca="1" si="16"/>
        <v>2.2134964387524587E-4</v>
      </c>
      <c r="O22" s="17">
        <f t="shared" ca="1" si="17"/>
        <v>48160159.05505725</v>
      </c>
      <c r="P22" s="63">
        <f t="shared" ca="1" si="18"/>
        <v>570159063383.91162</v>
      </c>
      <c r="Q22" s="63">
        <f t="shared" ca="1" si="19"/>
        <v>84944536193.616837</v>
      </c>
      <c r="R22">
        <f t="shared" ca="1" si="20"/>
        <v>-3.3267825588340294E-2</v>
      </c>
      <c r="T22">
        <f t="shared" si="0"/>
        <v>24000</v>
      </c>
      <c r="U22">
        <v>2.4</v>
      </c>
      <c r="V22">
        <f t="shared" ca="1" si="1"/>
        <v>7.0388247984032801E-2</v>
      </c>
      <c r="AA22">
        <v>22</v>
      </c>
      <c r="AB22" t="s">
        <v>241</v>
      </c>
    </row>
    <row r="23" spans="1:28">
      <c r="A23" s="73">
        <v>-27481</v>
      </c>
      <c r="B23" s="73">
        <v>0.17150688999754493</v>
      </c>
      <c r="C23" s="73">
        <v>0.1</v>
      </c>
      <c r="D23" s="75">
        <f t="shared" si="6"/>
        <v>-2.7481</v>
      </c>
      <c r="E23" s="75">
        <f t="shared" si="7"/>
        <v>0.17150688999754493</v>
      </c>
      <c r="F23" s="63">
        <f t="shared" si="8"/>
        <v>-0.27481</v>
      </c>
      <c r="G23" s="63">
        <f t="shared" si="9"/>
        <v>1.7150688999754495E-2</v>
      </c>
      <c r="H23" s="63">
        <f t="shared" si="10"/>
        <v>0.75520536100000002</v>
      </c>
      <c r="I23" s="63">
        <f t="shared" si="11"/>
        <v>-2.0753798525641001</v>
      </c>
      <c r="J23" s="63">
        <f t="shared" si="12"/>
        <v>5.7033513728314036</v>
      </c>
      <c r="K23" s="63">
        <f t="shared" si="13"/>
        <v>-4.7131808440225326E-2</v>
      </c>
      <c r="L23" s="63">
        <f t="shared" si="14"/>
        <v>0.12952292277458322</v>
      </c>
      <c r="M23" s="63">
        <f t="shared" ca="1" si="15"/>
        <v>0.15821421757573459</v>
      </c>
      <c r="N23" s="63">
        <f t="shared" ca="1" si="16"/>
        <v>1.7669514011355723E-5</v>
      </c>
      <c r="O23" s="17">
        <f t="shared" ca="1" si="17"/>
        <v>11247486.255043473</v>
      </c>
      <c r="P23" s="63">
        <f t="shared" ca="1" si="18"/>
        <v>142351744981.38641</v>
      </c>
      <c r="Q23" s="63">
        <f t="shared" ca="1" si="19"/>
        <v>21201267237.326004</v>
      </c>
      <c r="R23">
        <f t="shared" ca="1" si="20"/>
        <v>1.3292672421810342E-2</v>
      </c>
      <c r="T23">
        <f t="shared" si="0"/>
        <v>26000</v>
      </c>
      <c r="U23">
        <v>2.6</v>
      </c>
      <c r="V23">
        <f t="shared" ca="1" si="1"/>
        <v>8.530512769578498E-2</v>
      </c>
      <c r="AA23">
        <v>23</v>
      </c>
      <c r="AB23" t="s">
        <v>242</v>
      </c>
    </row>
    <row r="24" spans="1:28">
      <c r="A24" s="73">
        <v>-27471.5</v>
      </c>
      <c r="B24" s="73">
        <v>0.13387283499832847</v>
      </c>
      <c r="C24" s="73">
        <v>0.1</v>
      </c>
      <c r="D24" s="75">
        <f t="shared" si="6"/>
        <v>-2.74715</v>
      </c>
      <c r="E24" s="75">
        <f t="shared" si="7"/>
        <v>0.13387283499832847</v>
      </c>
      <c r="F24" s="63">
        <f t="shared" si="8"/>
        <v>-0.27471499999999999</v>
      </c>
      <c r="G24" s="63">
        <f t="shared" si="9"/>
        <v>1.3387283499832849E-2</v>
      </c>
      <c r="H24" s="63">
        <f t="shared" si="10"/>
        <v>0.75468331224999996</v>
      </c>
      <c r="I24" s="63">
        <f t="shared" si="11"/>
        <v>-2.0732282612475874</v>
      </c>
      <c r="J24" s="63">
        <f t="shared" si="12"/>
        <v>5.6954690178863094</v>
      </c>
      <c r="K24" s="63">
        <f t="shared" si="13"/>
        <v>-3.6776875866565813E-2</v>
      </c>
      <c r="L24" s="63">
        <f t="shared" si="14"/>
        <v>0.10103159453683627</v>
      </c>
      <c r="M24" s="63">
        <f t="shared" ca="1" si="15"/>
        <v>0.15811421990261287</v>
      </c>
      <c r="N24" s="63">
        <f t="shared" ca="1" si="16"/>
        <v>5.8764474207766772E-5</v>
      </c>
      <c r="O24" s="17">
        <f t="shared" ca="1" si="17"/>
        <v>10663425.888740582</v>
      </c>
      <c r="P24" s="63">
        <f t="shared" ca="1" si="18"/>
        <v>142208968037.48099</v>
      </c>
      <c r="Q24" s="63">
        <f t="shared" ca="1" si="19"/>
        <v>21174795691.858509</v>
      </c>
      <c r="R24">
        <f t="shared" ca="1" si="20"/>
        <v>-2.4241384904284402E-2</v>
      </c>
      <c r="T24">
        <f t="shared" si="0"/>
        <v>28000</v>
      </c>
      <c r="U24">
        <v>2.8</v>
      </c>
      <c r="V24">
        <f t="shared" ca="1" si="1"/>
        <v>0.10159287599748353</v>
      </c>
      <c r="AA24">
        <v>24</v>
      </c>
      <c r="AB24" t="s">
        <v>162</v>
      </c>
    </row>
    <row r="25" spans="1:28">
      <c r="A25" s="73">
        <v>-27469</v>
      </c>
      <c r="B25" s="73">
        <v>0.1197586099988257</v>
      </c>
      <c r="C25" s="73">
        <v>0.1</v>
      </c>
      <c r="D25" s="75">
        <f t="shared" si="6"/>
        <v>-2.7469000000000001</v>
      </c>
      <c r="E25" s="75">
        <f t="shared" si="7"/>
        <v>0.1197586099988257</v>
      </c>
      <c r="F25" s="63">
        <f t="shared" si="8"/>
        <v>-0.27469000000000005</v>
      </c>
      <c r="G25" s="63">
        <f t="shared" si="9"/>
        <v>1.197586099988257E-2</v>
      </c>
      <c r="H25" s="63">
        <f t="shared" si="10"/>
        <v>0.75454596100000015</v>
      </c>
      <c r="I25" s="63">
        <f t="shared" si="11"/>
        <v>-2.0726623002709004</v>
      </c>
      <c r="J25" s="63">
        <f t="shared" si="12"/>
        <v>5.6933960726141368</v>
      </c>
      <c r="K25" s="63">
        <f t="shared" si="13"/>
        <v>-3.2896492580577433E-2</v>
      </c>
      <c r="L25" s="63">
        <f t="shared" si="14"/>
        <v>9.0363375469588156E-2</v>
      </c>
      <c r="M25" s="63">
        <f t="shared" ca="1" si="15"/>
        <v>0.15808790986623281</v>
      </c>
      <c r="N25" s="63">
        <f t="shared" ca="1" si="16"/>
        <v>1.4691352283256143E-4</v>
      </c>
      <c r="O25" s="17">
        <f t="shared" ca="1" si="17"/>
        <v>10512347.404607283</v>
      </c>
      <c r="P25" s="63">
        <f t="shared" ca="1" si="18"/>
        <v>142171412219.70981</v>
      </c>
      <c r="Q25" s="63">
        <f t="shared" ca="1" si="19"/>
        <v>21167833402.56461</v>
      </c>
      <c r="R25">
        <f t="shared" ca="1" si="20"/>
        <v>-3.8329299867407102E-2</v>
      </c>
      <c r="T25">
        <f t="shared" si="0"/>
        <v>30000</v>
      </c>
      <c r="U25">
        <v>3</v>
      </c>
      <c r="V25">
        <f t="shared" ca="1" si="1"/>
        <v>0.11925149288912854</v>
      </c>
      <c r="AA25">
        <v>25</v>
      </c>
      <c r="AB25" t="s">
        <v>225</v>
      </c>
    </row>
    <row r="26" spans="1:28">
      <c r="A26" s="73">
        <v>-27459</v>
      </c>
      <c r="B26" s="73">
        <v>0.14330170999892289</v>
      </c>
      <c r="C26" s="73">
        <v>0.1</v>
      </c>
      <c r="D26" s="75">
        <f t="shared" si="6"/>
        <v>-2.7458999999999998</v>
      </c>
      <c r="E26" s="75">
        <f t="shared" si="7"/>
        <v>0.14330170999892289</v>
      </c>
      <c r="F26" s="63">
        <f t="shared" si="8"/>
        <v>-0.27459</v>
      </c>
      <c r="G26" s="63">
        <f t="shared" si="9"/>
        <v>1.433017099989229E-2</v>
      </c>
      <c r="H26" s="63">
        <f t="shared" si="10"/>
        <v>0.75399668099999995</v>
      </c>
      <c r="I26" s="63">
        <f t="shared" si="11"/>
        <v>-2.0703994863578998</v>
      </c>
      <c r="J26" s="63">
        <f t="shared" si="12"/>
        <v>5.6851099495901565</v>
      </c>
      <c r="K26" s="63">
        <f t="shared" si="13"/>
        <v>-3.9349216548604238E-2</v>
      </c>
      <c r="L26" s="63">
        <f t="shared" si="14"/>
        <v>0.10804901372081237</v>
      </c>
      <c r="M26" s="63">
        <f t="shared" ca="1" si="15"/>
        <v>0.15798269114053418</v>
      </c>
      <c r="N26" s="63">
        <f t="shared" ca="1" si="16"/>
        <v>2.1553120728034627E-5</v>
      </c>
      <c r="O26" s="17">
        <f t="shared" ca="1" si="17"/>
        <v>9918948.0467438214</v>
      </c>
      <c r="P26" s="63">
        <f t="shared" ca="1" si="18"/>
        <v>142021260016.17419</v>
      </c>
      <c r="Q26" s="63">
        <f t="shared" ca="1" si="19"/>
        <v>21140000517.077953</v>
      </c>
      <c r="R26">
        <f t="shared" ca="1" si="20"/>
        <v>-1.4680981141611288E-2</v>
      </c>
      <c r="T26">
        <f t="shared" si="0"/>
        <v>32000</v>
      </c>
      <c r="U26">
        <v>3.2</v>
      </c>
      <c r="V26">
        <f t="shared" ca="1" si="1"/>
        <v>0.13828097837071995</v>
      </c>
      <c r="AA26">
        <v>26</v>
      </c>
      <c r="AB26" t="s">
        <v>243</v>
      </c>
    </row>
    <row r="27" spans="1:28">
      <c r="A27" s="73">
        <v>-27457</v>
      </c>
      <c r="B27" s="73">
        <v>0.10201032999975723</v>
      </c>
      <c r="C27" s="73">
        <v>0.1</v>
      </c>
      <c r="D27" s="75">
        <f t="shared" si="6"/>
        <v>-2.7456999999999998</v>
      </c>
      <c r="E27" s="75">
        <f t="shared" si="7"/>
        <v>0.10201032999975723</v>
      </c>
      <c r="F27" s="63">
        <f t="shared" si="8"/>
        <v>-0.27456999999999998</v>
      </c>
      <c r="G27" s="63">
        <f t="shared" si="9"/>
        <v>1.0201032999975724E-2</v>
      </c>
      <c r="H27" s="63">
        <f t="shared" si="10"/>
        <v>0.75388684899999991</v>
      </c>
      <c r="I27" s="63">
        <f t="shared" si="11"/>
        <v>-2.0699471212992995</v>
      </c>
      <c r="J27" s="63">
        <f t="shared" si="12"/>
        <v>5.6834538109514865</v>
      </c>
      <c r="K27" s="63">
        <f t="shared" si="13"/>
        <v>-2.8008976308033343E-2</v>
      </c>
      <c r="L27" s="63">
        <f t="shared" si="14"/>
        <v>7.6904246248967148E-2</v>
      </c>
      <c r="M27" s="63">
        <f t="shared" ca="1" si="15"/>
        <v>0.15796165150800021</v>
      </c>
      <c r="N27" s="63">
        <f t="shared" ca="1" si="16"/>
        <v>3.130550378518773E-4</v>
      </c>
      <c r="O27" s="17">
        <f t="shared" ca="1" si="17"/>
        <v>9802362.6601959914</v>
      </c>
      <c r="P27" s="63">
        <f t="shared" ca="1" si="18"/>
        <v>141991243217.27753</v>
      </c>
      <c r="Q27" s="63">
        <f t="shared" ca="1" si="19"/>
        <v>21134437063.26115</v>
      </c>
      <c r="R27">
        <f t="shared" ca="1" si="20"/>
        <v>-5.5951321508242974E-2</v>
      </c>
      <c r="T27">
        <f t="shared" si="0"/>
        <v>34000</v>
      </c>
      <c r="U27">
        <v>3.4</v>
      </c>
      <c r="V27">
        <f t="shared" ca="1" si="1"/>
        <v>0.15868133244225774</v>
      </c>
    </row>
    <row r="28" spans="1:28">
      <c r="A28" s="73">
        <v>-27454.5</v>
      </c>
      <c r="B28" s="73">
        <v>0.11189610499786795</v>
      </c>
      <c r="C28" s="73">
        <v>0.1</v>
      </c>
      <c r="D28" s="75">
        <f t="shared" si="6"/>
        <v>-2.7454499999999999</v>
      </c>
      <c r="E28" s="75">
        <f t="shared" si="7"/>
        <v>0.11189610499786795</v>
      </c>
      <c r="F28" s="63">
        <f t="shared" si="8"/>
        <v>-0.27454499999999998</v>
      </c>
      <c r="G28" s="63">
        <f t="shared" si="9"/>
        <v>1.1189610499786796E-2</v>
      </c>
      <c r="H28" s="63">
        <f t="shared" si="10"/>
        <v>0.75374957024999989</v>
      </c>
      <c r="I28" s="63">
        <f t="shared" si="11"/>
        <v>-2.0693817576428621</v>
      </c>
      <c r="J28" s="63">
        <f t="shared" si="12"/>
        <v>5.6813841465205961</v>
      </c>
      <c r="K28" s="63">
        <f t="shared" si="13"/>
        <v>-3.0720516146639659E-2</v>
      </c>
      <c r="L28" s="63">
        <f t="shared" si="14"/>
        <v>8.4341641054791847E-2</v>
      </c>
      <c r="M28" s="63">
        <f t="shared" ca="1" si="15"/>
        <v>0.15793535389511673</v>
      </c>
      <c r="N28" s="63">
        <f t="shared" ca="1" si="16"/>
        <v>2.1196124390228234E-4</v>
      </c>
      <c r="O28" s="17">
        <f t="shared" ca="1" si="17"/>
        <v>9657612.194724096</v>
      </c>
      <c r="P28" s="63">
        <f t="shared" ca="1" si="18"/>
        <v>141953728611.77478</v>
      </c>
      <c r="Q28" s="63">
        <f t="shared" ca="1" si="19"/>
        <v>21127484209.613655</v>
      </c>
      <c r="R28">
        <f t="shared" ca="1" si="20"/>
        <v>-4.603924889724878E-2</v>
      </c>
      <c r="T28">
        <f t="shared" si="0"/>
        <v>36000</v>
      </c>
      <c r="U28">
        <v>3.6</v>
      </c>
      <c r="V28">
        <f t="shared" ca="1" si="1"/>
        <v>0.18045255510374197</v>
      </c>
    </row>
    <row r="29" spans="1:28">
      <c r="A29" s="73">
        <v>-27452</v>
      </c>
      <c r="B29" s="73">
        <v>0.13478187999862712</v>
      </c>
      <c r="C29" s="73">
        <v>0.1</v>
      </c>
      <c r="D29" s="75">
        <f t="shared" si="6"/>
        <v>-2.7452000000000001</v>
      </c>
      <c r="E29" s="75">
        <f t="shared" si="7"/>
        <v>0.13478187999862712</v>
      </c>
      <c r="F29" s="63">
        <f t="shared" si="8"/>
        <v>-0.27452000000000004</v>
      </c>
      <c r="G29" s="63">
        <f t="shared" si="9"/>
        <v>1.3478187999862713E-2</v>
      </c>
      <c r="H29" s="63">
        <f t="shared" si="10"/>
        <v>0.75361230400000012</v>
      </c>
      <c r="I29" s="63">
        <f t="shared" si="11"/>
        <v>-2.0688164969408005</v>
      </c>
      <c r="J29" s="63">
        <f t="shared" si="12"/>
        <v>5.6793150474018859</v>
      </c>
      <c r="K29" s="63">
        <f t="shared" si="13"/>
        <v>-3.7000321697223122E-2</v>
      </c>
      <c r="L29" s="63">
        <f t="shared" si="14"/>
        <v>0.10157328312321692</v>
      </c>
      <c r="M29" s="63">
        <f t="shared" ca="1" si="15"/>
        <v>0.15790905842421546</v>
      </c>
      <c r="N29" s="63">
        <f t="shared" ca="1" si="16"/>
        <v>5.3486638192899883E-5</v>
      </c>
      <c r="O29" s="17">
        <f t="shared" ca="1" si="17"/>
        <v>9513951.7466788609</v>
      </c>
      <c r="P29" s="63">
        <f t="shared" ca="1" si="18"/>
        <v>141916221108.94247</v>
      </c>
      <c r="Q29" s="63">
        <f t="shared" ca="1" si="19"/>
        <v>21120532981.99239</v>
      </c>
      <c r="R29">
        <f t="shared" ca="1" si="20"/>
        <v>-2.3127178425588341E-2</v>
      </c>
      <c r="T29">
        <f t="shared" si="0"/>
        <v>38000</v>
      </c>
      <c r="U29">
        <v>3.8</v>
      </c>
      <c r="V29">
        <f t="shared" ca="1" si="1"/>
        <v>0.2035946463551726</v>
      </c>
    </row>
    <row r="30" spans="1:28">
      <c r="A30" s="73">
        <v>-27415.5</v>
      </c>
      <c r="B30" s="73">
        <v>0.12071419499989133</v>
      </c>
      <c r="C30" s="73">
        <v>0.1</v>
      </c>
      <c r="D30" s="75">
        <f t="shared" si="6"/>
        <v>-2.7415500000000002</v>
      </c>
      <c r="E30" s="75">
        <f t="shared" si="7"/>
        <v>0.12071419499989133</v>
      </c>
      <c r="F30" s="63">
        <f t="shared" si="8"/>
        <v>-0.27415500000000004</v>
      </c>
      <c r="G30" s="63">
        <f t="shared" si="9"/>
        <v>1.2071419499989133E-2</v>
      </c>
      <c r="H30" s="63">
        <f t="shared" si="10"/>
        <v>0.7516096402500001</v>
      </c>
      <c r="I30" s="63">
        <f t="shared" si="11"/>
        <v>-2.060575409227388</v>
      </c>
      <c r="J30" s="63">
        <f t="shared" si="12"/>
        <v>5.6491705131673458</v>
      </c>
      <c r="K30" s="63">
        <f t="shared" si="13"/>
        <v>-3.3094400130195212E-2</v>
      </c>
      <c r="L30" s="63">
        <f t="shared" si="14"/>
        <v>9.072995267693669E-2</v>
      </c>
      <c r="M30" s="63">
        <f t="shared" ca="1" si="15"/>
        <v>0.157525388477986</v>
      </c>
      <c r="N30" s="63">
        <f t="shared" ca="1" si="16"/>
        <v>1.3550639652817192E-4</v>
      </c>
      <c r="O30" s="17">
        <f t="shared" ca="1" si="17"/>
        <v>7540451.4035767466</v>
      </c>
      <c r="P30" s="63">
        <f t="shared" ca="1" si="18"/>
        <v>141369419883.66702</v>
      </c>
      <c r="Q30" s="63">
        <f t="shared" ca="1" si="19"/>
        <v>21019230080.640762</v>
      </c>
      <c r="R30">
        <f t="shared" ca="1" si="20"/>
        <v>-3.6811193478094667E-2</v>
      </c>
      <c r="T30">
        <f t="shared" si="0"/>
        <v>40000</v>
      </c>
      <c r="U30">
        <v>4</v>
      </c>
      <c r="V30">
        <f t="shared" ca="1" si="1"/>
        <v>0.22810760619654963</v>
      </c>
    </row>
    <row r="31" spans="1:28">
      <c r="A31" s="73">
        <v>-27413</v>
      </c>
      <c r="B31" s="73">
        <v>0.11759996999899158</v>
      </c>
      <c r="C31" s="73">
        <v>0.1</v>
      </c>
      <c r="D31" s="75">
        <f t="shared" si="6"/>
        <v>-2.7412999999999998</v>
      </c>
      <c r="E31" s="75">
        <f t="shared" si="7"/>
        <v>0.11759996999899158</v>
      </c>
      <c r="F31" s="63">
        <f t="shared" si="8"/>
        <v>-0.27412999999999998</v>
      </c>
      <c r="G31" s="63">
        <f t="shared" si="9"/>
        <v>1.1759996999899158E-2</v>
      </c>
      <c r="H31" s="63">
        <f t="shared" si="10"/>
        <v>0.75147256899999992</v>
      </c>
      <c r="I31" s="63">
        <f t="shared" si="11"/>
        <v>-2.0600117533996998</v>
      </c>
      <c r="J31" s="63">
        <f t="shared" si="12"/>
        <v>5.6471102195945964</v>
      </c>
      <c r="K31" s="63">
        <f t="shared" si="13"/>
        <v>-3.2237679775823563E-2</v>
      </c>
      <c r="L31" s="63">
        <f t="shared" si="14"/>
        <v>8.8373151569465125E-2</v>
      </c>
      <c r="M31" s="63">
        <f t="shared" ca="1" si="15"/>
        <v>0.1574991264220065</v>
      </c>
      <c r="N31" s="63">
        <f t="shared" ca="1" si="16"/>
        <v>1.5919426832682127E-4</v>
      </c>
      <c r="O31" s="17">
        <f t="shared" ca="1" si="17"/>
        <v>7413756.399902612</v>
      </c>
      <c r="P31" s="63">
        <f t="shared" ca="1" si="18"/>
        <v>141332023072.35977</v>
      </c>
      <c r="Q31" s="63">
        <f t="shared" ca="1" si="19"/>
        <v>21012304188.220798</v>
      </c>
      <c r="R31">
        <f t="shared" ca="1" si="20"/>
        <v>-3.989915642301492E-2</v>
      </c>
      <c r="T31">
        <f t="shared" si="0"/>
        <v>42000.000000000102</v>
      </c>
      <c r="U31">
        <v>4.2000000000000099</v>
      </c>
      <c r="V31">
        <f t="shared" ca="1" si="1"/>
        <v>0.25399143462787444</v>
      </c>
    </row>
    <row r="32" spans="1:28">
      <c r="A32" s="73">
        <v>-27408</v>
      </c>
      <c r="B32" s="73">
        <v>0.12437151999984053</v>
      </c>
      <c r="C32" s="73">
        <v>0.1</v>
      </c>
      <c r="D32" s="75">
        <f t="shared" si="6"/>
        <v>-2.7408000000000001</v>
      </c>
      <c r="E32" s="75">
        <f t="shared" si="7"/>
        <v>0.12437151999984053</v>
      </c>
      <c r="F32" s="63">
        <f t="shared" si="8"/>
        <v>-0.27408000000000005</v>
      </c>
      <c r="G32" s="63">
        <f t="shared" si="9"/>
        <v>1.2437151999984054E-2</v>
      </c>
      <c r="H32" s="63">
        <f t="shared" si="10"/>
        <v>0.75119846400000012</v>
      </c>
      <c r="I32" s="63">
        <f t="shared" si="11"/>
        <v>-2.0588847501312006</v>
      </c>
      <c r="J32" s="63">
        <f t="shared" si="12"/>
        <v>5.6429913231595954</v>
      </c>
      <c r="K32" s="63">
        <f t="shared" si="13"/>
        <v>-3.4087746201556295E-2</v>
      </c>
      <c r="L32" s="63">
        <f t="shared" si="14"/>
        <v>9.3427694789225496E-2</v>
      </c>
      <c r="M32" s="63">
        <f t="shared" ca="1" si="15"/>
        <v>0.1574466087359942</v>
      </c>
      <c r="N32" s="63">
        <f t="shared" ca="1" si="16"/>
        <v>1.0939614949044394E-4</v>
      </c>
      <c r="O32" s="17">
        <f t="shared" ca="1" si="17"/>
        <v>7163621.21571289</v>
      </c>
      <c r="P32" s="63">
        <f t="shared" ca="1" si="18"/>
        <v>141257250714.55518</v>
      </c>
      <c r="Q32" s="63">
        <f t="shared" ca="1" si="19"/>
        <v>20998457269.375168</v>
      </c>
      <c r="R32">
        <f t="shared" ca="1" si="20"/>
        <v>-3.3075088736153668E-2</v>
      </c>
      <c r="T32">
        <f t="shared" si="0"/>
        <v>44000.000000000102</v>
      </c>
      <c r="U32">
        <v>4.4000000000000101</v>
      </c>
      <c r="V32">
        <f t="shared" ca="1" si="1"/>
        <v>0.28124613164914436</v>
      </c>
    </row>
    <row r="33" spans="1:22">
      <c r="A33" s="73">
        <v>-27396</v>
      </c>
      <c r="B33" s="73">
        <v>0.10262323999995715</v>
      </c>
      <c r="C33" s="73">
        <v>0.1</v>
      </c>
      <c r="D33" s="75">
        <f t="shared" si="6"/>
        <v>-2.7395999999999998</v>
      </c>
      <c r="E33" s="75">
        <f t="shared" si="7"/>
        <v>0.10262323999995715</v>
      </c>
      <c r="F33" s="63">
        <f t="shared" si="8"/>
        <v>-0.27395999999999998</v>
      </c>
      <c r="G33" s="63">
        <f t="shared" si="9"/>
        <v>1.0262323999995715E-2</v>
      </c>
      <c r="H33" s="63">
        <f t="shared" si="10"/>
        <v>0.75054081599999989</v>
      </c>
      <c r="I33" s="63">
        <f t="shared" si="11"/>
        <v>-2.0561816195135996</v>
      </c>
      <c r="J33" s="63">
        <f t="shared" si="12"/>
        <v>5.6331151648194568</v>
      </c>
      <c r="K33" s="63">
        <f t="shared" si="13"/>
        <v>-2.811466283038826E-2</v>
      </c>
      <c r="L33" s="63">
        <f t="shared" si="14"/>
        <v>7.7022930290131672E-2</v>
      </c>
      <c r="M33" s="63">
        <f t="shared" ca="1" si="15"/>
        <v>0.15732060124671357</v>
      </c>
      <c r="N33" s="63">
        <f t="shared" ca="1" si="16"/>
        <v>2.9918013273581715E-4</v>
      </c>
      <c r="O33" s="17">
        <f t="shared" ca="1" si="17"/>
        <v>6580990.3030406237</v>
      </c>
      <c r="P33" s="63">
        <f t="shared" ca="1" si="18"/>
        <v>141077912700.32382</v>
      </c>
      <c r="Q33" s="63">
        <f t="shared" ca="1" si="19"/>
        <v>20965251125.067757</v>
      </c>
      <c r="R33">
        <f t="shared" ca="1" si="20"/>
        <v>-5.4697361246756421E-2</v>
      </c>
      <c r="T33">
        <f t="shared" si="0"/>
        <v>46000.000000000102</v>
      </c>
      <c r="U33">
        <v>4.6000000000000103</v>
      </c>
      <c r="V33">
        <f t="shared" ca="1" si="1"/>
        <v>0.30987169726036079</v>
      </c>
    </row>
    <row r="34" spans="1:22">
      <c r="A34" s="73">
        <v>-26395</v>
      </c>
      <c r="B34" s="73">
        <v>0.11928754999826197</v>
      </c>
      <c r="C34" s="73">
        <v>1</v>
      </c>
      <c r="D34" s="75">
        <f t="shared" si="6"/>
        <v>-2.6395</v>
      </c>
      <c r="E34" s="75">
        <f t="shared" si="7"/>
        <v>0.11928754999826197</v>
      </c>
      <c r="F34" s="63">
        <f t="shared" si="8"/>
        <v>-2.6395</v>
      </c>
      <c r="G34" s="63">
        <f t="shared" si="9"/>
        <v>0.11928754999826197</v>
      </c>
      <c r="H34" s="63">
        <f t="shared" si="10"/>
        <v>6.9669602499999996</v>
      </c>
      <c r="I34" s="63">
        <f t="shared" si="11"/>
        <v>-18.389291579875</v>
      </c>
      <c r="J34" s="63">
        <f t="shared" si="12"/>
        <v>48.53853512508006</v>
      </c>
      <c r="K34" s="63">
        <f t="shared" si="13"/>
        <v>-0.31485948822041243</v>
      </c>
      <c r="L34" s="63">
        <f t="shared" si="14"/>
        <v>0.83107161915777861</v>
      </c>
      <c r="M34" s="63">
        <f t="shared" ca="1" si="15"/>
        <v>0.14698323633732716</v>
      </c>
      <c r="N34" s="63">
        <f t="shared" ca="1" si="16"/>
        <v>7.6705104179188217E-4</v>
      </c>
      <c r="O34" s="17">
        <f t="shared" ca="1" si="17"/>
        <v>4266175471.6866736</v>
      </c>
      <c r="P34" s="63">
        <f t="shared" ca="1" si="18"/>
        <v>12668365817039.172</v>
      </c>
      <c r="Q34" s="63">
        <f t="shared" ca="1" si="19"/>
        <v>1832423441012.1436</v>
      </c>
      <c r="R34">
        <f t="shared" ca="1" si="20"/>
        <v>-2.769568633906519E-2</v>
      </c>
    </row>
    <row r="35" spans="1:22">
      <c r="A35" s="73">
        <v>-26394.5</v>
      </c>
      <c r="B35" s="73">
        <v>0.12546470499728457</v>
      </c>
      <c r="C35" s="73">
        <v>0.1</v>
      </c>
      <c r="D35" s="75">
        <f t="shared" si="6"/>
        <v>-2.6394500000000001</v>
      </c>
      <c r="E35" s="75">
        <f t="shared" si="7"/>
        <v>0.12546470499728457</v>
      </c>
      <c r="F35" s="63">
        <f t="shared" si="8"/>
        <v>-0.26394500000000004</v>
      </c>
      <c r="G35" s="63">
        <f t="shared" si="9"/>
        <v>1.2546470499728457E-2</v>
      </c>
      <c r="H35" s="63">
        <f t="shared" si="10"/>
        <v>0.69666963025000017</v>
      </c>
      <c r="I35" s="63">
        <f t="shared" si="11"/>
        <v>-1.8388246555633629</v>
      </c>
      <c r="J35" s="63">
        <f t="shared" si="12"/>
        <v>4.8534857371267188</v>
      </c>
      <c r="K35" s="63">
        <f t="shared" si="13"/>
        <v>-3.3115781560508276E-2</v>
      </c>
      <c r="L35" s="63">
        <f t="shared" si="14"/>
        <v>8.7407449639883575E-2</v>
      </c>
      <c r="M35" s="63">
        <f t="shared" ca="1" si="15"/>
        <v>0.14697815862619723</v>
      </c>
      <c r="N35" s="63">
        <f t="shared" ca="1" si="16"/>
        <v>4.6282868704337531E-5</v>
      </c>
      <c r="O35" s="17">
        <f t="shared" ca="1" si="17"/>
        <v>42720004.941600882</v>
      </c>
      <c r="P35" s="63">
        <f t="shared" ca="1" si="18"/>
        <v>126676742958.85597</v>
      </c>
      <c r="Q35" s="63">
        <f t="shared" ca="1" si="19"/>
        <v>18322977621.40554</v>
      </c>
      <c r="R35">
        <f t="shared" ca="1" si="20"/>
        <v>-2.151345362891266E-2</v>
      </c>
    </row>
    <row r="36" spans="1:22">
      <c r="A36" s="73">
        <v>-18690.5</v>
      </c>
      <c r="B36" s="73">
        <v>7.4368945002788678E-2</v>
      </c>
      <c r="C36" s="73">
        <v>1</v>
      </c>
      <c r="D36" s="75">
        <f t="shared" si="6"/>
        <v>-1.8690500000000001</v>
      </c>
      <c r="E36" s="75">
        <f t="shared" si="7"/>
        <v>7.4368945002788678E-2</v>
      </c>
      <c r="F36" s="63">
        <f t="shared" si="8"/>
        <v>-1.8690500000000001</v>
      </c>
      <c r="G36" s="63">
        <f t="shared" si="9"/>
        <v>7.4368945002788678E-2</v>
      </c>
      <c r="H36" s="63">
        <f t="shared" si="10"/>
        <v>3.4933479025000005</v>
      </c>
      <c r="I36" s="63">
        <f t="shared" si="11"/>
        <v>-6.5292418971676263</v>
      </c>
      <c r="J36" s="63">
        <f t="shared" si="12"/>
        <v>12.203479567901153</v>
      </c>
      <c r="K36" s="63">
        <f t="shared" si="13"/>
        <v>-0.13899927665746217</v>
      </c>
      <c r="L36" s="63">
        <f t="shared" si="14"/>
        <v>0.25979659803662969</v>
      </c>
      <c r="M36" s="63">
        <f t="shared" ca="1" si="15"/>
        <v>7.891185387618907E-2</v>
      </c>
      <c r="N36" s="63">
        <f t="shared" ca="1" si="16"/>
        <v>2.0638021032020019E-5</v>
      </c>
      <c r="O36" s="17">
        <f t="shared" ca="1" si="17"/>
        <v>422302672412.52704</v>
      </c>
      <c r="P36" s="63">
        <f t="shared" ca="1" si="18"/>
        <v>4829539022335.6299</v>
      </c>
      <c r="Q36" s="63">
        <f t="shared" ca="1" si="19"/>
        <v>514258086815.06049</v>
      </c>
      <c r="R36">
        <f t="shared" ca="1" si="20"/>
        <v>-4.542908873400392E-3</v>
      </c>
    </row>
    <row r="37" spans="1:22">
      <c r="A37" s="73">
        <v>-18690.5</v>
      </c>
      <c r="B37" s="73">
        <v>7.4468945000262465E-2</v>
      </c>
      <c r="C37" s="73">
        <v>1</v>
      </c>
      <c r="D37" s="75">
        <f t="shared" si="6"/>
        <v>-1.8690500000000001</v>
      </c>
      <c r="E37" s="75">
        <f t="shared" si="7"/>
        <v>7.4468945000262465E-2</v>
      </c>
      <c r="F37" s="63">
        <f t="shared" si="8"/>
        <v>-1.8690500000000001</v>
      </c>
      <c r="G37" s="63">
        <f t="shared" si="9"/>
        <v>7.4468945000262465E-2</v>
      </c>
      <c r="H37" s="63">
        <f t="shared" si="10"/>
        <v>3.4933479025000005</v>
      </c>
      <c r="I37" s="63">
        <f t="shared" si="11"/>
        <v>-6.5292418971676263</v>
      </c>
      <c r="J37" s="63">
        <f t="shared" si="12"/>
        <v>12.203479567901153</v>
      </c>
      <c r="K37" s="63">
        <f t="shared" si="13"/>
        <v>-0.13918618165274058</v>
      </c>
      <c r="L37" s="63">
        <f t="shared" si="14"/>
        <v>0.26014593281805481</v>
      </c>
      <c r="M37" s="63">
        <f t="shared" ca="1" si="15"/>
        <v>7.891185387618907E-2</v>
      </c>
      <c r="N37" s="63">
        <f t="shared" ca="1" si="16"/>
        <v>1.9739439279787403E-5</v>
      </c>
      <c r="O37" s="17">
        <f t="shared" ca="1" si="17"/>
        <v>422302672412.52704</v>
      </c>
      <c r="P37" s="63">
        <f t="shared" ca="1" si="18"/>
        <v>4829539022335.6299</v>
      </c>
      <c r="Q37" s="63">
        <f t="shared" ca="1" si="19"/>
        <v>514258086815.06049</v>
      </c>
      <c r="R37">
        <f t="shared" ca="1" si="20"/>
        <v>-4.4429088759266044E-3</v>
      </c>
    </row>
    <row r="38" spans="1:22">
      <c r="A38" s="73">
        <v>-18685.5</v>
      </c>
      <c r="B38" s="73">
        <v>7.3740494997764472E-2</v>
      </c>
      <c r="C38" s="73">
        <v>1</v>
      </c>
      <c r="D38" s="75">
        <f t="shared" si="6"/>
        <v>-1.8685499999999999</v>
      </c>
      <c r="E38" s="75">
        <f t="shared" si="7"/>
        <v>7.3740494997764472E-2</v>
      </c>
      <c r="F38" s="63">
        <f t="shared" si="8"/>
        <v>-1.8685499999999999</v>
      </c>
      <c r="G38" s="63">
        <f t="shared" si="9"/>
        <v>7.3740494997764472E-2</v>
      </c>
      <c r="H38" s="63">
        <f t="shared" si="10"/>
        <v>3.4914791024999996</v>
      </c>
      <c r="I38" s="63">
        <f t="shared" si="11"/>
        <v>-6.5240032769763738</v>
      </c>
      <c r="J38" s="63">
        <f t="shared" si="12"/>
        <v>12.190426323194202</v>
      </c>
      <c r="K38" s="63">
        <f t="shared" si="13"/>
        <v>-0.1377878019280728</v>
      </c>
      <c r="L38" s="63">
        <f t="shared" si="14"/>
        <v>0.2574633972927004</v>
      </c>
      <c r="M38" s="63">
        <f t="shared" ca="1" si="15"/>
        <v>7.8874282941771456E-2</v>
      </c>
      <c r="N38" s="63">
        <f t="shared" ca="1" si="16"/>
        <v>2.6355778654031461E-5</v>
      </c>
      <c r="O38" s="17">
        <f t="shared" ca="1" si="17"/>
        <v>422709423206.09625</v>
      </c>
      <c r="P38" s="63">
        <f t="shared" ca="1" si="18"/>
        <v>4826041828179.0596</v>
      </c>
      <c r="Q38" s="63">
        <f t="shared" ca="1" si="19"/>
        <v>513739097611.24341</v>
      </c>
      <c r="R38">
        <f t="shared" ca="1" si="20"/>
        <v>-5.1337879440069845E-3</v>
      </c>
    </row>
    <row r="39" spans="1:22">
      <c r="A39" s="73">
        <v>-18576</v>
      </c>
      <c r="B39" s="73">
        <v>7.3837439995259047E-2</v>
      </c>
      <c r="C39" s="73">
        <v>1</v>
      </c>
      <c r="D39" s="75">
        <f t="shared" si="6"/>
        <v>-1.8575999999999999</v>
      </c>
      <c r="E39" s="75">
        <f t="shared" si="7"/>
        <v>7.3837439995259047E-2</v>
      </c>
      <c r="F39" s="63">
        <f t="shared" si="8"/>
        <v>-1.8575999999999999</v>
      </c>
      <c r="G39" s="63">
        <f t="shared" si="9"/>
        <v>7.3837439995259047E-2</v>
      </c>
      <c r="H39" s="63">
        <f t="shared" si="10"/>
        <v>3.4506777599999996</v>
      </c>
      <c r="I39" s="63">
        <f t="shared" si="11"/>
        <v>-6.4099790069759992</v>
      </c>
      <c r="J39" s="63">
        <f t="shared" si="12"/>
        <v>11.907177003358616</v>
      </c>
      <c r="K39" s="63">
        <f t="shared" si="13"/>
        <v>-0.1371604285351932</v>
      </c>
      <c r="L39" s="63">
        <f t="shared" si="14"/>
        <v>0.25478921204697486</v>
      </c>
      <c r="M39" s="63">
        <f t="shared" ca="1" si="15"/>
        <v>7.8053627928984126E-2</v>
      </c>
      <c r="N39" s="63">
        <f t="shared" ca="1" si="16"/>
        <v>1.7776240692488957E-5</v>
      </c>
      <c r="O39" s="17">
        <f t="shared" ca="1" si="17"/>
        <v>431637956493.276</v>
      </c>
      <c r="P39" s="63">
        <f t="shared" ca="1" si="18"/>
        <v>4749895440467.2236</v>
      </c>
      <c r="Q39" s="63">
        <f t="shared" ca="1" si="19"/>
        <v>502462523400.54187</v>
      </c>
      <c r="R39">
        <f t="shared" ca="1" si="20"/>
        <v>-4.2161879337250796E-3</v>
      </c>
    </row>
    <row r="40" spans="1:22">
      <c r="A40" s="73">
        <v>-18549</v>
      </c>
      <c r="B40" s="73">
        <v>7.3903810000047088E-2</v>
      </c>
      <c r="C40" s="73">
        <v>1</v>
      </c>
      <c r="D40" s="75">
        <f t="shared" si="6"/>
        <v>-1.8549</v>
      </c>
      <c r="E40" s="75">
        <f t="shared" si="7"/>
        <v>7.3903810000047088E-2</v>
      </c>
      <c r="F40" s="63">
        <f t="shared" si="8"/>
        <v>-1.8549</v>
      </c>
      <c r="G40" s="63">
        <f t="shared" si="9"/>
        <v>7.3903810000047088E-2</v>
      </c>
      <c r="H40" s="63">
        <f t="shared" si="10"/>
        <v>3.4406540099999998</v>
      </c>
      <c r="I40" s="63">
        <f t="shared" si="11"/>
        <v>-6.3820691231489999</v>
      </c>
      <c r="J40" s="63">
        <f t="shared" si="12"/>
        <v>11.838100016529079</v>
      </c>
      <c r="K40" s="63">
        <f t="shared" si="13"/>
        <v>-0.13708417716908733</v>
      </c>
      <c r="L40" s="63">
        <f t="shared" si="14"/>
        <v>0.25427744023094007</v>
      </c>
      <c r="M40" s="63">
        <f t="shared" ca="1" si="15"/>
        <v>7.7851906180183381E-2</v>
      </c>
      <c r="N40" s="63">
        <f t="shared" ca="1" si="16"/>
        <v>1.5587463447606787E-5</v>
      </c>
      <c r="O40" s="17">
        <f t="shared" ca="1" si="17"/>
        <v>433845482644.22528</v>
      </c>
      <c r="P40" s="63">
        <f t="shared" ca="1" si="18"/>
        <v>4731249216404.2314</v>
      </c>
      <c r="Q40" s="63">
        <f t="shared" ca="1" si="19"/>
        <v>499708145093.6283</v>
      </c>
      <c r="R40">
        <f t="shared" ca="1" si="20"/>
        <v>-3.9480961801362929E-3</v>
      </c>
    </row>
    <row r="41" spans="1:22">
      <c r="A41" s="73">
        <v>-18549</v>
      </c>
      <c r="B41" s="73">
        <v>7.4003810004796833E-2</v>
      </c>
      <c r="C41" s="73">
        <v>1</v>
      </c>
      <c r="D41" s="75">
        <f t="shared" si="6"/>
        <v>-1.8549</v>
      </c>
      <c r="E41" s="75">
        <f t="shared" si="7"/>
        <v>7.4003810004796833E-2</v>
      </c>
      <c r="F41" s="63">
        <f t="shared" si="8"/>
        <v>-1.8549</v>
      </c>
      <c r="G41" s="63">
        <f t="shared" si="9"/>
        <v>7.4003810004796833E-2</v>
      </c>
      <c r="H41" s="63">
        <f t="shared" si="10"/>
        <v>3.4406540099999998</v>
      </c>
      <c r="I41" s="63">
        <f t="shared" si="11"/>
        <v>-6.3820691231489999</v>
      </c>
      <c r="J41" s="63">
        <f t="shared" si="12"/>
        <v>11.838100016529079</v>
      </c>
      <c r="K41" s="63">
        <f t="shared" si="13"/>
        <v>-0.13726966717789765</v>
      </c>
      <c r="L41" s="63">
        <f t="shared" si="14"/>
        <v>0.25462150564828234</v>
      </c>
      <c r="M41" s="63">
        <f t="shared" ca="1" si="15"/>
        <v>7.7851906180183381E-2</v>
      </c>
      <c r="N41" s="63">
        <f t="shared" ca="1" si="16"/>
        <v>1.4807844175024577E-5</v>
      </c>
      <c r="O41" s="17">
        <f t="shared" ca="1" si="17"/>
        <v>433845482644.22528</v>
      </c>
      <c r="P41" s="63">
        <f t="shared" ca="1" si="18"/>
        <v>4731249216404.2314</v>
      </c>
      <c r="Q41" s="63">
        <f t="shared" ca="1" si="19"/>
        <v>499708145093.6283</v>
      </c>
      <c r="R41">
        <f t="shared" ca="1" si="20"/>
        <v>-3.8480961753865478E-3</v>
      </c>
    </row>
    <row r="42" spans="1:22">
      <c r="A42" s="73">
        <v>-17870</v>
      </c>
      <c r="B42" s="73">
        <v>7.068029999936698E-2</v>
      </c>
      <c r="C42" s="73">
        <v>1</v>
      </c>
      <c r="D42" s="75">
        <f t="shared" si="6"/>
        <v>-1.7869999999999999</v>
      </c>
      <c r="E42" s="75">
        <f t="shared" si="7"/>
        <v>7.068029999936698E-2</v>
      </c>
      <c r="F42" s="63">
        <f t="shared" si="8"/>
        <v>-1.7869999999999999</v>
      </c>
      <c r="G42" s="63">
        <f t="shared" si="9"/>
        <v>7.068029999936698E-2</v>
      </c>
      <c r="H42" s="63">
        <f t="shared" si="10"/>
        <v>3.1933689999999997</v>
      </c>
      <c r="I42" s="63">
        <f t="shared" si="11"/>
        <v>-5.7065504029999996</v>
      </c>
      <c r="J42" s="63">
        <f t="shared" si="12"/>
        <v>10.197605570160999</v>
      </c>
      <c r="K42" s="63">
        <f t="shared" si="13"/>
        <v>-0.1263056960988688</v>
      </c>
      <c r="L42" s="63">
        <f t="shared" si="14"/>
        <v>0.22570827892867854</v>
      </c>
      <c r="M42" s="63">
        <f t="shared" ca="1" si="15"/>
        <v>7.2861122601568351E-2</v>
      </c>
      <c r="N42" s="63">
        <f t="shared" ca="1" si="16"/>
        <v>4.7559872222723595E-6</v>
      </c>
      <c r="O42" s="17">
        <f t="shared" ca="1" si="17"/>
        <v>490054085893.85767</v>
      </c>
      <c r="P42" s="63">
        <f t="shared" ca="1" si="18"/>
        <v>4278906580488.1841</v>
      </c>
      <c r="Q42" s="63">
        <f t="shared" ca="1" si="19"/>
        <v>433767185406.62231</v>
      </c>
      <c r="R42">
        <f t="shared" ca="1" si="20"/>
        <v>-2.180822602201371E-3</v>
      </c>
    </row>
    <row r="43" spans="1:22">
      <c r="A43" s="73">
        <v>-17870</v>
      </c>
      <c r="B43" s="73">
        <v>7.09802999990643E-2</v>
      </c>
      <c r="C43" s="73">
        <v>1</v>
      </c>
      <c r="D43" s="75">
        <f t="shared" si="6"/>
        <v>-1.7869999999999999</v>
      </c>
      <c r="E43" s="75">
        <f t="shared" si="7"/>
        <v>7.09802999990643E-2</v>
      </c>
      <c r="F43" s="63">
        <f t="shared" si="8"/>
        <v>-1.7869999999999999</v>
      </c>
      <c r="G43" s="63">
        <f t="shared" si="9"/>
        <v>7.09802999990643E-2</v>
      </c>
      <c r="H43" s="63">
        <f t="shared" si="10"/>
        <v>3.1933689999999997</v>
      </c>
      <c r="I43" s="63">
        <f t="shared" si="11"/>
        <v>-5.7065504029999996</v>
      </c>
      <c r="J43" s="63">
        <f t="shared" si="12"/>
        <v>10.197605570160999</v>
      </c>
      <c r="K43" s="63">
        <f t="shared" si="13"/>
        <v>-0.12684179609832791</v>
      </c>
      <c r="L43" s="63">
        <f t="shared" si="14"/>
        <v>0.22666628962771196</v>
      </c>
      <c r="M43" s="63">
        <f t="shared" ca="1" si="15"/>
        <v>7.2861122601568351E-2</v>
      </c>
      <c r="N43" s="63">
        <f t="shared" ca="1" si="16"/>
        <v>3.5374936620901109E-6</v>
      </c>
      <c r="O43" s="17">
        <f t="shared" ca="1" si="17"/>
        <v>490054085893.85767</v>
      </c>
      <c r="P43" s="63">
        <f t="shared" ca="1" si="18"/>
        <v>4278906580488.1841</v>
      </c>
      <c r="Q43" s="63">
        <f t="shared" ca="1" si="19"/>
        <v>433767185406.62231</v>
      </c>
      <c r="R43">
        <f t="shared" ca="1" si="20"/>
        <v>-1.8808226025040509E-3</v>
      </c>
    </row>
    <row r="44" spans="1:22">
      <c r="A44" s="73">
        <v>-17680</v>
      </c>
      <c r="B44" s="73">
        <v>6.9699200001196004E-2</v>
      </c>
      <c r="C44" s="73">
        <v>1</v>
      </c>
      <c r="D44" s="75">
        <f t="shared" si="6"/>
        <v>-1.768</v>
      </c>
      <c r="E44" s="75">
        <f t="shared" si="7"/>
        <v>6.9699200001196004E-2</v>
      </c>
      <c r="F44" s="63">
        <f t="shared" si="8"/>
        <v>-1.768</v>
      </c>
      <c r="G44" s="63">
        <f t="shared" si="9"/>
        <v>6.9699200001196004E-2</v>
      </c>
      <c r="H44" s="63">
        <f t="shared" si="10"/>
        <v>3.1258240000000002</v>
      </c>
      <c r="I44" s="63">
        <f t="shared" si="11"/>
        <v>-5.526456832</v>
      </c>
      <c r="J44" s="63">
        <f t="shared" si="12"/>
        <v>9.7707756789759994</v>
      </c>
      <c r="K44" s="63">
        <f t="shared" si="13"/>
        <v>-0.12322818560211454</v>
      </c>
      <c r="L44" s="63">
        <f t="shared" si="14"/>
        <v>0.21786743214453852</v>
      </c>
      <c r="M44" s="63">
        <f t="shared" ca="1" si="15"/>
        <v>7.1492878237274321E-2</v>
      </c>
      <c r="N44" s="63">
        <f t="shared" ca="1" si="16"/>
        <v>3.2172816145810211E-6</v>
      </c>
      <c r="O44" s="17">
        <f t="shared" ca="1" si="17"/>
        <v>505990381400.97736</v>
      </c>
      <c r="P44" s="63">
        <f t="shared" ca="1" si="18"/>
        <v>4157933887146.9136</v>
      </c>
      <c r="Q44" s="63">
        <f t="shared" ca="1" si="19"/>
        <v>416433247269.9201</v>
      </c>
      <c r="R44">
        <f t="shared" ca="1" si="20"/>
        <v>-1.7936782360783166E-3</v>
      </c>
    </row>
    <row r="45" spans="1:22">
      <c r="A45" s="73">
        <v>-16087.5</v>
      </c>
      <c r="B45" s="73">
        <v>6.2737874999584164E-2</v>
      </c>
      <c r="C45" s="73">
        <v>1</v>
      </c>
      <c r="D45" s="75">
        <f t="shared" si="6"/>
        <v>-1.6087499999999999</v>
      </c>
      <c r="E45" s="75">
        <f t="shared" si="7"/>
        <v>6.2737874999584164E-2</v>
      </c>
      <c r="F45" s="63">
        <f t="shared" si="8"/>
        <v>-1.6087499999999999</v>
      </c>
      <c r="G45" s="63">
        <f t="shared" si="9"/>
        <v>6.2737874999584164E-2</v>
      </c>
      <c r="H45" s="63">
        <f t="shared" si="10"/>
        <v>2.5880765624999995</v>
      </c>
      <c r="I45" s="63">
        <f t="shared" si="11"/>
        <v>-4.1635681699218736</v>
      </c>
      <c r="J45" s="63">
        <f t="shared" si="12"/>
        <v>6.6981402933618135</v>
      </c>
      <c r="K45" s="63">
        <f t="shared" si="13"/>
        <v>-0.10092955640558102</v>
      </c>
      <c r="L45" s="63">
        <f t="shared" si="14"/>
        <v>0.16237042386747846</v>
      </c>
      <c r="M45" s="63">
        <f t="shared" ca="1" si="15"/>
        <v>6.0511253881035079E-2</v>
      </c>
      <c r="N45" s="63">
        <f t="shared" ca="1" si="16"/>
        <v>4.9578416055687795E-6</v>
      </c>
      <c r="O45" s="17">
        <f t="shared" ca="1" si="17"/>
        <v>641721716023.39136</v>
      </c>
      <c r="P45" s="63">
        <f t="shared" ca="1" si="18"/>
        <v>3235422506808.8809</v>
      </c>
      <c r="Q45" s="63">
        <f t="shared" ca="1" si="19"/>
        <v>289080112568.94177</v>
      </c>
      <c r="R45">
        <f t="shared" ca="1" si="20"/>
        <v>2.2266211185490853E-3</v>
      </c>
    </row>
    <row r="46" spans="1:22">
      <c r="A46" s="73">
        <v>-16085</v>
      </c>
      <c r="B46" s="73">
        <v>6.212365000101272E-2</v>
      </c>
      <c r="C46" s="73">
        <v>0.1</v>
      </c>
      <c r="D46" s="75">
        <f t="shared" si="6"/>
        <v>-1.6085</v>
      </c>
      <c r="E46" s="75">
        <f t="shared" si="7"/>
        <v>6.212365000101272E-2</v>
      </c>
      <c r="F46" s="63">
        <f t="shared" si="8"/>
        <v>-0.16085000000000002</v>
      </c>
      <c r="G46" s="63">
        <f t="shared" si="9"/>
        <v>6.2123650001012724E-3</v>
      </c>
      <c r="H46" s="63">
        <f t="shared" si="10"/>
        <v>0.25872722500000006</v>
      </c>
      <c r="I46" s="63">
        <f t="shared" si="11"/>
        <v>-0.41616274141250009</v>
      </c>
      <c r="J46" s="63">
        <f t="shared" si="12"/>
        <v>0.66939776956200636</v>
      </c>
      <c r="K46" s="63">
        <f t="shared" si="13"/>
        <v>-9.9925891026628969E-3</v>
      </c>
      <c r="L46" s="63">
        <f t="shared" si="14"/>
        <v>1.6073079571633269E-2</v>
      </c>
      <c r="M46" s="63">
        <f t="shared" ca="1" si="15"/>
        <v>6.049469757467249E-2</v>
      </c>
      <c r="N46" s="63">
        <f t="shared" ca="1" si="16"/>
        <v>2.6534860072797223E-7</v>
      </c>
      <c r="O46" s="17">
        <f t="shared" ca="1" si="17"/>
        <v>6419364421.3213034</v>
      </c>
      <c r="P46" s="63">
        <f t="shared" ca="1" si="18"/>
        <v>32340978259.00359</v>
      </c>
      <c r="Q46" s="63">
        <f t="shared" ca="1" si="19"/>
        <v>2889040971.5948844</v>
      </c>
      <c r="R46">
        <f t="shared" ca="1" si="20"/>
        <v>1.62895242634023E-3</v>
      </c>
    </row>
    <row r="47" spans="1:22">
      <c r="A47" s="73">
        <v>-15080</v>
      </c>
      <c r="B47" s="73">
        <v>6.2305199993716087E-2</v>
      </c>
      <c r="C47" s="73">
        <v>0.1</v>
      </c>
      <c r="D47" s="75">
        <f t="shared" si="6"/>
        <v>-1.508</v>
      </c>
      <c r="E47" s="75">
        <f t="shared" si="7"/>
        <v>6.2305199993716087E-2</v>
      </c>
      <c r="F47" s="63">
        <f t="shared" si="8"/>
        <v>-0.15080000000000002</v>
      </c>
      <c r="G47" s="63">
        <f t="shared" si="9"/>
        <v>6.2305199993716092E-3</v>
      </c>
      <c r="H47" s="63">
        <f t="shared" si="10"/>
        <v>0.22740640000000004</v>
      </c>
      <c r="I47" s="63">
        <f t="shared" si="11"/>
        <v>-0.34292885120000005</v>
      </c>
      <c r="J47" s="63">
        <f t="shared" si="12"/>
        <v>0.51713670760960007</v>
      </c>
      <c r="K47" s="63">
        <f t="shared" si="13"/>
        <v>-9.3956241590523876E-3</v>
      </c>
      <c r="L47" s="63">
        <f t="shared" si="14"/>
        <v>1.4168601231851001E-2</v>
      </c>
      <c r="M47" s="63">
        <f t="shared" ca="1" si="15"/>
        <v>5.4012569398763512E-2</v>
      </c>
      <c r="N47" s="63">
        <f t="shared" ca="1" si="16"/>
        <v>6.8767722184343515E-6</v>
      </c>
      <c r="O47" s="17">
        <f t="shared" ca="1" si="17"/>
        <v>7281833569.4944201</v>
      </c>
      <c r="P47" s="63">
        <f t="shared" ca="1" si="18"/>
        <v>27311686802.148975</v>
      </c>
      <c r="Q47" s="63">
        <f t="shared" ca="1" si="19"/>
        <v>2237572947.4909315</v>
      </c>
      <c r="R47">
        <f t="shared" ca="1" si="20"/>
        <v>8.2926305949525755E-3</v>
      </c>
    </row>
    <row r="48" spans="1:22">
      <c r="A48" s="73">
        <v>-15046</v>
      </c>
      <c r="B48" s="73">
        <v>5.0351739999314304E-2</v>
      </c>
      <c r="C48" s="73">
        <v>0.1</v>
      </c>
      <c r="D48" s="75">
        <f t="shared" si="6"/>
        <v>-1.5045999999999999</v>
      </c>
      <c r="E48" s="75">
        <f t="shared" si="7"/>
        <v>5.0351739999314304E-2</v>
      </c>
      <c r="F48" s="63">
        <f t="shared" si="8"/>
        <v>-0.15046000000000001</v>
      </c>
      <c r="G48" s="63">
        <f t="shared" si="9"/>
        <v>5.0351739999314306E-3</v>
      </c>
      <c r="H48" s="63">
        <f t="shared" si="10"/>
        <v>0.22638211599999999</v>
      </c>
      <c r="I48" s="63">
        <f t="shared" si="11"/>
        <v>-0.34061453173359996</v>
      </c>
      <c r="J48" s="63">
        <f t="shared" si="12"/>
        <v>0.51248862444637444</v>
      </c>
      <c r="K48" s="63">
        <f t="shared" si="13"/>
        <v>-7.5759228002968302E-3</v>
      </c>
      <c r="L48" s="63">
        <f t="shared" si="14"/>
        <v>1.139873344532661E-2</v>
      </c>
      <c r="M48" s="63">
        <f t="shared" ca="1" si="15"/>
        <v>5.3799326933151599E-2</v>
      </c>
      <c r="N48" s="63">
        <f t="shared" ca="1" si="16"/>
        <v>1.188585566636564E-6</v>
      </c>
      <c r="O48" s="17">
        <f t="shared" ca="1" si="17"/>
        <v>7310920397.8803921</v>
      </c>
      <c r="P48" s="63">
        <f t="shared" ca="1" si="18"/>
        <v>27151622941.187759</v>
      </c>
      <c r="Q48" s="63">
        <f t="shared" ca="1" si="19"/>
        <v>2217428348.1750488</v>
      </c>
      <c r="R48">
        <f t="shared" ca="1" si="20"/>
        <v>-3.4475869338372947E-3</v>
      </c>
    </row>
    <row r="49" spans="1:18">
      <c r="A49" s="73">
        <v>-15004</v>
      </c>
      <c r="B49" s="73">
        <v>5.9232760002487339E-2</v>
      </c>
      <c r="C49" s="73">
        <v>0.1</v>
      </c>
      <c r="D49" s="75">
        <f t="shared" si="6"/>
        <v>-1.5004</v>
      </c>
      <c r="E49" s="75">
        <f t="shared" si="7"/>
        <v>5.9232760002487339E-2</v>
      </c>
      <c r="F49" s="63">
        <f t="shared" si="8"/>
        <v>-0.15004000000000001</v>
      </c>
      <c r="G49" s="63">
        <f t="shared" si="9"/>
        <v>5.9232760002487341E-3</v>
      </c>
      <c r="H49" s="63">
        <f t="shared" si="10"/>
        <v>0.22512001600000001</v>
      </c>
      <c r="I49" s="63">
        <f t="shared" si="11"/>
        <v>-0.33777007200640002</v>
      </c>
      <c r="J49" s="63">
        <f t="shared" si="12"/>
        <v>0.50679021603840257</v>
      </c>
      <c r="K49" s="63">
        <f t="shared" si="13"/>
        <v>-8.8872833107731999E-3</v>
      </c>
      <c r="L49" s="63">
        <f t="shared" si="14"/>
        <v>1.3334479879484109E-2</v>
      </c>
      <c r="M49" s="63">
        <f t="shared" ca="1" si="15"/>
        <v>5.3536456746316033E-2</v>
      </c>
      <c r="N49" s="63">
        <f t="shared" ca="1" si="16"/>
        <v>3.2447870786267825E-6</v>
      </c>
      <c r="O49" s="17">
        <f t="shared" ca="1" si="17"/>
        <v>7346836885.1264429</v>
      </c>
      <c r="P49" s="63">
        <f t="shared" ca="1" si="18"/>
        <v>26954785321.312057</v>
      </c>
      <c r="Q49" s="63">
        <f t="shared" ca="1" si="19"/>
        <v>2192709275.6177649</v>
      </c>
      <c r="R49">
        <f t="shared" ca="1" si="20"/>
        <v>5.6963032561713062E-3</v>
      </c>
    </row>
    <row r="50" spans="1:18">
      <c r="A50" s="73">
        <v>-14322.5</v>
      </c>
      <c r="B50" s="73">
        <v>5.4195024997170549E-2</v>
      </c>
      <c r="C50" s="73">
        <v>1</v>
      </c>
      <c r="D50" s="75">
        <f t="shared" si="6"/>
        <v>-1.43225</v>
      </c>
      <c r="E50" s="75">
        <f t="shared" si="7"/>
        <v>5.4195024997170549E-2</v>
      </c>
      <c r="F50" s="63">
        <f t="shared" si="8"/>
        <v>-1.43225</v>
      </c>
      <c r="G50" s="63">
        <f t="shared" si="9"/>
        <v>5.4195024997170549E-2</v>
      </c>
      <c r="H50" s="63">
        <f t="shared" si="10"/>
        <v>2.0513400625</v>
      </c>
      <c r="I50" s="63">
        <f t="shared" si="11"/>
        <v>-2.9380318045156248</v>
      </c>
      <c r="J50" s="63">
        <f t="shared" si="12"/>
        <v>4.2079960520175037</v>
      </c>
      <c r="K50" s="63">
        <f t="shared" si="13"/>
        <v>-7.7620824552197515E-2</v>
      </c>
      <c r="L50" s="63">
        <f t="shared" si="14"/>
        <v>0.11117242596488489</v>
      </c>
      <c r="M50" s="63">
        <f t="shared" ca="1" si="15"/>
        <v>4.9355565982212878E-2</v>
      </c>
      <c r="N50" s="63">
        <f t="shared" ca="1" si="16"/>
        <v>2.3420363557455075E-5</v>
      </c>
      <c r="O50" s="17">
        <f t="shared" ca="1" si="17"/>
        <v>792677954990.99316</v>
      </c>
      <c r="P50" s="63">
        <f t="shared" ca="1" si="18"/>
        <v>2389566675822.1587</v>
      </c>
      <c r="Q50" s="63">
        <f t="shared" ca="1" si="19"/>
        <v>181655012121.22867</v>
      </c>
      <c r="R50">
        <f t="shared" ca="1" si="20"/>
        <v>4.8394590149576713E-3</v>
      </c>
    </row>
    <row r="51" spans="1:18">
      <c r="A51" s="73">
        <v>-14286</v>
      </c>
      <c r="B51" s="73">
        <v>5.3727340004115831E-2</v>
      </c>
      <c r="C51" s="73">
        <v>0.1</v>
      </c>
      <c r="D51" s="75">
        <f t="shared" si="6"/>
        <v>-1.4286000000000001</v>
      </c>
      <c r="E51" s="75">
        <f t="shared" si="7"/>
        <v>5.3727340004115831E-2</v>
      </c>
      <c r="F51" s="63">
        <f t="shared" si="8"/>
        <v>-0.14286000000000001</v>
      </c>
      <c r="G51" s="63">
        <f t="shared" si="9"/>
        <v>5.3727340004115836E-3</v>
      </c>
      <c r="H51" s="63">
        <f t="shared" si="10"/>
        <v>0.20408979600000005</v>
      </c>
      <c r="I51" s="63">
        <f t="shared" si="11"/>
        <v>-0.29156268256560008</v>
      </c>
      <c r="J51" s="63">
        <f t="shared" si="12"/>
        <v>0.41652644831321628</v>
      </c>
      <c r="K51" s="63">
        <f t="shared" si="13"/>
        <v>-7.6754877929879886E-3</v>
      </c>
      <c r="L51" s="63">
        <f t="shared" si="14"/>
        <v>1.096520186106264E-2</v>
      </c>
      <c r="M51" s="63">
        <f t="shared" ca="1" si="15"/>
        <v>4.9136135260742703E-2</v>
      </c>
      <c r="N51" s="63">
        <f t="shared" ca="1" si="16"/>
        <v>2.1079160995571916E-6</v>
      </c>
      <c r="O51" s="17">
        <f t="shared" ca="1" si="17"/>
        <v>7957655639.0535469</v>
      </c>
      <c r="P51" s="63">
        <f t="shared" ca="1" si="18"/>
        <v>23738862749.401978</v>
      </c>
      <c r="Q51" s="63">
        <f t="shared" ca="1" si="19"/>
        <v>1797696486.4297063</v>
      </c>
      <c r="R51">
        <f t="shared" ca="1" si="20"/>
        <v>4.5912047433731284E-3</v>
      </c>
    </row>
    <row r="52" spans="1:18">
      <c r="A52" s="73">
        <v>-14276</v>
      </c>
      <c r="B52" s="73">
        <v>5.307043999346206E-2</v>
      </c>
      <c r="C52" s="73">
        <v>1</v>
      </c>
      <c r="D52" s="75">
        <f t="shared" si="6"/>
        <v>-1.4276</v>
      </c>
      <c r="E52" s="75">
        <f t="shared" si="7"/>
        <v>5.307043999346206E-2</v>
      </c>
      <c r="F52" s="63">
        <f t="shared" si="8"/>
        <v>-1.4276</v>
      </c>
      <c r="G52" s="63">
        <f t="shared" si="9"/>
        <v>5.307043999346206E-2</v>
      </c>
      <c r="H52" s="63">
        <f t="shared" si="10"/>
        <v>2.03804176</v>
      </c>
      <c r="I52" s="63">
        <f t="shared" si="11"/>
        <v>-2.9095084165760001</v>
      </c>
      <c r="J52" s="63">
        <f t="shared" si="12"/>
        <v>4.1536142155038975</v>
      </c>
      <c r="K52" s="63">
        <f t="shared" si="13"/>
        <v>-7.5763360134666433E-2</v>
      </c>
      <c r="L52" s="63">
        <f t="shared" si="14"/>
        <v>0.1081597729282498</v>
      </c>
      <c r="M52" s="63">
        <f t="shared" ca="1" si="15"/>
        <v>4.9076096936597244E-2</v>
      </c>
      <c r="N52" s="63">
        <f t="shared" ca="1" si="16"/>
        <v>1.595477645592416E-5</v>
      </c>
      <c r="O52" s="17">
        <f t="shared" ca="1" si="17"/>
        <v>796611100412.81921</v>
      </c>
      <c r="P52" s="63">
        <f t="shared" ca="1" si="18"/>
        <v>2369602545233.8838</v>
      </c>
      <c r="Q52" s="63">
        <f t="shared" ca="1" si="19"/>
        <v>179255349612.87286</v>
      </c>
      <c r="R52">
        <f t="shared" ca="1" si="20"/>
        <v>3.9943430568648158E-3</v>
      </c>
    </row>
    <row r="53" spans="1:18">
      <c r="A53" s="73">
        <v>-14269</v>
      </c>
      <c r="B53" s="73">
        <v>3.965061000053538E-2</v>
      </c>
      <c r="C53" s="73">
        <v>0.1</v>
      </c>
      <c r="D53" s="75">
        <f t="shared" si="6"/>
        <v>-1.4269000000000001</v>
      </c>
      <c r="E53" s="75">
        <f t="shared" si="7"/>
        <v>3.965061000053538E-2</v>
      </c>
      <c r="F53" s="63">
        <f t="shared" si="8"/>
        <v>-0.14269000000000001</v>
      </c>
      <c r="G53" s="63">
        <f t="shared" si="9"/>
        <v>3.9650610000535385E-3</v>
      </c>
      <c r="H53" s="63">
        <f t="shared" si="10"/>
        <v>0.20360436100000001</v>
      </c>
      <c r="I53" s="63">
        <f t="shared" si="11"/>
        <v>-0.2905230627109</v>
      </c>
      <c r="J53" s="63">
        <f t="shared" si="12"/>
        <v>0.41454735818218325</v>
      </c>
      <c r="K53" s="63">
        <f t="shared" si="13"/>
        <v>-5.6577455409763944E-3</v>
      </c>
      <c r="L53" s="63">
        <f t="shared" si="14"/>
        <v>8.073037112419218E-3</v>
      </c>
      <c r="M53" s="63">
        <f t="shared" ca="1" si="15"/>
        <v>4.9034090501365708E-2</v>
      </c>
      <c r="N53" s="63">
        <f t="shared" ca="1" si="16"/>
        <v>8.8049706309462984E-6</v>
      </c>
      <c r="O53" s="17">
        <f t="shared" ca="1" si="17"/>
        <v>7972028767.2211618</v>
      </c>
      <c r="P53" s="63">
        <f t="shared" ca="1" si="18"/>
        <v>23666070706.043209</v>
      </c>
      <c r="Q53" s="63">
        <f t="shared" ca="1" si="19"/>
        <v>1788959122.3405542</v>
      </c>
      <c r="R53">
        <f t="shared" ca="1" si="20"/>
        <v>-9.3834805008303282E-3</v>
      </c>
    </row>
    <row r="54" spans="1:18">
      <c r="A54" s="73">
        <v>-14220</v>
      </c>
      <c r="B54" s="73">
        <v>5.3411799999594223E-2</v>
      </c>
      <c r="C54" s="73">
        <v>1</v>
      </c>
      <c r="D54" s="75">
        <f t="shared" si="6"/>
        <v>-1.4219999999999999</v>
      </c>
      <c r="E54" s="75">
        <f t="shared" si="7"/>
        <v>5.3411799999594223E-2</v>
      </c>
      <c r="F54" s="63">
        <f t="shared" si="8"/>
        <v>-1.4219999999999999</v>
      </c>
      <c r="G54" s="63">
        <f t="shared" si="9"/>
        <v>5.3411799999594223E-2</v>
      </c>
      <c r="H54" s="63">
        <f t="shared" si="10"/>
        <v>2.022084</v>
      </c>
      <c r="I54" s="63">
        <f t="shared" si="11"/>
        <v>-2.8754034479999997</v>
      </c>
      <c r="J54" s="63">
        <f t="shared" si="12"/>
        <v>4.0888237030559997</v>
      </c>
      <c r="K54" s="63">
        <f t="shared" si="13"/>
        <v>-7.5951579599422975E-2</v>
      </c>
      <c r="L54" s="63">
        <f t="shared" si="14"/>
        <v>0.10800314619037947</v>
      </c>
      <c r="M54" s="63">
        <f t="shared" ca="1" si="15"/>
        <v>4.874051566267127E-2</v>
      </c>
      <c r="N54" s="63">
        <f t="shared" ca="1" si="16"/>
        <v>2.1820897356381708E-5</v>
      </c>
      <c r="O54" s="17">
        <f t="shared" ca="1" si="17"/>
        <v>801342992843.32349</v>
      </c>
      <c r="P54" s="63">
        <f t="shared" ca="1" si="18"/>
        <v>2345710949737.4458</v>
      </c>
      <c r="Q54" s="63">
        <f t="shared" ca="1" si="19"/>
        <v>176393009747.37231</v>
      </c>
      <c r="R54">
        <f t="shared" ca="1" si="20"/>
        <v>4.6712843369229526E-3</v>
      </c>
    </row>
    <row r="55" spans="1:18">
      <c r="A55" s="73">
        <v>-14215</v>
      </c>
      <c r="B55" s="73">
        <v>6.1783350000041537E-2</v>
      </c>
      <c r="C55" s="73">
        <v>0.1</v>
      </c>
      <c r="D55" s="75">
        <f t="shared" si="6"/>
        <v>-1.4215</v>
      </c>
      <c r="E55" s="75">
        <f t="shared" si="7"/>
        <v>6.1783350000041537E-2</v>
      </c>
      <c r="F55" s="63">
        <f t="shared" si="8"/>
        <v>-0.14215</v>
      </c>
      <c r="G55" s="63">
        <f t="shared" si="9"/>
        <v>6.1783350000041539E-3</v>
      </c>
      <c r="H55" s="63">
        <f t="shared" si="10"/>
        <v>0.20206622499999999</v>
      </c>
      <c r="I55" s="63">
        <f t="shared" si="11"/>
        <v>-0.28723713883749996</v>
      </c>
      <c r="J55" s="63">
        <f t="shared" si="12"/>
        <v>0.40830759285750617</v>
      </c>
      <c r="K55" s="63">
        <f t="shared" si="13"/>
        <v>-8.7825032025059049E-3</v>
      </c>
      <c r="L55" s="63">
        <f t="shared" si="14"/>
        <v>1.2484328302362143E-2</v>
      </c>
      <c r="M55" s="63">
        <f t="shared" ca="1" si="15"/>
        <v>4.8710605313292868E-2</v>
      </c>
      <c r="N55" s="63">
        <f t="shared" ca="1" si="16"/>
        <v>1.7089665364491556E-5</v>
      </c>
      <c r="O55" s="17">
        <f t="shared" ca="1" si="17"/>
        <v>8017652229.0078831</v>
      </c>
      <c r="P55" s="63">
        <f t="shared" ca="1" si="18"/>
        <v>23435857864.571732</v>
      </c>
      <c r="Q55" s="63">
        <f t="shared" ca="1" si="19"/>
        <v>1761389037.013052</v>
      </c>
      <c r="R55">
        <f t="shared" ca="1" si="20"/>
        <v>1.3072744686748669E-2</v>
      </c>
    </row>
    <row r="56" spans="1:18">
      <c r="A56" s="73">
        <v>-14195.5</v>
      </c>
      <c r="B56" s="73">
        <v>5.3592395001032855E-2</v>
      </c>
      <c r="C56" s="73">
        <v>0.1</v>
      </c>
      <c r="D56" s="75">
        <f t="shared" si="6"/>
        <v>-1.4195500000000001</v>
      </c>
      <c r="E56" s="75">
        <f t="shared" si="7"/>
        <v>5.3592395001032855E-2</v>
      </c>
      <c r="F56" s="63">
        <f t="shared" si="8"/>
        <v>-0.14195500000000003</v>
      </c>
      <c r="G56" s="63">
        <f t="shared" si="9"/>
        <v>5.3592395001032861E-3</v>
      </c>
      <c r="H56" s="63">
        <f t="shared" si="10"/>
        <v>0.20151222025000004</v>
      </c>
      <c r="I56" s="63">
        <f t="shared" si="11"/>
        <v>-0.2860566722558876</v>
      </c>
      <c r="J56" s="63">
        <f t="shared" si="12"/>
        <v>0.40607174910084526</v>
      </c>
      <c r="K56" s="63">
        <f t="shared" si="13"/>
        <v>-7.6077084323716206E-3</v>
      </c>
      <c r="L56" s="63">
        <f t="shared" si="14"/>
        <v>1.0799522505173135E-2</v>
      </c>
      <c r="M56" s="63">
        <f t="shared" ca="1" si="15"/>
        <v>4.8594036817275726E-2</v>
      </c>
      <c r="N56" s="63">
        <f t="shared" ca="1" si="16"/>
        <v>2.4983584533131867E-6</v>
      </c>
      <c r="O56" s="17">
        <f t="shared" ca="1" si="17"/>
        <v>8034115060.7442684</v>
      </c>
      <c r="P56" s="63">
        <f t="shared" ca="1" si="18"/>
        <v>23353101797.983913</v>
      </c>
      <c r="Q56" s="63">
        <f t="shared" ca="1" si="19"/>
        <v>1751501708.9645391</v>
      </c>
      <c r="R56">
        <f t="shared" ca="1" si="20"/>
        <v>4.9983581837571289E-3</v>
      </c>
    </row>
    <row r="57" spans="1:18">
      <c r="A57" s="73">
        <v>-14191</v>
      </c>
      <c r="B57" s="73">
        <v>5.2586789999622852E-2</v>
      </c>
      <c r="C57" s="73">
        <v>0.1</v>
      </c>
      <c r="D57" s="75">
        <f t="shared" si="6"/>
        <v>-1.4191</v>
      </c>
      <c r="E57" s="75">
        <f t="shared" si="7"/>
        <v>5.2586789999622852E-2</v>
      </c>
      <c r="F57" s="63">
        <f t="shared" si="8"/>
        <v>-0.14191000000000001</v>
      </c>
      <c r="G57" s="63">
        <f t="shared" si="9"/>
        <v>5.2586789999622859E-3</v>
      </c>
      <c r="H57" s="63">
        <f t="shared" si="10"/>
        <v>0.201384481</v>
      </c>
      <c r="I57" s="63">
        <f t="shared" si="11"/>
        <v>-0.28578471698710001</v>
      </c>
      <c r="J57" s="63">
        <f t="shared" si="12"/>
        <v>0.40555709187639361</v>
      </c>
      <c r="K57" s="63">
        <f t="shared" si="13"/>
        <v>-7.4625913688464796E-3</v>
      </c>
      <c r="L57" s="63">
        <f t="shared" si="14"/>
        <v>1.0590163411530039E-2</v>
      </c>
      <c r="M57" s="63">
        <f t="shared" ca="1" si="15"/>
        <v>4.8567154901843893E-2</v>
      </c>
      <c r="N57" s="63">
        <f t="shared" ca="1" si="16"/>
        <v>1.6157466319296463E-6</v>
      </c>
      <c r="O57" s="17">
        <f t="shared" ca="1" si="17"/>
        <v>8037913234.6703835</v>
      </c>
      <c r="P57" s="63">
        <f t="shared" ca="1" si="18"/>
        <v>23334032549.929905</v>
      </c>
      <c r="Q57" s="63">
        <f t="shared" ca="1" si="19"/>
        <v>1749225168.7594895</v>
      </c>
      <c r="R57">
        <f t="shared" ca="1" si="20"/>
        <v>4.0196350977789591E-3</v>
      </c>
    </row>
    <row r="58" spans="1:18">
      <c r="A58" s="73">
        <v>-14060</v>
      </c>
      <c r="B58" s="73">
        <v>4.3701399998099077E-2</v>
      </c>
      <c r="C58" s="73">
        <v>0.1</v>
      </c>
      <c r="D58" s="75">
        <f t="shared" si="6"/>
        <v>-1.4059999999999999</v>
      </c>
      <c r="E58" s="75">
        <f t="shared" si="7"/>
        <v>4.3701399998099077E-2</v>
      </c>
      <c r="F58" s="63">
        <f t="shared" si="8"/>
        <v>-0.1406</v>
      </c>
      <c r="G58" s="63">
        <f t="shared" si="9"/>
        <v>4.3701399998099079E-3</v>
      </c>
      <c r="H58" s="63">
        <f t="shared" si="10"/>
        <v>0.19768359999999999</v>
      </c>
      <c r="I58" s="63">
        <f t="shared" si="11"/>
        <v>-0.27794314159999994</v>
      </c>
      <c r="J58" s="63">
        <f t="shared" si="12"/>
        <v>0.39078805708959991</v>
      </c>
      <c r="K58" s="63">
        <f t="shared" si="13"/>
        <v>-6.1444168397327302E-3</v>
      </c>
      <c r="L58" s="63">
        <f t="shared" si="14"/>
        <v>8.6390500766642189E-3</v>
      </c>
      <c r="M58" s="63">
        <f t="shared" ca="1" si="15"/>
        <v>4.7787634175191343E-2</v>
      </c>
      <c r="N58" s="63">
        <f t="shared" ca="1" si="16"/>
        <v>1.6697309750036906E-6</v>
      </c>
      <c r="O58" s="17">
        <f t="shared" ca="1" si="17"/>
        <v>8148323166.3160772</v>
      </c>
      <c r="P58" s="63">
        <f t="shared" ca="1" si="18"/>
        <v>22783540414.048771</v>
      </c>
      <c r="Q58" s="63">
        <f t="shared" ca="1" si="19"/>
        <v>1683794725.2713344</v>
      </c>
      <c r="R58">
        <f t="shared" ca="1" si="20"/>
        <v>-4.0862341770922656E-3</v>
      </c>
    </row>
    <row r="59" spans="1:18">
      <c r="A59" s="73">
        <v>-13281</v>
      </c>
      <c r="B59" s="73">
        <v>4.8308890000043903E-2</v>
      </c>
      <c r="C59" s="73">
        <v>1</v>
      </c>
      <c r="D59" s="75">
        <f t="shared" si="6"/>
        <v>-1.3281000000000001</v>
      </c>
      <c r="E59" s="75">
        <f t="shared" si="7"/>
        <v>4.8308890000043903E-2</v>
      </c>
      <c r="F59" s="63">
        <f t="shared" si="8"/>
        <v>-1.3281000000000001</v>
      </c>
      <c r="G59" s="63">
        <f t="shared" si="9"/>
        <v>4.8308890000043903E-2</v>
      </c>
      <c r="H59" s="63">
        <f t="shared" si="10"/>
        <v>1.7638496100000001</v>
      </c>
      <c r="I59" s="63">
        <f t="shared" si="11"/>
        <v>-2.3425686670410002</v>
      </c>
      <c r="J59" s="63">
        <f t="shared" si="12"/>
        <v>3.1111654466971523</v>
      </c>
      <c r="K59" s="63">
        <f t="shared" si="13"/>
        <v>-6.4159036809058309E-2</v>
      </c>
      <c r="L59" s="63">
        <f t="shared" si="14"/>
        <v>8.5209616786110345E-2</v>
      </c>
      <c r="M59" s="63">
        <f t="shared" ca="1" si="15"/>
        <v>4.3273637973903767E-2</v>
      </c>
      <c r="N59" s="63">
        <f t="shared" ca="1" si="16"/>
        <v>2.5353762966748343E-5</v>
      </c>
      <c r="O59" s="17">
        <f t="shared" ca="1" si="17"/>
        <v>879749560868.83276</v>
      </c>
      <c r="P59" s="63">
        <f t="shared" ca="1" si="18"/>
        <v>1969104028986.1538</v>
      </c>
      <c r="Q59" s="63">
        <f t="shared" ca="1" si="19"/>
        <v>132731323242.46826</v>
      </c>
      <c r="R59">
        <f t="shared" ca="1" si="20"/>
        <v>5.0352520261401357E-3</v>
      </c>
    </row>
    <row r="60" spans="1:18">
      <c r="A60" s="73">
        <v>-13264</v>
      </c>
      <c r="B60" s="73">
        <v>6.2732159996812697E-2</v>
      </c>
      <c r="C60" s="73">
        <v>0.1</v>
      </c>
      <c r="D60" s="75">
        <f t="shared" si="6"/>
        <v>-1.3264</v>
      </c>
      <c r="E60" s="75">
        <f t="shared" si="7"/>
        <v>6.2732159996812697E-2</v>
      </c>
      <c r="F60" s="63">
        <f t="shared" si="8"/>
        <v>-0.13264000000000001</v>
      </c>
      <c r="G60" s="63">
        <f t="shared" si="9"/>
        <v>6.2732159996812704E-3</v>
      </c>
      <c r="H60" s="63">
        <f t="shared" si="10"/>
        <v>0.175933696</v>
      </c>
      <c r="I60" s="63">
        <f t="shared" si="11"/>
        <v>-0.2333584543744</v>
      </c>
      <c r="J60" s="63">
        <f t="shared" si="12"/>
        <v>0.30952665388220418</v>
      </c>
      <c r="K60" s="63">
        <f t="shared" si="13"/>
        <v>-8.3207937019772367E-3</v>
      </c>
      <c r="L60" s="63">
        <f t="shared" si="14"/>
        <v>1.1036700766302606E-2</v>
      </c>
      <c r="M60" s="63">
        <f t="shared" ca="1" si="15"/>
        <v>4.3177448536991583E-2</v>
      </c>
      <c r="N60" s="63">
        <f t="shared" ca="1" si="16"/>
        <v>3.8238674027685922E-5</v>
      </c>
      <c r="O60" s="17">
        <f t="shared" ca="1" si="17"/>
        <v>8811501757.1303291</v>
      </c>
      <c r="P60" s="63">
        <f t="shared" ca="1" si="18"/>
        <v>19626930940.693336</v>
      </c>
      <c r="Q60" s="63">
        <f t="shared" ca="1" si="19"/>
        <v>1320136492.0947554</v>
      </c>
      <c r="R60">
        <f t="shared" ca="1" si="20"/>
        <v>1.9554711459821114E-2</v>
      </c>
    </row>
    <row r="61" spans="1:18">
      <c r="A61" s="73">
        <v>-13259</v>
      </c>
      <c r="B61" s="73">
        <v>4.9103709992778022E-2</v>
      </c>
      <c r="C61" s="73">
        <v>1</v>
      </c>
      <c r="D61" s="75">
        <f t="shared" si="6"/>
        <v>-1.3259000000000001</v>
      </c>
      <c r="E61" s="75">
        <f t="shared" si="7"/>
        <v>4.9103709992778022E-2</v>
      </c>
      <c r="F61" s="63">
        <f t="shared" si="8"/>
        <v>-1.3259000000000001</v>
      </c>
      <c r="G61" s="63">
        <f t="shared" si="9"/>
        <v>4.9103709992778022E-2</v>
      </c>
      <c r="H61" s="63">
        <f t="shared" si="10"/>
        <v>1.7580108100000003</v>
      </c>
      <c r="I61" s="63">
        <f t="shared" si="11"/>
        <v>-2.3309465329790005</v>
      </c>
      <c r="J61" s="63">
        <f t="shared" si="12"/>
        <v>3.090602008076857</v>
      </c>
      <c r="K61" s="63">
        <f t="shared" si="13"/>
        <v>-6.510660907942438E-2</v>
      </c>
      <c r="L61" s="63">
        <f t="shared" si="14"/>
        <v>8.6324852978408792E-2</v>
      </c>
      <c r="M61" s="63">
        <f t="shared" ca="1" si="15"/>
        <v>4.3149176375578177E-2</v>
      </c>
      <c r="N61" s="63">
        <f t="shared" ca="1" si="16"/>
        <v>3.5456470598363068E-5</v>
      </c>
      <c r="O61" s="17">
        <f t="shared" ca="1" si="17"/>
        <v>881561977128.0885</v>
      </c>
      <c r="P61" s="63">
        <f t="shared" ca="1" si="18"/>
        <v>1960810216402.0437</v>
      </c>
      <c r="Q61" s="63">
        <f t="shared" ca="1" si="19"/>
        <v>131803044852.93634</v>
      </c>
      <c r="R61">
        <f t="shared" ca="1" si="20"/>
        <v>5.9545336171998448E-3</v>
      </c>
    </row>
    <row r="62" spans="1:18">
      <c r="A62" s="73">
        <v>-12475.5</v>
      </c>
      <c r="B62" s="73">
        <v>4.4805595003708731E-2</v>
      </c>
      <c r="C62" s="73">
        <v>1</v>
      </c>
      <c r="D62" s="75">
        <f t="shared" si="6"/>
        <v>-1.2475499999999999</v>
      </c>
      <c r="E62" s="75">
        <f t="shared" si="7"/>
        <v>4.4805595003708731E-2</v>
      </c>
      <c r="F62" s="63">
        <f t="shared" si="8"/>
        <v>-1.2475499999999999</v>
      </c>
      <c r="G62" s="63">
        <f t="shared" si="9"/>
        <v>4.4805595003708731E-2</v>
      </c>
      <c r="H62" s="63">
        <f t="shared" si="10"/>
        <v>1.5563810024999998</v>
      </c>
      <c r="I62" s="63">
        <f t="shared" si="11"/>
        <v>-1.9416631196688747</v>
      </c>
      <c r="J62" s="63">
        <f t="shared" si="12"/>
        <v>2.4223218249429044</v>
      </c>
      <c r="K62" s="63">
        <f t="shared" si="13"/>
        <v>-5.5897220046876826E-2</v>
      </c>
      <c r="L62" s="63">
        <f t="shared" si="14"/>
        <v>6.9734576869481188E-2</v>
      </c>
      <c r="M62" s="63">
        <f t="shared" ca="1" si="15"/>
        <v>3.8824792252529605E-2</v>
      </c>
      <c r="N62" s="63">
        <f t="shared" ca="1" si="16"/>
        <v>3.5770001548511805E-5</v>
      </c>
      <c r="O62" s="17">
        <f t="shared" ca="1" si="17"/>
        <v>945207664261.01807</v>
      </c>
      <c r="P62" s="63">
        <f t="shared" ca="1" si="18"/>
        <v>1680576137861.8281</v>
      </c>
      <c r="Q62" s="63">
        <f t="shared" ca="1" si="19"/>
        <v>101400126184.52101</v>
      </c>
      <c r="R62">
        <f t="shared" ca="1" si="20"/>
        <v>5.9808027511791262E-3</v>
      </c>
    </row>
    <row r="63" spans="1:18">
      <c r="A63" s="73">
        <v>-12468</v>
      </c>
      <c r="B63" s="73">
        <v>4.5962919997691642E-2</v>
      </c>
      <c r="C63" s="73">
        <v>1</v>
      </c>
      <c r="D63" s="75">
        <f t="shared" si="6"/>
        <v>-1.2467999999999999</v>
      </c>
      <c r="E63" s="75">
        <f t="shared" si="7"/>
        <v>4.5962919997691642E-2</v>
      </c>
      <c r="F63" s="63">
        <f t="shared" si="8"/>
        <v>-1.2467999999999999</v>
      </c>
      <c r="G63" s="63">
        <f t="shared" si="9"/>
        <v>4.5962919997691642E-2</v>
      </c>
      <c r="H63" s="63">
        <f t="shared" si="10"/>
        <v>1.5545102399999997</v>
      </c>
      <c r="I63" s="63">
        <f t="shared" si="11"/>
        <v>-1.9381633672319996</v>
      </c>
      <c r="J63" s="63">
        <f t="shared" si="12"/>
        <v>2.416502086264857</v>
      </c>
      <c r="K63" s="63">
        <f t="shared" si="13"/>
        <v>-5.7306568653121934E-2</v>
      </c>
      <c r="L63" s="63">
        <f t="shared" si="14"/>
        <v>7.1449829796712425E-2</v>
      </c>
      <c r="M63" s="63">
        <f t="shared" ca="1" si="15"/>
        <v>3.8784413966913692E-2</v>
      </c>
      <c r="N63" s="63">
        <f t="shared" ca="1" si="16"/>
        <v>5.1530948833915412E-5</v>
      </c>
      <c r="O63" s="17">
        <f t="shared" ca="1" si="17"/>
        <v>945807731162.32556</v>
      </c>
      <c r="P63" s="63">
        <f t="shared" ca="1" si="18"/>
        <v>1678033006285.7068</v>
      </c>
      <c r="Q63" s="63">
        <f t="shared" ca="1" si="19"/>
        <v>101133338235.89619</v>
      </c>
      <c r="R63">
        <f t="shared" ca="1" si="20"/>
        <v>7.1785060307779508E-3</v>
      </c>
    </row>
    <row r="64" spans="1:18">
      <c r="A64" s="73">
        <v>-12463</v>
      </c>
      <c r="B64" s="73">
        <v>2.9534469998907298E-2</v>
      </c>
      <c r="C64" s="73">
        <v>0.1</v>
      </c>
      <c r="D64" s="75">
        <f t="shared" si="6"/>
        <v>-1.2463</v>
      </c>
      <c r="E64" s="75">
        <f t="shared" si="7"/>
        <v>2.9534469998907298E-2</v>
      </c>
      <c r="F64" s="63">
        <f t="shared" si="8"/>
        <v>-0.12463</v>
      </c>
      <c r="G64" s="63">
        <f t="shared" si="9"/>
        <v>2.9534469998907299E-3</v>
      </c>
      <c r="H64" s="63">
        <f t="shared" si="10"/>
        <v>0.15532636899999999</v>
      </c>
      <c r="I64" s="63">
        <f t="shared" si="11"/>
        <v>-0.19358325368469997</v>
      </c>
      <c r="J64" s="63">
        <f t="shared" si="12"/>
        <v>0.24126280906724157</v>
      </c>
      <c r="K64" s="63">
        <f t="shared" si="13"/>
        <v>-3.6808809959638167E-3</v>
      </c>
      <c r="L64" s="63">
        <f t="shared" si="14"/>
        <v>4.5874819852697044E-3</v>
      </c>
      <c r="M64" s="63">
        <f t="shared" ca="1" si="15"/>
        <v>3.8757505819747275E-2</v>
      </c>
      <c r="N64" s="63">
        <f t="shared" ca="1" si="16"/>
        <v>8.506438975249735E-6</v>
      </c>
      <c r="O64" s="17">
        <f t="shared" ca="1" si="17"/>
        <v>9462076719.0800629</v>
      </c>
      <c r="P64" s="63">
        <f t="shared" ca="1" si="18"/>
        <v>16763390238.663918</v>
      </c>
      <c r="Q64" s="63">
        <f t="shared" ca="1" si="19"/>
        <v>1009557275.482304</v>
      </c>
      <c r="R64">
        <f t="shared" ca="1" si="20"/>
        <v>-9.2230358208399768E-3</v>
      </c>
    </row>
    <row r="65" spans="1:18">
      <c r="A65" s="73">
        <v>-12429</v>
      </c>
      <c r="B65" s="73">
        <v>4.4081010004447307E-2</v>
      </c>
      <c r="C65" s="73">
        <v>1</v>
      </c>
      <c r="D65" s="75">
        <f t="shared" si="6"/>
        <v>-1.2428999999999999</v>
      </c>
      <c r="E65" s="75">
        <f t="shared" si="7"/>
        <v>4.4081010004447307E-2</v>
      </c>
      <c r="F65" s="63">
        <f t="shared" si="8"/>
        <v>-1.2428999999999999</v>
      </c>
      <c r="G65" s="63">
        <f t="shared" si="9"/>
        <v>4.4081010004447307E-2</v>
      </c>
      <c r="H65" s="63">
        <f t="shared" si="10"/>
        <v>1.5448004099999997</v>
      </c>
      <c r="I65" s="63">
        <f t="shared" si="11"/>
        <v>-1.9200324295889994</v>
      </c>
      <c r="J65" s="63">
        <f t="shared" si="12"/>
        <v>2.386408306736167</v>
      </c>
      <c r="K65" s="63">
        <f t="shared" si="13"/>
        <v>-5.4788287334527556E-2</v>
      </c>
      <c r="L65" s="63">
        <f t="shared" si="14"/>
        <v>6.8096362328084289E-2</v>
      </c>
      <c r="M65" s="63">
        <f t="shared" ca="1" si="15"/>
        <v>3.8574757640484424E-2</v>
      </c>
      <c r="N65" s="63">
        <f t="shared" ca="1" si="16"/>
        <v>3.0318815095646845E-5</v>
      </c>
      <c r="O65" s="17">
        <f t="shared" ca="1" si="17"/>
        <v>948925056848.96655</v>
      </c>
      <c r="P65" s="63">
        <f t="shared" ca="1" si="18"/>
        <v>1664850428668.2307</v>
      </c>
      <c r="Q65" s="63">
        <f t="shared" ca="1" si="19"/>
        <v>99753226126.860062</v>
      </c>
      <c r="R65">
        <f t="shared" ca="1" si="20"/>
        <v>5.5062523639628838E-3</v>
      </c>
    </row>
    <row r="66" spans="1:18">
      <c r="A66" s="73">
        <v>-12402</v>
      </c>
      <c r="B66" s="73">
        <v>5.4147379996720701E-2</v>
      </c>
      <c r="C66" s="73">
        <v>0.1</v>
      </c>
      <c r="D66" s="75">
        <f t="shared" si="6"/>
        <v>-1.2402</v>
      </c>
      <c r="E66" s="75">
        <f t="shared" si="7"/>
        <v>5.4147379996720701E-2</v>
      </c>
      <c r="F66" s="63">
        <f t="shared" si="8"/>
        <v>-0.12402000000000001</v>
      </c>
      <c r="G66" s="63">
        <f t="shared" si="9"/>
        <v>5.4147379996720701E-3</v>
      </c>
      <c r="H66" s="63">
        <f t="shared" si="10"/>
        <v>0.15380960400000002</v>
      </c>
      <c r="I66" s="63">
        <f t="shared" si="11"/>
        <v>-0.1907546708808</v>
      </c>
      <c r="J66" s="63">
        <f t="shared" si="12"/>
        <v>0.23657394282636815</v>
      </c>
      <c r="K66" s="63">
        <f t="shared" si="13"/>
        <v>-6.7153580671933015E-3</v>
      </c>
      <c r="L66" s="63">
        <f t="shared" si="14"/>
        <v>8.3283870749331322E-3</v>
      </c>
      <c r="M66" s="63">
        <f t="shared" ca="1" si="15"/>
        <v>3.8429916313934886E-2</v>
      </c>
      <c r="N66" s="63">
        <f t="shared" ca="1" si="16"/>
        <v>2.4703866461969106E-5</v>
      </c>
      <c r="O66" s="17">
        <f t="shared" ca="1" si="17"/>
        <v>9510802171.5839214</v>
      </c>
      <c r="P66" s="63">
        <f t="shared" ca="1" si="18"/>
        <v>16557649328.995592</v>
      </c>
      <c r="Q66" s="63">
        <f t="shared" ca="1" si="19"/>
        <v>988048049.12425959</v>
      </c>
      <c r="R66">
        <f t="shared" ca="1" si="20"/>
        <v>1.5717463682785815E-2</v>
      </c>
    </row>
    <row r="67" spans="1:18">
      <c r="A67" s="73">
        <v>-12402</v>
      </c>
      <c r="B67" s="73">
        <v>4.5147379998525139E-2</v>
      </c>
      <c r="C67" s="73">
        <v>1</v>
      </c>
      <c r="D67" s="75">
        <f t="shared" si="6"/>
        <v>-1.2402</v>
      </c>
      <c r="E67" s="75">
        <f t="shared" si="7"/>
        <v>4.5147379998525139E-2</v>
      </c>
      <c r="F67" s="63">
        <f t="shared" si="8"/>
        <v>-1.2402</v>
      </c>
      <c r="G67" s="63">
        <f t="shared" si="9"/>
        <v>4.5147379998525139E-2</v>
      </c>
      <c r="H67" s="63">
        <f t="shared" si="10"/>
        <v>1.5380960399999999</v>
      </c>
      <c r="I67" s="63">
        <f t="shared" si="11"/>
        <v>-1.9075467088079998</v>
      </c>
      <c r="J67" s="63">
        <f t="shared" si="12"/>
        <v>2.3657394282636814</v>
      </c>
      <c r="K67" s="63">
        <f t="shared" si="13"/>
        <v>-5.5991780674170877E-2</v>
      </c>
      <c r="L67" s="63">
        <f t="shared" si="14"/>
        <v>6.9441006392106722E-2</v>
      </c>
      <c r="M67" s="63">
        <f t="shared" ca="1" si="15"/>
        <v>3.8429916313934886E-2</v>
      </c>
      <c r="N67" s="63">
        <f t="shared" ca="1" si="16"/>
        <v>4.512431835378885E-5</v>
      </c>
      <c r="O67" s="17">
        <f t="shared" ca="1" si="17"/>
        <v>951080217158.39197</v>
      </c>
      <c r="P67" s="63">
        <f t="shared" ca="1" si="18"/>
        <v>1655764932899.5588</v>
      </c>
      <c r="Q67" s="63">
        <f t="shared" ca="1" si="19"/>
        <v>98804804912.425919</v>
      </c>
      <c r="R67">
        <f t="shared" ca="1" si="20"/>
        <v>6.7174636845902524E-3</v>
      </c>
    </row>
    <row r="68" spans="1:18">
      <c r="A68" s="73">
        <v>-12348.5</v>
      </c>
      <c r="B68" s="73">
        <v>4.4102965002821293E-2</v>
      </c>
      <c r="C68" s="73">
        <v>0.1</v>
      </c>
      <c r="D68" s="75">
        <f t="shared" si="6"/>
        <v>-1.23485</v>
      </c>
      <c r="E68" s="75">
        <f t="shared" si="7"/>
        <v>4.4102965002821293E-2</v>
      </c>
      <c r="F68" s="63">
        <f t="shared" si="8"/>
        <v>-0.12348500000000001</v>
      </c>
      <c r="G68" s="63">
        <f t="shared" si="9"/>
        <v>4.4102965002821293E-3</v>
      </c>
      <c r="H68" s="63">
        <f t="shared" si="10"/>
        <v>0.15248545225000001</v>
      </c>
      <c r="I68" s="63">
        <f t="shared" si="11"/>
        <v>-0.18829666071091253</v>
      </c>
      <c r="J68" s="63">
        <f t="shared" si="12"/>
        <v>0.23251813147887035</v>
      </c>
      <c r="K68" s="63">
        <f t="shared" si="13"/>
        <v>-5.4460546333733872E-3</v>
      </c>
      <c r="L68" s="63">
        <f t="shared" si="14"/>
        <v>6.7250605640211273E-3</v>
      </c>
      <c r="M68" s="63">
        <f t="shared" ca="1" si="15"/>
        <v>3.8143653906161236E-2</v>
      </c>
      <c r="N68" s="63">
        <f t="shared" ca="1" si="16"/>
        <v>3.5513388746775687E-6</v>
      </c>
      <c r="O68" s="17">
        <f t="shared" ca="1" si="17"/>
        <v>9553433327.4867573</v>
      </c>
      <c r="P68" s="63">
        <f t="shared" ca="1" si="18"/>
        <v>16378607423.927795</v>
      </c>
      <c r="Q68" s="63">
        <f t="shared" ca="1" si="19"/>
        <v>969424664.84682262</v>
      </c>
      <c r="R68">
        <f t="shared" ca="1" si="20"/>
        <v>5.9593110966600568E-3</v>
      </c>
    </row>
    <row r="69" spans="1:18">
      <c r="A69" s="73">
        <v>-11411</v>
      </c>
      <c r="B69" s="73">
        <v>2.6268590001564007E-2</v>
      </c>
      <c r="C69" s="73">
        <v>0.1</v>
      </c>
      <c r="D69" s="75">
        <f t="shared" si="6"/>
        <v>-1.1411</v>
      </c>
      <c r="E69" s="75">
        <f t="shared" si="7"/>
        <v>2.6268590001564007E-2</v>
      </c>
      <c r="F69" s="63">
        <f t="shared" si="8"/>
        <v>-0.11411</v>
      </c>
      <c r="G69" s="63">
        <f t="shared" si="9"/>
        <v>2.626859000156401E-3</v>
      </c>
      <c r="H69" s="63">
        <f t="shared" si="10"/>
        <v>0.13021092100000001</v>
      </c>
      <c r="I69" s="63">
        <f t="shared" si="11"/>
        <v>-0.14858368195310001</v>
      </c>
      <c r="J69" s="63">
        <f t="shared" si="12"/>
        <v>0.16954883947668242</v>
      </c>
      <c r="K69" s="63">
        <f t="shared" si="13"/>
        <v>-2.997508805078469E-3</v>
      </c>
      <c r="L69" s="63">
        <f t="shared" si="14"/>
        <v>3.4204572974750411E-3</v>
      </c>
      <c r="M69" s="63">
        <f t="shared" ca="1" si="15"/>
        <v>3.3286576221027209E-2</v>
      </c>
      <c r="N69" s="63">
        <f t="shared" ca="1" si="16"/>
        <v>4.9252130576575399E-6</v>
      </c>
      <c r="O69" s="17">
        <f t="shared" ca="1" si="17"/>
        <v>10283433105.428923</v>
      </c>
      <c r="P69" s="63">
        <f t="shared" ca="1" si="18"/>
        <v>13448211579.169231</v>
      </c>
      <c r="Q69" s="63">
        <f t="shared" ca="1" si="19"/>
        <v>678243673.64219546</v>
      </c>
      <c r="R69">
        <f t="shared" ca="1" si="20"/>
        <v>-7.0179862194632014E-3</v>
      </c>
    </row>
    <row r="70" spans="1:18">
      <c r="A70" s="73">
        <v>-11404</v>
      </c>
      <c r="B70" s="73">
        <v>4.6748760003538337E-2</v>
      </c>
      <c r="C70" s="73">
        <v>0.1</v>
      </c>
      <c r="D70" s="75">
        <f t="shared" si="6"/>
        <v>-1.1404000000000001</v>
      </c>
      <c r="E70" s="75">
        <f t="shared" si="7"/>
        <v>4.6748760003538337E-2</v>
      </c>
      <c r="F70" s="63">
        <f t="shared" si="8"/>
        <v>-0.11404000000000002</v>
      </c>
      <c r="G70" s="63">
        <f t="shared" si="9"/>
        <v>4.6748760003538338E-3</v>
      </c>
      <c r="H70" s="63">
        <f t="shared" si="10"/>
        <v>0.13005121600000003</v>
      </c>
      <c r="I70" s="63">
        <f t="shared" si="11"/>
        <v>-0.14831040672640003</v>
      </c>
      <c r="J70" s="63">
        <f t="shared" si="12"/>
        <v>0.1691331878307866</v>
      </c>
      <c r="K70" s="63">
        <f t="shared" si="13"/>
        <v>-5.3312285908035124E-3</v>
      </c>
      <c r="L70" s="63">
        <f t="shared" si="14"/>
        <v>6.0797330849523259E-3</v>
      </c>
      <c r="M70" s="63">
        <f t="shared" ca="1" si="15"/>
        <v>3.3251442978188522E-2</v>
      </c>
      <c r="N70" s="63">
        <f t="shared" ca="1" si="16"/>
        <v>1.8217756688279796E-5</v>
      </c>
      <c r="O70" s="17">
        <f t="shared" ca="1" si="17"/>
        <v>10288753592.327009</v>
      </c>
      <c r="P70" s="63">
        <f t="shared" ca="1" si="18"/>
        <v>13427765963.975292</v>
      </c>
      <c r="Q70" s="63">
        <f t="shared" ca="1" si="19"/>
        <v>676310237.43200505</v>
      </c>
      <c r="R70">
        <f t="shared" ca="1" si="20"/>
        <v>1.3497317025349814E-2</v>
      </c>
    </row>
    <row r="71" spans="1:18">
      <c r="A71" s="73">
        <v>-11401.5</v>
      </c>
      <c r="B71" s="73">
        <v>3.8634534997981973E-2</v>
      </c>
      <c r="C71" s="73">
        <v>0.1</v>
      </c>
      <c r="D71" s="75">
        <f t="shared" si="6"/>
        <v>-1.14015</v>
      </c>
      <c r="E71" s="75">
        <f t="shared" si="7"/>
        <v>3.8634534997981973E-2</v>
      </c>
      <c r="F71" s="63">
        <f t="shared" si="8"/>
        <v>-0.11401500000000001</v>
      </c>
      <c r="G71" s="63">
        <f t="shared" si="9"/>
        <v>3.8634534997981974E-3</v>
      </c>
      <c r="H71" s="63">
        <f t="shared" si="10"/>
        <v>0.12999420225</v>
      </c>
      <c r="I71" s="63">
        <f t="shared" si="11"/>
        <v>-0.1482128896953375</v>
      </c>
      <c r="J71" s="63">
        <f t="shared" si="12"/>
        <v>0.16898492618613906</v>
      </c>
      <c r="K71" s="63">
        <f t="shared" si="13"/>
        <v>-4.4049165077949147E-3</v>
      </c>
      <c r="L71" s="63">
        <f t="shared" si="14"/>
        <v>5.0222655563623717E-3</v>
      </c>
      <c r="M71" s="63">
        <f t="shared" ca="1" si="15"/>
        <v>3.3238899461226531E-2</v>
      </c>
      <c r="N71" s="63">
        <f t="shared" ca="1" si="16"/>
        <v>2.9112882845498182E-6</v>
      </c>
      <c r="O71" s="17">
        <f t="shared" ca="1" si="17"/>
        <v>10290653268.903471</v>
      </c>
      <c r="P71" s="63">
        <f t="shared" ca="1" si="18"/>
        <v>13420468981.984049</v>
      </c>
      <c r="Q71" s="63">
        <f t="shared" ca="1" si="19"/>
        <v>675620557.15478158</v>
      </c>
      <c r="R71">
        <f t="shared" ca="1" si="20"/>
        <v>5.3956355367554415E-3</v>
      </c>
    </row>
    <row r="72" spans="1:18">
      <c r="A72" s="73">
        <v>-11399</v>
      </c>
      <c r="B72" s="73">
        <v>4.3520309998712037E-2</v>
      </c>
      <c r="C72" s="73">
        <v>0.1</v>
      </c>
      <c r="D72" s="75">
        <f t="shared" si="6"/>
        <v>-1.1398999999999999</v>
      </c>
      <c r="E72" s="75">
        <f t="shared" si="7"/>
        <v>4.3520309998712037E-2</v>
      </c>
      <c r="F72" s="63">
        <f t="shared" si="8"/>
        <v>-0.11398999999999999</v>
      </c>
      <c r="G72" s="63">
        <f t="shared" si="9"/>
        <v>4.3520309998712038E-3</v>
      </c>
      <c r="H72" s="63">
        <f t="shared" si="10"/>
        <v>0.12993720099999997</v>
      </c>
      <c r="I72" s="63">
        <f t="shared" si="11"/>
        <v>-0.14811541541989995</v>
      </c>
      <c r="J72" s="63">
        <f t="shared" si="12"/>
        <v>0.16883676203714393</v>
      </c>
      <c r="K72" s="63">
        <f t="shared" si="13"/>
        <v>-4.9608801367531851E-3</v>
      </c>
      <c r="L72" s="63">
        <f t="shared" si="14"/>
        <v>5.6549072678849554E-3</v>
      </c>
      <c r="M72" s="63">
        <f t="shared" ca="1" si="15"/>
        <v>3.3226358086246723E-2</v>
      </c>
      <c r="N72" s="63">
        <f t="shared" ca="1" si="16"/>
        <v>1.0596544597614831E-5</v>
      </c>
      <c r="O72" s="17">
        <f t="shared" ca="1" si="17"/>
        <v>10292552683.541073</v>
      </c>
      <c r="P72" s="63">
        <f t="shared" ca="1" si="18"/>
        <v>13413174643.044855</v>
      </c>
      <c r="Q72" s="63">
        <f t="shared" ca="1" si="19"/>
        <v>674931314.90579522</v>
      </c>
      <c r="R72">
        <f t="shared" ca="1" si="20"/>
        <v>1.0293951912465314E-2</v>
      </c>
    </row>
    <row r="73" spans="1:18">
      <c r="A73" s="73">
        <v>-11360</v>
      </c>
      <c r="B73" s="73">
        <v>2.7338399995642249E-2</v>
      </c>
      <c r="C73" s="73">
        <v>0.1</v>
      </c>
      <c r="D73" s="75">
        <f t="shared" si="6"/>
        <v>-1.1359999999999999</v>
      </c>
      <c r="E73" s="75">
        <f t="shared" si="7"/>
        <v>2.7338399995642249E-2</v>
      </c>
      <c r="F73" s="63">
        <f t="shared" si="8"/>
        <v>-0.11359999999999999</v>
      </c>
      <c r="G73" s="63">
        <f t="shared" si="9"/>
        <v>2.7338399995642249E-3</v>
      </c>
      <c r="H73" s="63">
        <f t="shared" si="10"/>
        <v>0.12904959999999999</v>
      </c>
      <c r="I73" s="63">
        <f t="shared" si="11"/>
        <v>-0.14660034559999996</v>
      </c>
      <c r="J73" s="63">
        <f t="shared" si="12"/>
        <v>0.16653799260159993</v>
      </c>
      <c r="K73" s="63">
        <f t="shared" si="13"/>
        <v>-3.1056422395049593E-3</v>
      </c>
      <c r="L73" s="63">
        <f t="shared" si="14"/>
        <v>3.5280095840776334E-3</v>
      </c>
      <c r="M73" s="63">
        <f t="shared" ca="1" si="15"/>
        <v>3.3030989980413331E-2</v>
      </c>
      <c r="N73" s="63">
        <f t="shared" ca="1" si="16"/>
        <v>3.2405580734716027E-6</v>
      </c>
      <c r="O73" s="17">
        <f t="shared" ca="1" si="17"/>
        <v>10322149544.165068</v>
      </c>
      <c r="P73" s="63">
        <f t="shared" ca="1" si="18"/>
        <v>13299724769.305723</v>
      </c>
      <c r="Q73" s="63">
        <f t="shared" ca="1" si="19"/>
        <v>664235751.49808097</v>
      </c>
      <c r="R73">
        <f t="shared" ca="1" si="20"/>
        <v>-5.692589984771082E-3</v>
      </c>
    </row>
    <row r="74" spans="1:18">
      <c r="A74" s="73">
        <v>-11343</v>
      </c>
      <c r="B74" s="73">
        <v>3.0361670003912877E-2</v>
      </c>
      <c r="C74" s="73">
        <v>0.1</v>
      </c>
      <c r="D74" s="75">
        <f t="shared" si="6"/>
        <v>-1.1343000000000001</v>
      </c>
      <c r="E74" s="75">
        <f t="shared" si="7"/>
        <v>3.0361670003912877E-2</v>
      </c>
      <c r="F74" s="63">
        <f t="shared" si="8"/>
        <v>-0.11343000000000002</v>
      </c>
      <c r="G74" s="63">
        <f t="shared" si="9"/>
        <v>3.0361670003912879E-3</v>
      </c>
      <c r="H74" s="63">
        <f t="shared" si="10"/>
        <v>0.12866364900000002</v>
      </c>
      <c r="I74" s="63">
        <f t="shared" si="11"/>
        <v>-0.14594317706070004</v>
      </c>
      <c r="J74" s="63">
        <f t="shared" si="12"/>
        <v>0.16554334573995205</v>
      </c>
      <c r="K74" s="63">
        <f t="shared" si="13"/>
        <v>-3.4439242285438381E-3</v>
      </c>
      <c r="L74" s="63">
        <f t="shared" si="14"/>
        <v>3.9064432524372758E-3</v>
      </c>
      <c r="M74" s="63">
        <f t="shared" ca="1" si="15"/>
        <v>3.2945992657386625E-2</v>
      </c>
      <c r="N74" s="63">
        <f t="shared" ca="1" si="16"/>
        <v>6.678723577257591E-7</v>
      </c>
      <c r="O74" s="17">
        <f t="shared" ca="1" si="17"/>
        <v>10335030664.763594</v>
      </c>
      <c r="P74" s="63">
        <f t="shared" ca="1" si="18"/>
        <v>13250472995.289072</v>
      </c>
      <c r="Q74" s="63">
        <f t="shared" ca="1" si="19"/>
        <v>659606805.79892468</v>
      </c>
      <c r="R74">
        <f t="shared" ca="1" si="20"/>
        <v>-2.5843226534737473E-3</v>
      </c>
    </row>
    <row r="75" spans="1:18">
      <c r="A75" s="73">
        <v>-11326</v>
      </c>
      <c r="B75" s="73">
        <v>6.238493999990169E-2</v>
      </c>
      <c r="C75" s="73">
        <v>0.1</v>
      </c>
      <c r="D75" s="75">
        <f t="shared" si="6"/>
        <v>-1.1326000000000001</v>
      </c>
      <c r="E75" s="75">
        <f t="shared" si="7"/>
        <v>6.238493999990169E-2</v>
      </c>
      <c r="F75" s="63">
        <f t="shared" si="8"/>
        <v>-0.11326000000000001</v>
      </c>
      <c r="G75" s="63">
        <f t="shared" si="9"/>
        <v>6.2384939999901691E-3</v>
      </c>
      <c r="H75" s="63">
        <f t="shared" si="10"/>
        <v>0.12827827600000002</v>
      </c>
      <c r="I75" s="63">
        <f t="shared" si="11"/>
        <v>-0.14528797539760002</v>
      </c>
      <c r="J75" s="63">
        <f t="shared" si="12"/>
        <v>0.1645531609353218</v>
      </c>
      <c r="K75" s="63">
        <f t="shared" si="13"/>
        <v>-7.065718304388866E-3</v>
      </c>
      <c r="L75" s="63">
        <f t="shared" si="14"/>
        <v>8.0026325515508302E-3</v>
      </c>
      <c r="M75" s="63">
        <f t="shared" ca="1" si="15"/>
        <v>3.2861094379615527E-2</v>
      </c>
      <c r="N75" s="63">
        <f t="shared" ca="1" si="16"/>
        <v>8.716574602104905E-5</v>
      </c>
      <c r="O75" s="17">
        <f t="shared" ca="1" si="17"/>
        <v>10347899542.667608</v>
      </c>
      <c r="P75" s="63">
        <f t="shared" ca="1" si="18"/>
        <v>13201342854.288528</v>
      </c>
      <c r="Q75" s="63">
        <f t="shared" ca="1" si="19"/>
        <v>654997971.90780246</v>
      </c>
      <c r="R75">
        <f t="shared" ca="1" si="20"/>
        <v>2.9523845620286163E-2</v>
      </c>
    </row>
    <row r="76" spans="1:18">
      <c r="A76" s="73">
        <v>-11313.5</v>
      </c>
      <c r="B76" s="73">
        <v>1.4813814996159635E-2</v>
      </c>
      <c r="C76" s="73">
        <v>0.1</v>
      </c>
      <c r="D76" s="75">
        <f t="shared" si="6"/>
        <v>-1.1313500000000001</v>
      </c>
      <c r="E76" s="75">
        <f t="shared" si="7"/>
        <v>1.4813814996159635E-2</v>
      </c>
      <c r="F76" s="63">
        <f t="shared" si="8"/>
        <v>-0.11313500000000001</v>
      </c>
      <c r="G76" s="63">
        <f t="shared" si="9"/>
        <v>1.4813814996159635E-3</v>
      </c>
      <c r="H76" s="63">
        <f t="shared" si="10"/>
        <v>0.12799528225000004</v>
      </c>
      <c r="I76" s="63">
        <f t="shared" si="11"/>
        <v>-0.14480746257353755</v>
      </c>
      <c r="J76" s="63">
        <f t="shared" si="12"/>
        <v>0.16382792278257172</v>
      </c>
      <c r="K76" s="63">
        <f t="shared" si="13"/>
        <v>-1.6759609595905205E-3</v>
      </c>
      <c r="L76" s="63">
        <f t="shared" si="14"/>
        <v>1.8960984316327356E-3</v>
      </c>
      <c r="M76" s="63">
        <f t="shared" ca="1" si="15"/>
        <v>3.2798732363846145E-2</v>
      </c>
      <c r="N76" s="63">
        <f t="shared" ca="1" si="16"/>
        <v>3.2345725272251188E-5</v>
      </c>
      <c r="O76" s="17">
        <f t="shared" ca="1" si="17"/>
        <v>10357354120.339287</v>
      </c>
      <c r="P76" s="63">
        <f t="shared" ca="1" si="18"/>
        <v>13165295251.32855</v>
      </c>
      <c r="Q76" s="63">
        <f t="shared" ca="1" si="19"/>
        <v>651621930.24102795</v>
      </c>
      <c r="R76">
        <f t="shared" ca="1" si="20"/>
        <v>-1.7984917367686509E-2</v>
      </c>
    </row>
    <row r="77" spans="1:18">
      <c r="A77" s="73">
        <v>-11306.5</v>
      </c>
      <c r="B77" s="73">
        <v>4.0293985002790578E-2</v>
      </c>
      <c r="C77" s="73">
        <v>0.1</v>
      </c>
      <c r="D77" s="75">
        <f t="shared" si="6"/>
        <v>-1.1306499999999999</v>
      </c>
      <c r="E77" s="75">
        <f t="shared" si="7"/>
        <v>4.0293985002790578E-2</v>
      </c>
      <c r="F77" s="63">
        <f t="shared" si="8"/>
        <v>-0.113065</v>
      </c>
      <c r="G77" s="63">
        <f t="shared" si="9"/>
        <v>4.0293985002790578E-3</v>
      </c>
      <c r="H77" s="63">
        <f t="shared" si="10"/>
        <v>0.12783694225</v>
      </c>
      <c r="I77" s="63">
        <f t="shared" si="11"/>
        <v>-0.14453883875496248</v>
      </c>
      <c r="J77" s="63">
        <f t="shared" si="12"/>
        <v>0.16342283803829832</v>
      </c>
      <c r="K77" s="63">
        <f t="shared" si="13"/>
        <v>-4.5558394143405167E-3</v>
      </c>
      <c r="L77" s="63">
        <f t="shared" si="14"/>
        <v>5.1510598338241047E-3</v>
      </c>
      <c r="M77" s="63">
        <f t="shared" ca="1" si="15"/>
        <v>3.2763833025460598E-2</v>
      </c>
      <c r="N77" s="63">
        <f t="shared" ca="1" si="16"/>
        <v>5.6703188801686608E-6</v>
      </c>
      <c r="O77" s="17">
        <f t="shared" ca="1" si="17"/>
        <v>10362645778.076519</v>
      </c>
      <c r="P77" s="63">
        <f t="shared" ca="1" si="18"/>
        <v>13145137253.552101</v>
      </c>
      <c r="Q77" s="63">
        <f t="shared" ca="1" si="19"/>
        <v>649736080.6004678</v>
      </c>
      <c r="R77">
        <f t="shared" ca="1" si="20"/>
        <v>7.5301519773299797E-3</v>
      </c>
    </row>
    <row r="78" spans="1:18">
      <c r="A78" s="73">
        <v>-11287</v>
      </c>
      <c r="B78" s="73">
        <v>2.9203029997006524E-2</v>
      </c>
      <c r="C78" s="73">
        <v>0.1</v>
      </c>
      <c r="D78" s="75">
        <f t="shared" si="6"/>
        <v>-1.1287</v>
      </c>
      <c r="E78" s="75">
        <f t="shared" si="7"/>
        <v>2.9203029997006524E-2</v>
      </c>
      <c r="F78" s="63">
        <f t="shared" si="8"/>
        <v>-0.11287000000000001</v>
      </c>
      <c r="G78" s="63">
        <f t="shared" si="9"/>
        <v>2.9203029997006526E-3</v>
      </c>
      <c r="H78" s="63">
        <f t="shared" si="10"/>
        <v>0.12739636900000001</v>
      </c>
      <c r="I78" s="63">
        <f t="shared" si="11"/>
        <v>-0.14379228169030001</v>
      </c>
      <c r="J78" s="63">
        <f t="shared" si="12"/>
        <v>0.16229834834384163</v>
      </c>
      <c r="K78" s="63">
        <f t="shared" si="13"/>
        <v>-3.2961459957621267E-3</v>
      </c>
      <c r="L78" s="63">
        <f t="shared" si="14"/>
        <v>3.7203599854167125E-3</v>
      </c>
      <c r="M78" s="63">
        <f t="shared" ca="1" si="15"/>
        <v>3.2666701989501015E-2</v>
      </c>
      <c r="N78" s="63">
        <f t="shared" ca="1" si="16"/>
        <v>1.1997023671590757E-6</v>
      </c>
      <c r="O78" s="17">
        <f t="shared" ca="1" si="17"/>
        <v>10377375798.454632</v>
      </c>
      <c r="P78" s="63">
        <f t="shared" ca="1" si="18"/>
        <v>13089091213.991941</v>
      </c>
      <c r="Q78" s="63">
        <f t="shared" ca="1" si="19"/>
        <v>644500534.48056459</v>
      </c>
      <c r="R78">
        <f t="shared" ca="1" si="20"/>
        <v>-3.4636719924944909E-3</v>
      </c>
    </row>
    <row r="79" spans="1:18">
      <c r="A79" s="73">
        <v>-10652</v>
      </c>
      <c r="B79" s="73">
        <v>3.8189879996934906E-2</v>
      </c>
      <c r="C79" s="73">
        <v>0.1</v>
      </c>
      <c r="D79" s="75">
        <f t="shared" si="6"/>
        <v>-1.0651999999999999</v>
      </c>
      <c r="E79" s="75">
        <f t="shared" si="7"/>
        <v>3.8189879996934906E-2</v>
      </c>
      <c r="F79" s="63">
        <f t="shared" si="8"/>
        <v>-0.10652</v>
      </c>
      <c r="G79" s="63">
        <f t="shared" si="9"/>
        <v>3.8189879996934906E-3</v>
      </c>
      <c r="H79" s="63">
        <f t="shared" si="10"/>
        <v>0.113465104</v>
      </c>
      <c r="I79" s="63">
        <f t="shared" si="11"/>
        <v>-0.12086302878079999</v>
      </c>
      <c r="J79" s="63">
        <f t="shared" si="12"/>
        <v>0.12874329825730815</v>
      </c>
      <c r="K79" s="63">
        <f t="shared" si="13"/>
        <v>-4.0679860172735055E-3</v>
      </c>
      <c r="L79" s="63">
        <f t="shared" si="14"/>
        <v>4.3332187055997382E-3</v>
      </c>
      <c r="M79" s="63">
        <f t="shared" ca="1" si="15"/>
        <v>2.9574934880792537E-2</v>
      </c>
      <c r="N79" s="63">
        <f t="shared" ca="1" si="16"/>
        <v>7.4217279354145259E-6</v>
      </c>
      <c r="O79" s="17">
        <f t="shared" ca="1" si="17"/>
        <v>10847831167.015659</v>
      </c>
      <c r="P79" s="63">
        <f t="shared" ca="1" si="18"/>
        <v>11349608163.97716</v>
      </c>
      <c r="Q79" s="63">
        <f t="shared" ca="1" si="19"/>
        <v>488017805.16512996</v>
      </c>
      <c r="R79">
        <f t="shared" ca="1" si="20"/>
        <v>8.6149451161423689E-3</v>
      </c>
    </row>
    <row r="80" spans="1:18">
      <c r="A80" s="73">
        <v>-10647</v>
      </c>
      <c r="B80" s="73">
        <v>2.7961430001596455E-2</v>
      </c>
      <c r="C80" s="73">
        <v>0.1</v>
      </c>
      <c r="D80" s="75">
        <f t="shared" si="6"/>
        <v>-1.0647</v>
      </c>
      <c r="E80" s="75">
        <f t="shared" si="7"/>
        <v>2.7961430001596455E-2</v>
      </c>
      <c r="F80" s="63">
        <f t="shared" si="8"/>
        <v>-0.10647000000000001</v>
      </c>
      <c r="G80" s="63">
        <f t="shared" si="9"/>
        <v>2.7961430001596458E-3</v>
      </c>
      <c r="H80" s="63">
        <f t="shared" si="10"/>
        <v>0.11335860900000001</v>
      </c>
      <c r="I80" s="63">
        <f t="shared" si="11"/>
        <v>-0.12069291100230001</v>
      </c>
      <c r="J80" s="63">
        <f t="shared" si="12"/>
        <v>0.12850174234414882</v>
      </c>
      <c r="K80" s="63">
        <f t="shared" si="13"/>
        <v>-2.9770534522699748E-3</v>
      </c>
      <c r="L80" s="63">
        <f t="shared" si="14"/>
        <v>3.1696688106318421E-3</v>
      </c>
      <c r="M80" s="63">
        <f t="shared" ca="1" si="15"/>
        <v>2.9551138605325301E-2</v>
      </c>
      <c r="N80" s="63">
        <f t="shared" ca="1" si="16"/>
        <v>2.5271734447695203E-7</v>
      </c>
      <c r="O80" s="17">
        <f t="shared" ca="1" si="17"/>
        <v>10851461974.199366</v>
      </c>
      <c r="P80" s="63">
        <f t="shared" ca="1" si="18"/>
        <v>11336558648.626467</v>
      </c>
      <c r="Q80" s="63">
        <f t="shared" ca="1" si="19"/>
        <v>486890606.48231363</v>
      </c>
      <c r="R80">
        <f t="shared" ca="1" si="20"/>
        <v>-1.5897086037288469E-3</v>
      </c>
    </row>
    <row r="81" spans="1:18">
      <c r="A81" s="73">
        <v>-10622.5</v>
      </c>
      <c r="B81" s="73">
        <v>3.864202499971725E-2</v>
      </c>
      <c r="C81" s="73">
        <v>0.1</v>
      </c>
      <c r="D81" s="75">
        <f t="shared" si="6"/>
        <v>-1.0622499999999999</v>
      </c>
      <c r="E81" s="75">
        <f t="shared" si="7"/>
        <v>3.864202499971725E-2</v>
      </c>
      <c r="F81" s="63">
        <f t="shared" si="8"/>
        <v>-0.106225</v>
      </c>
      <c r="G81" s="63">
        <f t="shared" si="9"/>
        <v>3.8642024999717252E-3</v>
      </c>
      <c r="H81" s="63">
        <f t="shared" si="10"/>
        <v>0.11283750625</v>
      </c>
      <c r="I81" s="63">
        <f t="shared" si="11"/>
        <v>-0.11986164101406249</v>
      </c>
      <c r="J81" s="63">
        <f t="shared" si="12"/>
        <v>0.12732302816718788</v>
      </c>
      <c r="K81" s="63">
        <f t="shared" si="13"/>
        <v>-4.1047491055949646E-3</v>
      </c>
      <c r="L81" s="63">
        <f t="shared" si="14"/>
        <v>4.3602697374182505E-3</v>
      </c>
      <c r="M81" s="63">
        <f t="shared" ca="1" si="15"/>
        <v>2.9434660704945007E-2</v>
      </c>
      <c r="N81" s="63">
        <f t="shared" ca="1" si="16"/>
        <v>8.4775557256646779E-6</v>
      </c>
      <c r="O81" s="17">
        <f t="shared" ca="1" si="17"/>
        <v>10869235727.88237</v>
      </c>
      <c r="P81" s="63">
        <f t="shared" ca="1" si="18"/>
        <v>11272759502.656868</v>
      </c>
      <c r="Q81" s="63">
        <f t="shared" ca="1" si="19"/>
        <v>481390380.65067005</v>
      </c>
      <c r="R81">
        <f t="shared" ca="1" si="20"/>
        <v>9.2073642947722439E-3</v>
      </c>
    </row>
    <row r="82" spans="1:18">
      <c r="A82" s="73">
        <v>-10613</v>
      </c>
      <c r="B82" s="73">
        <v>2.9007969998929184E-2</v>
      </c>
      <c r="C82" s="73">
        <v>0.1</v>
      </c>
      <c r="D82" s="75">
        <f t="shared" si="6"/>
        <v>-1.0612999999999999</v>
      </c>
      <c r="E82" s="75">
        <f t="shared" si="7"/>
        <v>2.9007969998929184E-2</v>
      </c>
      <c r="F82" s="63">
        <f t="shared" si="8"/>
        <v>-0.10613</v>
      </c>
      <c r="G82" s="63">
        <f t="shared" si="9"/>
        <v>2.9007969998929187E-3</v>
      </c>
      <c r="H82" s="63">
        <f t="shared" si="10"/>
        <v>0.112635769</v>
      </c>
      <c r="I82" s="63">
        <f t="shared" si="11"/>
        <v>-0.11954034163969998</v>
      </c>
      <c r="J82" s="63">
        <f t="shared" si="12"/>
        <v>0.12686816458221359</v>
      </c>
      <c r="K82" s="63">
        <f t="shared" si="13"/>
        <v>-3.0786158559863541E-3</v>
      </c>
      <c r="L82" s="63">
        <f t="shared" si="14"/>
        <v>3.2673350079583173E-3</v>
      </c>
      <c r="M82" s="63">
        <f t="shared" ca="1" si="15"/>
        <v>2.9389551153616862E-2</v>
      </c>
      <c r="N82" s="63">
        <f t="shared" ca="1" si="16"/>
        <v>1.4560417761278183E-8</v>
      </c>
      <c r="O82" s="17">
        <f t="shared" ca="1" si="17"/>
        <v>10876119889.007677</v>
      </c>
      <c r="P82" s="63">
        <f t="shared" ca="1" si="18"/>
        <v>11248085109.471317</v>
      </c>
      <c r="Q82" s="63">
        <f t="shared" ca="1" si="19"/>
        <v>479267923.08640009</v>
      </c>
      <c r="R82">
        <f t="shared" ca="1" si="20"/>
        <v>-3.8158115468767823E-4</v>
      </c>
    </row>
    <row r="83" spans="1:18">
      <c r="A83" s="73">
        <v>-10610.5</v>
      </c>
      <c r="B83" s="73">
        <v>3.7893745000474155E-2</v>
      </c>
      <c r="C83" s="73">
        <v>0.1</v>
      </c>
      <c r="D83" s="75">
        <f t="shared" si="6"/>
        <v>-1.06105</v>
      </c>
      <c r="E83" s="75">
        <f t="shared" si="7"/>
        <v>3.7893745000474155E-2</v>
      </c>
      <c r="F83" s="63">
        <f t="shared" si="8"/>
        <v>-0.106105</v>
      </c>
      <c r="G83" s="63">
        <f t="shared" si="9"/>
        <v>3.7893745000474157E-3</v>
      </c>
      <c r="H83" s="63">
        <f t="shared" si="10"/>
        <v>0.11258271025000001</v>
      </c>
      <c r="I83" s="63">
        <f t="shared" si="11"/>
        <v>-0.11945588471076252</v>
      </c>
      <c r="J83" s="63">
        <f t="shared" si="12"/>
        <v>0.12674866647235458</v>
      </c>
      <c r="K83" s="63">
        <f t="shared" si="13"/>
        <v>-4.0207158132753102E-3</v>
      </c>
      <c r="L83" s="63">
        <f t="shared" si="14"/>
        <v>4.2661805136757682E-3</v>
      </c>
      <c r="M83" s="63">
        <f t="shared" ca="1" si="15"/>
        <v>2.9377685359814047E-2</v>
      </c>
      <c r="N83" s="63">
        <f t="shared" ca="1" si="16"/>
        <v>7.2523271803279973E-6</v>
      </c>
      <c r="O83" s="17">
        <f t="shared" ca="1" si="17"/>
        <v>10877930793.636774</v>
      </c>
      <c r="P83" s="63">
        <f t="shared" ca="1" si="18"/>
        <v>11241597791.02269</v>
      </c>
      <c r="Q83" s="63">
        <f t="shared" ca="1" si="19"/>
        <v>478710335.22372764</v>
      </c>
      <c r="R83">
        <f t="shared" ca="1" si="20"/>
        <v>8.5160596406601077E-3</v>
      </c>
    </row>
    <row r="84" spans="1:18">
      <c r="A84" s="73">
        <v>-10603</v>
      </c>
      <c r="B84" s="73">
        <v>3.9551069996377919E-2</v>
      </c>
      <c r="C84" s="73">
        <v>0.1</v>
      </c>
      <c r="D84" s="75">
        <f t="shared" si="6"/>
        <v>-1.0603</v>
      </c>
      <c r="E84" s="75">
        <f t="shared" si="7"/>
        <v>3.9551069996377919E-2</v>
      </c>
      <c r="F84" s="63">
        <f t="shared" si="8"/>
        <v>-0.10603000000000001</v>
      </c>
      <c r="G84" s="63">
        <f t="shared" si="9"/>
        <v>3.9551069996377917E-3</v>
      </c>
      <c r="H84" s="63">
        <f t="shared" si="10"/>
        <v>0.11242360900000002</v>
      </c>
      <c r="I84" s="63">
        <f t="shared" si="11"/>
        <v>-0.11920275262270003</v>
      </c>
      <c r="J84" s="63">
        <f t="shared" si="12"/>
        <v>0.12639067860584885</v>
      </c>
      <c r="K84" s="63">
        <f t="shared" si="13"/>
        <v>-4.193599951715951E-3</v>
      </c>
      <c r="L84" s="63">
        <f t="shared" si="14"/>
        <v>4.446474028804423E-3</v>
      </c>
      <c r="M84" s="63">
        <f t="shared" ca="1" si="15"/>
        <v>2.9342100830298604E-2</v>
      </c>
      <c r="N84" s="63">
        <f t="shared" ca="1" si="16"/>
        <v>1.0422305143395819E-5</v>
      </c>
      <c r="O84" s="17">
        <f t="shared" ca="1" si="17"/>
        <v>10883361713.973471</v>
      </c>
      <c r="P84" s="63">
        <f t="shared" ca="1" si="18"/>
        <v>11222150684.810713</v>
      </c>
      <c r="Q84" s="63">
        <f t="shared" ca="1" si="19"/>
        <v>477039953.66179568</v>
      </c>
      <c r="R84">
        <f t="shared" ca="1" si="20"/>
        <v>1.0208969166079315E-2</v>
      </c>
    </row>
    <row r="85" spans="1:18">
      <c r="A85" s="73">
        <v>-10598</v>
      </c>
      <c r="B85" s="73">
        <v>4.5322620004299097E-2</v>
      </c>
      <c r="C85" s="73">
        <v>0.1</v>
      </c>
      <c r="D85" s="75">
        <f t="shared" ref="D85:D133" si="21">A85/A$18</f>
        <v>-1.0598000000000001</v>
      </c>
      <c r="E85" s="75">
        <f t="shared" ref="E85:E133" si="22">B85/B$18</f>
        <v>4.5322620004299097E-2</v>
      </c>
      <c r="F85" s="63">
        <f t="shared" ref="F85:F133" si="23">$C85*D85</f>
        <v>-0.10598000000000002</v>
      </c>
      <c r="G85" s="63">
        <f t="shared" ref="G85:G133" si="24">$C85*E85</f>
        <v>4.53226200042991E-3</v>
      </c>
      <c r="H85" s="63">
        <f t="shared" ref="H85:H133" si="25">C85*D85*D85</f>
        <v>0.11231760400000003</v>
      </c>
      <c r="I85" s="63">
        <f t="shared" ref="I85:I133" si="26">C85*D85*D85*D85</f>
        <v>-0.11903419671920004</v>
      </c>
      <c r="J85" s="63">
        <f t="shared" ref="J85:J133" si="27">C85*D85*D85*D85*D85</f>
        <v>0.12615244168300821</v>
      </c>
      <c r="K85" s="63">
        <f t="shared" ref="K85:K133" si="28">C85*E85*D85</f>
        <v>-4.8032912680556188E-3</v>
      </c>
      <c r="L85" s="63">
        <f t="shared" ref="L85:L133" si="29">C85*E85*D85*D85</f>
        <v>5.0905280858853453E-3</v>
      </c>
      <c r="M85" s="63">
        <f t="shared" ref="M85:M133" ca="1" si="30">+E$4+E$5*D85+E$6*D85^2</f>
        <v>2.93183885205325E-2</v>
      </c>
      <c r="N85" s="63">
        <f t="shared" ref="N85:N133" ca="1" si="31">C85*(M85-E85)^2</f>
        <v>2.5613542538598601E-5</v>
      </c>
      <c r="O85" s="17">
        <f t="shared" ref="O85:O133" ca="1" si="32">(C85*O$1-O$2*F85+O$3*H85)^2</f>
        <v>10886980831.783741</v>
      </c>
      <c r="P85" s="63">
        <f t="shared" ref="P85:P133" ca="1" si="33">(-C85*O$2+O$4*F85-O$5*H85)^2</f>
        <v>11209198316.387278</v>
      </c>
      <c r="Q85" s="63">
        <f t="shared" ref="Q85:Q133" ca="1" si="34">+(C85*O$3-F85*O$5+H85*O$6)^2</f>
        <v>475928349.7080754</v>
      </c>
      <c r="R85">
        <f t="shared" ref="R85:R133" ca="1" si="35">+E85-M85</f>
        <v>1.6004231483766597E-2</v>
      </c>
    </row>
    <row r="86" spans="1:18">
      <c r="A86" s="73">
        <v>-10593</v>
      </c>
      <c r="B86" s="73">
        <v>4.0094169999065343E-2</v>
      </c>
      <c r="C86" s="73">
        <v>0.1</v>
      </c>
      <c r="D86" s="75">
        <f t="shared" si="21"/>
        <v>-1.0592999999999999</v>
      </c>
      <c r="E86" s="75">
        <f t="shared" si="22"/>
        <v>4.0094169999065343E-2</v>
      </c>
      <c r="F86" s="63">
        <f t="shared" si="23"/>
        <v>-0.10593</v>
      </c>
      <c r="G86" s="63">
        <f t="shared" si="24"/>
        <v>4.0094169999065343E-3</v>
      </c>
      <c r="H86" s="63">
        <f t="shared" si="25"/>
        <v>0.11221164899999998</v>
      </c>
      <c r="I86" s="63">
        <f t="shared" si="26"/>
        <v>-0.11886579978569997</v>
      </c>
      <c r="J86" s="63">
        <f t="shared" si="27"/>
        <v>0.12591454171299196</v>
      </c>
      <c r="K86" s="63">
        <f t="shared" si="28"/>
        <v>-4.2471754280009912E-3</v>
      </c>
      <c r="L86" s="63">
        <f t="shared" si="29"/>
        <v>4.4990329308814492E-3</v>
      </c>
      <c r="M86" s="63">
        <f t="shared" ca="1" si="30"/>
        <v>2.9294684778695075E-2</v>
      </c>
      <c r="N86" s="63">
        <f t="shared" ca="1" si="31"/>
        <v>1.1662888102499586E-5</v>
      </c>
      <c r="O86" s="17">
        <f t="shared" ca="1" si="32"/>
        <v>10890598751.94928</v>
      </c>
      <c r="P86" s="63">
        <f t="shared" ca="1" si="33"/>
        <v>11196255838.327127</v>
      </c>
      <c r="Q86" s="63">
        <f t="shared" ca="1" si="34"/>
        <v>474818331.57504725</v>
      </c>
      <c r="R86">
        <f t="shared" ca="1" si="35"/>
        <v>1.0799485220370268E-2</v>
      </c>
    </row>
    <row r="87" spans="1:18">
      <c r="A87" s="73">
        <v>-10591</v>
      </c>
      <c r="B87" s="73">
        <v>3.3802789999754168E-2</v>
      </c>
      <c r="C87" s="73">
        <v>0.1</v>
      </c>
      <c r="D87" s="75">
        <f t="shared" si="21"/>
        <v>-1.0590999999999999</v>
      </c>
      <c r="E87" s="75">
        <f t="shared" si="22"/>
        <v>3.3802789999754168E-2</v>
      </c>
      <c r="F87" s="63">
        <f t="shared" si="23"/>
        <v>-0.10591</v>
      </c>
      <c r="G87" s="63">
        <f t="shared" si="24"/>
        <v>3.3802789999754172E-3</v>
      </c>
      <c r="H87" s="63">
        <f t="shared" si="25"/>
        <v>0.112169281</v>
      </c>
      <c r="I87" s="63">
        <f t="shared" si="26"/>
        <v>-0.11879848550709998</v>
      </c>
      <c r="J87" s="63">
        <f t="shared" si="27"/>
        <v>0.12581947600056959</v>
      </c>
      <c r="K87" s="63">
        <f t="shared" si="28"/>
        <v>-3.580053488873964E-3</v>
      </c>
      <c r="L87" s="63">
        <f t="shared" si="29"/>
        <v>3.7916346500664151E-3</v>
      </c>
      <c r="M87" s="63">
        <f t="shared" ca="1" si="30"/>
        <v>2.9285205680980142E-2</v>
      </c>
      <c r="N87" s="63">
        <f t="shared" ca="1" si="31"/>
        <v>2.0408568077232983E-6</v>
      </c>
      <c r="O87" s="17">
        <f t="shared" ca="1" si="32"/>
        <v>10892045584.474104</v>
      </c>
      <c r="P87" s="63">
        <f t="shared" ca="1" si="33"/>
        <v>11191081615.468451</v>
      </c>
      <c r="Q87" s="63">
        <f t="shared" ca="1" si="34"/>
        <v>474374768.1246106</v>
      </c>
      <c r="R87">
        <f t="shared" ca="1" si="35"/>
        <v>4.5175843187740261E-3</v>
      </c>
    </row>
    <row r="88" spans="1:18">
      <c r="A88" s="73">
        <v>-10588.5</v>
      </c>
      <c r="B88" s="73">
        <v>3.4688564992393367E-2</v>
      </c>
      <c r="C88" s="73">
        <v>0.1</v>
      </c>
      <c r="D88" s="75">
        <f t="shared" si="21"/>
        <v>-1.0588500000000001</v>
      </c>
      <c r="E88" s="75">
        <f t="shared" si="22"/>
        <v>3.4688564992393367E-2</v>
      </c>
      <c r="F88" s="63">
        <f t="shared" si="23"/>
        <v>-0.10588500000000001</v>
      </c>
      <c r="G88" s="63">
        <f t="shared" si="24"/>
        <v>3.4688564992393367E-3</v>
      </c>
      <c r="H88" s="63">
        <f t="shared" si="25"/>
        <v>0.11211633225000002</v>
      </c>
      <c r="I88" s="63">
        <f t="shared" si="26"/>
        <v>-0.11871437840291253</v>
      </c>
      <c r="J88" s="63">
        <f t="shared" si="27"/>
        <v>0.12570071957192394</v>
      </c>
      <c r="K88" s="63">
        <f t="shared" si="28"/>
        <v>-3.6729987042195718E-3</v>
      </c>
      <c r="L88" s="63">
        <f t="shared" si="29"/>
        <v>3.8891546779628939E-3</v>
      </c>
      <c r="M88" s="63">
        <f t="shared" ca="1" si="30"/>
        <v>2.9273358736620438E-2</v>
      </c>
      <c r="N88" s="63">
        <f t="shared" ca="1" si="31"/>
        <v>2.9324458792562272E-6</v>
      </c>
      <c r="O88" s="17">
        <f t="shared" ca="1" si="32"/>
        <v>10893853855.370909</v>
      </c>
      <c r="P88" s="63">
        <f t="shared" ca="1" si="33"/>
        <v>11184616060.878847</v>
      </c>
      <c r="Q88" s="63">
        <f t="shared" ca="1" si="34"/>
        <v>473820670.29440016</v>
      </c>
      <c r="R88">
        <f t="shared" ca="1" si="35"/>
        <v>5.4152062557729294E-3</v>
      </c>
    </row>
    <row r="89" spans="1:18">
      <c r="A89" s="73">
        <v>-10586</v>
      </c>
      <c r="B89" s="73">
        <v>4.1574340000806842E-2</v>
      </c>
      <c r="C89" s="73">
        <v>0.1</v>
      </c>
      <c r="D89" s="75">
        <f t="shared" si="21"/>
        <v>-1.0586</v>
      </c>
      <c r="E89" s="75">
        <f t="shared" si="22"/>
        <v>4.1574340000806842E-2</v>
      </c>
      <c r="F89" s="63">
        <f t="shared" si="23"/>
        <v>-0.10586000000000001</v>
      </c>
      <c r="G89" s="63">
        <f t="shared" si="24"/>
        <v>4.1574340000806844E-3</v>
      </c>
      <c r="H89" s="63">
        <f t="shared" si="25"/>
        <v>0.11206339600000001</v>
      </c>
      <c r="I89" s="63">
        <f t="shared" si="26"/>
        <v>-0.11863031100560001</v>
      </c>
      <c r="J89" s="63">
        <f t="shared" si="27"/>
        <v>0.12558204723052815</v>
      </c>
      <c r="K89" s="63">
        <f t="shared" si="28"/>
        <v>-4.4010596324854127E-3</v>
      </c>
      <c r="L89" s="63">
        <f t="shared" si="29"/>
        <v>4.6589617269490579E-3</v>
      </c>
      <c r="M89" s="63">
        <f t="shared" ca="1" si="30"/>
        <v>2.9261513934242891E-2</v>
      </c>
      <c r="N89" s="63">
        <f t="shared" ca="1" si="31"/>
        <v>1.5160568574545671E-5</v>
      </c>
      <c r="O89" s="17">
        <f t="shared" ca="1" si="32"/>
        <v>10895661826.430702</v>
      </c>
      <c r="P89" s="63">
        <f t="shared" ca="1" si="33"/>
        <v>11178152976.894728</v>
      </c>
      <c r="Q89" s="63">
        <f t="shared" ca="1" si="34"/>
        <v>473266968.43803036</v>
      </c>
      <c r="R89">
        <f t="shared" ca="1" si="35"/>
        <v>1.2312826066563951E-2</v>
      </c>
    </row>
    <row r="90" spans="1:18">
      <c r="A90" s="73">
        <v>-10581</v>
      </c>
      <c r="B90" s="73">
        <v>2.2345889999996871E-2</v>
      </c>
      <c r="C90" s="73">
        <v>0.1</v>
      </c>
      <c r="D90" s="75">
        <f t="shared" si="21"/>
        <v>-1.0581</v>
      </c>
      <c r="E90" s="75">
        <f t="shared" si="22"/>
        <v>2.2345889999996871E-2</v>
      </c>
      <c r="F90" s="63">
        <f t="shared" si="23"/>
        <v>-0.10581000000000002</v>
      </c>
      <c r="G90" s="63">
        <f t="shared" si="24"/>
        <v>2.2345889999996872E-3</v>
      </c>
      <c r="H90" s="63">
        <f t="shared" si="25"/>
        <v>0.11195756100000002</v>
      </c>
      <c r="I90" s="63">
        <f t="shared" si="26"/>
        <v>-0.11846229529410003</v>
      </c>
      <c r="J90" s="63">
        <f t="shared" si="27"/>
        <v>0.12534495465068723</v>
      </c>
      <c r="K90" s="63">
        <f t="shared" si="28"/>
        <v>-2.364418620899669E-3</v>
      </c>
      <c r="L90" s="63">
        <f t="shared" si="29"/>
        <v>2.50179134277394E-3</v>
      </c>
      <c r="M90" s="63">
        <f t="shared" ca="1" si="30"/>
        <v>2.9237830755434326E-2</v>
      </c>
      <c r="N90" s="63">
        <f t="shared" ca="1" si="31"/>
        <v>4.7498847376459804E-6</v>
      </c>
      <c r="O90" s="17">
        <f t="shared" ca="1" si="32"/>
        <v>10899276868.591299</v>
      </c>
      <c r="P90" s="63">
        <f t="shared" ca="1" si="33"/>
        <v>11165234218.653641</v>
      </c>
      <c r="Q90" s="63">
        <f t="shared" ca="1" si="34"/>
        <v>472160752.14032686</v>
      </c>
      <c r="R90">
        <f t="shared" ca="1" si="35"/>
        <v>-6.8919407554374548E-3</v>
      </c>
    </row>
    <row r="91" spans="1:18">
      <c r="A91" s="73">
        <v>-10574</v>
      </c>
      <c r="B91" s="73">
        <v>3.9826059997722041E-2</v>
      </c>
      <c r="C91" s="73">
        <v>0.1</v>
      </c>
      <c r="D91" s="75">
        <f t="shared" si="21"/>
        <v>-1.0573999999999999</v>
      </c>
      <c r="E91" s="75">
        <f t="shared" si="22"/>
        <v>3.9826059997722041E-2</v>
      </c>
      <c r="F91" s="63">
        <f t="shared" si="23"/>
        <v>-0.10574</v>
      </c>
      <c r="G91" s="63">
        <f t="shared" si="24"/>
        <v>3.9826059997722044E-3</v>
      </c>
      <c r="H91" s="63">
        <f t="shared" si="25"/>
        <v>0.11180947599999999</v>
      </c>
      <c r="I91" s="63">
        <f t="shared" si="26"/>
        <v>-0.11822733992239998</v>
      </c>
      <c r="J91" s="63">
        <f t="shared" si="27"/>
        <v>0.12501358923394573</v>
      </c>
      <c r="K91" s="63">
        <f t="shared" si="28"/>
        <v>-4.2112075841591289E-3</v>
      </c>
      <c r="L91" s="63">
        <f t="shared" si="29"/>
        <v>4.4529308994898627E-3</v>
      </c>
      <c r="M91" s="63">
        <f t="shared" ca="1" si="30"/>
        <v>2.920468869922252E-2</v>
      </c>
      <c r="N91" s="63">
        <f t="shared" ca="1" si="31"/>
        <v>1.1281352826058942E-5</v>
      </c>
      <c r="O91" s="17">
        <f t="shared" ca="1" si="32"/>
        <v>10904335910.253702</v>
      </c>
      <c r="P91" s="63">
        <f t="shared" ca="1" si="33"/>
        <v>11147164548.119976</v>
      </c>
      <c r="Q91" s="63">
        <f t="shared" ca="1" si="34"/>
        <v>470614707.48851979</v>
      </c>
      <c r="R91">
        <f t="shared" ca="1" si="35"/>
        <v>1.0621371298499521E-2</v>
      </c>
    </row>
    <row r="92" spans="1:18">
      <c r="A92" s="73">
        <v>-10573.5</v>
      </c>
      <c r="B92" s="73">
        <v>4.0003214999160264E-2</v>
      </c>
      <c r="C92" s="73">
        <v>0.1</v>
      </c>
      <c r="D92" s="75">
        <f t="shared" si="21"/>
        <v>-1.05735</v>
      </c>
      <c r="E92" s="75">
        <f t="shared" si="22"/>
        <v>4.0003214999160264E-2</v>
      </c>
      <c r="F92" s="63">
        <f t="shared" si="23"/>
        <v>-0.10573500000000001</v>
      </c>
      <c r="G92" s="63">
        <f t="shared" si="24"/>
        <v>4.0003214999160264E-3</v>
      </c>
      <c r="H92" s="63">
        <f t="shared" si="25"/>
        <v>0.11179890225000001</v>
      </c>
      <c r="I92" s="63">
        <f t="shared" si="26"/>
        <v>-0.11821056929403752</v>
      </c>
      <c r="J92" s="63">
        <f t="shared" si="27"/>
        <v>0.12498994544305057</v>
      </c>
      <c r="K92" s="63">
        <f t="shared" si="28"/>
        <v>-4.2297399379362102E-3</v>
      </c>
      <c r="L92" s="63">
        <f t="shared" si="29"/>
        <v>4.4723155233768516E-3</v>
      </c>
      <c r="M92" s="63">
        <f t="shared" ca="1" si="30"/>
        <v>2.920232205208776E-2</v>
      </c>
      <c r="N92" s="63">
        <f t="shared" ca="1" si="31"/>
        <v>1.1665928845412054E-5</v>
      </c>
      <c r="O92" s="17">
        <f t="shared" ca="1" si="32"/>
        <v>10904697180.255674</v>
      </c>
      <c r="P92" s="63">
        <f t="shared" ca="1" si="33"/>
        <v>11145874597.776304</v>
      </c>
      <c r="Q92" s="63">
        <f t="shared" ca="1" si="34"/>
        <v>470504394.33247155</v>
      </c>
      <c r="R92">
        <f t="shared" ca="1" si="35"/>
        <v>1.0800892947072503E-2</v>
      </c>
    </row>
    <row r="93" spans="1:18">
      <c r="A93" s="73">
        <v>-10469</v>
      </c>
      <c r="B93" s="73">
        <v>3.7028610000561457E-2</v>
      </c>
      <c r="C93" s="73">
        <v>0.1</v>
      </c>
      <c r="D93" s="75">
        <f t="shared" si="21"/>
        <v>-1.0468999999999999</v>
      </c>
      <c r="E93" s="75">
        <f t="shared" si="22"/>
        <v>3.7028610000561457E-2</v>
      </c>
      <c r="F93" s="63">
        <f t="shared" si="23"/>
        <v>-0.10469000000000001</v>
      </c>
      <c r="G93" s="63">
        <f t="shared" si="24"/>
        <v>3.7028610000561461E-3</v>
      </c>
      <c r="H93" s="63">
        <f t="shared" si="25"/>
        <v>0.109599961</v>
      </c>
      <c r="I93" s="63">
        <f t="shared" si="26"/>
        <v>-0.11474019917089999</v>
      </c>
      <c r="J93" s="63">
        <f t="shared" si="27"/>
        <v>0.12012151451201519</v>
      </c>
      <c r="K93" s="63">
        <f t="shared" si="28"/>
        <v>-3.8765251809587792E-3</v>
      </c>
      <c r="L93" s="63">
        <f t="shared" si="29"/>
        <v>4.0583342119457459E-3</v>
      </c>
      <c r="M93" s="63">
        <f t="shared" ca="1" si="30"/>
        <v>2.8709573032872745E-2</v>
      </c>
      <c r="N93" s="63">
        <f t="shared" ca="1" si="31"/>
        <v>6.9206376069771411E-6</v>
      </c>
      <c r="O93" s="17">
        <f t="shared" ca="1" si="32"/>
        <v>10979937466.477905</v>
      </c>
      <c r="P93" s="63">
        <f t="shared" ca="1" si="33"/>
        <v>10878434574.513142</v>
      </c>
      <c r="Q93" s="63">
        <f t="shared" ca="1" si="34"/>
        <v>447794325.75704485</v>
      </c>
      <c r="R93">
        <f t="shared" ca="1" si="35"/>
        <v>8.3190369676887123E-3</v>
      </c>
    </row>
    <row r="94" spans="1:18">
      <c r="A94" s="73">
        <v>-10449.5</v>
      </c>
      <c r="B94" s="73">
        <v>3.8937654993787874E-2</v>
      </c>
      <c r="C94" s="73">
        <v>0.1</v>
      </c>
      <c r="D94" s="75">
        <f t="shared" si="21"/>
        <v>-1.04495</v>
      </c>
      <c r="E94" s="75">
        <f t="shared" si="22"/>
        <v>3.8937654993787874E-2</v>
      </c>
      <c r="F94" s="63">
        <f t="shared" si="23"/>
        <v>-0.104495</v>
      </c>
      <c r="G94" s="63">
        <f t="shared" si="24"/>
        <v>3.8937654993787874E-3</v>
      </c>
      <c r="H94" s="63">
        <f t="shared" si="25"/>
        <v>0.10919205025000001</v>
      </c>
      <c r="I94" s="63">
        <f t="shared" si="26"/>
        <v>-0.11410023290873751</v>
      </c>
      <c r="J94" s="63">
        <f t="shared" si="27"/>
        <v>0.11922903837798526</v>
      </c>
      <c r="K94" s="63">
        <f t="shared" si="28"/>
        <v>-4.0687902585758639E-3</v>
      </c>
      <c r="L94" s="63">
        <f t="shared" si="29"/>
        <v>4.2516823806988489E-3</v>
      </c>
      <c r="M94" s="63">
        <f t="shared" ca="1" si="30"/>
        <v>2.8618038996328053E-2</v>
      </c>
      <c r="N94" s="63">
        <f t="shared" ca="1" si="31"/>
        <v>1.0649447433502865E-5</v>
      </c>
      <c r="O94" s="17">
        <f t="shared" ca="1" si="32"/>
        <v>10993918733.212952</v>
      </c>
      <c r="P94" s="63">
        <f t="shared" ca="1" si="33"/>
        <v>10829003734.348593</v>
      </c>
      <c r="Q94" s="63">
        <f t="shared" ca="1" si="34"/>
        <v>443632267.96683127</v>
      </c>
      <c r="R94">
        <f t="shared" ca="1" si="35"/>
        <v>1.031961599745982E-2</v>
      </c>
    </row>
    <row r="95" spans="1:18">
      <c r="A95" s="73">
        <v>-9712</v>
      </c>
      <c r="B95" s="73">
        <v>3.0241280001064297E-2</v>
      </c>
      <c r="C95" s="73">
        <v>0.1</v>
      </c>
      <c r="D95" s="75">
        <f t="shared" si="21"/>
        <v>-0.97119999999999995</v>
      </c>
      <c r="E95" s="75">
        <f t="shared" si="22"/>
        <v>3.0241280001064297E-2</v>
      </c>
      <c r="F95" s="63">
        <f t="shared" si="23"/>
        <v>-9.7119999999999998E-2</v>
      </c>
      <c r="G95" s="63">
        <f t="shared" si="24"/>
        <v>3.0241280001064297E-3</v>
      </c>
      <c r="H95" s="63">
        <f t="shared" si="25"/>
        <v>9.4322943999999992E-2</v>
      </c>
      <c r="I95" s="63">
        <f t="shared" si="26"/>
        <v>-9.1606443212799982E-2</v>
      </c>
      <c r="J95" s="63">
        <f t="shared" si="27"/>
        <v>8.8968177648271335E-2</v>
      </c>
      <c r="K95" s="63">
        <f t="shared" si="28"/>
        <v>-2.9370331137033644E-3</v>
      </c>
      <c r="L95" s="63">
        <f t="shared" si="29"/>
        <v>2.8524465600287072E-3</v>
      </c>
      <c r="M95" s="63">
        <f t="shared" ca="1" si="30"/>
        <v>2.5251842143414815E-2</v>
      </c>
      <c r="N95" s="63">
        <f t="shared" ca="1" si="31"/>
        <v>2.4894490135345854E-6</v>
      </c>
      <c r="O95" s="17">
        <f t="shared" ca="1" si="32"/>
        <v>11508566082.090704</v>
      </c>
      <c r="P95" s="63">
        <f t="shared" ca="1" si="33"/>
        <v>9066348319.640583</v>
      </c>
      <c r="Q95" s="63">
        <f t="shared" ca="1" si="34"/>
        <v>303060843.52853602</v>
      </c>
      <c r="R95">
        <f t="shared" ca="1" si="35"/>
        <v>4.989437857649482E-3</v>
      </c>
    </row>
    <row r="96" spans="1:18">
      <c r="A96" s="73">
        <v>-8811</v>
      </c>
      <c r="B96" s="73">
        <v>1.7174590000649914E-2</v>
      </c>
      <c r="C96" s="73">
        <v>0.1</v>
      </c>
      <c r="D96" s="75">
        <f t="shared" si="21"/>
        <v>-0.88109999999999999</v>
      </c>
      <c r="E96" s="75">
        <f t="shared" si="22"/>
        <v>1.7174590000649914E-2</v>
      </c>
      <c r="F96" s="63">
        <f t="shared" si="23"/>
        <v>-8.8110000000000008E-2</v>
      </c>
      <c r="G96" s="63">
        <f t="shared" si="24"/>
        <v>1.7174590000649916E-3</v>
      </c>
      <c r="H96" s="63">
        <f t="shared" si="25"/>
        <v>7.7633721000000003E-2</v>
      </c>
      <c r="I96" s="63">
        <f t="shared" si="26"/>
        <v>-6.8403071573100008E-2</v>
      </c>
      <c r="J96" s="63">
        <f t="shared" si="27"/>
        <v>6.0269946363058415E-2</v>
      </c>
      <c r="K96" s="63">
        <f t="shared" si="28"/>
        <v>-1.5132531249572641E-3</v>
      </c>
      <c r="L96" s="63">
        <f t="shared" si="29"/>
        <v>1.3333273283998453E-3</v>
      </c>
      <c r="M96" s="63">
        <f t="shared" ca="1" si="30"/>
        <v>2.1392351256259538E-2</v>
      </c>
      <c r="N96" s="63">
        <f t="shared" ca="1" si="31"/>
        <v>1.7789510009321673E-6</v>
      </c>
      <c r="O96" s="17">
        <f t="shared" ca="1" si="32"/>
        <v>12097228015.537254</v>
      </c>
      <c r="P96" s="63">
        <f t="shared" ca="1" si="33"/>
        <v>7182183338.604969</v>
      </c>
      <c r="Q96" s="63">
        <f t="shared" ca="1" si="34"/>
        <v>172674335.49394155</v>
      </c>
      <c r="R96">
        <f t="shared" ca="1" si="35"/>
        <v>-4.2177612556096242E-3</v>
      </c>
    </row>
    <row r="97" spans="1:18">
      <c r="A97" s="73">
        <v>-8811</v>
      </c>
      <c r="B97" s="73">
        <v>1.7474590000347234E-2</v>
      </c>
      <c r="C97" s="73">
        <v>0.1</v>
      </c>
      <c r="D97" s="75">
        <f t="shared" si="21"/>
        <v>-0.88109999999999999</v>
      </c>
      <c r="E97" s="75">
        <f t="shared" si="22"/>
        <v>1.7474590000347234E-2</v>
      </c>
      <c r="F97" s="63">
        <f t="shared" si="23"/>
        <v>-8.8110000000000008E-2</v>
      </c>
      <c r="G97" s="63">
        <f t="shared" si="24"/>
        <v>1.7474590000347236E-3</v>
      </c>
      <c r="H97" s="63">
        <f t="shared" si="25"/>
        <v>7.7633721000000003E-2</v>
      </c>
      <c r="I97" s="63">
        <f t="shared" si="26"/>
        <v>-6.8403071573100008E-2</v>
      </c>
      <c r="J97" s="63">
        <f t="shared" si="27"/>
        <v>6.0269946363058415E-2</v>
      </c>
      <c r="K97" s="63">
        <f t="shared" si="28"/>
        <v>-1.5396861249305949E-3</v>
      </c>
      <c r="L97" s="63">
        <f t="shared" si="29"/>
        <v>1.3566174446763472E-3</v>
      </c>
      <c r="M97" s="63">
        <f t="shared" ca="1" si="30"/>
        <v>2.1392351256259538E-2</v>
      </c>
      <c r="N97" s="63">
        <f t="shared" ca="1" si="31"/>
        <v>1.5348853258327553E-6</v>
      </c>
      <c r="O97" s="17">
        <f t="shared" ca="1" si="32"/>
        <v>12097228015.537254</v>
      </c>
      <c r="P97" s="63">
        <f t="shared" ca="1" si="33"/>
        <v>7182183338.604969</v>
      </c>
      <c r="Q97" s="63">
        <f t="shared" ca="1" si="34"/>
        <v>172674335.49394155</v>
      </c>
      <c r="R97">
        <f t="shared" ca="1" si="35"/>
        <v>-3.917761255912304E-3</v>
      </c>
    </row>
    <row r="98" spans="1:18">
      <c r="A98" s="73">
        <v>-8811</v>
      </c>
      <c r="B98" s="73">
        <v>2.5474590001977049E-2</v>
      </c>
      <c r="C98" s="73">
        <v>0.1</v>
      </c>
      <c r="D98" s="75">
        <f t="shared" si="21"/>
        <v>-0.88109999999999999</v>
      </c>
      <c r="E98" s="75">
        <f t="shared" si="22"/>
        <v>2.5474590001977049E-2</v>
      </c>
      <c r="F98" s="63">
        <f t="shared" si="23"/>
        <v>-8.8110000000000008E-2</v>
      </c>
      <c r="G98" s="63">
        <f t="shared" si="24"/>
        <v>2.5474590001977049E-3</v>
      </c>
      <c r="H98" s="63">
        <f t="shared" si="25"/>
        <v>7.7633721000000003E-2</v>
      </c>
      <c r="I98" s="63">
        <f t="shared" si="26"/>
        <v>-6.8403071573100008E-2</v>
      </c>
      <c r="J98" s="63">
        <f t="shared" si="27"/>
        <v>6.0269946363058415E-2</v>
      </c>
      <c r="K98" s="63">
        <f t="shared" si="28"/>
        <v>-2.2445661250741979E-3</v>
      </c>
      <c r="L98" s="63">
        <f t="shared" si="29"/>
        <v>1.9776872128028757E-3</v>
      </c>
      <c r="M98" s="63">
        <f t="shared" ca="1" si="30"/>
        <v>2.1392351256259538E-2</v>
      </c>
      <c r="N98" s="63">
        <f t="shared" ca="1" si="31"/>
        <v>1.6664673177037277E-6</v>
      </c>
      <c r="O98" s="17">
        <f t="shared" ca="1" si="32"/>
        <v>12097228015.537254</v>
      </c>
      <c r="P98" s="63">
        <f t="shared" ca="1" si="33"/>
        <v>7182183338.604969</v>
      </c>
      <c r="Q98" s="63">
        <f t="shared" ca="1" si="34"/>
        <v>172674335.49394155</v>
      </c>
      <c r="R98">
        <f t="shared" ca="1" si="35"/>
        <v>4.0822387457175105E-3</v>
      </c>
    </row>
    <row r="99" spans="1:18">
      <c r="A99" s="73">
        <v>-8005.5</v>
      </c>
      <c r="B99" s="73">
        <v>2.3971294998773374E-2</v>
      </c>
      <c r="C99" s="73">
        <v>1</v>
      </c>
      <c r="D99" s="75">
        <f t="shared" si="21"/>
        <v>-0.80054999999999998</v>
      </c>
      <c r="E99" s="75">
        <f t="shared" si="22"/>
        <v>2.3971294998773374E-2</v>
      </c>
      <c r="F99" s="63">
        <f t="shared" si="23"/>
        <v>-0.80054999999999998</v>
      </c>
      <c r="G99" s="63">
        <f t="shared" si="24"/>
        <v>2.3971294998773374E-2</v>
      </c>
      <c r="H99" s="63">
        <f t="shared" si="25"/>
        <v>0.64088030249999994</v>
      </c>
      <c r="I99" s="63">
        <f t="shared" si="26"/>
        <v>-0.51305672616637499</v>
      </c>
      <c r="J99" s="63">
        <f t="shared" si="27"/>
        <v>0.41072756213249151</v>
      </c>
      <c r="K99" s="63">
        <f t="shared" si="28"/>
        <v>-1.9190220211268025E-2</v>
      </c>
      <c r="L99" s="63">
        <f t="shared" si="29"/>
        <v>1.5362730790130617E-2</v>
      </c>
      <c r="M99" s="63">
        <f t="shared" ca="1" si="30"/>
        <v>1.8177487755368427E-2</v>
      </c>
      <c r="N99" s="63">
        <f t="shared" ca="1" si="31"/>
        <v>3.3568202373731631E-5</v>
      </c>
      <c r="O99" s="17">
        <f t="shared" ca="1" si="32"/>
        <v>1258269992765.5078</v>
      </c>
      <c r="P99" s="63">
        <f t="shared" ca="1" si="33"/>
        <v>573065915619.93506</v>
      </c>
      <c r="Q99" s="63">
        <f t="shared" ca="1" si="34"/>
        <v>9038845661.7713242</v>
      </c>
      <c r="R99">
        <f t="shared" ca="1" si="35"/>
        <v>5.793807243404947E-3</v>
      </c>
    </row>
    <row r="100" spans="1:18">
      <c r="A100" s="73">
        <v>-8003</v>
      </c>
      <c r="B100" s="73">
        <v>2.2757069993531331E-2</v>
      </c>
      <c r="C100" s="73">
        <v>1</v>
      </c>
      <c r="D100" s="75">
        <f t="shared" si="21"/>
        <v>-0.80030000000000001</v>
      </c>
      <c r="E100" s="75">
        <f t="shared" si="22"/>
        <v>2.2757069993531331E-2</v>
      </c>
      <c r="F100" s="63">
        <f t="shared" si="23"/>
        <v>-0.80030000000000001</v>
      </c>
      <c r="G100" s="63">
        <f t="shared" si="24"/>
        <v>2.2757069993531331E-2</v>
      </c>
      <c r="H100" s="63">
        <f t="shared" si="25"/>
        <v>0.64048009000000006</v>
      </c>
      <c r="I100" s="63">
        <f t="shared" si="26"/>
        <v>-0.5125762160270001</v>
      </c>
      <c r="J100" s="63">
        <f t="shared" si="27"/>
        <v>0.4102147456864082</v>
      </c>
      <c r="K100" s="63">
        <f t="shared" si="28"/>
        <v>-1.8212483115823123E-2</v>
      </c>
      <c r="L100" s="63">
        <f t="shared" si="29"/>
        <v>1.4575450237593246E-2</v>
      </c>
      <c r="M100" s="63">
        <f t="shared" ca="1" si="30"/>
        <v>1.8167856048970782E-2</v>
      </c>
      <c r="N100" s="63">
        <f t="shared" ca="1" si="31"/>
        <v>2.1060884628948997E-5</v>
      </c>
      <c r="O100" s="17">
        <f t="shared" ca="1" si="32"/>
        <v>1258414339609.4756</v>
      </c>
      <c r="P100" s="63">
        <f t="shared" ca="1" si="33"/>
        <v>572647858390.09058</v>
      </c>
      <c r="Q100" s="63">
        <f t="shared" ca="1" si="34"/>
        <v>9017925793.5428352</v>
      </c>
      <c r="R100">
        <f t="shared" ca="1" si="35"/>
        <v>4.5892139445605495E-3</v>
      </c>
    </row>
    <row r="101" spans="1:18">
      <c r="A101" s="73">
        <v>-7925</v>
      </c>
      <c r="B101" s="73">
        <v>2.2693250000884291E-2</v>
      </c>
      <c r="C101" s="73">
        <v>1</v>
      </c>
      <c r="D101" s="75">
        <f t="shared" si="21"/>
        <v>-0.79249999999999998</v>
      </c>
      <c r="E101" s="75">
        <f t="shared" si="22"/>
        <v>2.2693250000884291E-2</v>
      </c>
      <c r="F101" s="63">
        <f t="shared" si="23"/>
        <v>-0.79249999999999998</v>
      </c>
      <c r="G101" s="63">
        <f t="shared" si="24"/>
        <v>2.2693250000884291E-2</v>
      </c>
      <c r="H101" s="63">
        <f t="shared" si="25"/>
        <v>0.62805624999999998</v>
      </c>
      <c r="I101" s="63">
        <f t="shared" si="26"/>
        <v>-0.49773457812499999</v>
      </c>
      <c r="J101" s="63">
        <f t="shared" si="27"/>
        <v>0.39445465316406247</v>
      </c>
      <c r="K101" s="63">
        <f t="shared" si="28"/>
        <v>-1.7984400625700801E-2</v>
      </c>
      <c r="L101" s="63">
        <f t="shared" si="29"/>
        <v>1.4252637495867885E-2</v>
      </c>
      <c r="M101" s="63">
        <f t="shared" ca="1" si="30"/>
        <v>1.7868422769848742E-2</v>
      </c>
      <c r="N101" s="63">
        <f t="shared" ca="1" si="31"/>
        <v>2.3278957809342161E-5</v>
      </c>
      <c r="O101" s="17">
        <f t="shared" ca="1" si="32"/>
        <v>1262897787699.2451</v>
      </c>
      <c r="P101" s="63">
        <f t="shared" ca="1" si="33"/>
        <v>559702509063.39526</v>
      </c>
      <c r="Q101" s="63">
        <f t="shared" ca="1" si="34"/>
        <v>8378926029.0383158</v>
      </c>
      <c r="R101">
        <f t="shared" ca="1" si="35"/>
        <v>4.8248272310355486E-3</v>
      </c>
    </row>
    <row r="102" spans="1:18">
      <c r="A102" s="73">
        <v>-7922.5</v>
      </c>
      <c r="B102" s="73">
        <v>1.957902499998454E-2</v>
      </c>
      <c r="C102" s="73">
        <v>1</v>
      </c>
      <c r="D102" s="75">
        <f t="shared" si="21"/>
        <v>-0.79225000000000001</v>
      </c>
      <c r="E102" s="75">
        <f t="shared" si="22"/>
        <v>1.957902499998454E-2</v>
      </c>
      <c r="F102" s="63">
        <f t="shared" si="23"/>
        <v>-0.79225000000000001</v>
      </c>
      <c r="G102" s="63">
        <f t="shared" si="24"/>
        <v>1.957902499998454E-2</v>
      </c>
      <c r="H102" s="63">
        <f t="shared" si="25"/>
        <v>0.62766006250000006</v>
      </c>
      <c r="I102" s="63">
        <f t="shared" si="26"/>
        <v>-0.49726368451562503</v>
      </c>
      <c r="J102" s="63">
        <f t="shared" si="27"/>
        <v>0.39395715405750392</v>
      </c>
      <c r="K102" s="63">
        <f t="shared" si="28"/>
        <v>-1.5511482556237752E-2</v>
      </c>
      <c r="L102" s="63">
        <f t="shared" si="29"/>
        <v>1.228897205517936E-2</v>
      </c>
      <c r="M102" s="63">
        <f t="shared" ca="1" si="30"/>
        <v>1.7858860035277029E-2</v>
      </c>
      <c r="N102" s="63">
        <f t="shared" ca="1" si="31"/>
        <v>2.9589675058071942E-6</v>
      </c>
      <c r="O102" s="17">
        <f t="shared" ca="1" si="32"/>
        <v>1263040839899.4751</v>
      </c>
      <c r="P102" s="63">
        <f t="shared" ca="1" si="33"/>
        <v>559290727811.80396</v>
      </c>
      <c r="Q102" s="63">
        <f t="shared" ca="1" si="34"/>
        <v>8358882426.4449797</v>
      </c>
      <c r="R102">
        <f t="shared" ca="1" si="35"/>
        <v>1.7201649647075115E-3</v>
      </c>
    </row>
    <row r="103" spans="1:18">
      <c r="A103" s="73">
        <v>-6215.5</v>
      </c>
      <c r="B103" s="73">
        <v>1.5086195002368186E-2</v>
      </c>
      <c r="C103" s="73">
        <v>1</v>
      </c>
      <c r="D103" s="75">
        <f t="shared" si="21"/>
        <v>-0.62155000000000005</v>
      </c>
      <c r="E103" s="75">
        <f t="shared" si="22"/>
        <v>1.5086195002368186E-2</v>
      </c>
      <c r="F103" s="63">
        <f t="shared" si="23"/>
        <v>-0.62155000000000005</v>
      </c>
      <c r="G103" s="63">
        <f t="shared" si="24"/>
        <v>1.5086195002368186E-2</v>
      </c>
      <c r="H103" s="63">
        <f t="shared" si="25"/>
        <v>0.38632440250000005</v>
      </c>
      <c r="I103" s="63">
        <f t="shared" si="26"/>
        <v>-0.24011993237387505</v>
      </c>
      <c r="J103" s="63">
        <f t="shared" si="27"/>
        <v>0.14924654396698206</v>
      </c>
      <c r="K103" s="63">
        <f t="shared" si="28"/>
        <v>-9.3768245037219467E-3</v>
      </c>
      <c r="L103" s="63">
        <f t="shared" si="29"/>
        <v>5.8281652702883765E-3</v>
      </c>
      <c r="M103" s="63">
        <f t="shared" ca="1" si="30"/>
        <v>1.1829469151166897E-2</v>
      </c>
      <c r="N103" s="63">
        <f t="shared" ca="1" si="31"/>
        <v>1.0606263269882757E-5</v>
      </c>
      <c r="O103" s="17">
        <f t="shared" ca="1" si="32"/>
        <v>1350887400543.7268</v>
      </c>
      <c r="P103" s="63">
        <f t="shared" ca="1" si="33"/>
        <v>320992848005.86206</v>
      </c>
      <c r="Q103" s="63">
        <f t="shared" ca="1" si="34"/>
        <v>420203946.9796291</v>
      </c>
      <c r="R103">
        <f t="shared" ca="1" si="35"/>
        <v>3.2567258512012885E-3</v>
      </c>
    </row>
    <row r="104" spans="1:18">
      <c r="A104" s="73">
        <v>-6215</v>
      </c>
      <c r="B104" s="73">
        <v>1.5063350001582876E-2</v>
      </c>
      <c r="C104" s="73">
        <v>1</v>
      </c>
      <c r="D104" s="75">
        <f t="shared" si="21"/>
        <v>-0.62150000000000005</v>
      </c>
      <c r="E104" s="75">
        <f t="shared" si="22"/>
        <v>1.5063350001582876E-2</v>
      </c>
      <c r="F104" s="63">
        <f t="shared" si="23"/>
        <v>-0.62150000000000005</v>
      </c>
      <c r="G104" s="63">
        <f t="shared" si="24"/>
        <v>1.5063350001582876E-2</v>
      </c>
      <c r="H104" s="63">
        <f t="shared" si="25"/>
        <v>0.38626225000000008</v>
      </c>
      <c r="I104" s="63">
        <f t="shared" si="26"/>
        <v>-0.24006198837500006</v>
      </c>
      <c r="J104" s="63">
        <f t="shared" si="27"/>
        <v>0.14919852577506254</v>
      </c>
      <c r="K104" s="63">
        <f t="shared" si="28"/>
        <v>-9.3618720259837588E-3</v>
      </c>
      <c r="L104" s="63">
        <f t="shared" si="29"/>
        <v>5.8184034641489066E-3</v>
      </c>
      <c r="M104" s="63">
        <f t="shared" ca="1" si="30"/>
        <v>1.1827849370375794E-2</v>
      </c>
      <c r="N104" s="63">
        <f t="shared" ca="1" si="31"/>
        <v>1.0468464334541425E-5</v>
      </c>
      <c r="O104" s="17">
        <f t="shared" ca="1" si="32"/>
        <v>1350910142682.064</v>
      </c>
      <c r="P104" s="63">
        <f t="shared" ca="1" si="33"/>
        <v>320934882449.50977</v>
      </c>
      <c r="Q104" s="63">
        <f t="shared" ca="1" si="34"/>
        <v>419399028.0703159</v>
      </c>
      <c r="R104">
        <f t="shared" ca="1" si="35"/>
        <v>3.2355006312070819E-3</v>
      </c>
    </row>
    <row r="105" spans="1:18">
      <c r="A105" s="73">
        <v>-6204</v>
      </c>
      <c r="B105" s="73">
        <v>1.836075999744935E-2</v>
      </c>
      <c r="C105" s="73">
        <v>1</v>
      </c>
      <c r="D105" s="75">
        <f t="shared" si="21"/>
        <v>-0.62039999999999995</v>
      </c>
      <c r="E105" s="75">
        <f t="shared" si="22"/>
        <v>1.836075999744935E-2</v>
      </c>
      <c r="F105" s="63">
        <f t="shared" si="23"/>
        <v>-0.62039999999999995</v>
      </c>
      <c r="G105" s="63">
        <f t="shared" si="24"/>
        <v>1.836075999744935E-2</v>
      </c>
      <c r="H105" s="63">
        <f t="shared" si="25"/>
        <v>0.38489615999999993</v>
      </c>
      <c r="I105" s="63">
        <f t="shared" si="26"/>
        <v>-0.23878957766399994</v>
      </c>
      <c r="J105" s="63">
        <f t="shared" si="27"/>
        <v>0.14814505398274555</v>
      </c>
      <c r="K105" s="63">
        <f t="shared" si="28"/>
        <v>-1.1391015502417575E-2</v>
      </c>
      <c r="L105" s="63">
        <f t="shared" si="29"/>
        <v>7.0669860176998632E-3</v>
      </c>
      <c r="M105" s="63">
        <f t="shared" ca="1" si="30"/>
        <v>1.1792235869831115E-2</v>
      </c>
      <c r="N105" s="63">
        <f t="shared" ca="1" si="31"/>
        <v>4.3145509215102892E-5</v>
      </c>
      <c r="O105" s="17">
        <f t="shared" ca="1" si="32"/>
        <v>1351410011062.311</v>
      </c>
      <c r="P105" s="63">
        <f t="shared" ca="1" si="33"/>
        <v>319661290454.98535</v>
      </c>
      <c r="Q105" s="63">
        <f t="shared" ca="1" si="34"/>
        <v>401892774.85215151</v>
      </c>
      <c r="R105">
        <f t="shared" ca="1" si="35"/>
        <v>6.5685241276182346E-3</v>
      </c>
    </row>
    <row r="106" spans="1:18">
      <c r="A106" s="73">
        <v>-6196</v>
      </c>
      <c r="B106" s="73">
        <v>1.4295239998318721E-2</v>
      </c>
      <c r="C106" s="73">
        <v>1</v>
      </c>
      <c r="D106" s="75">
        <f t="shared" si="21"/>
        <v>-0.61960000000000004</v>
      </c>
      <c r="E106" s="75">
        <f t="shared" si="22"/>
        <v>1.4295239998318721E-2</v>
      </c>
      <c r="F106" s="63">
        <f t="shared" si="23"/>
        <v>-0.61960000000000004</v>
      </c>
      <c r="G106" s="63">
        <f t="shared" si="24"/>
        <v>1.4295239998318721E-2</v>
      </c>
      <c r="H106" s="63">
        <f t="shared" si="25"/>
        <v>0.38390416000000005</v>
      </c>
      <c r="I106" s="63">
        <f t="shared" si="26"/>
        <v>-0.23786701753600004</v>
      </c>
      <c r="J106" s="63">
        <f t="shared" si="27"/>
        <v>0.14738240406530564</v>
      </c>
      <c r="K106" s="63">
        <f t="shared" si="28"/>
        <v>-8.8573307029582802E-3</v>
      </c>
      <c r="L106" s="63">
        <f t="shared" si="29"/>
        <v>5.4880021035529506E-3</v>
      </c>
      <c r="M106" s="63">
        <f t="shared" ca="1" si="30"/>
        <v>1.1766361188665468E-2</v>
      </c>
      <c r="N106" s="63">
        <f t="shared" ca="1" si="31"/>
        <v>6.3952280339132512E-6</v>
      </c>
      <c r="O106" s="17">
        <f t="shared" ca="1" si="32"/>
        <v>1351773000381.7878</v>
      </c>
      <c r="P106" s="63">
        <f t="shared" ca="1" si="33"/>
        <v>318737023253.29651</v>
      </c>
      <c r="Q106" s="63">
        <f t="shared" ca="1" si="34"/>
        <v>389403320.08882761</v>
      </c>
      <c r="R106">
        <f t="shared" ca="1" si="35"/>
        <v>2.5288788096532525E-3</v>
      </c>
    </row>
    <row r="107" spans="1:18">
      <c r="A107" s="73">
        <v>-6195.5</v>
      </c>
      <c r="B107" s="73">
        <v>1.5172394996625371E-2</v>
      </c>
      <c r="C107" s="73">
        <v>1</v>
      </c>
      <c r="D107" s="75">
        <f t="shared" si="21"/>
        <v>-0.61955000000000005</v>
      </c>
      <c r="E107" s="75">
        <f t="shared" si="22"/>
        <v>1.5172394996625371E-2</v>
      </c>
      <c r="F107" s="63">
        <f t="shared" si="23"/>
        <v>-0.61955000000000005</v>
      </c>
      <c r="G107" s="63">
        <f t="shared" si="24"/>
        <v>1.5172394996625371E-2</v>
      </c>
      <c r="H107" s="63">
        <f t="shared" si="25"/>
        <v>0.38384220250000006</v>
      </c>
      <c r="I107" s="63">
        <f t="shared" si="26"/>
        <v>-0.23780943655887504</v>
      </c>
      <c r="J107" s="63">
        <f t="shared" si="27"/>
        <v>0.14733483642005105</v>
      </c>
      <c r="K107" s="63">
        <f t="shared" si="28"/>
        <v>-9.4000573201592497E-3</v>
      </c>
      <c r="L107" s="63">
        <f t="shared" si="29"/>
        <v>5.8238055127046639E-3</v>
      </c>
      <c r="M107" s="63">
        <f t="shared" ca="1" si="30"/>
        <v>1.1764744749366556E-2</v>
      </c>
      <c r="N107" s="63">
        <f t="shared" ca="1" si="31"/>
        <v>1.1612080207643068E-5</v>
      </c>
      <c r="O107" s="17">
        <f t="shared" ca="1" si="32"/>
        <v>1351795671793.459</v>
      </c>
      <c r="P107" s="63">
        <f t="shared" ca="1" si="33"/>
        <v>318679311918.95184</v>
      </c>
      <c r="Q107" s="63">
        <f t="shared" ca="1" si="34"/>
        <v>388629497.20638579</v>
      </c>
      <c r="R107">
        <f t="shared" ca="1" si="35"/>
        <v>3.4076502472588158E-3</v>
      </c>
    </row>
    <row r="108" spans="1:18">
      <c r="A108" s="73">
        <v>-6143</v>
      </c>
      <c r="B108" s="73">
        <v>1.3573669995821547E-2</v>
      </c>
      <c r="C108" s="73">
        <v>1</v>
      </c>
      <c r="D108" s="75">
        <f t="shared" si="21"/>
        <v>-0.61429999999999996</v>
      </c>
      <c r="E108" s="75">
        <f t="shared" si="22"/>
        <v>1.3573669995821547E-2</v>
      </c>
      <c r="F108" s="63">
        <f t="shared" si="23"/>
        <v>-0.61429999999999996</v>
      </c>
      <c r="G108" s="63">
        <f t="shared" si="24"/>
        <v>1.3573669995821547E-2</v>
      </c>
      <c r="H108" s="63">
        <f t="shared" si="25"/>
        <v>0.37736448999999994</v>
      </c>
      <c r="I108" s="63">
        <f t="shared" si="26"/>
        <v>-0.23181500620699994</v>
      </c>
      <c r="J108" s="63">
        <f t="shared" si="27"/>
        <v>0.14240395831296004</v>
      </c>
      <c r="K108" s="63">
        <f t="shared" si="28"/>
        <v>-8.3383054784331757E-3</v>
      </c>
      <c r="L108" s="63">
        <f t="shared" si="29"/>
        <v>5.1222210554014991E-3</v>
      </c>
      <c r="M108" s="63">
        <f t="shared" ca="1" si="30"/>
        <v>1.1595495428211963E-2</v>
      </c>
      <c r="N108" s="63">
        <f t="shared" ca="1" si="31"/>
        <v>3.9131746199373627E-6</v>
      </c>
      <c r="O108" s="17">
        <f t="shared" ca="1" si="32"/>
        <v>1354166062542.426</v>
      </c>
      <c r="P108" s="63">
        <f t="shared" ca="1" si="33"/>
        <v>312655791057.59436</v>
      </c>
      <c r="Q108" s="63">
        <f t="shared" ca="1" si="34"/>
        <v>311791509.11809158</v>
      </c>
      <c r="R108">
        <f t="shared" ca="1" si="35"/>
        <v>1.9781745676095835E-3</v>
      </c>
    </row>
    <row r="109" spans="1:18">
      <c r="A109" s="73">
        <v>-6143</v>
      </c>
      <c r="B109" s="73">
        <v>1.6573670000070706E-2</v>
      </c>
      <c r="C109" s="73">
        <v>1</v>
      </c>
      <c r="D109" s="75">
        <f t="shared" si="21"/>
        <v>-0.61429999999999996</v>
      </c>
      <c r="E109" s="75">
        <f t="shared" si="22"/>
        <v>1.6573670000070706E-2</v>
      </c>
      <c r="F109" s="63">
        <f t="shared" si="23"/>
        <v>-0.61429999999999996</v>
      </c>
      <c r="G109" s="63">
        <f t="shared" si="24"/>
        <v>1.6573670000070706E-2</v>
      </c>
      <c r="H109" s="63">
        <f t="shared" si="25"/>
        <v>0.37736448999999994</v>
      </c>
      <c r="I109" s="63">
        <f t="shared" si="26"/>
        <v>-0.23181500620699994</v>
      </c>
      <c r="J109" s="63">
        <f t="shared" si="27"/>
        <v>0.14240395831296004</v>
      </c>
      <c r="K109" s="63">
        <f t="shared" si="28"/>
        <v>-1.0181205481043435E-2</v>
      </c>
      <c r="L109" s="63">
        <f t="shared" si="29"/>
        <v>6.2543145270049817E-3</v>
      </c>
      <c r="M109" s="63">
        <f t="shared" ca="1" si="30"/>
        <v>1.1595495428211963E-2</v>
      </c>
      <c r="N109" s="63">
        <f t="shared" ca="1" si="31"/>
        <v>2.4782222067900978E-5</v>
      </c>
      <c r="O109" s="17">
        <f t="shared" ca="1" si="32"/>
        <v>1354166062542.426</v>
      </c>
      <c r="P109" s="63">
        <f t="shared" ca="1" si="33"/>
        <v>312655791057.59436</v>
      </c>
      <c r="Q109" s="63">
        <f t="shared" ca="1" si="34"/>
        <v>311791509.11809158</v>
      </c>
      <c r="R109">
        <f t="shared" ca="1" si="35"/>
        <v>4.9781745718587428E-3</v>
      </c>
    </row>
    <row r="110" spans="1:18">
      <c r="A110" s="73">
        <v>-4366</v>
      </c>
      <c r="B110" s="73">
        <v>9.3825399962952361E-3</v>
      </c>
      <c r="C110" s="73">
        <v>1</v>
      </c>
      <c r="D110" s="75">
        <f t="shared" si="21"/>
        <v>-0.43659999999999999</v>
      </c>
      <c r="E110" s="75">
        <f t="shared" si="22"/>
        <v>9.3825399962952361E-3</v>
      </c>
      <c r="F110" s="63">
        <f t="shared" si="23"/>
        <v>-0.43659999999999999</v>
      </c>
      <c r="G110" s="63">
        <f t="shared" si="24"/>
        <v>9.3825399962952361E-3</v>
      </c>
      <c r="H110" s="63">
        <f t="shared" si="25"/>
        <v>0.19061955999999999</v>
      </c>
      <c r="I110" s="63">
        <f t="shared" si="26"/>
        <v>-8.322449989599999E-2</v>
      </c>
      <c r="J110" s="63">
        <f t="shared" si="27"/>
        <v>3.6335816654593595E-2</v>
      </c>
      <c r="K110" s="63">
        <f t="shared" si="28"/>
        <v>-4.0964169623825004E-3</v>
      </c>
      <c r="L110" s="63">
        <f t="shared" si="29"/>
        <v>1.7884956457761996E-3</v>
      </c>
      <c r="M110" s="63">
        <f t="shared" ca="1" si="30"/>
        <v>6.4238992891521695E-3</v>
      </c>
      <c r="N110" s="63">
        <f t="shared" ca="1" si="31"/>
        <v>8.7535548339640246E-6</v>
      </c>
      <c r="O110" s="17">
        <f t="shared" ca="1" si="32"/>
        <v>1422222012685.699</v>
      </c>
      <c r="P110" s="63">
        <f t="shared" ca="1" si="33"/>
        <v>148319592380.16946</v>
      </c>
      <c r="Q110" s="63">
        <f t="shared" ca="1" si="34"/>
        <v>2267767425.4133754</v>
      </c>
      <c r="R110">
        <f t="shared" ca="1" si="35"/>
        <v>2.9586407071430666E-3</v>
      </c>
    </row>
    <row r="111" spans="1:18">
      <c r="A111" s="73">
        <v>-4361</v>
      </c>
      <c r="B111" s="73">
        <v>8.8540900032967329E-3</v>
      </c>
      <c r="C111" s="73">
        <v>1</v>
      </c>
      <c r="D111" s="75">
        <f t="shared" si="21"/>
        <v>-0.43609999999999999</v>
      </c>
      <c r="E111" s="75">
        <f t="shared" si="22"/>
        <v>8.8540900032967329E-3</v>
      </c>
      <c r="F111" s="63">
        <f t="shared" si="23"/>
        <v>-0.43609999999999999</v>
      </c>
      <c r="G111" s="63">
        <f t="shared" si="24"/>
        <v>8.8540900032967329E-3</v>
      </c>
      <c r="H111" s="63">
        <f t="shared" si="25"/>
        <v>0.19018320999999999</v>
      </c>
      <c r="I111" s="63">
        <f t="shared" si="26"/>
        <v>-8.2938897880999993E-2</v>
      </c>
      <c r="J111" s="63">
        <f t="shared" si="27"/>
        <v>3.6169653365904095E-2</v>
      </c>
      <c r="K111" s="63">
        <f t="shared" si="28"/>
        <v>-3.8612686504377052E-3</v>
      </c>
      <c r="L111" s="63">
        <f t="shared" si="29"/>
        <v>1.6838992584558832E-3</v>
      </c>
      <c r="M111" s="63">
        <f t="shared" ca="1" si="30"/>
        <v>6.4108746136304351E-3</v>
      </c>
      <c r="N111" s="63">
        <f t="shared" ca="1" si="31"/>
        <v>5.969301440302239E-6</v>
      </c>
      <c r="O111" s="17">
        <f t="shared" ca="1" si="32"/>
        <v>1422379214537.4839</v>
      </c>
      <c r="P111" s="63">
        <f t="shared" ca="1" si="33"/>
        <v>147958276087.35501</v>
      </c>
      <c r="Q111" s="63">
        <f t="shared" ca="1" si="34"/>
        <v>2284164561.4353838</v>
      </c>
      <c r="R111">
        <f t="shared" ca="1" si="35"/>
        <v>2.4432153896662978E-3</v>
      </c>
    </row>
    <row r="112" spans="1:18">
      <c r="A112" s="73">
        <v>-4219</v>
      </c>
      <c r="B112" s="73">
        <v>1.4466109998465981E-2</v>
      </c>
      <c r="C112" s="73">
        <v>0.1</v>
      </c>
      <c r="D112" s="75">
        <f t="shared" si="21"/>
        <v>-0.4219</v>
      </c>
      <c r="E112" s="75">
        <f t="shared" si="22"/>
        <v>1.4466109998465981E-2</v>
      </c>
      <c r="F112" s="63">
        <f t="shared" si="23"/>
        <v>-4.2190000000000005E-2</v>
      </c>
      <c r="G112" s="63">
        <f t="shared" si="24"/>
        <v>1.4466109998465982E-3</v>
      </c>
      <c r="H112" s="63">
        <f t="shared" si="25"/>
        <v>1.7799961000000003E-2</v>
      </c>
      <c r="I112" s="63">
        <f t="shared" si="26"/>
        <v>-7.5098035459000012E-3</v>
      </c>
      <c r="J112" s="63">
        <f t="shared" si="27"/>
        <v>3.1683861160152105E-3</v>
      </c>
      <c r="K112" s="63">
        <f t="shared" si="28"/>
        <v>-6.103251808352798E-4</v>
      </c>
      <c r="L112" s="63">
        <f t="shared" si="29"/>
        <v>2.5749619379440453E-4</v>
      </c>
      <c r="M112" s="63">
        <f t="shared" ca="1" si="30"/>
        <v>6.0445507676815096E-3</v>
      </c>
      <c r="N112" s="63">
        <f t="shared" ca="1" si="31"/>
        <v>7.0922659877611144E-6</v>
      </c>
      <c r="O112" s="17">
        <f t="shared" ca="1" si="32"/>
        <v>14267613948.46821</v>
      </c>
      <c r="P112" s="63">
        <f t="shared" ca="1" si="33"/>
        <v>1379161783.9564967</v>
      </c>
      <c r="Q112" s="63">
        <f t="shared" ca="1" si="34"/>
        <v>27715848.446209416</v>
      </c>
      <c r="R112">
        <f t="shared" ca="1" si="35"/>
        <v>8.4215592307844717E-3</v>
      </c>
    </row>
    <row r="113" spans="1:18">
      <c r="A113" s="73">
        <v>-3460</v>
      </c>
      <c r="B113" s="73">
        <v>5.4873999979463406E-3</v>
      </c>
      <c r="C113" s="73">
        <v>1</v>
      </c>
      <c r="D113" s="75">
        <f t="shared" si="21"/>
        <v>-0.34599999999999997</v>
      </c>
      <c r="E113" s="75">
        <f t="shared" si="22"/>
        <v>5.4873999979463406E-3</v>
      </c>
      <c r="F113" s="63">
        <f t="shared" si="23"/>
        <v>-0.34599999999999997</v>
      </c>
      <c r="G113" s="63">
        <f t="shared" si="24"/>
        <v>5.4873999979463406E-3</v>
      </c>
      <c r="H113" s="63">
        <f t="shared" si="25"/>
        <v>0.11971599999999999</v>
      </c>
      <c r="I113" s="63">
        <f t="shared" si="26"/>
        <v>-4.1421735999999994E-2</v>
      </c>
      <c r="J113" s="63">
        <f t="shared" si="27"/>
        <v>1.4331920655999997E-2</v>
      </c>
      <c r="K113" s="63">
        <f t="shared" si="28"/>
        <v>-1.8986403992894336E-3</v>
      </c>
      <c r="L113" s="63">
        <f t="shared" si="29"/>
        <v>6.5692957815414402E-4</v>
      </c>
      <c r="M113" s="63">
        <f t="shared" ca="1" si="30"/>
        <v>4.2037091165120864E-3</v>
      </c>
      <c r="N113" s="63">
        <f t="shared" ca="1" si="31"/>
        <v>1.6478622790774525E-6</v>
      </c>
      <c r="O113" s="17">
        <f t="shared" ca="1" si="32"/>
        <v>1447460259216.1099</v>
      </c>
      <c r="P113" s="63">
        <f t="shared" ca="1" si="33"/>
        <v>91162792246.721466</v>
      </c>
      <c r="Q113" s="63">
        <f t="shared" ca="1" si="34"/>
        <v>6033787053.7624683</v>
      </c>
      <c r="R113">
        <f t="shared" ca="1" si="35"/>
        <v>1.2836908814342542E-3</v>
      </c>
    </row>
    <row r="114" spans="1:18">
      <c r="A114" s="73">
        <v>-3421</v>
      </c>
      <c r="B114" s="73">
        <v>-1.5794510007253848E-2</v>
      </c>
      <c r="C114" s="73">
        <v>0.1</v>
      </c>
      <c r="D114" s="75">
        <f t="shared" si="21"/>
        <v>-0.34210000000000002</v>
      </c>
      <c r="E114" s="75">
        <f t="shared" si="22"/>
        <v>-1.5794510007253848E-2</v>
      </c>
      <c r="F114" s="63">
        <f t="shared" si="23"/>
        <v>-3.4210000000000004E-2</v>
      </c>
      <c r="G114" s="63">
        <f t="shared" si="24"/>
        <v>-1.579451000725385E-3</v>
      </c>
      <c r="H114" s="63">
        <f t="shared" si="25"/>
        <v>1.1703241000000001E-2</v>
      </c>
      <c r="I114" s="63">
        <f t="shared" si="26"/>
        <v>-4.0036787461000005E-3</v>
      </c>
      <c r="J114" s="63">
        <f t="shared" si="27"/>
        <v>1.3696584990408101E-3</v>
      </c>
      <c r="K114" s="63">
        <f t="shared" si="28"/>
        <v>5.4033018734815424E-4</v>
      </c>
      <c r="L114" s="63">
        <f t="shared" si="29"/>
        <v>-1.8484695709180358E-4</v>
      </c>
      <c r="M114" s="63">
        <f t="shared" ca="1" si="30"/>
        <v>4.1144534366006381E-3</v>
      </c>
      <c r="N114" s="63">
        <f t="shared" ca="1" si="31"/>
        <v>3.9636682540873434E-5</v>
      </c>
      <c r="O114" s="17">
        <f t="shared" ca="1" si="32"/>
        <v>14483987042.569098</v>
      </c>
      <c r="P114" s="63">
        <f t="shared" ca="1" si="33"/>
        <v>890632610.73101985</v>
      </c>
      <c r="Q114" s="63">
        <f t="shared" ca="1" si="34"/>
        <v>62287394.433030188</v>
      </c>
      <c r="R114">
        <f t="shared" ca="1" si="35"/>
        <v>-1.9908963443854486E-2</v>
      </c>
    </row>
    <row r="115" spans="1:18">
      <c r="A115" s="73">
        <v>-2479</v>
      </c>
      <c r="B115" s="73">
        <v>-1.0344900001655333E-3</v>
      </c>
      <c r="C115" s="73">
        <v>1</v>
      </c>
      <c r="D115" s="75">
        <f t="shared" si="21"/>
        <v>-0.24790000000000001</v>
      </c>
      <c r="E115" s="75">
        <f t="shared" si="22"/>
        <v>-1.0344900001655333E-3</v>
      </c>
      <c r="F115" s="63">
        <f t="shared" si="23"/>
        <v>-0.24790000000000001</v>
      </c>
      <c r="G115" s="63">
        <f t="shared" si="24"/>
        <v>-1.0344900001655333E-3</v>
      </c>
      <c r="H115" s="63">
        <f t="shared" si="25"/>
        <v>6.1454410000000008E-2</v>
      </c>
      <c r="I115" s="63">
        <f t="shared" si="26"/>
        <v>-1.5234548239000003E-2</v>
      </c>
      <c r="J115" s="63">
        <f t="shared" si="27"/>
        <v>3.7766445084481009E-3</v>
      </c>
      <c r="K115" s="63">
        <f t="shared" si="28"/>
        <v>2.5645007104103571E-4</v>
      </c>
      <c r="L115" s="63">
        <f t="shared" si="29"/>
        <v>-6.3573972611072758E-5</v>
      </c>
      <c r="M115" s="63">
        <f t="shared" ca="1" si="30"/>
        <v>2.1169382763758919E-3</v>
      </c>
      <c r="N115" s="63">
        <f t="shared" ca="1" si="31"/>
        <v>9.931500182184857E-6</v>
      </c>
      <c r="O115" s="17">
        <f t="shared" ca="1" si="32"/>
        <v>1467295638158.3989</v>
      </c>
      <c r="P115" s="63">
        <f t="shared" ca="1" si="33"/>
        <v>46687383253.802299</v>
      </c>
      <c r="Q115" s="63">
        <f t="shared" ca="1" si="34"/>
        <v>11613366946.26494</v>
      </c>
      <c r="R115">
        <f t="shared" ca="1" si="35"/>
        <v>-3.1514282765414251E-3</v>
      </c>
    </row>
    <row r="116" spans="1:18">
      <c r="A116" s="73">
        <v>-2415.5</v>
      </c>
      <c r="B116" s="73">
        <v>6.0641949967248365E-3</v>
      </c>
      <c r="C116" s="73">
        <v>1</v>
      </c>
      <c r="D116" s="75">
        <f t="shared" si="21"/>
        <v>-0.24154999999999999</v>
      </c>
      <c r="E116" s="75">
        <f t="shared" si="22"/>
        <v>6.0641949967248365E-3</v>
      </c>
      <c r="F116" s="63">
        <f t="shared" si="23"/>
        <v>-0.24154999999999999</v>
      </c>
      <c r="G116" s="63">
        <f t="shared" si="24"/>
        <v>6.0641949967248365E-3</v>
      </c>
      <c r="H116" s="63">
        <f t="shared" si="25"/>
        <v>5.8346402499999991E-2</v>
      </c>
      <c r="I116" s="63">
        <f t="shared" si="26"/>
        <v>-1.4093573523874997E-2</v>
      </c>
      <c r="J116" s="63">
        <f t="shared" si="27"/>
        <v>3.4043026846920055E-3</v>
      </c>
      <c r="K116" s="63">
        <f t="shared" si="28"/>
        <v>-1.4648063014588843E-3</v>
      </c>
      <c r="L116" s="63">
        <f t="shared" si="29"/>
        <v>3.5382396211739348E-4</v>
      </c>
      <c r="M116" s="63">
        <f t="shared" ca="1" si="30"/>
        <v>1.9932273623506922E-3</v>
      </c>
      <c r="N116" s="63">
        <f t="shared" ca="1" si="31"/>
        <v>1.6572777480121817E-5</v>
      </c>
      <c r="O116" s="17">
        <f t="shared" ca="1" si="32"/>
        <v>1468307080280.0376</v>
      </c>
      <c r="P116" s="63">
        <f t="shared" ca="1" si="33"/>
        <v>44380220240.171089</v>
      </c>
      <c r="Q116" s="63">
        <f t="shared" ca="1" si="34"/>
        <v>12017618263.326347</v>
      </c>
      <c r="R116">
        <f t="shared" ca="1" si="35"/>
        <v>4.0709676343741443E-3</v>
      </c>
    </row>
    <row r="117" spans="1:18">
      <c r="A117" s="73">
        <v>-2398.5</v>
      </c>
      <c r="B117" s="73">
        <v>1.4874650005367585E-3</v>
      </c>
      <c r="C117" s="73">
        <v>1</v>
      </c>
      <c r="D117" s="75">
        <f t="shared" si="21"/>
        <v>-0.23985000000000001</v>
      </c>
      <c r="E117" s="75">
        <f t="shared" si="22"/>
        <v>1.4874650005367585E-3</v>
      </c>
      <c r="F117" s="63">
        <f t="shared" si="23"/>
        <v>-0.23985000000000001</v>
      </c>
      <c r="G117" s="63">
        <f t="shared" si="24"/>
        <v>1.4874650005367585E-3</v>
      </c>
      <c r="H117" s="63">
        <f t="shared" si="25"/>
        <v>5.7528022500000005E-2</v>
      </c>
      <c r="I117" s="63">
        <f t="shared" si="26"/>
        <v>-1.3798096196625002E-2</v>
      </c>
      <c r="J117" s="63">
        <f t="shared" si="27"/>
        <v>3.3094733727605068E-3</v>
      </c>
      <c r="K117" s="63">
        <f t="shared" si="28"/>
        <v>-3.5676848037874154E-4</v>
      </c>
      <c r="L117" s="63">
        <f t="shared" si="29"/>
        <v>8.5570920018841163E-5</v>
      </c>
      <c r="M117" s="63">
        <f t="shared" ca="1" si="30"/>
        <v>1.9603424092607758E-3</v>
      </c>
      <c r="N117" s="63">
        <f t="shared" ca="1" si="31"/>
        <v>2.2361304368154135E-7</v>
      </c>
      <c r="O117" s="17">
        <f t="shared" ca="1" si="32"/>
        <v>1468572200487.2043</v>
      </c>
      <c r="P117" s="63">
        <f t="shared" ca="1" si="33"/>
        <v>43773779951.325882</v>
      </c>
      <c r="Q117" s="63">
        <f t="shared" ca="1" si="34"/>
        <v>12126616641.385468</v>
      </c>
      <c r="R117">
        <f t="shared" ca="1" si="35"/>
        <v>-4.7287740872401732E-4</v>
      </c>
    </row>
    <row r="118" spans="1:18">
      <c r="A118" s="73">
        <v>-1748</v>
      </c>
      <c r="B118" s="73">
        <v>5.9661199993570335E-3</v>
      </c>
      <c r="C118" s="73">
        <v>0.1</v>
      </c>
      <c r="D118" s="75">
        <f t="shared" si="21"/>
        <v>-0.17480000000000001</v>
      </c>
      <c r="E118" s="75">
        <f t="shared" si="22"/>
        <v>5.9661199993570335E-3</v>
      </c>
      <c r="F118" s="63">
        <f t="shared" si="23"/>
        <v>-1.7480000000000002E-2</v>
      </c>
      <c r="G118" s="63">
        <f t="shared" si="24"/>
        <v>5.966119999357034E-4</v>
      </c>
      <c r="H118" s="63">
        <f t="shared" si="25"/>
        <v>3.0555040000000006E-3</v>
      </c>
      <c r="I118" s="63">
        <f t="shared" si="26"/>
        <v>-5.3410209920000016E-4</v>
      </c>
      <c r="J118" s="63">
        <f t="shared" si="27"/>
        <v>9.3361046940160027E-5</v>
      </c>
      <c r="K118" s="63">
        <f t="shared" si="28"/>
        <v>-1.0428777758876096E-4</v>
      </c>
      <c r="L118" s="63">
        <f t="shared" si="29"/>
        <v>1.8229503522515418E-5</v>
      </c>
      <c r="M118" s="63">
        <f t="shared" ca="1" si="30"/>
        <v>7.7641474342698665E-4</v>
      </c>
      <c r="N118" s="63">
        <f t="shared" ca="1" si="31"/>
        <v>2.693304064342796E-6</v>
      </c>
      <c r="O118" s="17">
        <f t="shared" ca="1" si="32"/>
        <v>14769147428.763672</v>
      </c>
      <c r="P118" s="63">
        <f t="shared" ca="1" si="33"/>
        <v>240082661.52092174</v>
      </c>
      <c r="Q118" s="63">
        <f t="shared" ca="1" si="34"/>
        <v>165186142.70908493</v>
      </c>
      <c r="R118">
        <f t="shared" ca="1" si="35"/>
        <v>5.1897052559300473E-3</v>
      </c>
    </row>
    <row r="119" spans="1:18">
      <c r="A119" s="73">
        <v>-1748</v>
      </c>
      <c r="B119" s="73">
        <v>7.6611999975284562E-4</v>
      </c>
      <c r="C119" s="73">
        <v>1</v>
      </c>
      <c r="D119" s="75">
        <f t="shared" si="21"/>
        <v>-0.17480000000000001</v>
      </c>
      <c r="E119" s="75">
        <f t="shared" si="22"/>
        <v>7.6611999975284562E-4</v>
      </c>
      <c r="F119" s="63">
        <f t="shared" si="23"/>
        <v>-0.17480000000000001</v>
      </c>
      <c r="G119" s="63">
        <f t="shared" si="24"/>
        <v>7.6611999975284562E-4</v>
      </c>
      <c r="H119" s="63">
        <f t="shared" si="25"/>
        <v>3.0555040000000006E-2</v>
      </c>
      <c r="I119" s="63">
        <f t="shared" si="26"/>
        <v>-5.3410209920000014E-3</v>
      </c>
      <c r="J119" s="63">
        <f t="shared" si="27"/>
        <v>9.3361046940160035E-4</v>
      </c>
      <c r="K119" s="63">
        <f t="shared" si="28"/>
        <v>-1.3391777595679743E-4</v>
      </c>
      <c r="L119" s="63">
        <f t="shared" si="29"/>
        <v>2.3408827237248191E-5</v>
      </c>
      <c r="M119" s="63">
        <f t="shared" ca="1" si="30"/>
        <v>7.7641474342698665E-4</v>
      </c>
      <c r="N119" s="63">
        <f t="shared" ca="1" si="31"/>
        <v>1.0598174731626682E-10</v>
      </c>
      <c r="O119" s="17">
        <f t="shared" ca="1" si="32"/>
        <v>1476914742876.3672</v>
      </c>
      <c r="P119" s="63">
        <f t="shared" ca="1" si="33"/>
        <v>24008266152.092182</v>
      </c>
      <c r="Q119" s="63">
        <f t="shared" ca="1" si="34"/>
        <v>16518614270.908485</v>
      </c>
      <c r="R119">
        <f t="shared" ca="1" si="35"/>
        <v>-1.0294743674141033E-5</v>
      </c>
    </row>
    <row r="120" spans="1:18">
      <c r="A120" s="73">
        <v>-1709</v>
      </c>
      <c r="B120" s="73">
        <v>2.7842099952977151E-3</v>
      </c>
      <c r="C120" s="73">
        <v>0.1</v>
      </c>
      <c r="D120" s="75">
        <f t="shared" si="21"/>
        <v>-0.1709</v>
      </c>
      <c r="E120" s="75">
        <f t="shared" si="22"/>
        <v>2.7842099952977151E-3</v>
      </c>
      <c r="F120" s="63">
        <f t="shared" si="23"/>
        <v>-1.7090000000000001E-2</v>
      </c>
      <c r="G120" s="63">
        <f t="shared" si="24"/>
        <v>2.7842099952977154E-4</v>
      </c>
      <c r="H120" s="63">
        <f t="shared" si="25"/>
        <v>2.9206810000000001E-3</v>
      </c>
      <c r="I120" s="63">
        <f t="shared" si="26"/>
        <v>-4.9914438289999999E-4</v>
      </c>
      <c r="J120" s="63">
        <f t="shared" si="27"/>
        <v>8.5303775037609997E-5</v>
      </c>
      <c r="K120" s="63">
        <f t="shared" si="28"/>
        <v>-4.7582148819637955E-5</v>
      </c>
      <c r="L120" s="63">
        <f t="shared" si="29"/>
        <v>8.1317892332761268E-6</v>
      </c>
      <c r="M120" s="63">
        <f t="shared" ca="1" si="30"/>
        <v>7.1004160201892268E-4</v>
      </c>
      <c r="N120" s="63">
        <f t="shared" ca="1" si="31"/>
        <v>4.3021745236767272E-7</v>
      </c>
      <c r="O120" s="17">
        <f t="shared" ca="1" si="32"/>
        <v>14773029554.425011</v>
      </c>
      <c r="P120" s="63">
        <f t="shared" ca="1" si="33"/>
        <v>230290472.69262561</v>
      </c>
      <c r="Q120" s="63">
        <f t="shared" ca="1" si="34"/>
        <v>167942050.40084878</v>
      </c>
      <c r="R120">
        <f t="shared" ca="1" si="35"/>
        <v>2.0741683932787923E-3</v>
      </c>
    </row>
    <row r="121" spans="1:18">
      <c r="A121" s="73">
        <v>-1707.5</v>
      </c>
      <c r="B121" s="73">
        <v>-6.4843250074773096E-3</v>
      </c>
      <c r="C121" s="73">
        <v>1</v>
      </c>
      <c r="D121" s="75">
        <f t="shared" si="21"/>
        <v>-0.17075000000000001</v>
      </c>
      <c r="E121" s="75">
        <f t="shared" si="22"/>
        <v>-6.4843250074773096E-3</v>
      </c>
      <c r="F121" s="63">
        <f t="shared" si="23"/>
        <v>-0.17075000000000001</v>
      </c>
      <c r="G121" s="63">
        <f t="shared" si="24"/>
        <v>-6.4843250074773096E-3</v>
      </c>
      <c r="H121" s="63">
        <f t="shared" si="25"/>
        <v>2.9155562500000006E-2</v>
      </c>
      <c r="I121" s="63">
        <f t="shared" si="26"/>
        <v>-4.9783122968750015E-3</v>
      </c>
      <c r="J121" s="63">
        <f t="shared" si="27"/>
        <v>8.5004682469140655E-4</v>
      </c>
      <c r="K121" s="63">
        <f t="shared" si="28"/>
        <v>1.1071984950267507E-3</v>
      </c>
      <c r="L121" s="63">
        <f t="shared" si="29"/>
        <v>-1.8905414302581769E-4</v>
      </c>
      <c r="M121" s="63">
        <f t="shared" ca="1" si="30"/>
        <v>7.0749919892119852E-4</v>
      </c>
      <c r="N121" s="63">
        <f t="shared" ca="1" si="31"/>
        <v>5.1722335415739532E-5</v>
      </c>
      <c r="O121" s="17">
        <f t="shared" ca="1" si="32"/>
        <v>1477317633096.2454</v>
      </c>
      <c r="P121" s="63">
        <f t="shared" ca="1" si="33"/>
        <v>22991834136.156944</v>
      </c>
      <c r="Q121" s="63">
        <f t="shared" ca="1" si="34"/>
        <v>16804829314.590544</v>
      </c>
      <c r="R121">
        <f t="shared" ca="1" si="35"/>
        <v>-7.191824206398508E-3</v>
      </c>
    </row>
    <row r="122" spans="1:18">
      <c r="A122" s="73">
        <v>-1700</v>
      </c>
      <c r="B122" s="73">
        <v>-7.626999999047257E-3</v>
      </c>
      <c r="C122" s="73">
        <v>1</v>
      </c>
      <c r="D122" s="75">
        <f t="shared" si="21"/>
        <v>-0.17</v>
      </c>
      <c r="E122" s="75">
        <f t="shared" si="22"/>
        <v>-7.626999999047257E-3</v>
      </c>
      <c r="F122" s="63">
        <f t="shared" si="23"/>
        <v>-0.17</v>
      </c>
      <c r="G122" s="63">
        <f t="shared" si="24"/>
        <v>-7.626999999047257E-3</v>
      </c>
      <c r="H122" s="63">
        <f t="shared" si="25"/>
        <v>2.8900000000000006E-2</v>
      </c>
      <c r="I122" s="63">
        <f t="shared" si="26"/>
        <v>-4.9130000000000016E-3</v>
      </c>
      <c r="J122" s="63">
        <f t="shared" si="27"/>
        <v>8.3521000000000029E-4</v>
      </c>
      <c r="K122" s="63">
        <f t="shared" si="28"/>
        <v>1.2965899998380339E-3</v>
      </c>
      <c r="L122" s="63">
        <f t="shared" si="29"/>
        <v>-2.2042029997246577E-4</v>
      </c>
      <c r="M122" s="63">
        <f t="shared" ca="1" si="30"/>
        <v>6.9479875013630382E-4</v>
      </c>
      <c r="N122" s="63">
        <f t="shared" ca="1" si="31"/>
        <v>6.9252334421913075E-5</v>
      </c>
      <c r="O122" s="17">
        <f t="shared" ca="1" si="32"/>
        <v>1477390739543.2468</v>
      </c>
      <c r="P122" s="63">
        <f t="shared" ca="1" si="33"/>
        <v>22806266297.65202</v>
      </c>
      <c r="Q122" s="63">
        <f t="shared" ca="1" si="34"/>
        <v>16857977818.128895</v>
      </c>
      <c r="R122">
        <f t="shared" ca="1" si="35"/>
        <v>-8.3217987491835607E-3</v>
      </c>
    </row>
    <row r="123" spans="1:18">
      <c r="A123" s="73">
        <v>-1684.5</v>
      </c>
      <c r="B123" s="73">
        <v>3.4648049986572005E-3</v>
      </c>
      <c r="C123" s="73">
        <v>1</v>
      </c>
      <c r="D123" s="75">
        <f t="shared" si="21"/>
        <v>-0.16844999999999999</v>
      </c>
      <c r="E123" s="75">
        <f t="shared" si="22"/>
        <v>3.4648049986572005E-3</v>
      </c>
      <c r="F123" s="63">
        <f t="shared" si="23"/>
        <v>-0.16844999999999999</v>
      </c>
      <c r="G123" s="63">
        <f t="shared" si="24"/>
        <v>3.4648049986572005E-3</v>
      </c>
      <c r="H123" s="63">
        <f t="shared" si="25"/>
        <v>2.8375402499999997E-2</v>
      </c>
      <c r="I123" s="63">
        <f t="shared" si="26"/>
        <v>-4.7798365511249989E-3</v>
      </c>
      <c r="J123" s="63">
        <f t="shared" si="27"/>
        <v>8.0516346703700598E-4</v>
      </c>
      <c r="K123" s="63">
        <f t="shared" si="28"/>
        <v>-5.8364640202380536E-4</v>
      </c>
      <c r="L123" s="63">
        <f t="shared" si="29"/>
        <v>9.8315236420910013E-5</v>
      </c>
      <c r="M123" s="63">
        <f t="shared" ca="1" si="30"/>
        <v>6.6861224531239395E-4</v>
      </c>
      <c r="N123" s="63">
        <f t="shared" ca="1" si="31"/>
        <v>7.8186939138580101E-6</v>
      </c>
      <c r="O123" s="17">
        <f t="shared" ca="1" si="32"/>
        <v>1477540337643.7839</v>
      </c>
      <c r="P123" s="63">
        <f t="shared" ca="1" si="33"/>
        <v>22425385441.726345</v>
      </c>
      <c r="Q123" s="63">
        <f t="shared" ca="1" si="34"/>
        <v>16967960717.791033</v>
      </c>
      <c r="R123">
        <f t="shared" ca="1" si="35"/>
        <v>2.7961927533448065E-3</v>
      </c>
    </row>
    <row r="124" spans="1:18">
      <c r="A124" s="73">
        <v>-1636</v>
      </c>
      <c r="B124" s="73">
        <v>2.6488399962545373E-3</v>
      </c>
      <c r="C124" s="73">
        <v>0.1</v>
      </c>
      <c r="D124" s="75">
        <f t="shared" si="21"/>
        <v>-0.1636</v>
      </c>
      <c r="E124" s="75">
        <f t="shared" si="22"/>
        <v>2.6488399962545373E-3</v>
      </c>
      <c r="F124" s="63">
        <f t="shared" si="23"/>
        <v>-1.636E-2</v>
      </c>
      <c r="G124" s="63">
        <f t="shared" si="24"/>
        <v>2.6488399962545375E-4</v>
      </c>
      <c r="H124" s="63">
        <f t="shared" si="25"/>
        <v>2.676496E-3</v>
      </c>
      <c r="I124" s="63">
        <f t="shared" si="26"/>
        <v>-4.3787474559999997E-4</v>
      </c>
      <c r="J124" s="63">
        <f t="shared" si="27"/>
        <v>7.1636308380159994E-5</v>
      </c>
      <c r="K124" s="63">
        <f t="shared" si="28"/>
        <v>-4.3335022338724231E-5</v>
      </c>
      <c r="L124" s="63">
        <f t="shared" si="29"/>
        <v>7.0896096546152842E-6</v>
      </c>
      <c r="M124" s="63">
        <f t="shared" ca="1" si="30"/>
        <v>5.8720572400531852E-4</v>
      </c>
      <c r="N124" s="63">
        <f t="shared" ca="1" si="31"/>
        <v>4.2503358725125647E-7</v>
      </c>
      <c r="O124" s="17">
        <f t="shared" ca="1" si="32"/>
        <v>14779954712.42478</v>
      </c>
      <c r="P124" s="63">
        <f t="shared" ca="1" si="33"/>
        <v>212563786.97118539</v>
      </c>
      <c r="Q124" s="63">
        <f t="shared" ca="1" si="34"/>
        <v>173133268.18886894</v>
      </c>
      <c r="R124">
        <f t="shared" ca="1" si="35"/>
        <v>2.0616342722492185E-3</v>
      </c>
    </row>
    <row r="125" spans="1:18">
      <c r="A125" s="73">
        <v>-870</v>
      </c>
      <c r="B125" s="73">
        <v>2.5029999960679561E-4</v>
      </c>
      <c r="C125" s="73">
        <v>1</v>
      </c>
      <c r="D125" s="75">
        <f t="shared" si="21"/>
        <v>-8.6999999999999994E-2</v>
      </c>
      <c r="E125" s="75">
        <f t="shared" si="22"/>
        <v>2.5029999960679561E-4</v>
      </c>
      <c r="F125" s="63">
        <f t="shared" si="23"/>
        <v>-8.6999999999999994E-2</v>
      </c>
      <c r="G125" s="63">
        <f t="shared" si="24"/>
        <v>2.5029999960679561E-4</v>
      </c>
      <c r="H125" s="63">
        <f t="shared" si="25"/>
        <v>7.5689999999999993E-3</v>
      </c>
      <c r="I125" s="63">
        <f t="shared" si="26"/>
        <v>-6.5850299999999984E-4</v>
      </c>
      <c r="J125" s="63">
        <f t="shared" si="27"/>
        <v>5.7289760999999981E-5</v>
      </c>
      <c r="K125" s="63">
        <f t="shared" si="28"/>
        <v>-2.1776099965791216E-5</v>
      </c>
      <c r="L125" s="63">
        <f t="shared" si="29"/>
        <v>1.8945206970238355E-6</v>
      </c>
      <c r="M125" s="63">
        <f t="shared" ca="1" si="30"/>
        <v>-5.9160195348539207E-4</v>
      </c>
      <c r="N125" s="63">
        <f t="shared" ca="1" si="31"/>
        <v>7.0879889862044022E-7</v>
      </c>
      <c r="O125" s="17">
        <f t="shared" ca="1" si="32"/>
        <v>1482572316866.7925</v>
      </c>
      <c r="P125" s="63">
        <f t="shared" ca="1" si="33"/>
        <v>7181984718.5758543</v>
      </c>
      <c r="Q125" s="63">
        <f t="shared" ca="1" si="34"/>
        <v>22977720106.599644</v>
      </c>
      <c r="R125">
        <f t="shared" ca="1" si="35"/>
        <v>8.4190195309218768E-4</v>
      </c>
    </row>
    <row r="126" spans="1:18">
      <c r="A126" s="73">
        <v>-870</v>
      </c>
      <c r="B126" s="73">
        <v>4.5029999455437064E-4</v>
      </c>
      <c r="C126" s="73">
        <v>1</v>
      </c>
      <c r="D126" s="75">
        <f t="shared" si="21"/>
        <v>-8.6999999999999994E-2</v>
      </c>
      <c r="E126" s="75">
        <f t="shared" si="22"/>
        <v>4.5029999455437064E-4</v>
      </c>
      <c r="F126" s="63">
        <f t="shared" si="23"/>
        <v>-8.6999999999999994E-2</v>
      </c>
      <c r="G126" s="63">
        <f t="shared" si="24"/>
        <v>4.5029999455437064E-4</v>
      </c>
      <c r="H126" s="63">
        <f t="shared" si="25"/>
        <v>7.5689999999999993E-3</v>
      </c>
      <c r="I126" s="63">
        <f t="shared" si="26"/>
        <v>-6.5850299999999984E-4</v>
      </c>
      <c r="J126" s="63">
        <f t="shared" si="27"/>
        <v>5.7289760999999981E-5</v>
      </c>
      <c r="K126" s="63">
        <f t="shared" si="28"/>
        <v>-3.917609952623024E-5</v>
      </c>
      <c r="L126" s="63">
        <f t="shared" si="29"/>
        <v>3.4083206587820306E-6</v>
      </c>
      <c r="M126" s="63">
        <f t="shared" ca="1" si="30"/>
        <v>-5.9160195348539207E-4</v>
      </c>
      <c r="N126" s="63">
        <f t="shared" ca="1" si="31"/>
        <v>1.0855596693290521E-6</v>
      </c>
      <c r="O126" s="17">
        <f t="shared" ca="1" si="32"/>
        <v>1482572316866.7925</v>
      </c>
      <c r="P126" s="63">
        <f t="shared" ca="1" si="33"/>
        <v>7181984718.5758543</v>
      </c>
      <c r="Q126" s="63">
        <f t="shared" ca="1" si="34"/>
        <v>22977720106.599644</v>
      </c>
      <c r="R126">
        <f t="shared" ca="1" si="35"/>
        <v>1.0419019480397626E-3</v>
      </c>
    </row>
    <row r="127" spans="1:18">
      <c r="A127" s="73">
        <v>-782</v>
      </c>
      <c r="B127" s="73">
        <v>5.8229579997714609E-2</v>
      </c>
      <c r="C127" s="73">
        <v>0.1</v>
      </c>
      <c r="D127" s="75">
        <f t="shared" si="21"/>
        <v>-7.8200000000000006E-2</v>
      </c>
      <c r="E127" s="75">
        <f t="shared" si="22"/>
        <v>5.8229579997714609E-2</v>
      </c>
      <c r="F127" s="63">
        <f t="shared" si="23"/>
        <v>-7.8200000000000006E-3</v>
      </c>
      <c r="G127" s="63">
        <f t="shared" si="24"/>
        <v>5.8229579997714611E-3</v>
      </c>
      <c r="H127" s="63">
        <f t="shared" si="25"/>
        <v>6.1152400000000012E-4</v>
      </c>
      <c r="I127" s="63">
        <f t="shared" si="26"/>
        <v>-4.782117680000001E-5</v>
      </c>
      <c r="J127" s="63">
        <f t="shared" si="27"/>
        <v>3.7396160257600009E-6</v>
      </c>
      <c r="K127" s="63">
        <f t="shared" si="28"/>
        <v>-4.5535531558212831E-4</v>
      </c>
      <c r="L127" s="63">
        <f t="shared" si="29"/>
        <v>3.5608785678522433E-5</v>
      </c>
      <c r="M127" s="63">
        <f t="shared" ca="1" si="30"/>
        <v>-7.1414839465532899E-4</v>
      </c>
      <c r="N127" s="63">
        <f t="shared" ca="1" si="31"/>
        <v>3.4743631167934776E-4</v>
      </c>
      <c r="O127" s="17">
        <f t="shared" ca="1" si="32"/>
        <v>14827829908.395878</v>
      </c>
      <c r="P127" s="63">
        <f t="shared" ca="1" si="33"/>
        <v>60690931.075143911</v>
      </c>
      <c r="Q127" s="63">
        <f t="shared" ca="1" si="34"/>
        <v>236490280.45197353</v>
      </c>
      <c r="R127">
        <f t="shared" ca="1" si="35"/>
        <v>5.8943728392369936E-2</v>
      </c>
    </row>
    <row r="128" spans="1:18">
      <c r="A128" s="73">
        <v>-777</v>
      </c>
      <c r="B128" s="73">
        <v>-1.9998870004201308E-2</v>
      </c>
      <c r="C128" s="73">
        <v>0.1</v>
      </c>
      <c r="D128" s="75">
        <f t="shared" si="21"/>
        <v>-7.7700000000000005E-2</v>
      </c>
      <c r="E128" s="75">
        <f t="shared" si="22"/>
        <v>-1.9998870004201308E-2</v>
      </c>
      <c r="F128" s="63">
        <f t="shared" si="23"/>
        <v>-7.7700000000000009E-3</v>
      </c>
      <c r="G128" s="63">
        <f t="shared" si="24"/>
        <v>-1.999887000420131E-3</v>
      </c>
      <c r="H128" s="63">
        <f t="shared" si="25"/>
        <v>6.0372900000000011E-4</v>
      </c>
      <c r="I128" s="63">
        <f t="shared" si="26"/>
        <v>-4.6909743300000015E-5</v>
      </c>
      <c r="J128" s="63">
        <f t="shared" si="27"/>
        <v>3.6448870544100015E-6</v>
      </c>
      <c r="K128" s="63">
        <f t="shared" si="28"/>
        <v>1.553912199326442E-4</v>
      </c>
      <c r="L128" s="63">
        <f t="shared" si="29"/>
        <v>-1.2073897788766455E-5</v>
      </c>
      <c r="M128" s="63">
        <f t="shared" ca="1" si="30"/>
        <v>-7.2103157889410303E-4</v>
      </c>
      <c r="N128" s="63">
        <f t="shared" ca="1" si="31"/>
        <v>3.7163505435225103E-5</v>
      </c>
      <c r="O128" s="17">
        <f t="shared" ca="1" si="32"/>
        <v>14827930088.674421</v>
      </c>
      <c r="P128" s="63">
        <f t="shared" ca="1" si="33"/>
        <v>60088360.40526849</v>
      </c>
      <c r="Q128" s="63">
        <f t="shared" ca="1" si="34"/>
        <v>236872707.87237558</v>
      </c>
      <c r="R128">
        <f t="shared" ca="1" si="35"/>
        <v>-1.9277838425307205E-2</v>
      </c>
    </row>
    <row r="129" spans="1:18">
      <c r="A129" s="73">
        <v>-738</v>
      </c>
      <c r="B129" s="73">
        <v>-1.1180779998539947E-2</v>
      </c>
      <c r="C129" s="73">
        <v>0.1</v>
      </c>
      <c r="D129" s="75">
        <f t="shared" si="21"/>
        <v>-7.3800000000000004E-2</v>
      </c>
      <c r="E129" s="75">
        <f t="shared" si="22"/>
        <v>-1.1180779998539947E-2</v>
      </c>
      <c r="F129" s="63">
        <f t="shared" si="23"/>
        <v>-7.3800000000000011E-3</v>
      </c>
      <c r="G129" s="63">
        <f t="shared" si="24"/>
        <v>-1.1180779998539948E-3</v>
      </c>
      <c r="H129" s="63">
        <f t="shared" si="25"/>
        <v>5.4464400000000016E-4</v>
      </c>
      <c r="I129" s="63">
        <f t="shared" si="26"/>
        <v>-4.0194727200000014E-5</v>
      </c>
      <c r="J129" s="63">
        <f t="shared" si="27"/>
        <v>2.9663708673600013E-6</v>
      </c>
      <c r="K129" s="63">
        <f t="shared" si="28"/>
        <v>8.2514156389224829E-5</v>
      </c>
      <c r="L129" s="63">
        <f t="shared" si="29"/>
        <v>-6.0895447415247931E-6</v>
      </c>
      <c r="M129" s="63">
        <f t="shared" ca="1" si="30"/>
        <v>-7.7442636464399646E-4</v>
      </c>
      <c r="N129" s="63">
        <f t="shared" ca="1" si="31"/>
        <v>1.0829219595369945E-5</v>
      </c>
      <c r="O129" s="17">
        <f t="shared" ca="1" si="32"/>
        <v>14828639449.885717</v>
      </c>
      <c r="P129" s="63">
        <f t="shared" ca="1" si="33"/>
        <v>55497310.335467435</v>
      </c>
      <c r="Q129" s="63">
        <f t="shared" ca="1" si="34"/>
        <v>239859191.49395332</v>
      </c>
      <c r="R129">
        <f t="shared" ca="1" si="35"/>
        <v>-1.040635363389595E-2</v>
      </c>
    </row>
    <row r="130" spans="1:18">
      <c r="A130" s="73">
        <v>-726</v>
      </c>
      <c r="B130" s="73">
        <v>-2.92905999958748E-3</v>
      </c>
      <c r="C130" s="73">
        <v>0.1</v>
      </c>
      <c r="D130" s="75">
        <f t="shared" si="21"/>
        <v>-7.2599999999999998E-2</v>
      </c>
      <c r="E130" s="75">
        <f t="shared" si="22"/>
        <v>-2.92905999958748E-3</v>
      </c>
      <c r="F130" s="63">
        <f t="shared" si="23"/>
        <v>-7.26E-3</v>
      </c>
      <c r="G130" s="63">
        <f t="shared" si="24"/>
        <v>-2.9290599995874801E-4</v>
      </c>
      <c r="H130" s="63">
        <f t="shared" si="25"/>
        <v>5.2707600000000002E-4</v>
      </c>
      <c r="I130" s="63">
        <f t="shared" si="26"/>
        <v>-3.8265717599999998E-5</v>
      </c>
      <c r="J130" s="63">
        <f t="shared" si="27"/>
        <v>2.7780910977599998E-6</v>
      </c>
      <c r="K130" s="63">
        <f t="shared" si="28"/>
        <v>2.1264975597005103E-5</v>
      </c>
      <c r="L130" s="63">
        <f t="shared" si="29"/>
        <v>-1.5438372283425705E-6</v>
      </c>
      <c r="M130" s="63">
        <f t="shared" ca="1" si="30"/>
        <v>-7.9075065804298675E-4</v>
      </c>
      <c r="N130" s="63">
        <f t="shared" ca="1" si="31"/>
        <v>4.5723668401364451E-7</v>
      </c>
      <c r="O130" s="17">
        <f t="shared" ca="1" si="32"/>
        <v>14828832019.641495</v>
      </c>
      <c r="P130" s="63">
        <f t="shared" ca="1" si="33"/>
        <v>54123433.129070319</v>
      </c>
      <c r="Q130" s="63">
        <f t="shared" ca="1" si="34"/>
        <v>240779352.96917507</v>
      </c>
      <c r="R130">
        <f t="shared" ca="1" si="35"/>
        <v>-2.1383093415444933E-3</v>
      </c>
    </row>
    <row r="131" spans="1:18">
      <c r="A131" s="73">
        <v>-726</v>
      </c>
      <c r="B131" s="73">
        <v>2.0070940001460258E-2</v>
      </c>
      <c r="C131" s="73">
        <v>0.1</v>
      </c>
      <c r="D131" s="75">
        <f t="shared" si="21"/>
        <v>-7.2599999999999998E-2</v>
      </c>
      <c r="E131" s="75">
        <f t="shared" si="22"/>
        <v>2.0070940001460258E-2</v>
      </c>
      <c r="F131" s="63">
        <f t="shared" si="23"/>
        <v>-7.26E-3</v>
      </c>
      <c r="G131" s="63">
        <f t="shared" si="24"/>
        <v>2.0070940001460261E-3</v>
      </c>
      <c r="H131" s="63">
        <f t="shared" si="25"/>
        <v>5.2707600000000002E-4</v>
      </c>
      <c r="I131" s="63">
        <f t="shared" si="26"/>
        <v>-3.8265717599999998E-5</v>
      </c>
      <c r="J131" s="63">
        <f t="shared" si="27"/>
        <v>2.7780910977599998E-6</v>
      </c>
      <c r="K131" s="63">
        <f t="shared" si="28"/>
        <v>-1.4571502441060148E-4</v>
      </c>
      <c r="L131" s="63">
        <f t="shared" si="29"/>
        <v>1.0578910772209667E-5</v>
      </c>
      <c r="M131" s="63">
        <f t="shared" ca="1" si="30"/>
        <v>-7.9075065804298675E-4</v>
      </c>
      <c r="N131" s="63">
        <f t="shared" ca="1" si="31"/>
        <v>4.3521013717280498E-5</v>
      </c>
      <c r="O131" s="17">
        <f t="shared" ca="1" si="32"/>
        <v>14828832019.641495</v>
      </c>
      <c r="P131" s="63">
        <f t="shared" ca="1" si="33"/>
        <v>54123433.129070319</v>
      </c>
      <c r="Q131" s="63">
        <f t="shared" ca="1" si="34"/>
        <v>240779352.96917507</v>
      </c>
      <c r="R131">
        <f t="shared" ca="1" si="35"/>
        <v>2.0861690659503246E-2</v>
      </c>
    </row>
    <row r="132" spans="1:18">
      <c r="A132" s="73">
        <v>-723.5</v>
      </c>
      <c r="B132" s="73">
        <v>3.1956714999978431E-2</v>
      </c>
      <c r="C132" s="73">
        <v>0.1</v>
      </c>
      <c r="D132" s="75">
        <f t="shared" si="21"/>
        <v>-7.2349999999999998E-2</v>
      </c>
      <c r="E132" s="75">
        <f t="shared" si="22"/>
        <v>3.1956714999978431E-2</v>
      </c>
      <c r="F132" s="63">
        <f t="shared" si="23"/>
        <v>-7.2350000000000001E-3</v>
      </c>
      <c r="G132" s="63">
        <f t="shared" si="24"/>
        <v>3.1956714999978432E-3</v>
      </c>
      <c r="H132" s="63">
        <f t="shared" si="25"/>
        <v>5.2345224999999997E-4</v>
      </c>
      <c r="I132" s="63">
        <f t="shared" si="26"/>
        <v>-3.7871770287499994E-5</v>
      </c>
      <c r="J132" s="63">
        <f t="shared" si="27"/>
        <v>2.7400225803006245E-6</v>
      </c>
      <c r="K132" s="63">
        <f t="shared" si="28"/>
        <v>-2.3120683302484395E-4</v>
      </c>
      <c r="L132" s="63">
        <f t="shared" si="29"/>
        <v>1.6727814369347461E-5</v>
      </c>
      <c r="M132" s="63">
        <f t="shared" ca="1" si="30"/>
        <v>-7.9414534075281139E-4</v>
      </c>
      <c r="N132" s="63">
        <f t="shared" ca="1" si="31"/>
        <v>1.0726188530580825E-4</v>
      </c>
      <c r="O132" s="17">
        <f t="shared" ca="1" si="32"/>
        <v>14828870616.31378</v>
      </c>
      <c r="P132" s="63">
        <f t="shared" ca="1" si="33"/>
        <v>53839497.325793192</v>
      </c>
      <c r="Q132" s="63">
        <f t="shared" ca="1" si="34"/>
        <v>240971125.65355819</v>
      </c>
      <c r="R132">
        <f t="shared" ca="1" si="35"/>
        <v>3.2750860340731242E-2</v>
      </c>
    </row>
    <row r="133" spans="1:18">
      <c r="A133" s="73">
        <v>-721</v>
      </c>
      <c r="B133" s="73">
        <v>-1.2157509998360183E-2</v>
      </c>
      <c r="C133" s="73">
        <v>0.1</v>
      </c>
      <c r="D133" s="75">
        <f t="shared" si="21"/>
        <v>-7.2099999999999997E-2</v>
      </c>
      <c r="E133" s="75">
        <f t="shared" si="22"/>
        <v>-1.2157509998360183E-2</v>
      </c>
      <c r="F133" s="63">
        <f t="shared" si="23"/>
        <v>-7.2100000000000003E-3</v>
      </c>
      <c r="G133" s="63">
        <f t="shared" si="24"/>
        <v>-1.2157509998360185E-3</v>
      </c>
      <c r="H133" s="63">
        <f t="shared" si="25"/>
        <v>5.1984100000000005E-4</v>
      </c>
      <c r="I133" s="63">
        <f t="shared" si="26"/>
        <v>-3.7480536100000005E-5</v>
      </c>
      <c r="J133" s="63">
        <f t="shared" si="27"/>
        <v>2.7023466528100004E-6</v>
      </c>
      <c r="K133" s="63">
        <f t="shared" si="28"/>
        <v>8.7655647088176933E-5</v>
      </c>
      <c r="L133" s="63">
        <f t="shared" si="29"/>
        <v>-6.3199721550575563E-6</v>
      </c>
      <c r="M133" s="63">
        <f t="shared" ca="1" si="30"/>
        <v>-7.9753788148046443E-4</v>
      </c>
      <c r="N133" s="63">
        <f t="shared" ca="1" si="31"/>
        <v>1.290489664962847E-5</v>
      </c>
      <c r="O133" s="17">
        <f t="shared" ca="1" si="32"/>
        <v>14828908688.144508</v>
      </c>
      <c r="P133" s="63">
        <f t="shared" ca="1" si="33"/>
        <v>53556349.951310031</v>
      </c>
      <c r="Q133" s="63">
        <f t="shared" ca="1" si="34"/>
        <v>241162923.15612641</v>
      </c>
      <c r="R133">
        <f t="shared" ca="1" si="35"/>
        <v>-1.1359972116879719E-2</v>
      </c>
    </row>
    <row r="134" spans="1:18">
      <c r="A134" s="73">
        <v>-721</v>
      </c>
      <c r="B134" s="73">
        <v>-2.1575100035988726E-3</v>
      </c>
      <c r="C134" s="73">
        <v>0.1</v>
      </c>
      <c r="D134" s="75">
        <f t="shared" ref="D134:D162" si="36">A134/A$18</f>
        <v>-7.2099999999999997E-2</v>
      </c>
      <c r="E134" s="75">
        <f t="shared" ref="E134:E162" si="37">B134/B$18</f>
        <v>-2.1575100035988726E-3</v>
      </c>
      <c r="F134" s="63">
        <f t="shared" ref="F134:F162" si="38">$C134*D134</f>
        <v>-7.2100000000000003E-3</v>
      </c>
      <c r="G134" s="63">
        <f t="shared" ref="G134:G162" si="39">$C134*E134</f>
        <v>-2.1575100035988728E-4</v>
      </c>
      <c r="H134" s="63">
        <f t="shared" ref="H134:H162" si="40">C134*D134*D134</f>
        <v>5.1984100000000005E-4</v>
      </c>
      <c r="I134" s="63">
        <f t="shared" ref="I134:I162" si="41">C134*D134*D134*D134</f>
        <v>-3.7480536100000005E-5</v>
      </c>
      <c r="J134" s="63">
        <f t="shared" ref="J134:J162" si="42">C134*D134*D134*D134*D134</f>
        <v>2.7023466528100004E-6</v>
      </c>
      <c r="K134" s="63">
        <f t="shared" ref="K134:K162" si="43">C134*E134*D134</f>
        <v>1.5555647125947873E-5</v>
      </c>
      <c r="L134" s="63">
        <f t="shared" ref="L134:L162" si="44">C134*E134*D134*D134</f>
        <v>-1.1215621577808416E-6</v>
      </c>
      <c r="M134" s="63">
        <f t="shared" ref="M134:M162" ca="1" si="45">+E$4+E$5*D134+E$6*D134^2</f>
        <v>-7.9753788148046443E-4</v>
      </c>
      <c r="N134" s="63">
        <f t="shared" ref="N134:N162" ca="1" si="46">C134*(M134-E134)^2</f>
        <v>1.8495241729392467E-7</v>
      </c>
      <c r="O134" s="17">
        <f t="shared" ref="O134:O162" ca="1" si="47">(C134*O$1-O$2*F134+O$3*H134)^2</f>
        <v>14828908688.144508</v>
      </c>
      <c r="P134" s="63">
        <f t="shared" ref="P134:P162" ca="1" si="48">(-C134*O$2+O$4*F134-O$5*H134)^2</f>
        <v>53556349.951310031</v>
      </c>
      <c r="Q134" s="63">
        <f t="shared" ref="Q134:Q162" ca="1" si="49">+(C134*O$3-F134*O$5+H134*O$6)^2</f>
        <v>241162923.15612641</v>
      </c>
      <c r="R134">
        <f t="shared" ref="R134:R162" ca="1" si="50">+E134-M134</f>
        <v>-1.3599721221184081E-3</v>
      </c>
    </row>
    <row r="135" spans="1:18">
      <c r="A135" s="73">
        <v>-706.5</v>
      </c>
      <c r="B135" s="73">
        <v>7.6979984994977713E-2</v>
      </c>
      <c r="C135" s="73">
        <v>0.1</v>
      </c>
      <c r="D135" s="75">
        <f t="shared" si="36"/>
        <v>-7.0650000000000004E-2</v>
      </c>
      <c r="E135" s="75">
        <f t="shared" si="37"/>
        <v>7.6979984994977713E-2</v>
      </c>
      <c r="F135" s="63">
        <f t="shared" si="38"/>
        <v>-7.065000000000001E-3</v>
      </c>
      <c r="G135" s="63">
        <f t="shared" si="39"/>
        <v>7.6979984994977714E-3</v>
      </c>
      <c r="H135" s="63">
        <f t="shared" si="40"/>
        <v>4.9914225000000014E-4</v>
      </c>
      <c r="I135" s="63">
        <f t="shared" si="41"/>
        <v>-3.5264399962500009E-5</v>
      </c>
      <c r="J135" s="63">
        <f t="shared" si="42"/>
        <v>2.4914298573506257E-6</v>
      </c>
      <c r="K135" s="63">
        <f t="shared" si="43"/>
        <v>-5.4386359398951763E-4</v>
      </c>
      <c r="L135" s="63">
        <f t="shared" si="44"/>
        <v>3.8423962915359422E-5</v>
      </c>
      <c r="M135" s="63">
        <f t="shared" ca="1" si="45"/>
        <v>-8.1717237781242383E-4</v>
      </c>
      <c r="N135" s="63">
        <f t="shared" ca="1" si="46"/>
        <v>6.052397695286675E-4</v>
      </c>
      <c r="O135" s="17">
        <f t="shared" ca="1" si="47"/>
        <v>14829119154.785526</v>
      </c>
      <c r="P135" s="63">
        <f t="shared" ca="1" si="48"/>
        <v>51929626.067473598</v>
      </c>
      <c r="Q135" s="63">
        <f t="shared" ca="1" si="49"/>
        <v>242275834.93469018</v>
      </c>
      <c r="R135">
        <f t="shared" ca="1" si="50"/>
        <v>7.7797157372790138E-2</v>
      </c>
    </row>
    <row r="136" spans="1:18">
      <c r="A136" s="73">
        <v>0</v>
      </c>
      <c r="B136" s="73">
        <v>0</v>
      </c>
      <c r="C136" s="73">
        <v>0.2</v>
      </c>
      <c r="D136" s="75">
        <f t="shared" si="36"/>
        <v>0</v>
      </c>
      <c r="E136" s="75">
        <f t="shared" si="37"/>
        <v>0</v>
      </c>
      <c r="F136" s="63">
        <f t="shared" si="38"/>
        <v>0</v>
      </c>
      <c r="G136" s="63">
        <f t="shared" si="39"/>
        <v>0</v>
      </c>
      <c r="H136" s="63">
        <f t="shared" si="40"/>
        <v>0</v>
      </c>
      <c r="I136" s="63">
        <f t="shared" si="41"/>
        <v>0</v>
      </c>
      <c r="J136" s="63">
        <f t="shared" si="42"/>
        <v>0</v>
      </c>
      <c r="K136" s="63">
        <f t="shared" si="43"/>
        <v>0</v>
      </c>
      <c r="L136" s="63">
        <f t="shared" si="44"/>
        <v>0</v>
      </c>
      <c r="M136" s="63">
        <f t="shared" ca="1" si="45"/>
        <v>-1.6865585411731158E-3</v>
      </c>
      <c r="N136" s="63">
        <f t="shared" ca="1" si="46"/>
        <v>5.6889594256079771E-7</v>
      </c>
      <c r="O136" s="17">
        <f t="shared" ca="1" si="47"/>
        <v>59271944450.984276</v>
      </c>
      <c r="P136" s="63">
        <f t="shared" ca="1" si="48"/>
        <v>13916604.483672794</v>
      </c>
      <c r="Q136" s="63">
        <f t="shared" ca="1" si="49"/>
        <v>1189077915.6406398</v>
      </c>
      <c r="R136">
        <f t="shared" ca="1" si="50"/>
        <v>1.6865585411731158E-3</v>
      </c>
    </row>
    <row r="137" spans="1:18">
      <c r="A137" s="73">
        <v>0</v>
      </c>
      <c r="B137" s="73">
        <v>-1.0000000474974513E-4</v>
      </c>
      <c r="C137" s="73">
        <v>1</v>
      </c>
      <c r="D137" s="75">
        <f t="shared" si="36"/>
        <v>0</v>
      </c>
      <c r="E137" s="75">
        <f t="shared" si="37"/>
        <v>-1.0000000474974513E-4</v>
      </c>
      <c r="F137" s="63">
        <f t="shared" si="38"/>
        <v>0</v>
      </c>
      <c r="G137" s="63">
        <f t="shared" si="39"/>
        <v>-1.0000000474974513E-4</v>
      </c>
      <c r="H137" s="63">
        <f t="shared" si="40"/>
        <v>0</v>
      </c>
      <c r="I137" s="63">
        <f t="shared" si="41"/>
        <v>0</v>
      </c>
      <c r="J137" s="63">
        <f t="shared" si="42"/>
        <v>0</v>
      </c>
      <c r="K137" s="63">
        <f t="shared" si="43"/>
        <v>0</v>
      </c>
      <c r="L137" s="63">
        <f t="shared" si="44"/>
        <v>0</v>
      </c>
      <c r="M137" s="63">
        <f t="shared" ca="1" si="45"/>
        <v>-1.6865585411731158E-3</v>
      </c>
      <c r="N137" s="63">
        <f t="shared" ca="1" si="46"/>
        <v>2.5171679894978678E-6</v>
      </c>
      <c r="O137" s="17">
        <f t="shared" ca="1" si="47"/>
        <v>1481798611274.6067</v>
      </c>
      <c r="P137" s="63">
        <f t="shared" ca="1" si="48"/>
        <v>347915112.09181976</v>
      </c>
      <c r="Q137" s="63">
        <f t="shared" ca="1" si="49"/>
        <v>29726947891.015987</v>
      </c>
      <c r="R137">
        <f t="shared" ca="1" si="50"/>
        <v>1.5865585364233706E-3</v>
      </c>
    </row>
    <row r="138" spans="1:18">
      <c r="A138" s="73">
        <v>19.5</v>
      </c>
      <c r="B138" s="73">
        <v>9.0449975687079132E-6</v>
      </c>
      <c r="C138" s="73">
        <v>1</v>
      </c>
      <c r="D138" s="75">
        <f t="shared" si="36"/>
        <v>1.9499999999999999E-3</v>
      </c>
      <c r="E138" s="75">
        <f t="shared" si="37"/>
        <v>9.0449975687079132E-6</v>
      </c>
      <c r="F138" s="63">
        <f t="shared" si="38"/>
        <v>1.9499999999999999E-3</v>
      </c>
      <c r="G138" s="63">
        <f t="shared" si="39"/>
        <v>9.0449975687079132E-6</v>
      </c>
      <c r="H138" s="63">
        <f t="shared" si="40"/>
        <v>3.8024999999999996E-6</v>
      </c>
      <c r="I138" s="63">
        <f t="shared" si="41"/>
        <v>7.4148749999999988E-9</v>
      </c>
      <c r="J138" s="63">
        <f t="shared" si="42"/>
        <v>1.4459006249999998E-11</v>
      </c>
      <c r="K138" s="63">
        <f t="shared" si="43"/>
        <v>1.763774525898043E-8</v>
      </c>
      <c r="L138" s="63">
        <f t="shared" si="44"/>
        <v>3.4393603255011837E-11</v>
      </c>
      <c r="M138" s="63">
        <f t="shared" ca="1" si="45"/>
        <v>-1.7081284142855852E-3</v>
      </c>
      <c r="N138" s="63">
        <f t="shared" ca="1" si="46"/>
        <v>2.9486845263793134E-6</v>
      </c>
      <c r="O138" s="17">
        <f t="shared" ca="1" si="47"/>
        <v>1481708465028.7378</v>
      </c>
      <c r="P138" s="63">
        <f t="shared" ca="1" si="48"/>
        <v>296204455.83185905</v>
      </c>
      <c r="Q138" s="63">
        <f t="shared" ca="1" si="49"/>
        <v>29880209318.172634</v>
      </c>
      <c r="R138">
        <f t="shared" ca="1" si="50"/>
        <v>1.7171734118542931E-3</v>
      </c>
    </row>
    <row r="139" spans="1:18">
      <c r="A139" s="73">
        <v>23.5</v>
      </c>
      <c r="B139" s="73">
        <v>6.2628500018035993E-4</v>
      </c>
      <c r="C139" s="73">
        <v>1</v>
      </c>
      <c r="D139" s="75">
        <f t="shared" si="36"/>
        <v>2.3500000000000001E-3</v>
      </c>
      <c r="E139" s="75">
        <f t="shared" si="37"/>
        <v>6.2628500018035993E-4</v>
      </c>
      <c r="F139" s="63">
        <f t="shared" si="38"/>
        <v>2.3500000000000001E-3</v>
      </c>
      <c r="G139" s="63">
        <f t="shared" si="39"/>
        <v>6.2628500018035993E-4</v>
      </c>
      <c r="H139" s="63">
        <f t="shared" si="40"/>
        <v>5.5225000000000001E-6</v>
      </c>
      <c r="I139" s="63">
        <f t="shared" si="41"/>
        <v>1.2977875E-8</v>
      </c>
      <c r="J139" s="63">
        <f t="shared" si="42"/>
        <v>3.0498006250000002E-11</v>
      </c>
      <c r="K139" s="63">
        <f t="shared" si="43"/>
        <v>1.471769750423846E-6</v>
      </c>
      <c r="L139" s="63">
        <f t="shared" si="44"/>
        <v>3.4586589134960384E-9</v>
      </c>
      <c r="M139" s="63">
        <f t="shared" ca="1" si="45"/>
        <v>-1.7125368959360573E-3</v>
      </c>
      <c r="N139" s="63">
        <f t="shared" ca="1" si="46"/>
        <v>5.4700878617535928E-6</v>
      </c>
      <c r="O139" s="17">
        <f t="shared" ca="1" si="47"/>
        <v>1481689579271.3342</v>
      </c>
      <c r="P139" s="63">
        <f t="shared" ca="1" si="48"/>
        <v>286118342.0373742</v>
      </c>
      <c r="Q139" s="63">
        <f t="shared" ca="1" si="49"/>
        <v>29911653118.020897</v>
      </c>
      <c r="R139">
        <f t="shared" ca="1" si="50"/>
        <v>2.3388218961164172E-3</v>
      </c>
    </row>
    <row r="140" spans="1:18">
      <c r="A140" s="73">
        <v>36</v>
      </c>
      <c r="B140" s="73">
        <v>-4.4840002374257892E-5</v>
      </c>
      <c r="C140" s="73">
        <v>1</v>
      </c>
      <c r="D140" s="75">
        <f t="shared" si="36"/>
        <v>3.5999999999999999E-3</v>
      </c>
      <c r="E140" s="75">
        <f t="shared" si="37"/>
        <v>-4.4840002374257892E-5</v>
      </c>
      <c r="F140" s="63">
        <f t="shared" si="38"/>
        <v>3.5999999999999999E-3</v>
      </c>
      <c r="G140" s="63">
        <f t="shared" si="39"/>
        <v>-4.4840002374257892E-5</v>
      </c>
      <c r="H140" s="63">
        <f t="shared" si="40"/>
        <v>1.296E-5</v>
      </c>
      <c r="I140" s="63">
        <f t="shared" si="41"/>
        <v>4.6655999999999998E-8</v>
      </c>
      <c r="J140" s="63">
        <f t="shared" si="42"/>
        <v>1.6796159999999997E-10</v>
      </c>
      <c r="K140" s="63">
        <f t="shared" si="43"/>
        <v>-1.614240085473284E-7</v>
      </c>
      <c r="L140" s="63">
        <f t="shared" si="44"/>
        <v>-5.8112643077038221E-10</v>
      </c>
      <c r="M140" s="63">
        <f t="shared" ca="1" si="45"/>
        <v>-1.726278058387948E-3</v>
      </c>
      <c r="N140" s="63">
        <f t="shared" ca="1" si="46"/>
        <v>2.8272339362110976E-6</v>
      </c>
      <c r="O140" s="17">
        <f t="shared" ca="1" si="47"/>
        <v>1481629696352.0168</v>
      </c>
      <c r="P140" s="63">
        <f t="shared" ca="1" si="48"/>
        <v>255740326.70400947</v>
      </c>
      <c r="Q140" s="63">
        <f t="shared" ca="1" si="49"/>
        <v>30009926740.387699</v>
      </c>
      <c r="R140">
        <f t="shared" ca="1" si="50"/>
        <v>1.6814380560136902E-3</v>
      </c>
    </row>
    <row r="141" spans="1:18">
      <c r="A141" s="73">
        <v>38</v>
      </c>
      <c r="B141" s="73">
        <v>6.3779996708035469E-5</v>
      </c>
      <c r="C141" s="73">
        <v>1</v>
      </c>
      <c r="D141" s="75">
        <f t="shared" si="36"/>
        <v>3.8E-3</v>
      </c>
      <c r="E141" s="75">
        <f t="shared" si="37"/>
        <v>6.3779996708035469E-5</v>
      </c>
      <c r="F141" s="63">
        <f t="shared" si="38"/>
        <v>3.8E-3</v>
      </c>
      <c r="G141" s="63">
        <f t="shared" si="39"/>
        <v>6.3779996708035469E-5</v>
      </c>
      <c r="H141" s="63">
        <f t="shared" si="40"/>
        <v>1.4440000000000001E-5</v>
      </c>
      <c r="I141" s="63">
        <f t="shared" si="41"/>
        <v>5.4872000000000003E-8</v>
      </c>
      <c r="J141" s="63">
        <f t="shared" si="42"/>
        <v>2.0851360000000002E-10</v>
      </c>
      <c r="K141" s="63">
        <f t="shared" si="43"/>
        <v>2.423639874905348E-7</v>
      </c>
      <c r="L141" s="63">
        <f t="shared" si="44"/>
        <v>9.2098315246403221E-10</v>
      </c>
      <c r="M141" s="63">
        <f t="shared" ca="1" si="45"/>
        <v>-1.7284716749816119E-3</v>
      </c>
      <c r="N141" s="63">
        <f t="shared" ca="1" si="46"/>
        <v>3.2121660546743355E-6</v>
      </c>
      <c r="O141" s="17">
        <f t="shared" ca="1" si="47"/>
        <v>1481619993474.5247</v>
      </c>
      <c r="P141" s="63">
        <f t="shared" ca="1" si="48"/>
        <v>251040107.86501172</v>
      </c>
      <c r="Q141" s="63">
        <f t="shared" ca="1" si="49"/>
        <v>30025652139.444019</v>
      </c>
      <c r="R141">
        <f t="shared" ca="1" si="50"/>
        <v>1.7922516716896474E-3</v>
      </c>
    </row>
    <row r="142" spans="1:18">
      <c r="A142" s="73">
        <v>38.5</v>
      </c>
      <c r="B142" s="73">
        <v>-3.5906500124838203E-4</v>
      </c>
      <c r="C142" s="73">
        <v>1</v>
      </c>
      <c r="D142" s="75">
        <f t="shared" si="36"/>
        <v>3.8500000000000001E-3</v>
      </c>
      <c r="E142" s="75">
        <f t="shared" si="37"/>
        <v>-3.5906500124838203E-4</v>
      </c>
      <c r="F142" s="63">
        <f t="shared" si="38"/>
        <v>3.8500000000000001E-3</v>
      </c>
      <c r="G142" s="63">
        <f t="shared" si="39"/>
        <v>-3.5906500124838203E-4</v>
      </c>
      <c r="H142" s="63">
        <f t="shared" si="40"/>
        <v>1.4822500000000001E-5</v>
      </c>
      <c r="I142" s="63">
        <f t="shared" si="41"/>
        <v>5.7066625000000007E-8</v>
      </c>
      <c r="J142" s="63">
        <f t="shared" si="42"/>
        <v>2.1970650625000003E-10</v>
      </c>
      <c r="K142" s="63">
        <f t="shared" si="43"/>
        <v>-1.3824002548062709E-6</v>
      </c>
      <c r="L142" s="63">
        <f t="shared" si="44"/>
        <v>-5.3222409810041433E-9</v>
      </c>
      <c r="M142" s="63">
        <f t="shared" ca="1" si="45"/>
        <v>-1.7290198649318107E-3</v>
      </c>
      <c r="N142" s="63">
        <f t="shared" ca="1" si="46"/>
        <v>1.8767763285298817E-6</v>
      </c>
      <c r="O142" s="17">
        <f t="shared" ca="1" si="47"/>
        <v>1481617562513.4519</v>
      </c>
      <c r="P142" s="63">
        <f t="shared" ca="1" si="48"/>
        <v>249871954.75999269</v>
      </c>
      <c r="Q142" s="63">
        <f t="shared" ca="1" si="49"/>
        <v>30029583557.883549</v>
      </c>
      <c r="R142">
        <f t="shared" ca="1" si="50"/>
        <v>1.3699548636834286E-3</v>
      </c>
    </row>
    <row r="143" spans="1:18">
      <c r="A143" s="73">
        <v>39</v>
      </c>
      <c r="B143" s="73">
        <v>2.1808999736094847E-4</v>
      </c>
      <c r="C143" s="73">
        <v>1</v>
      </c>
      <c r="D143" s="75">
        <f t="shared" si="36"/>
        <v>3.8999999999999998E-3</v>
      </c>
      <c r="E143" s="75">
        <f t="shared" si="37"/>
        <v>2.1808999736094847E-4</v>
      </c>
      <c r="F143" s="63">
        <f t="shared" si="38"/>
        <v>3.8999999999999998E-3</v>
      </c>
      <c r="G143" s="63">
        <f t="shared" si="39"/>
        <v>2.1808999736094847E-4</v>
      </c>
      <c r="H143" s="63">
        <f t="shared" si="40"/>
        <v>1.5209999999999998E-5</v>
      </c>
      <c r="I143" s="63">
        <f t="shared" si="41"/>
        <v>5.931899999999999E-8</v>
      </c>
      <c r="J143" s="63">
        <f t="shared" si="42"/>
        <v>2.3134409999999996E-10</v>
      </c>
      <c r="K143" s="63">
        <f t="shared" si="43"/>
        <v>8.5055098970769904E-7</v>
      </c>
      <c r="L143" s="63">
        <f t="shared" si="44"/>
        <v>3.3171488598600259E-9</v>
      </c>
      <c r="M143" s="63">
        <f t="shared" ca="1" si="45"/>
        <v>-1.7295679692027226E-3</v>
      </c>
      <c r="N143" s="63">
        <f t="shared" ca="1" si="46"/>
        <v>3.7933715547189344E-6</v>
      </c>
      <c r="O143" s="17">
        <f t="shared" ca="1" si="47"/>
        <v>1481615129455.7102</v>
      </c>
      <c r="P143" s="63">
        <f t="shared" ca="1" si="48"/>
        <v>248706561.79221222</v>
      </c>
      <c r="Q143" s="63">
        <f t="shared" ca="1" si="49"/>
        <v>30033515003.702942</v>
      </c>
      <c r="R143">
        <f t="shared" ca="1" si="50"/>
        <v>1.9476579665636711E-3</v>
      </c>
    </row>
    <row r="144" spans="1:18">
      <c r="A144" s="73">
        <v>55.5</v>
      </c>
      <c r="B144" s="73">
        <v>-2.3579499975312501E-4</v>
      </c>
      <c r="C144" s="73">
        <v>1</v>
      </c>
      <c r="D144" s="75">
        <f t="shared" si="36"/>
        <v>5.5500000000000002E-3</v>
      </c>
      <c r="E144" s="75">
        <f t="shared" si="37"/>
        <v>-2.3579499975312501E-4</v>
      </c>
      <c r="F144" s="63">
        <f t="shared" si="38"/>
        <v>5.5500000000000002E-3</v>
      </c>
      <c r="G144" s="63">
        <f t="shared" si="39"/>
        <v>-2.3579499975312501E-4</v>
      </c>
      <c r="H144" s="63">
        <f t="shared" si="40"/>
        <v>3.0802500000000002E-5</v>
      </c>
      <c r="I144" s="63">
        <f t="shared" si="41"/>
        <v>1.7095387500000001E-7</v>
      </c>
      <c r="J144" s="63">
        <f t="shared" si="42"/>
        <v>9.4879400625000013E-10</v>
      </c>
      <c r="K144" s="63">
        <f t="shared" si="43"/>
        <v>-1.3086622486298439E-6</v>
      </c>
      <c r="L144" s="63">
        <f t="shared" si="44"/>
        <v>-7.2630754798956336E-9</v>
      </c>
      <c r="M144" s="63">
        <f t="shared" ca="1" si="45"/>
        <v>-1.7476073440628817E-3</v>
      </c>
      <c r="N144" s="63">
        <f t="shared" ca="1" si="46"/>
        <v>2.2855765644073622E-6</v>
      </c>
      <c r="O144" s="17">
        <f t="shared" ca="1" si="47"/>
        <v>1481533662352.7224</v>
      </c>
      <c r="P144" s="63">
        <f t="shared" ca="1" si="48"/>
        <v>211795379.86407188</v>
      </c>
      <c r="Q144" s="63">
        <f t="shared" ca="1" si="49"/>
        <v>30163267780.409763</v>
      </c>
      <c r="R144">
        <f t="shared" ca="1" si="50"/>
        <v>1.5118123443097567E-3</v>
      </c>
    </row>
    <row r="145" spans="1:18">
      <c r="A145" s="73">
        <v>63</v>
      </c>
      <c r="B145" s="73">
        <v>-3.7847000203328207E-4</v>
      </c>
      <c r="C145" s="73">
        <v>1</v>
      </c>
      <c r="D145" s="75">
        <f t="shared" si="36"/>
        <v>6.3E-3</v>
      </c>
      <c r="E145" s="75">
        <f t="shared" si="37"/>
        <v>-3.7847000203328207E-4</v>
      </c>
      <c r="F145" s="63">
        <f t="shared" si="38"/>
        <v>6.3E-3</v>
      </c>
      <c r="G145" s="63">
        <f t="shared" si="39"/>
        <v>-3.7847000203328207E-4</v>
      </c>
      <c r="H145" s="63">
        <f t="shared" si="40"/>
        <v>3.9690000000000001E-5</v>
      </c>
      <c r="I145" s="63">
        <f t="shared" si="41"/>
        <v>2.5004700000000002E-7</v>
      </c>
      <c r="J145" s="63">
        <f t="shared" si="42"/>
        <v>1.5752961000000001E-9</v>
      </c>
      <c r="K145" s="63">
        <f t="shared" si="43"/>
        <v>-2.3843610128096771E-6</v>
      </c>
      <c r="L145" s="63">
        <f t="shared" si="44"/>
        <v>-1.5021474380700965E-8</v>
      </c>
      <c r="M145" s="63">
        <f t="shared" ca="1" si="45"/>
        <v>-1.7557762153651347E-3</v>
      </c>
      <c r="N145" s="63">
        <f t="shared" ca="1" si="46"/>
        <v>1.8969724052825267E-6</v>
      </c>
      <c r="O145" s="17">
        <f t="shared" ca="1" si="47"/>
        <v>1481495877103.1541</v>
      </c>
      <c r="P145" s="63">
        <f t="shared" ca="1" si="48"/>
        <v>196008677.18605566</v>
      </c>
      <c r="Q145" s="63">
        <f t="shared" ca="1" si="49"/>
        <v>30222255717.22295</v>
      </c>
      <c r="R145">
        <f t="shared" ca="1" si="50"/>
        <v>1.3773062133318526E-3</v>
      </c>
    </row>
    <row r="146" spans="1:18">
      <c r="A146" s="73">
        <v>65.5</v>
      </c>
      <c r="B146" s="73">
        <v>-9.2695001512765884E-5</v>
      </c>
      <c r="C146" s="73">
        <v>1</v>
      </c>
      <c r="D146" s="75">
        <f t="shared" si="36"/>
        <v>6.5500000000000003E-3</v>
      </c>
      <c r="E146" s="75">
        <f t="shared" si="37"/>
        <v>-9.2695001512765884E-5</v>
      </c>
      <c r="F146" s="63">
        <f t="shared" si="38"/>
        <v>6.5500000000000003E-3</v>
      </c>
      <c r="G146" s="63">
        <f t="shared" si="39"/>
        <v>-9.2695001512765884E-5</v>
      </c>
      <c r="H146" s="63">
        <f t="shared" si="40"/>
        <v>4.2902500000000005E-5</v>
      </c>
      <c r="I146" s="63">
        <f t="shared" si="41"/>
        <v>2.8101137500000006E-7</v>
      </c>
      <c r="J146" s="63">
        <f t="shared" si="42"/>
        <v>1.8406245062500005E-9</v>
      </c>
      <c r="K146" s="63">
        <f t="shared" si="43"/>
        <v>-6.0715225990861661E-7</v>
      </c>
      <c r="L146" s="63">
        <f t="shared" si="44"/>
        <v>-3.9768473024014393E-9</v>
      </c>
      <c r="M146" s="63">
        <f t="shared" ca="1" si="45"/>
        <v>-1.7584948885015423E-3</v>
      </c>
      <c r="N146" s="63">
        <f t="shared" ca="1" si="46"/>
        <v>2.7748892634918204E-6</v>
      </c>
      <c r="O146" s="17">
        <f t="shared" ca="1" si="47"/>
        <v>1481483177198.5242</v>
      </c>
      <c r="P146" s="63">
        <f t="shared" ca="1" si="48"/>
        <v>190883874.10751659</v>
      </c>
      <c r="Q146" s="63">
        <f t="shared" ca="1" si="49"/>
        <v>30241919628.841679</v>
      </c>
      <c r="R146">
        <f t="shared" ca="1" si="50"/>
        <v>1.6657998869887764E-3</v>
      </c>
    </row>
    <row r="147" spans="1:18">
      <c r="A147" s="73">
        <v>68</v>
      </c>
      <c r="B147" s="73">
        <v>2.9308000375749543E-4</v>
      </c>
      <c r="C147" s="73">
        <v>1</v>
      </c>
      <c r="D147" s="75">
        <f t="shared" si="36"/>
        <v>6.7999999999999996E-3</v>
      </c>
      <c r="E147" s="75">
        <f t="shared" si="37"/>
        <v>2.9308000375749543E-4</v>
      </c>
      <c r="F147" s="63">
        <f t="shared" si="38"/>
        <v>6.7999999999999996E-3</v>
      </c>
      <c r="G147" s="63">
        <f t="shared" si="39"/>
        <v>2.9308000375749543E-4</v>
      </c>
      <c r="H147" s="63">
        <f t="shared" si="40"/>
        <v>4.6239999999999998E-5</v>
      </c>
      <c r="I147" s="63">
        <f t="shared" si="41"/>
        <v>3.1443199999999999E-7</v>
      </c>
      <c r="J147" s="63">
        <f t="shared" si="42"/>
        <v>2.1381375999999999E-9</v>
      </c>
      <c r="K147" s="63">
        <f t="shared" si="43"/>
        <v>1.992944025550969E-6</v>
      </c>
      <c r="L147" s="63">
        <f t="shared" si="44"/>
        <v>1.3552019373746588E-8</v>
      </c>
      <c r="M147" s="63">
        <f t="shared" ca="1" si="45"/>
        <v>-1.7612114196557779E-3</v>
      </c>
      <c r="N147" s="63">
        <f t="shared" ca="1" si="46"/>
        <v>4.2201132523093329E-6</v>
      </c>
      <c r="O147" s="17">
        <f t="shared" ca="1" si="47"/>
        <v>1481470424884.2964</v>
      </c>
      <c r="P147" s="63">
        <f t="shared" ca="1" si="48"/>
        <v>185827734.1161688</v>
      </c>
      <c r="Q147" s="63">
        <f t="shared" ca="1" si="49"/>
        <v>30261584164.08601</v>
      </c>
      <c r="R147">
        <f t="shared" ca="1" si="50"/>
        <v>2.0542914234132734E-3</v>
      </c>
    </row>
    <row r="148" spans="1:18">
      <c r="A148" s="73">
        <v>75</v>
      </c>
      <c r="B148" s="73">
        <v>-3.2675000693416223E-4</v>
      </c>
      <c r="C148" s="73">
        <v>1</v>
      </c>
      <c r="D148" s="75">
        <f t="shared" si="36"/>
        <v>7.4999999999999997E-3</v>
      </c>
      <c r="E148" s="75">
        <f t="shared" si="37"/>
        <v>-3.2675000693416223E-4</v>
      </c>
      <c r="F148" s="63">
        <f t="shared" si="38"/>
        <v>7.4999999999999997E-3</v>
      </c>
      <c r="G148" s="63">
        <f t="shared" si="39"/>
        <v>-3.2675000693416223E-4</v>
      </c>
      <c r="H148" s="63">
        <f t="shared" si="40"/>
        <v>5.6249999999999998E-5</v>
      </c>
      <c r="I148" s="63">
        <f t="shared" si="41"/>
        <v>4.2187499999999998E-7</v>
      </c>
      <c r="J148" s="63">
        <f t="shared" si="42"/>
        <v>3.1640624999999999E-9</v>
      </c>
      <c r="K148" s="63">
        <f t="shared" si="43"/>
        <v>-2.4506250520062165E-6</v>
      </c>
      <c r="L148" s="63">
        <f t="shared" si="44"/>
        <v>-1.8379687890046623E-8</v>
      </c>
      <c r="M148" s="63">
        <f t="shared" ca="1" si="45"/>
        <v>-1.7688063115424836E-3</v>
      </c>
      <c r="N148" s="63">
        <f t="shared" ca="1" si="46"/>
        <v>2.0795263856606078E-6</v>
      </c>
      <c r="O148" s="17">
        <f t="shared" ca="1" si="47"/>
        <v>1481434439591.1738</v>
      </c>
      <c r="P148" s="63">
        <f t="shared" ca="1" si="48"/>
        <v>172035561.78580058</v>
      </c>
      <c r="Q148" s="63">
        <f t="shared" ca="1" si="49"/>
        <v>30316648132.572449</v>
      </c>
      <c r="R148">
        <f t="shared" ca="1" si="50"/>
        <v>1.4420563046083214E-3</v>
      </c>
    </row>
    <row r="149" spans="1:18">
      <c r="A149" s="73">
        <v>102.5</v>
      </c>
      <c r="B149" s="73">
        <v>4.1677500121295452E-4</v>
      </c>
      <c r="C149" s="73">
        <v>1</v>
      </c>
      <c r="D149" s="75">
        <f t="shared" si="36"/>
        <v>1.025E-2</v>
      </c>
      <c r="E149" s="75">
        <f t="shared" si="37"/>
        <v>4.1677500121295452E-4</v>
      </c>
      <c r="F149" s="63">
        <f t="shared" si="38"/>
        <v>1.025E-2</v>
      </c>
      <c r="G149" s="63">
        <f t="shared" si="39"/>
        <v>4.1677500121295452E-4</v>
      </c>
      <c r="H149" s="63">
        <f t="shared" si="40"/>
        <v>1.0506250000000001E-4</v>
      </c>
      <c r="I149" s="63">
        <f t="shared" si="41"/>
        <v>1.0768906250000002E-6</v>
      </c>
      <c r="J149" s="63">
        <f t="shared" si="42"/>
        <v>1.1038128906250002E-8</v>
      </c>
      <c r="K149" s="63">
        <f t="shared" si="43"/>
        <v>4.2719437624327837E-6</v>
      </c>
      <c r="L149" s="63">
        <f t="shared" si="44"/>
        <v>4.3787423564936035E-8</v>
      </c>
      <c r="M149" s="63">
        <f t="shared" ca="1" si="45"/>
        <v>-1.7984808103648463E-3</v>
      </c>
      <c r="N149" s="63">
        <f t="shared" ca="1" si="46"/>
        <v>4.9073583107292212E-6</v>
      </c>
      <c r="O149" s="17">
        <f t="shared" ca="1" si="47"/>
        <v>1481289091248.9316</v>
      </c>
      <c r="P149" s="63">
        <f t="shared" ca="1" si="48"/>
        <v>123047951.64198768</v>
      </c>
      <c r="Q149" s="63">
        <f t="shared" ca="1" si="49"/>
        <v>30533015411.863525</v>
      </c>
      <c r="R149">
        <f t="shared" ca="1" si="50"/>
        <v>2.2152558115778008E-3</v>
      </c>
    </row>
    <row r="150" spans="1:18">
      <c r="A150" s="73">
        <v>145.5</v>
      </c>
      <c r="B150" s="73">
        <v>2.8521049971459433E-3</v>
      </c>
      <c r="C150" s="73">
        <v>1</v>
      </c>
      <c r="D150" s="75">
        <f t="shared" si="36"/>
        <v>1.455E-2</v>
      </c>
      <c r="E150" s="75">
        <f t="shared" si="37"/>
        <v>2.8521049971459433E-3</v>
      </c>
      <c r="F150" s="63">
        <f t="shared" si="38"/>
        <v>1.455E-2</v>
      </c>
      <c r="G150" s="63">
        <f t="shared" si="39"/>
        <v>2.8521049971459433E-3</v>
      </c>
      <c r="H150" s="63">
        <f t="shared" si="40"/>
        <v>2.1170250000000001E-4</v>
      </c>
      <c r="I150" s="63">
        <f t="shared" si="41"/>
        <v>3.080271375E-6</v>
      </c>
      <c r="J150" s="63">
        <f t="shared" si="42"/>
        <v>4.4817948506250001E-8</v>
      </c>
      <c r="K150" s="63">
        <f t="shared" si="43"/>
        <v>4.1498127708473477E-5</v>
      </c>
      <c r="L150" s="63">
        <f t="shared" si="44"/>
        <v>6.0379775815828914E-7</v>
      </c>
      <c r="M150" s="63">
        <f t="shared" ca="1" si="45"/>
        <v>-1.8443614622798742E-3</v>
      </c>
      <c r="N150" s="63">
        <f t="shared" ca="1" si="46"/>
        <v>2.2056797204511674E-5</v>
      </c>
      <c r="O150" s="17">
        <f t="shared" ca="1" si="47"/>
        <v>1481049111792.5857</v>
      </c>
      <c r="P150" s="63">
        <f t="shared" ca="1" si="48"/>
        <v>62972704.767848171</v>
      </c>
      <c r="Q150" s="63">
        <f t="shared" ca="1" si="49"/>
        <v>30871463444.6245</v>
      </c>
      <c r="R150">
        <f t="shared" ca="1" si="50"/>
        <v>4.6964664594258175E-3</v>
      </c>
    </row>
    <row r="151" spans="1:18">
      <c r="A151" s="73">
        <v>183</v>
      </c>
      <c r="B151" s="73">
        <v>-5.8612700013327412E-3</v>
      </c>
      <c r="C151" s="73">
        <v>0.1</v>
      </c>
      <c r="D151" s="75">
        <f t="shared" si="36"/>
        <v>1.83E-2</v>
      </c>
      <c r="E151" s="75">
        <f t="shared" si="37"/>
        <v>-5.8612700013327412E-3</v>
      </c>
      <c r="F151" s="63">
        <f t="shared" si="38"/>
        <v>1.83E-3</v>
      </c>
      <c r="G151" s="63">
        <f t="shared" si="39"/>
        <v>-5.8612700013327412E-4</v>
      </c>
      <c r="H151" s="63">
        <f t="shared" si="40"/>
        <v>3.3489000000000004E-5</v>
      </c>
      <c r="I151" s="63">
        <f t="shared" si="41"/>
        <v>6.1284870000000003E-7</v>
      </c>
      <c r="J151" s="63">
        <f t="shared" si="42"/>
        <v>1.121513121E-8</v>
      </c>
      <c r="K151" s="63">
        <f t="shared" si="43"/>
        <v>-1.0726124102438917E-5</v>
      </c>
      <c r="L151" s="63">
        <f t="shared" si="44"/>
        <v>-1.9628807107463219E-7</v>
      </c>
      <c r="M151" s="63">
        <f t="shared" ca="1" si="45"/>
        <v>-1.8838563700229109E-3</v>
      </c>
      <c r="N151" s="63">
        <f t="shared" ca="1" si="46"/>
        <v>1.5819819194529248E-6</v>
      </c>
      <c r="O151" s="17">
        <f t="shared" ca="1" si="47"/>
        <v>14808271759.130419</v>
      </c>
      <c r="P151" s="63">
        <f t="shared" ca="1" si="48"/>
        <v>269264.81129877485</v>
      </c>
      <c r="Q151" s="63">
        <f t="shared" ca="1" si="49"/>
        <v>311667299.30824661</v>
      </c>
      <c r="R151">
        <f t="shared" ca="1" si="50"/>
        <v>-3.9774136313098299E-3</v>
      </c>
    </row>
    <row r="152" spans="1:18">
      <c r="A152" s="73">
        <v>284.5</v>
      </c>
      <c r="B152" s="73">
        <v>-9.8988050012849271E-3</v>
      </c>
      <c r="C152" s="73">
        <v>0.1</v>
      </c>
      <c r="D152" s="75">
        <f t="shared" si="36"/>
        <v>2.845E-2</v>
      </c>
      <c r="E152" s="75">
        <f t="shared" si="37"/>
        <v>-9.8988050012849271E-3</v>
      </c>
      <c r="F152" s="63">
        <f t="shared" si="38"/>
        <v>2.8450000000000003E-3</v>
      </c>
      <c r="G152" s="63">
        <f t="shared" si="39"/>
        <v>-9.8988050012849271E-4</v>
      </c>
      <c r="H152" s="63">
        <f t="shared" si="40"/>
        <v>8.0940250000000012E-5</v>
      </c>
      <c r="I152" s="63">
        <f t="shared" si="41"/>
        <v>2.3027501125000002E-6</v>
      </c>
      <c r="J152" s="63">
        <f t="shared" si="42"/>
        <v>6.5513240700625006E-8</v>
      </c>
      <c r="K152" s="63">
        <f t="shared" si="43"/>
        <v>-2.8162100228655618E-5</v>
      </c>
      <c r="L152" s="63">
        <f t="shared" si="44"/>
        <v>-8.0121175150525231E-7</v>
      </c>
      <c r="M152" s="63">
        <f t="shared" ca="1" si="45"/>
        <v>-1.9883383078764063E-3</v>
      </c>
      <c r="N152" s="63">
        <f t="shared" ca="1" si="46"/>
        <v>6.2575483307525545E-6</v>
      </c>
      <c r="O152" s="17">
        <f t="shared" ca="1" si="47"/>
        <v>14801673632.395546</v>
      </c>
      <c r="P152" s="63">
        <f t="shared" ca="1" si="48"/>
        <v>48952.859948609679</v>
      </c>
      <c r="Q152" s="63">
        <f t="shared" ca="1" si="49"/>
        <v>319662720.48434544</v>
      </c>
      <c r="R152">
        <f t="shared" ca="1" si="50"/>
        <v>-7.9104666934085213E-3</v>
      </c>
    </row>
    <row r="153" spans="1:18">
      <c r="A153" s="73">
        <v>873</v>
      </c>
      <c r="B153" s="73">
        <v>4.1262999729951844E-4</v>
      </c>
      <c r="C153" s="73">
        <v>1</v>
      </c>
      <c r="D153" s="75">
        <f t="shared" si="36"/>
        <v>8.7300000000000003E-2</v>
      </c>
      <c r="E153" s="75">
        <f t="shared" si="37"/>
        <v>4.1262999729951844E-4</v>
      </c>
      <c r="F153" s="63">
        <f t="shared" si="38"/>
        <v>8.7300000000000003E-2</v>
      </c>
      <c r="G153" s="63">
        <f t="shared" si="39"/>
        <v>4.1262999729951844E-4</v>
      </c>
      <c r="H153" s="63">
        <f t="shared" si="40"/>
        <v>7.6212900000000002E-3</v>
      </c>
      <c r="I153" s="63">
        <f t="shared" si="41"/>
        <v>6.6533861700000005E-4</v>
      </c>
      <c r="J153" s="63">
        <f t="shared" si="42"/>
        <v>5.8084061264100003E-5</v>
      </c>
      <c r="K153" s="63">
        <f t="shared" si="43"/>
        <v>3.6022598764247963E-5</v>
      </c>
      <c r="L153" s="63">
        <f t="shared" si="44"/>
        <v>3.1447728721188474E-6</v>
      </c>
      <c r="M153" s="63">
        <f t="shared" ca="1" si="45"/>
        <v>-2.5245449524399929E-3</v>
      </c>
      <c r="N153" s="63">
        <f t="shared" ca="1" si="46"/>
        <v>8.6269966853773001E-6</v>
      </c>
      <c r="O153" s="17">
        <f t="shared" ca="1" si="47"/>
        <v>1474643783984.9058</v>
      </c>
      <c r="P153" s="63">
        <f t="shared" ca="1" si="48"/>
        <v>1953803784.8898365</v>
      </c>
      <c r="Q153" s="63">
        <f t="shared" ca="1" si="49"/>
        <v>36595139102.332306</v>
      </c>
      <c r="R153">
        <f t="shared" ca="1" si="50"/>
        <v>2.9371749497395113E-3</v>
      </c>
    </row>
    <row r="154" spans="1:18">
      <c r="A154" s="73">
        <v>898</v>
      </c>
      <c r="B154" s="73">
        <v>-5.2962000336265191E-4</v>
      </c>
      <c r="C154" s="73">
        <v>0.1</v>
      </c>
      <c r="D154" s="75">
        <f t="shared" si="36"/>
        <v>8.9800000000000005E-2</v>
      </c>
      <c r="E154" s="75">
        <f t="shared" si="37"/>
        <v>-5.2962000336265191E-4</v>
      </c>
      <c r="F154" s="63">
        <f t="shared" si="38"/>
        <v>8.9800000000000001E-3</v>
      </c>
      <c r="G154" s="63">
        <f t="shared" si="39"/>
        <v>-5.2962000336265194E-5</v>
      </c>
      <c r="H154" s="63">
        <f t="shared" si="40"/>
        <v>8.0640400000000004E-4</v>
      </c>
      <c r="I154" s="63">
        <f t="shared" si="41"/>
        <v>7.241507920000001E-5</v>
      </c>
      <c r="J154" s="63">
        <f t="shared" si="42"/>
        <v>6.5028741121600013E-6</v>
      </c>
      <c r="K154" s="63">
        <f t="shared" si="43"/>
        <v>-4.7559876301966151E-6</v>
      </c>
      <c r="L154" s="63">
        <f t="shared" si="44"/>
        <v>-4.2708768919165606E-7</v>
      </c>
      <c r="M154" s="63">
        <f t="shared" ca="1" si="45"/>
        <v>-2.5446952723697331E-3</v>
      </c>
      <c r="N154" s="63">
        <f t="shared" ca="1" si="46"/>
        <v>4.0605283397639613E-7</v>
      </c>
      <c r="O154" s="17">
        <f t="shared" ca="1" si="47"/>
        <v>14743451470.182201</v>
      </c>
      <c r="P154" s="63">
        <f t="shared" ca="1" si="48"/>
        <v>21114616.339668199</v>
      </c>
      <c r="Q154" s="63">
        <f t="shared" ca="1" si="49"/>
        <v>367908967.04952556</v>
      </c>
      <c r="R154">
        <f t="shared" ca="1" si="50"/>
        <v>2.0150752690070812E-3</v>
      </c>
    </row>
    <row r="155" spans="1:18">
      <c r="A155" s="73">
        <v>927.5</v>
      </c>
      <c r="B155" s="73">
        <v>-2.7747499552788213E-4</v>
      </c>
      <c r="C155" s="73">
        <v>1</v>
      </c>
      <c r="D155" s="75">
        <f t="shared" si="36"/>
        <v>9.2749999999999999E-2</v>
      </c>
      <c r="E155" s="75">
        <f t="shared" si="37"/>
        <v>-2.7747499552788213E-4</v>
      </c>
      <c r="F155" s="63">
        <f t="shared" si="38"/>
        <v>9.2749999999999999E-2</v>
      </c>
      <c r="G155" s="63">
        <f t="shared" si="39"/>
        <v>-2.7747499552788213E-4</v>
      </c>
      <c r="H155" s="63">
        <f t="shared" si="40"/>
        <v>8.6025624999999991E-3</v>
      </c>
      <c r="I155" s="63">
        <f t="shared" si="41"/>
        <v>7.9788767187499992E-4</v>
      </c>
      <c r="J155" s="63">
        <f t="shared" si="42"/>
        <v>7.4004081566406236E-5</v>
      </c>
      <c r="K155" s="63">
        <f t="shared" si="43"/>
        <v>-2.5735805835211066E-5</v>
      </c>
      <c r="L155" s="63">
        <f t="shared" si="44"/>
        <v>-2.3869959912158263E-6</v>
      </c>
      <c r="M155" s="63">
        <f t="shared" ca="1" si="45"/>
        <v>-2.5681971481398905E-3</v>
      </c>
      <c r="N155" s="63">
        <f t="shared" ca="1" si="46"/>
        <v>5.2474079804673933E-6</v>
      </c>
      <c r="O155" s="17">
        <f t="shared" ca="1" si="47"/>
        <v>1473986063430.4248</v>
      </c>
      <c r="P155" s="63">
        <f t="shared" ca="1" si="48"/>
        <v>2305013159.6610408</v>
      </c>
      <c r="Q155" s="63">
        <f t="shared" ca="1" si="49"/>
        <v>37021741252.413078</v>
      </c>
      <c r="R155">
        <f t="shared" ca="1" si="50"/>
        <v>2.2907221526120083E-3</v>
      </c>
    </row>
    <row r="156" spans="1:18">
      <c r="A156" s="73">
        <v>930</v>
      </c>
      <c r="B156" s="73">
        <v>-1.9169999723089859E-4</v>
      </c>
      <c r="C156" s="73">
        <v>1</v>
      </c>
      <c r="D156" s="75">
        <f t="shared" si="36"/>
        <v>9.2999999999999999E-2</v>
      </c>
      <c r="E156" s="75">
        <f t="shared" si="37"/>
        <v>-1.9169999723089859E-4</v>
      </c>
      <c r="F156" s="63">
        <f t="shared" si="38"/>
        <v>9.2999999999999999E-2</v>
      </c>
      <c r="G156" s="63">
        <f t="shared" si="39"/>
        <v>-1.9169999723089859E-4</v>
      </c>
      <c r="H156" s="63">
        <f t="shared" si="40"/>
        <v>8.6490000000000004E-3</v>
      </c>
      <c r="I156" s="63">
        <f t="shared" si="41"/>
        <v>8.0435700000000001E-4</v>
      </c>
      <c r="J156" s="63">
        <f t="shared" si="42"/>
        <v>7.4805200999999996E-5</v>
      </c>
      <c r="K156" s="63">
        <f t="shared" si="43"/>
        <v>-1.7828099742473567E-5</v>
      </c>
      <c r="L156" s="63">
        <f t="shared" si="44"/>
        <v>-1.6580132760500418E-6</v>
      </c>
      <c r="M156" s="63">
        <f t="shared" ca="1" si="45"/>
        <v>-2.5701751238412923E-3</v>
      </c>
      <c r="N156" s="63">
        <f t="shared" ca="1" si="46"/>
        <v>5.6571439279043282E-6</v>
      </c>
      <c r="O156" s="17">
        <f t="shared" ca="1" si="47"/>
        <v>1473955299710.9587</v>
      </c>
      <c r="P156" s="63">
        <f t="shared" ca="1" si="48"/>
        <v>2321788331.3853207</v>
      </c>
      <c r="Q156" s="63">
        <f t="shared" ca="1" si="49"/>
        <v>37041296667.812805</v>
      </c>
      <c r="R156">
        <f t="shared" ca="1" si="50"/>
        <v>2.3784751266103937E-3</v>
      </c>
    </row>
    <row r="157" spans="1:18">
      <c r="A157" s="73">
        <v>951</v>
      </c>
      <c r="B157" s="73">
        <v>-1.7751189996488392E-2</v>
      </c>
      <c r="C157" s="73">
        <v>1</v>
      </c>
      <c r="D157" s="75">
        <f t="shared" si="36"/>
        <v>9.5100000000000004E-2</v>
      </c>
      <c r="E157" s="75">
        <f t="shared" si="37"/>
        <v>-1.7751189996488392E-2</v>
      </c>
      <c r="F157" s="63">
        <f t="shared" si="38"/>
        <v>9.5100000000000004E-2</v>
      </c>
      <c r="G157" s="63">
        <f t="shared" si="39"/>
        <v>-1.7751189996488392E-2</v>
      </c>
      <c r="H157" s="63">
        <f t="shared" si="40"/>
        <v>9.0440099999999999E-3</v>
      </c>
      <c r="I157" s="63">
        <f t="shared" si="41"/>
        <v>8.6008535100000002E-4</v>
      </c>
      <c r="J157" s="63">
        <f t="shared" si="42"/>
        <v>8.179411688010001E-5</v>
      </c>
      <c r="K157" s="63">
        <f t="shared" si="43"/>
        <v>-1.6881381686660462E-3</v>
      </c>
      <c r="L157" s="63">
        <f t="shared" si="44"/>
        <v>-1.6054193984014101E-4</v>
      </c>
      <c r="M157" s="63">
        <f t="shared" ca="1" si="45"/>
        <v>-2.5867055542769272E-3</v>
      </c>
      <c r="N157" s="63">
        <f t="shared" ca="1" si="46"/>
        <v>2.2996158839807355E-4</v>
      </c>
      <c r="O157" s="17">
        <f t="shared" ca="1" si="47"/>
        <v>1473694831304.168</v>
      </c>
      <c r="P157" s="63">
        <f t="shared" ca="1" si="48"/>
        <v>2464989316.8397012</v>
      </c>
      <c r="Q157" s="63">
        <f t="shared" ca="1" si="49"/>
        <v>37205513358.502914</v>
      </c>
      <c r="R157">
        <f t="shared" ca="1" si="50"/>
        <v>-1.5164484442211464E-2</v>
      </c>
    </row>
    <row r="158" spans="1:18">
      <c r="A158" s="73">
        <v>963</v>
      </c>
      <c r="B158" s="73">
        <v>-1.7599469996639527E-2</v>
      </c>
      <c r="C158" s="73">
        <v>1</v>
      </c>
      <c r="D158" s="75">
        <f t="shared" si="36"/>
        <v>9.6299999999999997E-2</v>
      </c>
      <c r="E158" s="75">
        <f t="shared" si="37"/>
        <v>-1.7599469996639527E-2</v>
      </c>
      <c r="F158" s="63">
        <f t="shared" si="38"/>
        <v>9.6299999999999997E-2</v>
      </c>
      <c r="G158" s="63">
        <f t="shared" si="39"/>
        <v>-1.7599469996639527E-2</v>
      </c>
      <c r="H158" s="63">
        <f t="shared" si="40"/>
        <v>9.2736899999999994E-3</v>
      </c>
      <c r="I158" s="63">
        <f t="shared" si="41"/>
        <v>8.9305634699999995E-4</v>
      </c>
      <c r="J158" s="63">
        <f t="shared" si="42"/>
        <v>8.6001326216099996E-5</v>
      </c>
      <c r="K158" s="63">
        <f t="shared" si="43"/>
        <v>-1.6948289606763865E-3</v>
      </c>
      <c r="L158" s="63">
        <f t="shared" si="44"/>
        <v>-1.6321202891313603E-4</v>
      </c>
      <c r="M158" s="63">
        <f t="shared" ca="1" si="45"/>
        <v>-2.5960836565306592E-3</v>
      </c>
      <c r="N158" s="63">
        <f t="shared" ca="1" si="46"/>
        <v>2.2510160167056541E-4</v>
      </c>
      <c r="O158" s="17">
        <f t="shared" ca="1" si="47"/>
        <v>1473544344939.4912</v>
      </c>
      <c r="P158" s="63">
        <f t="shared" ca="1" si="48"/>
        <v>2548651187.7188272</v>
      </c>
      <c r="Q158" s="63">
        <f t="shared" ca="1" si="49"/>
        <v>37299311552.941917</v>
      </c>
      <c r="R158">
        <f t="shared" ca="1" si="50"/>
        <v>-1.5003386340108869E-2</v>
      </c>
    </row>
    <row r="159" spans="1:18">
      <c r="A159" s="73">
        <v>991</v>
      </c>
      <c r="B159" s="73">
        <v>-4.7879000339889899E-4</v>
      </c>
      <c r="C159" s="73">
        <v>1</v>
      </c>
      <c r="D159" s="75">
        <f t="shared" si="36"/>
        <v>9.9099999999999994E-2</v>
      </c>
      <c r="E159" s="75">
        <f t="shared" si="37"/>
        <v>-4.7879000339889899E-4</v>
      </c>
      <c r="F159" s="63">
        <f t="shared" si="38"/>
        <v>9.9099999999999994E-2</v>
      </c>
      <c r="G159" s="63">
        <f t="shared" si="39"/>
        <v>-4.7879000339889899E-4</v>
      </c>
      <c r="H159" s="63">
        <f t="shared" si="40"/>
        <v>9.8208099999999993E-3</v>
      </c>
      <c r="I159" s="63">
        <f t="shared" si="41"/>
        <v>9.7324227099999982E-4</v>
      </c>
      <c r="J159" s="63">
        <f t="shared" si="42"/>
        <v>9.6448309056099975E-5</v>
      </c>
      <c r="K159" s="63">
        <f t="shared" si="43"/>
        <v>-4.7448089336830885E-5</v>
      </c>
      <c r="L159" s="63">
        <f t="shared" si="44"/>
        <v>-4.7021056532799405E-6</v>
      </c>
      <c r="M159" s="63">
        <f t="shared" ca="1" si="45"/>
        <v>-2.6177739735201069E-3</v>
      </c>
      <c r="N159" s="63">
        <f t="shared" ca="1" si="46"/>
        <v>4.5752524244354845E-6</v>
      </c>
      <c r="O159" s="17">
        <f t="shared" ca="1" si="47"/>
        <v>1473188552347.0476</v>
      </c>
      <c r="P159" s="63">
        <f t="shared" ca="1" si="48"/>
        <v>2749024038.142971</v>
      </c>
      <c r="Q159" s="63">
        <f t="shared" ca="1" si="49"/>
        <v>37518057446.107605</v>
      </c>
      <c r="R159">
        <f t="shared" ca="1" si="50"/>
        <v>2.1389839701212079E-3</v>
      </c>
    </row>
    <row r="160" spans="1:18">
      <c r="A160" s="73">
        <v>995</v>
      </c>
      <c r="B160" s="73">
        <v>1.6384499976993538E-3</v>
      </c>
      <c r="C160" s="73">
        <v>1</v>
      </c>
      <c r="D160" s="75">
        <f t="shared" si="36"/>
        <v>9.9500000000000005E-2</v>
      </c>
      <c r="E160" s="75">
        <f t="shared" si="37"/>
        <v>1.6384499976993538E-3</v>
      </c>
      <c r="F160" s="63">
        <f t="shared" si="38"/>
        <v>9.9500000000000005E-2</v>
      </c>
      <c r="G160" s="63">
        <f t="shared" si="39"/>
        <v>1.6384499976993538E-3</v>
      </c>
      <c r="H160" s="63">
        <f t="shared" si="40"/>
        <v>9.9002500000000011E-3</v>
      </c>
      <c r="I160" s="63">
        <f t="shared" si="41"/>
        <v>9.8507487500000025E-4</v>
      </c>
      <c r="J160" s="63">
        <f t="shared" si="42"/>
        <v>9.8014950062500026E-5</v>
      </c>
      <c r="K160" s="63">
        <f t="shared" si="43"/>
        <v>1.6302577477108571E-4</v>
      </c>
      <c r="L160" s="63">
        <f t="shared" si="44"/>
        <v>1.6221064589723028E-5</v>
      </c>
      <c r="M160" s="63">
        <f t="shared" ca="1" si="45"/>
        <v>-2.6208506563354462E-3</v>
      </c>
      <c r="N160" s="63">
        <f t="shared" ca="1" si="46"/>
        <v>1.8141642061461274E-5</v>
      </c>
      <c r="O160" s="17">
        <f t="shared" ca="1" si="47"/>
        <v>1473137192622.043</v>
      </c>
      <c r="P160" s="63">
        <f t="shared" ca="1" si="48"/>
        <v>2778236867.9957032</v>
      </c>
      <c r="Q160" s="63">
        <f t="shared" ca="1" si="49"/>
        <v>37549293236.241478</v>
      </c>
      <c r="R160">
        <f t="shared" ca="1" si="50"/>
        <v>4.2593006540348E-3</v>
      </c>
    </row>
    <row r="161" spans="1:18">
      <c r="A161" s="73">
        <v>1002.5</v>
      </c>
      <c r="B161" s="73">
        <v>-6.5042249989346601E-3</v>
      </c>
      <c r="C161" s="73">
        <v>0.1</v>
      </c>
      <c r="D161" s="75">
        <f t="shared" si="36"/>
        <v>0.10025000000000001</v>
      </c>
      <c r="E161" s="75">
        <f t="shared" si="37"/>
        <v>-6.5042249989346601E-3</v>
      </c>
      <c r="F161" s="63">
        <f t="shared" si="38"/>
        <v>1.0025000000000001E-2</v>
      </c>
      <c r="G161" s="63">
        <f t="shared" si="39"/>
        <v>-6.5042249989346603E-4</v>
      </c>
      <c r="H161" s="63">
        <f t="shared" si="40"/>
        <v>1.0050062500000002E-3</v>
      </c>
      <c r="I161" s="63">
        <f t="shared" si="41"/>
        <v>1.0075187656250003E-4</v>
      </c>
      <c r="J161" s="63">
        <f t="shared" si="42"/>
        <v>1.0100375625390629E-5</v>
      </c>
      <c r="K161" s="63">
        <f t="shared" si="43"/>
        <v>-6.5204855614319976E-5</v>
      </c>
      <c r="L161" s="63">
        <f t="shared" si="44"/>
        <v>-6.5367867753355782E-6</v>
      </c>
      <c r="M161" s="63">
        <f t="shared" ca="1" si="45"/>
        <v>-2.6266046569372219E-3</v>
      </c>
      <c r="N161" s="63">
        <f t="shared" ca="1" si="46"/>
        <v>1.5035939516672331E-6</v>
      </c>
      <c r="O161" s="17">
        <f t="shared" ca="1" si="47"/>
        <v>14730405345.803135</v>
      </c>
      <c r="P161" s="63">
        <f t="shared" ca="1" si="48"/>
        <v>28334061.482179906</v>
      </c>
      <c r="Q161" s="63">
        <f t="shared" ca="1" si="49"/>
        <v>376078509.80705237</v>
      </c>
      <c r="R161">
        <f t="shared" ca="1" si="50"/>
        <v>-3.8776203419974382E-3</v>
      </c>
    </row>
    <row r="162" spans="1:18">
      <c r="A162" s="73">
        <v>1008</v>
      </c>
      <c r="B162" s="73">
        <v>-1.5552000695606694E-4</v>
      </c>
      <c r="C162" s="73">
        <v>1</v>
      </c>
      <c r="D162" s="75">
        <f t="shared" si="36"/>
        <v>0.1008</v>
      </c>
      <c r="E162" s="75">
        <f t="shared" si="37"/>
        <v>-1.5552000695606694E-4</v>
      </c>
      <c r="F162" s="63">
        <f t="shared" si="38"/>
        <v>0.1008</v>
      </c>
      <c r="G162" s="63">
        <f t="shared" si="39"/>
        <v>-1.5552000695606694E-4</v>
      </c>
      <c r="H162" s="63">
        <f t="shared" si="40"/>
        <v>1.016064E-2</v>
      </c>
      <c r="I162" s="63">
        <f t="shared" si="41"/>
        <v>1.0241925120000001E-3</v>
      </c>
      <c r="J162" s="63">
        <f t="shared" si="42"/>
        <v>1.0323860520960001E-4</v>
      </c>
      <c r="K162" s="63">
        <f t="shared" si="43"/>
        <v>-1.5676416701171548E-5</v>
      </c>
      <c r="L162" s="63">
        <f t="shared" si="44"/>
        <v>-1.580182803478092E-6</v>
      </c>
      <c r="M162" s="63">
        <f t="shared" ca="1" si="45"/>
        <v>-2.6308120052405013E-3</v>
      </c>
      <c r="N162" s="63">
        <f t="shared" ca="1" si="46"/>
        <v>6.1270704767709484E-6</v>
      </c>
      <c r="O162" s="17">
        <f t="shared" ca="1" si="47"/>
        <v>1472969354799.7925</v>
      </c>
      <c r="P162" s="63">
        <f t="shared" ca="1" si="48"/>
        <v>2874190870.8894019</v>
      </c>
      <c r="Q162" s="63">
        <f t="shared" ca="1" si="49"/>
        <v>37650785500.686867</v>
      </c>
      <c r="R162">
        <f t="shared" ca="1" si="50"/>
        <v>2.4752919982844344E-3</v>
      </c>
    </row>
    <row r="163" spans="1:18">
      <c r="A163" s="73">
        <v>1014.5</v>
      </c>
      <c r="B163" s="73">
        <v>-2.452505003020633E-3</v>
      </c>
      <c r="C163" s="73">
        <v>1</v>
      </c>
      <c r="D163" s="75">
        <f t="shared" ref="D163:D225" si="51">A163/A$18</f>
        <v>0.10145</v>
      </c>
      <c r="E163" s="75">
        <f t="shared" ref="E163:E225" si="52">B163/B$18</f>
        <v>-2.452505003020633E-3</v>
      </c>
      <c r="F163" s="63">
        <f t="shared" ref="F163:F225" si="53">$C163*D163</f>
        <v>0.10145</v>
      </c>
      <c r="G163" s="63">
        <f t="shared" ref="G163:G225" si="54">$C163*E163</f>
        <v>-2.452505003020633E-3</v>
      </c>
      <c r="H163" s="63">
        <f t="shared" ref="H163:H225" si="55">C163*D163*D163</f>
        <v>1.0292102499999999E-2</v>
      </c>
      <c r="I163" s="63">
        <f t="shared" ref="I163:I225" si="56">C163*D163*D163*D163</f>
        <v>1.0441337986249999E-3</v>
      </c>
      <c r="J163" s="63">
        <f t="shared" ref="J163:J225" si="57">C163*D163*D163*D163*D163</f>
        <v>1.0592737387050624E-4</v>
      </c>
      <c r="K163" s="63">
        <f t="shared" ref="K163:K225" si="58">C163*E163*D163</f>
        <v>-2.4880663255644322E-4</v>
      </c>
      <c r="L163" s="63">
        <f t="shared" ref="L163:L225" si="59">C163*E163*D163*D163</f>
        <v>-2.5241432872851165E-5</v>
      </c>
      <c r="M163" s="63">
        <f t="shared" ref="M163:M225" ca="1" si="60">+E$4+E$5*D163+E$6*D163^2</f>
        <v>-2.6357709599938071E-3</v>
      </c>
      <c r="N163" s="63">
        <f t="shared" ref="N163:N225" ca="1" si="61">C163*(M163-E163)^2</f>
        <v>3.358641098529328E-8</v>
      </c>
      <c r="O163" s="17">
        <f t="shared" ref="O163:O225" ca="1" si="62">(C163*O$1-O$2*F163+O$3*H163)^2</f>
        <v>1472884909032.6809</v>
      </c>
      <c r="P163" s="63">
        <f t="shared" ref="P163:P225" ca="1" si="63">(-C163*O$2+O$4*F163-O$5*H163)^2</f>
        <v>2922747517.0768251</v>
      </c>
      <c r="Q163" s="63">
        <f t="shared" ref="Q163:Q225" ca="1" si="64">+(C163*O$3-F163*O$5+H163*O$6)^2</f>
        <v>37701517678.389099</v>
      </c>
      <c r="R163">
        <f t="shared" ref="R163:R225" ca="1" si="65">+E163-M163</f>
        <v>1.8326595697317405E-4</v>
      </c>
    </row>
    <row r="164" spans="1:18">
      <c r="A164" s="73">
        <v>1026.5</v>
      </c>
      <c r="B164" s="73">
        <v>4.9992150015896186E-3</v>
      </c>
      <c r="C164" s="73">
        <v>1</v>
      </c>
      <c r="D164" s="75">
        <f t="shared" si="51"/>
        <v>0.10265000000000001</v>
      </c>
      <c r="E164" s="75">
        <f t="shared" si="52"/>
        <v>4.9992150015896186E-3</v>
      </c>
      <c r="F164" s="63">
        <f t="shared" si="53"/>
        <v>0.10265000000000001</v>
      </c>
      <c r="G164" s="63">
        <f t="shared" si="54"/>
        <v>4.9992150015896186E-3</v>
      </c>
      <c r="H164" s="63">
        <f t="shared" si="55"/>
        <v>1.0537022500000002E-2</v>
      </c>
      <c r="I164" s="63">
        <f t="shared" si="56"/>
        <v>1.0816253596250003E-3</v>
      </c>
      <c r="J164" s="63">
        <f t="shared" si="57"/>
        <v>1.1102884316550628E-4</v>
      </c>
      <c r="K164" s="63">
        <f t="shared" si="58"/>
        <v>5.1316941991317439E-4</v>
      </c>
      <c r="L164" s="63">
        <f t="shared" si="59"/>
        <v>5.2676840954087354E-5</v>
      </c>
      <c r="M164" s="63">
        <f t="shared" ca="1" si="60"/>
        <v>-2.6448879117811535E-3</v>
      </c>
      <c r="N164" s="63">
        <f t="shared" ca="1" si="61"/>
        <v>5.8432309350203527E-5</v>
      </c>
      <c r="O164" s="17">
        <f t="shared" ca="1" si="62"/>
        <v>1472728086506.6316</v>
      </c>
      <c r="P164" s="63">
        <f t="shared" ca="1" si="63"/>
        <v>3013403580.6220226</v>
      </c>
      <c r="Q164" s="63">
        <f t="shared" ca="1" si="64"/>
        <v>37795152269.151947</v>
      </c>
      <c r="R164">
        <f t="shared" ca="1" si="65"/>
        <v>7.6441029133707721E-3</v>
      </c>
    </row>
    <row r="165" spans="1:18">
      <c r="A165" s="73">
        <v>1029</v>
      </c>
      <c r="B165" s="73">
        <v>8.8498999684816226E-4</v>
      </c>
      <c r="C165" s="73">
        <v>1</v>
      </c>
      <c r="D165" s="75">
        <f t="shared" si="51"/>
        <v>0.10290000000000001</v>
      </c>
      <c r="E165" s="75">
        <f t="shared" si="52"/>
        <v>8.8498999684816226E-4</v>
      </c>
      <c r="F165" s="63">
        <f t="shared" si="53"/>
        <v>0.10290000000000001</v>
      </c>
      <c r="G165" s="63">
        <f t="shared" si="54"/>
        <v>8.8498999684816226E-4</v>
      </c>
      <c r="H165" s="63">
        <f t="shared" si="55"/>
        <v>1.0588410000000001E-2</v>
      </c>
      <c r="I165" s="63">
        <f t="shared" si="56"/>
        <v>1.0895473890000001E-3</v>
      </c>
      <c r="J165" s="63">
        <f t="shared" si="57"/>
        <v>1.1211442632810002E-4</v>
      </c>
      <c r="K165" s="63">
        <f t="shared" si="58"/>
        <v>9.1065470675675907E-5</v>
      </c>
      <c r="L165" s="63">
        <f t="shared" si="59"/>
        <v>9.3706369325270521E-6</v>
      </c>
      <c r="M165" s="63">
        <f t="shared" ca="1" si="60"/>
        <v>-2.6467810649885527E-3</v>
      </c>
      <c r="N165" s="63">
        <f t="shared" ca="1" si="61"/>
        <v>1.2473406833227236E-5</v>
      </c>
      <c r="O165" s="17">
        <f t="shared" ca="1" si="62"/>
        <v>1472695264503.5007</v>
      </c>
      <c r="P165" s="63">
        <f t="shared" ca="1" si="63"/>
        <v>3032455434.9641356</v>
      </c>
      <c r="Q165" s="63">
        <f t="shared" ca="1" si="64"/>
        <v>37814655383.110863</v>
      </c>
      <c r="R165">
        <f t="shared" ca="1" si="65"/>
        <v>3.531771061836715E-3</v>
      </c>
    </row>
    <row r="166" spans="1:18">
      <c r="A166" s="73">
        <v>1031.5</v>
      </c>
      <c r="B166" s="73">
        <v>5.2707649956573732E-3</v>
      </c>
      <c r="C166" s="73">
        <v>1</v>
      </c>
      <c r="D166" s="75">
        <f t="shared" si="51"/>
        <v>0.10315000000000001</v>
      </c>
      <c r="E166" s="75">
        <f t="shared" si="52"/>
        <v>5.2707649956573732E-3</v>
      </c>
      <c r="F166" s="63">
        <f t="shared" si="53"/>
        <v>0.10315000000000001</v>
      </c>
      <c r="G166" s="63">
        <f t="shared" si="54"/>
        <v>5.2707649956573732E-3</v>
      </c>
      <c r="H166" s="63">
        <f t="shared" si="55"/>
        <v>1.0639922500000001E-2</v>
      </c>
      <c r="I166" s="63">
        <f t="shared" si="56"/>
        <v>1.0975080058750002E-3</v>
      </c>
      <c r="J166" s="63">
        <f t="shared" si="57"/>
        <v>1.1320795080600628E-4</v>
      </c>
      <c r="K166" s="63">
        <f t="shared" si="58"/>
        <v>5.436794093020581E-4</v>
      </c>
      <c r="L166" s="63">
        <f t="shared" si="59"/>
        <v>5.6080531069507298E-5</v>
      </c>
      <c r="M166" s="63">
        <f t="shared" ca="1" si="60"/>
        <v>-2.64867207621378E-3</v>
      </c>
      <c r="N166" s="63">
        <f t="shared" ca="1" si="61"/>
        <v>6.2717483535327137E-5</v>
      </c>
      <c r="O166" s="17">
        <f t="shared" ca="1" si="62"/>
        <v>1472662390558.2793</v>
      </c>
      <c r="P166" s="63">
        <f t="shared" ca="1" si="63"/>
        <v>3051564178.8752561</v>
      </c>
      <c r="Q166" s="63">
        <f t="shared" ca="1" si="64"/>
        <v>37834157074.561852</v>
      </c>
      <c r="R166">
        <f t="shared" ca="1" si="65"/>
        <v>7.9194370718711528E-3</v>
      </c>
    </row>
    <row r="167" spans="1:18">
      <c r="A167" s="73">
        <v>1049.5</v>
      </c>
      <c r="B167" s="73">
        <v>-5.1654998969752342E-5</v>
      </c>
      <c r="C167" s="73">
        <v>1</v>
      </c>
      <c r="D167" s="75">
        <f t="shared" si="51"/>
        <v>0.10495</v>
      </c>
      <c r="E167" s="75">
        <f t="shared" si="52"/>
        <v>-5.1654998969752342E-5</v>
      </c>
      <c r="F167" s="63">
        <f t="shared" si="53"/>
        <v>0.10495</v>
      </c>
      <c r="G167" s="63">
        <f t="shared" si="54"/>
        <v>-5.1654998969752342E-5</v>
      </c>
      <c r="H167" s="63">
        <f t="shared" si="55"/>
        <v>1.10145025E-2</v>
      </c>
      <c r="I167" s="63">
        <f t="shared" si="56"/>
        <v>1.1559720373750001E-3</v>
      </c>
      <c r="J167" s="63">
        <f t="shared" si="57"/>
        <v>1.2131926532250627E-4</v>
      </c>
      <c r="K167" s="63">
        <f t="shared" si="58"/>
        <v>-5.4211921418755086E-6</v>
      </c>
      <c r="L167" s="63">
        <f t="shared" si="59"/>
        <v>-5.6895411528983463E-7</v>
      </c>
      <c r="M167" s="63">
        <f t="shared" ca="1" si="60"/>
        <v>-2.6622241257217051E-3</v>
      </c>
      <c r="N167" s="63">
        <f t="shared" ca="1" si="61"/>
        <v>6.8150711655504533E-6</v>
      </c>
      <c r="O167" s="17">
        <f t="shared" ca="1" si="62"/>
        <v>1472424164981.1482</v>
      </c>
      <c r="P167" s="63">
        <f t="shared" ca="1" si="63"/>
        <v>3190823835.4276643</v>
      </c>
      <c r="Q167" s="63">
        <f t="shared" ca="1" si="64"/>
        <v>37974526809.059967</v>
      </c>
      <c r="R167">
        <f t="shared" ca="1" si="65"/>
        <v>2.6105691267519528E-3</v>
      </c>
    </row>
    <row r="168" spans="1:18">
      <c r="A168" s="73">
        <v>1056</v>
      </c>
      <c r="B168" s="73">
        <v>-1.4864000695524737E-4</v>
      </c>
      <c r="C168" s="73">
        <v>1</v>
      </c>
      <c r="D168" s="75">
        <f t="shared" si="51"/>
        <v>0.1056</v>
      </c>
      <c r="E168" s="75">
        <f t="shared" si="52"/>
        <v>-1.4864000695524737E-4</v>
      </c>
      <c r="F168" s="63">
        <f t="shared" si="53"/>
        <v>0.1056</v>
      </c>
      <c r="G168" s="63">
        <f t="shared" si="54"/>
        <v>-1.4864000695524737E-4</v>
      </c>
      <c r="H168" s="63">
        <f t="shared" si="55"/>
        <v>1.1151359999999999E-2</v>
      </c>
      <c r="I168" s="63">
        <f t="shared" si="56"/>
        <v>1.177583616E-3</v>
      </c>
      <c r="J168" s="63">
        <f t="shared" si="57"/>
        <v>1.243528298496E-4</v>
      </c>
      <c r="K168" s="63">
        <f t="shared" si="58"/>
        <v>-1.5696384734474121E-5</v>
      </c>
      <c r="L168" s="63">
        <f t="shared" si="59"/>
        <v>-1.657538227960467E-6</v>
      </c>
      <c r="M168" s="63">
        <f t="shared" ca="1" si="60"/>
        <v>-2.6670906325244759E-3</v>
      </c>
      <c r="N168" s="63">
        <f t="shared" ca="1" si="61"/>
        <v>6.3425935534300385E-6</v>
      </c>
      <c r="O168" s="17">
        <f t="shared" ca="1" si="62"/>
        <v>1472337477485.5742</v>
      </c>
      <c r="P168" s="63">
        <f t="shared" ca="1" si="63"/>
        <v>3241834304.4270091</v>
      </c>
      <c r="Q168" s="63">
        <f t="shared" ca="1" si="64"/>
        <v>38025197333.712074</v>
      </c>
      <c r="R168">
        <f t="shared" ca="1" si="65"/>
        <v>2.5184506255692286E-3</v>
      </c>
    </row>
    <row r="169" spans="1:18">
      <c r="A169" s="73">
        <v>1056</v>
      </c>
      <c r="B169" s="73">
        <v>4.5135999243939295E-4</v>
      </c>
      <c r="C169" s="73">
        <v>1</v>
      </c>
      <c r="D169" s="75">
        <f t="shared" si="51"/>
        <v>0.1056</v>
      </c>
      <c r="E169" s="75">
        <f t="shared" si="52"/>
        <v>4.5135999243939295E-4</v>
      </c>
      <c r="F169" s="63">
        <f t="shared" si="53"/>
        <v>0.1056</v>
      </c>
      <c r="G169" s="63">
        <f t="shared" si="54"/>
        <v>4.5135999243939295E-4</v>
      </c>
      <c r="H169" s="63">
        <f t="shared" si="55"/>
        <v>1.1151359999999999E-2</v>
      </c>
      <c r="I169" s="63">
        <f t="shared" si="56"/>
        <v>1.177583616E-3</v>
      </c>
      <c r="J169" s="63">
        <f t="shared" si="57"/>
        <v>1.243528298496E-4</v>
      </c>
      <c r="K169" s="63">
        <f t="shared" si="58"/>
        <v>4.7663615201599896E-5</v>
      </c>
      <c r="L169" s="63">
        <f t="shared" si="59"/>
        <v>5.0332777652889486E-6</v>
      </c>
      <c r="M169" s="63">
        <f t="shared" ca="1" si="60"/>
        <v>-2.6670906325244759E-3</v>
      </c>
      <c r="N169" s="63">
        <f t="shared" ca="1" si="61"/>
        <v>9.7247343003375441E-6</v>
      </c>
      <c r="O169" s="17">
        <f t="shared" ca="1" si="62"/>
        <v>1472337477485.5742</v>
      </c>
      <c r="P169" s="63">
        <f t="shared" ca="1" si="63"/>
        <v>3241834304.4270091</v>
      </c>
      <c r="Q169" s="63">
        <f t="shared" ca="1" si="64"/>
        <v>38025197333.712074</v>
      </c>
      <c r="R169">
        <f t="shared" ca="1" si="65"/>
        <v>3.1184506249638689E-3</v>
      </c>
    </row>
    <row r="170" spans="1:18">
      <c r="A170" s="73">
        <v>1151</v>
      </c>
      <c r="B170" s="73">
        <v>-2.6891900051850826E-3</v>
      </c>
      <c r="C170" s="73">
        <v>1</v>
      </c>
      <c r="D170" s="75">
        <f t="shared" si="51"/>
        <v>0.11509999999999999</v>
      </c>
      <c r="E170" s="75">
        <f t="shared" si="52"/>
        <v>-2.6891900051850826E-3</v>
      </c>
      <c r="F170" s="63">
        <f t="shared" si="53"/>
        <v>0.11509999999999999</v>
      </c>
      <c r="G170" s="63">
        <f t="shared" si="54"/>
        <v>-2.6891900051850826E-3</v>
      </c>
      <c r="H170" s="63">
        <f t="shared" si="55"/>
        <v>1.3248009999999999E-2</v>
      </c>
      <c r="I170" s="63">
        <f t="shared" si="56"/>
        <v>1.5248459509999998E-3</v>
      </c>
      <c r="J170" s="63">
        <f t="shared" si="57"/>
        <v>1.7550976896009996E-4</v>
      </c>
      <c r="K170" s="63">
        <f t="shared" si="58"/>
        <v>-3.0952576959680301E-4</v>
      </c>
      <c r="L170" s="63">
        <f t="shared" si="59"/>
        <v>-3.5626416080592026E-5</v>
      </c>
      <c r="M170" s="63">
        <f t="shared" ca="1" si="60"/>
        <v>-2.7365641761330408E-3</v>
      </c>
      <c r="N170" s="63">
        <f t="shared" ca="1" si="61"/>
        <v>2.244312073006371E-9</v>
      </c>
      <c r="O170" s="17">
        <f t="shared" ca="1" si="62"/>
        <v>1471030469420.0715</v>
      </c>
      <c r="P170" s="63">
        <f t="shared" ca="1" si="63"/>
        <v>4030741441.7878213</v>
      </c>
      <c r="Q170" s="63">
        <f t="shared" ca="1" si="64"/>
        <v>38764582586.943062</v>
      </c>
      <c r="R170">
        <f t="shared" ca="1" si="65"/>
        <v>4.7374170947958247E-5</v>
      </c>
    </row>
    <row r="171" spans="1:18">
      <c r="A171" s="73">
        <v>1700.5</v>
      </c>
      <c r="B171" s="73">
        <v>-1.9584500114433467E-4</v>
      </c>
      <c r="C171" s="73">
        <v>1</v>
      </c>
      <c r="D171" s="75">
        <f t="shared" si="51"/>
        <v>0.17005000000000001</v>
      </c>
      <c r="E171" s="75">
        <f t="shared" si="52"/>
        <v>-1.9584500114433467E-4</v>
      </c>
      <c r="F171" s="63">
        <f t="shared" si="53"/>
        <v>0.17005000000000001</v>
      </c>
      <c r="G171" s="63">
        <f t="shared" si="54"/>
        <v>-1.9584500114433467E-4</v>
      </c>
      <c r="H171" s="63">
        <f t="shared" si="55"/>
        <v>2.8917002500000004E-2</v>
      </c>
      <c r="I171" s="63">
        <f t="shared" si="56"/>
        <v>4.9173362751250005E-3</v>
      </c>
      <c r="J171" s="63">
        <f t="shared" si="57"/>
        <v>8.3619303358500635E-4</v>
      </c>
      <c r="K171" s="63">
        <f t="shared" si="58"/>
        <v>-3.3303442444594115E-5</v>
      </c>
      <c r="L171" s="63">
        <f t="shared" si="59"/>
        <v>-5.6632503877032298E-6</v>
      </c>
      <c r="M171" s="63">
        <f t="shared" ca="1" si="60"/>
        <v>-3.0777266682468904E-3</v>
      </c>
      <c r="N171" s="63">
        <f t="shared" ca="1" si="61"/>
        <v>8.3052419431818054E-6</v>
      </c>
      <c r="O171" s="17">
        <f t="shared" ca="1" si="62"/>
        <v>1462004849304.0225</v>
      </c>
      <c r="P171" s="63">
        <f t="shared" ca="1" si="63"/>
        <v>10115022954.895538</v>
      </c>
      <c r="Q171" s="63">
        <f t="shared" ca="1" si="64"/>
        <v>42985925472.07415</v>
      </c>
      <c r="R171">
        <f t="shared" ca="1" si="65"/>
        <v>2.8818816671025557E-3</v>
      </c>
    </row>
    <row r="172" spans="1:18">
      <c r="A172" s="73">
        <v>1713</v>
      </c>
      <c r="B172" s="73">
        <v>-7.7669700040132739E-3</v>
      </c>
      <c r="C172" s="73">
        <v>1</v>
      </c>
      <c r="D172" s="75">
        <f t="shared" si="51"/>
        <v>0.17130000000000001</v>
      </c>
      <c r="E172" s="75">
        <f t="shared" si="52"/>
        <v>-7.7669700040132739E-3</v>
      </c>
      <c r="F172" s="63">
        <f t="shared" si="53"/>
        <v>0.17130000000000001</v>
      </c>
      <c r="G172" s="63">
        <f t="shared" si="54"/>
        <v>-7.7669700040132739E-3</v>
      </c>
      <c r="H172" s="63">
        <f t="shared" si="55"/>
        <v>2.9343690000000002E-2</v>
      </c>
      <c r="I172" s="63">
        <f t="shared" si="56"/>
        <v>5.0265740970000007E-3</v>
      </c>
      <c r="J172" s="63">
        <f t="shared" si="57"/>
        <v>8.6105214281610015E-4</v>
      </c>
      <c r="K172" s="63">
        <f t="shared" si="58"/>
        <v>-1.3304819616874739E-3</v>
      </c>
      <c r="L172" s="63">
        <f t="shared" si="59"/>
        <v>-2.279115600370643E-4</v>
      </c>
      <c r="M172" s="63">
        <f t="shared" ca="1" si="60"/>
        <v>-3.0842836224945934E-3</v>
      </c>
      <c r="N172" s="63">
        <f t="shared" ca="1" si="61"/>
        <v>2.1927551747660515E-5</v>
      </c>
      <c r="O172" s="17">
        <f t="shared" ca="1" si="62"/>
        <v>1461770569771.636</v>
      </c>
      <c r="P172" s="63">
        <f t="shared" ca="1" si="63"/>
        <v>10282178386.595325</v>
      </c>
      <c r="Q172" s="63">
        <f t="shared" ca="1" si="64"/>
        <v>43080619641.185425</v>
      </c>
      <c r="R172">
        <f t="shared" ca="1" si="65"/>
        <v>-4.6826863815186805E-3</v>
      </c>
    </row>
    <row r="173" spans="1:18">
      <c r="A173" s="73">
        <v>1742</v>
      </c>
      <c r="B173" s="73">
        <v>-5.1919800025643781E-3</v>
      </c>
      <c r="C173" s="73">
        <v>1</v>
      </c>
      <c r="D173" s="75">
        <f t="shared" si="51"/>
        <v>0.17419999999999999</v>
      </c>
      <c r="E173" s="75">
        <f t="shared" si="52"/>
        <v>-5.1919800025643781E-3</v>
      </c>
      <c r="F173" s="63">
        <f t="shared" si="53"/>
        <v>0.17419999999999999</v>
      </c>
      <c r="G173" s="63">
        <f t="shared" si="54"/>
        <v>-5.1919800025643781E-3</v>
      </c>
      <c r="H173" s="63">
        <f t="shared" si="55"/>
        <v>3.0345639999999997E-2</v>
      </c>
      <c r="I173" s="63">
        <f t="shared" si="56"/>
        <v>5.2862104879999993E-3</v>
      </c>
      <c r="J173" s="63">
        <f t="shared" si="57"/>
        <v>9.2085786700959983E-4</v>
      </c>
      <c r="K173" s="63">
        <f t="shared" si="58"/>
        <v>-9.0444291644671462E-4</v>
      </c>
      <c r="L173" s="63">
        <f t="shared" si="59"/>
        <v>-1.5755395604501768E-4</v>
      </c>
      <c r="M173" s="63">
        <f t="shared" ca="1" si="60"/>
        <v>-3.099289526305764E-3</v>
      </c>
      <c r="N173" s="63">
        <f t="shared" ca="1" si="61"/>
        <v>4.3793534294235049E-6</v>
      </c>
      <c r="O173" s="17">
        <f t="shared" ca="1" si="62"/>
        <v>1461222096950.509</v>
      </c>
      <c r="P173" s="63">
        <f t="shared" ca="1" si="63"/>
        <v>10674687866.857613</v>
      </c>
      <c r="Q173" s="63">
        <f t="shared" ca="1" si="64"/>
        <v>43300046671.183311</v>
      </c>
      <c r="R173">
        <f t="shared" ca="1" si="65"/>
        <v>-2.0926904762586141E-3</v>
      </c>
    </row>
    <row r="174" spans="1:18">
      <c r="A174" s="73">
        <v>1756.5</v>
      </c>
      <c r="B174" s="73">
        <v>-4.5448500168276951E-4</v>
      </c>
      <c r="C174" s="73">
        <v>1</v>
      </c>
      <c r="D174" s="75">
        <f t="shared" si="51"/>
        <v>0.17565</v>
      </c>
      <c r="E174" s="75">
        <f t="shared" si="52"/>
        <v>-4.5448500168276951E-4</v>
      </c>
      <c r="F174" s="63">
        <f t="shared" si="53"/>
        <v>0.17565</v>
      </c>
      <c r="G174" s="63">
        <f t="shared" si="54"/>
        <v>-4.5448500168276951E-4</v>
      </c>
      <c r="H174" s="63">
        <f t="shared" si="55"/>
        <v>3.0852922500000001E-2</v>
      </c>
      <c r="I174" s="63">
        <f t="shared" si="56"/>
        <v>5.4193158371250005E-3</v>
      </c>
      <c r="J174" s="63">
        <f t="shared" si="57"/>
        <v>9.5190282679100634E-4</v>
      </c>
      <c r="K174" s="63">
        <f t="shared" si="58"/>
        <v>-7.9830290545578468E-5</v>
      </c>
      <c r="L174" s="63">
        <f t="shared" si="59"/>
        <v>-1.4022190534330859E-5</v>
      </c>
      <c r="M174" s="63">
        <f t="shared" ca="1" si="60"/>
        <v>-3.106684393790961E-3</v>
      </c>
      <c r="N174" s="63">
        <f t="shared" ca="1" si="61"/>
        <v>7.0341616154990605E-6</v>
      </c>
      <c r="O174" s="17">
        <f t="shared" ca="1" si="62"/>
        <v>1460945270200.0073</v>
      </c>
      <c r="P174" s="63">
        <f t="shared" ca="1" si="63"/>
        <v>10873399869.885487</v>
      </c>
      <c r="Q174" s="63">
        <f t="shared" ca="1" si="64"/>
        <v>43409620410.499199</v>
      </c>
      <c r="R174">
        <f t="shared" ca="1" si="65"/>
        <v>2.6521993921081915E-3</v>
      </c>
    </row>
    <row r="175" spans="1:18">
      <c r="A175" s="73">
        <v>1776</v>
      </c>
      <c r="B175" s="73">
        <v>1.554559996293392E-3</v>
      </c>
      <c r="C175" s="73">
        <v>1</v>
      </c>
      <c r="D175" s="75">
        <f t="shared" si="51"/>
        <v>0.17760000000000001</v>
      </c>
      <c r="E175" s="75">
        <f t="shared" si="52"/>
        <v>1.554559996293392E-3</v>
      </c>
      <c r="F175" s="63">
        <f t="shared" si="53"/>
        <v>0.17760000000000001</v>
      </c>
      <c r="G175" s="63">
        <f t="shared" si="54"/>
        <v>1.554559996293392E-3</v>
      </c>
      <c r="H175" s="63">
        <f t="shared" si="55"/>
        <v>3.1541760000000002E-2</v>
      </c>
      <c r="I175" s="63">
        <f t="shared" si="56"/>
        <v>5.6018165760000002E-3</v>
      </c>
      <c r="J175" s="63">
        <f t="shared" si="57"/>
        <v>9.9488262389760013E-4</v>
      </c>
      <c r="K175" s="63">
        <f t="shared" si="58"/>
        <v>2.7608985534170646E-4</v>
      </c>
      <c r="L175" s="63">
        <f t="shared" si="59"/>
        <v>4.9033558308687073E-5</v>
      </c>
      <c r="M175" s="63">
        <f t="shared" ca="1" si="60"/>
        <v>-3.1165156048470056E-3</v>
      </c>
      <c r="N175" s="63">
        <f t="shared" ca="1" si="61"/>
        <v>2.1818947271569131E-5</v>
      </c>
      <c r="O175" s="17">
        <f t="shared" ca="1" si="62"/>
        <v>1460570264302.5989</v>
      </c>
      <c r="P175" s="63">
        <f t="shared" ca="1" si="63"/>
        <v>11143203585.364763</v>
      </c>
      <c r="Q175" s="63">
        <f t="shared" ca="1" si="64"/>
        <v>43556829263.072609</v>
      </c>
      <c r="R175">
        <f t="shared" ca="1" si="65"/>
        <v>4.6710756011403981E-3</v>
      </c>
    </row>
    <row r="176" spans="1:18">
      <c r="A176" s="73">
        <v>1799</v>
      </c>
      <c r="B176" s="73">
        <v>-1.1963100041612051E-3</v>
      </c>
      <c r="C176" s="73">
        <v>1</v>
      </c>
      <c r="D176" s="75">
        <f t="shared" si="51"/>
        <v>0.1799</v>
      </c>
      <c r="E176" s="75">
        <f t="shared" si="52"/>
        <v>-1.1963100041612051E-3</v>
      </c>
      <c r="F176" s="63">
        <f t="shared" si="53"/>
        <v>0.1799</v>
      </c>
      <c r="G176" s="63">
        <f t="shared" si="54"/>
        <v>-1.1963100041612051E-3</v>
      </c>
      <c r="H176" s="63">
        <f t="shared" si="55"/>
        <v>3.2364009999999999E-2</v>
      </c>
      <c r="I176" s="63">
        <f t="shared" si="56"/>
        <v>5.8222853989999997E-3</v>
      </c>
      <c r="J176" s="63">
        <f t="shared" si="57"/>
        <v>1.0474291432800999E-3</v>
      </c>
      <c r="K176" s="63">
        <f t="shared" si="58"/>
        <v>-2.1521616974860082E-4</v>
      </c>
      <c r="L176" s="63">
        <f t="shared" si="59"/>
        <v>-3.8717388937773287E-5</v>
      </c>
      <c r="M176" s="63">
        <f t="shared" ca="1" si="60"/>
        <v>-3.1279438892406097E-3</v>
      </c>
      <c r="N176" s="63">
        <f t="shared" ca="1" si="61"/>
        <v>3.7312094659869546E-6</v>
      </c>
      <c r="O176" s="17">
        <f t="shared" ca="1" si="62"/>
        <v>1460123938500.05</v>
      </c>
      <c r="P176" s="63">
        <f t="shared" ca="1" si="63"/>
        <v>11465206458.573187</v>
      </c>
      <c r="Q176" s="63">
        <f t="shared" ca="1" si="64"/>
        <v>43730237958.035713</v>
      </c>
      <c r="R176">
        <f t="shared" ca="1" si="65"/>
        <v>1.9316338850794046E-3</v>
      </c>
    </row>
    <row r="177" spans="1:18">
      <c r="A177" s="73">
        <v>1808</v>
      </c>
      <c r="B177" s="73">
        <v>-4.7075199981918558E-3</v>
      </c>
      <c r="C177" s="73">
        <v>1</v>
      </c>
      <c r="D177" s="75">
        <f t="shared" si="51"/>
        <v>0.18079999999999999</v>
      </c>
      <c r="E177" s="75">
        <f t="shared" si="52"/>
        <v>-4.7075199981918558E-3</v>
      </c>
      <c r="F177" s="63">
        <f t="shared" si="53"/>
        <v>0.18079999999999999</v>
      </c>
      <c r="G177" s="63">
        <f t="shared" si="54"/>
        <v>-4.7075199981918558E-3</v>
      </c>
      <c r="H177" s="63">
        <f t="shared" si="55"/>
        <v>3.2688639999999998E-2</v>
      </c>
      <c r="I177" s="63">
        <f t="shared" si="56"/>
        <v>5.9101061119999996E-3</v>
      </c>
      <c r="J177" s="63">
        <f t="shared" si="57"/>
        <v>1.0685471850495998E-3</v>
      </c>
      <c r="K177" s="63">
        <f t="shared" si="58"/>
        <v>-8.511196156730875E-4</v>
      </c>
      <c r="L177" s="63">
        <f t="shared" si="59"/>
        <v>-1.538824265136942E-4</v>
      </c>
      <c r="M177" s="63">
        <f t="shared" ca="1" si="60"/>
        <v>-3.1323664753427818E-3</v>
      </c>
      <c r="N177" s="63">
        <f t="shared" ca="1" si="61"/>
        <v>2.4811086205438487E-6</v>
      </c>
      <c r="O177" s="17">
        <f t="shared" ca="1" si="62"/>
        <v>1459948107880.1387</v>
      </c>
      <c r="P177" s="63">
        <f t="shared" ca="1" si="63"/>
        <v>11592314722.695271</v>
      </c>
      <c r="Q177" s="63">
        <f t="shared" ca="1" si="64"/>
        <v>43798027339.60672</v>
      </c>
      <c r="R177">
        <f t="shared" ca="1" si="65"/>
        <v>-1.5751535228490741E-3</v>
      </c>
    </row>
    <row r="178" spans="1:18">
      <c r="A178" s="73">
        <v>1816</v>
      </c>
      <c r="B178" s="73">
        <v>7.2696000279393047E-4</v>
      </c>
      <c r="C178" s="73">
        <v>1</v>
      </c>
      <c r="D178" s="75">
        <f t="shared" si="51"/>
        <v>0.18160000000000001</v>
      </c>
      <c r="E178" s="75">
        <f t="shared" si="52"/>
        <v>7.2696000279393047E-4</v>
      </c>
      <c r="F178" s="63">
        <f t="shared" si="53"/>
        <v>0.18160000000000001</v>
      </c>
      <c r="G178" s="63">
        <f t="shared" si="54"/>
        <v>7.2696000279393047E-4</v>
      </c>
      <c r="H178" s="63">
        <f t="shared" si="55"/>
        <v>3.2978560000000004E-2</v>
      </c>
      <c r="I178" s="63">
        <f t="shared" si="56"/>
        <v>5.9889064960000011E-3</v>
      </c>
      <c r="J178" s="63">
        <f t="shared" si="57"/>
        <v>1.0875854196736002E-3</v>
      </c>
      <c r="K178" s="63">
        <f t="shared" si="58"/>
        <v>1.3201593650737778E-4</v>
      </c>
      <c r="L178" s="63">
        <f t="shared" si="59"/>
        <v>2.3974094069739805E-5</v>
      </c>
      <c r="M178" s="63">
        <f t="shared" ca="1" si="60"/>
        <v>-3.1362743582231275E-3</v>
      </c>
      <c r="N178" s="63">
        <f t="shared" ca="1" si="61"/>
        <v>1.4924579728142876E-5</v>
      </c>
      <c r="O178" s="17">
        <f t="shared" ca="1" si="62"/>
        <v>1459791256267.2358</v>
      </c>
      <c r="P178" s="63">
        <f t="shared" ca="1" si="63"/>
        <v>11705821031.284578</v>
      </c>
      <c r="Q178" s="63">
        <f t="shared" ca="1" si="64"/>
        <v>43858253048.980553</v>
      </c>
      <c r="R178">
        <f t="shared" ca="1" si="65"/>
        <v>3.8632343610170579E-3</v>
      </c>
    </row>
    <row r="179" spans="1:18">
      <c r="A179" s="73">
        <v>1818.5</v>
      </c>
      <c r="B179" s="73">
        <v>-9.8726500436896458E-4</v>
      </c>
      <c r="C179" s="73">
        <v>1</v>
      </c>
      <c r="D179" s="75">
        <f t="shared" si="51"/>
        <v>0.18185000000000001</v>
      </c>
      <c r="E179" s="75">
        <f t="shared" si="52"/>
        <v>-9.8726500436896458E-4</v>
      </c>
      <c r="F179" s="63">
        <f t="shared" si="53"/>
        <v>0.18185000000000001</v>
      </c>
      <c r="G179" s="63">
        <f t="shared" si="54"/>
        <v>-9.8726500436896458E-4</v>
      </c>
      <c r="H179" s="63">
        <f t="shared" si="55"/>
        <v>3.3069422500000001E-2</v>
      </c>
      <c r="I179" s="63">
        <f t="shared" si="56"/>
        <v>6.0136744816250004E-3</v>
      </c>
      <c r="J179" s="63">
        <f t="shared" si="57"/>
        <v>1.0935867044835064E-3</v>
      </c>
      <c r="K179" s="63">
        <f t="shared" si="58"/>
        <v>-1.7953414104449622E-4</v>
      </c>
      <c r="L179" s="63">
        <f t="shared" si="59"/>
        <v>-3.264828354894164E-5</v>
      </c>
      <c r="M179" s="63">
        <f t="shared" ca="1" si="60"/>
        <v>-3.1374910734606751E-3</v>
      </c>
      <c r="N179" s="63">
        <f t="shared" ca="1" si="61"/>
        <v>4.6234721482015897E-6</v>
      </c>
      <c r="O179" s="17">
        <f t="shared" ca="1" si="62"/>
        <v>1459742132502.7046</v>
      </c>
      <c r="P179" s="63">
        <f t="shared" ca="1" si="63"/>
        <v>11741392195.708731</v>
      </c>
      <c r="Q179" s="63">
        <f t="shared" ca="1" si="64"/>
        <v>43877067475.15625</v>
      </c>
      <c r="R179">
        <f t="shared" ca="1" si="65"/>
        <v>2.1502260690917105E-3</v>
      </c>
    </row>
    <row r="180" spans="1:18">
      <c r="A180" s="73">
        <v>1821</v>
      </c>
      <c r="B180" s="73">
        <v>-3.014899994013831E-4</v>
      </c>
      <c r="C180" s="73">
        <v>1</v>
      </c>
      <c r="D180" s="75">
        <f t="shared" si="51"/>
        <v>0.18210000000000001</v>
      </c>
      <c r="E180" s="75">
        <f t="shared" si="52"/>
        <v>-3.014899994013831E-4</v>
      </c>
      <c r="F180" s="63">
        <f t="shared" si="53"/>
        <v>0.18210000000000001</v>
      </c>
      <c r="G180" s="63">
        <f t="shared" si="54"/>
        <v>-3.014899994013831E-4</v>
      </c>
      <c r="H180" s="63">
        <f t="shared" si="55"/>
        <v>3.3160410000000001E-2</v>
      </c>
      <c r="I180" s="63">
        <f t="shared" si="56"/>
        <v>6.0385106610000008E-3</v>
      </c>
      <c r="J180" s="63">
        <f t="shared" si="57"/>
        <v>1.0996127913681002E-3</v>
      </c>
      <c r="K180" s="63">
        <f t="shared" si="58"/>
        <v>-5.4901328890991869E-5</v>
      </c>
      <c r="L180" s="63">
        <f t="shared" si="59"/>
        <v>-9.9975319910496193E-6</v>
      </c>
      <c r="M180" s="63">
        <f t="shared" ca="1" si="60"/>
        <v>-3.1387056467160508E-3</v>
      </c>
      <c r="N180" s="63">
        <f t="shared" ca="1" si="61"/>
        <v>8.0497926293671895E-6</v>
      </c>
      <c r="O180" s="17">
        <f t="shared" ca="1" si="62"/>
        <v>1459692957487.729</v>
      </c>
      <c r="P180" s="63">
        <f t="shared" ca="1" si="63"/>
        <v>11777011141.459377</v>
      </c>
      <c r="Q180" s="63">
        <f t="shared" ca="1" si="64"/>
        <v>43895878985.008553</v>
      </c>
      <c r="R180">
        <f t="shared" ca="1" si="65"/>
        <v>2.8372156473146677E-3</v>
      </c>
    </row>
    <row r="181" spans="1:18">
      <c r="A181" s="73">
        <v>1821</v>
      </c>
      <c r="B181" s="73">
        <v>-2.0149000192759559E-4</v>
      </c>
      <c r="C181" s="73">
        <v>1</v>
      </c>
      <c r="D181" s="75">
        <f t="shared" si="51"/>
        <v>0.18210000000000001</v>
      </c>
      <c r="E181" s="75">
        <f t="shared" si="52"/>
        <v>-2.0149000192759559E-4</v>
      </c>
      <c r="F181" s="63">
        <f t="shared" si="53"/>
        <v>0.18210000000000001</v>
      </c>
      <c r="G181" s="63">
        <f t="shared" si="54"/>
        <v>-2.0149000192759559E-4</v>
      </c>
      <c r="H181" s="63">
        <f t="shared" si="55"/>
        <v>3.3160410000000001E-2</v>
      </c>
      <c r="I181" s="63">
        <f t="shared" si="56"/>
        <v>6.0385106610000008E-3</v>
      </c>
      <c r="J181" s="63">
        <f t="shared" si="57"/>
        <v>1.0996127913681002E-3</v>
      </c>
      <c r="K181" s="63">
        <f t="shared" si="58"/>
        <v>-3.6691329351015161E-5</v>
      </c>
      <c r="L181" s="63">
        <f t="shared" si="59"/>
        <v>-6.6814910748198609E-6</v>
      </c>
      <c r="M181" s="63">
        <f t="shared" ca="1" si="60"/>
        <v>-3.1387056467160508E-3</v>
      </c>
      <c r="N181" s="63">
        <f t="shared" ca="1" si="61"/>
        <v>8.6272357439900612E-6</v>
      </c>
      <c r="O181" s="17">
        <f t="shared" ca="1" si="62"/>
        <v>1459692957487.729</v>
      </c>
      <c r="P181" s="63">
        <f t="shared" ca="1" si="63"/>
        <v>11777011141.459377</v>
      </c>
      <c r="Q181" s="63">
        <f t="shared" ca="1" si="64"/>
        <v>43895878985.008553</v>
      </c>
      <c r="R181">
        <f t="shared" ca="1" si="65"/>
        <v>2.9372156447884552E-3</v>
      </c>
    </row>
    <row r="182" spans="1:18">
      <c r="A182" s="73">
        <v>1822.5</v>
      </c>
      <c r="B182" s="73">
        <v>2.9974995413795114E-5</v>
      </c>
      <c r="C182" s="73">
        <v>0.1</v>
      </c>
      <c r="D182" s="75">
        <f t="shared" si="51"/>
        <v>0.18225</v>
      </c>
      <c r="E182" s="75">
        <f t="shared" si="52"/>
        <v>2.9974995413795114E-5</v>
      </c>
      <c r="F182" s="63">
        <f t="shared" si="53"/>
        <v>1.8225000000000002E-2</v>
      </c>
      <c r="G182" s="63">
        <f t="shared" si="54"/>
        <v>2.9974995413795114E-6</v>
      </c>
      <c r="H182" s="63">
        <f t="shared" si="55"/>
        <v>3.3215062500000004E-3</v>
      </c>
      <c r="I182" s="63">
        <f t="shared" si="56"/>
        <v>6.053445140625001E-4</v>
      </c>
      <c r="J182" s="63">
        <f t="shared" si="57"/>
        <v>1.1032403768789065E-4</v>
      </c>
      <c r="K182" s="63">
        <f t="shared" si="58"/>
        <v>5.4629429141641591E-7</v>
      </c>
      <c r="L182" s="63">
        <f t="shared" si="59"/>
        <v>9.9562134610641799E-8</v>
      </c>
      <c r="M182" s="63">
        <f t="shared" ca="1" si="60"/>
        <v>-3.139433362517834E-3</v>
      </c>
      <c r="N182" s="63">
        <f t="shared" ca="1" si="61"/>
        <v>1.0045149339326865E-6</v>
      </c>
      <c r="O182" s="17">
        <f t="shared" ca="1" si="62"/>
        <v>14596634278.796246</v>
      </c>
      <c r="P182" s="63">
        <f t="shared" ca="1" si="63"/>
        <v>117984054.32268909</v>
      </c>
      <c r="Q182" s="63">
        <f t="shared" ca="1" si="64"/>
        <v>439071644.89225674</v>
      </c>
      <c r="R182">
        <f t="shared" ca="1" si="65"/>
        <v>3.1694083579316291E-3</v>
      </c>
    </row>
    <row r="183" spans="1:18">
      <c r="A183" s="73">
        <v>1837</v>
      </c>
      <c r="B183" s="73">
        <v>-1.1325300001772121E-3</v>
      </c>
      <c r="C183" s="73">
        <v>1</v>
      </c>
      <c r="D183" s="75">
        <f t="shared" si="51"/>
        <v>0.1837</v>
      </c>
      <c r="E183" s="75">
        <f t="shared" si="52"/>
        <v>-1.1325300001772121E-3</v>
      </c>
      <c r="F183" s="63">
        <f t="shared" si="53"/>
        <v>0.1837</v>
      </c>
      <c r="G183" s="63">
        <f t="shared" si="54"/>
        <v>-1.1325300001772121E-3</v>
      </c>
      <c r="H183" s="63">
        <f t="shared" si="55"/>
        <v>3.3745690000000002E-2</v>
      </c>
      <c r="I183" s="63">
        <f t="shared" si="56"/>
        <v>6.1990832530000005E-3</v>
      </c>
      <c r="J183" s="63">
        <f t="shared" si="57"/>
        <v>1.1387715935761002E-3</v>
      </c>
      <c r="K183" s="63">
        <f t="shared" si="58"/>
        <v>-2.0804576103255386E-4</v>
      </c>
      <c r="L183" s="63">
        <f t="shared" si="59"/>
        <v>-3.8218006301680144E-5</v>
      </c>
      <c r="M183" s="63">
        <f t="shared" ca="1" si="60"/>
        <v>-3.1464281934126264E-3</v>
      </c>
      <c r="N183" s="63">
        <f t="shared" ca="1" si="61"/>
        <v>4.0557859327168664E-6</v>
      </c>
      <c r="O183" s="17">
        <f t="shared" ca="1" si="62"/>
        <v>1459377023956.0723</v>
      </c>
      <c r="P183" s="63">
        <f t="shared" ca="1" si="63"/>
        <v>12006101995.318745</v>
      </c>
      <c r="Q183" s="63">
        <f t="shared" ca="1" si="64"/>
        <v>44016203293.37851</v>
      </c>
      <c r="R183">
        <f t="shared" ca="1" si="65"/>
        <v>2.0138981932354143E-3</v>
      </c>
    </row>
    <row r="184" spans="1:18">
      <c r="A184" s="73">
        <v>1842</v>
      </c>
      <c r="B184" s="73">
        <v>9.3901999935042113E-4</v>
      </c>
      <c r="C184" s="73">
        <v>1</v>
      </c>
      <c r="D184" s="75">
        <f t="shared" si="51"/>
        <v>0.1842</v>
      </c>
      <c r="E184" s="75">
        <f t="shared" si="52"/>
        <v>9.3901999935042113E-4</v>
      </c>
      <c r="F184" s="63">
        <f t="shared" si="53"/>
        <v>0.1842</v>
      </c>
      <c r="G184" s="63">
        <f t="shared" si="54"/>
        <v>9.3901999935042113E-4</v>
      </c>
      <c r="H184" s="63">
        <f t="shared" si="55"/>
        <v>3.3929640000000004E-2</v>
      </c>
      <c r="I184" s="63">
        <f t="shared" si="56"/>
        <v>6.2498396880000008E-3</v>
      </c>
      <c r="J184" s="63">
        <f t="shared" si="57"/>
        <v>1.1512204705296002E-3</v>
      </c>
      <c r="K184" s="63">
        <f t="shared" si="58"/>
        <v>1.7296748388034757E-4</v>
      </c>
      <c r="L184" s="63">
        <f t="shared" si="59"/>
        <v>3.1860610530760025E-5</v>
      </c>
      <c r="M184" s="63">
        <f t="shared" ca="1" si="60"/>
        <v>-3.1488234966050633E-3</v>
      </c>
      <c r="N184" s="63">
        <f t="shared" ca="1" si="61"/>
        <v>1.6710464447425554E-5</v>
      </c>
      <c r="O184" s="17">
        <f t="shared" ca="1" si="62"/>
        <v>1459277864355.2249</v>
      </c>
      <c r="P184" s="63">
        <f t="shared" ca="1" si="63"/>
        <v>12078092851.915358</v>
      </c>
      <c r="Q184" s="63">
        <f t="shared" ca="1" si="64"/>
        <v>44053779920.130142</v>
      </c>
      <c r="R184">
        <f t="shared" ca="1" si="65"/>
        <v>4.087843495955484E-3</v>
      </c>
    </row>
    <row r="185" spans="1:18">
      <c r="A185" s="73">
        <v>1843</v>
      </c>
      <c r="B185" s="73">
        <v>-2.0667000353569165E-4</v>
      </c>
      <c r="C185" s="73">
        <v>1</v>
      </c>
      <c r="D185" s="75">
        <f t="shared" si="51"/>
        <v>0.18429999999999999</v>
      </c>
      <c r="E185" s="75">
        <f t="shared" si="52"/>
        <v>-2.0667000353569165E-4</v>
      </c>
      <c r="F185" s="63">
        <f t="shared" si="53"/>
        <v>0.18429999999999999</v>
      </c>
      <c r="G185" s="63">
        <f t="shared" si="54"/>
        <v>-2.0667000353569165E-4</v>
      </c>
      <c r="H185" s="63">
        <f t="shared" si="55"/>
        <v>3.3966489999999995E-2</v>
      </c>
      <c r="I185" s="63">
        <f t="shared" si="56"/>
        <v>6.2600241069999986E-3</v>
      </c>
      <c r="J185" s="63">
        <f t="shared" si="57"/>
        <v>1.1537224429200997E-3</v>
      </c>
      <c r="K185" s="63">
        <f t="shared" si="58"/>
        <v>-3.8089281651627972E-5</v>
      </c>
      <c r="L185" s="63">
        <f t="shared" si="59"/>
        <v>-7.019854608395035E-6</v>
      </c>
      <c r="M185" s="63">
        <f t="shared" ca="1" si="60"/>
        <v>-3.149301529092108E-3</v>
      </c>
      <c r="N185" s="63">
        <f t="shared" ca="1" si="61"/>
        <v>8.6590802951984819E-6</v>
      </c>
      <c r="O185" s="17">
        <f t="shared" ca="1" si="62"/>
        <v>1459258007846.0889</v>
      </c>
      <c r="P185" s="63">
        <f t="shared" ca="1" si="63"/>
        <v>12092513838.884634</v>
      </c>
      <c r="Q185" s="63">
        <f t="shared" ca="1" si="64"/>
        <v>44061293826.654015</v>
      </c>
      <c r="R185">
        <f t="shared" ca="1" si="65"/>
        <v>2.9426315255564163E-3</v>
      </c>
    </row>
    <row r="186" spans="1:18">
      <c r="A186" s="73">
        <v>1844.5</v>
      </c>
      <c r="B186" s="73">
        <v>1.5247949995682575E-3</v>
      </c>
      <c r="C186" s="73">
        <v>1</v>
      </c>
      <c r="D186" s="75">
        <f t="shared" si="51"/>
        <v>0.18445</v>
      </c>
      <c r="E186" s="75">
        <f t="shared" si="52"/>
        <v>1.5247949995682575E-3</v>
      </c>
      <c r="F186" s="63">
        <f t="shared" si="53"/>
        <v>0.18445</v>
      </c>
      <c r="G186" s="63">
        <f t="shared" si="54"/>
        <v>1.5247949995682575E-3</v>
      </c>
      <c r="H186" s="63">
        <f t="shared" si="55"/>
        <v>3.4021802500000003E-2</v>
      </c>
      <c r="I186" s="63">
        <f t="shared" si="56"/>
        <v>6.2753214711250005E-3</v>
      </c>
      <c r="J186" s="63">
        <f t="shared" si="57"/>
        <v>1.1574830453490064E-3</v>
      </c>
      <c r="K186" s="63">
        <f t="shared" si="58"/>
        <v>2.8124843767036512E-4</v>
      </c>
      <c r="L186" s="63">
        <f t="shared" si="59"/>
        <v>5.1876274328298849E-5</v>
      </c>
      <c r="M186" s="63">
        <f t="shared" ca="1" si="60"/>
        <v>-3.1500179352280241E-3</v>
      </c>
      <c r="N186" s="63">
        <f t="shared" ca="1" si="61"/>
        <v>2.1853875975338624E-5</v>
      </c>
      <c r="O186" s="17">
        <f t="shared" ca="1" si="62"/>
        <v>1459228207715.0767</v>
      </c>
      <c r="P186" s="63">
        <f t="shared" ca="1" si="63"/>
        <v>12114159570.71139</v>
      </c>
      <c r="Q186" s="63">
        <f t="shared" ca="1" si="64"/>
        <v>44072563798.336975</v>
      </c>
      <c r="R186">
        <f t="shared" ca="1" si="65"/>
        <v>4.6748129347962816E-3</v>
      </c>
    </row>
    <row r="187" spans="1:18">
      <c r="A187" s="73">
        <v>1866.5</v>
      </c>
      <c r="B187" s="73">
        <v>-8.3803849993273616E-3</v>
      </c>
      <c r="C187" s="73">
        <v>0.1</v>
      </c>
      <c r="D187" s="75">
        <f t="shared" si="51"/>
        <v>0.18665000000000001</v>
      </c>
      <c r="E187" s="75">
        <f t="shared" si="52"/>
        <v>-8.3803849993273616E-3</v>
      </c>
      <c r="F187" s="63">
        <f t="shared" si="53"/>
        <v>1.8665000000000001E-2</v>
      </c>
      <c r="G187" s="63">
        <f t="shared" si="54"/>
        <v>-8.380384999327362E-4</v>
      </c>
      <c r="H187" s="63">
        <f t="shared" si="55"/>
        <v>3.4838222500000004E-3</v>
      </c>
      <c r="I187" s="63">
        <f t="shared" si="56"/>
        <v>6.5025542296250007E-4</v>
      </c>
      <c r="J187" s="63">
        <f t="shared" si="57"/>
        <v>1.2137017469595064E-4</v>
      </c>
      <c r="K187" s="63">
        <f t="shared" si="58"/>
        <v>-1.5641988601244522E-4</v>
      </c>
      <c r="L187" s="63">
        <f t="shared" si="59"/>
        <v>-2.9195771724222904E-5</v>
      </c>
      <c r="M187" s="63">
        <f t="shared" ca="1" si="60"/>
        <v>-3.1604366328388317E-3</v>
      </c>
      <c r="N187" s="63">
        <f t="shared" ca="1" si="61"/>
        <v>2.7247860948806274E-6</v>
      </c>
      <c r="O187" s="17">
        <f t="shared" ca="1" si="62"/>
        <v>14587890208.473804</v>
      </c>
      <c r="P187" s="63">
        <f t="shared" ca="1" si="63"/>
        <v>124335913.08537351</v>
      </c>
      <c r="Q187" s="63">
        <f t="shared" ca="1" si="64"/>
        <v>442377336.75420105</v>
      </c>
      <c r="R187">
        <f t="shared" ca="1" si="65"/>
        <v>-5.2199483664885299E-3</v>
      </c>
    </row>
    <row r="188" spans="1:18">
      <c r="A188" s="73">
        <v>1869</v>
      </c>
      <c r="B188" s="73">
        <v>8.5053899965714663E-3</v>
      </c>
      <c r="C188" s="73">
        <v>0.1</v>
      </c>
      <c r="D188" s="75">
        <f t="shared" si="51"/>
        <v>0.18690000000000001</v>
      </c>
      <c r="E188" s="75">
        <f t="shared" si="52"/>
        <v>8.5053899965714663E-3</v>
      </c>
      <c r="F188" s="63">
        <f t="shared" si="53"/>
        <v>1.8690000000000002E-2</v>
      </c>
      <c r="G188" s="63">
        <f t="shared" si="54"/>
        <v>8.5053899965714663E-4</v>
      </c>
      <c r="H188" s="63">
        <f t="shared" si="55"/>
        <v>3.4931610000000007E-3</v>
      </c>
      <c r="I188" s="63">
        <f t="shared" si="56"/>
        <v>6.5287179090000019E-4</v>
      </c>
      <c r="J188" s="63">
        <f t="shared" si="57"/>
        <v>1.2202173771921004E-4</v>
      </c>
      <c r="K188" s="63">
        <f t="shared" si="58"/>
        <v>1.5896573903592071E-4</v>
      </c>
      <c r="L188" s="63">
        <f t="shared" si="59"/>
        <v>2.9710696625813582E-5</v>
      </c>
      <c r="M188" s="63">
        <f t="shared" ca="1" si="60"/>
        <v>-3.1616100800365087E-3</v>
      </c>
      <c r="N188" s="63">
        <f t="shared" ca="1" si="61"/>
        <v>1.3611889078757051E-5</v>
      </c>
      <c r="O188" s="17">
        <f t="shared" ca="1" si="62"/>
        <v>14587388623.374493</v>
      </c>
      <c r="P188" s="63">
        <f t="shared" ca="1" si="63"/>
        <v>124701222.18037637</v>
      </c>
      <c r="Q188" s="63">
        <f t="shared" ca="1" si="64"/>
        <v>442564883.27229297</v>
      </c>
      <c r="R188">
        <f t="shared" ca="1" si="65"/>
        <v>1.1667000076607975E-2</v>
      </c>
    </row>
    <row r="189" spans="1:18">
      <c r="A189" s="73">
        <v>1878.5</v>
      </c>
      <c r="B189" s="73">
        <v>-2.1286650007823482E-3</v>
      </c>
      <c r="C189" s="73">
        <v>1</v>
      </c>
      <c r="D189" s="75">
        <f t="shared" si="51"/>
        <v>0.18784999999999999</v>
      </c>
      <c r="E189" s="75">
        <f t="shared" si="52"/>
        <v>-2.1286650007823482E-3</v>
      </c>
      <c r="F189" s="63">
        <f t="shared" si="53"/>
        <v>0.18784999999999999</v>
      </c>
      <c r="G189" s="63">
        <f t="shared" si="54"/>
        <v>-2.1286650007823482E-3</v>
      </c>
      <c r="H189" s="63">
        <f t="shared" si="55"/>
        <v>3.5287622499999997E-2</v>
      </c>
      <c r="I189" s="63">
        <f t="shared" si="56"/>
        <v>6.6287798866249996E-3</v>
      </c>
      <c r="J189" s="63">
        <f t="shared" si="57"/>
        <v>1.245216301702506E-3</v>
      </c>
      <c r="K189" s="63">
        <f t="shared" si="58"/>
        <v>-3.998697203969641E-4</v>
      </c>
      <c r="L189" s="63">
        <f t="shared" si="59"/>
        <v>-7.5115526976569696E-5</v>
      </c>
      <c r="M189" s="63">
        <f t="shared" ca="1" si="60"/>
        <v>-3.1660496445102752E-3</v>
      </c>
      <c r="N189" s="63">
        <f t="shared" ca="1" si="61"/>
        <v>1.0761668990425179E-6</v>
      </c>
      <c r="O189" s="17">
        <f t="shared" ca="1" si="62"/>
        <v>1458547793108.2693</v>
      </c>
      <c r="P189" s="63">
        <f t="shared" ca="1" si="63"/>
        <v>12609370039.091654</v>
      </c>
      <c r="Q189" s="63">
        <f t="shared" ca="1" si="64"/>
        <v>44327728549.159744</v>
      </c>
      <c r="R189">
        <f t="shared" ca="1" si="65"/>
        <v>1.037384643727927E-3</v>
      </c>
    </row>
    <row r="190" spans="1:18">
      <c r="A190" s="73">
        <v>1888.5</v>
      </c>
      <c r="B190" s="73">
        <v>9.1443499695742503E-4</v>
      </c>
      <c r="C190" s="73">
        <v>1</v>
      </c>
      <c r="D190" s="75">
        <f t="shared" si="51"/>
        <v>0.18884999999999999</v>
      </c>
      <c r="E190" s="75">
        <f t="shared" si="52"/>
        <v>9.1443499695742503E-4</v>
      </c>
      <c r="F190" s="63">
        <f t="shared" si="53"/>
        <v>0.18884999999999999</v>
      </c>
      <c r="G190" s="63">
        <f t="shared" si="54"/>
        <v>9.1443499695742503E-4</v>
      </c>
      <c r="H190" s="63">
        <f t="shared" si="55"/>
        <v>3.5664322499999998E-2</v>
      </c>
      <c r="I190" s="63">
        <f t="shared" si="56"/>
        <v>6.7352073041249995E-3</v>
      </c>
      <c r="J190" s="63">
        <f t="shared" si="57"/>
        <v>1.2719438993840061E-3</v>
      </c>
      <c r="K190" s="63">
        <f t="shared" si="58"/>
        <v>1.7269104917540972E-4</v>
      </c>
      <c r="L190" s="63">
        <f t="shared" si="59"/>
        <v>3.2612704636776125E-5</v>
      </c>
      <c r="M190" s="63">
        <f t="shared" ca="1" si="60"/>
        <v>-3.1706894553502549E-3</v>
      </c>
      <c r="N190" s="63">
        <f t="shared" ca="1" si="61"/>
        <v>1.6688241790842123E-5</v>
      </c>
      <c r="O190" s="17">
        <f t="shared" ca="1" si="62"/>
        <v>1458345869097.0417</v>
      </c>
      <c r="P190" s="63">
        <f t="shared" ca="1" si="63"/>
        <v>12756681563.879911</v>
      </c>
      <c r="Q190" s="63">
        <f t="shared" ca="1" si="64"/>
        <v>44402671091.249229</v>
      </c>
      <c r="R190">
        <f t="shared" ca="1" si="65"/>
        <v>4.0851244523076799E-3</v>
      </c>
    </row>
    <row r="191" spans="1:18">
      <c r="A191" s="73">
        <v>1893</v>
      </c>
      <c r="B191" s="73">
        <v>5.0088299976778217E-3</v>
      </c>
      <c r="C191" s="73">
        <v>0.1</v>
      </c>
      <c r="D191" s="75">
        <f t="shared" si="51"/>
        <v>0.1893</v>
      </c>
      <c r="E191" s="75">
        <f t="shared" si="52"/>
        <v>5.0088299976778217E-3</v>
      </c>
      <c r="F191" s="63">
        <f t="shared" si="53"/>
        <v>1.8930000000000002E-2</v>
      </c>
      <c r="G191" s="63">
        <f t="shared" si="54"/>
        <v>5.0088299976778214E-4</v>
      </c>
      <c r="H191" s="63">
        <f t="shared" si="55"/>
        <v>3.5834490000000003E-3</v>
      </c>
      <c r="I191" s="63">
        <f t="shared" si="56"/>
        <v>6.7834689570000009E-4</v>
      </c>
      <c r="J191" s="63">
        <f t="shared" si="57"/>
        <v>1.2841106735601003E-4</v>
      </c>
      <c r="K191" s="63">
        <f t="shared" si="58"/>
        <v>9.4817151856041153E-5</v>
      </c>
      <c r="L191" s="63">
        <f t="shared" si="59"/>
        <v>1.7948886846348591E-5</v>
      </c>
      <c r="M191" s="63">
        <f t="shared" ca="1" si="60"/>
        <v>-3.1727661890813092E-3</v>
      </c>
      <c r="N191" s="63">
        <f t="shared" ca="1" si="61"/>
        <v>6.6938516163191563E-6</v>
      </c>
      <c r="O191" s="17">
        <f t="shared" ca="1" si="62"/>
        <v>14582547361.44442</v>
      </c>
      <c r="P191" s="63">
        <f t="shared" ca="1" si="63"/>
        <v>128232171.82335001</v>
      </c>
      <c r="Q191" s="63">
        <f t="shared" ca="1" si="64"/>
        <v>444363793.79029834</v>
      </c>
      <c r="R191">
        <f t="shared" ca="1" si="65"/>
        <v>8.1815961867591318E-3</v>
      </c>
    </row>
    <row r="192" spans="1:18">
      <c r="A192" s="73">
        <v>1901.5</v>
      </c>
      <c r="B192" s="73">
        <v>1.4204649996827357E-3</v>
      </c>
      <c r="C192" s="73">
        <v>1</v>
      </c>
      <c r="D192" s="75">
        <f t="shared" si="51"/>
        <v>0.19015000000000001</v>
      </c>
      <c r="E192" s="75">
        <f t="shared" si="52"/>
        <v>1.4204649996827357E-3</v>
      </c>
      <c r="F192" s="63">
        <f t="shared" si="53"/>
        <v>0.19015000000000001</v>
      </c>
      <c r="G192" s="63">
        <f t="shared" si="54"/>
        <v>1.4204649996827357E-3</v>
      </c>
      <c r="H192" s="63">
        <f t="shared" si="55"/>
        <v>3.6157022500000004E-2</v>
      </c>
      <c r="I192" s="63">
        <f t="shared" si="56"/>
        <v>6.8752578283750015E-3</v>
      </c>
      <c r="J192" s="63">
        <f t="shared" si="57"/>
        <v>1.3073302760655066E-3</v>
      </c>
      <c r="K192" s="63">
        <f t="shared" si="58"/>
        <v>2.701014196896722E-4</v>
      </c>
      <c r="L192" s="63">
        <f t="shared" si="59"/>
        <v>5.1359784953991171E-5</v>
      </c>
      <c r="M192" s="63">
        <f t="shared" ca="1" si="60"/>
        <v>-3.1766699732286791E-3</v>
      </c>
      <c r="N192" s="63">
        <f t="shared" ca="1" si="61"/>
        <v>2.1133649959165233E-5</v>
      </c>
      <c r="O192" s="17">
        <f t="shared" ca="1" si="62"/>
        <v>1458082143785.5498</v>
      </c>
      <c r="P192" s="63">
        <f t="shared" ca="1" si="63"/>
        <v>12949310451.813652</v>
      </c>
      <c r="Q192" s="63">
        <f t="shared" ca="1" si="64"/>
        <v>44500023617.208435</v>
      </c>
      <c r="R192">
        <f t="shared" ca="1" si="65"/>
        <v>4.5971349729114147E-3</v>
      </c>
    </row>
    <row r="193" spans="1:18">
      <c r="A193" s="73">
        <v>1905</v>
      </c>
      <c r="B193" s="73">
        <v>4.2605499984347261E-3</v>
      </c>
      <c r="C193" s="73">
        <v>0.1</v>
      </c>
      <c r="D193" s="75">
        <f t="shared" si="51"/>
        <v>0.1905</v>
      </c>
      <c r="E193" s="75">
        <f t="shared" si="52"/>
        <v>4.2605499984347261E-3</v>
      </c>
      <c r="F193" s="63">
        <f t="shared" si="53"/>
        <v>1.9050000000000001E-2</v>
      </c>
      <c r="G193" s="63">
        <f t="shared" si="54"/>
        <v>4.2605499984347265E-4</v>
      </c>
      <c r="H193" s="63">
        <f t="shared" si="55"/>
        <v>3.6290250000000001E-3</v>
      </c>
      <c r="I193" s="63">
        <f t="shared" si="56"/>
        <v>6.913292625E-4</v>
      </c>
      <c r="J193" s="63">
        <f t="shared" si="57"/>
        <v>1.3169822450625001E-4</v>
      </c>
      <c r="K193" s="63">
        <f t="shared" si="58"/>
        <v>8.1163477470181538E-5</v>
      </c>
      <c r="L193" s="63">
        <f t="shared" si="59"/>
        <v>1.5461642458069583E-5</v>
      </c>
      <c r="M193" s="63">
        <f t="shared" ca="1" si="60"/>
        <v>-3.178270216699852E-3</v>
      </c>
      <c r="N193" s="63">
        <f t="shared" ca="1" si="61"/>
        <v>5.5336046193094861E-6</v>
      </c>
      <c r="O193" s="17">
        <f t="shared" ca="1" si="62"/>
        <v>14580109044.346275</v>
      </c>
      <c r="P193" s="63">
        <f t="shared" ca="1" si="63"/>
        <v>130013886.95038402</v>
      </c>
      <c r="Q193" s="63">
        <f t="shared" ca="1" si="64"/>
        <v>445262197.83738542</v>
      </c>
      <c r="R193">
        <f t="shared" ca="1" si="65"/>
        <v>7.4388202151345782E-3</v>
      </c>
    </row>
    <row r="194" spans="1:18">
      <c r="A194" s="73">
        <v>1908</v>
      </c>
      <c r="B194" s="73">
        <v>-1.0176520001550671E-2</v>
      </c>
      <c r="C194" s="73">
        <v>1</v>
      </c>
      <c r="D194" s="75">
        <f t="shared" si="51"/>
        <v>0.1908</v>
      </c>
      <c r="E194" s="75">
        <f t="shared" si="52"/>
        <v>-1.0176520001550671E-2</v>
      </c>
      <c r="F194" s="63">
        <f t="shared" si="53"/>
        <v>0.1908</v>
      </c>
      <c r="G194" s="63">
        <f t="shared" si="54"/>
        <v>-1.0176520001550671E-2</v>
      </c>
      <c r="H194" s="63">
        <f t="shared" si="55"/>
        <v>3.6404640000000002E-2</v>
      </c>
      <c r="I194" s="63">
        <f t="shared" si="56"/>
        <v>6.9460053120000004E-3</v>
      </c>
      <c r="J194" s="63">
        <f t="shared" si="57"/>
        <v>1.3252978135296E-3</v>
      </c>
      <c r="K194" s="63">
        <f t="shared" si="58"/>
        <v>-1.941680016295868E-3</v>
      </c>
      <c r="L194" s="63">
        <f t="shared" si="59"/>
        <v>-3.7047254710925162E-4</v>
      </c>
      <c r="M194" s="63">
        <f t="shared" ca="1" si="60"/>
        <v>-3.1796385124686693E-3</v>
      </c>
      <c r="N194" s="63">
        <f t="shared" ca="1" si="61"/>
        <v>4.8956350572258367E-5</v>
      </c>
      <c r="O194" s="17">
        <f t="shared" ca="1" si="62"/>
        <v>1457949762327.428</v>
      </c>
      <c r="P194" s="63">
        <f t="shared" ca="1" si="63"/>
        <v>13046100220.280342</v>
      </c>
      <c r="Q194" s="63">
        <f t="shared" ca="1" si="64"/>
        <v>44548668852.051788</v>
      </c>
      <c r="R194">
        <f t="shared" ca="1" si="65"/>
        <v>-6.9968814890820014E-3</v>
      </c>
    </row>
    <row r="195" spans="1:18">
      <c r="A195" s="73">
        <v>1910.5</v>
      </c>
      <c r="B195" s="73">
        <v>4.7092550012166612E-3</v>
      </c>
      <c r="C195" s="73">
        <v>1</v>
      </c>
      <c r="D195" s="75">
        <f t="shared" si="51"/>
        <v>0.19105</v>
      </c>
      <c r="E195" s="75">
        <f t="shared" si="52"/>
        <v>4.7092550012166612E-3</v>
      </c>
      <c r="F195" s="63">
        <f t="shared" si="53"/>
        <v>0.19105</v>
      </c>
      <c r="G195" s="63">
        <f t="shared" si="54"/>
        <v>4.7092550012166612E-3</v>
      </c>
      <c r="H195" s="63">
        <f t="shared" si="55"/>
        <v>3.6500102499999999E-2</v>
      </c>
      <c r="I195" s="63">
        <f t="shared" si="56"/>
        <v>6.9733445826249997E-3</v>
      </c>
      <c r="J195" s="63">
        <f t="shared" si="57"/>
        <v>1.3322574825105063E-3</v>
      </c>
      <c r="K195" s="63">
        <f t="shared" si="58"/>
        <v>8.9970316798244313E-4</v>
      </c>
      <c r="L195" s="63">
        <f t="shared" si="59"/>
        <v>1.7188829024304575E-4</v>
      </c>
      <c r="M195" s="63">
        <f t="shared" ca="1" si="60"/>
        <v>-3.1807764027622946E-3</v>
      </c>
      <c r="N195" s="63">
        <f t="shared" ca="1" si="61"/>
        <v>6.2252595555774143E-5</v>
      </c>
      <c r="O195" s="17">
        <f t="shared" ca="1" si="62"/>
        <v>1457898754301.28</v>
      </c>
      <c r="P195" s="63">
        <f t="shared" ca="1" si="63"/>
        <v>13083411284.070536</v>
      </c>
      <c r="Q195" s="63">
        <f t="shared" ca="1" si="64"/>
        <v>44567373026.499939</v>
      </c>
      <c r="R195">
        <f t="shared" ca="1" si="65"/>
        <v>7.8900314039789567E-3</v>
      </c>
    </row>
    <row r="196" spans="1:18">
      <c r="A196" s="73">
        <v>1912.5</v>
      </c>
      <c r="B196" s="73">
        <v>2.9178749973652884E-3</v>
      </c>
      <c r="C196" s="73">
        <v>0.1</v>
      </c>
      <c r="D196" s="75">
        <f t="shared" si="51"/>
        <v>0.19125</v>
      </c>
      <c r="E196" s="75">
        <f t="shared" si="52"/>
        <v>2.9178749973652884E-3</v>
      </c>
      <c r="F196" s="63">
        <f t="shared" si="53"/>
        <v>1.9125000000000003E-2</v>
      </c>
      <c r="G196" s="63">
        <f t="shared" si="54"/>
        <v>2.9178749973652885E-4</v>
      </c>
      <c r="H196" s="63">
        <f t="shared" si="55"/>
        <v>3.6576562500000008E-3</v>
      </c>
      <c r="I196" s="63">
        <f t="shared" si="56"/>
        <v>6.9952675781250015E-4</v>
      </c>
      <c r="J196" s="63">
        <f t="shared" si="57"/>
        <v>1.3378449243164065E-4</v>
      </c>
      <c r="K196" s="63">
        <f t="shared" si="58"/>
        <v>5.5804359324611145E-5</v>
      </c>
      <c r="L196" s="63">
        <f t="shared" si="59"/>
        <v>1.0672583720831882E-5</v>
      </c>
      <c r="M196" s="63">
        <f t="shared" ca="1" si="60"/>
        <v>-3.1816851727700314E-3</v>
      </c>
      <c r="N196" s="63">
        <f t="shared" ca="1" si="61"/>
        <v>3.7204634269101211E-6</v>
      </c>
      <c r="O196" s="17">
        <f t="shared" ca="1" si="62"/>
        <v>14578579110.509579</v>
      </c>
      <c r="P196" s="63">
        <f t="shared" ca="1" si="63"/>
        <v>131132937.97547738</v>
      </c>
      <c r="Q196" s="63">
        <f t="shared" ca="1" si="64"/>
        <v>445823341.48896772</v>
      </c>
      <c r="R196">
        <f t="shared" ca="1" si="65"/>
        <v>6.0995601701353194E-3</v>
      </c>
    </row>
    <row r="197" spans="1:18">
      <c r="A197" s="73">
        <v>1922.5</v>
      </c>
      <c r="B197" s="73">
        <v>4.6097500307951123E-4</v>
      </c>
      <c r="C197" s="73">
        <v>1</v>
      </c>
      <c r="D197" s="75">
        <f t="shared" si="51"/>
        <v>0.19225</v>
      </c>
      <c r="E197" s="75">
        <f t="shared" si="52"/>
        <v>4.6097500307951123E-4</v>
      </c>
      <c r="F197" s="63">
        <f t="shared" si="53"/>
        <v>0.19225</v>
      </c>
      <c r="G197" s="63">
        <f t="shared" si="54"/>
        <v>4.6097500307951123E-4</v>
      </c>
      <c r="H197" s="63">
        <f t="shared" si="55"/>
        <v>3.6960062500000002E-2</v>
      </c>
      <c r="I197" s="63">
        <f t="shared" si="56"/>
        <v>7.1055720156250005E-3</v>
      </c>
      <c r="J197" s="63">
        <f t="shared" si="57"/>
        <v>1.3660462200039065E-3</v>
      </c>
      <c r="K197" s="63">
        <f t="shared" si="58"/>
        <v>8.8622444342036032E-5</v>
      </c>
      <c r="L197" s="63">
        <f t="shared" si="59"/>
        <v>1.7037664924756429E-5</v>
      </c>
      <c r="M197" s="63">
        <f t="shared" ca="1" si="60"/>
        <v>-3.1862084597798659E-3</v>
      </c>
      <c r="N197" s="63">
        <f t="shared" ca="1" si="61"/>
        <v>1.3301947211754917E-5</v>
      </c>
      <c r="O197" s="17">
        <f t="shared" ca="1" si="62"/>
        <v>1457653203791.4089</v>
      </c>
      <c r="P197" s="63">
        <f t="shared" ca="1" si="63"/>
        <v>13263154679.928507</v>
      </c>
      <c r="Q197" s="63">
        <f t="shared" ca="1" si="64"/>
        <v>44657110116.93306</v>
      </c>
      <c r="R197">
        <f t="shared" ca="1" si="65"/>
        <v>3.6471834628593772E-3</v>
      </c>
    </row>
    <row r="198" spans="1:18">
      <c r="A198" s="73">
        <v>1925</v>
      </c>
      <c r="B198" s="73">
        <v>-1.9532500009518117E-3</v>
      </c>
      <c r="C198" s="73">
        <v>1</v>
      </c>
      <c r="D198" s="75">
        <f t="shared" si="51"/>
        <v>0.1925</v>
      </c>
      <c r="E198" s="75">
        <f t="shared" si="52"/>
        <v>-1.9532500009518117E-3</v>
      </c>
      <c r="F198" s="63">
        <f t="shared" si="53"/>
        <v>0.1925</v>
      </c>
      <c r="G198" s="63">
        <f t="shared" si="54"/>
        <v>-1.9532500009518117E-3</v>
      </c>
      <c r="H198" s="63">
        <f t="shared" si="55"/>
        <v>3.7056249999999999E-2</v>
      </c>
      <c r="I198" s="63">
        <f t="shared" si="56"/>
        <v>7.1333281250000003E-3</v>
      </c>
      <c r="J198" s="63">
        <f t="shared" si="57"/>
        <v>1.3731656640625001E-3</v>
      </c>
      <c r="K198" s="63">
        <f t="shared" si="58"/>
        <v>-3.7600062518322374E-4</v>
      </c>
      <c r="L198" s="63">
        <f t="shared" si="59"/>
        <v>-7.2380120347770576E-5</v>
      </c>
      <c r="M198" s="63">
        <f t="shared" ca="1" si="60"/>
        <v>-3.1873339265768952E-3</v>
      </c>
      <c r="N198" s="63">
        <f t="shared" ca="1" si="61"/>
        <v>1.5229631354862167E-6</v>
      </c>
      <c r="O198" s="17">
        <f t="shared" ca="1" si="62"/>
        <v>1457601899123.1191</v>
      </c>
      <c r="P198" s="63">
        <f t="shared" ca="1" si="63"/>
        <v>13300736514.4671</v>
      </c>
      <c r="Q198" s="63">
        <f t="shared" ca="1" si="64"/>
        <v>44675796367.877602</v>
      </c>
      <c r="R198">
        <f t="shared" ca="1" si="65"/>
        <v>1.2340839256250835E-3</v>
      </c>
    </row>
    <row r="199" spans="1:18">
      <c r="A199" s="73">
        <v>1941.5</v>
      </c>
      <c r="B199" s="73">
        <v>5.1928649991168641E-3</v>
      </c>
      <c r="C199" s="73">
        <v>0.1</v>
      </c>
      <c r="D199" s="75">
        <f t="shared" si="51"/>
        <v>0.19414999999999999</v>
      </c>
      <c r="E199" s="75">
        <f t="shared" si="52"/>
        <v>5.1928649991168641E-3</v>
      </c>
      <c r="F199" s="63">
        <f t="shared" si="53"/>
        <v>1.9415000000000002E-2</v>
      </c>
      <c r="G199" s="63">
        <f t="shared" si="54"/>
        <v>5.1928649991168647E-4</v>
      </c>
      <c r="H199" s="63">
        <f t="shared" si="55"/>
        <v>3.76942225E-3</v>
      </c>
      <c r="I199" s="63">
        <f t="shared" si="56"/>
        <v>7.3183332983749996E-4</v>
      </c>
      <c r="J199" s="63">
        <f t="shared" si="57"/>
        <v>1.420854409879506E-4</v>
      </c>
      <c r="K199" s="63">
        <f t="shared" si="58"/>
        <v>1.0081947395785392E-4</v>
      </c>
      <c r="L199" s="63">
        <f t="shared" si="59"/>
        <v>1.9574100868917337E-5</v>
      </c>
      <c r="M199" s="63">
        <f t="shared" ca="1" si="60"/>
        <v>-3.1947082865244184E-3</v>
      </c>
      <c r="N199" s="63">
        <f t="shared" ca="1" si="61"/>
        <v>7.0351385622003289E-6</v>
      </c>
      <c r="O199" s="17">
        <f t="shared" ca="1" si="62"/>
        <v>14572620059.536749</v>
      </c>
      <c r="P199" s="63">
        <f t="shared" ca="1" si="63"/>
        <v>135499437.91278261</v>
      </c>
      <c r="Q199" s="63">
        <f t="shared" ca="1" si="64"/>
        <v>447990475.39157307</v>
      </c>
      <c r="R199">
        <f t="shared" ca="1" si="65"/>
        <v>8.3875732856412821E-3</v>
      </c>
    </row>
    <row r="200" spans="1:18">
      <c r="A200" s="73">
        <v>1944.5</v>
      </c>
      <c r="B200" s="73">
        <v>1.0255795001285151E-2</v>
      </c>
      <c r="C200" s="73">
        <v>0.1</v>
      </c>
      <c r="D200" s="75">
        <f t="shared" si="51"/>
        <v>0.19445000000000001</v>
      </c>
      <c r="E200" s="75">
        <f t="shared" si="52"/>
        <v>1.0255795001285151E-2</v>
      </c>
      <c r="F200" s="63">
        <f t="shared" si="53"/>
        <v>1.9445000000000004E-2</v>
      </c>
      <c r="G200" s="63">
        <f t="shared" si="54"/>
        <v>1.0255795001285152E-3</v>
      </c>
      <c r="H200" s="63">
        <f t="shared" si="55"/>
        <v>3.7810802500000012E-3</v>
      </c>
      <c r="I200" s="63">
        <f t="shared" si="56"/>
        <v>7.3523105461250032E-4</v>
      </c>
      <c r="J200" s="63">
        <f t="shared" si="57"/>
        <v>1.429656785694007E-4</v>
      </c>
      <c r="K200" s="63">
        <f t="shared" si="58"/>
        <v>1.9942393379998978E-4</v>
      </c>
      <c r="L200" s="63">
        <f t="shared" si="59"/>
        <v>3.8777983927408013E-5</v>
      </c>
      <c r="M200" s="63">
        <f t="shared" ca="1" si="60"/>
        <v>-3.1960390547655861E-3</v>
      </c>
      <c r="N200" s="63">
        <f t="shared" ca="1" si="61"/>
        <v>1.8095183947152641E-5</v>
      </c>
      <c r="O200" s="17">
        <f t="shared" ca="1" si="62"/>
        <v>14571999679.416397</v>
      </c>
      <c r="P200" s="63">
        <f t="shared" ca="1" si="63"/>
        <v>135954716.19988218</v>
      </c>
      <c r="Q200" s="63">
        <f t="shared" ca="1" si="64"/>
        <v>448214422.11833096</v>
      </c>
      <c r="R200">
        <f t="shared" ca="1" si="65"/>
        <v>1.3451834056050736E-2</v>
      </c>
    </row>
    <row r="201" spans="1:18">
      <c r="A201" s="73">
        <v>1946.5</v>
      </c>
      <c r="B201" s="73">
        <v>5.9644150023814291E-3</v>
      </c>
      <c r="C201" s="73">
        <v>0.1</v>
      </c>
      <c r="D201" s="75">
        <f t="shared" si="51"/>
        <v>0.19464999999999999</v>
      </c>
      <c r="E201" s="75">
        <f t="shared" si="52"/>
        <v>5.9644150023814291E-3</v>
      </c>
      <c r="F201" s="63">
        <f t="shared" si="53"/>
        <v>1.9465E-2</v>
      </c>
      <c r="G201" s="63">
        <f t="shared" si="54"/>
        <v>5.9644150023814297E-4</v>
      </c>
      <c r="H201" s="63">
        <f t="shared" si="55"/>
        <v>3.7888622499999999E-3</v>
      </c>
      <c r="I201" s="63">
        <f t="shared" si="56"/>
        <v>7.3750203696249992E-4</v>
      </c>
      <c r="J201" s="63">
        <f t="shared" si="57"/>
        <v>1.435547714947506E-4</v>
      </c>
      <c r="K201" s="63">
        <f t="shared" si="58"/>
        <v>1.1609733802135453E-4</v>
      </c>
      <c r="L201" s="63">
        <f t="shared" si="59"/>
        <v>2.2598346845856658E-5</v>
      </c>
      <c r="M201" s="63">
        <f t="shared" ca="1" si="60"/>
        <v>-3.1969245200072936E-3</v>
      </c>
      <c r="N201" s="63">
        <f t="shared" ca="1" si="61"/>
        <v>8.393014184448164E-6</v>
      </c>
      <c r="O201" s="17">
        <f t="shared" ca="1" si="62"/>
        <v>14571585683.751783</v>
      </c>
      <c r="P201" s="63">
        <f t="shared" ca="1" si="63"/>
        <v>136258606.06867492</v>
      </c>
      <c r="Q201" s="63">
        <f t="shared" ca="1" si="64"/>
        <v>448363694.82491165</v>
      </c>
      <c r="R201">
        <f t="shared" ca="1" si="65"/>
        <v>9.1613395223887235E-3</v>
      </c>
    </row>
    <row r="202" spans="1:18">
      <c r="A202" s="73">
        <v>1958.5</v>
      </c>
      <c r="B202" s="73">
        <v>1.2161350023234263E-3</v>
      </c>
      <c r="C202" s="73">
        <v>0.1</v>
      </c>
      <c r="D202" s="75">
        <f t="shared" si="51"/>
        <v>0.19585</v>
      </c>
      <c r="E202" s="75">
        <f t="shared" si="52"/>
        <v>1.2161350023234263E-3</v>
      </c>
      <c r="F202" s="63">
        <f t="shared" si="53"/>
        <v>1.9585000000000002E-2</v>
      </c>
      <c r="G202" s="63">
        <f t="shared" si="54"/>
        <v>1.2161350023234264E-4</v>
      </c>
      <c r="H202" s="63">
        <f t="shared" si="55"/>
        <v>3.8357222500000005E-3</v>
      </c>
      <c r="I202" s="63">
        <f t="shared" si="56"/>
        <v>7.5122620266250008E-4</v>
      </c>
      <c r="J202" s="63">
        <f t="shared" si="57"/>
        <v>1.4712765179145064E-4</v>
      </c>
      <c r="K202" s="63">
        <f t="shared" si="58"/>
        <v>2.3818004020504305E-5</v>
      </c>
      <c r="L202" s="63">
        <f t="shared" si="59"/>
        <v>4.6647560874157681E-6</v>
      </c>
      <c r="M202" s="63">
        <f t="shared" ca="1" si="60"/>
        <v>-3.2022085232171504E-3</v>
      </c>
      <c r="N202" s="63">
        <f t="shared" ca="1" si="61"/>
        <v>1.9521759509686329E-6</v>
      </c>
      <c r="O202" s="17">
        <f t="shared" ca="1" si="62"/>
        <v>14569094840.791744</v>
      </c>
      <c r="P202" s="63">
        <f t="shared" ca="1" si="63"/>
        <v>138088169.78615713</v>
      </c>
      <c r="Q202" s="63">
        <f t="shared" ca="1" si="64"/>
        <v>449258907.85966295</v>
      </c>
      <c r="R202">
        <f t="shared" ca="1" si="65"/>
        <v>4.4183435255405763E-3</v>
      </c>
    </row>
    <row r="203" spans="1:18">
      <c r="A203" s="73">
        <v>1963.5</v>
      </c>
      <c r="B203" s="73">
        <v>9.8768499447032809E-4</v>
      </c>
      <c r="C203" s="73">
        <v>0.1</v>
      </c>
      <c r="D203" s="75">
        <f t="shared" si="51"/>
        <v>0.19635</v>
      </c>
      <c r="E203" s="75">
        <f t="shared" si="52"/>
        <v>9.8768499447032809E-4</v>
      </c>
      <c r="F203" s="63">
        <f t="shared" si="53"/>
        <v>1.9635E-2</v>
      </c>
      <c r="G203" s="63">
        <f t="shared" si="54"/>
        <v>9.8768499447032817E-5</v>
      </c>
      <c r="H203" s="63">
        <f t="shared" si="55"/>
        <v>3.8553322499999998E-3</v>
      </c>
      <c r="I203" s="63">
        <f t="shared" si="56"/>
        <v>7.5699448728749994E-4</v>
      </c>
      <c r="J203" s="63">
        <f t="shared" si="57"/>
        <v>1.4863586757890061E-4</v>
      </c>
      <c r="K203" s="63">
        <f t="shared" si="58"/>
        <v>1.9393194866424892E-5</v>
      </c>
      <c r="L203" s="63">
        <f t="shared" si="59"/>
        <v>3.8078538120225274E-6</v>
      </c>
      <c r="M203" s="63">
        <f t="shared" ca="1" si="60"/>
        <v>-3.2043956257424891E-3</v>
      </c>
      <c r="N203" s="63">
        <f t="shared" ca="1" si="61"/>
        <v>1.7573539926363882E-6</v>
      </c>
      <c r="O203" s="17">
        <f t="shared" ca="1" si="62"/>
        <v>14568053514.66444</v>
      </c>
      <c r="P203" s="63">
        <f t="shared" ca="1" si="63"/>
        <v>138853632.51392442</v>
      </c>
      <c r="Q203" s="63">
        <f t="shared" ca="1" si="64"/>
        <v>449631698.41474116</v>
      </c>
      <c r="R203">
        <f t="shared" ca="1" si="65"/>
        <v>4.1920806202128177E-3</v>
      </c>
    </row>
    <row r="204" spans="1:18">
      <c r="A204" s="73">
        <v>1968.5</v>
      </c>
      <c r="B204" s="73">
        <v>3.7592349981423467E-3</v>
      </c>
      <c r="C204" s="73">
        <v>0.1</v>
      </c>
      <c r="D204" s="75">
        <f t="shared" si="51"/>
        <v>0.19685</v>
      </c>
      <c r="E204" s="75">
        <f t="shared" si="52"/>
        <v>3.7592349981423467E-3</v>
      </c>
      <c r="F204" s="63">
        <f t="shared" si="53"/>
        <v>1.9685000000000001E-2</v>
      </c>
      <c r="G204" s="63">
        <f t="shared" si="54"/>
        <v>3.7592349981423472E-4</v>
      </c>
      <c r="H204" s="63">
        <f t="shared" si="55"/>
        <v>3.8749922500000001E-3</v>
      </c>
      <c r="I204" s="63">
        <f t="shared" si="56"/>
        <v>7.6279222441250007E-4</v>
      </c>
      <c r="J204" s="63">
        <f t="shared" si="57"/>
        <v>1.5015564937560064E-4</v>
      </c>
      <c r="K204" s="63">
        <f t="shared" si="58"/>
        <v>7.4000540938432105E-5</v>
      </c>
      <c r="L204" s="63">
        <f t="shared" si="59"/>
        <v>1.456700648373036E-5</v>
      </c>
      <c r="M204" s="63">
        <f t="shared" ca="1" si="60"/>
        <v>-3.2065741603391406E-3</v>
      </c>
      <c r="N204" s="63">
        <f t="shared" ca="1" si="61"/>
        <v>4.8522497232384567E-6</v>
      </c>
      <c r="O204" s="17">
        <f t="shared" ca="1" si="62"/>
        <v>14567010144.808887</v>
      </c>
      <c r="P204" s="63">
        <f t="shared" ca="1" si="63"/>
        <v>139620941.69298363</v>
      </c>
      <c r="Q204" s="63">
        <f t="shared" ca="1" si="64"/>
        <v>450004362.05861127</v>
      </c>
      <c r="R204">
        <f t="shared" ca="1" si="65"/>
        <v>6.9658091584814874E-3</v>
      </c>
    </row>
    <row r="205" spans="1:18">
      <c r="A205" s="73">
        <v>1991</v>
      </c>
      <c r="B205" s="73">
        <v>-1.2687900016317144E-3</v>
      </c>
      <c r="C205" s="73">
        <v>0.1</v>
      </c>
      <c r="D205" s="75">
        <f t="shared" si="51"/>
        <v>0.1991</v>
      </c>
      <c r="E205" s="75">
        <f t="shared" si="52"/>
        <v>-1.2687900016317144E-3</v>
      </c>
      <c r="F205" s="63">
        <f t="shared" si="53"/>
        <v>1.9910000000000001E-2</v>
      </c>
      <c r="G205" s="63">
        <f t="shared" si="54"/>
        <v>-1.2687900016317144E-4</v>
      </c>
      <c r="H205" s="63">
        <f t="shared" si="55"/>
        <v>3.9640810000000004E-3</v>
      </c>
      <c r="I205" s="63">
        <f t="shared" si="56"/>
        <v>7.8924852710000003E-4</v>
      </c>
      <c r="J205" s="63">
        <f t="shared" si="57"/>
        <v>1.5713938174561002E-4</v>
      </c>
      <c r="K205" s="63">
        <f t="shared" si="58"/>
        <v>-2.5261608932487432E-5</v>
      </c>
      <c r="L205" s="63">
        <f t="shared" si="59"/>
        <v>-5.0295863384582477E-6</v>
      </c>
      <c r="M205" s="63">
        <f t="shared" ca="1" si="60"/>
        <v>-3.2162715379065693E-3</v>
      </c>
      <c r="N205" s="63">
        <f t="shared" ca="1" si="61"/>
        <v>3.792684334131469E-7</v>
      </c>
      <c r="O205" s="17">
        <f t="shared" ca="1" si="62"/>
        <v>14562289695.326715</v>
      </c>
      <c r="P205" s="63">
        <f t="shared" ca="1" si="63"/>
        <v>143096623.25132665</v>
      </c>
      <c r="Q205" s="63">
        <f t="shared" ca="1" si="64"/>
        <v>451679768.5577684</v>
      </c>
      <c r="R205">
        <f t="shared" ca="1" si="65"/>
        <v>1.9474815362748549E-3</v>
      </c>
    </row>
    <row r="206" spans="1:18">
      <c r="A206" s="73">
        <v>2005</v>
      </c>
      <c r="B206" s="73">
        <v>5.6915500026661903E-3</v>
      </c>
      <c r="C206" s="73">
        <v>0.1</v>
      </c>
      <c r="D206" s="75">
        <f t="shared" si="51"/>
        <v>0.20050000000000001</v>
      </c>
      <c r="E206" s="75">
        <f t="shared" si="52"/>
        <v>5.6915500026661903E-3</v>
      </c>
      <c r="F206" s="63">
        <f t="shared" si="53"/>
        <v>2.0050000000000002E-2</v>
      </c>
      <c r="G206" s="63">
        <f t="shared" si="54"/>
        <v>5.6915500026661909E-4</v>
      </c>
      <c r="H206" s="63">
        <f t="shared" si="55"/>
        <v>4.0200250000000009E-3</v>
      </c>
      <c r="I206" s="63">
        <f t="shared" si="56"/>
        <v>8.0601501250000026E-4</v>
      </c>
      <c r="J206" s="63">
        <f t="shared" si="57"/>
        <v>1.6160601000625007E-4</v>
      </c>
      <c r="K206" s="63">
        <f t="shared" si="58"/>
        <v>1.1411557755345714E-4</v>
      </c>
      <c r="L206" s="63">
        <f t="shared" si="59"/>
        <v>2.2880173299468157E-5</v>
      </c>
      <c r="M206" s="63">
        <f t="shared" ca="1" si="60"/>
        <v>-3.2222178974951206E-3</v>
      </c>
      <c r="N206" s="63">
        <f t="shared" ca="1" si="61"/>
        <v>7.9455258177946189E-6</v>
      </c>
      <c r="O206" s="17">
        <f t="shared" ca="1" si="62"/>
        <v>14559331651.178366</v>
      </c>
      <c r="P206" s="63">
        <f t="shared" ca="1" si="63"/>
        <v>145278028.29843509</v>
      </c>
      <c r="Q206" s="63">
        <f t="shared" ca="1" si="64"/>
        <v>452720929.07425278</v>
      </c>
      <c r="R206">
        <f t="shared" ca="1" si="65"/>
        <v>8.9137679001613113E-3</v>
      </c>
    </row>
    <row r="207" spans="1:18">
      <c r="A207" s="73">
        <v>2027.5</v>
      </c>
      <c r="B207" s="73">
        <v>-8.3647499559447169E-4</v>
      </c>
      <c r="C207" s="73">
        <v>1</v>
      </c>
      <c r="D207" s="75">
        <f t="shared" si="51"/>
        <v>0.20275000000000001</v>
      </c>
      <c r="E207" s="75">
        <f t="shared" si="52"/>
        <v>-8.3647499559447169E-4</v>
      </c>
      <c r="F207" s="63">
        <f t="shared" si="53"/>
        <v>0.20275000000000001</v>
      </c>
      <c r="G207" s="63">
        <f t="shared" si="54"/>
        <v>-8.3647499559447169E-4</v>
      </c>
      <c r="H207" s="63">
        <f t="shared" si="55"/>
        <v>4.1107562500000007E-2</v>
      </c>
      <c r="I207" s="63">
        <f t="shared" si="56"/>
        <v>8.3345582968750026E-3</v>
      </c>
      <c r="J207" s="63">
        <f t="shared" si="57"/>
        <v>1.689831694691407E-3</v>
      </c>
      <c r="K207" s="63">
        <f t="shared" si="58"/>
        <v>-1.6959530535677915E-4</v>
      </c>
      <c r="L207" s="63">
        <f t="shared" si="59"/>
        <v>-3.4385448161086973E-5</v>
      </c>
      <c r="M207" s="63">
        <f t="shared" ca="1" si="60"/>
        <v>-3.2316338186051748E-3</v>
      </c>
      <c r="N207" s="63">
        <f t="shared" ca="1" si="61"/>
        <v>5.7367857874460163E-6</v>
      </c>
      <c r="O207" s="17">
        <f t="shared" ca="1" si="62"/>
        <v>1455454411624.031</v>
      </c>
      <c r="P207" s="63">
        <f t="shared" ca="1" si="63"/>
        <v>14881386253.430653</v>
      </c>
      <c r="Q207" s="63">
        <f t="shared" ca="1" si="64"/>
        <v>45439208746.174171</v>
      </c>
      <c r="R207">
        <f t="shared" ca="1" si="65"/>
        <v>2.3951588230107031E-3</v>
      </c>
    </row>
    <row r="208" spans="1:18">
      <c r="A208" s="73">
        <v>2031.5</v>
      </c>
      <c r="B208" s="73">
        <v>8.0807650010683574E-3</v>
      </c>
      <c r="C208" s="73">
        <v>0.1</v>
      </c>
      <c r="D208" s="75">
        <f t="shared" si="51"/>
        <v>0.20315</v>
      </c>
      <c r="E208" s="75">
        <f t="shared" si="52"/>
        <v>8.0807650010683574E-3</v>
      </c>
      <c r="F208" s="63">
        <f t="shared" si="53"/>
        <v>2.0315E-2</v>
      </c>
      <c r="G208" s="63">
        <f t="shared" si="54"/>
        <v>8.0807650010683574E-4</v>
      </c>
      <c r="H208" s="63">
        <f t="shared" si="55"/>
        <v>4.1269922500000002E-3</v>
      </c>
      <c r="I208" s="63">
        <f t="shared" si="56"/>
        <v>8.3839847558750001E-4</v>
      </c>
      <c r="J208" s="63">
        <f t="shared" si="57"/>
        <v>1.7032065031560061E-4</v>
      </c>
      <c r="K208" s="63">
        <f t="shared" si="58"/>
        <v>1.6416074099670367E-4</v>
      </c>
      <c r="L208" s="63">
        <f t="shared" si="59"/>
        <v>3.3349254533480348E-5</v>
      </c>
      <c r="M208" s="63">
        <f t="shared" ca="1" si="60"/>
        <v>-3.2332895961270356E-3</v>
      </c>
      <c r="N208" s="63">
        <f t="shared" ca="1" si="61"/>
        <v>1.280078314283182E-5</v>
      </c>
      <c r="O208" s="17">
        <f t="shared" ca="1" si="62"/>
        <v>14553688671.754648</v>
      </c>
      <c r="P208" s="63">
        <f t="shared" ca="1" si="63"/>
        <v>149446315.3585059</v>
      </c>
      <c r="Q208" s="63">
        <f t="shared" ca="1" si="64"/>
        <v>454688904.69211501</v>
      </c>
      <c r="R208">
        <f t="shared" ca="1" si="65"/>
        <v>1.1314054597195393E-2</v>
      </c>
    </row>
    <row r="209" spans="1:18">
      <c r="A209" s="73">
        <v>2034</v>
      </c>
      <c r="B209" s="73">
        <v>1.9665399959194474E-3</v>
      </c>
      <c r="C209" s="73">
        <v>0.1</v>
      </c>
      <c r="D209" s="75">
        <f t="shared" si="51"/>
        <v>0.2034</v>
      </c>
      <c r="E209" s="75">
        <f t="shared" si="52"/>
        <v>1.9665399959194474E-3</v>
      </c>
      <c r="F209" s="63">
        <f t="shared" si="53"/>
        <v>2.034E-2</v>
      </c>
      <c r="G209" s="63">
        <f t="shared" si="54"/>
        <v>1.9665399959194476E-4</v>
      </c>
      <c r="H209" s="63">
        <f t="shared" si="55"/>
        <v>4.1371560000000003E-3</v>
      </c>
      <c r="I209" s="63">
        <f t="shared" si="56"/>
        <v>8.4149753040000004E-4</v>
      </c>
      <c r="J209" s="63">
        <f t="shared" si="57"/>
        <v>1.7116059768336001E-4</v>
      </c>
      <c r="K209" s="63">
        <f t="shared" si="58"/>
        <v>3.999942351700156E-5</v>
      </c>
      <c r="L209" s="63">
        <f t="shared" si="59"/>
        <v>8.1358827433581171E-6</v>
      </c>
      <c r="M209" s="63">
        <f t="shared" ca="1" si="60"/>
        <v>-3.2343216725013741E-3</v>
      </c>
      <c r="N209" s="63">
        <f t="shared" ca="1" si="61"/>
        <v>2.7048962094049011E-6</v>
      </c>
      <c r="O209" s="17">
        <f t="shared" ca="1" si="62"/>
        <v>14553153355.732559</v>
      </c>
      <c r="P209" s="63">
        <f t="shared" ca="1" si="63"/>
        <v>149842188.73885161</v>
      </c>
      <c r="Q209" s="63">
        <f t="shared" ca="1" si="64"/>
        <v>454874372.6875726</v>
      </c>
      <c r="R209">
        <f t="shared" ca="1" si="65"/>
        <v>5.2008616684208215E-3</v>
      </c>
    </row>
    <row r="210" spans="1:18">
      <c r="A210" s="73">
        <v>2083.5</v>
      </c>
      <c r="B210" s="73">
        <v>7.5048849976155907E-3</v>
      </c>
      <c r="C210" s="73">
        <v>0.1</v>
      </c>
      <c r="D210" s="75">
        <f t="shared" si="51"/>
        <v>0.20835000000000001</v>
      </c>
      <c r="E210" s="75">
        <f t="shared" si="52"/>
        <v>7.5048849976155907E-3</v>
      </c>
      <c r="F210" s="63">
        <f t="shared" si="53"/>
        <v>2.0835000000000003E-2</v>
      </c>
      <c r="G210" s="63">
        <f t="shared" si="54"/>
        <v>7.5048849976155907E-4</v>
      </c>
      <c r="H210" s="63">
        <f t="shared" si="55"/>
        <v>4.340972250000001E-3</v>
      </c>
      <c r="I210" s="63">
        <f t="shared" si="56"/>
        <v>9.0444156828750025E-4</v>
      </c>
      <c r="J210" s="63">
        <f t="shared" si="57"/>
        <v>1.884404007527007E-4</v>
      </c>
      <c r="K210" s="63">
        <f t="shared" si="58"/>
        <v>1.5636427892532084E-4</v>
      </c>
      <c r="L210" s="63">
        <f t="shared" si="59"/>
        <v>3.2578497514090599E-5</v>
      </c>
      <c r="M210" s="63">
        <f t="shared" ca="1" si="60"/>
        <v>-3.2543157077444713E-3</v>
      </c>
      <c r="N210" s="63">
        <f t="shared" ca="1" si="61"/>
        <v>1.1576039981822046E-5</v>
      </c>
      <c r="O210" s="17">
        <f t="shared" ca="1" si="62"/>
        <v>14542449088.983904</v>
      </c>
      <c r="P210" s="63">
        <f t="shared" ca="1" si="63"/>
        <v>157773570.64417914</v>
      </c>
      <c r="Q210" s="63">
        <f t="shared" ca="1" si="64"/>
        <v>458539797.2411595</v>
      </c>
      <c r="R210">
        <f t="shared" ca="1" si="65"/>
        <v>1.0759200705360062E-2</v>
      </c>
    </row>
    <row r="211" spans="1:18">
      <c r="A211" s="73">
        <v>2100.5</v>
      </c>
      <c r="B211" s="73">
        <v>-1.2471845002437476E-2</v>
      </c>
      <c r="C211" s="73">
        <v>0.1</v>
      </c>
      <c r="D211" s="75">
        <f t="shared" si="51"/>
        <v>0.21004999999999999</v>
      </c>
      <c r="E211" s="75">
        <f t="shared" si="52"/>
        <v>-1.2471845002437476E-2</v>
      </c>
      <c r="F211" s="63">
        <f t="shared" si="53"/>
        <v>2.1004999999999999E-2</v>
      </c>
      <c r="G211" s="63">
        <f t="shared" si="54"/>
        <v>-1.2471845002437476E-3</v>
      </c>
      <c r="H211" s="63">
        <f t="shared" si="55"/>
        <v>4.4121002499999994E-3</v>
      </c>
      <c r="I211" s="63">
        <f t="shared" si="56"/>
        <v>9.2676165751249986E-4</v>
      </c>
      <c r="J211" s="63">
        <f t="shared" si="57"/>
        <v>1.9466628616050059E-4</v>
      </c>
      <c r="K211" s="63">
        <f t="shared" si="58"/>
        <v>-2.6197110427619917E-4</v>
      </c>
      <c r="L211" s="63">
        <f t="shared" si="59"/>
        <v>-5.5027030453215633E-5</v>
      </c>
      <c r="M211" s="63">
        <f t="shared" ca="1" si="60"/>
        <v>-3.2609886252431696E-3</v>
      </c>
      <c r="N211" s="63">
        <f t="shared" ca="1" si="61"/>
        <v>8.4839875201301035E-6</v>
      </c>
      <c r="O211" s="17">
        <f t="shared" ca="1" si="62"/>
        <v>14538726780.162868</v>
      </c>
      <c r="P211" s="63">
        <f t="shared" ca="1" si="63"/>
        <v>160538134.60093933</v>
      </c>
      <c r="Q211" s="63">
        <f t="shared" ca="1" si="64"/>
        <v>459795589.17004973</v>
      </c>
      <c r="R211">
        <f t="shared" ca="1" si="65"/>
        <v>-9.2108563771943069E-3</v>
      </c>
    </row>
    <row r="212" spans="1:18">
      <c r="A212" s="73">
        <v>2450.5</v>
      </c>
      <c r="B212" s="73">
        <v>-3.4633450050023384E-3</v>
      </c>
      <c r="C212" s="73">
        <v>0.1</v>
      </c>
      <c r="D212" s="75">
        <f t="shared" si="51"/>
        <v>0.24504999999999999</v>
      </c>
      <c r="E212" s="75">
        <f t="shared" si="52"/>
        <v>-3.4633450050023384E-3</v>
      </c>
      <c r="F212" s="63">
        <f t="shared" si="53"/>
        <v>2.4504999999999999E-2</v>
      </c>
      <c r="G212" s="63">
        <f t="shared" si="54"/>
        <v>-3.4633450050023388E-4</v>
      </c>
      <c r="H212" s="63">
        <f t="shared" si="55"/>
        <v>6.0049502499999992E-3</v>
      </c>
      <c r="I212" s="63">
        <f t="shared" si="56"/>
        <v>1.4715130587624997E-3</v>
      </c>
      <c r="J212" s="63">
        <f t="shared" si="57"/>
        <v>3.6059427504975055E-4</v>
      </c>
      <c r="K212" s="63">
        <f t="shared" si="58"/>
        <v>-8.4869269347582314E-5</v>
      </c>
      <c r="L212" s="63">
        <f t="shared" si="59"/>
        <v>-2.0797214453625045E-5</v>
      </c>
      <c r="M212" s="63">
        <f t="shared" ca="1" si="60"/>
        <v>-3.3763612120072985E-3</v>
      </c>
      <c r="N212" s="63">
        <f t="shared" ca="1" si="61"/>
        <v>7.5661802438039644E-10</v>
      </c>
      <c r="O212" s="17">
        <f t="shared" ca="1" si="62"/>
        <v>14456870704.599552</v>
      </c>
      <c r="P212" s="63">
        <f t="shared" ca="1" si="63"/>
        <v>221918617.25031611</v>
      </c>
      <c r="Q212" s="63">
        <f t="shared" ca="1" si="64"/>
        <v>485280440.23297721</v>
      </c>
      <c r="R212">
        <f t="shared" ca="1" si="65"/>
        <v>-8.6983792995039971E-5</v>
      </c>
    </row>
    <row r="213" spans="1:18">
      <c r="A213" s="73">
        <v>2692.5</v>
      </c>
      <c r="B213" s="73">
        <v>1.2796750015695579E-3</v>
      </c>
      <c r="C213" s="73">
        <v>1</v>
      </c>
      <c r="D213" s="75">
        <f t="shared" si="51"/>
        <v>0.26924999999999999</v>
      </c>
      <c r="E213" s="75">
        <f t="shared" si="52"/>
        <v>1.2796750015695579E-3</v>
      </c>
      <c r="F213" s="63">
        <f t="shared" si="53"/>
        <v>0.26924999999999999</v>
      </c>
      <c r="G213" s="63">
        <f t="shared" si="54"/>
        <v>1.2796750015695579E-3</v>
      </c>
      <c r="H213" s="63">
        <f t="shared" si="55"/>
        <v>7.2495562499999999E-2</v>
      </c>
      <c r="I213" s="63">
        <f t="shared" si="56"/>
        <v>1.9519430203125E-2</v>
      </c>
      <c r="J213" s="63">
        <f t="shared" si="57"/>
        <v>5.2556065821914065E-3</v>
      </c>
      <c r="K213" s="63">
        <f t="shared" si="58"/>
        <v>3.4455249417260348E-4</v>
      </c>
      <c r="L213" s="63">
        <f t="shared" si="59"/>
        <v>9.2770759055973479E-5</v>
      </c>
      <c r="M213" s="63">
        <f t="shared" ca="1" si="60"/>
        <v>-3.4315836001468777E-3</v>
      </c>
      <c r="N213" s="63">
        <f t="shared" ca="1" si="61"/>
        <v>2.2195957612247105E-5</v>
      </c>
      <c r="O213" s="17">
        <f t="shared" ca="1" si="62"/>
        <v>1439448051958.5486</v>
      </c>
      <c r="P213" s="63">
        <f t="shared" ca="1" si="63"/>
        <v>26908458082.227177</v>
      </c>
      <c r="Q213" s="63">
        <f t="shared" ca="1" si="64"/>
        <v>50245062885.276802</v>
      </c>
      <c r="R213">
        <f t="shared" ca="1" si="65"/>
        <v>4.7112586017164356E-3</v>
      </c>
    </row>
    <row r="214" spans="1:18">
      <c r="A214" s="73">
        <v>2721</v>
      </c>
      <c r="B214" s="73">
        <v>1.1377509996236768E-2</v>
      </c>
      <c r="C214" s="73">
        <v>0.1</v>
      </c>
      <c r="D214" s="75">
        <f t="shared" si="51"/>
        <v>0.27210000000000001</v>
      </c>
      <c r="E214" s="75">
        <f t="shared" si="52"/>
        <v>1.1377509996236768E-2</v>
      </c>
      <c r="F214" s="63">
        <f t="shared" si="53"/>
        <v>2.7210000000000002E-2</v>
      </c>
      <c r="G214" s="63">
        <f t="shared" si="54"/>
        <v>1.1377509996236769E-3</v>
      </c>
      <c r="H214" s="63">
        <f t="shared" si="55"/>
        <v>7.4038410000000004E-3</v>
      </c>
      <c r="I214" s="63">
        <f t="shared" si="56"/>
        <v>2.0145851361000004E-3</v>
      </c>
      <c r="J214" s="63">
        <f t="shared" si="57"/>
        <v>5.4816861553281008E-4</v>
      </c>
      <c r="K214" s="63">
        <f t="shared" si="58"/>
        <v>3.0958204699760251E-4</v>
      </c>
      <c r="L214" s="63">
        <f t="shared" si="59"/>
        <v>8.4237274988047646E-5</v>
      </c>
      <c r="M214" s="63">
        <f t="shared" ca="1" si="60"/>
        <v>-3.4367660171282714E-3</v>
      </c>
      <c r="N214" s="63">
        <f t="shared" ca="1" si="61"/>
        <v>2.1946277380016277E-5</v>
      </c>
      <c r="O214" s="17">
        <f t="shared" ca="1" si="62"/>
        <v>14386822933.719309</v>
      </c>
      <c r="P214" s="63">
        <f t="shared" ca="1" si="63"/>
        <v>274879893.60879809</v>
      </c>
      <c r="Q214" s="63">
        <f t="shared" ca="1" si="64"/>
        <v>504446427.54662699</v>
      </c>
      <c r="R214">
        <f t="shared" ca="1" si="65"/>
        <v>1.4814276013365039E-2</v>
      </c>
    </row>
    <row r="215" spans="1:18">
      <c r="A215" s="73">
        <v>2738</v>
      </c>
      <c r="B215" s="73">
        <v>1.0400780003692489E-2</v>
      </c>
      <c r="C215" s="73">
        <v>0.1</v>
      </c>
      <c r="D215" s="75">
        <f t="shared" si="51"/>
        <v>0.27379999999999999</v>
      </c>
      <c r="E215" s="75">
        <f t="shared" si="52"/>
        <v>1.0400780003692489E-2</v>
      </c>
      <c r="F215" s="63">
        <f t="shared" si="53"/>
        <v>2.7380000000000002E-2</v>
      </c>
      <c r="G215" s="63">
        <f t="shared" si="54"/>
        <v>1.040078000369249E-3</v>
      </c>
      <c r="H215" s="63">
        <f t="shared" si="55"/>
        <v>7.4966440000000002E-3</v>
      </c>
      <c r="I215" s="63">
        <f t="shared" si="56"/>
        <v>2.0525811272E-3</v>
      </c>
      <c r="J215" s="63">
        <f t="shared" si="57"/>
        <v>5.6199671262735995E-4</v>
      </c>
      <c r="K215" s="63">
        <f t="shared" si="58"/>
        <v>2.8477335650110033E-4</v>
      </c>
      <c r="L215" s="63">
        <f t="shared" si="59"/>
        <v>7.7970945010001269E-5</v>
      </c>
      <c r="M215" s="63">
        <f t="shared" ca="1" si="60"/>
        <v>-3.4397247375410854E-3</v>
      </c>
      <c r="N215" s="63">
        <f t="shared" ca="1" si="61"/>
        <v>1.9155957149210908E-5</v>
      </c>
      <c r="O215" s="17">
        <f t="shared" ca="1" si="62"/>
        <v>14382224233.630659</v>
      </c>
      <c r="P215" s="63">
        <f t="shared" ca="1" si="63"/>
        <v>278360264.1058585</v>
      </c>
      <c r="Q215" s="63">
        <f t="shared" ca="1" si="64"/>
        <v>505634171.15576565</v>
      </c>
      <c r="R215">
        <f t="shared" ca="1" si="65"/>
        <v>1.3840504741233575E-2</v>
      </c>
    </row>
    <row r="216" spans="1:18">
      <c r="A216" s="73">
        <v>2740.5</v>
      </c>
      <c r="B216" s="73">
        <v>4.2865549985435791E-3</v>
      </c>
      <c r="C216" s="73">
        <v>0.1</v>
      </c>
      <c r="D216" s="75">
        <f t="shared" si="51"/>
        <v>0.27405000000000002</v>
      </c>
      <c r="E216" s="75">
        <f t="shared" si="52"/>
        <v>4.2865549985435791E-3</v>
      </c>
      <c r="F216" s="63">
        <f t="shared" si="53"/>
        <v>2.7405000000000002E-2</v>
      </c>
      <c r="G216" s="63">
        <f t="shared" si="54"/>
        <v>4.2865549985435795E-4</v>
      </c>
      <c r="H216" s="63">
        <f t="shared" si="55"/>
        <v>7.5103402500000006E-3</v>
      </c>
      <c r="I216" s="63">
        <f t="shared" si="56"/>
        <v>2.0582087455125004E-3</v>
      </c>
      <c r="J216" s="63">
        <f t="shared" si="57"/>
        <v>5.6405210670770073E-4</v>
      </c>
      <c r="K216" s="63">
        <f t="shared" si="58"/>
        <v>1.1747303973508681E-4</v>
      </c>
      <c r="L216" s="63">
        <f t="shared" si="59"/>
        <v>3.219348653940054E-5</v>
      </c>
      <c r="M216" s="63">
        <f t="shared" ca="1" si="60"/>
        <v>-3.4401514897536753E-3</v>
      </c>
      <c r="N216" s="63">
        <f t="shared" ca="1" si="61"/>
        <v>5.9701993156294905E-6</v>
      </c>
      <c r="O216" s="17">
        <f t="shared" ca="1" si="62"/>
        <v>14381546000.242725</v>
      </c>
      <c r="P216" s="63">
        <f t="shared" ca="1" si="63"/>
        <v>278873558.90926027</v>
      </c>
      <c r="Q216" s="63">
        <f t="shared" ca="1" si="64"/>
        <v>505808666.13148445</v>
      </c>
      <c r="R216">
        <f t="shared" ca="1" si="65"/>
        <v>7.7267064882972549E-3</v>
      </c>
    </row>
    <row r="217" spans="1:18">
      <c r="A217" s="73">
        <v>2748</v>
      </c>
      <c r="B217" s="73">
        <v>-7.0561199972871691E-3</v>
      </c>
      <c r="C217" s="73">
        <v>0.1</v>
      </c>
      <c r="D217" s="75">
        <f t="shared" si="51"/>
        <v>0.27479999999999999</v>
      </c>
      <c r="E217" s="75">
        <f t="shared" si="52"/>
        <v>-7.0561199972871691E-3</v>
      </c>
      <c r="F217" s="63">
        <f t="shared" si="53"/>
        <v>2.7480000000000001E-2</v>
      </c>
      <c r="G217" s="63">
        <f t="shared" si="54"/>
        <v>-7.05611999728717E-4</v>
      </c>
      <c r="H217" s="63">
        <f t="shared" si="55"/>
        <v>7.5515039999999997E-3</v>
      </c>
      <c r="I217" s="63">
        <f t="shared" si="56"/>
        <v>2.0751532992E-3</v>
      </c>
      <c r="J217" s="63">
        <f t="shared" si="57"/>
        <v>5.7025212662015993E-4</v>
      </c>
      <c r="K217" s="63">
        <f t="shared" si="58"/>
        <v>-1.9390217752545143E-4</v>
      </c>
      <c r="L217" s="63">
        <f t="shared" si="59"/>
        <v>-5.3284318383994048E-5</v>
      </c>
      <c r="M217" s="63">
        <f t="shared" ca="1" si="60"/>
        <v>-3.441418894498418E-3</v>
      </c>
      <c r="N217" s="63">
        <f t="shared" ca="1" si="61"/>
        <v>1.3066064062502214E-6</v>
      </c>
      <c r="O217" s="17">
        <f t="shared" ca="1" si="62"/>
        <v>14379508294.771048</v>
      </c>
      <c r="P217" s="63">
        <f t="shared" ca="1" si="63"/>
        <v>280415707.81534553</v>
      </c>
      <c r="Q217" s="63">
        <f t="shared" ca="1" si="64"/>
        <v>506331883.75946081</v>
      </c>
      <c r="R217">
        <f t="shared" ca="1" si="65"/>
        <v>-3.6147011027887511E-3</v>
      </c>
    </row>
    <row r="218" spans="1:18">
      <c r="A218" s="73">
        <v>2760</v>
      </c>
      <c r="B218" s="73">
        <v>1.1956000016652979E-3</v>
      </c>
      <c r="C218" s="73">
        <v>0.1</v>
      </c>
      <c r="D218" s="75">
        <f t="shared" si="51"/>
        <v>0.27600000000000002</v>
      </c>
      <c r="E218" s="75">
        <f t="shared" si="52"/>
        <v>1.1956000016652979E-3</v>
      </c>
      <c r="F218" s="63">
        <f t="shared" si="53"/>
        <v>2.7600000000000003E-2</v>
      </c>
      <c r="G218" s="63">
        <f t="shared" si="54"/>
        <v>1.1956000016652979E-4</v>
      </c>
      <c r="H218" s="63">
        <f t="shared" si="55"/>
        <v>7.6176000000000013E-3</v>
      </c>
      <c r="I218" s="63">
        <f t="shared" si="56"/>
        <v>2.1024576000000005E-3</v>
      </c>
      <c r="J218" s="63">
        <f t="shared" si="57"/>
        <v>5.8027829760000013E-4</v>
      </c>
      <c r="K218" s="63">
        <f t="shared" si="58"/>
        <v>3.2998560045962227E-5</v>
      </c>
      <c r="L218" s="63">
        <f t="shared" si="59"/>
        <v>9.1076025726855752E-6</v>
      </c>
      <c r="M218" s="63">
        <f t="shared" ca="1" si="60"/>
        <v>-3.443406644183748E-3</v>
      </c>
      <c r="N218" s="63">
        <f t="shared" ca="1" si="61"/>
        <v>2.1520382660231613E-6</v>
      </c>
      <c r="O218" s="17">
        <f t="shared" ca="1" si="62"/>
        <v>14376238591.468227</v>
      </c>
      <c r="P218" s="63">
        <f t="shared" ca="1" si="63"/>
        <v>282890196.86934406</v>
      </c>
      <c r="Q218" s="63">
        <f t="shared" ca="1" si="64"/>
        <v>507168195.87304288</v>
      </c>
      <c r="R218">
        <f t="shared" ca="1" si="65"/>
        <v>4.6390066458490455E-3</v>
      </c>
    </row>
    <row r="219" spans="1:18">
      <c r="A219" s="73">
        <v>2762.5</v>
      </c>
      <c r="B219" s="73">
        <v>2.0813750015804544E-3</v>
      </c>
      <c r="C219" s="73">
        <v>0.1</v>
      </c>
      <c r="D219" s="75">
        <f t="shared" si="51"/>
        <v>0.27625</v>
      </c>
      <c r="E219" s="75">
        <f t="shared" si="52"/>
        <v>2.0813750015804544E-3</v>
      </c>
      <c r="F219" s="63">
        <f t="shared" si="53"/>
        <v>2.7625E-2</v>
      </c>
      <c r="G219" s="63">
        <f t="shared" si="54"/>
        <v>2.0813750015804546E-4</v>
      </c>
      <c r="H219" s="63">
        <f t="shared" si="55"/>
        <v>7.6314062500000002E-3</v>
      </c>
      <c r="I219" s="63">
        <f t="shared" si="56"/>
        <v>2.1081759765625E-3</v>
      </c>
      <c r="J219" s="63">
        <f t="shared" si="57"/>
        <v>5.8238361352539066E-4</v>
      </c>
      <c r="K219" s="63">
        <f t="shared" si="58"/>
        <v>5.7497984418660061E-5</v>
      </c>
      <c r="L219" s="63">
        <f t="shared" si="59"/>
        <v>1.5883818195654841E-5</v>
      </c>
      <c r="M219" s="63">
        <f t="shared" ca="1" si="60"/>
        <v>-3.4438145469532265E-3</v>
      </c>
      <c r="N219" s="63">
        <f t="shared" ca="1" si="61"/>
        <v>3.0527719547225821E-6</v>
      </c>
      <c r="O219" s="17">
        <f t="shared" ca="1" si="62"/>
        <v>14375555951.338757</v>
      </c>
      <c r="P219" s="63">
        <f t="shared" ca="1" si="63"/>
        <v>283406805.4609884</v>
      </c>
      <c r="Q219" s="63">
        <f t="shared" ca="1" si="64"/>
        <v>507342297.71297586</v>
      </c>
      <c r="R219">
        <f t="shared" ca="1" si="65"/>
        <v>5.5251895485336809E-3</v>
      </c>
    </row>
    <row r="220" spans="1:18">
      <c r="A220" s="73">
        <v>2787</v>
      </c>
      <c r="B220" s="73">
        <v>7.7619700023205951E-3</v>
      </c>
      <c r="C220" s="73">
        <v>0.1</v>
      </c>
      <c r="D220" s="75">
        <f t="shared" si="51"/>
        <v>0.2787</v>
      </c>
      <c r="E220" s="75">
        <f t="shared" si="52"/>
        <v>7.7619700023205951E-3</v>
      </c>
      <c r="F220" s="63">
        <f t="shared" si="53"/>
        <v>2.7870000000000002E-2</v>
      </c>
      <c r="G220" s="63">
        <f t="shared" si="54"/>
        <v>7.7619700023205955E-4</v>
      </c>
      <c r="H220" s="63">
        <f t="shared" si="55"/>
        <v>7.7673690000000005E-3</v>
      </c>
      <c r="I220" s="63">
        <f t="shared" si="56"/>
        <v>2.1647657403E-3</v>
      </c>
      <c r="J220" s="63">
        <f t="shared" si="57"/>
        <v>6.0332021182161002E-4</v>
      </c>
      <c r="K220" s="63">
        <f t="shared" si="58"/>
        <v>2.1632610396467501E-4</v>
      </c>
      <c r="L220" s="63">
        <f t="shared" si="59"/>
        <v>6.0290085174954926E-5</v>
      </c>
      <c r="M220" s="63">
        <f t="shared" ca="1" si="60"/>
        <v>-3.4476986403975899E-3</v>
      </c>
      <c r="N220" s="63">
        <f t="shared" ca="1" si="61"/>
        <v>1.2565667107953936E-5</v>
      </c>
      <c r="O220" s="17">
        <f t="shared" ca="1" si="62"/>
        <v>14368839592.782526</v>
      </c>
      <c r="P220" s="63">
        <f t="shared" ca="1" si="63"/>
        <v>288489388.80332357</v>
      </c>
      <c r="Q220" s="63">
        <f t="shared" ca="1" si="64"/>
        <v>509046115.61796558</v>
      </c>
      <c r="R220">
        <f t="shared" ca="1" si="65"/>
        <v>1.1209668642718185E-2</v>
      </c>
    </row>
    <row r="221" spans="1:18">
      <c r="A221" s="73">
        <v>2792</v>
      </c>
      <c r="B221" s="73">
        <v>-2.1466480000526644E-2</v>
      </c>
      <c r="C221" s="73">
        <v>0.1</v>
      </c>
      <c r="D221" s="75">
        <f t="shared" si="51"/>
        <v>0.2792</v>
      </c>
      <c r="E221" s="75">
        <f t="shared" si="52"/>
        <v>-2.1466480000526644E-2</v>
      </c>
      <c r="F221" s="63">
        <f t="shared" si="53"/>
        <v>2.792E-2</v>
      </c>
      <c r="G221" s="63">
        <f t="shared" si="54"/>
        <v>-2.1466480000526646E-3</v>
      </c>
      <c r="H221" s="63">
        <f t="shared" si="55"/>
        <v>7.7952640000000005E-3</v>
      </c>
      <c r="I221" s="63">
        <f t="shared" si="56"/>
        <v>2.1764377088000003E-3</v>
      </c>
      <c r="J221" s="63">
        <f t="shared" si="57"/>
        <v>6.0766140829696005E-4</v>
      </c>
      <c r="K221" s="63">
        <f t="shared" si="58"/>
        <v>-5.9934412161470401E-4</v>
      </c>
      <c r="L221" s="63">
        <f t="shared" si="59"/>
        <v>-1.6733687875482536E-4</v>
      </c>
      <c r="M221" s="63">
        <f t="shared" ca="1" si="60"/>
        <v>-3.4484660371394658E-3</v>
      </c>
      <c r="N221" s="63">
        <f t="shared" ca="1" si="61"/>
        <v>3.2464882718481534E-5</v>
      </c>
      <c r="O221" s="17">
        <f t="shared" ca="1" si="62"/>
        <v>14367463003.585592</v>
      </c>
      <c r="P221" s="63">
        <f t="shared" ca="1" si="63"/>
        <v>289531056.74906117</v>
      </c>
      <c r="Q221" s="63">
        <f t="shared" ca="1" si="64"/>
        <v>509393300.9096424</v>
      </c>
      <c r="R221">
        <f t="shared" ca="1" si="65"/>
        <v>-1.8018013963387178E-2</v>
      </c>
    </row>
    <row r="222" spans="1:18">
      <c r="A222" s="73">
        <v>2812</v>
      </c>
      <c r="B222" s="73">
        <v>7.1971999568631873E-4</v>
      </c>
      <c r="C222" s="73">
        <v>1</v>
      </c>
      <c r="D222" s="75">
        <f t="shared" si="51"/>
        <v>0.28120000000000001</v>
      </c>
      <c r="E222" s="75">
        <f t="shared" si="52"/>
        <v>7.1971999568631873E-4</v>
      </c>
      <c r="F222" s="63">
        <f t="shared" si="53"/>
        <v>0.28120000000000001</v>
      </c>
      <c r="G222" s="63">
        <f t="shared" si="54"/>
        <v>7.1971999568631873E-4</v>
      </c>
      <c r="H222" s="63">
        <f t="shared" si="55"/>
        <v>7.9073440000000009E-2</v>
      </c>
      <c r="I222" s="63">
        <f t="shared" si="56"/>
        <v>2.2235451328000002E-2</v>
      </c>
      <c r="J222" s="63">
        <f t="shared" si="57"/>
        <v>6.2526089134336011E-3</v>
      </c>
      <c r="K222" s="63">
        <f t="shared" si="58"/>
        <v>2.0238526278699282E-4</v>
      </c>
      <c r="L222" s="63">
        <f t="shared" si="59"/>
        <v>5.6910735895702382E-5</v>
      </c>
      <c r="M222" s="63">
        <f t="shared" ca="1" si="60"/>
        <v>-3.451449944820096E-3</v>
      </c>
      <c r="N222" s="63">
        <f t="shared" ca="1" si="61"/>
        <v>1.7398658672584288E-5</v>
      </c>
      <c r="O222" s="17">
        <f t="shared" ca="1" si="62"/>
        <v>1436193664379.1501</v>
      </c>
      <c r="P222" s="63">
        <f t="shared" ca="1" si="63"/>
        <v>29371259513.177208</v>
      </c>
      <c r="Q222" s="63">
        <f t="shared" ca="1" si="64"/>
        <v>51078022638.086739</v>
      </c>
      <c r="R222">
        <f t="shared" ca="1" si="65"/>
        <v>4.1711699405064147E-3</v>
      </c>
    </row>
    <row r="223" spans="1:18">
      <c r="A223" s="73">
        <v>2821</v>
      </c>
      <c r="B223" s="73">
        <v>1.7808509997848887E-2</v>
      </c>
      <c r="C223" s="73">
        <v>0.1</v>
      </c>
      <c r="D223" s="75">
        <f t="shared" si="51"/>
        <v>0.28210000000000002</v>
      </c>
      <c r="E223" s="75">
        <f t="shared" si="52"/>
        <v>1.7808509997848887E-2</v>
      </c>
      <c r="F223" s="63">
        <f t="shared" si="53"/>
        <v>2.8210000000000002E-2</v>
      </c>
      <c r="G223" s="63">
        <f t="shared" si="54"/>
        <v>1.7808509997848888E-3</v>
      </c>
      <c r="H223" s="63">
        <f t="shared" si="55"/>
        <v>7.9580410000000008E-3</v>
      </c>
      <c r="I223" s="63">
        <f t="shared" si="56"/>
        <v>2.2449633661000006E-3</v>
      </c>
      <c r="J223" s="63">
        <f t="shared" si="57"/>
        <v>6.3330416557681019E-4</v>
      </c>
      <c r="K223" s="63">
        <f t="shared" si="58"/>
        <v>5.0237806703931718E-4</v>
      </c>
      <c r="L223" s="63">
        <f t="shared" si="59"/>
        <v>1.4172085271179139E-4</v>
      </c>
      <c r="M223" s="63">
        <f t="shared" ca="1" si="60"/>
        <v>-3.4527479786886331E-3</v>
      </c>
      <c r="N223" s="63">
        <f t="shared" ca="1" si="61"/>
        <v>4.5204109074488031E-5</v>
      </c>
      <c r="O223" s="17">
        <f t="shared" ca="1" si="62"/>
        <v>14359439343.843302</v>
      </c>
      <c r="P223" s="63">
        <f t="shared" ca="1" si="63"/>
        <v>295602023.01116687</v>
      </c>
      <c r="Q223" s="63">
        <f t="shared" ca="1" si="64"/>
        <v>511403391.43461204</v>
      </c>
      <c r="R223">
        <f t="shared" ca="1" si="65"/>
        <v>2.126125797653752E-2</v>
      </c>
    </row>
    <row r="224" spans="1:18">
      <c r="A224" s="73">
        <v>2877</v>
      </c>
      <c r="B224" s="73">
        <v>-2.6350129999627825E-2</v>
      </c>
      <c r="C224" s="73">
        <v>0.1</v>
      </c>
      <c r="D224" s="75">
        <f t="shared" si="51"/>
        <v>0.28770000000000001</v>
      </c>
      <c r="E224" s="75">
        <f t="shared" si="52"/>
        <v>-2.6350129999627825E-2</v>
      </c>
      <c r="F224" s="63">
        <f t="shared" si="53"/>
        <v>2.8770000000000004E-2</v>
      </c>
      <c r="G224" s="63">
        <f t="shared" si="54"/>
        <v>-2.6350129999627827E-3</v>
      </c>
      <c r="H224" s="63">
        <f t="shared" si="55"/>
        <v>8.2771290000000011E-3</v>
      </c>
      <c r="I224" s="63">
        <f t="shared" si="56"/>
        <v>2.3813300133000005E-3</v>
      </c>
      <c r="J224" s="63">
        <f t="shared" si="57"/>
        <v>6.8510864482641018E-4</v>
      </c>
      <c r="K224" s="63">
        <f t="shared" si="58"/>
        <v>-7.5809324008929257E-4</v>
      </c>
      <c r="L224" s="63">
        <f t="shared" si="59"/>
        <v>-2.1810342517368948E-4</v>
      </c>
      <c r="M224" s="63">
        <f t="shared" ca="1" si="60"/>
        <v>-3.4602008886622133E-3</v>
      </c>
      <c r="N224" s="63">
        <f t="shared" ca="1" si="61"/>
        <v>5.2394885470503093E-5</v>
      </c>
      <c r="O224" s="17">
        <f t="shared" ca="1" si="62"/>
        <v>14343755139.783611</v>
      </c>
      <c r="P224" s="63">
        <f t="shared" ca="1" si="63"/>
        <v>307465484.95297819</v>
      </c>
      <c r="Q224" s="63">
        <f t="shared" ca="1" si="64"/>
        <v>515267468.63814622</v>
      </c>
      <c r="R224">
        <f t="shared" ca="1" si="65"/>
        <v>-2.2889929110965612E-2</v>
      </c>
    </row>
    <row r="225" spans="1:18">
      <c r="A225" s="73">
        <v>2882</v>
      </c>
      <c r="B225" s="73">
        <v>-2.5785800025914796E-3</v>
      </c>
      <c r="C225" s="73">
        <v>0.1</v>
      </c>
      <c r="D225" s="75">
        <f t="shared" si="51"/>
        <v>0.28820000000000001</v>
      </c>
      <c r="E225" s="75">
        <f t="shared" si="52"/>
        <v>-2.5785800025914796E-3</v>
      </c>
      <c r="F225" s="63">
        <f t="shared" si="53"/>
        <v>2.8820000000000002E-2</v>
      </c>
      <c r="G225" s="63">
        <f t="shared" si="54"/>
        <v>-2.5785800025914798E-4</v>
      </c>
      <c r="H225" s="63">
        <f t="shared" si="55"/>
        <v>8.305924000000001E-3</v>
      </c>
      <c r="I225" s="63">
        <f t="shared" si="56"/>
        <v>2.3937672968000006E-3</v>
      </c>
      <c r="J225" s="63">
        <f t="shared" si="57"/>
        <v>6.8988373493776025E-4</v>
      </c>
      <c r="K225" s="63">
        <f t="shared" si="58"/>
        <v>-7.4314675674686456E-5</v>
      </c>
      <c r="L225" s="63">
        <f t="shared" si="59"/>
        <v>-2.1417489529444638E-5</v>
      </c>
      <c r="M225" s="63">
        <f t="shared" ca="1" si="60"/>
        <v>-3.4608140626877209E-3</v>
      </c>
      <c r="N225" s="63">
        <f t="shared" ca="1" si="61"/>
        <v>7.7833693679389833E-8</v>
      </c>
      <c r="O225" s="17">
        <f t="shared" ca="1" si="62"/>
        <v>14342342585.69154</v>
      </c>
      <c r="P225" s="63">
        <f t="shared" ca="1" si="63"/>
        <v>308533630.74705529</v>
      </c>
      <c r="Q225" s="63">
        <f t="shared" ca="1" si="64"/>
        <v>515611344.58128661</v>
      </c>
      <c r="R225">
        <f t="shared" ca="1" si="65"/>
        <v>8.8223406009624132E-4</v>
      </c>
    </row>
    <row r="226" spans="1:18">
      <c r="A226" s="73">
        <v>2960</v>
      </c>
      <c r="B226" s="73">
        <v>-6.5942399996856693E-2</v>
      </c>
      <c r="C226" s="73">
        <v>0.1</v>
      </c>
      <c r="D226" s="75">
        <f t="shared" ref="D226:D284" si="66">A226/A$18</f>
        <v>0.29599999999999999</v>
      </c>
      <c r="E226" s="75">
        <f t="shared" ref="E226:E284" si="67">B226/B$18</f>
        <v>-6.5942399996856693E-2</v>
      </c>
      <c r="F226" s="63">
        <f t="shared" ref="F226:F284" si="68">$C226*D226</f>
        <v>2.9600000000000001E-2</v>
      </c>
      <c r="G226" s="63">
        <f t="shared" ref="G226:G284" si="69">$C226*E226</f>
        <v>-6.5942399996856693E-3</v>
      </c>
      <c r="H226" s="63">
        <f t="shared" ref="H226:H284" si="70">C226*D226*D226</f>
        <v>8.7615999999999996E-3</v>
      </c>
      <c r="I226" s="63">
        <f t="shared" ref="I226:I284" si="71">C226*D226*D226*D226</f>
        <v>2.5934335999999998E-3</v>
      </c>
      <c r="J226" s="63">
        <f t="shared" ref="J226:J284" si="72">C226*D226*D226*D226*D226</f>
        <v>7.6765634559999992E-4</v>
      </c>
      <c r="K226" s="63">
        <f t="shared" ref="K226:K284" si="73">C226*E226*D226</f>
        <v>-1.9518950399069581E-3</v>
      </c>
      <c r="L226" s="63">
        <f t="shared" ref="L226:L284" si="74">C226*E226*D226*D226</f>
        <v>-5.7776093181245952E-4</v>
      </c>
      <c r="M226" s="63">
        <f t="shared" ref="M226:M284" ca="1" si="75">+E$4+E$5*D226+E$6*D226^2</f>
        <v>-3.4692702020792084E-3</v>
      </c>
      <c r="N226" s="63">
        <f t="shared" ref="N226:N284" ca="1" si="76">C226*(M226-E226)^2</f>
        <v>3.9028919463551142E-4</v>
      </c>
      <c r="O226" s="17">
        <f t="shared" ref="O226:O284" ca="1" si="77">(C226*O$1-O$2*F226+O$3*H226)^2</f>
        <v>14320048599.930674</v>
      </c>
      <c r="P226" s="63">
        <f t="shared" ref="P226:P284" ca="1" si="78">(-C226*O$2+O$4*F226-O$5*H226)^2</f>
        <v>325383295.65310776</v>
      </c>
      <c r="Q226" s="63">
        <f t="shared" ref="Q226:Q284" ca="1" si="79">+(C226*O$3-F226*O$5+H226*O$6)^2</f>
        <v>520951442.0741539</v>
      </c>
      <c r="R226">
        <f t="shared" ref="R226:R284" ca="1" si="80">+E226-M226</f>
        <v>-6.2473129794777482E-2</v>
      </c>
    </row>
    <row r="227" spans="1:18">
      <c r="A227" s="73">
        <v>3439</v>
      </c>
      <c r="B227" s="73">
        <v>-5.2279100054875016E-3</v>
      </c>
      <c r="C227" s="73">
        <v>0.1</v>
      </c>
      <c r="D227" s="75">
        <f t="shared" si="66"/>
        <v>0.34389999999999998</v>
      </c>
      <c r="E227" s="75">
        <f t="shared" si="67"/>
        <v>-5.2279100054875016E-3</v>
      </c>
      <c r="F227" s="63">
        <f t="shared" si="68"/>
        <v>3.4389999999999997E-2</v>
      </c>
      <c r="G227" s="63">
        <f t="shared" si="69"/>
        <v>-5.2279100054875016E-4</v>
      </c>
      <c r="H227" s="63">
        <f t="shared" si="70"/>
        <v>1.1826720999999998E-2</v>
      </c>
      <c r="I227" s="63">
        <f t="shared" si="71"/>
        <v>4.0672093518999992E-3</v>
      </c>
      <c r="J227" s="63">
        <f t="shared" si="72"/>
        <v>1.3987132961184097E-3</v>
      </c>
      <c r="K227" s="63">
        <f t="shared" si="73"/>
        <v>-1.7978782508871517E-4</v>
      </c>
      <c r="L227" s="63">
        <f t="shared" si="74"/>
        <v>-6.1829033048009147E-5</v>
      </c>
      <c r="M227" s="63">
        <f t="shared" ca="1" si="75"/>
        <v>-3.4754805893559919E-3</v>
      </c>
      <c r="N227" s="63">
        <f t="shared" ca="1" si="76"/>
        <v>3.0710088585230242E-7</v>
      </c>
      <c r="O227" s="17">
        <f t="shared" ca="1" si="77"/>
        <v>14172566092.613241</v>
      </c>
      <c r="P227" s="63">
        <f t="shared" ca="1" si="78"/>
        <v>436136222.20824748</v>
      </c>
      <c r="Q227" s="63">
        <f t="shared" ca="1" si="79"/>
        <v>552682320.18206</v>
      </c>
      <c r="R227">
        <f t="shared" ca="1" si="80"/>
        <v>-1.7524294161315097E-3</v>
      </c>
    </row>
    <row r="228" spans="1:18">
      <c r="A228" s="73">
        <v>3529</v>
      </c>
      <c r="B228" s="73">
        <v>2.3599900014232844E-3</v>
      </c>
      <c r="C228" s="73">
        <v>1</v>
      </c>
      <c r="D228" s="75">
        <f t="shared" si="66"/>
        <v>0.35289999999999999</v>
      </c>
      <c r="E228" s="75">
        <f t="shared" si="67"/>
        <v>2.3599900014232844E-3</v>
      </c>
      <c r="F228" s="63">
        <f t="shared" si="68"/>
        <v>0.35289999999999999</v>
      </c>
      <c r="G228" s="63">
        <f t="shared" si="69"/>
        <v>2.3599900014232844E-3</v>
      </c>
      <c r="H228" s="63">
        <f t="shared" si="70"/>
        <v>0.12453840999999999</v>
      </c>
      <c r="I228" s="63">
        <f t="shared" si="71"/>
        <v>4.3949604888999995E-2</v>
      </c>
      <c r="J228" s="63">
        <f t="shared" si="72"/>
        <v>1.5509815565328098E-2</v>
      </c>
      <c r="K228" s="63">
        <f t="shared" si="73"/>
        <v>8.3284047150227706E-4</v>
      </c>
      <c r="L228" s="63">
        <f t="shared" si="74"/>
        <v>2.9390940239315354E-4</v>
      </c>
      <c r="M228" s="63">
        <f t="shared" ca="1" si="75"/>
        <v>-3.4678721954061005E-3</v>
      </c>
      <c r="N228" s="63">
        <f t="shared" ca="1" si="76"/>
        <v>3.3963977785233023E-5</v>
      </c>
      <c r="O228" s="17">
        <f t="shared" ca="1" si="77"/>
        <v>1414284046387.4641</v>
      </c>
      <c r="P228" s="63">
        <f t="shared" ca="1" si="78"/>
        <v>45825312978.679977</v>
      </c>
      <c r="Q228" s="63">
        <f t="shared" ca="1" si="79"/>
        <v>55842772201.585106</v>
      </c>
      <c r="R228">
        <f t="shared" ca="1" si="80"/>
        <v>5.8278621968293849E-3</v>
      </c>
    </row>
    <row r="229" spans="1:18">
      <c r="A229" s="73">
        <v>3553.5</v>
      </c>
      <c r="B229" s="73">
        <v>5.340584997611586E-3</v>
      </c>
      <c r="C229" s="73">
        <v>0.1</v>
      </c>
      <c r="D229" s="75">
        <f t="shared" si="66"/>
        <v>0.35535</v>
      </c>
      <c r="E229" s="75">
        <f t="shared" si="67"/>
        <v>5.340584997611586E-3</v>
      </c>
      <c r="F229" s="63">
        <f t="shared" si="68"/>
        <v>3.5535000000000004E-2</v>
      </c>
      <c r="G229" s="63">
        <f t="shared" si="69"/>
        <v>5.3405849976115858E-4</v>
      </c>
      <c r="H229" s="63">
        <f t="shared" si="70"/>
        <v>1.2627362250000001E-2</v>
      </c>
      <c r="I229" s="63">
        <f t="shared" si="71"/>
        <v>4.4871331755375003E-3</v>
      </c>
      <c r="J229" s="63">
        <f t="shared" si="72"/>
        <v>1.5945027739272507E-3</v>
      </c>
      <c r="K229" s="63">
        <f t="shared" si="73"/>
        <v>1.897776878901277E-4</v>
      </c>
      <c r="L229" s="63">
        <f t="shared" si="74"/>
        <v>6.7437501391756874E-5</v>
      </c>
      <c r="M229" s="63">
        <f t="shared" ca="1" si="75"/>
        <v>-3.4653203178585264E-3</v>
      </c>
      <c r="N229" s="63">
        <f t="shared" ca="1" si="76"/>
        <v>7.7543968425024786E-6</v>
      </c>
      <c r="O229" s="17">
        <f t="shared" ca="1" si="77"/>
        <v>14134638885.061531</v>
      </c>
      <c r="P229" s="63">
        <f t="shared" ca="1" si="78"/>
        <v>464341012.19215453</v>
      </c>
      <c r="Q229" s="63">
        <f t="shared" ca="1" si="79"/>
        <v>559979273.39359736</v>
      </c>
      <c r="R229">
        <f t="shared" ca="1" si="80"/>
        <v>8.8059053154701129E-3</v>
      </c>
    </row>
    <row r="230" spans="1:18">
      <c r="A230" s="73">
        <v>3570.5</v>
      </c>
      <c r="B230" s="73">
        <v>-1.0636145001626574E-2</v>
      </c>
      <c r="C230" s="73">
        <v>0.1</v>
      </c>
      <c r="D230" s="75">
        <f t="shared" si="66"/>
        <v>0.35704999999999998</v>
      </c>
      <c r="E230" s="75">
        <f t="shared" si="67"/>
        <v>-1.0636145001626574E-2</v>
      </c>
      <c r="F230" s="63">
        <f t="shared" si="68"/>
        <v>3.5705000000000001E-2</v>
      </c>
      <c r="G230" s="63">
        <f t="shared" si="69"/>
        <v>-1.0636145001626574E-3</v>
      </c>
      <c r="H230" s="63">
        <f t="shared" si="70"/>
        <v>1.2748470249999999E-2</v>
      </c>
      <c r="I230" s="63">
        <f t="shared" si="71"/>
        <v>4.5518413027624991E-3</v>
      </c>
      <c r="J230" s="63">
        <f t="shared" si="72"/>
        <v>1.6252349371513502E-3</v>
      </c>
      <c r="K230" s="63">
        <f t="shared" si="73"/>
        <v>-3.7976355728307681E-4</v>
      </c>
      <c r="L230" s="63">
        <f t="shared" si="74"/>
        <v>-1.3559457812792257E-4</v>
      </c>
      <c r="M230" s="63">
        <f t="shared" ca="1" si="75"/>
        <v>-3.4634287338415359E-3</v>
      </c>
      <c r="N230" s="63">
        <f t="shared" ca="1" si="76"/>
        <v>5.1447858658148128E-6</v>
      </c>
      <c r="O230" s="17">
        <f t="shared" ca="1" si="77"/>
        <v>14128920474.338808</v>
      </c>
      <c r="P230" s="63">
        <f t="shared" ca="1" si="78"/>
        <v>468581904.6052466</v>
      </c>
      <c r="Q230" s="63">
        <f t="shared" ca="1" si="79"/>
        <v>561052689.68289471</v>
      </c>
      <c r="R230">
        <f t="shared" ca="1" si="80"/>
        <v>-7.1727162677850381E-3</v>
      </c>
    </row>
    <row r="231" spans="1:18">
      <c r="A231" s="73">
        <v>3590</v>
      </c>
      <c r="B231" s="73">
        <v>9.2729000025428832E-3</v>
      </c>
      <c r="C231" s="73">
        <v>0.1</v>
      </c>
      <c r="D231" s="75">
        <f t="shared" si="66"/>
        <v>0.35899999999999999</v>
      </c>
      <c r="E231" s="75">
        <f t="shared" si="67"/>
        <v>9.2729000025428832E-3</v>
      </c>
      <c r="F231" s="63">
        <f t="shared" si="68"/>
        <v>3.5900000000000001E-2</v>
      </c>
      <c r="G231" s="63">
        <f t="shared" si="69"/>
        <v>9.2729000025428834E-4</v>
      </c>
      <c r="H231" s="63">
        <f t="shared" si="70"/>
        <v>1.28881E-2</v>
      </c>
      <c r="I231" s="63">
        <f t="shared" si="71"/>
        <v>4.6268278999999999E-3</v>
      </c>
      <c r="J231" s="63">
        <f t="shared" si="72"/>
        <v>1.6610312161E-3</v>
      </c>
      <c r="K231" s="63">
        <f t="shared" si="73"/>
        <v>3.3289711009128951E-4</v>
      </c>
      <c r="L231" s="63">
        <f t="shared" si="74"/>
        <v>1.1951006252277293E-4</v>
      </c>
      <c r="M231" s="63">
        <f t="shared" ca="1" si="75"/>
        <v>-3.4611370112395366E-3</v>
      </c>
      <c r="N231" s="63">
        <f t="shared" ca="1" si="76"/>
        <v>1.6215569866838071E-5</v>
      </c>
      <c r="O231" s="17">
        <f t="shared" ca="1" si="77"/>
        <v>14122333378.944073</v>
      </c>
      <c r="P231" s="63">
        <f t="shared" ca="1" si="78"/>
        <v>473463138.32990777</v>
      </c>
      <c r="Q231" s="63">
        <f t="shared" ca="1" si="79"/>
        <v>562280747.47117746</v>
      </c>
      <c r="R231">
        <f t="shared" ca="1" si="80"/>
        <v>1.273403701378242E-2</v>
      </c>
    </row>
    <row r="232" spans="1:18">
      <c r="A232" s="73">
        <v>3592.5</v>
      </c>
      <c r="B232" s="73">
        <v>-8.4132500342093408E-4</v>
      </c>
      <c r="C232" s="73">
        <v>0.1</v>
      </c>
      <c r="D232" s="75">
        <f t="shared" si="66"/>
        <v>0.35925000000000001</v>
      </c>
      <c r="E232" s="75">
        <f t="shared" si="67"/>
        <v>-8.4132500342093408E-4</v>
      </c>
      <c r="F232" s="63">
        <f t="shared" si="68"/>
        <v>3.5925000000000006E-2</v>
      </c>
      <c r="G232" s="63">
        <f t="shared" si="69"/>
        <v>-8.4132500342093414E-5</v>
      </c>
      <c r="H232" s="63">
        <f t="shared" si="70"/>
        <v>1.2906056250000002E-2</v>
      </c>
      <c r="I232" s="63">
        <f t="shared" si="71"/>
        <v>4.6365007078125013E-3</v>
      </c>
      <c r="J232" s="63">
        <f t="shared" si="72"/>
        <v>1.6656628792816412E-3</v>
      </c>
      <c r="K232" s="63">
        <f t="shared" si="73"/>
        <v>-3.022460074789706E-5</v>
      </c>
      <c r="L232" s="63">
        <f t="shared" si="74"/>
        <v>-1.0858187818682019E-5</v>
      </c>
      <c r="M232" s="63">
        <f t="shared" ca="1" si="75"/>
        <v>-3.4608337759279816E-3</v>
      </c>
      <c r="N232" s="63">
        <f t="shared" ca="1" si="76"/>
        <v>6.8618262092413788E-7</v>
      </c>
      <c r="O232" s="17">
        <f t="shared" ca="1" si="77"/>
        <v>14121486736.846693</v>
      </c>
      <c r="P232" s="63">
        <f t="shared" ca="1" si="78"/>
        <v>474090220.87261099</v>
      </c>
      <c r="Q232" s="63">
        <f t="shared" ca="1" si="79"/>
        <v>562437941.67325974</v>
      </c>
      <c r="R232">
        <f t="shared" ca="1" si="80"/>
        <v>2.6195087725070475E-3</v>
      </c>
    </row>
    <row r="233" spans="1:18">
      <c r="A233" s="73">
        <v>3602</v>
      </c>
      <c r="B233" s="73">
        <v>-8.475380003801547E-3</v>
      </c>
      <c r="C233" s="73">
        <v>0.1</v>
      </c>
      <c r="D233" s="75">
        <f t="shared" si="66"/>
        <v>0.36020000000000002</v>
      </c>
      <c r="E233" s="75">
        <f t="shared" si="67"/>
        <v>-8.475380003801547E-3</v>
      </c>
      <c r="F233" s="63">
        <f t="shared" si="68"/>
        <v>3.6020000000000003E-2</v>
      </c>
      <c r="G233" s="63">
        <f t="shared" si="69"/>
        <v>-8.4753800038015479E-4</v>
      </c>
      <c r="H233" s="63">
        <f t="shared" si="70"/>
        <v>1.2974404000000002E-2</v>
      </c>
      <c r="I233" s="63">
        <f t="shared" si="71"/>
        <v>4.6733803208000007E-3</v>
      </c>
      <c r="J233" s="63">
        <f t="shared" si="72"/>
        <v>1.6833515915521604E-3</v>
      </c>
      <c r="K233" s="63">
        <f t="shared" si="73"/>
        <v>-3.0528318773693179E-4</v>
      </c>
      <c r="L233" s="63">
        <f t="shared" si="74"/>
        <v>-1.0996300422284284E-4</v>
      </c>
      <c r="M233" s="63">
        <f t="shared" ca="1" si="75"/>
        <v>-3.4596619468666638E-3</v>
      </c>
      <c r="N233" s="63">
        <f t="shared" ca="1" si="76"/>
        <v>2.5157427626662636E-6</v>
      </c>
      <c r="O233" s="17">
        <f t="shared" ca="1" si="77"/>
        <v>14118265057.432566</v>
      </c>
      <c r="P233" s="63">
        <f t="shared" ca="1" si="78"/>
        <v>476475785.13118875</v>
      </c>
      <c r="Q233" s="63">
        <f t="shared" ca="1" si="79"/>
        <v>563034762.05209053</v>
      </c>
      <c r="R233">
        <f t="shared" ca="1" si="80"/>
        <v>-5.0157180569348828E-3</v>
      </c>
    </row>
    <row r="234" spans="1:18">
      <c r="A234" s="73">
        <v>3604.5</v>
      </c>
      <c r="B234" s="73">
        <v>-5.8960500609828159E-4</v>
      </c>
      <c r="C234" s="73">
        <v>0.1</v>
      </c>
      <c r="D234" s="75">
        <f t="shared" si="66"/>
        <v>0.36044999999999999</v>
      </c>
      <c r="E234" s="75">
        <f t="shared" si="67"/>
        <v>-5.8960500609828159E-4</v>
      </c>
      <c r="F234" s="63">
        <f t="shared" si="68"/>
        <v>3.6045000000000001E-2</v>
      </c>
      <c r="G234" s="63">
        <f t="shared" si="69"/>
        <v>-5.8960500609828159E-5</v>
      </c>
      <c r="H234" s="63">
        <f t="shared" si="70"/>
        <v>1.2992420249999999E-2</v>
      </c>
      <c r="I234" s="63">
        <f t="shared" si="71"/>
        <v>4.6831178791124995E-3</v>
      </c>
      <c r="J234" s="63">
        <f t="shared" si="72"/>
        <v>1.6880298395261003E-3</v>
      </c>
      <c r="K234" s="63">
        <f t="shared" si="73"/>
        <v>-2.1252312444812558E-5</v>
      </c>
      <c r="L234" s="63">
        <f t="shared" si="74"/>
        <v>-7.660396020732686E-6</v>
      </c>
      <c r="M234" s="63">
        <f t="shared" ca="1" si="75"/>
        <v>-3.4593484300406824E-3</v>
      </c>
      <c r="N234" s="63">
        <f t="shared" ca="1" si="76"/>
        <v>8.235427319260655E-7</v>
      </c>
      <c r="O234" s="17">
        <f t="shared" ca="1" si="77"/>
        <v>14117416078.999718</v>
      </c>
      <c r="P234" s="63">
        <f t="shared" ca="1" si="78"/>
        <v>477104261.58272994</v>
      </c>
      <c r="Q234" s="63">
        <f t="shared" ca="1" si="79"/>
        <v>563191683.6859864</v>
      </c>
      <c r="R234">
        <f t="shared" ca="1" si="80"/>
        <v>2.8697434239424008E-3</v>
      </c>
    </row>
    <row r="235" spans="1:18">
      <c r="A235" s="73">
        <v>3607</v>
      </c>
      <c r="B235" s="73">
        <v>-1.6703830006008502E-2</v>
      </c>
      <c r="C235" s="73">
        <v>0.1</v>
      </c>
      <c r="D235" s="75">
        <f t="shared" si="66"/>
        <v>0.36070000000000002</v>
      </c>
      <c r="E235" s="75">
        <f t="shared" si="67"/>
        <v>-1.6703830006008502E-2</v>
      </c>
      <c r="F235" s="63">
        <f t="shared" si="68"/>
        <v>3.6070000000000005E-2</v>
      </c>
      <c r="G235" s="63">
        <f t="shared" si="69"/>
        <v>-1.6703830006008502E-3</v>
      </c>
      <c r="H235" s="63">
        <f t="shared" si="70"/>
        <v>1.3010449000000002E-2</v>
      </c>
      <c r="I235" s="63">
        <f t="shared" si="71"/>
        <v>4.6928689543000012E-3</v>
      </c>
      <c r="J235" s="63">
        <f t="shared" si="72"/>
        <v>1.6927178318160104E-3</v>
      </c>
      <c r="K235" s="63">
        <f t="shared" si="73"/>
        <v>-6.0250714831672669E-4</v>
      </c>
      <c r="L235" s="63">
        <f t="shared" si="74"/>
        <v>-2.1732432839784334E-4</v>
      </c>
      <c r="M235" s="63">
        <f t="shared" ca="1" si="75"/>
        <v>-3.4590327712325304E-3</v>
      </c>
      <c r="N235" s="63">
        <f t="shared" ca="1" si="76"/>
        <v>1.7542465379032923E-5</v>
      </c>
      <c r="O235" s="17">
        <f t="shared" ca="1" si="77"/>
        <v>14116566613.964186</v>
      </c>
      <c r="P235" s="63">
        <f t="shared" ca="1" si="78"/>
        <v>477733027.71845019</v>
      </c>
      <c r="Q235" s="63">
        <f t="shared" ca="1" si="79"/>
        <v>563348548.43934762</v>
      </c>
      <c r="R235">
        <f t="shared" ca="1" si="80"/>
        <v>-1.3244797234775972E-2</v>
      </c>
    </row>
    <row r="236" spans="1:18">
      <c r="A236" s="73">
        <v>3609.5</v>
      </c>
      <c r="B236" s="73">
        <v>-3.8180549963726662E-3</v>
      </c>
      <c r="C236" s="73">
        <v>0.1</v>
      </c>
      <c r="D236" s="75">
        <f t="shared" si="66"/>
        <v>0.36094999999999999</v>
      </c>
      <c r="E236" s="75">
        <f t="shared" si="67"/>
        <v>-3.8180549963726662E-3</v>
      </c>
      <c r="F236" s="63">
        <f t="shared" si="68"/>
        <v>3.6095000000000002E-2</v>
      </c>
      <c r="G236" s="63">
        <f t="shared" si="69"/>
        <v>-3.8180549963726665E-4</v>
      </c>
      <c r="H236" s="63">
        <f t="shared" si="70"/>
        <v>1.302849025E-2</v>
      </c>
      <c r="I236" s="63">
        <f t="shared" si="71"/>
        <v>4.7026335557374998E-3</v>
      </c>
      <c r="J236" s="63">
        <f t="shared" si="72"/>
        <v>1.6974155819434505E-3</v>
      </c>
      <c r="K236" s="63">
        <f t="shared" si="73"/>
        <v>-1.378126950940714E-4</v>
      </c>
      <c r="L236" s="63">
        <f t="shared" si="74"/>
        <v>-4.974349229420507E-5</v>
      </c>
      <c r="M236" s="63">
        <f t="shared" ca="1" si="75"/>
        <v>-3.4587149704422074E-3</v>
      </c>
      <c r="N236" s="63">
        <f t="shared" ca="1" si="76"/>
        <v>1.2912525423570284E-8</v>
      </c>
      <c r="O236" s="17">
        <f t="shared" ca="1" si="77"/>
        <v>14115716662.372189</v>
      </c>
      <c r="P236" s="63">
        <f t="shared" ca="1" si="78"/>
        <v>478362083.29242665</v>
      </c>
      <c r="Q236" s="63">
        <f t="shared" ca="1" si="79"/>
        <v>563505356.27928162</v>
      </c>
      <c r="R236">
        <f t="shared" ca="1" si="80"/>
        <v>-3.5934002593045883E-4</v>
      </c>
    </row>
    <row r="237" spans="1:18">
      <c r="A237" s="73">
        <v>3626.5</v>
      </c>
      <c r="B237" s="73">
        <v>-1.479478499823017E-2</v>
      </c>
      <c r="C237" s="73">
        <v>0.1</v>
      </c>
      <c r="D237" s="75">
        <f t="shared" si="66"/>
        <v>0.36264999999999997</v>
      </c>
      <c r="E237" s="75">
        <f t="shared" si="67"/>
        <v>-1.479478499823017E-2</v>
      </c>
      <c r="F237" s="63">
        <f t="shared" si="68"/>
        <v>3.6264999999999999E-2</v>
      </c>
      <c r="G237" s="63">
        <f t="shared" si="69"/>
        <v>-1.4794784998230172E-3</v>
      </c>
      <c r="H237" s="63">
        <f t="shared" si="70"/>
        <v>1.3151502249999999E-2</v>
      </c>
      <c r="I237" s="63">
        <f t="shared" si="71"/>
        <v>4.7693922909624988E-3</v>
      </c>
      <c r="J237" s="63">
        <f t="shared" si="72"/>
        <v>1.7296201143175501E-3</v>
      </c>
      <c r="K237" s="63">
        <f t="shared" si="73"/>
        <v>-5.3653287796081716E-4</v>
      </c>
      <c r="L237" s="63">
        <f t="shared" si="74"/>
        <v>-1.9457364819249032E-4</v>
      </c>
      <c r="M237" s="63">
        <f t="shared" ca="1" si="75"/>
        <v>-3.4564971197008089E-3</v>
      </c>
      <c r="N237" s="63">
        <f t="shared" ca="1" si="76"/>
        <v>1.2855677201640586E-5</v>
      </c>
      <c r="O237" s="17">
        <f t="shared" ca="1" si="77"/>
        <v>14109924091.670586</v>
      </c>
      <c r="P237" s="63">
        <f t="shared" ca="1" si="78"/>
        <v>482647317.9764809</v>
      </c>
      <c r="Q237" s="63">
        <f t="shared" ca="1" si="79"/>
        <v>564570137.69114804</v>
      </c>
      <c r="R237">
        <f t="shared" ca="1" si="80"/>
        <v>-1.1338287878529361E-2</v>
      </c>
    </row>
    <row r="238" spans="1:18">
      <c r="A238" s="73">
        <v>3629</v>
      </c>
      <c r="B238" s="73">
        <v>6.0909899984835647E-3</v>
      </c>
      <c r="C238" s="73">
        <v>0.1</v>
      </c>
      <c r="D238" s="75">
        <f t="shared" si="66"/>
        <v>0.3629</v>
      </c>
      <c r="E238" s="75">
        <f t="shared" si="67"/>
        <v>6.0909899984835647E-3</v>
      </c>
      <c r="F238" s="63">
        <f t="shared" si="68"/>
        <v>3.6290000000000003E-2</v>
      </c>
      <c r="G238" s="63">
        <f t="shared" si="69"/>
        <v>6.0909899984835654E-4</v>
      </c>
      <c r="H238" s="63">
        <f t="shared" si="70"/>
        <v>1.3169641000000001E-2</v>
      </c>
      <c r="I238" s="63">
        <f t="shared" si="71"/>
        <v>4.7792627189000006E-3</v>
      </c>
      <c r="J238" s="63">
        <f t="shared" si="72"/>
        <v>1.7343944406888103E-3</v>
      </c>
      <c r="K238" s="63">
        <f t="shared" si="73"/>
        <v>2.2104202704496858E-4</v>
      </c>
      <c r="L238" s="63">
        <f t="shared" si="74"/>
        <v>8.0216151614619099E-5</v>
      </c>
      <c r="M238" s="63">
        <f t="shared" ca="1" si="75"/>
        <v>-3.4561626114495447E-3</v>
      </c>
      <c r="N238" s="63">
        <f t="shared" ca="1" si="76"/>
        <v>9.1148122957352574E-6</v>
      </c>
      <c r="O238" s="17">
        <f t="shared" ca="1" si="77"/>
        <v>14109070346.527781</v>
      </c>
      <c r="P238" s="63">
        <f t="shared" ca="1" si="78"/>
        <v>483278622.73424739</v>
      </c>
      <c r="Q238" s="63">
        <f t="shared" ca="1" si="79"/>
        <v>564726500.4793427</v>
      </c>
      <c r="R238">
        <f t="shared" ca="1" si="80"/>
        <v>9.5471526099331089E-3</v>
      </c>
    </row>
    <row r="239" spans="1:18">
      <c r="A239" s="73">
        <v>3641</v>
      </c>
      <c r="B239" s="73">
        <v>-2.6572900023893453E-3</v>
      </c>
      <c r="C239" s="73">
        <v>0.1</v>
      </c>
      <c r="D239" s="75">
        <f t="shared" si="66"/>
        <v>0.36409999999999998</v>
      </c>
      <c r="E239" s="75">
        <f t="shared" si="67"/>
        <v>-2.6572900023893453E-3</v>
      </c>
      <c r="F239" s="63">
        <f t="shared" si="68"/>
        <v>3.6409999999999998E-2</v>
      </c>
      <c r="G239" s="63">
        <f t="shared" si="69"/>
        <v>-2.6572900023893455E-4</v>
      </c>
      <c r="H239" s="63">
        <f t="shared" si="70"/>
        <v>1.3256880999999998E-2</v>
      </c>
      <c r="I239" s="63">
        <f t="shared" si="71"/>
        <v>4.8268303720999991E-3</v>
      </c>
      <c r="J239" s="63">
        <f t="shared" si="72"/>
        <v>1.7574489384816095E-3</v>
      </c>
      <c r="K239" s="63">
        <f t="shared" si="73"/>
        <v>-9.6751928986996063E-5</v>
      </c>
      <c r="L239" s="63">
        <f t="shared" si="74"/>
        <v>-3.5227377344165266E-5</v>
      </c>
      <c r="M239" s="63">
        <f t="shared" ca="1" si="75"/>
        <v>-3.454527155451647E-3</v>
      </c>
      <c r="N239" s="63">
        <f t="shared" ca="1" si="76"/>
        <v>6.3558707822288391E-8</v>
      </c>
      <c r="O239" s="17">
        <f t="shared" ca="1" si="77"/>
        <v>14104965603.475775</v>
      </c>
      <c r="P239" s="63">
        <f t="shared" ca="1" si="78"/>
        <v>486312880.12963557</v>
      </c>
      <c r="Q239" s="63">
        <f t="shared" ca="1" si="79"/>
        <v>565476245.03162241</v>
      </c>
      <c r="R239">
        <f t="shared" ca="1" si="80"/>
        <v>7.9723715306230167E-4</v>
      </c>
    </row>
    <row r="240" spans="1:18">
      <c r="A240" s="73">
        <v>3651</v>
      </c>
      <c r="B240" s="73">
        <v>1.4885810000123456E-2</v>
      </c>
      <c r="C240" s="73">
        <v>0.1</v>
      </c>
      <c r="D240" s="75">
        <f t="shared" si="66"/>
        <v>0.36509999999999998</v>
      </c>
      <c r="E240" s="75">
        <f t="shared" si="67"/>
        <v>1.4885810000123456E-2</v>
      </c>
      <c r="F240" s="63">
        <f t="shared" si="68"/>
        <v>3.6510000000000001E-2</v>
      </c>
      <c r="G240" s="63">
        <f t="shared" si="69"/>
        <v>1.4885810000123457E-3</v>
      </c>
      <c r="H240" s="63">
        <f t="shared" si="70"/>
        <v>1.3329800999999999E-2</v>
      </c>
      <c r="I240" s="63">
        <f t="shared" si="71"/>
        <v>4.8667103450999996E-3</v>
      </c>
      <c r="J240" s="63">
        <f t="shared" si="72"/>
        <v>1.7768359469960097E-3</v>
      </c>
      <c r="K240" s="63">
        <f t="shared" si="73"/>
        <v>5.4348092310450738E-4</v>
      </c>
      <c r="L240" s="63">
        <f t="shared" si="74"/>
        <v>1.9842488502545564E-4</v>
      </c>
      <c r="M240" s="63">
        <f t="shared" ca="1" si="75"/>
        <v>-3.4531265765671755E-3</v>
      </c>
      <c r="N240" s="63">
        <f t="shared" ca="1" si="76"/>
        <v>3.3631659476388155E-5</v>
      </c>
      <c r="O240" s="17">
        <f t="shared" ca="1" si="77"/>
        <v>14101536431.76726</v>
      </c>
      <c r="P240" s="63">
        <f t="shared" ca="1" si="78"/>
        <v>488846464.44577527</v>
      </c>
      <c r="Q240" s="63">
        <f t="shared" ca="1" si="79"/>
        <v>566100022.79171753</v>
      </c>
      <c r="R240">
        <f t="shared" ca="1" si="80"/>
        <v>1.8338936576690633E-2</v>
      </c>
    </row>
    <row r="241" spans="1:18">
      <c r="A241" s="73">
        <v>3663</v>
      </c>
      <c r="B241" s="73">
        <v>-1.5862470005231444E-2</v>
      </c>
      <c r="C241" s="73">
        <v>0.1</v>
      </c>
      <c r="D241" s="75">
        <f t="shared" si="66"/>
        <v>0.36630000000000001</v>
      </c>
      <c r="E241" s="75">
        <f t="shared" si="67"/>
        <v>-1.5862470005231444E-2</v>
      </c>
      <c r="F241" s="63">
        <f t="shared" si="68"/>
        <v>3.6630000000000003E-2</v>
      </c>
      <c r="G241" s="63">
        <f t="shared" si="69"/>
        <v>-1.5862470005231445E-3</v>
      </c>
      <c r="H241" s="63">
        <f t="shared" si="70"/>
        <v>1.3417569000000001E-2</v>
      </c>
      <c r="I241" s="63">
        <f t="shared" si="71"/>
        <v>4.9148555247000006E-3</v>
      </c>
      <c r="J241" s="63">
        <f t="shared" si="72"/>
        <v>1.8003115786976102E-3</v>
      </c>
      <c r="K241" s="63">
        <f t="shared" si="73"/>
        <v>-5.8104227629162785E-4</v>
      </c>
      <c r="L241" s="63">
        <f t="shared" si="74"/>
        <v>-2.1283578580562329E-4</v>
      </c>
      <c r="M241" s="63">
        <f t="shared" ca="1" si="75"/>
        <v>-3.4514006432423403E-3</v>
      </c>
      <c r="N241" s="63">
        <f t="shared" ca="1" si="76"/>
        <v>1.5403464270810461E-5</v>
      </c>
      <c r="O241" s="17">
        <f t="shared" ca="1" si="77"/>
        <v>14097411167.187592</v>
      </c>
      <c r="P241" s="63">
        <f t="shared" ca="1" si="78"/>
        <v>491892785.93855304</v>
      </c>
      <c r="Q241" s="63">
        <f t="shared" ca="1" si="79"/>
        <v>566847341.73988545</v>
      </c>
      <c r="R241">
        <f t="shared" ca="1" si="80"/>
        <v>-1.2411069361989104E-2</v>
      </c>
    </row>
    <row r="242" spans="1:18">
      <c r="A242" s="120">
        <v>3682.5</v>
      </c>
      <c r="B242" s="120">
        <v>-5.9534250030992553E-3</v>
      </c>
      <c r="C242" s="120">
        <v>0.1</v>
      </c>
      <c r="D242" s="75">
        <f t="shared" si="66"/>
        <v>0.36825000000000002</v>
      </c>
      <c r="E242" s="75">
        <f t="shared" si="67"/>
        <v>-5.9534250030992553E-3</v>
      </c>
      <c r="F242" s="63">
        <f t="shared" si="68"/>
        <v>3.6825000000000004E-2</v>
      </c>
      <c r="G242" s="63">
        <f t="shared" si="69"/>
        <v>-5.9534250030992555E-4</v>
      </c>
      <c r="H242" s="63">
        <f t="shared" si="70"/>
        <v>1.3560806250000002E-2</v>
      </c>
      <c r="I242" s="63">
        <f t="shared" si="71"/>
        <v>4.993766901562501E-3</v>
      </c>
      <c r="J242" s="63">
        <f t="shared" si="72"/>
        <v>1.8389546615003912E-3</v>
      </c>
      <c r="K242" s="63">
        <f t="shared" si="73"/>
        <v>-2.1923487573913009E-4</v>
      </c>
      <c r="L242" s="63">
        <f t="shared" si="74"/>
        <v>-8.0733242990934666E-5</v>
      </c>
      <c r="M242" s="63">
        <f t="shared" ca="1" si="75"/>
        <v>-3.448490744585564E-3</v>
      </c>
      <c r="N242" s="63">
        <f t="shared" ca="1" si="76"/>
        <v>6.2746956394755368E-7</v>
      </c>
      <c r="O242" s="17">
        <f t="shared" ca="1" si="77"/>
        <v>14090683756.410151</v>
      </c>
      <c r="P242" s="63">
        <f t="shared" ca="1" si="78"/>
        <v>496856999.27051955</v>
      </c>
      <c r="Q242" s="63">
        <f t="shared" ca="1" si="79"/>
        <v>568058900.717188</v>
      </c>
      <c r="R242">
        <f t="shared" ca="1" si="80"/>
        <v>-2.5049342585136912E-3</v>
      </c>
    </row>
    <row r="243" spans="1:18">
      <c r="A243" s="120">
        <v>3690</v>
      </c>
      <c r="B243" s="120">
        <v>-1.5296100005798507E-2</v>
      </c>
      <c r="C243" s="120">
        <v>0.1</v>
      </c>
      <c r="D243" s="75">
        <f t="shared" si="66"/>
        <v>0.36899999999999999</v>
      </c>
      <c r="E243" s="75">
        <f t="shared" si="67"/>
        <v>-1.5296100005798507E-2</v>
      </c>
      <c r="F243" s="63">
        <f t="shared" si="68"/>
        <v>3.6900000000000002E-2</v>
      </c>
      <c r="G243" s="63">
        <f t="shared" si="69"/>
        <v>-1.5296100005798509E-3</v>
      </c>
      <c r="H243" s="63">
        <f t="shared" si="70"/>
        <v>1.3616100000000001E-2</v>
      </c>
      <c r="I243" s="63">
        <f t="shared" si="71"/>
        <v>5.0243409000000003E-3</v>
      </c>
      <c r="J243" s="63">
        <f t="shared" si="72"/>
        <v>1.8539817921000002E-3</v>
      </c>
      <c r="K243" s="63">
        <f t="shared" si="73"/>
        <v>-5.6442609021396491E-4</v>
      </c>
      <c r="L243" s="63">
        <f t="shared" si="74"/>
        <v>-2.0827322728895304E-4</v>
      </c>
      <c r="M243" s="63">
        <f t="shared" ca="1" si="75"/>
        <v>-3.4473368526833125E-3</v>
      </c>
      <c r="N243" s="63">
        <f t="shared" ca="1" si="76"/>
        <v>1.4039318825862037E-5</v>
      </c>
      <c r="O243" s="17">
        <f t="shared" ca="1" si="77"/>
        <v>14088088430.121264</v>
      </c>
      <c r="P243" s="63">
        <f t="shared" ca="1" si="78"/>
        <v>498770887.38519847</v>
      </c>
      <c r="Q243" s="63">
        <f t="shared" ca="1" si="79"/>
        <v>568523947.81598127</v>
      </c>
      <c r="R243">
        <f t="shared" ca="1" si="80"/>
        <v>-1.1848763153115196E-2</v>
      </c>
    </row>
    <row r="244" spans="1:18">
      <c r="A244" s="120">
        <v>3692.5</v>
      </c>
      <c r="B244" s="120">
        <v>-2.4103249961626716E-3</v>
      </c>
      <c r="C244" s="120">
        <v>0.1</v>
      </c>
      <c r="D244" s="75">
        <f t="shared" si="66"/>
        <v>0.36925000000000002</v>
      </c>
      <c r="E244" s="75">
        <f t="shared" si="67"/>
        <v>-2.4103249961626716E-3</v>
      </c>
      <c r="F244" s="63">
        <f t="shared" si="68"/>
        <v>3.6925000000000006E-2</v>
      </c>
      <c r="G244" s="63">
        <f t="shared" si="69"/>
        <v>-2.4103249961626716E-4</v>
      </c>
      <c r="H244" s="63">
        <f t="shared" si="70"/>
        <v>1.3634556250000002E-2</v>
      </c>
      <c r="I244" s="63">
        <f t="shared" si="71"/>
        <v>5.0345598953125013E-3</v>
      </c>
      <c r="J244" s="63">
        <f t="shared" si="72"/>
        <v>1.8590112413441413E-3</v>
      </c>
      <c r="K244" s="63">
        <f t="shared" si="73"/>
        <v>-8.900125048330666E-5</v>
      </c>
      <c r="L244" s="63">
        <f t="shared" si="74"/>
        <v>-3.2863711740960988E-5</v>
      </c>
      <c r="M244" s="63">
        <f t="shared" ca="1" si="75"/>
        <v>-3.4469479380848855E-3</v>
      </c>
      <c r="N244" s="63">
        <f t="shared" ca="1" si="76"/>
        <v>1.0745871237194656E-7</v>
      </c>
      <c r="O244" s="17">
        <f t="shared" ca="1" si="77"/>
        <v>14087222351.283539</v>
      </c>
      <c r="P244" s="63">
        <f t="shared" ca="1" si="78"/>
        <v>499409413.0183782</v>
      </c>
      <c r="Q244" s="63">
        <f t="shared" ca="1" si="79"/>
        <v>568678847.56656063</v>
      </c>
      <c r="R244">
        <f t="shared" ca="1" si="80"/>
        <v>1.0366229419222139E-3</v>
      </c>
    </row>
    <row r="245" spans="1:18">
      <c r="A245" s="120">
        <v>3724</v>
      </c>
      <c r="B245" s="120">
        <v>-5.249560002994258E-3</v>
      </c>
      <c r="C245" s="120">
        <v>0.1</v>
      </c>
      <c r="D245" s="75">
        <f t="shared" si="66"/>
        <v>0.37240000000000001</v>
      </c>
      <c r="E245" s="75">
        <f t="shared" si="67"/>
        <v>-5.249560002994258E-3</v>
      </c>
      <c r="F245" s="63">
        <f t="shared" si="68"/>
        <v>3.7240000000000002E-2</v>
      </c>
      <c r="G245" s="63">
        <f t="shared" si="69"/>
        <v>-5.2495600029942577E-4</v>
      </c>
      <c r="H245" s="63">
        <f t="shared" si="70"/>
        <v>1.3868176000000001E-2</v>
      </c>
      <c r="I245" s="63">
        <f t="shared" si="71"/>
        <v>5.1645087424000008E-3</v>
      </c>
      <c r="J245" s="63">
        <f t="shared" si="72"/>
        <v>1.9232630556697604E-3</v>
      </c>
      <c r="K245" s="63">
        <f t="shared" si="73"/>
        <v>-1.9549361451150617E-4</v>
      </c>
      <c r="L245" s="63">
        <f t="shared" si="74"/>
        <v>-7.2801822044084899E-5</v>
      </c>
      <c r="M245" s="63">
        <f t="shared" ca="1" si="75"/>
        <v>-3.4418640891122213E-3</v>
      </c>
      <c r="N245" s="63">
        <f t="shared" ca="1" si="76"/>
        <v>3.2677645170658118E-7</v>
      </c>
      <c r="O245" s="17">
        <f t="shared" ca="1" si="77"/>
        <v>14076268222.324001</v>
      </c>
      <c r="P245" s="63">
        <f t="shared" ca="1" si="78"/>
        <v>507478836.09812361</v>
      </c>
      <c r="Q245" s="63">
        <f t="shared" ca="1" si="79"/>
        <v>570625601.8603332</v>
      </c>
      <c r="R245">
        <f t="shared" ca="1" si="80"/>
        <v>-1.8076959138820367E-3</v>
      </c>
    </row>
    <row r="246" spans="1:18">
      <c r="A246" s="120">
        <v>3731.5</v>
      </c>
      <c r="B246" s="120">
        <v>-1.2592234998010099E-2</v>
      </c>
      <c r="C246" s="120">
        <v>0.1</v>
      </c>
      <c r="D246" s="75">
        <f t="shared" si="66"/>
        <v>0.37314999999999998</v>
      </c>
      <c r="E246" s="75">
        <f t="shared" si="67"/>
        <v>-1.2592234998010099E-2</v>
      </c>
      <c r="F246" s="63">
        <f t="shared" si="68"/>
        <v>3.7315000000000001E-2</v>
      </c>
      <c r="G246" s="63">
        <f t="shared" si="69"/>
        <v>-1.2592234998010099E-3</v>
      </c>
      <c r="H246" s="63">
        <f t="shared" si="70"/>
        <v>1.3924092249999999E-2</v>
      </c>
      <c r="I246" s="63">
        <f t="shared" si="71"/>
        <v>5.1957750230874995E-3</v>
      </c>
      <c r="J246" s="63">
        <f t="shared" si="72"/>
        <v>1.9388034498651003E-3</v>
      </c>
      <c r="K246" s="63">
        <f t="shared" si="73"/>
        <v>-4.6987924895074682E-4</v>
      </c>
      <c r="L246" s="63">
        <f t="shared" si="74"/>
        <v>-1.7533544174597117E-4</v>
      </c>
      <c r="M246" s="63">
        <f t="shared" ca="1" si="75"/>
        <v>-3.4406035264978149E-3</v>
      </c>
      <c r="N246" s="63">
        <f t="shared" ca="1" si="76"/>
        <v>8.3752358590374114E-6</v>
      </c>
      <c r="O246" s="17">
        <f t="shared" ca="1" si="77"/>
        <v>14073648758.758839</v>
      </c>
      <c r="P246" s="63">
        <f t="shared" ca="1" si="78"/>
        <v>509406650.37676036</v>
      </c>
      <c r="Q246" s="63">
        <f t="shared" ca="1" si="79"/>
        <v>571087749.83310127</v>
      </c>
      <c r="R246">
        <f t="shared" ca="1" si="80"/>
        <v>-9.1516314715122844E-3</v>
      </c>
    </row>
    <row r="247" spans="1:18">
      <c r="A247" s="120">
        <v>3734</v>
      </c>
      <c r="B247" s="120">
        <v>-5.7064600041485392E-3</v>
      </c>
      <c r="C247" s="120">
        <v>0.1</v>
      </c>
      <c r="D247" s="75">
        <f t="shared" si="66"/>
        <v>0.37340000000000001</v>
      </c>
      <c r="E247" s="75">
        <f t="shared" si="67"/>
        <v>-5.7064600041485392E-3</v>
      </c>
      <c r="F247" s="63">
        <f t="shared" si="68"/>
        <v>3.7340000000000005E-2</v>
      </c>
      <c r="G247" s="63">
        <f t="shared" si="69"/>
        <v>-5.7064600041485398E-4</v>
      </c>
      <c r="H247" s="63">
        <f t="shared" si="70"/>
        <v>1.3942756000000002E-2</v>
      </c>
      <c r="I247" s="63">
        <f t="shared" si="71"/>
        <v>5.2062250904000009E-3</v>
      </c>
      <c r="J247" s="63">
        <f t="shared" si="72"/>
        <v>1.9440044487553604E-3</v>
      </c>
      <c r="K247" s="63">
        <f t="shared" si="73"/>
        <v>-2.1307921655490649E-4</v>
      </c>
      <c r="L247" s="63">
        <f t="shared" si="74"/>
        <v>-7.9563779461602085E-5</v>
      </c>
      <c r="M247" s="63">
        <f t="shared" ca="1" si="75"/>
        <v>-3.4401790549953358E-3</v>
      </c>
      <c r="N247" s="63">
        <f t="shared" ca="1" si="76"/>
        <v>5.1360293404947445E-7</v>
      </c>
      <c r="O247" s="17">
        <f t="shared" ca="1" si="77"/>
        <v>14072774635.735281</v>
      </c>
      <c r="P247" s="63">
        <f t="shared" ca="1" si="78"/>
        <v>510049809.96677321</v>
      </c>
      <c r="Q247" s="63">
        <f t="shared" ca="1" si="79"/>
        <v>571241682.13897467</v>
      </c>
      <c r="R247">
        <f t="shared" ca="1" si="80"/>
        <v>-2.2662809491532034E-3</v>
      </c>
    </row>
    <row r="248" spans="1:18">
      <c r="A248" s="120">
        <v>3734</v>
      </c>
      <c r="B248" s="120">
        <v>4.293539997888729E-3</v>
      </c>
      <c r="C248" s="120">
        <v>0.1</v>
      </c>
      <c r="D248" s="75">
        <f t="shared" si="66"/>
        <v>0.37340000000000001</v>
      </c>
      <c r="E248" s="75">
        <f t="shared" si="67"/>
        <v>4.293539997888729E-3</v>
      </c>
      <c r="F248" s="63">
        <f t="shared" si="68"/>
        <v>3.7340000000000005E-2</v>
      </c>
      <c r="G248" s="63">
        <f t="shared" si="69"/>
        <v>4.2935399978887294E-4</v>
      </c>
      <c r="H248" s="63">
        <f t="shared" si="70"/>
        <v>1.3942756000000002E-2</v>
      </c>
      <c r="I248" s="63">
        <f t="shared" si="71"/>
        <v>5.2062250904000009E-3</v>
      </c>
      <c r="J248" s="63">
        <f t="shared" si="72"/>
        <v>1.9440044487553604E-3</v>
      </c>
      <c r="K248" s="63">
        <f t="shared" si="73"/>
        <v>1.6032078352116517E-4</v>
      </c>
      <c r="L248" s="63">
        <f t="shared" si="74"/>
        <v>5.9863780566803074E-5</v>
      </c>
      <c r="M248" s="63">
        <f t="shared" ca="1" si="75"/>
        <v>-3.4401790549953358E-3</v>
      </c>
      <c r="N248" s="63">
        <f t="shared" ca="1" si="76"/>
        <v>5.9810410388942008E-6</v>
      </c>
      <c r="O248" s="17">
        <f t="shared" ca="1" si="77"/>
        <v>14072774635.735281</v>
      </c>
      <c r="P248" s="63">
        <f t="shared" ca="1" si="78"/>
        <v>510049809.96677321</v>
      </c>
      <c r="Q248" s="63">
        <f t="shared" ca="1" si="79"/>
        <v>571241682.13897467</v>
      </c>
      <c r="R248">
        <f t="shared" ca="1" si="80"/>
        <v>7.7337190528840652E-3</v>
      </c>
    </row>
    <row r="249" spans="1:18">
      <c r="A249" s="120">
        <v>3743.5</v>
      </c>
      <c r="B249" s="120">
        <v>8.6594849999528378E-3</v>
      </c>
      <c r="C249" s="120">
        <v>0.1</v>
      </c>
      <c r="D249" s="75">
        <f t="shared" si="66"/>
        <v>0.37435000000000002</v>
      </c>
      <c r="E249" s="75">
        <f t="shared" si="67"/>
        <v>8.6594849999528378E-3</v>
      </c>
      <c r="F249" s="63">
        <f t="shared" si="68"/>
        <v>3.7435000000000003E-2</v>
      </c>
      <c r="G249" s="63">
        <f t="shared" si="69"/>
        <v>8.6594849999528385E-4</v>
      </c>
      <c r="H249" s="63">
        <f t="shared" si="70"/>
        <v>1.4013792250000002E-2</v>
      </c>
      <c r="I249" s="63">
        <f t="shared" si="71"/>
        <v>5.2460631287875011E-3</v>
      </c>
      <c r="J249" s="63">
        <f t="shared" si="72"/>
        <v>1.9638637322616009E-3</v>
      </c>
      <c r="K249" s="63">
        <f t="shared" si="73"/>
        <v>3.2416782097323453E-4</v>
      </c>
      <c r="L249" s="63">
        <f t="shared" si="74"/>
        <v>1.2135222378133035E-4</v>
      </c>
      <c r="M249" s="63">
        <f t="shared" ca="1" si="75"/>
        <v>-3.4385465284085094E-3</v>
      </c>
      <c r="N249" s="63">
        <f t="shared" ca="1" si="76"/>
        <v>1.4636236686122519E-5</v>
      </c>
      <c r="O249" s="17">
        <f t="shared" ca="1" si="77"/>
        <v>14069448553.007166</v>
      </c>
      <c r="P249" s="63">
        <f t="shared" ca="1" si="78"/>
        <v>512496340.66331309</v>
      </c>
      <c r="Q249" s="63">
        <f t="shared" ca="1" si="79"/>
        <v>571826090.53749371</v>
      </c>
      <c r="R249">
        <f t="shared" ca="1" si="80"/>
        <v>1.2098031528361346E-2</v>
      </c>
    </row>
    <row r="250" spans="1:18">
      <c r="A250" s="120">
        <v>3746</v>
      </c>
      <c r="B250" s="120">
        <v>-4.5474000216927379E-4</v>
      </c>
      <c r="C250" s="120">
        <v>0.1</v>
      </c>
      <c r="D250" s="75">
        <f t="shared" si="66"/>
        <v>0.37459999999999999</v>
      </c>
      <c r="E250" s="75">
        <f t="shared" si="67"/>
        <v>-4.5474000216927379E-4</v>
      </c>
      <c r="F250" s="63">
        <f t="shared" si="68"/>
        <v>3.746E-2</v>
      </c>
      <c r="G250" s="63">
        <f t="shared" si="69"/>
        <v>-4.5474000216927379E-5</v>
      </c>
      <c r="H250" s="63">
        <f t="shared" si="70"/>
        <v>1.4032516E-2</v>
      </c>
      <c r="I250" s="63">
        <f t="shared" si="71"/>
        <v>5.2565804935999997E-3</v>
      </c>
      <c r="J250" s="63">
        <f t="shared" si="72"/>
        <v>1.96911505290256E-3</v>
      </c>
      <c r="K250" s="63">
        <f t="shared" si="73"/>
        <v>-1.7034560481260995E-5</v>
      </c>
      <c r="L250" s="63">
        <f t="shared" si="74"/>
        <v>-6.3811463562803685E-6</v>
      </c>
      <c r="M250" s="63">
        <f t="shared" ca="1" si="75"/>
        <v>-3.4381117753916049E-3</v>
      </c>
      <c r="N250" s="63">
        <f t="shared" ca="1" si="76"/>
        <v>8.9005071372597563E-7</v>
      </c>
      <c r="O250" s="17">
        <f t="shared" ca="1" si="77"/>
        <v>14068572106.395187</v>
      </c>
      <c r="P250" s="63">
        <f t="shared" ca="1" si="78"/>
        <v>513140827.6792587</v>
      </c>
      <c r="Q250" s="63">
        <f t="shared" ca="1" si="79"/>
        <v>571979741.45071805</v>
      </c>
      <c r="R250">
        <f t="shared" ca="1" si="80"/>
        <v>2.9833717732223311E-3</v>
      </c>
    </row>
    <row r="251" spans="1:18">
      <c r="A251" s="120">
        <v>3807</v>
      </c>
      <c r="B251" s="120">
        <v>3.1581699950038455E-3</v>
      </c>
      <c r="C251" s="120">
        <v>0.1</v>
      </c>
      <c r="D251" s="75">
        <f t="shared" si="66"/>
        <v>0.38069999999999998</v>
      </c>
      <c r="E251" s="75">
        <f t="shared" si="67"/>
        <v>3.1581699950038455E-3</v>
      </c>
      <c r="F251" s="63">
        <f t="shared" si="68"/>
        <v>3.807E-2</v>
      </c>
      <c r="G251" s="63">
        <f t="shared" si="69"/>
        <v>3.158169995003846E-4</v>
      </c>
      <c r="H251" s="63">
        <f t="shared" si="70"/>
        <v>1.4493249E-2</v>
      </c>
      <c r="I251" s="63">
        <f t="shared" si="71"/>
        <v>5.5175798942999994E-3</v>
      </c>
      <c r="J251" s="63">
        <f t="shared" si="72"/>
        <v>2.1005426657600096E-3</v>
      </c>
      <c r="K251" s="63">
        <f t="shared" si="73"/>
        <v>1.2023153170979641E-4</v>
      </c>
      <c r="L251" s="63">
        <f t="shared" si="74"/>
        <v>4.5772144121919492E-5</v>
      </c>
      <c r="M251" s="63">
        <f t="shared" ca="1" si="75"/>
        <v>-3.4268400443437609E-3</v>
      </c>
      <c r="N251" s="63">
        <f t="shared" ca="1" si="76"/>
        <v>4.3362357218308762E-6</v>
      </c>
      <c r="O251" s="17">
        <f t="shared" ca="1" si="77"/>
        <v>14047036960.88835</v>
      </c>
      <c r="P251" s="63">
        <f t="shared" ca="1" si="78"/>
        <v>528951201.56161124</v>
      </c>
      <c r="Q251" s="63">
        <f t="shared" ca="1" si="79"/>
        <v>575710551.72012222</v>
      </c>
      <c r="R251">
        <f t="shared" ca="1" si="80"/>
        <v>6.5850100393476064E-3</v>
      </c>
    </row>
    <row r="252" spans="1:18">
      <c r="A252" s="120">
        <v>4459</v>
      </c>
      <c r="B252" s="120">
        <v>5.1682899938896298E-3</v>
      </c>
      <c r="C252" s="120">
        <v>1</v>
      </c>
      <c r="D252" s="75">
        <f t="shared" si="66"/>
        <v>0.44590000000000002</v>
      </c>
      <c r="E252" s="75">
        <f t="shared" si="67"/>
        <v>5.1682899938896298E-3</v>
      </c>
      <c r="F252" s="63">
        <f t="shared" si="68"/>
        <v>0.44590000000000002</v>
      </c>
      <c r="G252" s="63">
        <f t="shared" si="69"/>
        <v>5.1682899938896298E-3</v>
      </c>
      <c r="H252" s="63">
        <f t="shared" si="70"/>
        <v>0.19882681000000002</v>
      </c>
      <c r="I252" s="63">
        <f t="shared" si="71"/>
        <v>8.8656874579000011E-2</v>
      </c>
      <c r="J252" s="63">
        <f t="shared" si="72"/>
        <v>3.9532100374776107E-2</v>
      </c>
      <c r="K252" s="63">
        <f t="shared" si="73"/>
        <v>2.3045405082753861E-3</v>
      </c>
      <c r="L252" s="63">
        <f t="shared" si="74"/>
        <v>1.0275946126399947E-3</v>
      </c>
      <c r="M252" s="63">
        <f t="shared" ca="1" si="75"/>
        <v>-3.2267013815376728E-3</v>
      </c>
      <c r="N252" s="63">
        <f t="shared" ca="1" si="76"/>
        <v>7.0475880193498808E-5</v>
      </c>
      <c r="O252" s="17">
        <f t="shared" ca="1" si="77"/>
        <v>1379905126138.356</v>
      </c>
      <c r="P252" s="63">
        <f t="shared" ca="1" si="78"/>
        <v>70727938279.863708</v>
      </c>
      <c r="Q252" s="63">
        <f t="shared" ca="1" si="79"/>
        <v>61328560946.715431</v>
      </c>
      <c r="R252">
        <f t="shared" ca="1" si="80"/>
        <v>8.394991375427303E-3</v>
      </c>
    </row>
    <row r="253" spans="1:18">
      <c r="A253" s="120">
        <v>4482</v>
      </c>
      <c r="B253" s="120">
        <v>2.7174199931323528E-3</v>
      </c>
      <c r="C253" s="120">
        <v>1</v>
      </c>
      <c r="D253" s="75">
        <f t="shared" si="66"/>
        <v>0.44819999999999999</v>
      </c>
      <c r="E253" s="75">
        <f t="shared" si="67"/>
        <v>2.7174199931323528E-3</v>
      </c>
      <c r="F253" s="63">
        <f t="shared" si="68"/>
        <v>0.44819999999999999</v>
      </c>
      <c r="G253" s="63">
        <f t="shared" si="69"/>
        <v>2.7174199931323528E-3</v>
      </c>
      <c r="H253" s="63">
        <f t="shared" si="70"/>
        <v>0.20088323999999999</v>
      </c>
      <c r="I253" s="63">
        <f t="shared" si="71"/>
        <v>9.0035868167999994E-2</v>
      </c>
      <c r="J253" s="63">
        <f t="shared" si="72"/>
        <v>4.0354076112897597E-2</v>
      </c>
      <c r="K253" s="63">
        <f t="shared" si="73"/>
        <v>1.2179476409219206E-3</v>
      </c>
      <c r="L253" s="63">
        <f t="shared" si="74"/>
        <v>5.4588413266120478E-4</v>
      </c>
      <c r="M253" s="63">
        <f t="shared" ca="1" si="75"/>
        <v>-3.2169809334770261E-3</v>
      </c>
      <c r="N253" s="63">
        <f t="shared" ca="1" si="76"/>
        <v>3.5217114357742255E-5</v>
      </c>
      <c r="O253" s="17">
        <f t="shared" ca="1" si="77"/>
        <v>1378971496224.0256</v>
      </c>
      <c r="P253" s="63">
        <f t="shared" ca="1" si="78"/>
        <v>71385322866.136612</v>
      </c>
      <c r="Q253" s="63">
        <f t="shared" ca="1" si="79"/>
        <v>61453064686.584015</v>
      </c>
      <c r="R253">
        <f t="shared" ca="1" si="80"/>
        <v>5.9344009266093789E-3</v>
      </c>
    </row>
    <row r="254" spans="1:18">
      <c r="A254" s="120">
        <v>4493</v>
      </c>
      <c r="B254" s="120">
        <v>2.8148299970780499E-3</v>
      </c>
      <c r="C254" s="120">
        <v>1</v>
      </c>
      <c r="D254" s="75">
        <f t="shared" si="66"/>
        <v>0.44929999999999998</v>
      </c>
      <c r="E254" s="75">
        <f t="shared" si="67"/>
        <v>2.8148299970780499E-3</v>
      </c>
      <c r="F254" s="63">
        <f t="shared" si="68"/>
        <v>0.44929999999999998</v>
      </c>
      <c r="G254" s="63">
        <f t="shared" si="69"/>
        <v>2.8148299970780499E-3</v>
      </c>
      <c r="H254" s="63">
        <f t="shared" si="70"/>
        <v>0.20187048999999999</v>
      </c>
      <c r="I254" s="63">
        <f t="shared" si="71"/>
        <v>9.0700411156999991E-2</v>
      </c>
      <c r="J254" s="63">
        <f t="shared" si="72"/>
        <v>4.0751694732840092E-2</v>
      </c>
      <c r="K254" s="63">
        <f t="shared" si="73"/>
        <v>1.2647031176871678E-3</v>
      </c>
      <c r="L254" s="63">
        <f t="shared" si="74"/>
        <v>5.682311107768445E-4</v>
      </c>
      <c r="M254" s="63">
        <f t="shared" ca="1" si="75"/>
        <v>-3.2122679354283975E-3</v>
      </c>
      <c r="N254" s="63">
        <f t="shared" ca="1" si="76"/>
        <v>3.6325909488023496E-5</v>
      </c>
      <c r="O254" s="17">
        <f t="shared" ca="1" si="77"/>
        <v>1378523575053.9268</v>
      </c>
      <c r="P254" s="63">
        <f t="shared" ca="1" si="78"/>
        <v>71700342703.535782</v>
      </c>
      <c r="Q254" s="63">
        <f t="shared" ca="1" si="79"/>
        <v>61512408388.167534</v>
      </c>
      <c r="R254">
        <f t="shared" ca="1" si="80"/>
        <v>6.0270979325064474E-3</v>
      </c>
    </row>
    <row r="255" spans="1:18">
      <c r="A255" s="120">
        <v>4495.5</v>
      </c>
      <c r="B255" s="120">
        <v>3.3006049998220988E-3</v>
      </c>
      <c r="C255" s="120">
        <v>1</v>
      </c>
      <c r="D255" s="75">
        <f t="shared" si="66"/>
        <v>0.44955000000000001</v>
      </c>
      <c r="E255" s="75">
        <f t="shared" si="67"/>
        <v>3.3006049998220988E-3</v>
      </c>
      <c r="F255" s="63">
        <f t="shared" si="68"/>
        <v>0.44955000000000001</v>
      </c>
      <c r="G255" s="63">
        <f t="shared" si="69"/>
        <v>3.3006049998220988E-3</v>
      </c>
      <c r="H255" s="63">
        <f t="shared" si="70"/>
        <v>0.20209520250000002</v>
      </c>
      <c r="I255" s="63">
        <f t="shared" si="71"/>
        <v>9.0851898283875007E-2</v>
      </c>
      <c r="J255" s="63">
        <f t="shared" si="72"/>
        <v>4.0842470873516008E-2</v>
      </c>
      <c r="K255" s="63">
        <f t="shared" si="73"/>
        <v>1.4837869776700245E-3</v>
      </c>
      <c r="L255" s="63">
        <f t="shared" si="74"/>
        <v>6.6703643581155956E-4</v>
      </c>
      <c r="M255" s="63">
        <f t="shared" ca="1" si="75"/>
        <v>-3.2111910161563904E-3</v>
      </c>
      <c r="N255" s="63">
        <f t="shared" ca="1" si="76"/>
        <v>4.2403487353713328E-5</v>
      </c>
      <c r="O255" s="17">
        <f t="shared" ca="1" si="77"/>
        <v>1378421648297.6846</v>
      </c>
      <c r="P255" s="63">
        <f t="shared" ca="1" si="78"/>
        <v>71771993635.475403</v>
      </c>
      <c r="Q255" s="63">
        <f t="shared" ca="1" si="79"/>
        <v>61525877368.076851</v>
      </c>
      <c r="R255">
        <f t="shared" ca="1" si="80"/>
        <v>6.5117960159784896E-3</v>
      </c>
    </row>
    <row r="256" spans="1:18">
      <c r="A256" s="120">
        <v>4522.5</v>
      </c>
      <c r="B256" s="120">
        <v>1.1666974998661317E-2</v>
      </c>
      <c r="C256" s="120">
        <v>0.1</v>
      </c>
      <c r="D256" s="75">
        <f t="shared" si="66"/>
        <v>0.45224999999999999</v>
      </c>
      <c r="E256" s="75">
        <f t="shared" si="67"/>
        <v>1.1666974998661317E-2</v>
      </c>
      <c r="F256" s="63">
        <f t="shared" si="68"/>
        <v>4.5225000000000001E-2</v>
      </c>
      <c r="G256" s="63">
        <f t="shared" si="69"/>
        <v>1.1666974998661317E-3</v>
      </c>
      <c r="H256" s="63">
        <f t="shared" si="70"/>
        <v>2.0453006249999999E-2</v>
      </c>
      <c r="I256" s="63">
        <f t="shared" si="71"/>
        <v>9.2498720765624987E-3</v>
      </c>
      <c r="J256" s="63">
        <f t="shared" si="72"/>
        <v>4.1832546466253895E-3</v>
      </c>
      <c r="K256" s="63">
        <f t="shared" si="73"/>
        <v>5.276389443144581E-4</v>
      </c>
      <c r="L256" s="63">
        <f t="shared" si="74"/>
        <v>2.3862471256621366E-4</v>
      </c>
      <c r="M256" s="63">
        <f t="shared" ca="1" si="75"/>
        <v>-3.1994238009147311E-3</v>
      </c>
      <c r="N256" s="63">
        <f t="shared" ca="1" si="76"/>
        <v>2.2100981326803612E-5</v>
      </c>
      <c r="O256" s="17">
        <f t="shared" ca="1" si="77"/>
        <v>13773178560.918463</v>
      </c>
      <c r="P256" s="63">
        <f t="shared" ca="1" si="78"/>
        <v>725471259.7523886</v>
      </c>
      <c r="Q256" s="63">
        <f t="shared" ca="1" si="79"/>
        <v>616709113.12225044</v>
      </c>
      <c r="R256">
        <f t="shared" ca="1" si="80"/>
        <v>1.4866398799576047E-2</v>
      </c>
    </row>
    <row r="257" spans="1:18">
      <c r="A257" s="120">
        <v>4595.5</v>
      </c>
      <c r="B257" s="120">
        <v>-9.4683950010221452E-3</v>
      </c>
      <c r="C257" s="120">
        <v>0.1</v>
      </c>
      <c r="D257" s="75">
        <f t="shared" si="66"/>
        <v>0.45955000000000001</v>
      </c>
      <c r="E257" s="75">
        <f t="shared" si="67"/>
        <v>-9.4683950010221452E-3</v>
      </c>
      <c r="F257" s="63">
        <f t="shared" si="68"/>
        <v>4.5955000000000003E-2</v>
      </c>
      <c r="G257" s="63">
        <f t="shared" si="69"/>
        <v>-9.4683950010221452E-4</v>
      </c>
      <c r="H257" s="63">
        <f t="shared" si="70"/>
        <v>2.1118620250000001E-2</v>
      </c>
      <c r="I257" s="63">
        <f t="shared" si="71"/>
        <v>9.7050619358875004E-3</v>
      </c>
      <c r="J257" s="63">
        <f t="shared" si="72"/>
        <v>4.4599612126371008E-3</v>
      </c>
      <c r="K257" s="63">
        <f t="shared" si="73"/>
        <v>-4.3512009227197272E-4</v>
      </c>
      <c r="L257" s="63">
        <f t="shared" si="74"/>
        <v>-1.9995943840358507E-4</v>
      </c>
      <c r="M257" s="63">
        <f t="shared" ca="1" si="75"/>
        <v>-3.1663578198952531E-3</v>
      </c>
      <c r="N257" s="63">
        <f t="shared" ca="1" si="76"/>
        <v>3.971567263230579E-6</v>
      </c>
      <c r="O257" s="17">
        <f t="shared" ca="1" si="77"/>
        <v>13743062324.337009</v>
      </c>
      <c r="P257" s="63">
        <f t="shared" ca="1" si="78"/>
        <v>746546076.63493681</v>
      </c>
      <c r="Q257" s="63">
        <f t="shared" ca="1" si="79"/>
        <v>620590682.12575674</v>
      </c>
      <c r="R257">
        <f t="shared" ca="1" si="80"/>
        <v>-6.302037181126892E-3</v>
      </c>
    </row>
    <row r="258" spans="1:18">
      <c r="A258" s="120">
        <v>4595.5</v>
      </c>
      <c r="B258" s="120">
        <v>7.5316049988032319E-3</v>
      </c>
      <c r="C258" s="120">
        <v>0.1</v>
      </c>
      <c r="D258" s="75">
        <f t="shared" si="66"/>
        <v>0.45955000000000001</v>
      </c>
      <c r="E258" s="75">
        <f t="shared" si="67"/>
        <v>7.5316049988032319E-3</v>
      </c>
      <c r="F258" s="63">
        <f t="shared" si="68"/>
        <v>4.5955000000000003E-2</v>
      </c>
      <c r="G258" s="63">
        <f t="shared" si="69"/>
        <v>7.5316049988032323E-4</v>
      </c>
      <c r="H258" s="63">
        <f t="shared" si="70"/>
        <v>2.1118620250000001E-2</v>
      </c>
      <c r="I258" s="63">
        <f t="shared" si="71"/>
        <v>9.7050619358875004E-3</v>
      </c>
      <c r="J258" s="63">
        <f t="shared" si="72"/>
        <v>4.4599612126371008E-3</v>
      </c>
      <c r="K258" s="63">
        <f t="shared" si="73"/>
        <v>3.4611490772000253E-4</v>
      </c>
      <c r="L258" s="63">
        <f t="shared" si="74"/>
        <v>1.5905710584272718E-4</v>
      </c>
      <c r="M258" s="63">
        <f t="shared" ca="1" si="75"/>
        <v>-3.1663578198952531E-3</v>
      </c>
      <c r="N258" s="63">
        <f t="shared" ca="1" si="76"/>
        <v>1.1444640847025525E-5</v>
      </c>
      <c r="O258" s="17">
        <f t="shared" ca="1" si="77"/>
        <v>13743062324.337009</v>
      </c>
      <c r="P258" s="63">
        <f t="shared" ca="1" si="78"/>
        <v>746546076.63493681</v>
      </c>
      <c r="Q258" s="63">
        <f t="shared" ca="1" si="79"/>
        <v>620590682.12575674</v>
      </c>
      <c r="R258">
        <f t="shared" ca="1" si="80"/>
        <v>1.0697962818698486E-2</v>
      </c>
    </row>
    <row r="259" spans="1:18">
      <c r="A259" s="120">
        <v>4608</v>
      </c>
      <c r="B259" s="120">
        <v>3.9604799967491999E-3</v>
      </c>
      <c r="C259" s="120">
        <v>0.1</v>
      </c>
      <c r="D259" s="75">
        <f t="shared" si="66"/>
        <v>0.46079999999999999</v>
      </c>
      <c r="E259" s="75">
        <f t="shared" si="67"/>
        <v>3.9604799967491999E-3</v>
      </c>
      <c r="F259" s="63">
        <f t="shared" si="68"/>
        <v>4.6080000000000003E-2</v>
      </c>
      <c r="G259" s="63">
        <f t="shared" si="69"/>
        <v>3.9604799967492E-4</v>
      </c>
      <c r="H259" s="63">
        <f t="shared" si="70"/>
        <v>2.1233663999999999E-2</v>
      </c>
      <c r="I259" s="63">
        <f t="shared" si="71"/>
        <v>9.7844723712000002E-3</v>
      </c>
      <c r="J259" s="63">
        <f t="shared" si="72"/>
        <v>4.5086848686489598E-3</v>
      </c>
      <c r="K259" s="63">
        <f t="shared" si="73"/>
        <v>1.8249891825020313E-4</v>
      </c>
      <c r="L259" s="63">
        <f t="shared" si="74"/>
        <v>8.4095501529693603E-5</v>
      </c>
      <c r="M259" s="63">
        <f t="shared" ca="1" si="75"/>
        <v>-3.1605126973682854E-3</v>
      </c>
      <c r="N259" s="63">
        <f t="shared" ca="1" si="76"/>
        <v>5.0708536949674607E-6</v>
      </c>
      <c r="O259" s="17">
        <f t="shared" ca="1" si="77"/>
        <v>13737865544.052681</v>
      </c>
      <c r="P259" s="63">
        <f t="shared" ca="1" si="78"/>
        <v>750171694.10129201</v>
      </c>
      <c r="Q259" s="63">
        <f t="shared" ca="1" si="79"/>
        <v>621249485.16953838</v>
      </c>
      <c r="R259">
        <f t="shared" ca="1" si="80"/>
        <v>7.1209926941174853E-3</v>
      </c>
    </row>
    <row r="260" spans="1:18">
      <c r="A260" s="120">
        <v>4615</v>
      </c>
      <c r="B260" s="120">
        <v>2.440650001517497E-3</v>
      </c>
      <c r="C260" s="120">
        <v>0.1</v>
      </c>
      <c r="D260" s="75">
        <f t="shared" si="66"/>
        <v>0.46150000000000002</v>
      </c>
      <c r="E260" s="75">
        <f t="shared" si="67"/>
        <v>2.440650001517497E-3</v>
      </c>
      <c r="F260" s="63">
        <f t="shared" si="68"/>
        <v>4.6150000000000004E-2</v>
      </c>
      <c r="G260" s="63">
        <f t="shared" si="69"/>
        <v>2.4406500015174972E-4</v>
      </c>
      <c r="H260" s="63">
        <f t="shared" si="70"/>
        <v>2.1298225000000004E-2</v>
      </c>
      <c r="I260" s="63">
        <f t="shared" si="71"/>
        <v>9.8291308375000018E-3</v>
      </c>
      <c r="J260" s="63">
        <f t="shared" si="72"/>
        <v>4.5361438815062511E-3</v>
      </c>
      <c r="K260" s="63">
        <f t="shared" si="73"/>
        <v>1.126359975700325E-4</v>
      </c>
      <c r="L260" s="63">
        <f t="shared" si="74"/>
        <v>5.198151287857E-5</v>
      </c>
      <c r="M260" s="63">
        <f t="shared" ca="1" si="75"/>
        <v>-3.1572160383078673E-3</v>
      </c>
      <c r="N260" s="63">
        <f t="shared" ca="1" si="76"/>
        <v>3.1336104199830107E-6</v>
      </c>
      <c r="O260" s="17">
        <f t="shared" ca="1" si="77"/>
        <v>13734950260.008282</v>
      </c>
      <c r="P260" s="63">
        <f t="shared" ca="1" si="78"/>
        <v>752204169.82343507</v>
      </c>
      <c r="Q260" s="63">
        <f t="shared" ca="1" si="79"/>
        <v>621617664.26182652</v>
      </c>
      <c r="R260">
        <f t="shared" ca="1" si="80"/>
        <v>5.5978660398253643E-3</v>
      </c>
    </row>
    <row r="261" spans="1:18">
      <c r="A261" s="120">
        <v>4622.5</v>
      </c>
      <c r="B261" s="120">
        <v>9.797499660635367E-5</v>
      </c>
      <c r="C261" s="120">
        <v>0.1</v>
      </c>
      <c r="D261" s="75">
        <f t="shared" si="66"/>
        <v>0.46224999999999999</v>
      </c>
      <c r="E261" s="75">
        <f t="shared" si="67"/>
        <v>9.797499660635367E-5</v>
      </c>
      <c r="F261" s="63">
        <f t="shared" si="68"/>
        <v>4.6225000000000002E-2</v>
      </c>
      <c r="G261" s="63">
        <f t="shared" si="69"/>
        <v>9.7974996606353677E-6</v>
      </c>
      <c r="H261" s="63">
        <f t="shared" si="70"/>
        <v>2.1367506250000001E-2</v>
      </c>
      <c r="I261" s="63">
        <f t="shared" si="71"/>
        <v>9.8771297640625009E-3</v>
      </c>
      <c r="J261" s="63">
        <f t="shared" si="72"/>
        <v>4.5657032334378914E-3</v>
      </c>
      <c r="K261" s="63">
        <f t="shared" si="73"/>
        <v>4.528894218128699E-6</v>
      </c>
      <c r="L261" s="63">
        <f t="shared" si="74"/>
        <v>2.093481352329991E-6</v>
      </c>
      <c r="M261" s="63">
        <f t="shared" ca="1" si="75"/>
        <v>-3.1536652683553817E-3</v>
      </c>
      <c r="N261" s="63">
        <f t="shared" ca="1" si="76"/>
        <v>1.0573164412720425E-6</v>
      </c>
      <c r="O261" s="17">
        <f t="shared" ca="1" si="77"/>
        <v>13731822690.290249</v>
      </c>
      <c r="P261" s="63">
        <f t="shared" ca="1" si="78"/>
        <v>754383512.22429538</v>
      </c>
      <c r="Q261" s="63">
        <f t="shared" ca="1" si="79"/>
        <v>622011543.02305949</v>
      </c>
      <c r="R261">
        <f t="shared" ca="1" si="80"/>
        <v>3.2516402649617354E-3</v>
      </c>
    </row>
    <row r="262" spans="1:18">
      <c r="A262" s="120">
        <v>4622.5</v>
      </c>
      <c r="B262" s="120">
        <v>1.2097974999051075E-2</v>
      </c>
      <c r="C262" s="120">
        <v>0.1</v>
      </c>
      <c r="D262" s="75">
        <f t="shared" si="66"/>
        <v>0.46224999999999999</v>
      </c>
      <c r="E262" s="75">
        <f t="shared" si="67"/>
        <v>1.2097974999051075E-2</v>
      </c>
      <c r="F262" s="63">
        <f t="shared" si="68"/>
        <v>4.6225000000000002E-2</v>
      </c>
      <c r="G262" s="63">
        <f t="shared" si="69"/>
        <v>1.2097974999051076E-3</v>
      </c>
      <c r="H262" s="63">
        <f t="shared" si="70"/>
        <v>2.1367506250000001E-2</v>
      </c>
      <c r="I262" s="63">
        <f t="shared" si="71"/>
        <v>9.8771297640625009E-3</v>
      </c>
      <c r="J262" s="63">
        <f t="shared" si="72"/>
        <v>4.5657032334378914E-3</v>
      </c>
      <c r="K262" s="63">
        <f t="shared" si="73"/>
        <v>5.59228894331136E-4</v>
      </c>
      <c r="L262" s="63">
        <f t="shared" si="74"/>
        <v>2.5850355640456759E-4</v>
      </c>
      <c r="M262" s="63">
        <f t="shared" ca="1" si="75"/>
        <v>-3.1536652683553817E-3</v>
      </c>
      <c r="N262" s="63">
        <f t="shared" ca="1" si="76"/>
        <v>2.3261253084637411E-5</v>
      </c>
      <c r="O262" s="17">
        <f t="shared" ca="1" si="77"/>
        <v>13731822690.290249</v>
      </c>
      <c r="P262" s="63">
        <f t="shared" ca="1" si="78"/>
        <v>754383512.22429538</v>
      </c>
      <c r="Q262" s="63">
        <f t="shared" ca="1" si="79"/>
        <v>622011543.02305949</v>
      </c>
      <c r="R262">
        <f t="shared" ca="1" si="80"/>
        <v>1.5251640267406457E-2</v>
      </c>
    </row>
    <row r="263" spans="1:18">
      <c r="A263" s="120">
        <v>4622.5</v>
      </c>
      <c r="B263" s="120">
        <v>1.3097974995616823E-2</v>
      </c>
      <c r="C263" s="120">
        <v>0.1</v>
      </c>
      <c r="D263" s="75">
        <f t="shared" si="66"/>
        <v>0.46224999999999999</v>
      </c>
      <c r="E263" s="75">
        <f t="shared" si="67"/>
        <v>1.3097974995616823E-2</v>
      </c>
      <c r="F263" s="63">
        <f t="shared" si="68"/>
        <v>4.6225000000000002E-2</v>
      </c>
      <c r="G263" s="63">
        <f t="shared" si="69"/>
        <v>1.3097974995616825E-3</v>
      </c>
      <c r="H263" s="63">
        <f t="shared" si="70"/>
        <v>2.1367506250000001E-2</v>
      </c>
      <c r="I263" s="63">
        <f t="shared" si="71"/>
        <v>9.8771297640625009E-3</v>
      </c>
      <c r="J263" s="63">
        <f t="shared" si="72"/>
        <v>4.5657032334378914E-3</v>
      </c>
      <c r="K263" s="63">
        <f t="shared" si="73"/>
        <v>6.0545389417238776E-4</v>
      </c>
      <c r="L263" s="63">
        <f t="shared" si="74"/>
        <v>2.7987106258118622E-4</v>
      </c>
      <c r="M263" s="63">
        <f t="shared" ca="1" si="75"/>
        <v>-3.1536652683553817E-3</v>
      </c>
      <c r="N263" s="63">
        <f t="shared" ca="1" si="76"/>
        <v>2.641158112695626E-5</v>
      </c>
      <c r="O263" s="17">
        <f t="shared" ca="1" si="77"/>
        <v>13731822690.290249</v>
      </c>
      <c r="P263" s="63">
        <f t="shared" ca="1" si="78"/>
        <v>754383512.22429538</v>
      </c>
      <c r="Q263" s="63">
        <f t="shared" ca="1" si="79"/>
        <v>622011543.02305949</v>
      </c>
      <c r="R263">
        <f t="shared" ca="1" si="80"/>
        <v>1.6251640263972206E-2</v>
      </c>
    </row>
    <row r="264" spans="1:18">
      <c r="A264" s="120">
        <v>4625</v>
      </c>
      <c r="B264" s="120">
        <v>1.1983750002400484E-2</v>
      </c>
      <c r="C264" s="120">
        <v>0.1</v>
      </c>
      <c r="D264" s="75">
        <f t="shared" si="66"/>
        <v>0.46250000000000002</v>
      </c>
      <c r="E264" s="75">
        <f t="shared" si="67"/>
        <v>1.1983750002400484E-2</v>
      </c>
      <c r="F264" s="63">
        <f t="shared" si="68"/>
        <v>4.6250000000000006E-2</v>
      </c>
      <c r="G264" s="63">
        <f t="shared" si="69"/>
        <v>1.1983750002400484E-3</v>
      </c>
      <c r="H264" s="63">
        <f t="shared" si="70"/>
        <v>2.1390625000000003E-2</v>
      </c>
      <c r="I264" s="63">
        <f t="shared" si="71"/>
        <v>9.8931640625000029E-3</v>
      </c>
      <c r="J264" s="63">
        <f t="shared" si="72"/>
        <v>4.5755883789062512E-3</v>
      </c>
      <c r="K264" s="63">
        <f t="shared" si="73"/>
        <v>5.5424843761102242E-4</v>
      </c>
      <c r="L264" s="63">
        <f t="shared" si="74"/>
        <v>2.563399023950979E-4</v>
      </c>
      <c r="M264" s="63">
        <f t="shared" ca="1" si="75"/>
        <v>-3.152477394406876E-3</v>
      </c>
      <c r="N264" s="63">
        <f t="shared" ca="1" si="76"/>
        <v>2.2910537980786173E-5</v>
      </c>
      <c r="O264" s="17">
        <f t="shared" ca="1" si="77"/>
        <v>13730779236.024462</v>
      </c>
      <c r="P264" s="63">
        <f t="shared" ca="1" si="78"/>
        <v>755110347.13502824</v>
      </c>
      <c r="Q264" s="63">
        <f t="shared" ca="1" si="79"/>
        <v>622142698.16082692</v>
      </c>
      <c r="R264">
        <f t="shared" ca="1" si="80"/>
        <v>1.513622739680736E-2</v>
      </c>
    </row>
    <row r="265" spans="1:18">
      <c r="A265" s="120">
        <v>4627.5</v>
      </c>
      <c r="B265" s="120">
        <v>1.0869525001908187E-2</v>
      </c>
      <c r="C265" s="120">
        <v>0.1</v>
      </c>
      <c r="D265" s="75">
        <f t="shared" si="66"/>
        <v>0.46274999999999999</v>
      </c>
      <c r="E265" s="75">
        <f t="shared" si="67"/>
        <v>1.0869525001908187E-2</v>
      </c>
      <c r="F265" s="63">
        <f t="shared" si="68"/>
        <v>4.6275000000000004E-2</v>
      </c>
      <c r="G265" s="63">
        <f t="shared" si="69"/>
        <v>1.0869525001908186E-3</v>
      </c>
      <c r="H265" s="63">
        <f t="shared" si="70"/>
        <v>2.1413756250000002E-2</v>
      </c>
      <c r="I265" s="63">
        <f t="shared" si="71"/>
        <v>9.9092157046875018E-3</v>
      </c>
      <c r="J265" s="63">
        <f t="shared" si="72"/>
        <v>4.5854895673441412E-3</v>
      </c>
      <c r="K265" s="63">
        <f t="shared" si="73"/>
        <v>5.0298726946330127E-4</v>
      </c>
      <c r="L265" s="63">
        <f t="shared" si="74"/>
        <v>2.3275735894414266E-4</v>
      </c>
      <c r="M265" s="63">
        <f t="shared" ca="1" si="75"/>
        <v>-3.1512873784761979E-3</v>
      </c>
      <c r="N265" s="63">
        <f t="shared" ca="1" si="76"/>
        <v>1.9658317980594005E-5</v>
      </c>
      <c r="O265" s="17">
        <f t="shared" ca="1" si="77"/>
        <v>13729735316.341387</v>
      </c>
      <c r="P265" s="63">
        <f t="shared" ca="1" si="78"/>
        <v>755837375.39078248</v>
      </c>
      <c r="Q265" s="63">
        <f t="shared" ca="1" si="79"/>
        <v>622273784.36364353</v>
      </c>
      <c r="R265">
        <f t="shared" ca="1" si="80"/>
        <v>1.4020812380384384E-2</v>
      </c>
    </row>
    <row r="266" spans="1:18">
      <c r="A266" s="120">
        <v>4642</v>
      </c>
      <c r="B266" s="120">
        <v>-3.1992980002542026E-2</v>
      </c>
      <c r="C266" s="120">
        <v>0.1</v>
      </c>
      <c r="D266" s="75">
        <f t="shared" si="66"/>
        <v>0.4642</v>
      </c>
      <c r="E266" s="75">
        <f t="shared" si="67"/>
        <v>-3.1992980002542026E-2</v>
      </c>
      <c r="F266" s="63">
        <f t="shared" si="68"/>
        <v>4.6420000000000003E-2</v>
      </c>
      <c r="G266" s="63">
        <f t="shared" si="69"/>
        <v>-3.1992980002542026E-3</v>
      </c>
      <c r="H266" s="63">
        <f t="shared" si="70"/>
        <v>2.1548164000000002E-2</v>
      </c>
      <c r="I266" s="63">
        <f t="shared" si="71"/>
        <v>1.0002657728800001E-2</v>
      </c>
      <c r="J266" s="63">
        <f t="shared" si="72"/>
        <v>4.6432337177089609E-3</v>
      </c>
      <c r="K266" s="63">
        <f t="shared" si="73"/>
        <v>-1.4851141317180009E-3</v>
      </c>
      <c r="L266" s="63">
        <f t="shared" si="74"/>
        <v>-6.8938997994349603E-4</v>
      </c>
      <c r="M266" s="63">
        <f t="shared" ca="1" si="75"/>
        <v>-3.1443430461898418E-3</v>
      </c>
      <c r="N266" s="63">
        <f t="shared" ca="1" si="76"/>
        <v>8.322438542394092E-5</v>
      </c>
      <c r="O266" s="17">
        <f t="shared" ca="1" si="77"/>
        <v>13723671407.105663</v>
      </c>
      <c r="P266" s="63">
        <f t="shared" ca="1" si="78"/>
        <v>760057940.4510417</v>
      </c>
      <c r="Q266" s="63">
        <f t="shared" ca="1" si="79"/>
        <v>623032723.60286963</v>
      </c>
      <c r="R266">
        <f t="shared" ca="1" si="80"/>
        <v>-2.8848636956352185E-2</v>
      </c>
    </row>
    <row r="267" spans="1:18">
      <c r="A267" s="120">
        <v>4720</v>
      </c>
      <c r="B267" s="120">
        <v>-1.535679999506101E-2</v>
      </c>
      <c r="C267" s="120">
        <v>0.1</v>
      </c>
      <c r="D267" s="75">
        <f t="shared" si="66"/>
        <v>0.47199999999999998</v>
      </c>
      <c r="E267" s="75">
        <f t="shared" si="67"/>
        <v>-1.535679999506101E-2</v>
      </c>
      <c r="F267" s="63">
        <f t="shared" si="68"/>
        <v>4.7199999999999999E-2</v>
      </c>
      <c r="G267" s="63">
        <f t="shared" si="69"/>
        <v>-1.535679999506101E-3</v>
      </c>
      <c r="H267" s="63">
        <f t="shared" si="70"/>
        <v>2.2278399999999997E-2</v>
      </c>
      <c r="I267" s="63">
        <f t="shared" si="71"/>
        <v>1.0515404799999998E-2</v>
      </c>
      <c r="J267" s="63">
        <f t="shared" si="72"/>
        <v>4.9632710655999985E-3</v>
      </c>
      <c r="K267" s="63">
        <f t="shared" si="73"/>
        <v>-7.2484095976687961E-4</v>
      </c>
      <c r="L267" s="63">
        <f t="shared" si="74"/>
        <v>-3.4212493300996716E-4</v>
      </c>
      <c r="M267" s="63">
        <f t="shared" ca="1" si="75"/>
        <v>-3.1057509755743691E-3</v>
      </c>
      <c r="N267" s="63">
        <f t="shared" ca="1" si="76"/>
        <v>1.5008820207786461E-5</v>
      </c>
      <c r="O267" s="17">
        <f t="shared" ca="1" si="77"/>
        <v>13690783628.426348</v>
      </c>
      <c r="P267" s="63">
        <f t="shared" ca="1" si="78"/>
        <v>782871280.55561805</v>
      </c>
      <c r="Q267" s="63">
        <f t="shared" ca="1" si="79"/>
        <v>627075274.94675815</v>
      </c>
      <c r="R267">
        <f t="shared" ca="1" si="80"/>
        <v>-1.2251049019486641E-2</v>
      </c>
    </row>
    <row r="268" spans="1:18">
      <c r="A268" s="120">
        <v>4732</v>
      </c>
      <c r="B268" s="120">
        <v>-3.1050799952936359E-3</v>
      </c>
      <c r="C268" s="120">
        <v>0.1</v>
      </c>
      <c r="D268" s="75">
        <f t="shared" si="66"/>
        <v>0.47320000000000001</v>
      </c>
      <c r="E268" s="75">
        <f t="shared" si="67"/>
        <v>-3.1050799952936359E-3</v>
      </c>
      <c r="F268" s="63">
        <f t="shared" si="68"/>
        <v>4.7320000000000001E-2</v>
      </c>
      <c r="G268" s="63">
        <f t="shared" si="69"/>
        <v>-3.1050799952936359E-4</v>
      </c>
      <c r="H268" s="63">
        <f t="shared" si="70"/>
        <v>2.2391824000000001E-2</v>
      </c>
      <c r="I268" s="63">
        <f t="shared" si="71"/>
        <v>1.05958111168E-2</v>
      </c>
      <c r="J268" s="63">
        <f t="shared" si="72"/>
        <v>5.0139378204697603E-3</v>
      </c>
      <c r="K268" s="63">
        <f t="shared" si="73"/>
        <v>-1.4693238537729486E-4</v>
      </c>
      <c r="L268" s="63">
        <f t="shared" si="74"/>
        <v>-6.9528404760535936E-5</v>
      </c>
      <c r="M268" s="63">
        <f t="shared" ca="1" si="75"/>
        <v>-3.0996286666815777E-3</v>
      </c>
      <c r="N268" s="63">
        <f t="shared" ca="1" si="76"/>
        <v>2.9716983636644431E-12</v>
      </c>
      <c r="O268" s="17">
        <f t="shared" ca="1" si="77"/>
        <v>13685683904.503876</v>
      </c>
      <c r="P268" s="63">
        <f t="shared" ca="1" si="78"/>
        <v>786397161.77049553</v>
      </c>
      <c r="Q268" s="63">
        <f t="shared" ca="1" si="79"/>
        <v>627691184.59571934</v>
      </c>
      <c r="R268">
        <f t="shared" ca="1" si="80"/>
        <v>-5.4513286120582045E-6</v>
      </c>
    </row>
    <row r="269" spans="1:18">
      <c r="A269" s="120">
        <v>4749</v>
      </c>
      <c r="B269" s="120">
        <v>-8.1810001574922353E-5</v>
      </c>
      <c r="C269" s="120">
        <v>0.1</v>
      </c>
      <c r="D269" s="75">
        <f t="shared" si="66"/>
        <v>0.47489999999999999</v>
      </c>
      <c r="E269" s="75">
        <f t="shared" si="67"/>
        <v>-8.1810001574922353E-5</v>
      </c>
      <c r="F269" s="63">
        <f t="shared" si="68"/>
        <v>4.7490000000000004E-2</v>
      </c>
      <c r="G269" s="63">
        <f t="shared" si="69"/>
        <v>-8.181000157492236E-6</v>
      </c>
      <c r="H269" s="63">
        <f t="shared" si="70"/>
        <v>2.2553001000000003E-2</v>
      </c>
      <c r="I269" s="63">
        <f t="shared" si="71"/>
        <v>1.0710420174900001E-2</v>
      </c>
      <c r="J269" s="63">
        <f t="shared" si="72"/>
        <v>5.0863785410600101E-3</v>
      </c>
      <c r="K269" s="63">
        <f t="shared" si="73"/>
        <v>-3.885156974793063E-6</v>
      </c>
      <c r="L269" s="63">
        <f t="shared" si="74"/>
        <v>-1.8450610473292256E-6</v>
      </c>
      <c r="M269" s="63">
        <f t="shared" ca="1" si="75"/>
        <v>-3.0908709159732655E-3</v>
      </c>
      <c r="N269" s="63">
        <f t="shared" ca="1" si="76"/>
        <v>9.0544475865597925E-7</v>
      </c>
      <c r="O269" s="17">
        <f t="shared" ca="1" si="77"/>
        <v>13678441039.321115</v>
      </c>
      <c r="P269" s="63">
        <f t="shared" ca="1" si="78"/>
        <v>791399399.94362605</v>
      </c>
      <c r="Q269" s="63">
        <f t="shared" ca="1" si="79"/>
        <v>628560960.23932576</v>
      </c>
      <c r="R269">
        <f t="shared" ca="1" si="80"/>
        <v>3.0090609143983431E-3</v>
      </c>
    </row>
    <row r="270" spans="1:18">
      <c r="A270" s="120">
        <v>4751.5</v>
      </c>
      <c r="B270" s="120">
        <v>-6.1960350067238323E-3</v>
      </c>
      <c r="C270" s="120">
        <v>0.1</v>
      </c>
      <c r="D270" s="75">
        <f t="shared" si="66"/>
        <v>0.47515000000000002</v>
      </c>
      <c r="E270" s="75">
        <f t="shared" si="67"/>
        <v>-6.1960350067238323E-3</v>
      </c>
      <c r="F270" s="63">
        <f t="shared" si="68"/>
        <v>4.7515000000000002E-2</v>
      </c>
      <c r="G270" s="63">
        <f t="shared" si="69"/>
        <v>-6.1960350067238326E-4</v>
      </c>
      <c r="H270" s="63">
        <f t="shared" si="70"/>
        <v>2.2576752250000002E-2</v>
      </c>
      <c r="I270" s="63">
        <f t="shared" si="71"/>
        <v>1.0727343831587501E-2</v>
      </c>
      <c r="J270" s="63">
        <f t="shared" si="72"/>
        <v>5.0970974215788015E-3</v>
      </c>
      <c r="K270" s="63">
        <f t="shared" si="73"/>
        <v>-2.9440460334448289E-4</v>
      </c>
      <c r="L270" s="63">
        <f t="shared" si="74"/>
        <v>-1.3988634727913105E-4</v>
      </c>
      <c r="M270" s="63">
        <f t="shared" ca="1" si="75"/>
        <v>-3.0895746577268676E-3</v>
      </c>
      <c r="N270" s="63">
        <f t="shared" ca="1" si="76"/>
        <v>9.6500958998903445E-7</v>
      </c>
      <c r="O270" s="17">
        <f t="shared" ca="1" si="77"/>
        <v>13677374107.790102</v>
      </c>
      <c r="P270" s="63">
        <f t="shared" ca="1" si="78"/>
        <v>792135735.4391017</v>
      </c>
      <c r="Q270" s="63">
        <f t="shared" ca="1" si="79"/>
        <v>628688594.78583932</v>
      </c>
      <c r="R270">
        <f t="shared" ca="1" si="80"/>
        <v>-3.1064603489969647E-3</v>
      </c>
    </row>
    <row r="271" spans="1:18">
      <c r="A271" s="120">
        <v>5323</v>
      </c>
      <c r="B271" s="120">
        <v>-3.7078699970152229E-3</v>
      </c>
      <c r="C271" s="120">
        <v>0.1</v>
      </c>
      <c r="D271" s="75">
        <f t="shared" si="66"/>
        <v>0.5323</v>
      </c>
      <c r="E271" s="75">
        <f t="shared" si="67"/>
        <v>-3.7078699970152229E-3</v>
      </c>
      <c r="F271" s="63">
        <f t="shared" si="68"/>
        <v>5.323E-2</v>
      </c>
      <c r="G271" s="63">
        <f t="shared" si="69"/>
        <v>-3.7078699970152231E-4</v>
      </c>
      <c r="H271" s="63">
        <f t="shared" si="70"/>
        <v>2.8334328999999998E-2</v>
      </c>
      <c r="I271" s="63">
        <f t="shared" si="71"/>
        <v>1.5082363326699998E-2</v>
      </c>
      <c r="J271" s="63">
        <f t="shared" si="72"/>
        <v>8.0283419988024084E-3</v>
      </c>
      <c r="K271" s="63">
        <f t="shared" si="73"/>
        <v>-1.9736991994112032E-4</v>
      </c>
      <c r="L271" s="63">
        <f t="shared" si="74"/>
        <v>-1.0506000838465835E-4</v>
      </c>
      <c r="M271" s="63">
        <f t="shared" ca="1" si="75"/>
        <v>-2.7370373847109318E-3</v>
      </c>
      <c r="N271" s="63">
        <f t="shared" ca="1" si="76"/>
        <v>9.4251596111357403E-8</v>
      </c>
      <c r="O271" s="17">
        <f t="shared" ca="1" si="77"/>
        <v>13421457526.129387</v>
      </c>
      <c r="P271" s="63">
        <f t="shared" ca="1" si="78"/>
        <v>964797806.51939631</v>
      </c>
      <c r="Q271" s="63">
        <f t="shared" ca="1" si="79"/>
        <v>655974044.28005648</v>
      </c>
      <c r="R271">
        <f t="shared" ca="1" si="80"/>
        <v>-9.7083261230429107E-4</v>
      </c>
    </row>
    <row r="272" spans="1:18">
      <c r="A272" s="120">
        <v>5389</v>
      </c>
      <c r="B272" s="120">
        <v>5.6765899935271591E-3</v>
      </c>
      <c r="C272" s="120">
        <v>0.1</v>
      </c>
      <c r="D272" s="75">
        <f t="shared" si="66"/>
        <v>0.53890000000000005</v>
      </c>
      <c r="E272" s="75">
        <f t="shared" si="67"/>
        <v>5.6765899935271591E-3</v>
      </c>
      <c r="F272" s="63">
        <f t="shared" si="68"/>
        <v>5.3890000000000007E-2</v>
      </c>
      <c r="G272" s="63">
        <f t="shared" si="69"/>
        <v>5.6765899935271589E-4</v>
      </c>
      <c r="H272" s="63">
        <f t="shared" si="70"/>
        <v>2.9041321000000005E-2</v>
      </c>
      <c r="I272" s="63">
        <f t="shared" si="71"/>
        <v>1.5650367886900003E-2</v>
      </c>
      <c r="J272" s="63">
        <f t="shared" si="72"/>
        <v>8.4339832542504132E-3</v>
      </c>
      <c r="K272" s="63">
        <f t="shared" si="73"/>
        <v>3.059114347511786E-4</v>
      </c>
      <c r="L272" s="63">
        <f t="shared" si="74"/>
        <v>1.6485567218741016E-4</v>
      </c>
      <c r="M272" s="63">
        <f t="shared" ca="1" si="75"/>
        <v>-2.689114506808081E-3</v>
      </c>
      <c r="N272" s="63">
        <f t="shared" ca="1" si="76"/>
        <v>6.9985011786929295E-6</v>
      </c>
      <c r="O272" s="17">
        <f t="shared" ca="1" si="77"/>
        <v>13390379573.744814</v>
      </c>
      <c r="P272" s="63">
        <f t="shared" ca="1" si="78"/>
        <v>985231355.76464903</v>
      </c>
      <c r="Q272" s="63">
        <f t="shared" ca="1" si="79"/>
        <v>658875771.76767039</v>
      </c>
      <c r="R272">
        <f t="shared" ca="1" si="80"/>
        <v>8.3657045003352401E-3</v>
      </c>
    </row>
    <row r="273" spans="1:18">
      <c r="A273" s="120">
        <v>5401</v>
      </c>
      <c r="B273" s="120">
        <v>3.9283099977183156E-3</v>
      </c>
      <c r="C273" s="120">
        <v>0.1</v>
      </c>
      <c r="D273" s="75">
        <f t="shared" si="66"/>
        <v>0.54010000000000002</v>
      </c>
      <c r="E273" s="75">
        <f t="shared" si="67"/>
        <v>3.9283099977183156E-3</v>
      </c>
      <c r="F273" s="63">
        <f t="shared" si="68"/>
        <v>5.4010000000000002E-2</v>
      </c>
      <c r="G273" s="63">
        <f t="shared" si="69"/>
        <v>3.9283099977183156E-4</v>
      </c>
      <c r="H273" s="63">
        <f t="shared" si="70"/>
        <v>2.9170801000000003E-2</v>
      </c>
      <c r="I273" s="63">
        <f t="shared" si="71"/>
        <v>1.5755149620100002E-2</v>
      </c>
      <c r="J273" s="63">
        <f t="shared" si="72"/>
        <v>8.5093563098160123E-3</v>
      </c>
      <c r="K273" s="63">
        <f t="shared" si="73"/>
        <v>2.1216802297676623E-4</v>
      </c>
      <c r="L273" s="63">
        <f t="shared" si="74"/>
        <v>1.1459194920975145E-4</v>
      </c>
      <c r="M273" s="63">
        <f t="shared" ca="1" si="75"/>
        <v>-2.6802408646552662E-3</v>
      </c>
      <c r="N273" s="63">
        <f t="shared" ca="1" si="76"/>
        <v>4.3672944500578613E-6</v>
      </c>
      <c r="O273" s="17">
        <f t="shared" ca="1" si="77"/>
        <v>13384695566.207119</v>
      </c>
      <c r="P273" s="63">
        <f t="shared" ca="1" si="78"/>
        <v>988956135.20864058</v>
      </c>
      <c r="Q273" s="63">
        <f t="shared" ca="1" si="79"/>
        <v>659397667.26204491</v>
      </c>
      <c r="R273">
        <f t="shared" ca="1" si="80"/>
        <v>6.6085508623735818E-3</v>
      </c>
    </row>
    <row r="274" spans="1:18">
      <c r="A274" s="120">
        <v>5474.5</v>
      </c>
      <c r="B274" s="120">
        <v>3.970094992837403E-3</v>
      </c>
      <c r="C274" s="120">
        <v>0.1</v>
      </c>
      <c r="D274" s="75">
        <f t="shared" si="66"/>
        <v>0.54744999999999999</v>
      </c>
      <c r="E274" s="75">
        <f t="shared" si="67"/>
        <v>3.970094992837403E-3</v>
      </c>
      <c r="F274" s="63">
        <f t="shared" si="68"/>
        <v>5.4745000000000002E-2</v>
      </c>
      <c r="G274" s="63">
        <f t="shared" si="69"/>
        <v>3.9700949928374031E-4</v>
      </c>
      <c r="H274" s="63">
        <f t="shared" si="70"/>
        <v>2.9970150250000001E-2</v>
      </c>
      <c r="I274" s="63">
        <f t="shared" si="71"/>
        <v>1.6407158754362501E-2</v>
      </c>
      <c r="J274" s="63">
        <f t="shared" si="72"/>
        <v>8.9820990600757503E-3</v>
      </c>
      <c r="K274" s="63">
        <f t="shared" si="73"/>
        <v>2.1734285038288364E-4</v>
      </c>
      <c r="L274" s="63">
        <f t="shared" si="74"/>
        <v>1.1898434344210964E-4</v>
      </c>
      <c r="M274" s="63">
        <f t="shared" ca="1" si="75"/>
        <v>-2.6248129463522282E-3</v>
      </c>
      <c r="N274" s="63">
        <f t="shared" ca="1" si="76"/>
        <v>4.3492810726386425E-6</v>
      </c>
      <c r="O274" s="17">
        <f t="shared" ca="1" si="77"/>
        <v>13349656971.622623</v>
      </c>
      <c r="P274" s="63">
        <f t="shared" ca="1" si="78"/>
        <v>1011832643.9123107</v>
      </c>
      <c r="Q274" s="63">
        <f t="shared" ca="1" si="79"/>
        <v>662555852.05593765</v>
      </c>
      <c r="R274">
        <f t="shared" ca="1" si="80"/>
        <v>6.5949079391896311E-3</v>
      </c>
    </row>
    <row r="275" spans="1:18">
      <c r="A275" s="120">
        <v>5530.5</v>
      </c>
      <c r="B275" s="120">
        <v>9.8114549982710741E-3</v>
      </c>
      <c r="C275" s="120">
        <v>0.1</v>
      </c>
      <c r="D275" s="75">
        <f t="shared" si="66"/>
        <v>0.55305000000000004</v>
      </c>
      <c r="E275" s="75">
        <f t="shared" si="67"/>
        <v>9.8114549982710741E-3</v>
      </c>
      <c r="F275" s="63">
        <f t="shared" si="68"/>
        <v>5.5305000000000007E-2</v>
      </c>
      <c r="G275" s="63">
        <f t="shared" si="69"/>
        <v>9.8114549982710754E-4</v>
      </c>
      <c r="H275" s="63">
        <f t="shared" si="70"/>
        <v>3.0586430250000005E-2</v>
      </c>
      <c r="I275" s="63">
        <f t="shared" si="71"/>
        <v>1.6915825249762505E-2</v>
      </c>
      <c r="J275" s="63">
        <f t="shared" si="72"/>
        <v>9.355297154381154E-3</v>
      </c>
      <c r="K275" s="63">
        <f t="shared" si="73"/>
        <v>5.4262251867938187E-4</v>
      </c>
      <c r="L275" s="63">
        <f t="shared" si="74"/>
        <v>3.0009738395563219E-4</v>
      </c>
      <c r="M275" s="63">
        <f t="shared" ca="1" si="75"/>
        <v>-2.5813394590778896E-3</v>
      </c>
      <c r="N275" s="63">
        <f t="shared" ca="1" si="76"/>
        <v>1.535813544620992E-5</v>
      </c>
      <c r="O275" s="17">
        <f t="shared" ca="1" si="77"/>
        <v>13322703079.407928</v>
      </c>
      <c r="P275" s="63">
        <f t="shared" ca="1" si="78"/>
        <v>1029331884.4092422</v>
      </c>
      <c r="Q275" s="63">
        <f t="shared" ca="1" si="79"/>
        <v>664917518.86150122</v>
      </c>
      <c r="R275">
        <f t="shared" ca="1" si="80"/>
        <v>1.2392794457348963E-2</v>
      </c>
    </row>
    <row r="276" spans="1:18">
      <c r="A276" s="120">
        <v>6276</v>
      </c>
      <c r="B276" s="120">
        <v>9.2495599965332076E-3</v>
      </c>
      <c r="C276" s="120">
        <v>1</v>
      </c>
      <c r="D276" s="75">
        <f t="shared" si="66"/>
        <v>0.62760000000000005</v>
      </c>
      <c r="E276" s="75">
        <f t="shared" si="67"/>
        <v>9.2495599965332076E-3</v>
      </c>
      <c r="F276" s="63">
        <f t="shared" si="68"/>
        <v>0.62760000000000005</v>
      </c>
      <c r="G276" s="63">
        <f t="shared" si="69"/>
        <v>9.2495599965332076E-3</v>
      </c>
      <c r="H276" s="63">
        <f t="shared" si="70"/>
        <v>0.39388176000000008</v>
      </c>
      <c r="I276" s="63">
        <f t="shared" si="71"/>
        <v>0.24720019257600007</v>
      </c>
      <c r="J276" s="63">
        <f t="shared" si="72"/>
        <v>0.15514284086069766</v>
      </c>
      <c r="K276" s="63">
        <f t="shared" si="73"/>
        <v>5.8050238538242416E-3</v>
      </c>
      <c r="L276" s="63">
        <f t="shared" si="74"/>
        <v>3.6432329706600941E-3</v>
      </c>
      <c r="M276" s="63">
        <f t="shared" ca="1" si="75"/>
        <v>-1.9002087846326648E-3</v>
      </c>
      <c r="N276" s="63">
        <f t="shared" ca="1" si="76"/>
        <v>1.243173438734611E-4</v>
      </c>
      <c r="O276" s="17">
        <f t="shared" ca="1" si="77"/>
        <v>1294302281763.0085</v>
      </c>
      <c r="P276" s="63">
        <f t="shared" ca="1" si="78"/>
        <v>126687127505.71202</v>
      </c>
      <c r="Q276" s="63">
        <f t="shared" ca="1" si="79"/>
        <v>69257760140.83519</v>
      </c>
      <c r="R276">
        <f t="shared" ca="1" si="80"/>
        <v>1.1149768781165872E-2</v>
      </c>
    </row>
    <row r="277" spans="1:18">
      <c r="A277" s="120">
        <v>6378.5</v>
      </c>
      <c r="B277" s="120">
        <v>5.4663349947077222E-3</v>
      </c>
      <c r="C277" s="120">
        <v>1</v>
      </c>
      <c r="D277" s="75">
        <f t="shared" si="66"/>
        <v>0.63785000000000003</v>
      </c>
      <c r="E277" s="75">
        <f t="shared" si="67"/>
        <v>5.4663349947077222E-3</v>
      </c>
      <c r="F277" s="63">
        <f t="shared" si="68"/>
        <v>0.63785000000000003</v>
      </c>
      <c r="G277" s="63">
        <f t="shared" si="69"/>
        <v>5.4663349947077222E-3</v>
      </c>
      <c r="H277" s="63">
        <f t="shared" si="70"/>
        <v>0.40685262250000004</v>
      </c>
      <c r="I277" s="63">
        <f t="shared" si="71"/>
        <v>0.25951094526162505</v>
      </c>
      <c r="J277" s="63">
        <f t="shared" si="72"/>
        <v>0.16552905643512755</v>
      </c>
      <c r="K277" s="63">
        <f t="shared" si="73"/>
        <v>3.4867017763743208E-3</v>
      </c>
      <c r="L277" s="63">
        <f t="shared" si="74"/>
        <v>2.2239927280603604E-3</v>
      </c>
      <c r="M277" s="63">
        <f t="shared" ca="1" si="75"/>
        <v>-1.791664540017739E-3</v>
      </c>
      <c r="N277" s="63">
        <f t="shared" ca="1" si="76"/>
        <v>5.2678557246075014E-5</v>
      </c>
      <c r="O277" s="17">
        <f t="shared" ca="1" si="77"/>
        <v>1288784631161.3735</v>
      </c>
      <c r="P277" s="63">
        <f t="shared" ca="1" si="78"/>
        <v>130002887863.84708</v>
      </c>
      <c r="Q277" s="63">
        <f t="shared" ca="1" si="79"/>
        <v>69581603096.423767</v>
      </c>
      <c r="R277">
        <f t="shared" ca="1" si="80"/>
        <v>7.2579995347254612E-3</v>
      </c>
    </row>
    <row r="278" spans="1:18">
      <c r="A278" s="120">
        <v>6412</v>
      </c>
      <c r="B278" s="120">
        <v>-2.0864279998932034E-2</v>
      </c>
      <c r="C278" s="120">
        <v>0.1</v>
      </c>
      <c r="D278" s="75">
        <f t="shared" si="66"/>
        <v>0.64119999999999999</v>
      </c>
      <c r="E278" s="75">
        <f t="shared" si="67"/>
        <v>-2.0864279998932034E-2</v>
      </c>
      <c r="F278" s="63">
        <f t="shared" si="68"/>
        <v>6.4119999999999996E-2</v>
      </c>
      <c r="G278" s="63">
        <f t="shared" si="69"/>
        <v>-2.0864279998932035E-3</v>
      </c>
      <c r="H278" s="63">
        <f t="shared" si="70"/>
        <v>4.1113744000000001E-2</v>
      </c>
      <c r="I278" s="63">
        <f t="shared" si="71"/>
        <v>2.6362132652800001E-2</v>
      </c>
      <c r="J278" s="63">
        <f t="shared" si="72"/>
        <v>1.690339945697536E-2</v>
      </c>
      <c r="K278" s="63">
        <f t="shared" si="73"/>
        <v>-1.337817633531522E-3</v>
      </c>
      <c r="L278" s="63">
        <f t="shared" si="74"/>
        <v>-8.5780866662041192E-4</v>
      </c>
      <c r="M278" s="63">
        <f t="shared" ca="1" si="75"/>
        <v>-1.755408394310886E-3</v>
      </c>
      <c r="N278" s="63">
        <f t="shared" ca="1" si="76"/>
        <v>3.6514897400189644E-5</v>
      </c>
      <c r="O278" s="17">
        <f t="shared" ca="1" si="77"/>
        <v>12869660342.350945</v>
      </c>
      <c r="P278" s="63">
        <f t="shared" ca="1" si="78"/>
        <v>1310883440.4675279</v>
      </c>
      <c r="Q278" s="63">
        <f t="shared" ca="1" si="79"/>
        <v>696844160.98866749</v>
      </c>
      <c r="R278">
        <f t="shared" ca="1" si="80"/>
        <v>-1.9108871604621148E-2</v>
      </c>
    </row>
    <row r="279" spans="1:18">
      <c r="A279" s="120">
        <v>6414.5</v>
      </c>
      <c r="B279" s="120">
        <v>-3.9785050030332059E-3</v>
      </c>
      <c r="C279" s="120">
        <v>0.1</v>
      </c>
      <c r="D279" s="75">
        <f t="shared" si="66"/>
        <v>0.64144999999999996</v>
      </c>
      <c r="E279" s="75">
        <f t="shared" si="67"/>
        <v>-3.9785050030332059E-3</v>
      </c>
      <c r="F279" s="63">
        <f t="shared" si="68"/>
        <v>6.4144999999999994E-2</v>
      </c>
      <c r="G279" s="63">
        <f t="shared" si="69"/>
        <v>-3.9785050030332063E-4</v>
      </c>
      <c r="H279" s="63">
        <f t="shared" si="70"/>
        <v>4.1145810249999991E-2</v>
      </c>
      <c r="I279" s="63">
        <f t="shared" si="71"/>
        <v>2.6392979984862494E-2</v>
      </c>
      <c r="J279" s="63">
        <f t="shared" si="72"/>
        <v>1.6929777011290045E-2</v>
      </c>
      <c r="K279" s="63">
        <f t="shared" si="73"/>
        <v>-2.5520120341956498E-4</v>
      </c>
      <c r="L279" s="63">
        <f t="shared" si="74"/>
        <v>-1.6369881193347994E-4</v>
      </c>
      <c r="M279" s="63">
        <f t="shared" ca="1" si="75"/>
        <v>-1.7526872895238131E-3</v>
      </c>
      <c r="N279" s="63">
        <f t="shared" ca="1" si="76"/>
        <v>4.9542644937721815E-7</v>
      </c>
      <c r="O279" s="17">
        <f t="shared" ca="1" si="77"/>
        <v>12868300174.797152</v>
      </c>
      <c r="P279" s="63">
        <f t="shared" ca="1" si="78"/>
        <v>1311693806.2381058</v>
      </c>
      <c r="Q279" s="63">
        <f t="shared" ca="1" si="79"/>
        <v>696920286.93787813</v>
      </c>
      <c r="R279">
        <f t="shared" ca="1" si="80"/>
        <v>-2.2258177135093928E-3</v>
      </c>
    </row>
    <row r="280" spans="1:18">
      <c r="A280" s="120">
        <v>6421.5</v>
      </c>
      <c r="B280" s="120">
        <v>2.5016650033649057E-3</v>
      </c>
      <c r="C280" s="120">
        <v>0.1</v>
      </c>
      <c r="D280" s="75">
        <f t="shared" si="66"/>
        <v>0.64215</v>
      </c>
      <c r="E280" s="75">
        <f t="shared" si="67"/>
        <v>2.5016650033649057E-3</v>
      </c>
      <c r="F280" s="63">
        <f t="shared" si="68"/>
        <v>6.4215000000000008E-2</v>
      </c>
      <c r="G280" s="63">
        <f t="shared" si="69"/>
        <v>2.5016650033649057E-4</v>
      </c>
      <c r="H280" s="63">
        <f t="shared" si="70"/>
        <v>4.1235662250000006E-2</v>
      </c>
      <c r="I280" s="63">
        <f t="shared" si="71"/>
        <v>2.6479480513837503E-2</v>
      </c>
      <c r="J280" s="63">
        <f t="shared" si="72"/>
        <v>1.7003798411960754E-2</v>
      </c>
      <c r="K280" s="63">
        <f t="shared" si="73"/>
        <v>1.6064441819107743E-4</v>
      </c>
      <c r="L280" s="63">
        <f t="shared" si="74"/>
        <v>1.0315781314140038E-4</v>
      </c>
      <c r="M280" s="63">
        <f t="shared" ca="1" si="75"/>
        <v>-1.7450568007748527E-3</v>
      </c>
      <c r="N280" s="63">
        <f t="shared" ca="1" si="76"/>
        <v>1.8034646081756045E-6</v>
      </c>
      <c r="O280" s="17">
        <f t="shared" ca="1" si="77"/>
        <v>12864489487.153763</v>
      </c>
      <c r="P280" s="63">
        <f t="shared" ca="1" si="78"/>
        <v>1313963063.8425701</v>
      </c>
      <c r="Q280" s="63">
        <f t="shared" ca="1" si="79"/>
        <v>697132995.69617808</v>
      </c>
      <c r="R280">
        <f t="shared" ca="1" si="80"/>
        <v>4.2467218041397584E-3</v>
      </c>
    </row>
    <row r="281" spans="1:18">
      <c r="A281" s="120">
        <v>6426.5</v>
      </c>
      <c r="B281" s="120">
        <v>1.3273215001390781E-2</v>
      </c>
      <c r="C281" s="120">
        <v>0.1</v>
      </c>
      <c r="D281" s="75">
        <f t="shared" si="66"/>
        <v>0.64265000000000005</v>
      </c>
      <c r="E281" s="75">
        <f t="shared" si="67"/>
        <v>1.3273215001390781E-2</v>
      </c>
      <c r="F281" s="63">
        <f t="shared" si="68"/>
        <v>6.4265000000000003E-2</v>
      </c>
      <c r="G281" s="63">
        <f t="shared" si="69"/>
        <v>1.3273215001390782E-3</v>
      </c>
      <c r="H281" s="63">
        <f t="shared" si="70"/>
        <v>4.1299902250000006E-2</v>
      </c>
      <c r="I281" s="63">
        <f t="shared" si="71"/>
        <v>2.6541382180962508E-2</v>
      </c>
      <c r="J281" s="63">
        <f t="shared" si="72"/>
        <v>1.7056819258595556E-2</v>
      </c>
      <c r="K281" s="63">
        <f t="shared" si="73"/>
        <v>8.530031620643787E-4</v>
      </c>
      <c r="L281" s="63">
        <f t="shared" si="74"/>
        <v>5.48182482100673E-4</v>
      </c>
      <c r="M281" s="63">
        <f t="shared" ca="1" si="75"/>
        <v>-1.7395961701540275E-3</v>
      </c>
      <c r="N281" s="63">
        <f t="shared" ca="1" si="76"/>
        <v>2.2538449927246061E-5</v>
      </c>
      <c r="O281" s="17">
        <f t="shared" ca="1" si="77"/>
        <v>12861765566.480827</v>
      </c>
      <c r="P281" s="63">
        <f t="shared" ca="1" si="78"/>
        <v>1315584170.9864192</v>
      </c>
      <c r="Q281" s="63">
        <f t="shared" ca="1" si="79"/>
        <v>697284529.87987077</v>
      </c>
      <c r="R281">
        <f t="shared" ca="1" si="80"/>
        <v>1.5012811171544809E-2</v>
      </c>
    </row>
    <row r="282" spans="1:18">
      <c r="A282" s="120">
        <v>6431.5</v>
      </c>
      <c r="B282" s="120">
        <v>4.0447650026180781E-3</v>
      </c>
      <c r="C282" s="120">
        <v>0.1</v>
      </c>
      <c r="D282" s="75">
        <f t="shared" si="66"/>
        <v>0.64315</v>
      </c>
      <c r="E282" s="75">
        <f t="shared" si="67"/>
        <v>4.0447650026180781E-3</v>
      </c>
      <c r="F282" s="63">
        <f t="shared" si="68"/>
        <v>6.4314999999999997E-2</v>
      </c>
      <c r="G282" s="63">
        <f t="shared" si="69"/>
        <v>4.0447650026180786E-4</v>
      </c>
      <c r="H282" s="63">
        <f t="shared" si="70"/>
        <v>4.1364192250000001E-2</v>
      </c>
      <c r="I282" s="63">
        <f t="shared" si="71"/>
        <v>2.6603380245587501E-2</v>
      </c>
      <c r="J282" s="63">
        <f t="shared" si="72"/>
        <v>1.7109964004949602E-2</v>
      </c>
      <c r="K282" s="63">
        <f t="shared" si="73"/>
        <v>2.6013906114338175E-4</v>
      </c>
      <c r="L282" s="63">
        <f t="shared" si="74"/>
        <v>1.6730843717436598E-4</v>
      </c>
      <c r="M282" s="63">
        <f t="shared" ca="1" si="75"/>
        <v>-1.7341269716045164E-3</v>
      </c>
      <c r="N282" s="63">
        <f t="shared" ca="1" si="76"/>
        <v>3.3395592449734316E-6</v>
      </c>
      <c r="O282" s="17">
        <f t="shared" ca="1" si="77"/>
        <v>12859039979.072077</v>
      </c>
      <c r="P282" s="63">
        <f t="shared" ca="1" si="78"/>
        <v>1317205450.443908</v>
      </c>
      <c r="Q282" s="63">
        <f t="shared" ca="1" si="79"/>
        <v>697435730.06434178</v>
      </c>
      <c r="R282">
        <f t="shared" ca="1" si="80"/>
        <v>5.7788919742225945E-3</v>
      </c>
    </row>
    <row r="283" spans="1:18">
      <c r="A283" s="120">
        <v>7071</v>
      </c>
      <c r="B283" s="120">
        <v>9.6260100035578944E-3</v>
      </c>
      <c r="C283" s="120">
        <v>0.1</v>
      </c>
      <c r="D283" s="75">
        <f t="shared" si="66"/>
        <v>0.70709999999999995</v>
      </c>
      <c r="E283" s="75">
        <f t="shared" si="67"/>
        <v>9.6260100035578944E-3</v>
      </c>
      <c r="F283" s="63">
        <f t="shared" si="68"/>
        <v>7.0709999999999995E-2</v>
      </c>
      <c r="G283" s="63">
        <f t="shared" si="69"/>
        <v>9.626010003557895E-4</v>
      </c>
      <c r="H283" s="63">
        <f t="shared" si="70"/>
        <v>4.9999040999999994E-2</v>
      </c>
      <c r="I283" s="63">
        <f t="shared" si="71"/>
        <v>3.5354321891099993E-2</v>
      </c>
      <c r="J283" s="63">
        <f t="shared" si="72"/>
        <v>2.4999041009196803E-2</v>
      </c>
      <c r="K283" s="63">
        <f t="shared" si="73"/>
        <v>6.8065516735157873E-4</v>
      </c>
      <c r="L283" s="63">
        <f t="shared" si="74"/>
        <v>4.8129126883430129E-4</v>
      </c>
      <c r="M283" s="63">
        <f t="shared" ca="1" si="75"/>
        <v>-9.6398971292469514E-4</v>
      </c>
      <c r="N283" s="63">
        <f t="shared" ca="1" si="76"/>
        <v>1.1214809399510135E-5</v>
      </c>
      <c r="O283" s="17">
        <f t="shared" ca="1" si="77"/>
        <v>12496925097.905581</v>
      </c>
      <c r="P283" s="63">
        <f t="shared" ca="1" si="78"/>
        <v>1525451110.4934857</v>
      </c>
      <c r="Q283" s="63">
        <f t="shared" ca="1" si="79"/>
        <v>713983336.6833024</v>
      </c>
      <c r="R283">
        <f t="shared" ca="1" si="80"/>
        <v>1.058999971648259E-2</v>
      </c>
    </row>
    <row r="284" spans="1:18">
      <c r="A284" s="120">
        <v>7115</v>
      </c>
      <c r="B284" s="120">
        <v>-6.8435000139288604E-4</v>
      </c>
      <c r="C284" s="120">
        <v>1</v>
      </c>
      <c r="D284" s="75">
        <f t="shared" si="66"/>
        <v>0.71150000000000002</v>
      </c>
      <c r="E284" s="75">
        <f t="shared" si="67"/>
        <v>-6.8435000139288604E-4</v>
      </c>
      <c r="F284" s="63">
        <f t="shared" si="68"/>
        <v>0.71150000000000002</v>
      </c>
      <c r="G284" s="63">
        <f t="shared" si="69"/>
        <v>-6.8435000139288604E-4</v>
      </c>
      <c r="H284" s="63">
        <f t="shared" si="70"/>
        <v>0.50623225000000005</v>
      </c>
      <c r="I284" s="63">
        <f t="shared" si="71"/>
        <v>0.36018424587500003</v>
      </c>
      <c r="J284" s="63">
        <f t="shared" si="72"/>
        <v>0.25627109094006251</v>
      </c>
      <c r="K284" s="63">
        <f t="shared" si="73"/>
        <v>-4.8691502599103846E-4</v>
      </c>
      <c r="L284" s="63">
        <f t="shared" si="74"/>
        <v>-3.464400409926239E-4</v>
      </c>
      <c r="M284" s="63">
        <f t="shared" ca="1" si="75"/>
        <v>-9.0584794150802041E-4</v>
      </c>
      <c r="N284" s="63">
        <f t="shared" ca="1" si="76"/>
        <v>4.9061337475247651E-8</v>
      </c>
      <c r="O284" s="17">
        <f t="shared" ca="1" si="77"/>
        <v>1247104226186.8364</v>
      </c>
      <c r="P284" s="63">
        <f t="shared" ca="1" si="78"/>
        <v>153980295440.92975</v>
      </c>
      <c r="Q284" s="63">
        <f t="shared" ca="1" si="79"/>
        <v>71491556781.219925</v>
      </c>
      <c r="R284">
        <f t="shared" ca="1" si="80"/>
        <v>2.2149794011513436E-4</v>
      </c>
    </row>
    <row r="285" spans="1:18">
      <c r="A285">
        <v>7115</v>
      </c>
      <c r="B285">
        <v>-5.8435000391909853E-4</v>
      </c>
      <c r="C285">
        <v>1</v>
      </c>
      <c r="D285" s="75">
        <f t="shared" ref="D285:D348" si="81">A285/A$18</f>
        <v>0.71150000000000002</v>
      </c>
      <c r="E285" s="75">
        <f t="shared" ref="E285:E348" si="82">B285/B$18</f>
        <v>-5.8435000391909853E-4</v>
      </c>
      <c r="F285" s="63">
        <f t="shared" ref="F285:F348" si="83">$C285*D285</f>
        <v>0.71150000000000002</v>
      </c>
      <c r="G285" s="63">
        <f t="shared" ref="G285:G348" si="84">$C285*E285</f>
        <v>-5.8435000391909853E-4</v>
      </c>
      <c r="H285" s="63">
        <f t="shared" ref="H285:H348" si="85">C285*D285*D285</f>
        <v>0.50623225000000005</v>
      </c>
      <c r="I285" s="63">
        <f t="shared" ref="I285:I348" si="86">C285*D285*D285*D285</f>
        <v>0.36018424587500003</v>
      </c>
      <c r="J285" s="63">
        <f t="shared" ref="J285:J348" si="87">C285*D285*D285*D285*D285</f>
        <v>0.25627109094006251</v>
      </c>
      <c r="K285" s="63">
        <f t="shared" ref="K285:K348" si="88">C285*E285*D285</f>
        <v>-4.1576502778843861E-4</v>
      </c>
      <c r="L285" s="63">
        <f t="shared" ref="L285:L348" si="89">C285*E285*D285*D285</f>
        <v>-2.9581681727147409E-4</v>
      </c>
      <c r="M285" s="63">
        <f t="shared" ref="M285:M348" ca="1" si="90">+E$4+E$5*D285+E$6*D285^2</f>
        <v>-9.0584794150802041E-4</v>
      </c>
      <c r="N285" s="63">
        <f t="shared" ref="N285:N348" ca="1" si="91">C285*(M285-E285)^2</f>
        <v>1.0336092387393031E-7</v>
      </c>
      <c r="O285" s="17">
        <f t="shared" ref="O285:O348" ca="1" si="92">(C285*O$1-O$2*F285+O$3*H285)^2</f>
        <v>1247104226186.8364</v>
      </c>
      <c r="P285" s="63">
        <f t="shared" ref="P285:P348" ca="1" si="93">(-C285*O$2+O$4*F285-O$5*H285)^2</f>
        <v>153980295440.92975</v>
      </c>
      <c r="Q285" s="63">
        <f t="shared" ref="Q285:Q348" ca="1" si="94">+(C285*O$3-F285*O$5+H285*O$6)^2</f>
        <v>71491556781.219925</v>
      </c>
      <c r="R285">
        <f t="shared" ref="R285:R348" ca="1" si="95">+E285-M285</f>
        <v>3.2149793758892188E-4</v>
      </c>
    </row>
    <row r="286" spans="1:18">
      <c r="A286">
        <v>7117.5</v>
      </c>
      <c r="B286">
        <v>1.3014249998377636E-3</v>
      </c>
      <c r="C286">
        <v>1</v>
      </c>
      <c r="D286" s="75">
        <f t="shared" si="81"/>
        <v>0.71174999999999999</v>
      </c>
      <c r="E286" s="75">
        <f t="shared" si="82"/>
        <v>1.3014249998377636E-3</v>
      </c>
      <c r="F286" s="63">
        <f t="shared" si="83"/>
        <v>0.71174999999999999</v>
      </c>
      <c r="G286" s="63">
        <f t="shared" si="84"/>
        <v>1.3014249998377636E-3</v>
      </c>
      <c r="H286" s="63">
        <f t="shared" si="85"/>
        <v>0.50658806249999999</v>
      </c>
      <c r="I286" s="63">
        <f t="shared" si="86"/>
        <v>0.36056405348437498</v>
      </c>
      <c r="J286" s="63">
        <f t="shared" si="87"/>
        <v>0.25663146506750389</v>
      </c>
      <c r="K286" s="63">
        <f t="shared" si="88"/>
        <v>9.262892436345282E-4</v>
      </c>
      <c r="L286" s="63">
        <f t="shared" si="89"/>
        <v>6.5928636915687545E-4</v>
      </c>
      <c r="M286" s="63">
        <f t="shared" ca="1" si="90"/>
        <v>-9.0252451133424061E-4</v>
      </c>
      <c r="N286" s="63">
        <f t="shared" ca="1" si="91"/>
        <v>4.8573934477953164E-6</v>
      </c>
      <c r="O286" s="17">
        <f t="shared" ca="1" si="92"/>
        <v>1246956797539.6934</v>
      </c>
      <c r="P286" s="63">
        <f t="shared" ca="1" si="93"/>
        <v>154061833787.54355</v>
      </c>
      <c r="Q286" s="63">
        <f t="shared" ca="1" si="94"/>
        <v>71496772873.674545</v>
      </c>
      <c r="R286">
        <f t="shared" ca="1" si="95"/>
        <v>2.2039495111720042E-3</v>
      </c>
    </row>
    <row r="287" spans="1:18">
      <c r="A287">
        <v>7117.5</v>
      </c>
      <c r="B287">
        <v>2.4014250011532567E-3</v>
      </c>
      <c r="C287">
        <v>1</v>
      </c>
      <c r="D287" s="75">
        <f t="shared" si="81"/>
        <v>0.71174999999999999</v>
      </c>
      <c r="E287" s="75">
        <f t="shared" si="82"/>
        <v>2.4014250011532567E-3</v>
      </c>
      <c r="F287" s="63">
        <f t="shared" si="83"/>
        <v>0.71174999999999999</v>
      </c>
      <c r="G287" s="63">
        <f t="shared" si="84"/>
        <v>2.4014250011532567E-3</v>
      </c>
      <c r="H287" s="63">
        <f t="shared" si="85"/>
        <v>0.50658806249999999</v>
      </c>
      <c r="I287" s="63">
        <f t="shared" si="86"/>
        <v>0.36056405348437498</v>
      </c>
      <c r="J287" s="63">
        <f t="shared" si="87"/>
        <v>0.25663146506750389</v>
      </c>
      <c r="K287" s="63">
        <f t="shared" si="88"/>
        <v>1.7092142445708305E-3</v>
      </c>
      <c r="L287" s="63">
        <f t="shared" si="89"/>
        <v>1.2165332385732886E-3</v>
      </c>
      <c r="M287" s="63">
        <f t="shared" ca="1" si="90"/>
        <v>-9.0252451133424061E-4</v>
      </c>
      <c r="N287" s="63">
        <f t="shared" ca="1" si="91"/>
        <v>1.0916082381066372E-5</v>
      </c>
      <c r="O287" s="17">
        <f t="shared" ca="1" si="92"/>
        <v>1246956797539.6934</v>
      </c>
      <c r="P287" s="63">
        <f t="shared" ca="1" si="93"/>
        <v>154061833787.54355</v>
      </c>
      <c r="Q287" s="63">
        <f t="shared" ca="1" si="94"/>
        <v>71496772873.674545</v>
      </c>
      <c r="R287">
        <f t="shared" ca="1" si="95"/>
        <v>3.3039495124874974E-3</v>
      </c>
    </row>
    <row r="288" spans="1:18">
      <c r="A288">
        <v>7134.5</v>
      </c>
      <c r="B288">
        <v>9.1246949959895574E-3</v>
      </c>
      <c r="C288">
        <v>0.1</v>
      </c>
      <c r="D288" s="75">
        <f t="shared" si="81"/>
        <v>0.71345000000000003</v>
      </c>
      <c r="E288" s="75">
        <f t="shared" si="82"/>
        <v>9.1246949959895574E-3</v>
      </c>
      <c r="F288" s="63">
        <f t="shared" si="83"/>
        <v>7.1345000000000006E-2</v>
      </c>
      <c r="G288" s="63">
        <f t="shared" si="84"/>
        <v>9.124694995989558E-4</v>
      </c>
      <c r="H288" s="63">
        <f t="shared" si="85"/>
        <v>5.0901090250000003E-2</v>
      </c>
      <c r="I288" s="63">
        <f t="shared" si="86"/>
        <v>3.6315382838862501E-2</v>
      </c>
      <c r="J288" s="63">
        <f t="shared" si="87"/>
        <v>2.5909209886386453E-2</v>
      </c>
      <c r="K288" s="63">
        <f t="shared" si="88"/>
        <v>6.5100136448887507E-4</v>
      </c>
      <c r="L288" s="63">
        <f t="shared" si="89"/>
        <v>4.6445692349458796E-4</v>
      </c>
      <c r="M288" s="63">
        <f t="shared" ca="1" si="90"/>
        <v>-8.7986838078532928E-4</v>
      </c>
      <c r="N288" s="63">
        <f t="shared" ca="1" si="91"/>
        <v>1.0009128835990533E-5</v>
      </c>
      <c r="O288" s="17">
        <f t="shared" ca="1" si="92"/>
        <v>12459532378.875448</v>
      </c>
      <c r="P288" s="63">
        <f t="shared" ca="1" si="93"/>
        <v>1546162728.1469584</v>
      </c>
      <c r="Q288" s="63">
        <f t="shared" ca="1" si="94"/>
        <v>715320120.28589666</v>
      </c>
      <c r="R288">
        <f t="shared" ca="1" si="95"/>
        <v>1.0004563376774887E-2</v>
      </c>
    </row>
    <row r="289" spans="1:18">
      <c r="A289">
        <v>7173.5</v>
      </c>
      <c r="B289">
        <v>-6.0572150032385252E-3</v>
      </c>
      <c r="C289">
        <v>0.1</v>
      </c>
      <c r="D289" s="75">
        <f t="shared" si="81"/>
        <v>0.71735000000000004</v>
      </c>
      <c r="E289" s="75">
        <f t="shared" si="82"/>
        <v>-6.0572150032385252E-3</v>
      </c>
      <c r="F289" s="63">
        <f t="shared" si="83"/>
        <v>7.1735000000000007E-2</v>
      </c>
      <c r="G289" s="63">
        <f t="shared" si="84"/>
        <v>-6.0572150032385259E-4</v>
      </c>
      <c r="H289" s="63">
        <f t="shared" si="85"/>
        <v>5.1459102250000006E-2</v>
      </c>
      <c r="I289" s="63">
        <f t="shared" si="86"/>
        <v>3.6914186999037507E-2</v>
      </c>
      <c r="J289" s="63">
        <f t="shared" si="87"/>
        <v>2.6480392043759557E-2</v>
      </c>
      <c r="K289" s="63">
        <f t="shared" si="88"/>
        <v>-4.3451431825731568E-4</v>
      </c>
      <c r="L289" s="63">
        <f t="shared" si="89"/>
        <v>-3.1169884620188543E-4</v>
      </c>
      <c r="M289" s="63">
        <f t="shared" ca="1" si="90"/>
        <v>-8.2751830475395229E-4</v>
      </c>
      <c r="N289" s="63">
        <f t="shared" ca="1" si="91"/>
        <v>2.7349727558140444E-6</v>
      </c>
      <c r="O289" s="17">
        <f t="shared" ca="1" si="92"/>
        <v>12436440819.132212</v>
      </c>
      <c r="P289" s="63">
        <f t="shared" ca="1" si="93"/>
        <v>1558880538.6264846</v>
      </c>
      <c r="Q289" s="63">
        <f t="shared" ca="1" si="94"/>
        <v>716113363.91875565</v>
      </c>
      <c r="R289">
        <f t="shared" ca="1" si="95"/>
        <v>-5.229696698484573E-3</v>
      </c>
    </row>
    <row r="290" spans="1:18">
      <c r="A290">
        <v>7189</v>
      </c>
      <c r="B290">
        <v>7.5345900040701963E-3</v>
      </c>
      <c r="C290">
        <v>1</v>
      </c>
      <c r="D290" s="75">
        <f t="shared" si="81"/>
        <v>0.71889999999999998</v>
      </c>
      <c r="E290" s="75">
        <f t="shared" si="82"/>
        <v>7.5345900040701963E-3</v>
      </c>
      <c r="F290" s="63">
        <f t="shared" si="83"/>
        <v>0.71889999999999998</v>
      </c>
      <c r="G290" s="63">
        <f t="shared" si="84"/>
        <v>7.5345900040701963E-3</v>
      </c>
      <c r="H290" s="63">
        <f t="shared" si="85"/>
        <v>0.51681721000000003</v>
      </c>
      <c r="I290" s="63">
        <f t="shared" si="86"/>
        <v>0.37153989226900003</v>
      </c>
      <c r="J290" s="63">
        <f t="shared" si="87"/>
        <v>0.26710002855218412</v>
      </c>
      <c r="K290" s="63">
        <f t="shared" si="88"/>
        <v>5.4166167539260639E-3</v>
      </c>
      <c r="L290" s="63">
        <f t="shared" si="89"/>
        <v>3.8940057843974475E-3</v>
      </c>
      <c r="M290" s="63">
        <f t="shared" ca="1" si="90"/>
        <v>-8.0656775015041683E-4</v>
      </c>
      <c r="N290" s="63">
        <f t="shared" ca="1" si="91"/>
        <v>6.9574912680794664E-5</v>
      </c>
      <c r="O290" s="17">
        <f t="shared" ca="1" si="92"/>
        <v>1242723687913.8586</v>
      </c>
      <c r="P290" s="63">
        <f t="shared" ca="1" si="93"/>
        <v>156393429199.23801</v>
      </c>
      <c r="Q290" s="63">
        <f t="shared" ca="1" si="94"/>
        <v>71642274827.951294</v>
      </c>
      <c r="R290">
        <f t="shared" ca="1" si="95"/>
        <v>8.3411577542206131E-3</v>
      </c>
    </row>
    <row r="291" spans="1:18">
      <c r="A291">
        <v>7191.5</v>
      </c>
      <c r="B291">
        <v>7.0203649956965819E-3</v>
      </c>
      <c r="C291">
        <v>1</v>
      </c>
      <c r="D291" s="75">
        <f t="shared" si="81"/>
        <v>0.71914999999999996</v>
      </c>
      <c r="E291" s="75">
        <f t="shared" si="82"/>
        <v>7.0203649956965819E-3</v>
      </c>
      <c r="F291" s="63">
        <f t="shared" si="83"/>
        <v>0.71914999999999996</v>
      </c>
      <c r="G291" s="63">
        <f t="shared" si="84"/>
        <v>7.0203649956965819E-3</v>
      </c>
      <c r="H291" s="63">
        <f t="shared" si="85"/>
        <v>0.51717672249999991</v>
      </c>
      <c r="I291" s="63">
        <f t="shared" si="86"/>
        <v>0.37192763998587491</v>
      </c>
      <c r="J291" s="63">
        <f t="shared" si="87"/>
        <v>0.26747176229584191</v>
      </c>
      <c r="K291" s="63">
        <f t="shared" si="88"/>
        <v>5.0486954866551968E-3</v>
      </c>
      <c r="L291" s="63">
        <f t="shared" si="89"/>
        <v>3.6307693592280846E-3</v>
      </c>
      <c r="M291" s="63">
        <f t="shared" ca="1" si="90"/>
        <v>-8.0318091730435109E-4</v>
      </c>
      <c r="N291" s="63">
        <f t="shared" ca="1" si="91"/>
        <v>6.12078706528336E-5</v>
      </c>
      <c r="O291" s="17">
        <f t="shared" ca="1" si="92"/>
        <v>1242575096203.6536</v>
      </c>
      <c r="P291" s="63">
        <f t="shared" ca="1" si="93"/>
        <v>156474936813.33231</v>
      </c>
      <c r="Q291" s="63">
        <f t="shared" ca="1" si="94"/>
        <v>71647233554.468994</v>
      </c>
      <c r="R291">
        <f t="shared" ca="1" si="95"/>
        <v>7.823545913000933E-3</v>
      </c>
    </row>
    <row r="292" spans="1:18">
      <c r="A292">
        <v>7207.5</v>
      </c>
      <c r="B292">
        <v>7.9893250003806315E-3</v>
      </c>
      <c r="C292">
        <v>0.1</v>
      </c>
      <c r="D292" s="75">
        <f t="shared" si="81"/>
        <v>0.72075</v>
      </c>
      <c r="E292" s="75">
        <f t="shared" si="82"/>
        <v>7.9893250003806315E-3</v>
      </c>
      <c r="F292" s="63">
        <f t="shared" si="83"/>
        <v>7.2075E-2</v>
      </c>
      <c r="G292" s="63">
        <f t="shared" si="84"/>
        <v>7.9893250003806318E-4</v>
      </c>
      <c r="H292" s="63">
        <f t="shared" si="85"/>
        <v>5.1948056249999999E-2</v>
      </c>
      <c r="I292" s="63">
        <f t="shared" si="86"/>
        <v>3.7441561542187501E-2</v>
      </c>
      <c r="J292" s="63">
        <f t="shared" si="87"/>
        <v>2.6986005481531641E-2</v>
      </c>
      <c r="K292" s="63">
        <f t="shared" si="88"/>
        <v>5.7583059940243399E-4</v>
      </c>
      <c r="L292" s="63">
        <f t="shared" si="89"/>
        <v>4.1502990451930432E-4</v>
      </c>
      <c r="M292" s="63">
        <f t="shared" ca="1" si="90"/>
        <v>-7.8145446495169781E-4</v>
      </c>
      <c r="N292" s="63">
        <f t="shared" ca="1" si="91"/>
        <v>7.6926572429495262E-6</v>
      </c>
      <c r="O292" s="17">
        <f t="shared" ca="1" si="92"/>
        <v>12416231822.883461</v>
      </c>
      <c r="P292" s="63">
        <f t="shared" ca="1" si="93"/>
        <v>1569965538.0982981</v>
      </c>
      <c r="Q292" s="63">
        <f t="shared" ca="1" si="94"/>
        <v>716787631.32557309</v>
      </c>
      <c r="R292">
        <f t="shared" ca="1" si="95"/>
        <v>8.7707794653323293E-3</v>
      </c>
    </row>
    <row r="293" spans="1:18">
      <c r="A293">
        <v>7224.5</v>
      </c>
      <c r="B293">
        <v>-8.8740499631967396E-4</v>
      </c>
      <c r="C293">
        <v>1</v>
      </c>
      <c r="D293" s="75">
        <f t="shared" si="81"/>
        <v>0.72245000000000004</v>
      </c>
      <c r="E293" s="75">
        <f t="shared" si="82"/>
        <v>-8.8740499631967396E-4</v>
      </c>
      <c r="F293" s="63">
        <f t="shared" si="83"/>
        <v>0.72245000000000004</v>
      </c>
      <c r="G293" s="63">
        <f t="shared" si="84"/>
        <v>-8.8740499631967396E-4</v>
      </c>
      <c r="H293" s="63">
        <f t="shared" si="85"/>
        <v>0.5219340025000001</v>
      </c>
      <c r="I293" s="63">
        <f t="shared" si="86"/>
        <v>0.37707122010612509</v>
      </c>
      <c r="J293" s="63">
        <f t="shared" si="87"/>
        <v>0.27241510296567006</v>
      </c>
      <c r="K293" s="63">
        <f t="shared" si="88"/>
        <v>-6.4110573959114852E-4</v>
      </c>
      <c r="L293" s="63">
        <f t="shared" si="89"/>
        <v>-4.6316684156762526E-4</v>
      </c>
      <c r="M293" s="63">
        <f t="shared" ca="1" si="90"/>
        <v>-7.5827397716713221E-4</v>
      </c>
      <c r="N293" s="63">
        <f t="shared" ca="1" si="91"/>
        <v>1.6674820107374103E-8</v>
      </c>
      <c r="O293" s="17">
        <f t="shared" ca="1" si="92"/>
        <v>1240610018728.5334</v>
      </c>
      <c r="P293" s="63">
        <f t="shared" ca="1" si="93"/>
        <v>157550707988.78125</v>
      </c>
      <c r="Q293" s="63">
        <f t="shared" ca="1" si="94"/>
        <v>71711872174.754181</v>
      </c>
      <c r="R293">
        <f t="shared" ca="1" si="95"/>
        <v>-1.2913101915254174E-4</v>
      </c>
    </row>
    <row r="294" spans="1:18">
      <c r="A294">
        <v>7227</v>
      </c>
      <c r="B294">
        <v>-1.3016299999435432E-3</v>
      </c>
      <c r="C294">
        <v>1</v>
      </c>
      <c r="D294" s="75">
        <f t="shared" si="81"/>
        <v>0.72270000000000001</v>
      </c>
      <c r="E294" s="75">
        <f t="shared" si="82"/>
        <v>-1.3016299999435432E-3</v>
      </c>
      <c r="F294" s="63">
        <f t="shared" si="83"/>
        <v>0.72270000000000001</v>
      </c>
      <c r="G294" s="63">
        <f t="shared" si="84"/>
        <v>-1.3016299999435432E-3</v>
      </c>
      <c r="H294" s="63">
        <f t="shared" si="85"/>
        <v>0.52229528999999997</v>
      </c>
      <c r="I294" s="63">
        <f t="shared" si="86"/>
        <v>0.37746280608299998</v>
      </c>
      <c r="J294" s="63">
        <f t="shared" si="87"/>
        <v>0.27279236995618411</v>
      </c>
      <c r="K294" s="63">
        <f t="shared" si="88"/>
        <v>-9.4068800095919872E-4</v>
      </c>
      <c r="L294" s="63">
        <f t="shared" si="89"/>
        <v>-6.7983521829321288E-4</v>
      </c>
      <c r="M294" s="63">
        <f t="shared" ca="1" si="90"/>
        <v>-7.5485672817422918E-4</v>
      </c>
      <c r="N294" s="63">
        <f t="shared" ca="1" si="91"/>
        <v>2.9896101072132016E-7</v>
      </c>
      <c r="O294" s="17">
        <f t="shared" ca="1" si="92"/>
        <v>1240460871738.1018</v>
      </c>
      <c r="P294" s="63">
        <f t="shared" ca="1" si="93"/>
        <v>157632195375.03699</v>
      </c>
      <c r="Q294" s="63">
        <f t="shared" ca="1" si="94"/>
        <v>71716707145.839096</v>
      </c>
      <c r="R294">
        <f t="shared" ca="1" si="95"/>
        <v>-5.4677327176931405E-4</v>
      </c>
    </row>
    <row r="295" spans="1:18">
      <c r="A295">
        <v>7229.5</v>
      </c>
      <c r="B295">
        <v>-6.1585500225191936E-4</v>
      </c>
      <c r="C295">
        <v>1</v>
      </c>
      <c r="D295" s="75">
        <f t="shared" si="81"/>
        <v>0.72294999999999998</v>
      </c>
      <c r="E295" s="75">
        <f t="shared" si="82"/>
        <v>-6.1585500225191936E-4</v>
      </c>
      <c r="F295" s="63">
        <f t="shared" si="83"/>
        <v>0.72294999999999998</v>
      </c>
      <c r="G295" s="63">
        <f t="shared" si="84"/>
        <v>-6.1585500225191936E-4</v>
      </c>
      <c r="H295" s="63">
        <f t="shared" si="85"/>
        <v>0.52265670249999996</v>
      </c>
      <c r="I295" s="63">
        <f t="shared" si="86"/>
        <v>0.37785466307237497</v>
      </c>
      <c r="J295" s="63">
        <f t="shared" si="87"/>
        <v>0.27317002866817347</v>
      </c>
      <c r="K295" s="63">
        <f t="shared" si="88"/>
        <v>-4.4523237387802511E-4</v>
      </c>
      <c r="L295" s="63">
        <f t="shared" si="89"/>
        <v>-3.2188074469511826E-4</v>
      </c>
      <c r="M295" s="63">
        <f t="shared" ca="1" si="90"/>
        <v>-7.5143733719914944E-4</v>
      </c>
      <c r="N295" s="63">
        <f t="shared" ca="1" si="91"/>
        <v>1.838256954974289E-8</v>
      </c>
      <c r="O295" s="17">
        <f t="shared" ca="1" si="92"/>
        <v>1240311685709.136</v>
      </c>
      <c r="P295" s="63">
        <f t="shared" ca="1" si="93"/>
        <v>157713681203.31378</v>
      </c>
      <c r="Q295" s="63">
        <f t="shared" ca="1" si="94"/>
        <v>71721533394.868912</v>
      </c>
      <c r="R295">
        <f t="shared" ca="1" si="95"/>
        <v>1.3558233494723008E-4</v>
      </c>
    </row>
    <row r="296" spans="1:18">
      <c r="A296">
        <v>7232</v>
      </c>
      <c r="B296">
        <v>-2.3008000425761566E-4</v>
      </c>
      <c r="C296">
        <v>1</v>
      </c>
      <c r="D296" s="75">
        <f t="shared" si="81"/>
        <v>0.72319999999999995</v>
      </c>
      <c r="E296" s="75">
        <f t="shared" si="82"/>
        <v>-2.3008000425761566E-4</v>
      </c>
      <c r="F296" s="63">
        <f t="shared" si="83"/>
        <v>0.72319999999999995</v>
      </c>
      <c r="G296" s="63">
        <f t="shared" si="84"/>
        <v>-2.3008000425761566E-4</v>
      </c>
      <c r="H296" s="63">
        <f t="shared" si="85"/>
        <v>0.52301823999999997</v>
      </c>
      <c r="I296" s="63">
        <f t="shared" si="86"/>
        <v>0.37824679116799997</v>
      </c>
      <c r="J296" s="63">
        <f t="shared" si="87"/>
        <v>0.27354807937269754</v>
      </c>
      <c r="K296" s="63">
        <f t="shared" si="88"/>
        <v>-1.6639385907910763E-4</v>
      </c>
      <c r="L296" s="63">
        <f t="shared" si="89"/>
        <v>-1.2033603888601063E-4</v>
      </c>
      <c r="M296" s="63">
        <f t="shared" ca="1" si="90"/>
        <v>-7.4801580424190169E-4</v>
      </c>
      <c r="N296" s="63">
        <f t="shared" ca="1" si="91"/>
        <v>2.6825749290536234E-7</v>
      </c>
      <c r="O296" s="17">
        <f t="shared" ca="1" si="92"/>
        <v>1240162460650.2966</v>
      </c>
      <c r="P296" s="63">
        <f t="shared" ca="1" si="93"/>
        <v>157795165456.07443</v>
      </c>
      <c r="Q296" s="63">
        <f t="shared" ca="1" si="94"/>
        <v>71726350920.946732</v>
      </c>
      <c r="R296">
        <f t="shared" ca="1" si="95"/>
        <v>5.1793579998428603E-4</v>
      </c>
    </row>
    <row r="297" spans="1:18">
      <c r="A297">
        <v>7234.5</v>
      </c>
      <c r="B297">
        <v>-4.4305001210886985E-5</v>
      </c>
      <c r="C297">
        <v>1</v>
      </c>
      <c r="D297" s="75">
        <f t="shared" si="81"/>
        <v>0.72345000000000004</v>
      </c>
      <c r="E297" s="75">
        <f t="shared" si="82"/>
        <v>-4.4305001210886985E-5</v>
      </c>
      <c r="F297" s="63">
        <f t="shared" si="83"/>
        <v>0.72345000000000004</v>
      </c>
      <c r="G297" s="63">
        <f t="shared" si="84"/>
        <v>-4.4305001210886985E-5</v>
      </c>
      <c r="H297" s="63">
        <f t="shared" si="85"/>
        <v>0.5233799025000001</v>
      </c>
      <c r="I297" s="63">
        <f t="shared" si="86"/>
        <v>0.3786391904636251</v>
      </c>
      <c r="J297" s="63">
        <f t="shared" si="87"/>
        <v>0.27392652234090958</v>
      </c>
      <c r="K297" s="63">
        <f t="shared" si="88"/>
        <v>-3.2052453126016192E-5</v>
      </c>
      <c r="L297" s="63">
        <f t="shared" si="89"/>
        <v>-2.3188347214016415E-5</v>
      </c>
      <c r="M297" s="63">
        <f t="shared" ca="1" si="90"/>
        <v>-7.4459212930247723E-4</v>
      </c>
      <c r="N297" s="63">
        <f t="shared" ca="1" si="91"/>
        <v>4.9040206177076733E-7</v>
      </c>
      <c r="O297" s="17">
        <f t="shared" ca="1" si="92"/>
        <v>1240013196570.2478</v>
      </c>
      <c r="P297" s="63">
        <f t="shared" ca="1" si="93"/>
        <v>157876648115.78632</v>
      </c>
      <c r="Q297" s="63">
        <f t="shared" ca="1" si="94"/>
        <v>71731159723.177444</v>
      </c>
      <c r="R297">
        <f t="shared" ca="1" si="95"/>
        <v>7.0028712809159024E-4</v>
      </c>
    </row>
    <row r="298" spans="1:18">
      <c r="A298">
        <v>7271</v>
      </c>
      <c r="B298">
        <v>1.0488010004337411E-2</v>
      </c>
      <c r="C298">
        <v>0.1</v>
      </c>
      <c r="D298" s="75">
        <f t="shared" si="81"/>
        <v>0.72709999999999997</v>
      </c>
      <c r="E298" s="75">
        <f t="shared" si="82"/>
        <v>1.0488010004337411E-2</v>
      </c>
      <c r="F298" s="63">
        <f t="shared" si="83"/>
        <v>7.2709999999999997E-2</v>
      </c>
      <c r="G298" s="63">
        <f t="shared" si="84"/>
        <v>1.0488010004337412E-3</v>
      </c>
      <c r="H298" s="63">
        <f t="shared" si="85"/>
        <v>5.2867440999999994E-2</v>
      </c>
      <c r="I298" s="63">
        <f t="shared" si="86"/>
        <v>3.8439916351099994E-2</v>
      </c>
      <c r="J298" s="63">
        <f t="shared" si="87"/>
        <v>2.7949663178884806E-2</v>
      </c>
      <c r="K298" s="63">
        <f t="shared" si="88"/>
        <v>7.6258320741537313E-4</v>
      </c>
      <c r="L298" s="63">
        <f t="shared" si="89"/>
        <v>5.544742501117178E-4</v>
      </c>
      <c r="M298" s="63">
        <f t="shared" ca="1" si="90"/>
        <v>-6.9436254625720832E-4</v>
      </c>
      <c r="N298" s="63">
        <f t="shared" ca="1" si="91"/>
        <v>1.2504545586029203E-5</v>
      </c>
      <c r="O298" s="17">
        <f t="shared" ca="1" si="92"/>
        <v>12378295027.331293</v>
      </c>
      <c r="P298" s="63">
        <f t="shared" ca="1" si="93"/>
        <v>1590661024.9688532</v>
      </c>
      <c r="Q298" s="63">
        <f t="shared" ca="1" si="94"/>
        <v>718003742.04513824</v>
      </c>
      <c r="R298">
        <f t="shared" ca="1" si="95"/>
        <v>1.118237255059462E-2</v>
      </c>
    </row>
    <row r="299" spans="1:18">
      <c r="A299">
        <v>7273.5</v>
      </c>
      <c r="B299">
        <v>3.3737850026227534E-3</v>
      </c>
      <c r="C299">
        <v>0.1</v>
      </c>
      <c r="D299" s="75">
        <f t="shared" si="81"/>
        <v>0.72735000000000005</v>
      </c>
      <c r="E299" s="75">
        <f t="shared" si="82"/>
        <v>3.3737850026227534E-3</v>
      </c>
      <c r="F299" s="63">
        <f t="shared" si="83"/>
        <v>7.2735000000000008E-2</v>
      </c>
      <c r="G299" s="63">
        <f t="shared" si="84"/>
        <v>3.3737850026227534E-4</v>
      </c>
      <c r="H299" s="63">
        <f t="shared" si="85"/>
        <v>5.2903802250000007E-2</v>
      </c>
      <c r="I299" s="63">
        <f t="shared" si="86"/>
        <v>3.8479580566537511E-2</v>
      </c>
      <c r="J299" s="63">
        <f t="shared" si="87"/>
        <v>2.7988122925071062E-2</v>
      </c>
      <c r="K299" s="63">
        <f t="shared" si="88"/>
        <v>2.4539225216576601E-4</v>
      </c>
      <c r="L299" s="63">
        <f t="shared" si="89"/>
        <v>1.7848605461276993E-4</v>
      </c>
      <c r="M299" s="63">
        <f t="shared" ca="1" si="90"/>
        <v>-6.9090545639590405E-4</v>
      </c>
      <c r="N299" s="63">
        <f t="shared" ca="1" si="91"/>
        <v>1.6521708527637304E-6</v>
      </c>
      <c r="O299" s="17">
        <f t="shared" ca="1" si="92"/>
        <v>12376796310.460844</v>
      </c>
      <c r="P299" s="63">
        <f t="shared" ca="1" si="93"/>
        <v>1591475580.3863811</v>
      </c>
      <c r="Q299" s="63">
        <f t="shared" ca="1" si="94"/>
        <v>718050468.00073075</v>
      </c>
      <c r="R299">
        <f t="shared" ca="1" si="95"/>
        <v>4.0646904590186574E-3</v>
      </c>
    </row>
    <row r="300" spans="1:18">
      <c r="A300">
        <v>7281</v>
      </c>
      <c r="B300">
        <v>1.03110999771161E-3</v>
      </c>
      <c r="C300">
        <v>0.1</v>
      </c>
      <c r="D300" s="75">
        <f t="shared" si="81"/>
        <v>0.72809999999999997</v>
      </c>
      <c r="E300" s="75">
        <f t="shared" si="82"/>
        <v>1.03110999771161E-3</v>
      </c>
      <c r="F300" s="63">
        <f t="shared" si="83"/>
        <v>7.281E-2</v>
      </c>
      <c r="G300" s="63">
        <f t="shared" si="84"/>
        <v>1.0311099977116101E-4</v>
      </c>
      <c r="H300" s="63">
        <f t="shared" si="85"/>
        <v>5.3012960999999997E-2</v>
      </c>
      <c r="I300" s="63">
        <f t="shared" si="86"/>
        <v>3.8598736904099998E-2</v>
      </c>
      <c r="J300" s="63">
        <f t="shared" si="87"/>
        <v>2.8103740339875206E-2</v>
      </c>
      <c r="K300" s="63">
        <f t="shared" si="88"/>
        <v>7.507511893338233E-5</v>
      </c>
      <c r="L300" s="63">
        <f t="shared" si="89"/>
        <v>5.4662194095395673E-5</v>
      </c>
      <c r="M300" s="63">
        <f t="shared" ca="1" si="90"/>
        <v>-6.8052133491897267E-4</v>
      </c>
      <c r="N300" s="63">
        <f t="shared" ca="1" si="91"/>
        <v>2.9296818188427447E-7</v>
      </c>
      <c r="O300" s="17">
        <f t="shared" ca="1" si="92"/>
        <v>12372297827.578768</v>
      </c>
      <c r="P300" s="63">
        <f t="shared" ca="1" si="93"/>
        <v>1593919132.9385984</v>
      </c>
      <c r="Q300" s="63">
        <f t="shared" ca="1" si="94"/>
        <v>718190121.52490699</v>
      </c>
      <c r="R300">
        <f t="shared" ca="1" si="95"/>
        <v>1.7116313326305827E-3</v>
      </c>
    </row>
    <row r="301" spans="1:18">
      <c r="A301">
        <v>7293</v>
      </c>
      <c r="B301">
        <v>-1.1717170003976207E-2</v>
      </c>
      <c r="C301">
        <v>0.1</v>
      </c>
      <c r="D301" s="75">
        <f t="shared" si="81"/>
        <v>0.72929999999999995</v>
      </c>
      <c r="E301" s="75">
        <f t="shared" si="82"/>
        <v>-1.1717170003976207E-2</v>
      </c>
      <c r="F301" s="63">
        <f t="shared" si="83"/>
        <v>7.2929999999999995E-2</v>
      </c>
      <c r="G301" s="63">
        <f t="shared" si="84"/>
        <v>-1.1717170003976208E-3</v>
      </c>
      <c r="H301" s="63">
        <f t="shared" si="85"/>
        <v>5.3187848999999995E-2</v>
      </c>
      <c r="I301" s="63">
        <f t="shared" si="86"/>
        <v>3.8789898275699994E-2</v>
      </c>
      <c r="J301" s="63">
        <f t="shared" si="87"/>
        <v>2.8289472812468002E-2</v>
      </c>
      <c r="K301" s="63">
        <f t="shared" si="88"/>
        <v>-8.5453320838998483E-4</v>
      </c>
      <c r="L301" s="63">
        <f t="shared" si="89"/>
        <v>-6.2321106887881588E-4</v>
      </c>
      <c r="M301" s="63">
        <f t="shared" ca="1" si="90"/>
        <v>-6.6386664264962182E-4</v>
      </c>
      <c r="N301" s="63">
        <f t="shared" ca="1" si="91"/>
        <v>1.2217551519751359E-5</v>
      </c>
      <c r="O301" s="17">
        <f t="shared" ca="1" si="92"/>
        <v>12365092983.070038</v>
      </c>
      <c r="P301" s="63">
        <f t="shared" ca="1" si="93"/>
        <v>1597828452.7018774</v>
      </c>
      <c r="Q301" s="63">
        <f t="shared" ca="1" si="94"/>
        <v>718411930.7408247</v>
      </c>
      <c r="R301">
        <f t="shared" ca="1" si="95"/>
        <v>-1.1053303361326585E-2</v>
      </c>
    </row>
    <row r="302" spans="1:18">
      <c r="A302">
        <v>7297.5</v>
      </c>
      <c r="B302">
        <v>-1.2277500354684889E-4</v>
      </c>
      <c r="C302">
        <v>1</v>
      </c>
      <c r="D302" s="75">
        <f t="shared" si="81"/>
        <v>0.72975000000000001</v>
      </c>
      <c r="E302" s="75">
        <f t="shared" si="82"/>
        <v>-1.2277500354684889E-4</v>
      </c>
      <c r="F302" s="63">
        <f t="shared" si="83"/>
        <v>0.72975000000000001</v>
      </c>
      <c r="G302" s="63">
        <f t="shared" si="84"/>
        <v>-1.2277500354684889E-4</v>
      </c>
      <c r="H302" s="63">
        <f t="shared" si="85"/>
        <v>0.53253506250000004</v>
      </c>
      <c r="I302" s="63">
        <f t="shared" si="86"/>
        <v>0.38861746185937501</v>
      </c>
      <c r="J302" s="63">
        <f t="shared" si="87"/>
        <v>0.2835935927918789</v>
      </c>
      <c r="K302" s="63">
        <f t="shared" si="88"/>
        <v>-8.9595058838312977E-5</v>
      </c>
      <c r="L302" s="63">
        <f t="shared" si="89"/>
        <v>-6.5381994187258902E-5</v>
      </c>
      <c r="M302" s="63">
        <f t="shared" ca="1" si="90"/>
        <v>-6.5760840967451356E-4</v>
      </c>
      <c r="N302" s="63">
        <f t="shared" ca="1" si="91"/>
        <v>2.860467723101195E-7</v>
      </c>
      <c r="O302" s="17">
        <f t="shared" ca="1" si="92"/>
        <v>1236238886060.8811</v>
      </c>
      <c r="P302" s="63">
        <f t="shared" ca="1" si="93"/>
        <v>159929432869.9465</v>
      </c>
      <c r="Q302" s="63">
        <f t="shared" ca="1" si="94"/>
        <v>71849458978.407074</v>
      </c>
      <c r="R302">
        <f t="shared" ca="1" si="95"/>
        <v>5.3483340612766467E-4</v>
      </c>
    </row>
    <row r="303" spans="1:18">
      <c r="A303">
        <v>7297.5</v>
      </c>
      <c r="B303">
        <v>7.7224998676683754E-5</v>
      </c>
      <c r="C303">
        <v>1</v>
      </c>
      <c r="D303" s="75">
        <f t="shared" si="81"/>
        <v>0.72975000000000001</v>
      </c>
      <c r="E303" s="75">
        <f t="shared" si="82"/>
        <v>7.7224998676683754E-5</v>
      </c>
      <c r="F303" s="63">
        <f t="shared" si="83"/>
        <v>0.72975000000000001</v>
      </c>
      <c r="G303" s="63">
        <f t="shared" si="84"/>
        <v>7.7224998676683754E-5</v>
      </c>
      <c r="H303" s="63">
        <f t="shared" si="85"/>
        <v>0.53253506250000004</v>
      </c>
      <c r="I303" s="63">
        <f t="shared" si="86"/>
        <v>0.38861746185937501</v>
      </c>
      <c r="J303" s="63">
        <f t="shared" si="87"/>
        <v>0.2835935927918789</v>
      </c>
      <c r="K303" s="63">
        <f t="shared" si="88"/>
        <v>5.6354942784309967E-5</v>
      </c>
      <c r="L303" s="63">
        <f t="shared" si="89"/>
        <v>4.1125019496850196E-5</v>
      </c>
      <c r="M303" s="63">
        <f t="shared" ca="1" si="90"/>
        <v>-6.5760840967451356E-4</v>
      </c>
      <c r="N303" s="63">
        <f t="shared" ca="1" si="91"/>
        <v>5.3998013802903753E-7</v>
      </c>
      <c r="O303" s="17">
        <f t="shared" ca="1" si="92"/>
        <v>1236238886060.8811</v>
      </c>
      <c r="P303" s="63">
        <f t="shared" ca="1" si="93"/>
        <v>159929432869.9465</v>
      </c>
      <c r="Q303" s="63">
        <f t="shared" ca="1" si="94"/>
        <v>71849458978.407074</v>
      </c>
      <c r="R303">
        <f t="shared" ca="1" si="95"/>
        <v>7.3483340835119731E-4</v>
      </c>
    </row>
    <row r="304" spans="1:18">
      <c r="A304">
        <v>7300</v>
      </c>
      <c r="B304">
        <v>-1.3370000015129335E-3</v>
      </c>
      <c r="C304">
        <v>1</v>
      </c>
      <c r="D304" s="75">
        <f t="shared" si="81"/>
        <v>0.73</v>
      </c>
      <c r="E304" s="75">
        <f t="shared" si="82"/>
        <v>-1.3370000015129335E-3</v>
      </c>
      <c r="F304" s="63">
        <f t="shared" si="83"/>
        <v>0.73</v>
      </c>
      <c r="G304" s="63">
        <f t="shared" si="84"/>
        <v>-1.3370000015129335E-3</v>
      </c>
      <c r="H304" s="63">
        <f t="shared" si="85"/>
        <v>0.53289999999999993</v>
      </c>
      <c r="I304" s="63">
        <f t="shared" si="86"/>
        <v>0.38901699999999995</v>
      </c>
      <c r="J304" s="63">
        <f t="shared" si="87"/>
        <v>0.28398240999999996</v>
      </c>
      <c r="K304" s="63">
        <f t="shared" si="88"/>
        <v>-9.7601000110444144E-4</v>
      </c>
      <c r="L304" s="63">
        <f t="shared" si="89"/>
        <v>-7.1248730080624226E-4</v>
      </c>
      <c r="M304" s="63">
        <f t="shared" ca="1" si="90"/>
        <v>-6.5412861480219214E-4</v>
      </c>
      <c r="N304" s="63">
        <f t="shared" ca="1" si="91"/>
        <v>4.6631333078825088E-7</v>
      </c>
      <c r="O304" s="17">
        <f t="shared" ca="1" si="92"/>
        <v>1236088602721.4707</v>
      </c>
      <c r="P304" s="63">
        <f t="shared" ca="1" si="93"/>
        <v>160010867560.9371</v>
      </c>
      <c r="Q304" s="63">
        <f t="shared" ca="1" si="94"/>
        <v>71854038902.396225</v>
      </c>
      <c r="R304">
        <f t="shared" ca="1" si="95"/>
        <v>-6.8287138671074138E-4</v>
      </c>
    </row>
    <row r="305" spans="1:18">
      <c r="A305">
        <v>7300</v>
      </c>
      <c r="B305">
        <v>-1.0370000018156134E-3</v>
      </c>
      <c r="C305">
        <v>1</v>
      </c>
      <c r="D305" s="75">
        <f t="shared" si="81"/>
        <v>0.73</v>
      </c>
      <c r="E305" s="75">
        <f t="shared" si="82"/>
        <v>-1.0370000018156134E-3</v>
      </c>
      <c r="F305" s="63">
        <f t="shared" si="83"/>
        <v>0.73</v>
      </c>
      <c r="G305" s="63">
        <f t="shared" si="84"/>
        <v>-1.0370000018156134E-3</v>
      </c>
      <c r="H305" s="63">
        <f t="shared" si="85"/>
        <v>0.53289999999999993</v>
      </c>
      <c r="I305" s="63">
        <f t="shared" si="86"/>
        <v>0.38901699999999995</v>
      </c>
      <c r="J305" s="63">
        <f t="shared" si="87"/>
        <v>0.28398240999999996</v>
      </c>
      <c r="K305" s="63">
        <f t="shared" si="88"/>
        <v>-7.5701000132539771E-4</v>
      </c>
      <c r="L305" s="63">
        <f t="shared" si="89"/>
        <v>-5.5261730096754032E-4</v>
      </c>
      <c r="M305" s="63">
        <f t="shared" ca="1" si="90"/>
        <v>-6.5412861480219214E-4</v>
      </c>
      <c r="N305" s="63">
        <f t="shared" ca="1" si="91"/>
        <v>1.4659049899358097E-7</v>
      </c>
      <c r="O305" s="17">
        <f t="shared" ca="1" si="92"/>
        <v>1236088602721.4707</v>
      </c>
      <c r="P305" s="63">
        <f t="shared" ca="1" si="93"/>
        <v>160010867560.9371</v>
      </c>
      <c r="Q305" s="63">
        <f t="shared" ca="1" si="94"/>
        <v>71854038902.396225</v>
      </c>
      <c r="R305">
        <f t="shared" ca="1" si="95"/>
        <v>-3.8287138701342122E-4</v>
      </c>
    </row>
    <row r="306" spans="1:18">
      <c r="A306">
        <v>7302.5</v>
      </c>
      <c r="B306">
        <v>-1.5122500190045685E-4</v>
      </c>
      <c r="C306">
        <v>1</v>
      </c>
      <c r="D306" s="75">
        <f t="shared" si="81"/>
        <v>0.73024999999999995</v>
      </c>
      <c r="E306" s="75">
        <f t="shared" si="82"/>
        <v>-1.5122500190045685E-4</v>
      </c>
      <c r="F306" s="63">
        <f t="shared" si="83"/>
        <v>0.73024999999999995</v>
      </c>
      <c r="G306" s="63">
        <f t="shared" si="84"/>
        <v>-1.5122500190045685E-4</v>
      </c>
      <c r="H306" s="63">
        <f t="shared" si="85"/>
        <v>0.53326506249999994</v>
      </c>
      <c r="I306" s="63">
        <f t="shared" si="86"/>
        <v>0.38941681189062494</v>
      </c>
      <c r="J306" s="63">
        <f t="shared" si="87"/>
        <v>0.28437162688312884</v>
      </c>
      <c r="K306" s="63">
        <f t="shared" si="88"/>
        <v>-1.104320576378086E-4</v>
      </c>
      <c r="L306" s="63">
        <f t="shared" si="89"/>
        <v>-8.0643010090009727E-5</v>
      </c>
      <c r="M306" s="63">
        <f t="shared" ca="1" si="90"/>
        <v>-6.506466779476975E-4</v>
      </c>
      <c r="N306" s="63">
        <f t="shared" ca="1" si="91"/>
        <v>2.49422010505835E-7</v>
      </c>
      <c r="O306" s="17">
        <f t="shared" ca="1" si="92"/>
        <v>1235938280597.5688</v>
      </c>
      <c r="P306" s="63">
        <f t="shared" ca="1" si="93"/>
        <v>160092300183.86423</v>
      </c>
      <c r="Q306" s="63">
        <f t="shared" ca="1" si="94"/>
        <v>71858610078.822052</v>
      </c>
      <c r="R306">
        <f t="shared" ca="1" si="95"/>
        <v>4.9942167604724065E-4</v>
      </c>
    </row>
    <row r="307" spans="1:18">
      <c r="A307">
        <v>7302.5</v>
      </c>
      <c r="B307">
        <v>1.1487749943626113E-3</v>
      </c>
      <c r="C307">
        <v>1</v>
      </c>
      <c r="D307" s="75">
        <f t="shared" si="81"/>
        <v>0.73024999999999995</v>
      </c>
      <c r="E307" s="75">
        <f t="shared" si="82"/>
        <v>1.1487749943626113E-3</v>
      </c>
      <c r="F307" s="63">
        <f t="shared" si="83"/>
        <v>0.73024999999999995</v>
      </c>
      <c r="G307" s="63">
        <f t="shared" si="84"/>
        <v>1.1487749943626113E-3</v>
      </c>
      <c r="H307" s="63">
        <f t="shared" si="85"/>
        <v>0.53326506249999994</v>
      </c>
      <c r="I307" s="63">
        <f t="shared" si="86"/>
        <v>0.38941681189062494</v>
      </c>
      <c r="J307" s="63">
        <f t="shared" si="87"/>
        <v>0.28437162688312884</v>
      </c>
      <c r="K307" s="63">
        <f t="shared" si="88"/>
        <v>8.3889293963329689E-4</v>
      </c>
      <c r="L307" s="63">
        <f t="shared" si="89"/>
        <v>6.1260156916721504E-4</v>
      </c>
      <c r="M307" s="63">
        <f t="shared" ca="1" si="90"/>
        <v>-6.506466779476975E-4</v>
      </c>
      <c r="N307" s="63">
        <f t="shared" ca="1" si="91"/>
        <v>3.2379183547800282E-6</v>
      </c>
      <c r="O307" s="17">
        <f t="shared" ca="1" si="92"/>
        <v>1235938280597.5688</v>
      </c>
      <c r="P307" s="63">
        <f t="shared" ca="1" si="93"/>
        <v>160092300183.86423</v>
      </c>
      <c r="Q307" s="63">
        <f t="shared" ca="1" si="94"/>
        <v>71858610078.822052</v>
      </c>
      <c r="R307">
        <f t="shared" ca="1" si="95"/>
        <v>1.7994216723103088E-3</v>
      </c>
    </row>
    <row r="308" spans="1:18">
      <c r="A308">
        <v>8072</v>
      </c>
      <c r="B308">
        <v>1.5290319992345758E-2</v>
      </c>
      <c r="C308">
        <v>0.1</v>
      </c>
      <c r="D308" s="75">
        <f t="shared" si="81"/>
        <v>0.80720000000000003</v>
      </c>
      <c r="E308" s="75">
        <f t="shared" si="82"/>
        <v>1.5290319992345758E-2</v>
      </c>
      <c r="F308" s="63">
        <f t="shared" si="83"/>
        <v>8.0720000000000014E-2</v>
      </c>
      <c r="G308" s="63">
        <f t="shared" si="84"/>
        <v>1.5290319992345759E-3</v>
      </c>
      <c r="H308" s="63">
        <f t="shared" si="85"/>
        <v>6.5157184000000007E-2</v>
      </c>
      <c r="I308" s="63">
        <f t="shared" si="86"/>
        <v>5.2594878924800005E-2</v>
      </c>
      <c r="J308" s="63">
        <f t="shared" si="87"/>
        <v>4.2454586268098567E-2</v>
      </c>
      <c r="K308" s="63">
        <f t="shared" si="88"/>
        <v>1.2342346297821497E-3</v>
      </c>
      <c r="L308" s="63">
        <f t="shared" si="89"/>
        <v>9.9627419316015119E-4</v>
      </c>
      <c r="M308" s="63">
        <f t="shared" ca="1" si="90"/>
        <v>5.2288973203203602E-4</v>
      </c>
      <c r="N308" s="63">
        <f t="shared" ca="1" si="91"/>
        <v>2.180769964932294E-5</v>
      </c>
      <c r="O308" s="17">
        <f t="shared" ca="1" si="92"/>
        <v>11878698768.900776</v>
      </c>
      <c r="P308" s="63">
        <f t="shared" ca="1" si="93"/>
        <v>1849754412.7105737</v>
      </c>
      <c r="Q308" s="63">
        <f t="shared" ca="1" si="94"/>
        <v>728463528.41788638</v>
      </c>
      <c r="R308">
        <f t="shared" ca="1" si="95"/>
        <v>1.4767430260313722E-2</v>
      </c>
    </row>
    <row r="309" spans="1:18">
      <c r="A309">
        <v>8074.5</v>
      </c>
      <c r="B309">
        <v>1.1760950001189485E-3</v>
      </c>
      <c r="C309">
        <v>0.1</v>
      </c>
      <c r="D309" s="75">
        <f t="shared" si="81"/>
        <v>0.80745</v>
      </c>
      <c r="E309" s="75">
        <f t="shared" si="82"/>
        <v>1.1760950001189485E-3</v>
      </c>
      <c r="F309" s="63">
        <f t="shared" si="83"/>
        <v>8.0745000000000011E-2</v>
      </c>
      <c r="G309" s="63">
        <f t="shared" si="84"/>
        <v>1.1760950001189486E-4</v>
      </c>
      <c r="H309" s="63">
        <f t="shared" si="85"/>
        <v>6.5197550250000014E-2</v>
      </c>
      <c r="I309" s="63">
        <f t="shared" si="86"/>
        <v>5.2643761949362509E-2</v>
      </c>
      <c r="J309" s="63">
        <f t="shared" si="87"/>
        <v>4.2507205586012758E-2</v>
      </c>
      <c r="K309" s="63">
        <f t="shared" si="88"/>
        <v>9.4963790784604511E-5</v>
      </c>
      <c r="L309" s="63">
        <f t="shared" si="89"/>
        <v>7.6678512869028916E-5</v>
      </c>
      <c r="M309" s="63">
        <f t="shared" ca="1" si="90"/>
        <v>5.2703311298118137E-4</v>
      </c>
      <c r="N309" s="63">
        <f t="shared" ca="1" si="91"/>
        <v>4.2128133333483963E-8</v>
      </c>
      <c r="O309" s="17">
        <f t="shared" ca="1" si="92"/>
        <v>11877080099.560001</v>
      </c>
      <c r="P309" s="63">
        <f t="shared" ca="1" si="93"/>
        <v>1850554271.0769515</v>
      </c>
      <c r="Q309" s="63">
        <f t="shared" ca="1" si="94"/>
        <v>728481902.80602336</v>
      </c>
      <c r="R309">
        <f t="shared" ca="1" si="95"/>
        <v>6.4906188713776715E-4</v>
      </c>
    </row>
    <row r="310" spans="1:18">
      <c r="A310">
        <v>8077</v>
      </c>
      <c r="B310">
        <v>5.9618700033752248E-3</v>
      </c>
      <c r="C310">
        <v>1</v>
      </c>
      <c r="D310" s="75">
        <f t="shared" si="81"/>
        <v>0.80769999999999997</v>
      </c>
      <c r="E310" s="75">
        <f t="shared" si="82"/>
        <v>5.9618700033752248E-3</v>
      </c>
      <c r="F310" s="63">
        <f t="shared" si="83"/>
        <v>0.80769999999999997</v>
      </c>
      <c r="G310" s="63">
        <f t="shared" si="84"/>
        <v>5.9618700033752248E-3</v>
      </c>
      <c r="H310" s="63">
        <f t="shared" si="85"/>
        <v>0.65237928999999995</v>
      </c>
      <c r="I310" s="63">
        <f t="shared" si="86"/>
        <v>0.52692675253299992</v>
      </c>
      <c r="J310" s="63">
        <f t="shared" si="87"/>
        <v>0.42559873802090403</v>
      </c>
      <c r="K310" s="63">
        <f t="shared" si="88"/>
        <v>4.8154024017261687E-3</v>
      </c>
      <c r="L310" s="63">
        <f t="shared" si="89"/>
        <v>3.8894005198742265E-3</v>
      </c>
      <c r="M310" s="63">
        <f t="shared" ca="1" si="90"/>
        <v>5.3117863591249474E-4</v>
      </c>
      <c r="N310" s="63">
        <f t="shared" ca="1" si="91"/>
        <v>2.9492408728634215E-5</v>
      </c>
      <c r="O310" s="17">
        <f t="shared" ca="1" si="92"/>
        <v>1187546107079.0515</v>
      </c>
      <c r="P310" s="63">
        <f t="shared" ca="1" si="93"/>
        <v>185135405720.15259</v>
      </c>
      <c r="Q310" s="63">
        <f t="shared" ca="1" si="94"/>
        <v>72850018787.920258</v>
      </c>
      <c r="R310">
        <f t="shared" ca="1" si="95"/>
        <v>5.43069136746273E-3</v>
      </c>
    </row>
    <row r="311" spans="1:18">
      <c r="A311">
        <v>8111</v>
      </c>
      <c r="B311">
        <v>1.2108410002838355E-2</v>
      </c>
      <c r="C311">
        <v>0.1</v>
      </c>
      <c r="D311" s="75">
        <f t="shared" si="81"/>
        <v>0.81110000000000004</v>
      </c>
      <c r="E311" s="75">
        <f t="shared" si="82"/>
        <v>1.2108410002838355E-2</v>
      </c>
      <c r="F311" s="63">
        <f t="shared" si="83"/>
        <v>8.1110000000000015E-2</v>
      </c>
      <c r="G311" s="63">
        <f t="shared" si="84"/>
        <v>1.2108410002838355E-3</v>
      </c>
      <c r="H311" s="63">
        <f t="shared" si="85"/>
        <v>6.5788321000000011E-2</v>
      </c>
      <c r="I311" s="63">
        <f t="shared" si="86"/>
        <v>5.3360907163100012E-2</v>
      </c>
      <c r="J311" s="63">
        <f t="shared" si="87"/>
        <v>4.3281031799990419E-2</v>
      </c>
      <c r="K311" s="63">
        <f t="shared" si="88"/>
        <v>9.8211313533021899E-4</v>
      </c>
      <c r="L311" s="63">
        <f t="shared" si="89"/>
        <v>7.9659196406634068E-4</v>
      </c>
      <c r="M311" s="63">
        <f t="shared" ca="1" si="90"/>
        <v>5.8777040376839333E-4</v>
      </c>
      <c r="N311" s="63">
        <f t="shared" ca="1" si="91"/>
        <v>1.3272513677165888E-5</v>
      </c>
      <c r="O311" s="17">
        <f t="shared" ca="1" si="92"/>
        <v>11853406645.077387</v>
      </c>
      <c r="P311" s="63">
        <f t="shared" ca="1" si="93"/>
        <v>1862223894.3921869</v>
      </c>
      <c r="Q311" s="63">
        <f t="shared" ca="1" si="94"/>
        <v>728739995.97182095</v>
      </c>
      <c r="R311">
        <f t="shared" ca="1" si="95"/>
        <v>1.1520639599069961E-2</v>
      </c>
    </row>
    <row r="312" spans="1:18">
      <c r="A312">
        <v>8139</v>
      </c>
      <c r="B312">
        <v>6.6290899994783103E-3</v>
      </c>
      <c r="C312">
        <v>1</v>
      </c>
      <c r="D312" s="75">
        <f t="shared" si="81"/>
        <v>0.81389999999999996</v>
      </c>
      <c r="E312" s="75">
        <f t="shared" si="82"/>
        <v>6.6290899994783103E-3</v>
      </c>
      <c r="F312" s="63">
        <f t="shared" si="83"/>
        <v>0.81389999999999996</v>
      </c>
      <c r="G312" s="63">
        <f t="shared" si="84"/>
        <v>6.6290899994783103E-3</v>
      </c>
      <c r="H312" s="63">
        <f t="shared" si="85"/>
        <v>0.66243320999999988</v>
      </c>
      <c r="I312" s="63">
        <f t="shared" si="86"/>
        <v>0.53915438961899986</v>
      </c>
      <c r="J312" s="63">
        <f t="shared" si="87"/>
        <v>0.43881775771090398</v>
      </c>
      <c r="K312" s="63">
        <f t="shared" si="88"/>
        <v>5.3954163505753969E-3</v>
      </c>
      <c r="L312" s="63">
        <f t="shared" si="89"/>
        <v>4.3913293677333154E-3</v>
      </c>
      <c r="M312" s="63">
        <f t="shared" ca="1" si="90"/>
        <v>6.3467286754550177E-4</v>
      </c>
      <c r="N312" s="63">
        <f t="shared" ca="1" si="91"/>
        <v>3.5933036751609558E-5</v>
      </c>
      <c r="O312" s="17">
        <f t="shared" ca="1" si="92"/>
        <v>1183519444386.8823</v>
      </c>
      <c r="P312" s="63">
        <f t="shared" ca="1" si="93"/>
        <v>187116518828.48499</v>
      </c>
      <c r="Q312" s="63">
        <f t="shared" ca="1" si="94"/>
        <v>72892507469.834839</v>
      </c>
      <c r="R312">
        <f t="shared" ca="1" si="95"/>
        <v>5.9944171319328086E-3</v>
      </c>
    </row>
    <row r="313" spans="1:18">
      <c r="A313">
        <v>8139</v>
      </c>
      <c r="B313">
        <v>6.9290899991756305E-3</v>
      </c>
      <c r="C313">
        <v>1</v>
      </c>
      <c r="D313" s="75">
        <f t="shared" si="81"/>
        <v>0.81389999999999996</v>
      </c>
      <c r="E313" s="75">
        <f t="shared" si="82"/>
        <v>6.9290899991756305E-3</v>
      </c>
      <c r="F313" s="63">
        <f t="shared" si="83"/>
        <v>0.81389999999999996</v>
      </c>
      <c r="G313" s="63">
        <f t="shared" si="84"/>
        <v>6.9290899991756305E-3</v>
      </c>
      <c r="H313" s="63">
        <f t="shared" si="85"/>
        <v>0.66243320999999988</v>
      </c>
      <c r="I313" s="63">
        <f t="shared" si="86"/>
        <v>0.53915438961899986</v>
      </c>
      <c r="J313" s="63">
        <f t="shared" si="87"/>
        <v>0.43881775771090398</v>
      </c>
      <c r="K313" s="63">
        <f t="shared" si="88"/>
        <v>5.6395863503290455E-3</v>
      </c>
      <c r="L313" s="63">
        <f t="shared" si="89"/>
        <v>4.59005933053281E-3</v>
      </c>
      <c r="M313" s="63">
        <f t="shared" ca="1" si="90"/>
        <v>6.3467286754550177E-4</v>
      </c>
      <c r="N313" s="63">
        <f t="shared" ca="1" si="91"/>
        <v>3.9619687026958857E-5</v>
      </c>
      <c r="O313" s="17">
        <f t="shared" ca="1" si="92"/>
        <v>1183519444386.8823</v>
      </c>
      <c r="P313" s="63">
        <f t="shared" ca="1" si="93"/>
        <v>187116518828.48499</v>
      </c>
      <c r="Q313" s="63">
        <f t="shared" ca="1" si="94"/>
        <v>72892507469.834839</v>
      </c>
      <c r="R313">
        <f t="shared" ca="1" si="95"/>
        <v>6.2944171316301287E-3</v>
      </c>
    </row>
    <row r="314" spans="1:18">
      <c r="A314">
        <v>8141.5</v>
      </c>
      <c r="B314">
        <v>6.7148649977752939E-3</v>
      </c>
      <c r="C314">
        <v>1</v>
      </c>
      <c r="D314" s="75">
        <f t="shared" si="81"/>
        <v>0.81415000000000004</v>
      </c>
      <c r="E314" s="75">
        <f t="shared" si="82"/>
        <v>6.7148649977752939E-3</v>
      </c>
      <c r="F314" s="63">
        <f t="shared" si="83"/>
        <v>0.81415000000000004</v>
      </c>
      <c r="G314" s="63">
        <f t="shared" si="84"/>
        <v>6.7148649977752939E-3</v>
      </c>
      <c r="H314" s="63">
        <f t="shared" si="85"/>
        <v>0.66284022250000008</v>
      </c>
      <c r="I314" s="63">
        <f t="shared" si="86"/>
        <v>0.53965136714837514</v>
      </c>
      <c r="J314" s="63">
        <f t="shared" si="87"/>
        <v>0.43935716056384966</v>
      </c>
      <c r="K314" s="63">
        <f t="shared" si="88"/>
        <v>5.466907337938756E-3</v>
      </c>
      <c r="L314" s="63">
        <f t="shared" si="89"/>
        <v>4.4508826091828385E-3</v>
      </c>
      <c r="M314" s="63">
        <f t="shared" ca="1" si="90"/>
        <v>6.3887365361685149E-4</v>
      </c>
      <c r="N314" s="63">
        <f t="shared" ca="1" si="91"/>
        <v>3.6917670814288319E-5</v>
      </c>
      <c r="O314" s="17">
        <f t="shared" ca="1" si="92"/>
        <v>1183356617512.6428</v>
      </c>
      <c r="P314" s="63">
        <f t="shared" ca="1" si="93"/>
        <v>187196305578.63202</v>
      </c>
      <c r="Q314" s="63">
        <f t="shared" ca="1" si="94"/>
        <v>72894105432.725311</v>
      </c>
      <c r="R314">
        <f t="shared" ca="1" si="95"/>
        <v>6.0759913441584424E-3</v>
      </c>
    </row>
    <row r="315" spans="1:18">
      <c r="A315">
        <v>8145.5</v>
      </c>
      <c r="B315">
        <v>4.8321049980586395E-3</v>
      </c>
      <c r="C315">
        <v>1</v>
      </c>
      <c r="D315" s="75">
        <f t="shared" si="81"/>
        <v>0.81455</v>
      </c>
      <c r="E315" s="75">
        <f t="shared" si="82"/>
        <v>4.8321049980586395E-3</v>
      </c>
      <c r="F315" s="63">
        <f t="shared" si="83"/>
        <v>0.81455</v>
      </c>
      <c r="G315" s="63">
        <f t="shared" si="84"/>
        <v>4.8321049980586395E-3</v>
      </c>
      <c r="H315" s="63">
        <f t="shared" si="85"/>
        <v>0.6634917025</v>
      </c>
      <c r="I315" s="63">
        <f t="shared" si="86"/>
        <v>0.54044716627137501</v>
      </c>
      <c r="J315" s="63">
        <f t="shared" si="87"/>
        <v>0.44022123928634849</v>
      </c>
      <c r="K315" s="63">
        <f t="shared" si="88"/>
        <v>3.9359911261686647E-3</v>
      </c>
      <c r="L315" s="63">
        <f t="shared" si="89"/>
        <v>3.2060615718206859E-3</v>
      </c>
      <c r="M315" s="63">
        <f t="shared" ca="1" si="90"/>
        <v>6.4559936665392267E-4</v>
      </c>
      <c r="N315" s="63">
        <f t="shared" ca="1" si="91"/>
        <v>1.7526829401783406E-5</v>
      </c>
      <c r="O315" s="17">
        <f t="shared" ca="1" si="92"/>
        <v>1183096020294.1677</v>
      </c>
      <c r="P315" s="63">
        <f t="shared" ca="1" si="93"/>
        <v>187323948463.927</v>
      </c>
      <c r="Q315" s="63">
        <f t="shared" ca="1" si="94"/>
        <v>72896643578.110703</v>
      </c>
      <c r="R315">
        <f t="shared" ca="1" si="95"/>
        <v>4.1865056314047168E-3</v>
      </c>
    </row>
    <row r="316" spans="1:18">
      <c r="A316">
        <v>8153</v>
      </c>
      <c r="B316">
        <v>5.4894299973966554E-3</v>
      </c>
      <c r="C316">
        <v>1</v>
      </c>
      <c r="D316" s="75">
        <f t="shared" si="81"/>
        <v>0.81530000000000002</v>
      </c>
      <c r="E316" s="75">
        <f t="shared" si="82"/>
        <v>5.4894299973966554E-3</v>
      </c>
      <c r="F316" s="63">
        <f t="shared" si="83"/>
        <v>0.81530000000000002</v>
      </c>
      <c r="G316" s="63">
        <f t="shared" si="84"/>
        <v>5.4894299973966554E-3</v>
      </c>
      <c r="H316" s="63">
        <f t="shared" si="85"/>
        <v>0.66471409000000004</v>
      </c>
      <c r="I316" s="63">
        <f t="shared" si="86"/>
        <v>0.54194139757699999</v>
      </c>
      <c r="J316" s="63">
        <f t="shared" si="87"/>
        <v>0.44184482144452814</v>
      </c>
      <c r="K316" s="63">
        <f t="shared" si="88"/>
        <v>4.4755322768774931E-3</v>
      </c>
      <c r="L316" s="63">
        <f t="shared" si="89"/>
        <v>3.6489014653382202E-3</v>
      </c>
      <c r="M316" s="63">
        <f t="shared" ca="1" si="90"/>
        <v>6.5822485827542014E-4</v>
      </c>
      <c r="N316" s="63">
        <f t="shared" ca="1" si="91"/>
        <v>2.3340543096271433E-5</v>
      </c>
      <c r="O316" s="17">
        <f t="shared" ca="1" si="92"/>
        <v>1182607154424.6853</v>
      </c>
      <c r="P316" s="63">
        <f t="shared" ca="1" si="93"/>
        <v>187563225876.21088</v>
      </c>
      <c r="Q316" s="63">
        <f t="shared" ca="1" si="94"/>
        <v>72901340910.822495</v>
      </c>
      <c r="R316">
        <f t="shared" ca="1" si="95"/>
        <v>4.8312051391212352E-3</v>
      </c>
    </row>
    <row r="317" spans="1:18">
      <c r="A317">
        <v>8172</v>
      </c>
      <c r="B317">
        <v>6.3213199973688461E-3</v>
      </c>
      <c r="C317">
        <v>1</v>
      </c>
      <c r="D317" s="75">
        <f t="shared" si="81"/>
        <v>0.81720000000000004</v>
      </c>
      <c r="E317" s="75">
        <f t="shared" si="82"/>
        <v>6.3213199973688461E-3</v>
      </c>
      <c r="F317" s="63">
        <f t="shared" si="83"/>
        <v>0.81720000000000004</v>
      </c>
      <c r="G317" s="63">
        <f t="shared" si="84"/>
        <v>6.3213199973688461E-3</v>
      </c>
      <c r="H317" s="63">
        <f t="shared" si="85"/>
        <v>0.66781584000000005</v>
      </c>
      <c r="I317" s="63">
        <f t="shared" si="86"/>
        <v>0.54573910444800011</v>
      </c>
      <c r="J317" s="63">
        <f t="shared" si="87"/>
        <v>0.44597799615490569</v>
      </c>
      <c r="K317" s="63">
        <f t="shared" si="88"/>
        <v>5.1657827018498212E-3</v>
      </c>
      <c r="L317" s="63">
        <f t="shared" si="89"/>
        <v>4.2214776239516737E-3</v>
      </c>
      <c r="M317" s="63">
        <f t="shared" ca="1" si="90"/>
        <v>6.9029571609175756E-4</v>
      </c>
      <c r="N317" s="63">
        <f t="shared" ca="1" si="91"/>
        <v>3.1708434456332152E-5</v>
      </c>
      <c r="O317" s="17">
        <f t="shared" ca="1" si="92"/>
        <v>1181367259244.6919</v>
      </c>
      <c r="P317" s="63">
        <f t="shared" ca="1" si="93"/>
        <v>188169083359.62332</v>
      </c>
      <c r="Q317" s="63">
        <f t="shared" ca="1" si="94"/>
        <v>72912880647.606094</v>
      </c>
      <c r="R317">
        <f t="shared" ca="1" si="95"/>
        <v>5.6310242812770885E-3</v>
      </c>
    </row>
    <row r="318" spans="1:18">
      <c r="A318">
        <v>8204</v>
      </c>
      <c r="B318">
        <v>5.1592400050139986E-3</v>
      </c>
      <c r="C318">
        <v>1</v>
      </c>
      <c r="D318" s="75">
        <f t="shared" si="81"/>
        <v>0.82040000000000002</v>
      </c>
      <c r="E318" s="75">
        <f t="shared" si="82"/>
        <v>5.1592400050139986E-3</v>
      </c>
      <c r="F318" s="63">
        <f t="shared" si="83"/>
        <v>0.82040000000000002</v>
      </c>
      <c r="G318" s="63">
        <f t="shared" si="84"/>
        <v>5.1592400050139986E-3</v>
      </c>
      <c r="H318" s="63">
        <f t="shared" si="85"/>
        <v>0.67305616000000001</v>
      </c>
      <c r="I318" s="63">
        <f t="shared" si="86"/>
        <v>0.55217527366399999</v>
      </c>
      <c r="J318" s="63">
        <f t="shared" si="87"/>
        <v>0.45300459451394559</v>
      </c>
      <c r="K318" s="63">
        <f t="shared" si="88"/>
        <v>4.2326405001134847E-3</v>
      </c>
      <c r="L318" s="63">
        <f t="shared" si="89"/>
        <v>3.4724582662931029E-3</v>
      </c>
      <c r="M318" s="63">
        <f t="shared" ca="1" si="90"/>
        <v>7.4458944960635945E-4</v>
      </c>
      <c r="N318" s="63">
        <f t="shared" ca="1" si="91"/>
        <v>1.9489139526360977E-5</v>
      </c>
      <c r="O318" s="17">
        <f t="shared" ca="1" si="92"/>
        <v>1179274373410.9409</v>
      </c>
      <c r="P318" s="63">
        <f t="shared" ca="1" si="93"/>
        <v>189188447753.57648</v>
      </c>
      <c r="Q318" s="63">
        <f t="shared" ca="1" si="94"/>
        <v>72931148281.05574</v>
      </c>
      <c r="R318">
        <f t="shared" ca="1" si="95"/>
        <v>4.4146505554076391E-3</v>
      </c>
    </row>
    <row r="319" spans="1:18">
      <c r="A319">
        <v>8205</v>
      </c>
      <c r="B319">
        <v>7.1135500038508326E-3</v>
      </c>
      <c r="C319">
        <v>1</v>
      </c>
      <c r="D319" s="75">
        <f t="shared" si="81"/>
        <v>0.82050000000000001</v>
      </c>
      <c r="E319" s="75">
        <f t="shared" si="82"/>
        <v>7.1135500038508326E-3</v>
      </c>
      <c r="F319" s="63">
        <f t="shared" si="83"/>
        <v>0.82050000000000001</v>
      </c>
      <c r="G319" s="63">
        <f t="shared" si="84"/>
        <v>7.1135500038508326E-3</v>
      </c>
      <c r="H319" s="63">
        <f t="shared" si="85"/>
        <v>0.67322024999999996</v>
      </c>
      <c r="I319" s="63">
        <f t="shared" si="86"/>
        <v>0.55237721512499993</v>
      </c>
      <c r="J319" s="63">
        <f t="shared" si="87"/>
        <v>0.45322550501006242</v>
      </c>
      <c r="K319" s="63">
        <f t="shared" si="88"/>
        <v>5.8366677781596082E-3</v>
      </c>
      <c r="L319" s="63">
        <f t="shared" si="89"/>
        <v>4.7889859119799585E-3</v>
      </c>
      <c r="M319" s="63">
        <f t="shared" ca="1" si="90"/>
        <v>7.4629178361162313E-4</v>
      </c>
      <c r="N319" s="63">
        <f t="shared" ca="1" si="91"/>
        <v>4.0541977243203782E-5</v>
      </c>
      <c r="O319" s="17">
        <f t="shared" ca="1" si="92"/>
        <v>1179208877056.4326</v>
      </c>
      <c r="P319" s="63">
        <f t="shared" ca="1" si="93"/>
        <v>189220281834.21756</v>
      </c>
      <c r="Q319" s="63">
        <f t="shared" ca="1" si="94"/>
        <v>72931695527.894608</v>
      </c>
      <c r="R319">
        <f t="shared" ca="1" si="95"/>
        <v>6.3672582202392095E-3</v>
      </c>
    </row>
    <row r="320" spans="1:18">
      <c r="A320">
        <v>8231</v>
      </c>
      <c r="B320">
        <v>4.4256100009079091E-3</v>
      </c>
      <c r="C320">
        <v>1</v>
      </c>
      <c r="D320" s="75">
        <f t="shared" si="81"/>
        <v>0.82310000000000005</v>
      </c>
      <c r="E320" s="75">
        <f t="shared" si="82"/>
        <v>4.4256100009079091E-3</v>
      </c>
      <c r="F320" s="63">
        <f t="shared" si="83"/>
        <v>0.82310000000000005</v>
      </c>
      <c r="G320" s="63">
        <f t="shared" si="84"/>
        <v>4.4256100009079091E-3</v>
      </c>
      <c r="H320" s="63">
        <f t="shared" si="85"/>
        <v>0.67749361000000008</v>
      </c>
      <c r="I320" s="63">
        <f t="shared" si="86"/>
        <v>0.55764499039100013</v>
      </c>
      <c r="J320" s="63">
        <f t="shared" si="87"/>
        <v>0.45899759159083225</v>
      </c>
      <c r="K320" s="63">
        <f t="shared" si="88"/>
        <v>3.6427195917473E-3</v>
      </c>
      <c r="L320" s="63">
        <f t="shared" si="89"/>
        <v>2.998322495967203E-3</v>
      </c>
      <c r="M320" s="63">
        <f t="shared" ca="1" si="90"/>
        <v>7.9067276146727906E-4</v>
      </c>
      <c r="N320" s="63">
        <f t="shared" ca="1" si="91"/>
        <v>1.3212768734672269E-5</v>
      </c>
      <c r="O320" s="17">
        <f t="shared" ca="1" si="92"/>
        <v>1177503983482.2634</v>
      </c>
      <c r="P320" s="63">
        <f t="shared" ca="1" si="93"/>
        <v>190047513088.93369</v>
      </c>
      <c r="Q320" s="63">
        <f t="shared" ca="1" si="94"/>
        <v>72945421442.132187</v>
      </c>
      <c r="R320">
        <f t="shared" ca="1" si="95"/>
        <v>3.6349372394406301E-3</v>
      </c>
    </row>
    <row r="321" spans="1:18">
      <c r="A321">
        <v>8976</v>
      </c>
      <c r="B321">
        <v>4.8865599965211004E-3</v>
      </c>
      <c r="C321">
        <v>1</v>
      </c>
      <c r="D321" s="75">
        <f t="shared" si="81"/>
        <v>0.89759999999999995</v>
      </c>
      <c r="E321" s="75">
        <f t="shared" si="82"/>
        <v>4.8865599965211004E-3</v>
      </c>
      <c r="F321" s="63">
        <f t="shared" si="83"/>
        <v>0.89759999999999995</v>
      </c>
      <c r="G321" s="63">
        <f t="shared" si="84"/>
        <v>4.8865599965211004E-3</v>
      </c>
      <c r="H321" s="63">
        <f t="shared" si="85"/>
        <v>0.80568575999999992</v>
      </c>
      <c r="I321" s="63">
        <f t="shared" si="86"/>
        <v>0.7231835381759999</v>
      </c>
      <c r="J321" s="63">
        <f t="shared" si="87"/>
        <v>0.64912954386677746</v>
      </c>
      <c r="K321" s="63">
        <f t="shared" si="88"/>
        <v>4.3861762528773392E-3</v>
      </c>
      <c r="L321" s="63">
        <f t="shared" si="89"/>
        <v>3.9370318045826996E-3</v>
      </c>
      <c r="M321" s="63">
        <f t="shared" ca="1" si="90"/>
        <v>2.1607859810657166E-3</v>
      </c>
      <c r="N321" s="63">
        <f t="shared" ca="1" si="91"/>
        <v>7.4298439833317663E-6</v>
      </c>
      <c r="O321" s="17">
        <f t="shared" ca="1" si="92"/>
        <v>1127072463403.4773</v>
      </c>
      <c r="P321" s="63">
        <f t="shared" ca="1" si="93"/>
        <v>213306586656.27429</v>
      </c>
      <c r="Q321" s="63">
        <f t="shared" ca="1" si="94"/>
        <v>72926990655.846161</v>
      </c>
      <c r="R321">
        <f t="shared" ca="1" si="95"/>
        <v>2.7257740154553838E-3</v>
      </c>
    </row>
    <row r="322" spans="1:18">
      <c r="A322">
        <v>8978.5</v>
      </c>
      <c r="B322">
        <v>4.4723350001731887E-3</v>
      </c>
      <c r="C322">
        <v>1</v>
      </c>
      <c r="D322" s="75">
        <f t="shared" si="81"/>
        <v>0.89785000000000004</v>
      </c>
      <c r="E322" s="75">
        <f t="shared" si="82"/>
        <v>4.4723350001731887E-3</v>
      </c>
      <c r="F322" s="63">
        <f t="shared" si="83"/>
        <v>0.89785000000000004</v>
      </c>
      <c r="G322" s="63">
        <f t="shared" si="84"/>
        <v>4.4723350001731887E-3</v>
      </c>
      <c r="H322" s="63">
        <f t="shared" si="85"/>
        <v>0.80613462250000012</v>
      </c>
      <c r="I322" s="63">
        <f t="shared" si="86"/>
        <v>0.72378797081162516</v>
      </c>
      <c r="J322" s="63">
        <f t="shared" si="87"/>
        <v>0.64985302959321767</v>
      </c>
      <c r="K322" s="63">
        <f t="shared" si="88"/>
        <v>4.015485979905498E-3</v>
      </c>
      <c r="L322" s="63">
        <f t="shared" si="89"/>
        <v>3.6053040870581516E-3</v>
      </c>
      <c r="M322" s="63">
        <f t="shared" ca="1" si="90"/>
        <v>2.1657039027681829E-3</v>
      </c>
      <c r="N322" s="63">
        <f t="shared" ca="1" si="91"/>
        <v>5.3205470195158216E-6</v>
      </c>
      <c r="O322" s="17">
        <f t="shared" ca="1" si="92"/>
        <v>1126898247552.6816</v>
      </c>
      <c r="P322" s="63">
        <f t="shared" ca="1" si="93"/>
        <v>213382962518.40167</v>
      </c>
      <c r="Q322" s="63">
        <f t="shared" ca="1" si="94"/>
        <v>72925589388.224533</v>
      </c>
      <c r="R322">
        <f t="shared" ca="1" si="95"/>
        <v>2.3066310974050059E-3</v>
      </c>
    </row>
    <row r="323" spans="1:18">
      <c r="A323">
        <v>9021.5</v>
      </c>
      <c r="B323">
        <v>8.7076650015660562E-3</v>
      </c>
      <c r="C323">
        <v>0.1</v>
      </c>
      <c r="D323" s="75">
        <f t="shared" si="81"/>
        <v>0.90215000000000001</v>
      </c>
      <c r="E323" s="75">
        <f t="shared" si="82"/>
        <v>8.7076650015660562E-3</v>
      </c>
      <c r="F323" s="63">
        <f t="shared" si="83"/>
        <v>9.0215000000000004E-2</v>
      </c>
      <c r="G323" s="63">
        <f t="shared" si="84"/>
        <v>8.7076650015660562E-4</v>
      </c>
      <c r="H323" s="63">
        <f t="shared" si="85"/>
        <v>8.1387462250000001E-2</v>
      </c>
      <c r="I323" s="63">
        <f t="shared" si="86"/>
        <v>7.34236990688375E-2</v>
      </c>
      <c r="J323" s="63">
        <f t="shared" si="87"/>
        <v>6.6239190114951746E-2</v>
      </c>
      <c r="K323" s="63">
        <f t="shared" si="88"/>
        <v>7.8556199811628173E-4</v>
      </c>
      <c r="L323" s="63">
        <f t="shared" si="89"/>
        <v>7.0869475660060362E-4</v>
      </c>
      <c r="M323" s="63">
        <f t="shared" ca="1" si="90"/>
        <v>2.2506274191000687E-3</v>
      </c>
      <c r="N323" s="63">
        <f t="shared" ca="1" si="91"/>
        <v>4.1693334341378199E-6</v>
      </c>
      <c r="O323" s="17">
        <f t="shared" ca="1" si="92"/>
        <v>11238966902.090185</v>
      </c>
      <c r="P323" s="63">
        <f t="shared" ca="1" si="93"/>
        <v>2146946352.2623048</v>
      </c>
      <c r="Q323" s="63">
        <f t="shared" ca="1" si="94"/>
        <v>729000876.19281018</v>
      </c>
      <c r="R323">
        <f t="shared" ca="1" si="95"/>
        <v>6.4570375824659874E-3</v>
      </c>
    </row>
    <row r="324" spans="1:18">
      <c r="A324">
        <v>9078</v>
      </c>
      <c r="B324">
        <v>5.4261800032691099E-3</v>
      </c>
      <c r="C324">
        <v>1</v>
      </c>
      <c r="D324" s="75">
        <f t="shared" si="81"/>
        <v>0.90780000000000005</v>
      </c>
      <c r="E324" s="75">
        <f t="shared" si="82"/>
        <v>5.4261800032691099E-3</v>
      </c>
      <c r="F324" s="63">
        <f t="shared" si="83"/>
        <v>0.90780000000000005</v>
      </c>
      <c r="G324" s="63">
        <f t="shared" si="84"/>
        <v>5.4261800032691099E-3</v>
      </c>
      <c r="H324" s="63">
        <f t="shared" si="85"/>
        <v>0.82410084000000006</v>
      </c>
      <c r="I324" s="63">
        <f t="shared" si="86"/>
        <v>0.74811874255200006</v>
      </c>
      <c r="J324" s="63">
        <f t="shared" si="87"/>
        <v>0.67914219448870572</v>
      </c>
      <c r="K324" s="63">
        <f t="shared" si="88"/>
        <v>4.9258862069676982E-3</v>
      </c>
      <c r="L324" s="63">
        <f t="shared" si="89"/>
        <v>4.471719498685277E-3</v>
      </c>
      <c r="M324" s="63">
        <f t="shared" ca="1" si="90"/>
        <v>2.3631763046911211E-3</v>
      </c>
      <c r="N324" s="63">
        <f t="shared" ca="1" si="91"/>
        <v>9.3819916575024386E-6</v>
      </c>
      <c r="O324" s="17">
        <f t="shared" ca="1" si="92"/>
        <v>1119938353290.1267</v>
      </c>
      <c r="P324" s="63">
        <f t="shared" ca="1" si="93"/>
        <v>216412302054.41779</v>
      </c>
      <c r="Q324" s="63">
        <f t="shared" ca="1" si="94"/>
        <v>72862558585.87616</v>
      </c>
      <c r="R324">
        <f t="shared" ca="1" si="95"/>
        <v>3.0630036985779888E-3</v>
      </c>
    </row>
    <row r="325" spans="1:18">
      <c r="A325">
        <v>9827</v>
      </c>
      <c r="B325">
        <v>2.6104370001121424E-2</v>
      </c>
      <c r="C325">
        <v>0.1</v>
      </c>
      <c r="D325" s="75">
        <f t="shared" si="81"/>
        <v>0.98270000000000002</v>
      </c>
      <c r="E325" s="75">
        <f t="shared" si="82"/>
        <v>2.6104370001121424E-2</v>
      </c>
      <c r="F325" s="63">
        <f t="shared" si="83"/>
        <v>9.827000000000001E-2</v>
      </c>
      <c r="G325" s="63">
        <f t="shared" si="84"/>
        <v>2.6104370001121427E-3</v>
      </c>
      <c r="H325" s="63">
        <f t="shared" si="85"/>
        <v>9.6569929000000013E-2</v>
      </c>
      <c r="I325" s="63">
        <f t="shared" si="86"/>
        <v>9.4899269228300012E-2</v>
      </c>
      <c r="J325" s="63">
        <f t="shared" si="87"/>
        <v>9.3257511870650428E-2</v>
      </c>
      <c r="K325" s="63">
        <f t="shared" si="88"/>
        <v>2.5652764400102028E-3</v>
      </c>
      <c r="L325" s="63">
        <f t="shared" si="89"/>
        <v>2.5208971575980265E-3</v>
      </c>
      <c r="M325" s="63">
        <f t="shared" ca="1" si="90"/>
        <v>3.958580013681887E-3</v>
      </c>
      <c r="N325" s="63">
        <f t="shared" ca="1" si="91"/>
        <v>4.9043601416777732E-5</v>
      </c>
      <c r="O325" s="17">
        <f t="shared" ca="1" si="92"/>
        <v>10659749412.376764</v>
      </c>
      <c r="P325" s="63">
        <f t="shared" ca="1" si="93"/>
        <v>2384847409.8303833</v>
      </c>
      <c r="Q325" s="63">
        <f t="shared" ca="1" si="94"/>
        <v>719358401.25306463</v>
      </c>
      <c r="R325">
        <f t="shared" ca="1" si="95"/>
        <v>2.2145789987439539E-2</v>
      </c>
    </row>
    <row r="326" spans="1:18">
      <c r="A326">
        <v>9984</v>
      </c>
      <c r="B326">
        <v>5.1310399940120988E-3</v>
      </c>
      <c r="C326">
        <v>1</v>
      </c>
      <c r="D326" s="75">
        <f t="shared" si="81"/>
        <v>0.99839999999999995</v>
      </c>
      <c r="E326" s="75">
        <f t="shared" si="82"/>
        <v>5.1310399940120988E-3</v>
      </c>
      <c r="F326" s="63">
        <f t="shared" si="83"/>
        <v>0.99839999999999995</v>
      </c>
      <c r="G326" s="63">
        <f t="shared" si="84"/>
        <v>5.1310399940120988E-3</v>
      </c>
      <c r="H326" s="63">
        <f t="shared" si="85"/>
        <v>0.99680255999999989</v>
      </c>
      <c r="I326" s="63">
        <f t="shared" si="86"/>
        <v>0.99520767590399983</v>
      </c>
      <c r="J326" s="63">
        <f t="shared" si="87"/>
        <v>0.99361534362255344</v>
      </c>
      <c r="K326" s="63">
        <f t="shared" si="88"/>
        <v>5.1228303300216793E-3</v>
      </c>
      <c r="L326" s="63">
        <f t="shared" si="89"/>
        <v>5.1146338014936444E-3</v>
      </c>
      <c r="M326" s="63">
        <f t="shared" ca="1" si="90"/>
        <v>4.3173714657647952E-3</v>
      </c>
      <c r="N326" s="63">
        <f t="shared" ca="1" si="91"/>
        <v>6.62056473860133E-7</v>
      </c>
      <c r="O326" s="17">
        <f t="shared" ca="1" si="92"/>
        <v>1054328731574.5784</v>
      </c>
      <c r="P326" s="63">
        <f t="shared" ca="1" si="93"/>
        <v>242927618429.29858</v>
      </c>
      <c r="Q326" s="63">
        <f t="shared" ca="1" si="94"/>
        <v>71641254858.273163</v>
      </c>
      <c r="R326">
        <f t="shared" ca="1" si="95"/>
        <v>8.1366852824730357E-4</v>
      </c>
    </row>
    <row r="327" spans="1:18">
      <c r="A327">
        <v>9991</v>
      </c>
      <c r="B327">
        <v>5.8112100014113821E-3</v>
      </c>
      <c r="C327">
        <v>1</v>
      </c>
      <c r="D327" s="75">
        <f t="shared" si="81"/>
        <v>0.99909999999999999</v>
      </c>
      <c r="E327" s="75">
        <f t="shared" si="82"/>
        <v>5.8112100014113821E-3</v>
      </c>
      <c r="F327" s="63">
        <f t="shared" si="83"/>
        <v>0.99909999999999999</v>
      </c>
      <c r="G327" s="63">
        <f t="shared" si="84"/>
        <v>5.8112100014113821E-3</v>
      </c>
      <c r="H327" s="63">
        <f t="shared" si="85"/>
        <v>0.99820080999999994</v>
      </c>
      <c r="I327" s="63">
        <f t="shared" si="86"/>
        <v>0.99730242927099988</v>
      </c>
      <c r="J327" s="63">
        <f t="shared" si="87"/>
        <v>0.99640485708465598</v>
      </c>
      <c r="K327" s="63">
        <f t="shared" si="88"/>
        <v>5.805979912410112E-3</v>
      </c>
      <c r="L327" s="63">
        <f t="shared" si="89"/>
        <v>5.8007545304889427E-3</v>
      </c>
      <c r="M327" s="63">
        <f t="shared" ca="1" si="90"/>
        <v>4.3335652565194317E-3</v>
      </c>
      <c r="N327" s="63">
        <f t="shared" ca="1" si="91"/>
        <v>2.1834339921067971E-6</v>
      </c>
      <c r="O327" s="17">
        <f t="shared" ca="1" si="92"/>
        <v>1053806899719.0292</v>
      </c>
      <c r="P327" s="63">
        <f t="shared" ca="1" si="93"/>
        <v>243124083381.07687</v>
      </c>
      <c r="Q327" s="63">
        <f t="shared" ca="1" si="94"/>
        <v>71627319089.958282</v>
      </c>
      <c r="R327">
        <f t="shared" ca="1" si="95"/>
        <v>1.4776447448919504E-3</v>
      </c>
    </row>
    <row r="328" spans="1:18">
      <c r="A328">
        <v>10028</v>
      </c>
      <c r="B328">
        <v>6.5206799990846775E-3</v>
      </c>
      <c r="C328">
        <v>1</v>
      </c>
      <c r="D328" s="75">
        <f t="shared" si="81"/>
        <v>1.0027999999999999</v>
      </c>
      <c r="E328" s="75">
        <f t="shared" si="82"/>
        <v>6.5206799990846775E-3</v>
      </c>
      <c r="F328" s="63">
        <f t="shared" si="83"/>
        <v>1.0027999999999999</v>
      </c>
      <c r="G328" s="63">
        <f t="shared" si="84"/>
        <v>6.5206799990846775E-3</v>
      </c>
      <c r="H328" s="63">
        <f t="shared" si="85"/>
        <v>1.0056078399999999</v>
      </c>
      <c r="I328" s="63">
        <f t="shared" si="86"/>
        <v>1.0084235419519998</v>
      </c>
      <c r="J328" s="63">
        <f t="shared" si="87"/>
        <v>1.0112471278694652</v>
      </c>
      <c r="K328" s="63">
        <f t="shared" si="88"/>
        <v>6.5389379030821142E-3</v>
      </c>
      <c r="L328" s="63">
        <f t="shared" si="89"/>
        <v>6.5572469292107432E-3</v>
      </c>
      <c r="M328" s="63">
        <f t="shared" ca="1" si="90"/>
        <v>4.4194399794091239E-3</v>
      </c>
      <c r="N328" s="63">
        <f t="shared" ca="1" si="91"/>
        <v>4.4152096202861212E-6</v>
      </c>
      <c r="O328" s="17">
        <f t="shared" ca="1" si="92"/>
        <v>1051045036096.1552</v>
      </c>
      <c r="P328" s="63">
        <f t="shared" ca="1" si="93"/>
        <v>244160193702.99295</v>
      </c>
      <c r="Q328" s="63">
        <f t="shared" ca="1" si="94"/>
        <v>71552525290.539764</v>
      </c>
      <c r="R328">
        <f t="shared" ca="1" si="95"/>
        <v>2.1012400196755536E-3</v>
      </c>
    </row>
    <row r="329" spans="1:18">
      <c r="A329">
        <v>10742.5</v>
      </c>
      <c r="B329">
        <v>8.4751749964198098E-3</v>
      </c>
      <c r="C329">
        <v>0.1</v>
      </c>
      <c r="D329" s="75">
        <f t="shared" si="81"/>
        <v>1.0742499999999999</v>
      </c>
      <c r="E329" s="75">
        <f t="shared" si="82"/>
        <v>8.4751749964198098E-3</v>
      </c>
      <c r="F329" s="63">
        <f t="shared" si="83"/>
        <v>0.10742499999999999</v>
      </c>
      <c r="G329" s="63">
        <f t="shared" si="84"/>
        <v>8.47517499641981E-4</v>
      </c>
      <c r="H329" s="63">
        <f t="shared" si="85"/>
        <v>0.11540130624999999</v>
      </c>
      <c r="I329" s="63">
        <f t="shared" si="86"/>
        <v>0.12396985323906248</v>
      </c>
      <c r="J329" s="63">
        <f t="shared" si="87"/>
        <v>0.13317461484206286</v>
      </c>
      <c r="K329" s="63">
        <f t="shared" si="88"/>
        <v>9.1044567399039807E-4</v>
      </c>
      <c r="L329" s="63">
        <f t="shared" si="89"/>
        <v>9.7804626528418502E-4</v>
      </c>
      <c r="M329" s="63">
        <f t="shared" ca="1" si="90"/>
        <v>6.1697609358188684E-3</v>
      </c>
      <c r="N329" s="63">
        <f t="shared" ca="1" si="91"/>
        <v>5.3149339908165207E-7</v>
      </c>
      <c r="O329" s="17">
        <f t="shared" ca="1" si="92"/>
        <v>9965726659.1961136</v>
      </c>
      <c r="P329" s="63">
        <f t="shared" ca="1" si="93"/>
        <v>2633429854.7609921</v>
      </c>
      <c r="Q329" s="63">
        <f t="shared" ca="1" si="94"/>
        <v>697389991.40515506</v>
      </c>
      <c r="R329">
        <f t="shared" ca="1" si="95"/>
        <v>2.3054140606009414E-3</v>
      </c>
    </row>
    <row r="330" spans="1:18">
      <c r="A330">
        <v>10798.5</v>
      </c>
      <c r="B330">
        <v>2.7316534993587993E-2</v>
      </c>
      <c r="C330">
        <v>0.1</v>
      </c>
      <c r="D330" s="75">
        <f t="shared" si="81"/>
        <v>1.07985</v>
      </c>
      <c r="E330" s="75">
        <f t="shared" si="82"/>
        <v>2.7316534993587993E-2</v>
      </c>
      <c r="F330" s="63">
        <f t="shared" si="83"/>
        <v>0.107985</v>
      </c>
      <c r="G330" s="63">
        <f t="shared" si="84"/>
        <v>2.7316534993587997E-3</v>
      </c>
      <c r="H330" s="63">
        <f t="shared" si="85"/>
        <v>0.11660760225</v>
      </c>
      <c r="I330" s="63">
        <f t="shared" si="86"/>
        <v>0.1259187192896625</v>
      </c>
      <c r="J330" s="63">
        <f t="shared" si="87"/>
        <v>0.13597332902494205</v>
      </c>
      <c r="K330" s="63">
        <f t="shared" si="88"/>
        <v>2.9497760312825996E-3</v>
      </c>
      <c r="L330" s="63">
        <f t="shared" si="89"/>
        <v>3.1853156473805153E-3</v>
      </c>
      <c r="M330" s="63">
        <f t="shared" ca="1" si="90"/>
        <v>6.3143387233389383E-3</v>
      </c>
      <c r="N330" s="63">
        <f t="shared" ca="1" si="91"/>
        <v>4.410922481740633E-5</v>
      </c>
      <c r="O330" s="17">
        <f t="shared" ca="1" si="92"/>
        <v>9922163503.5768013</v>
      </c>
      <c r="P330" s="63">
        <f t="shared" ca="1" si="93"/>
        <v>2647759134.6806717</v>
      </c>
      <c r="Q330" s="63">
        <f t="shared" ca="1" si="94"/>
        <v>695676360.78586936</v>
      </c>
      <c r="R330">
        <f t="shared" ca="1" si="95"/>
        <v>2.1002196270249053E-2</v>
      </c>
    </row>
    <row r="331" spans="1:18">
      <c r="A331">
        <v>10828</v>
      </c>
      <c r="B331">
        <v>1.2768679996952415E-2</v>
      </c>
      <c r="C331">
        <v>0.1</v>
      </c>
      <c r="D331" s="75">
        <f t="shared" si="81"/>
        <v>1.0828</v>
      </c>
      <c r="E331" s="75">
        <f t="shared" si="82"/>
        <v>1.2768679996952415E-2</v>
      </c>
      <c r="F331" s="63">
        <f t="shared" si="83"/>
        <v>0.10828</v>
      </c>
      <c r="G331" s="63">
        <f t="shared" si="84"/>
        <v>1.2768679996952416E-3</v>
      </c>
      <c r="H331" s="63">
        <f t="shared" si="85"/>
        <v>0.117245584</v>
      </c>
      <c r="I331" s="63">
        <f t="shared" si="86"/>
        <v>0.1269535183552</v>
      </c>
      <c r="J331" s="63">
        <f t="shared" si="87"/>
        <v>0.13746526967501055</v>
      </c>
      <c r="K331" s="63">
        <f t="shared" si="88"/>
        <v>1.3825926700700077E-3</v>
      </c>
      <c r="L331" s="63">
        <f t="shared" si="89"/>
        <v>1.4970713431518043E-3</v>
      </c>
      <c r="M331" s="63">
        <f t="shared" ca="1" si="90"/>
        <v>6.3909324455701712E-3</v>
      </c>
      <c r="N331" s="63">
        <f t="shared" ca="1" si="91"/>
        <v>4.0675663829162203E-6</v>
      </c>
      <c r="O331" s="17">
        <f t="shared" ca="1" si="92"/>
        <v>9899166893.7770672</v>
      </c>
      <c r="P331" s="63">
        <f t="shared" ca="1" si="93"/>
        <v>2655263991.4570475</v>
      </c>
      <c r="Q331" s="63">
        <f t="shared" ca="1" si="94"/>
        <v>694756846.94250441</v>
      </c>
      <c r="R331">
        <f t="shared" ca="1" si="95"/>
        <v>6.3777475513822433E-3</v>
      </c>
    </row>
    <row r="332" spans="1:18">
      <c r="A332">
        <v>10828</v>
      </c>
      <c r="B332">
        <v>-7.2313199998461641E-3</v>
      </c>
      <c r="C332">
        <v>1</v>
      </c>
      <c r="D332" s="75">
        <f t="shared" si="81"/>
        <v>1.0828</v>
      </c>
      <c r="E332" s="75">
        <f t="shared" si="82"/>
        <v>-7.2313199998461641E-3</v>
      </c>
      <c r="F332" s="63">
        <f t="shared" si="83"/>
        <v>1.0828</v>
      </c>
      <c r="G332" s="63">
        <f t="shared" si="84"/>
        <v>-7.2313199998461641E-3</v>
      </c>
      <c r="H332" s="63">
        <f t="shared" si="85"/>
        <v>1.17245584</v>
      </c>
      <c r="I332" s="63">
        <f t="shared" si="86"/>
        <v>1.2695351835519999</v>
      </c>
      <c r="J332" s="63">
        <f t="shared" si="87"/>
        <v>1.3746526967501054</v>
      </c>
      <c r="K332" s="63">
        <f t="shared" si="88"/>
        <v>-7.8300732958334271E-3</v>
      </c>
      <c r="L332" s="63">
        <f t="shared" si="89"/>
        <v>-8.4784033647284339E-3</v>
      </c>
      <c r="M332" s="63">
        <f t="shared" ca="1" si="90"/>
        <v>6.3909324455701712E-3</v>
      </c>
      <c r="N332" s="63">
        <f t="shared" ca="1" si="91"/>
        <v>1.8556576168665134E-4</v>
      </c>
      <c r="O332" s="17">
        <f t="shared" ca="1" si="92"/>
        <v>989916689377.70642</v>
      </c>
      <c r="P332" s="63">
        <f t="shared" ca="1" si="93"/>
        <v>265526399145.70483</v>
      </c>
      <c r="Q332" s="63">
        <f t="shared" ca="1" si="94"/>
        <v>69475684694.250443</v>
      </c>
      <c r="R332">
        <f t="shared" ca="1" si="95"/>
        <v>-1.3622252445416335E-2</v>
      </c>
    </row>
    <row r="333" spans="1:18">
      <c r="A333">
        <v>11609</v>
      </c>
      <c r="B333">
        <v>1.3484789997164626E-2</v>
      </c>
      <c r="C333">
        <v>0.1</v>
      </c>
      <c r="D333" s="75">
        <f t="shared" si="81"/>
        <v>1.1609</v>
      </c>
      <c r="E333" s="75">
        <f t="shared" si="82"/>
        <v>1.3484789997164626E-2</v>
      </c>
      <c r="F333" s="63">
        <f t="shared" si="83"/>
        <v>0.11609000000000001</v>
      </c>
      <c r="G333" s="63">
        <f t="shared" si="84"/>
        <v>1.3484789997164626E-3</v>
      </c>
      <c r="H333" s="63">
        <f t="shared" si="85"/>
        <v>0.13476888100000001</v>
      </c>
      <c r="I333" s="63">
        <f t="shared" si="86"/>
        <v>0.15645319395290003</v>
      </c>
      <c r="J333" s="63">
        <f t="shared" si="87"/>
        <v>0.18162651285992165</v>
      </c>
      <c r="K333" s="63">
        <f t="shared" si="88"/>
        <v>1.5654492707708415E-3</v>
      </c>
      <c r="L333" s="63">
        <f t="shared" si="89"/>
        <v>1.81733005843787E-3</v>
      </c>
      <c r="M333" s="63">
        <f t="shared" ca="1" si="90"/>
        <v>8.5271888495337452E-3</v>
      </c>
      <c r="N333" s="63">
        <f t="shared" ca="1" si="91"/>
        <v>2.4577809138991027E-6</v>
      </c>
      <c r="O333" s="17">
        <f t="shared" ca="1" si="92"/>
        <v>9279006746.741066</v>
      </c>
      <c r="P333" s="63">
        <f t="shared" ca="1" si="93"/>
        <v>2842412051.7842131</v>
      </c>
      <c r="Q333" s="63">
        <f t="shared" ca="1" si="94"/>
        <v>666290494.34315729</v>
      </c>
      <c r="R333">
        <f t="shared" ca="1" si="95"/>
        <v>4.9576011476308805E-3</v>
      </c>
    </row>
    <row r="334" spans="1:18">
      <c r="A334">
        <v>11655.5</v>
      </c>
      <c r="B334">
        <v>2.3960204998729751E-2</v>
      </c>
      <c r="C334">
        <v>0.1</v>
      </c>
      <c r="D334" s="75">
        <f t="shared" si="81"/>
        <v>1.1655500000000001</v>
      </c>
      <c r="E334" s="75">
        <f t="shared" si="82"/>
        <v>2.3960204998729751E-2</v>
      </c>
      <c r="F334" s="63">
        <f t="shared" si="83"/>
        <v>0.11655500000000002</v>
      </c>
      <c r="G334" s="63">
        <f t="shared" si="84"/>
        <v>2.3960204998729751E-3</v>
      </c>
      <c r="H334" s="63">
        <f t="shared" si="85"/>
        <v>0.13585068025000002</v>
      </c>
      <c r="I334" s="63">
        <f t="shared" si="86"/>
        <v>0.15834076036538755</v>
      </c>
      <c r="J334" s="63">
        <f t="shared" si="87"/>
        <v>0.18455407324387749</v>
      </c>
      <c r="K334" s="63">
        <f t="shared" si="88"/>
        <v>2.7926816936269462E-3</v>
      </c>
      <c r="L334" s="63">
        <f t="shared" si="89"/>
        <v>3.2550101480068876E-3</v>
      </c>
      <c r="M334" s="63">
        <f t="shared" ca="1" si="90"/>
        <v>8.660973195435382E-3</v>
      </c>
      <c r="N334" s="63">
        <f t="shared" ca="1" si="91"/>
        <v>2.3406649377093384E-5</v>
      </c>
      <c r="O334" s="17">
        <f t="shared" ca="1" si="92"/>
        <v>9241440117.1468201</v>
      </c>
      <c r="P334" s="63">
        <f t="shared" ca="1" si="93"/>
        <v>2852818864.6410193</v>
      </c>
      <c r="Q334" s="63">
        <f t="shared" ca="1" si="94"/>
        <v>664351154.45067644</v>
      </c>
      <c r="R334">
        <f t="shared" ca="1" si="95"/>
        <v>1.5299231803294368E-2</v>
      </c>
    </row>
    <row r="335" spans="1:18">
      <c r="A335">
        <v>11663</v>
      </c>
      <c r="B335">
        <v>2.0617529997252859E-2</v>
      </c>
      <c r="C335">
        <v>0.1</v>
      </c>
      <c r="D335" s="75">
        <f t="shared" si="81"/>
        <v>1.1662999999999999</v>
      </c>
      <c r="E335" s="75">
        <f t="shared" si="82"/>
        <v>2.0617529997252859E-2</v>
      </c>
      <c r="F335" s="63">
        <f t="shared" si="83"/>
        <v>0.11663</v>
      </c>
      <c r="G335" s="63">
        <f t="shared" si="84"/>
        <v>2.0617529997252861E-3</v>
      </c>
      <c r="H335" s="63">
        <f t="shared" si="85"/>
        <v>0.13602556899999999</v>
      </c>
      <c r="I335" s="63">
        <f t="shared" si="86"/>
        <v>0.15864662112469996</v>
      </c>
      <c r="J335" s="63">
        <f t="shared" si="87"/>
        <v>0.18502955421773754</v>
      </c>
      <c r="K335" s="63">
        <f t="shared" si="88"/>
        <v>2.404622523579601E-3</v>
      </c>
      <c r="L335" s="63">
        <f t="shared" si="89"/>
        <v>2.8045112492508886E-3</v>
      </c>
      <c r="M335" s="63">
        <f t="shared" ca="1" si="90"/>
        <v>8.6826207159644581E-3</v>
      </c>
      <c r="N335" s="63">
        <f t="shared" ca="1" si="91"/>
        <v>1.4244205955258403E-5</v>
      </c>
      <c r="O335" s="17">
        <f t="shared" ca="1" si="92"/>
        <v>9235374698.5485535</v>
      </c>
      <c r="P335" s="63">
        <f t="shared" ca="1" si="93"/>
        <v>2854489301.4777532</v>
      </c>
      <c r="Q335" s="63">
        <f t="shared" ca="1" si="94"/>
        <v>664035852.42588258</v>
      </c>
      <c r="R335">
        <f t="shared" ca="1" si="95"/>
        <v>1.1934909281288401E-2</v>
      </c>
    </row>
    <row r="336" spans="1:18">
      <c r="A336">
        <v>11741</v>
      </c>
      <c r="B336">
        <v>1.2253709996002726E-2</v>
      </c>
      <c r="C336">
        <v>0.1</v>
      </c>
      <c r="D336" s="75">
        <f t="shared" si="81"/>
        <v>1.1740999999999999</v>
      </c>
      <c r="E336" s="75">
        <f t="shared" si="82"/>
        <v>1.2253709996002726E-2</v>
      </c>
      <c r="F336" s="63">
        <f t="shared" si="83"/>
        <v>0.11741</v>
      </c>
      <c r="G336" s="63">
        <f t="shared" si="84"/>
        <v>1.2253709996002727E-3</v>
      </c>
      <c r="H336" s="63">
        <f t="shared" si="85"/>
        <v>0.13785108099999999</v>
      </c>
      <c r="I336" s="63">
        <f t="shared" si="86"/>
        <v>0.16185095420209997</v>
      </c>
      <c r="J336" s="63">
        <f t="shared" si="87"/>
        <v>0.19002920532868556</v>
      </c>
      <c r="K336" s="63">
        <f t="shared" si="88"/>
        <v>1.4387080906306802E-3</v>
      </c>
      <c r="L336" s="63">
        <f t="shared" si="89"/>
        <v>1.6891871692094815E-3</v>
      </c>
      <c r="M336" s="63">
        <f t="shared" ca="1" si="90"/>
        <v>8.9088977197951998E-3</v>
      </c>
      <c r="N336" s="63">
        <f t="shared" ca="1" si="91"/>
        <v>1.1187769163068575E-6</v>
      </c>
      <c r="O336" s="17">
        <f t="shared" ca="1" si="92"/>
        <v>9172192133.4221363</v>
      </c>
      <c r="P336" s="63">
        <f t="shared" ca="1" si="93"/>
        <v>2871727936.4281707</v>
      </c>
      <c r="Q336" s="63">
        <f t="shared" ca="1" si="94"/>
        <v>660715649.01118183</v>
      </c>
      <c r="R336">
        <f t="shared" ca="1" si="95"/>
        <v>3.3448122762075264E-3</v>
      </c>
    </row>
    <row r="337" spans="1:18">
      <c r="A337">
        <v>13335</v>
      </c>
      <c r="B337">
        <v>6.2384999910136685E-4</v>
      </c>
      <c r="C337">
        <v>1</v>
      </c>
      <c r="D337" s="75">
        <f t="shared" si="81"/>
        <v>1.3334999999999999</v>
      </c>
      <c r="E337" s="75">
        <f t="shared" si="82"/>
        <v>6.2384999910136685E-4</v>
      </c>
      <c r="F337" s="63">
        <f t="shared" si="83"/>
        <v>1.3334999999999999</v>
      </c>
      <c r="G337" s="63">
        <f t="shared" si="84"/>
        <v>6.2384999910136685E-4</v>
      </c>
      <c r="H337" s="63">
        <f t="shared" si="85"/>
        <v>1.7782222499999998</v>
      </c>
      <c r="I337" s="63">
        <f t="shared" si="86"/>
        <v>2.3712593703749993</v>
      </c>
      <c r="J337" s="63">
        <f t="shared" si="87"/>
        <v>3.1620743703950613</v>
      </c>
      <c r="K337" s="63">
        <f t="shared" si="88"/>
        <v>8.3190397380167259E-4</v>
      </c>
      <c r="L337" s="63">
        <f t="shared" si="89"/>
        <v>1.1093439490645304E-3</v>
      </c>
      <c r="M337" s="63">
        <f t="shared" ca="1" si="90"/>
        <v>1.3989770749448672E-2</v>
      </c>
      <c r="N337" s="63">
        <f t="shared" ca="1" si="91"/>
        <v>1.7864783750456465E-4</v>
      </c>
      <c r="O337" s="17">
        <f t="shared" ca="1" si="92"/>
        <v>784687968982.3573</v>
      </c>
      <c r="P337" s="63">
        <f t="shared" ca="1" si="93"/>
        <v>316665599304.13385</v>
      </c>
      <c r="Q337" s="63">
        <f t="shared" ca="1" si="94"/>
        <v>57756187451.915344</v>
      </c>
      <c r="R337">
        <f t="shared" ca="1" si="95"/>
        <v>-1.3365920750347305E-2</v>
      </c>
    </row>
    <row r="338" spans="1:18">
      <c r="A338">
        <v>13337.5</v>
      </c>
      <c r="B338">
        <v>2.709624997805804E-3</v>
      </c>
      <c r="C338">
        <v>1</v>
      </c>
      <c r="D338" s="75">
        <f t="shared" si="81"/>
        <v>1.33375</v>
      </c>
      <c r="E338" s="75">
        <f t="shared" si="82"/>
        <v>2.709624997805804E-3</v>
      </c>
      <c r="F338" s="63">
        <f t="shared" si="83"/>
        <v>1.33375</v>
      </c>
      <c r="G338" s="63">
        <f t="shared" si="84"/>
        <v>2.709624997805804E-3</v>
      </c>
      <c r="H338" s="63">
        <f t="shared" si="85"/>
        <v>1.7788890625</v>
      </c>
      <c r="I338" s="63">
        <f t="shared" si="86"/>
        <v>2.3725932871093751</v>
      </c>
      <c r="J338" s="63">
        <f t="shared" si="87"/>
        <v>3.164446296682129</v>
      </c>
      <c r="K338" s="63">
        <f t="shared" si="88"/>
        <v>3.613962340823491E-3</v>
      </c>
      <c r="L338" s="63">
        <f t="shared" si="89"/>
        <v>4.8201222720733313E-3</v>
      </c>
      <c r="M338" s="63">
        <f t="shared" ca="1" si="90"/>
        <v>1.3998423431265873E-2</v>
      </c>
      <c r="N338" s="63">
        <f t="shared" ca="1" si="91"/>
        <v>1.274369700712905E-4</v>
      </c>
      <c r="O338" s="17">
        <f t="shared" ca="1" si="92"/>
        <v>784476037644.76318</v>
      </c>
      <c r="P338" s="63">
        <f t="shared" ca="1" si="93"/>
        <v>316702749788.21082</v>
      </c>
      <c r="Q338" s="63">
        <f t="shared" ca="1" si="94"/>
        <v>57741039298.890068</v>
      </c>
      <c r="R338">
        <f t="shared" ca="1" si="95"/>
        <v>-1.1288798433460069E-2</v>
      </c>
    </row>
    <row r="339" spans="1:18">
      <c r="A339">
        <v>13340</v>
      </c>
      <c r="B339">
        <v>3.0953999958001077E-3</v>
      </c>
      <c r="C339">
        <v>1</v>
      </c>
      <c r="D339" s="75">
        <f t="shared" si="81"/>
        <v>1.3340000000000001</v>
      </c>
      <c r="E339" s="75">
        <f t="shared" si="82"/>
        <v>3.0953999958001077E-3</v>
      </c>
      <c r="F339" s="63">
        <f t="shared" si="83"/>
        <v>1.3340000000000001</v>
      </c>
      <c r="G339" s="63">
        <f t="shared" si="84"/>
        <v>3.0953999958001077E-3</v>
      </c>
      <c r="H339" s="63">
        <f t="shared" si="85"/>
        <v>1.7795560000000001</v>
      </c>
      <c r="I339" s="63">
        <f t="shared" si="86"/>
        <v>2.3739277040000002</v>
      </c>
      <c r="J339" s="63">
        <f t="shared" si="87"/>
        <v>3.1668195571360003</v>
      </c>
      <c r="K339" s="63">
        <f t="shared" si="88"/>
        <v>4.129263594397344E-3</v>
      </c>
      <c r="L339" s="63">
        <f t="shared" si="89"/>
        <v>5.5084376349260576E-3</v>
      </c>
      <c r="M339" s="63">
        <f t="shared" ca="1" si="90"/>
        <v>1.4007078255065242E-2</v>
      </c>
      <c r="N339" s="63">
        <f t="shared" ca="1" si="91"/>
        <v>1.190647224337194E-4</v>
      </c>
      <c r="O339" s="17">
        <f t="shared" ca="1" si="92"/>
        <v>784264096758.49707</v>
      </c>
      <c r="P339" s="63">
        <f t="shared" ca="1" si="93"/>
        <v>316739870387.25177</v>
      </c>
      <c r="Q339" s="63">
        <f t="shared" ca="1" si="94"/>
        <v>57725885161.503975</v>
      </c>
      <c r="R339">
        <f t="shared" ca="1" si="95"/>
        <v>-1.0911678259265135E-2</v>
      </c>
    </row>
    <row r="340" spans="1:18">
      <c r="A340">
        <v>13342.5</v>
      </c>
      <c r="B340">
        <v>1.3811750031891279E-3</v>
      </c>
      <c r="C340">
        <v>1</v>
      </c>
      <c r="D340" s="75">
        <f t="shared" si="81"/>
        <v>1.3342499999999999</v>
      </c>
      <c r="E340" s="75">
        <f t="shared" si="82"/>
        <v>1.3811750031891279E-3</v>
      </c>
      <c r="F340" s="63">
        <f t="shared" si="83"/>
        <v>1.3342499999999999</v>
      </c>
      <c r="G340" s="63">
        <f t="shared" si="84"/>
        <v>1.3811750031891279E-3</v>
      </c>
      <c r="H340" s="63">
        <f t="shared" si="85"/>
        <v>1.7802230624999997</v>
      </c>
      <c r="I340" s="63">
        <f t="shared" si="86"/>
        <v>2.3752626211406245</v>
      </c>
      <c r="J340" s="63">
        <f t="shared" si="87"/>
        <v>3.1691941522568778</v>
      </c>
      <c r="K340" s="63">
        <f t="shared" si="88"/>
        <v>1.8428327480050938E-3</v>
      </c>
      <c r="L340" s="63">
        <f t="shared" si="89"/>
        <v>2.4587995940257962E-3</v>
      </c>
      <c r="M340" s="63">
        <f t="shared" ca="1" si="90"/>
        <v>1.401573522084678E-2</v>
      </c>
      <c r="N340" s="63">
        <f t="shared" ca="1" si="91"/>
        <v>1.5963211189361738E-4</v>
      </c>
      <c r="O340" s="17">
        <f t="shared" ca="1" si="92"/>
        <v>784052146339.03088</v>
      </c>
      <c r="P340" s="63">
        <f t="shared" ca="1" si="93"/>
        <v>316776961095.61938</v>
      </c>
      <c r="Q340" s="63">
        <f t="shared" ca="1" si="94"/>
        <v>57710725042.895676</v>
      </c>
      <c r="R340">
        <f t="shared" ca="1" si="95"/>
        <v>-1.2634560217657652E-2</v>
      </c>
    </row>
    <row r="341" spans="1:18">
      <c r="A341">
        <v>13418</v>
      </c>
      <c r="B341">
        <v>2.3431579997122753E-2</v>
      </c>
      <c r="C341">
        <v>0.1</v>
      </c>
      <c r="D341" s="75">
        <f t="shared" si="81"/>
        <v>1.3418000000000001</v>
      </c>
      <c r="E341" s="75">
        <f t="shared" si="82"/>
        <v>2.3431579997122753E-2</v>
      </c>
      <c r="F341" s="63">
        <f t="shared" si="83"/>
        <v>0.13418000000000002</v>
      </c>
      <c r="G341" s="63">
        <f t="shared" si="84"/>
        <v>2.3431579997122754E-3</v>
      </c>
      <c r="H341" s="63">
        <f t="shared" si="85"/>
        <v>0.18004272400000004</v>
      </c>
      <c r="I341" s="63">
        <f t="shared" si="86"/>
        <v>0.24158132706320007</v>
      </c>
      <c r="J341" s="63">
        <f t="shared" si="87"/>
        <v>0.32415382465340187</v>
      </c>
      <c r="K341" s="63">
        <f t="shared" si="88"/>
        <v>3.1440494040139316E-3</v>
      </c>
      <c r="L341" s="63">
        <f t="shared" si="89"/>
        <v>4.2186854903058938E-3</v>
      </c>
      <c r="M341" s="63">
        <f t="shared" ca="1" si="90"/>
        <v>1.4278184718090118E-2</v>
      </c>
      <c r="N341" s="63">
        <f t="shared" ca="1" si="91"/>
        <v>8.3784645134216952E-6</v>
      </c>
      <c r="O341" s="17">
        <f t="shared" ca="1" si="92"/>
        <v>7776468307.4658957</v>
      </c>
      <c r="P341" s="63">
        <f t="shared" ca="1" si="93"/>
        <v>3178829900.950521</v>
      </c>
      <c r="Q341" s="63">
        <f t="shared" ca="1" si="94"/>
        <v>572500875.2800827</v>
      </c>
      <c r="R341">
        <f t="shared" ca="1" si="95"/>
        <v>9.1533952790326355E-3</v>
      </c>
    </row>
    <row r="342" spans="1:18">
      <c r="A342">
        <v>13518</v>
      </c>
      <c r="B342">
        <v>2.386258000478847E-2</v>
      </c>
      <c r="C342">
        <v>0.1</v>
      </c>
      <c r="D342" s="75">
        <f t="shared" si="81"/>
        <v>1.3517999999999999</v>
      </c>
      <c r="E342" s="75">
        <f t="shared" si="82"/>
        <v>2.386258000478847E-2</v>
      </c>
      <c r="F342" s="63">
        <f t="shared" si="83"/>
        <v>0.13517999999999999</v>
      </c>
      <c r="G342" s="63">
        <f t="shared" si="84"/>
        <v>2.386258000478847E-3</v>
      </c>
      <c r="H342" s="63">
        <f t="shared" si="85"/>
        <v>0.18273632399999998</v>
      </c>
      <c r="I342" s="63">
        <f t="shared" si="86"/>
        <v>0.24702296278319996</v>
      </c>
      <c r="J342" s="63">
        <f t="shared" si="87"/>
        <v>0.33392564109032968</v>
      </c>
      <c r="K342" s="63">
        <f t="shared" si="88"/>
        <v>3.2257435650473051E-3</v>
      </c>
      <c r="L342" s="63">
        <f t="shared" si="89"/>
        <v>4.3605601512309465E-3</v>
      </c>
      <c r="M342" s="63">
        <f t="shared" ca="1" si="90"/>
        <v>1.4628807289196171E-2</v>
      </c>
      <c r="N342" s="63">
        <f t="shared" ca="1" si="91"/>
        <v>8.5262558563216768E-6</v>
      </c>
      <c r="O342" s="17">
        <f t="shared" ca="1" si="92"/>
        <v>7691503359.5069084</v>
      </c>
      <c r="P342" s="63">
        <f t="shared" ca="1" si="93"/>
        <v>3193056947.7283239</v>
      </c>
      <c r="Q342" s="63">
        <f t="shared" ca="1" si="94"/>
        <v>566317275.17657638</v>
      </c>
      <c r="R342">
        <f t="shared" ca="1" si="95"/>
        <v>9.2337727155922984E-3</v>
      </c>
    </row>
    <row r="343" spans="1:18">
      <c r="A343">
        <v>14542.5</v>
      </c>
      <c r="B343">
        <v>1.6853174995048903E-2</v>
      </c>
      <c r="C343">
        <v>0.1</v>
      </c>
      <c r="D343" s="75">
        <f t="shared" si="81"/>
        <v>1.45425</v>
      </c>
      <c r="E343" s="75">
        <f t="shared" si="82"/>
        <v>1.6853174995048903E-2</v>
      </c>
      <c r="F343" s="63">
        <f t="shared" si="83"/>
        <v>0.145425</v>
      </c>
      <c r="G343" s="63">
        <f t="shared" si="84"/>
        <v>1.6853174995048903E-3</v>
      </c>
      <c r="H343" s="63">
        <f t="shared" si="85"/>
        <v>0.21148430625</v>
      </c>
      <c r="I343" s="63">
        <f t="shared" si="86"/>
        <v>0.30755105236406249</v>
      </c>
      <c r="J343" s="63">
        <f t="shared" si="87"/>
        <v>0.4472561179004379</v>
      </c>
      <c r="K343" s="63">
        <f t="shared" si="88"/>
        <v>2.4508729736549867E-3</v>
      </c>
      <c r="L343" s="63">
        <f t="shared" si="89"/>
        <v>3.5641820219377645E-3</v>
      </c>
      <c r="M343" s="63">
        <f t="shared" ca="1" si="90"/>
        <v>1.8418349217898356E-2</v>
      </c>
      <c r="N343" s="63">
        <f t="shared" ca="1" si="91"/>
        <v>2.4497703478723899E-7</v>
      </c>
      <c r="O343" s="17">
        <f t="shared" ca="1" si="92"/>
        <v>6815086480.6350698</v>
      </c>
      <c r="P343" s="63">
        <f t="shared" ca="1" si="93"/>
        <v>3310362776.3513331</v>
      </c>
      <c r="Q343" s="63">
        <f t="shared" ca="1" si="94"/>
        <v>498053072.38811797</v>
      </c>
      <c r="R343">
        <f t="shared" ca="1" si="95"/>
        <v>-1.5651742228494532E-3</v>
      </c>
    </row>
    <row r="344" spans="1:18">
      <c r="A344">
        <v>14543</v>
      </c>
      <c r="B344">
        <v>2.8030329995090142E-2</v>
      </c>
      <c r="C344">
        <v>0.1</v>
      </c>
      <c r="D344" s="75">
        <f t="shared" si="81"/>
        <v>1.4542999999999999</v>
      </c>
      <c r="E344" s="75">
        <f t="shared" si="82"/>
        <v>2.8030329995090142E-2</v>
      </c>
      <c r="F344" s="63">
        <f t="shared" si="83"/>
        <v>0.14543</v>
      </c>
      <c r="G344" s="63">
        <f t="shared" si="84"/>
        <v>2.8030329995090142E-3</v>
      </c>
      <c r="H344" s="63">
        <f t="shared" si="85"/>
        <v>0.21149884899999999</v>
      </c>
      <c r="I344" s="63">
        <f t="shared" si="86"/>
        <v>0.30758277610069995</v>
      </c>
      <c r="J344" s="63">
        <f t="shared" si="87"/>
        <v>0.44731763128324792</v>
      </c>
      <c r="K344" s="63">
        <f t="shared" si="88"/>
        <v>4.0764508911859589E-3</v>
      </c>
      <c r="L344" s="63">
        <f t="shared" si="89"/>
        <v>5.9283825310517402E-3</v>
      </c>
      <c r="M344" s="63">
        <f t="shared" ca="1" si="90"/>
        <v>1.8420286498381011E-2</v>
      </c>
      <c r="N344" s="63">
        <f t="shared" ca="1" si="91"/>
        <v>9.2352936008641464E-6</v>
      </c>
      <c r="O344" s="17">
        <f t="shared" ca="1" si="92"/>
        <v>6814657101.4689474</v>
      </c>
      <c r="P344" s="63">
        <f t="shared" ca="1" si="93"/>
        <v>3310407103.4538946</v>
      </c>
      <c r="Q344" s="63">
        <f t="shared" ca="1" si="94"/>
        <v>498017790.93774933</v>
      </c>
      <c r="R344">
        <f t="shared" ca="1" si="95"/>
        <v>9.6100434967091308E-3</v>
      </c>
    </row>
    <row r="345" spans="1:18">
      <c r="A345">
        <v>14601</v>
      </c>
      <c r="B345">
        <v>3.5803099963231944E-3</v>
      </c>
      <c r="C345">
        <v>0.1</v>
      </c>
      <c r="D345" s="75">
        <f t="shared" si="81"/>
        <v>1.4601</v>
      </c>
      <c r="E345" s="75">
        <f t="shared" si="82"/>
        <v>3.5803099963231944E-3</v>
      </c>
      <c r="F345" s="63">
        <f t="shared" si="83"/>
        <v>0.14601</v>
      </c>
      <c r="G345" s="63">
        <f t="shared" si="84"/>
        <v>3.5803099963231948E-4</v>
      </c>
      <c r="H345" s="63">
        <f t="shared" si="85"/>
        <v>0.21318920099999999</v>
      </c>
      <c r="I345" s="63">
        <f t="shared" si="86"/>
        <v>0.31127755238009996</v>
      </c>
      <c r="J345" s="63">
        <f t="shared" si="87"/>
        <v>0.45449635423018392</v>
      </c>
      <c r="K345" s="63">
        <f t="shared" si="88"/>
        <v>5.2276106256314971E-4</v>
      </c>
      <c r="L345" s="63">
        <f t="shared" si="89"/>
        <v>7.632834274484549E-4</v>
      </c>
      <c r="M345" s="63">
        <f t="shared" ca="1" si="90"/>
        <v>1.8645592454010387E-2</v>
      </c>
      <c r="N345" s="63">
        <f t="shared" ca="1" si="91"/>
        <v>2.269627355298975E-5</v>
      </c>
      <c r="O345" s="17">
        <f t="shared" ca="1" si="92"/>
        <v>6764844678.8986168</v>
      </c>
      <c r="P345" s="63">
        <f t="shared" ca="1" si="93"/>
        <v>3315462014.8218246</v>
      </c>
      <c r="Q345" s="63">
        <f t="shared" ca="1" si="94"/>
        <v>493913608.88921177</v>
      </c>
      <c r="R345">
        <f t="shared" ca="1" si="95"/>
        <v>-1.5065282457687193E-2</v>
      </c>
    </row>
    <row r="346" spans="1:18">
      <c r="A346">
        <v>15136.5</v>
      </c>
      <c r="B346">
        <v>2.6313314992876258E-2</v>
      </c>
      <c r="C346">
        <v>0.1</v>
      </c>
      <c r="D346" s="75">
        <f t="shared" si="81"/>
        <v>1.5136499999999999</v>
      </c>
      <c r="E346" s="75">
        <f t="shared" si="82"/>
        <v>2.6313314992876258E-2</v>
      </c>
      <c r="F346" s="63">
        <f t="shared" si="83"/>
        <v>0.151365</v>
      </c>
      <c r="G346" s="63">
        <f t="shared" si="84"/>
        <v>2.6313314992876258E-3</v>
      </c>
      <c r="H346" s="63">
        <f t="shared" si="85"/>
        <v>0.22911363224999998</v>
      </c>
      <c r="I346" s="63">
        <f t="shared" si="86"/>
        <v>0.34679784945521247</v>
      </c>
      <c r="J346" s="63">
        <f t="shared" si="87"/>
        <v>0.52493056482788236</v>
      </c>
      <c r="K346" s="63">
        <f t="shared" si="88"/>
        <v>3.9829149238967149E-3</v>
      </c>
      <c r="L346" s="63">
        <f t="shared" si="89"/>
        <v>6.0287391745562626E-3</v>
      </c>
      <c r="M346" s="63">
        <f t="shared" ca="1" si="90"/>
        <v>2.0780249011528397E-2</v>
      </c>
      <c r="N346" s="63">
        <f t="shared" ca="1" si="91"/>
        <v>3.0614819153948969E-6</v>
      </c>
      <c r="O346" s="17">
        <f t="shared" ca="1" si="92"/>
        <v>6304865036.4248228</v>
      </c>
      <c r="P346" s="63">
        <f t="shared" ca="1" si="93"/>
        <v>3353920634.3032475</v>
      </c>
      <c r="Q346" s="63">
        <f t="shared" ca="1" si="94"/>
        <v>455021708.27404791</v>
      </c>
      <c r="R346">
        <f t="shared" ca="1" si="95"/>
        <v>5.5330659813478608E-3</v>
      </c>
    </row>
    <row r="347" spans="1:18">
      <c r="A347">
        <v>16130</v>
      </c>
      <c r="B347">
        <v>1.4920300003723241E-2</v>
      </c>
      <c r="C347">
        <v>1</v>
      </c>
      <c r="D347" s="75">
        <f t="shared" si="81"/>
        <v>1.613</v>
      </c>
      <c r="E347" s="75">
        <f t="shared" si="82"/>
        <v>1.4920300003723241E-2</v>
      </c>
      <c r="F347" s="63">
        <f t="shared" si="83"/>
        <v>1.613</v>
      </c>
      <c r="G347" s="63">
        <f t="shared" si="84"/>
        <v>1.4920300003723241E-2</v>
      </c>
      <c r="H347" s="63">
        <f t="shared" si="85"/>
        <v>2.601769</v>
      </c>
      <c r="I347" s="63">
        <f t="shared" si="86"/>
        <v>4.1966533970000004</v>
      </c>
      <c r="J347" s="63">
        <f t="shared" si="87"/>
        <v>6.7692019293610004</v>
      </c>
      <c r="K347" s="63">
        <f t="shared" si="88"/>
        <v>2.406644390600559E-2</v>
      </c>
      <c r="L347" s="63">
        <f t="shared" si="89"/>
        <v>3.8819174020387016E-2</v>
      </c>
      <c r="M347" s="63">
        <f t="shared" ca="1" si="90"/>
        <v>2.5000929115089075E-2</v>
      </c>
      <c r="N347" s="63">
        <f t="shared" ca="1" si="91"/>
        <v>1.0161908328091632E-4</v>
      </c>
      <c r="O347" s="17">
        <f t="shared" ca="1" si="92"/>
        <v>545560880156.48975</v>
      </c>
      <c r="P347" s="63">
        <f t="shared" ca="1" si="93"/>
        <v>338545467689.83032</v>
      </c>
      <c r="Q347" s="63">
        <f t="shared" ca="1" si="94"/>
        <v>37919840770.355995</v>
      </c>
      <c r="R347">
        <f t="shared" ca="1" si="95"/>
        <v>-1.0080629111365834E-2</v>
      </c>
    </row>
    <row r="348" spans="1:18">
      <c r="A348">
        <v>16130</v>
      </c>
      <c r="B348">
        <v>1.5620300000591669E-2</v>
      </c>
      <c r="C348">
        <v>1</v>
      </c>
      <c r="D348" s="75">
        <f t="shared" si="81"/>
        <v>1.613</v>
      </c>
      <c r="E348" s="75">
        <f t="shared" si="82"/>
        <v>1.5620300000591669E-2</v>
      </c>
      <c r="F348" s="63">
        <f t="shared" si="83"/>
        <v>1.613</v>
      </c>
      <c r="G348" s="63">
        <f t="shared" si="84"/>
        <v>1.5620300000591669E-2</v>
      </c>
      <c r="H348" s="63">
        <f t="shared" si="85"/>
        <v>2.601769</v>
      </c>
      <c r="I348" s="63">
        <f t="shared" si="86"/>
        <v>4.1966533970000004</v>
      </c>
      <c r="J348" s="63">
        <f t="shared" si="87"/>
        <v>6.7692019293610004</v>
      </c>
      <c r="K348" s="63">
        <f t="shared" si="88"/>
        <v>2.5195543900954364E-2</v>
      </c>
      <c r="L348" s="63">
        <f t="shared" si="89"/>
        <v>4.0640412312239388E-2</v>
      </c>
      <c r="M348" s="63">
        <f t="shared" ca="1" si="90"/>
        <v>2.5000929115089075E-2</v>
      </c>
      <c r="N348" s="63">
        <f t="shared" ca="1" si="91"/>
        <v>8.7996202583756386E-5</v>
      </c>
      <c r="O348" s="17">
        <f t="shared" ca="1" si="92"/>
        <v>545560880156.48975</v>
      </c>
      <c r="P348" s="63">
        <f t="shared" ca="1" si="93"/>
        <v>338545467689.83032</v>
      </c>
      <c r="Q348" s="63">
        <f t="shared" ca="1" si="94"/>
        <v>37919840770.355995</v>
      </c>
      <c r="R348">
        <f t="shared" ca="1" si="95"/>
        <v>-9.3806291144974061E-3</v>
      </c>
    </row>
    <row r="349" spans="1:18">
      <c r="A349">
        <v>16208</v>
      </c>
      <c r="B349">
        <v>4.3956479996268172E-2</v>
      </c>
      <c r="C349">
        <v>0.1</v>
      </c>
      <c r="D349" s="75">
        <f t="shared" ref="D349:D412" si="96">A349/A$18</f>
        <v>1.6208</v>
      </c>
      <c r="E349" s="75">
        <f t="shared" ref="E349:E412" si="97">B349/B$18</f>
        <v>4.3956479996268172E-2</v>
      </c>
      <c r="F349" s="63">
        <f t="shared" ref="F349:F412" si="98">$C349*D349</f>
        <v>0.16208</v>
      </c>
      <c r="G349" s="63">
        <f t="shared" ref="G349:G412" si="99">$C349*E349</f>
        <v>4.395647999626817E-3</v>
      </c>
      <c r="H349" s="63">
        <f t="shared" ref="H349:H412" si="100">C349*D349*D349</f>
        <v>0.26269926399999999</v>
      </c>
      <c r="I349" s="63">
        <f t="shared" ref="I349:I412" si="101">C349*D349*D349*D349</f>
        <v>0.4257829670912</v>
      </c>
      <c r="J349" s="63">
        <f t="shared" ref="J349:J412" si="102">C349*D349*D349*D349*D349</f>
        <v>0.69010903306141702</v>
      </c>
      <c r="K349" s="63">
        <f t="shared" ref="K349:K412" si="103">C349*E349*D349</f>
        <v>7.1244662777951448E-3</v>
      </c>
      <c r="L349" s="63">
        <f t="shared" ref="L349:L412" si="104">C349*E349*D349*D349</f>
        <v>1.1547334943050372E-2</v>
      </c>
      <c r="M349" s="63">
        <f t="shared" ref="M349:M412" ca="1" si="105">+E$4+E$5*D349+E$6*D349^2</f>
        <v>2.5346617683749986E-2</v>
      </c>
      <c r="N349" s="63">
        <f t="shared" ref="N349:N412" ca="1" si="106">C349*(M349-E349)^2</f>
        <v>3.4632697529088475E-5</v>
      </c>
      <c r="O349" s="17">
        <f t="shared" ref="O349:O412" ca="1" si="107">(C349*O$1-O$2*F349+O$3*H349)^2</f>
        <v>5389417281.3247375</v>
      </c>
      <c r="P349" s="63">
        <f t="shared" ref="P349:P412" ca="1" si="108">(-C349*O$2+O$4*F349-O$5*H349)^2</f>
        <v>3385719796.4807587</v>
      </c>
      <c r="Q349" s="63">
        <f t="shared" ref="Q349:Q412" ca="1" si="109">+(C349*O$3-F349*O$5+H349*O$6)^2</f>
        <v>373109272.93589413</v>
      </c>
      <c r="R349">
        <f t="shared" ref="R349:R412" ca="1" si="110">+E349-M349</f>
        <v>1.8609862312518186E-2</v>
      </c>
    </row>
    <row r="350" spans="1:18">
      <c r="A350">
        <v>16268</v>
      </c>
      <c r="B350">
        <v>2.2215079996385612E-2</v>
      </c>
      <c r="C350">
        <v>0.2</v>
      </c>
      <c r="D350" s="75">
        <f t="shared" si="96"/>
        <v>1.6268</v>
      </c>
      <c r="E350" s="75">
        <f t="shared" si="97"/>
        <v>2.2215079996385612E-2</v>
      </c>
      <c r="F350" s="63">
        <f t="shared" si="98"/>
        <v>0.32536000000000004</v>
      </c>
      <c r="G350" s="63">
        <f t="shared" si="99"/>
        <v>4.4430159992771227E-3</v>
      </c>
      <c r="H350" s="63">
        <f t="shared" si="100"/>
        <v>0.52929564800000006</v>
      </c>
      <c r="I350" s="63">
        <f t="shared" si="101"/>
        <v>0.86105816016640013</v>
      </c>
      <c r="J350" s="63">
        <f t="shared" si="102"/>
        <v>1.4007694149586998</v>
      </c>
      <c r="K350" s="63">
        <f t="shared" si="103"/>
        <v>7.227898427624023E-3</v>
      </c>
      <c r="L350" s="63">
        <f t="shared" si="104"/>
        <v>1.175834516205876E-2</v>
      </c>
      <c r="M350" s="63">
        <f t="shared" ca="1" si="105"/>
        <v>2.5613950816325896E-2</v>
      </c>
      <c r="N350" s="63">
        <f t="shared" ca="1" si="106"/>
        <v>2.3104645701283079E-6</v>
      </c>
      <c r="O350" s="17">
        <f t="shared" ca="1" si="107"/>
        <v>21354268073.426445</v>
      </c>
      <c r="P350" s="63">
        <f t="shared" ca="1" si="108"/>
        <v>13542816592.245232</v>
      </c>
      <c r="Q350" s="63">
        <f t="shared" ca="1" si="109"/>
        <v>1473666711.6105165</v>
      </c>
      <c r="R350">
        <f t="shared" ca="1" si="110"/>
        <v>-3.3988708199402841E-3</v>
      </c>
    </row>
    <row r="351" spans="1:18">
      <c r="A351">
        <v>17798</v>
      </c>
      <c r="B351">
        <v>2.0109379998757504E-2</v>
      </c>
      <c r="C351">
        <v>1</v>
      </c>
      <c r="D351" s="75">
        <f t="shared" si="96"/>
        <v>1.7798</v>
      </c>
      <c r="E351" s="75">
        <f t="shared" si="97"/>
        <v>2.0109379998757504E-2</v>
      </c>
      <c r="F351" s="63">
        <f t="shared" si="98"/>
        <v>1.7798</v>
      </c>
      <c r="G351" s="63">
        <f t="shared" si="99"/>
        <v>2.0109379998757504E-2</v>
      </c>
      <c r="H351" s="63">
        <f t="shared" si="100"/>
        <v>3.1676880400000003</v>
      </c>
      <c r="I351" s="63">
        <f t="shared" si="101"/>
        <v>5.6378511735920007</v>
      </c>
      <c r="J351" s="63">
        <f t="shared" si="102"/>
        <v>10.034247518759043</v>
      </c>
      <c r="K351" s="63">
        <f t="shared" si="103"/>
        <v>3.5790674521788607E-2</v>
      </c>
      <c r="L351" s="63">
        <f t="shared" si="104"/>
        <v>6.370024251387936E-2</v>
      </c>
      <c r="M351" s="63">
        <f t="shared" ca="1" si="105"/>
        <v>3.2847809699356884E-2</v>
      </c>
      <c r="N351" s="63">
        <f t="shared" ca="1" si="106"/>
        <v>1.6226759123711239E-4</v>
      </c>
      <c r="O351" s="17">
        <f t="shared" ca="1" si="107"/>
        <v>406963284483.75586</v>
      </c>
      <c r="P351" s="63">
        <f t="shared" ca="1" si="108"/>
        <v>332109976197.56757</v>
      </c>
      <c r="Q351" s="63">
        <f t="shared" ca="1" si="109"/>
        <v>24850649942.622803</v>
      </c>
      <c r="R351">
        <f t="shared" ca="1" si="110"/>
        <v>-1.273842970059938E-2</v>
      </c>
    </row>
    <row r="352" spans="1:18">
      <c r="A352">
        <v>17815</v>
      </c>
      <c r="B352">
        <v>1.8732649994490203E-2</v>
      </c>
      <c r="C352">
        <v>1</v>
      </c>
      <c r="D352" s="75">
        <f t="shared" si="96"/>
        <v>1.7815000000000001</v>
      </c>
      <c r="E352" s="75">
        <f t="shared" si="97"/>
        <v>1.8732649994490203E-2</v>
      </c>
      <c r="F352" s="63">
        <f t="shared" si="98"/>
        <v>1.7815000000000001</v>
      </c>
      <c r="G352" s="63">
        <f t="shared" si="99"/>
        <v>1.8732649994490203E-2</v>
      </c>
      <c r="H352" s="63">
        <f t="shared" si="100"/>
        <v>3.1737422500000001</v>
      </c>
      <c r="I352" s="63">
        <f t="shared" si="101"/>
        <v>5.6540218183750008</v>
      </c>
      <c r="J352" s="63">
        <f t="shared" si="102"/>
        <v>10.072639869435065</v>
      </c>
      <c r="K352" s="63">
        <f t="shared" si="103"/>
        <v>3.3372215965184297E-2</v>
      </c>
      <c r="L352" s="63">
        <f t="shared" si="104"/>
        <v>5.9452602741975828E-2</v>
      </c>
      <c r="M352" s="63">
        <f t="shared" ca="1" si="105"/>
        <v>3.2932692468299218E-2</v>
      </c>
      <c r="N352" s="63">
        <f t="shared" ca="1" si="106"/>
        <v>2.0164120625798009E-4</v>
      </c>
      <c r="O352" s="17">
        <f t="shared" ca="1" si="107"/>
        <v>405592180520.89252</v>
      </c>
      <c r="P352" s="63">
        <f t="shared" ca="1" si="108"/>
        <v>331969476419.15375</v>
      </c>
      <c r="Q352" s="63">
        <f t="shared" ca="1" si="109"/>
        <v>24719658768.268692</v>
      </c>
      <c r="R352">
        <f t="shared" ca="1" si="110"/>
        <v>-1.4200042473809016E-2</v>
      </c>
    </row>
    <row r="353" spans="1:18">
      <c r="A353">
        <v>17870.5</v>
      </c>
      <c r="B353">
        <v>3.5996854996483307E-2</v>
      </c>
      <c r="C353">
        <v>0.1</v>
      </c>
      <c r="D353" s="75">
        <f t="shared" si="96"/>
        <v>1.78705</v>
      </c>
      <c r="E353" s="75">
        <f t="shared" si="97"/>
        <v>3.5996854996483307E-2</v>
      </c>
      <c r="F353" s="63">
        <f t="shared" si="98"/>
        <v>0.178705</v>
      </c>
      <c r="G353" s="63">
        <f t="shared" si="99"/>
        <v>3.599685499648331E-3</v>
      </c>
      <c r="H353" s="63">
        <f t="shared" si="100"/>
        <v>0.31935477025000003</v>
      </c>
      <c r="I353" s="63">
        <f t="shared" si="101"/>
        <v>0.57070294217526252</v>
      </c>
      <c r="J353" s="63">
        <f t="shared" si="102"/>
        <v>1.019874692814303</v>
      </c>
      <c r="K353" s="63">
        <f t="shared" si="103"/>
        <v>6.4328179721465503E-3</v>
      </c>
      <c r="L353" s="63">
        <f t="shared" si="104"/>
        <v>1.1495767357124494E-2</v>
      </c>
      <c r="M353" s="63">
        <f t="shared" ca="1" si="105"/>
        <v>3.3210499247436742E-2</v>
      </c>
      <c r="N353" s="63">
        <f t="shared" ca="1" si="106"/>
        <v>7.7637783602448461E-7</v>
      </c>
      <c r="O353" s="17">
        <f t="shared" ca="1" si="107"/>
        <v>4011232477.3373795</v>
      </c>
      <c r="P353" s="63">
        <f t="shared" ca="1" si="108"/>
        <v>3315004336.2043562</v>
      </c>
      <c r="Q353" s="63">
        <f t="shared" ca="1" si="109"/>
        <v>242927562.61766529</v>
      </c>
      <c r="R353">
        <f t="shared" ca="1" si="110"/>
        <v>2.7863557490465651E-3</v>
      </c>
    </row>
    <row r="354" spans="1:18">
      <c r="A354">
        <v>17951.5</v>
      </c>
      <c r="B354">
        <v>1.8695965001825243E-2</v>
      </c>
      <c r="C354">
        <v>1</v>
      </c>
      <c r="D354" s="75">
        <f t="shared" si="96"/>
        <v>1.79515</v>
      </c>
      <c r="E354" s="75">
        <f t="shared" si="97"/>
        <v>1.8695965001825243E-2</v>
      </c>
      <c r="F354" s="63">
        <f t="shared" si="98"/>
        <v>1.79515</v>
      </c>
      <c r="G354" s="63">
        <f t="shared" si="99"/>
        <v>1.8695965001825243E-2</v>
      </c>
      <c r="H354" s="63">
        <f t="shared" si="100"/>
        <v>3.2225635225000002</v>
      </c>
      <c r="I354" s="63">
        <f t="shared" si="101"/>
        <v>5.7849849074158755</v>
      </c>
      <c r="J354" s="63">
        <f t="shared" si="102"/>
        <v>10.384915656547609</v>
      </c>
      <c r="K354" s="63">
        <f t="shared" si="103"/>
        <v>3.3562061573026589E-2</v>
      </c>
      <c r="L354" s="63">
        <f t="shared" si="104"/>
        <v>6.0248934832818679E-2</v>
      </c>
      <c r="M354" s="63">
        <f t="shared" ca="1" si="105"/>
        <v>3.3617841605221577E-2</v>
      </c>
      <c r="N354" s="63">
        <f t="shared" ca="1" si="106"/>
        <v>2.2266240136698689E-4</v>
      </c>
      <c r="O354" s="17">
        <f t="shared" ca="1" si="107"/>
        <v>394621502354.71814</v>
      </c>
      <c r="P354" s="63">
        <f t="shared" ca="1" si="108"/>
        <v>330787495708.94312</v>
      </c>
      <c r="Q354" s="63">
        <f t="shared" ca="1" si="109"/>
        <v>23671867752.92617</v>
      </c>
      <c r="R354">
        <f t="shared" ca="1" si="110"/>
        <v>-1.4921876603396333E-2</v>
      </c>
    </row>
    <row r="355" spans="1:18">
      <c r="A355">
        <v>17951.5</v>
      </c>
      <c r="B355">
        <v>1.8995965001522563E-2</v>
      </c>
      <c r="C355">
        <v>1</v>
      </c>
      <c r="D355" s="75">
        <f t="shared" si="96"/>
        <v>1.79515</v>
      </c>
      <c r="E355" s="75">
        <f t="shared" si="97"/>
        <v>1.8995965001522563E-2</v>
      </c>
      <c r="F355" s="63">
        <f t="shared" si="98"/>
        <v>1.79515</v>
      </c>
      <c r="G355" s="63">
        <f t="shared" si="99"/>
        <v>1.8995965001522563E-2</v>
      </c>
      <c r="H355" s="63">
        <f t="shared" si="100"/>
        <v>3.2225635225000002</v>
      </c>
      <c r="I355" s="63">
        <f t="shared" si="101"/>
        <v>5.7849849074158755</v>
      </c>
      <c r="J355" s="63">
        <f t="shared" si="102"/>
        <v>10.384915656547609</v>
      </c>
      <c r="K355" s="63">
        <f t="shared" si="103"/>
        <v>3.4100606572483233E-2</v>
      </c>
      <c r="L355" s="63">
        <f t="shared" si="104"/>
        <v>6.1215703888593279E-2</v>
      </c>
      <c r="M355" s="63">
        <f t="shared" ca="1" si="105"/>
        <v>3.3617841605221577E-2</v>
      </c>
      <c r="N355" s="63">
        <f t="shared" ca="1" si="106"/>
        <v>2.137992754138006E-4</v>
      </c>
      <c r="O355" s="17">
        <f t="shared" ca="1" si="107"/>
        <v>394621502354.71814</v>
      </c>
      <c r="P355" s="63">
        <f t="shared" ca="1" si="108"/>
        <v>330787495708.94312</v>
      </c>
      <c r="Q355" s="63">
        <f t="shared" ca="1" si="109"/>
        <v>23671867752.92617</v>
      </c>
      <c r="R355">
        <f t="shared" ca="1" si="110"/>
        <v>-1.4621876603699013E-2</v>
      </c>
    </row>
    <row r="356" spans="1:18">
      <c r="A356">
        <v>18717.5</v>
      </c>
      <c r="B356">
        <v>4.4097425001382362E-2</v>
      </c>
      <c r="C356">
        <v>0.1</v>
      </c>
      <c r="D356" s="75">
        <f t="shared" si="96"/>
        <v>1.87175</v>
      </c>
      <c r="E356" s="75">
        <f t="shared" si="97"/>
        <v>4.4097425001382362E-2</v>
      </c>
      <c r="F356" s="63">
        <f t="shared" si="98"/>
        <v>0.18717500000000001</v>
      </c>
      <c r="G356" s="63">
        <f t="shared" si="99"/>
        <v>4.4097425001382367E-3</v>
      </c>
      <c r="H356" s="63">
        <f t="shared" si="100"/>
        <v>0.35034480625000003</v>
      </c>
      <c r="I356" s="63">
        <f t="shared" si="101"/>
        <v>0.65575789109843752</v>
      </c>
      <c r="J356" s="63">
        <f t="shared" si="102"/>
        <v>1.2274148326635004</v>
      </c>
      <c r="K356" s="63">
        <f t="shared" si="103"/>
        <v>8.2539355246337449E-3</v>
      </c>
      <c r="L356" s="63">
        <f t="shared" si="104"/>
        <v>1.5449303818233211E-2</v>
      </c>
      <c r="M356" s="63">
        <f t="shared" ca="1" si="105"/>
        <v>3.7581170576548535E-2</v>
      </c>
      <c r="N356" s="63">
        <f t="shared" ca="1" si="106"/>
        <v>4.2461571729166431E-6</v>
      </c>
      <c r="O356" s="17">
        <f t="shared" ca="1" si="107"/>
        <v>3344673989.2389393</v>
      </c>
      <c r="P356" s="63">
        <f t="shared" ca="1" si="108"/>
        <v>3224020810.6748905</v>
      </c>
      <c r="Q356" s="63">
        <f t="shared" ca="1" si="109"/>
        <v>179661071.43849429</v>
      </c>
      <c r="R356">
        <f t="shared" ca="1" si="110"/>
        <v>6.5162544248338269E-3</v>
      </c>
    </row>
    <row r="357" spans="1:18">
      <c r="A357">
        <v>18897.5</v>
      </c>
      <c r="B357">
        <v>2.6873224996961653E-2</v>
      </c>
      <c r="C357">
        <v>0.1</v>
      </c>
      <c r="D357" s="75">
        <f t="shared" si="96"/>
        <v>1.88975</v>
      </c>
      <c r="E357" s="75">
        <f t="shared" si="97"/>
        <v>2.6873224996961653E-2</v>
      </c>
      <c r="F357" s="63">
        <f t="shared" si="98"/>
        <v>0.188975</v>
      </c>
      <c r="G357" s="63">
        <f t="shared" si="99"/>
        <v>2.6873224996961653E-3</v>
      </c>
      <c r="H357" s="63">
        <f t="shared" si="100"/>
        <v>0.35711550624999999</v>
      </c>
      <c r="I357" s="63">
        <f t="shared" si="101"/>
        <v>0.67485902793593755</v>
      </c>
      <c r="J357" s="63">
        <f t="shared" si="102"/>
        <v>1.2753148480419381</v>
      </c>
      <c r="K357" s="63">
        <f t="shared" si="103"/>
        <v>5.0783676938008287E-3</v>
      </c>
      <c r="L357" s="63">
        <f t="shared" si="104"/>
        <v>9.5968453493601169E-3</v>
      </c>
      <c r="M357" s="63">
        <f t="shared" ca="1" si="105"/>
        <v>3.8541680082160301E-2</v>
      </c>
      <c r="N357" s="63">
        <f t="shared" ca="1" si="106"/>
        <v>1.3615284407529819E-5</v>
      </c>
      <c r="O357" s="17">
        <f t="shared" ca="1" si="107"/>
        <v>3207207375.9699526</v>
      </c>
      <c r="P357" s="63">
        <f t="shared" ca="1" si="108"/>
        <v>3200080505.0797782</v>
      </c>
      <c r="Q357" s="63">
        <f t="shared" ca="1" si="109"/>
        <v>166808957.46830595</v>
      </c>
      <c r="R357">
        <f t="shared" ca="1" si="110"/>
        <v>-1.1668455085198648E-2</v>
      </c>
    </row>
    <row r="358" spans="1:18">
      <c r="A358">
        <v>19623</v>
      </c>
      <c r="B358">
        <v>3.4925129999464843E-2</v>
      </c>
      <c r="C358">
        <v>0.1</v>
      </c>
      <c r="D358" s="75">
        <f t="shared" si="96"/>
        <v>1.9622999999999999</v>
      </c>
      <c r="E358" s="75">
        <f t="shared" si="97"/>
        <v>3.4925129999464843E-2</v>
      </c>
      <c r="F358" s="63">
        <f t="shared" si="98"/>
        <v>0.19623000000000002</v>
      </c>
      <c r="G358" s="63">
        <f t="shared" si="99"/>
        <v>3.4925129999464847E-3</v>
      </c>
      <c r="H358" s="63">
        <f t="shared" si="100"/>
        <v>0.38506212900000003</v>
      </c>
      <c r="I358" s="63">
        <f t="shared" si="101"/>
        <v>0.75560741573669998</v>
      </c>
      <c r="J358" s="63">
        <f t="shared" si="102"/>
        <v>1.4827284319001264</v>
      </c>
      <c r="K358" s="63">
        <f t="shared" si="103"/>
        <v>6.8533582597949871E-3</v>
      </c>
      <c r="L358" s="63">
        <f t="shared" si="104"/>
        <v>1.3448344913195702E-2</v>
      </c>
      <c r="M358" s="63">
        <f t="shared" ca="1" si="105"/>
        <v>4.2525639350442235E-2</v>
      </c>
      <c r="N358" s="63">
        <f t="shared" ca="1" si="106"/>
        <v>5.7767742394294768E-6</v>
      </c>
      <c r="O358" s="17">
        <f t="shared" ca="1" si="107"/>
        <v>2670664207.4411392</v>
      </c>
      <c r="P358" s="63">
        <f t="shared" ca="1" si="108"/>
        <v>3087831481.0649309</v>
      </c>
      <c r="Q358" s="63">
        <f t="shared" ca="1" si="109"/>
        <v>117941475.83414565</v>
      </c>
      <c r="R358">
        <f t="shared" ca="1" si="110"/>
        <v>-7.6005093509773913E-3</v>
      </c>
    </row>
    <row r="359" spans="1:18">
      <c r="A359">
        <v>19625.5</v>
      </c>
      <c r="B359">
        <v>2.7810904997750185E-2</v>
      </c>
      <c r="C359">
        <v>0.1</v>
      </c>
      <c r="D359" s="75">
        <f t="shared" si="96"/>
        <v>1.96255</v>
      </c>
      <c r="E359" s="75">
        <f t="shared" si="97"/>
        <v>2.7810904997750185E-2</v>
      </c>
      <c r="F359" s="63">
        <f t="shared" si="98"/>
        <v>0.19625500000000001</v>
      </c>
      <c r="G359" s="63">
        <f t="shared" si="99"/>
        <v>2.7810904997750186E-3</v>
      </c>
      <c r="H359" s="63">
        <f t="shared" si="100"/>
        <v>0.38516025025</v>
      </c>
      <c r="I359" s="63">
        <f t="shared" si="101"/>
        <v>0.75589624912813747</v>
      </c>
      <c r="J359" s="63">
        <f t="shared" si="102"/>
        <v>1.4834841837264261</v>
      </c>
      <c r="K359" s="63">
        <f t="shared" si="103"/>
        <v>5.4580291603334632E-3</v>
      </c>
      <c r="L359" s="63">
        <f t="shared" si="104"/>
        <v>1.0711655128612439E-2</v>
      </c>
      <c r="M359" s="63">
        <f t="shared" ca="1" si="105"/>
        <v>4.2539679545817916E-2</v>
      </c>
      <c r="N359" s="63">
        <f t="shared" ca="1" si="106"/>
        <v>2.1693679968780779E-5</v>
      </c>
      <c r="O359" s="17">
        <f t="shared" ca="1" si="107"/>
        <v>2668867763.7926621</v>
      </c>
      <c r="P359" s="63">
        <f t="shared" ca="1" si="108"/>
        <v>3087402054.6756139</v>
      </c>
      <c r="Q359" s="63">
        <f t="shared" ca="1" si="109"/>
        <v>117782448.36894692</v>
      </c>
      <c r="R359">
        <f t="shared" ca="1" si="110"/>
        <v>-1.472877454806773E-2</v>
      </c>
    </row>
    <row r="360" spans="1:18">
      <c r="A360">
        <v>19628</v>
      </c>
      <c r="B360">
        <v>2.7696680001099594E-2</v>
      </c>
      <c r="C360">
        <v>0.1</v>
      </c>
      <c r="D360" s="75">
        <f t="shared" si="96"/>
        <v>1.9628000000000001</v>
      </c>
      <c r="E360" s="75">
        <f t="shared" si="97"/>
        <v>2.7696680001099594E-2</v>
      </c>
      <c r="F360" s="63">
        <f t="shared" si="98"/>
        <v>0.19628000000000001</v>
      </c>
      <c r="G360" s="63">
        <f t="shared" si="99"/>
        <v>2.7696680001099597E-3</v>
      </c>
      <c r="H360" s="63">
        <f t="shared" si="100"/>
        <v>0.38525838400000006</v>
      </c>
      <c r="I360" s="63">
        <f t="shared" si="101"/>
        <v>0.75618515611520021</v>
      </c>
      <c r="J360" s="63">
        <f t="shared" si="102"/>
        <v>1.4842402244229151</v>
      </c>
      <c r="K360" s="63">
        <f t="shared" si="103"/>
        <v>5.4363043506158292E-3</v>
      </c>
      <c r="L360" s="63">
        <f t="shared" si="104"/>
        <v>1.067037817938875E-2</v>
      </c>
      <c r="M360" s="63">
        <f t="shared" ca="1" si="105"/>
        <v>4.2553721883175771E-2</v>
      </c>
      <c r="N360" s="63">
        <f t="shared" ca="1" si="106"/>
        <v>2.2073169348576564E-5</v>
      </c>
      <c r="O360" s="17">
        <f t="shared" ca="1" si="107"/>
        <v>2667071701.9397993</v>
      </c>
      <c r="P360" s="63">
        <f t="shared" ca="1" si="108"/>
        <v>3086972341.6045384</v>
      </c>
      <c r="Q360" s="63">
        <f t="shared" ca="1" si="109"/>
        <v>117623492.20745119</v>
      </c>
      <c r="R360">
        <f t="shared" ca="1" si="110"/>
        <v>-1.4857041882076177E-2</v>
      </c>
    </row>
    <row r="361" spans="1:18">
      <c r="A361">
        <v>19630.5</v>
      </c>
      <c r="B361">
        <v>3.0582455001422204E-2</v>
      </c>
      <c r="C361">
        <v>0.1</v>
      </c>
      <c r="D361" s="75">
        <f t="shared" si="96"/>
        <v>1.96305</v>
      </c>
      <c r="E361" s="75">
        <f t="shared" si="97"/>
        <v>3.0582455001422204E-2</v>
      </c>
      <c r="F361" s="63">
        <f t="shared" si="98"/>
        <v>0.19630500000000001</v>
      </c>
      <c r="G361" s="63">
        <f t="shared" si="99"/>
        <v>3.0582455001422204E-3</v>
      </c>
      <c r="H361" s="63">
        <f t="shared" si="100"/>
        <v>0.38535653025</v>
      </c>
      <c r="I361" s="63">
        <f t="shared" si="101"/>
        <v>0.75647413670726249</v>
      </c>
      <c r="J361" s="63">
        <f t="shared" si="102"/>
        <v>1.4849965540631915</v>
      </c>
      <c r="K361" s="63">
        <f t="shared" si="103"/>
        <v>6.0034888290541859E-3</v>
      </c>
      <c r="L361" s="63">
        <f t="shared" si="104"/>
        <v>1.1785148745874819E-2</v>
      </c>
      <c r="M361" s="63">
        <f t="shared" ca="1" si="105"/>
        <v>4.2567766362515802E-2</v>
      </c>
      <c r="N361" s="63">
        <f t="shared" ca="1" si="106"/>
        <v>1.4364768842235928E-5</v>
      </c>
      <c r="O361" s="17">
        <f t="shared" ca="1" si="107"/>
        <v>2665276022.1073775</v>
      </c>
      <c r="P361" s="63">
        <f t="shared" ca="1" si="108"/>
        <v>3086542341.9178076</v>
      </c>
      <c r="Q361" s="63">
        <f t="shared" ca="1" si="109"/>
        <v>117464607.42257284</v>
      </c>
      <c r="R361">
        <f t="shared" ca="1" si="110"/>
        <v>-1.1985311361093598E-2</v>
      </c>
    </row>
    <row r="362" spans="1:18">
      <c r="A362">
        <v>19642.5</v>
      </c>
      <c r="B362">
        <v>3.5834174996125512E-2</v>
      </c>
      <c r="C362">
        <v>0.1</v>
      </c>
      <c r="D362" s="75">
        <f t="shared" si="96"/>
        <v>1.9642500000000001</v>
      </c>
      <c r="E362" s="75">
        <f t="shared" si="97"/>
        <v>3.5834174996125512E-2</v>
      </c>
      <c r="F362" s="63">
        <f t="shared" si="98"/>
        <v>0.19642500000000002</v>
      </c>
      <c r="G362" s="63">
        <f t="shared" si="99"/>
        <v>3.5834174996125512E-3</v>
      </c>
      <c r="H362" s="63">
        <f t="shared" si="100"/>
        <v>0.38582780625000002</v>
      </c>
      <c r="I362" s="63">
        <f t="shared" si="101"/>
        <v>0.75786226842656257</v>
      </c>
      <c r="J362" s="63">
        <f t="shared" si="102"/>
        <v>1.4886309607568755</v>
      </c>
      <c r="K362" s="63">
        <f t="shared" si="103"/>
        <v>7.0387278236139538E-3</v>
      </c>
      <c r="L362" s="63">
        <f t="shared" si="104"/>
        <v>1.382582112753371E-2</v>
      </c>
      <c r="M362" s="63">
        <f t="shared" ca="1" si="105"/>
        <v>4.2635209679739786E-2</v>
      </c>
      <c r="N362" s="63">
        <f t="shared" ca="1" si="106"/>
        <v>4.6254072767724309E-6</v>
      </c>
      <c r="O362" s="17">
        <f t="shared" ca="1" si="107"/>
        <v>2656662083.7315121</v>
      </c>
      <c r="P362" s="63">
        <f t="shared" ca="1" si="108"/>
        <v>3084474355.8198581</v>
      </c>
      <c r="Q362" s="63">
        <f t="shared" ca="1" si="109"/>
        <v>116702956.31925552</v>
      </c>
      <c r="R362">
        <f t="shared" ca="1" si="110"/>
        <v>-6.8010346836142738E-3</v>
      </c>
    </row>
    <row r="363" spans="1:18">
      <c r="A363">
        <v>19645</v>
      </c>
      <c r="B363">
        <v>3.571994999947492E-2</v>
      </c>
      <c r="C363">
        <v>0.1</v>
      </c>
      <c r="D363" s="75">
        <f t="shared" si="96"/>
        <v>1.9644999999999999</v>
      </c>
      <c r="E363" s="75">
        <f t="shared" si="97"/>
        <v>3.571994999947492E-2</v>
      </c>
      <c r="F363" s="63">
        <f t="shared" si="98"/>
        <v>0.19645000000000001</v>
      </c>
      <c r="G363" s="63">
        <f t="shared" si="99"/>
        <v>3.5719949999474922E-3</v>
      </c>
      <c r="H363" s="63">
        <f t="shared" si="100"/>
        <v>0.38592602500000001</v>
      </c>
      <c r="I363" s="63">
        <f t="shared" si="101"/>
        <v>0.75815167611250001</v>
      </c>
      <c r="J363" s="63">
        <f t="shared" si="102"/>
        <v>1.4893889677230061</v>
      </c>
      <c r="K363" s="63">
        <f t="shared" si="103"/>
        <v>7.0171841773968482E-3</v>
      </c>
      <c r="L363" s="63">
        <f t="shared" si="104"/>
        <v>1.3785258316496107E-2</v>
      </c>
      <c r="M363" s="63">
        <f t="shared" ca="1" si="105"/>
        <v>4.2649266582576409E-2</v>
      </c>
      <c r="N363" s="63">
        <f t="shared" ca="1" si="106"/>
        <v>4.8015428308845288E-6</v>
      </c>
      <c r="O363" s="17">
        <f t="shared" ca="1" si="107"/>
        <v>2654868624.0525322</v>
      </c>
      <c r="P363" s="63">
        <f t="shared" ca="1" si="108"/>
        <v>3084042695.0681472</v>
      </c>
      <c r="Q363" s="63">
        <f t="shared" ca="1" si="109"/>
        <v>116544486.95746171</v>
      </c>
      <c r="R363">
        <f t="shared" ca="1" si="110"/>
        <v>-6.9293165831014886E-3</v>
      </c>
    </row>
    <row r="364" spans="1:18">
      <c r="A364">
        <v>19650</v>
      </c>
      <c r="B364">
        <v>2.9491499997675419E-2</v>
      </c>
      <c r="C364">
        <v>0.1</v>
      </c>
      <c r="D364" s="75">
        <f t="shared" si="96"/>
        <v>1.9650000000000001</v>
      </c>
      <c r="E364" s="75">
        <f t="shared" si="97"/>
        <v>2.9491499997675419E-2</v>
      </c>
      <c r="F364" s="63">
        <f t="shared" si="98"/>
        <v>0.19650000000000001</v>
      </c>
      <c r="G364" s="63">
        <f t="shared" si="99"/>
        <v>2.9491499997675421E-3</v>
      </c>
      <c r="H364" s="63">
        <f t="shared" si="100"/>
        <v>0.38612250000000004</v>
      </c>
      <c r="I364" s="63">
        <f t="shared" si="101"/>
        <v>0.75873071250000013</v>
      </c>
      <c r="J364" s="63">
        <f t="shared" si="102"/>
        <v>1.4909058500625003</v>
      </c>
      <c r="K364" s="63">
        <f t="shared" si="103"/>
        <v>5.7950797495432207E-3</v>
      </c>
      <c r="L364" s="63">
        <f t="shared" si="104"/>
        <v>1.138733170785243E-2</v>
      </c>
      <c r="M364" s="63">
        <f t="shared" ca="1" si="105"/>
        <v>4.267738681419618E-2</v>
      </c>
      <c r="N364" s="63">
        <f t="shared" ca="1" si="106"/>
        <v>1.7386761113809601E-5</v>
      </c>
      <c r="O364" s="17">
        <f t="shared" ca="1" si="107"/>
        <v>2651282855.5694914</v>
      </c>
      <c r="P364" s="63">
        <f t="shared" ca="1" si="108"/>
        <v>3083178515.1363854</v>
      </c>
      <c r="Q364" s="63">
        <f t="shared" ca="1" si="109"/>
        <v>116227763.92552198</v>
      </c>
      <c r="R364">
        <f t="shared" ca="1" si="110"/>
        <v>-1.3185886816520762E-2</v>
      </c>
    </row>
    <row r="365" spans="1:18">
      <c r="A365">
        <v>19672</v>
      </c>
      <c r="B365">
        <v>5.0286319994484074E-2</v>
      </c>
      <c r="C365">
        <v>0.1</v>
      </c>
      <c r="D365" s="75">
        <f t="shared" si="96"/>
        <v>1.9672000000000001</v>
      </c>
      <c r="E365" s="75">
        <f t="shared" si="97"/>
        <v>5.0286319994484074E-2</v>
      </c>
      <c r="F365" s="63">
        <f t="shared" si="98"/>
        <v>0.19672000000000001</v>
      </c>
      <c r="G365" s="63">
        <f t="shared" si="99"/>
        <v>5.0286319994484081E-3</v>
      </c>
      <c r="H365" s="63">
        <f t="shared" si="100"/>
        <v>0.38698758400000005</v>
      </c>
      <c r="I365" s="63">
        <f t="shared" si="101"/>
        <v>0.76128197524480012</v>
      </c>
      <c r="J365" s="63">
        <f t="shared" si="102"/>
        <v>1.4975939017015709</v>
      </c>
      <c r="K365" s="63">
        <f t="shared" si="103"/>
        <v>9.8923248693149092E-3</v>
      </c>
      <c r="L365" s="63">
        <f t="shared" si="104"/>
        <v>1.946018148291629E-2</v>
      </c>
      <c r="M365" s="63">
        <f t="shared" ca="1" si="105"/>
        <v>4.2801217620315975E-2</v>
      </c>
      <c r="N365" s="63">
        <f t="shared" ca="1" si="106"/>
        <v>5.6026757551776931E-6</v>
      </c>
      <c r="O365" s="17">
        <f t="shared" ca="1" si="107"/>
        <v>2635523746.1780567</v>
      </c>
      <c r="P365" s="63">
        <f t="shared" ca="1" si="108"/>
        <v>3079362538.3786769</v>
      </c>
      <c r="Q365" s="63">
        <f t="shared" ca="1" si="109"/>
        <v>114837612.80078806</v>
      </c>
      <c r="R365">
        <f t="shared" ca="1" si="110"/>
        <v>7.4851023741680997E-3</v>
      </c>
    </row>
    <row r="366" spans="1:18">
      <c r="A366">
        <v>19674.5</v>
      </c>
      <c r="B366">
        <v>3.3172094998008106E-2</v>
      </c>
      <c r="C366">
        <v>0.1</v>
      </c>
      <c r="D366" s="75">
        <f t="shared" si="96"/>
        <v>1.9674499999999999</v>
      </c>
      <c r="E366" s="75">
        <f t="shared" si="97"/>
        <v>3.3172094998008106E-2</v>
      </c>
      <c r="F366" s="63">
        <f t="shared" si="98"/>
        <v>0.196745</v>
      </c>
      <c r="G366" s="63">
        <f t="shared" si="99"/>
        <v>3.3172094998008108E-3</v>
      </c>
      <c r="H366" s="63">
        <f t="shared" si="100"/>
        <v>0.38708595024999998</v>
      </c>
      <c r="I366" s="63">
        <f t="shared" si="101"/>
        <v>0.76157225281936247</v>
      </c>
      <c r="J366" s="63">
        <f t="shared" si="102"/>
        <v>1.4983553288094547</v>
      </c>
      <c r="K366" s="63">
        <f t="shared" si="103"/>
        <v>6.526443830383105E-3</v>
      </c>
      <c r="L366" s="63">
        <f t="shared" si="104"/>
        <v>1.2840451914087239E-2</v>
      </c>
      <c r="M366" s="63">
        <f t="shared" ca="1" si="105"/>
        <v>4.2815299798542233E-2</v>
      </c>
      <c r="N366" s="63">
        <f t="shared" ca="1" si="106"/>
        <v>9.2991398825044446E-6</v>
      </c>
      <c r="O366" s="17">
        <f t="shared" ca="1" si="107"/>
        <v>2633734826.7338772</v>
      </c>
      <c r="P366" s="63">
        <f t="shared" ca="1" si="108"/>
        <v>3078927505.1265073</v>
      </c>
      <c r="Q366" s="63">
        <f t="shared" ca="1" si="109"/>
        <v>114679996.19655193</v>
      </c>
      <c r="R366">
        <f t="shared" ca="1" si="110"/>
        <v>-9.6432048005341275E-3</v>
      </c>
    </row>
    <row r="367" spans="1:18">
      <c r="A367">
        <v>19694</v>
      </c>
      <c r="B367">
        <v>3.1081139997695573E-2</v>
      </c>
      <c r="C367">
        <v>0.1</v>
      </c>
      <c r="D367" s="75">
        <f t="shared" si="96"/>
        <v>1.9694</v>
      </c>
      <c r="E367" s="75">
        <f t="shared" si="97"/>
        <v>3.1081139997695573E-2</v>
      </c>
      <c r="F367" s="63">
        <f t="shared" si="98"/>
        <v>0.19694</v>
      </c>
      <c r="G367" s="63">
        <f t="shared" si="99"/>
        <v>3.1081139997695575E-3</v>
      </c>
      <c r="H367" s="63">
        <f t="shared" si="100"/>
        <v>0.387853636</v>
      </c>
      <c r="I367" s="63">
        <f t="shared" si="101"/>
        <v>0.76383895073840002</v>
      </c>
      <c r="J367" s="63">
        <f t="shared" si="102"/>
        <v>1.504304429584205</v>
      </c>
      <c r="K367" s="63">
        <f t="shared" si="103"/>
        <v>6.1211197111461666E-3</v>
      </c>
      <c r="L367" s="63">
        <f t="shared" si="104"/>
        <v>1.2054933159131261E-2</v>
      </c>
      <c r="M367" s="63">
        <f t="shared" ca="1" si="105"/>
        <v>4.2925214301535154E-2</v>
      </c>
      <c r="N367" s="63">
        <f t="shared" ca="1" si="106"/>
        <v>1.4028209611487308E-5</v>
      </c>
      <c r="O367" s="17">
        <f t="shared" ca="1" si="107"/>
        <v>2619794527.2350421</v>
      </c>
      <c r="P367" s="63">
        <f t="shared" ca="1" si="108"/>
        <v>3075524456.8265934</v>
      </c>
      <c r="Q367" s="63">
        <f t="shared" ca="1" si="109"/>
        <v>113453088.67609438</v>
      </c>
      <c r="R367">
        <f t="shared" ca="1" si="110"/>
        <v>-1.1844074303839582E-2</v>
      </c>
    </row>
    <row r="368" spans="1:18">
      <c r="A368">
        <v>19706</v>
      </c>
      <c r="B368">
        <v>3.4332859999267384E-2</v>
      </c>
      <c r="C368">
        <v>0.1</v>
      </c>
      <c r="D368" s="75">
        <f t="shared" si="96"/>
        <v>1.9705999999999999</v>
      </c>
      <c r="E368" s="75">
        <f t="shared" si="97"/>
        <v>3.4332859999267384E-2</v>
      </c>
      <c r="F368" s="63">
        <f t="shared" si="98"/>
        <v>0.19706000000000001</v>
      </c>
      <c r="G368" s="63">
        <f t="shared" si="99"/>
        <v>3.4332859999267385E-3</v>
      </c>
      <c r="H368" s="63">
        <f t="shared" si="100"/>
        <v>0.388326436</v>
      </c>
      <c r="I368" s="63">
        <f t="shared" si="101"/>
        <v>0.76523607478159994</v>
      </c>
      <c r="J368" s="63">
        <f t="shared" si="102"/>
        <v>1.5079742089646209</v>
      </c>
      <c r="K368" s="63">
        <f t="shared" si="103"/>
        <v>6.765633391455631E-3</v>
      </c>
      <c r="L368" s="63">
        <f t="shared" si="104"/>
        <v>1.3332357161202466E-2</v>
      </c>
      <c r="M368" s="63">
        <f t="shared" ca="1" si="105"/>
        <v>4.2992918769225508E-2</v>
      </c>
      <c r="N368" s="63">
        <f t="shared" ca="1" si="106"/>
        <v>7.4996617899128607E-6</v>
      </c>
      <c r="O368" s="17">
        <f t="shared" ca="1" si="107"/>
        <v>2611227606.6572447</v>
      </c>
      <c r="P368" s="63">
        <f t="shared" ca="1" si="108"/>
        <v>3073421657.2641807</v>
      </c>
      <c r="Q368" s="63">
        <f t="shared" ca="1" si="109"/>
        <v>112700283.26622447</v>
      </c>
      <c r="R368">
        <f t="shared" ca="1" si="110"/>
        <v>-8.6600587699581233E-3</v>
      </c>
    </row>
    <row r="369" spans="1:18">
      <c r="A369">
        <v>19711</v>
      </c>
      <c r="B369">
        <v>3.7104410002939403E-2</v>
      </c>
      <c r="C369">
        <v>0.1</v>
      </c>
      <c r="D369" s="75">
        <f t="shared" si="96"/>
        <v>1.9711000000000001</v>
      </c>
      <c r="E369" s="75">
        <f t="shared" si="97"/>
        <v>3.7104410002939403E-2</v>
      </c>
      <c r="F369" s="63">
        <f t="shared" si="98"/>
        <v>0.19711000000000001</v>
      </c>
      <c r="G369" s="63">
        <f t="shared" si="99"/>
        <v>3.7104410002939403E-3</v>
      </c>
      <c r="H369" s="63">
        <f t="shared" si="100"/>
        <v>0.38852352100000004</v>
      </c>
      <c r="I369" s="63">
        <f t="shared" si="101"/>
        <v>0.76581871224310005</v>
      </c>
      <c r="J369" s="63">
        <f t="shared" si="102"/>
        <v>1.5095052637023745</v>
      </c>
      <c r="K369" s="63">
        <f t="shared" si="103"/>
        <v>7.3136502556793862E-3</v>
      </c>
      <c r="L369" s="63">
        <f t="shared" si="104"/>
        <v>1.4415936018969639E-2</v>
      </c>
      <c r="M369" s="63">
        <f t="shared" ca="1" si="105"/>
        <v>4.3021143529575277E-2</v>
      </c>
      <c r="N369" s="63">
        <f t="shared" ca="1" si="106"/>
        <v>3.5007735625216991E-6</v>
      </c>
      <c r="O369" s="17">
        <f t="shared" ca="1" si="107"/>
        <v>2607660700.5165229</v>
      </c>
      <c r="P369" s="63">
        <f t="shared" ca="1" si="108"/>
        <v>3072543555.5531602</v>
      </c>
      <c r="Q369" s="63">
        <f t="shared" ca="1" si="109"/>
        <v>112387114.76629721</v>
      </c>
      <c r="R369">
        <f t="shared" ca="1" si="110"/>
        <v>-5.9167335266358742E-3</v>
      </c>
    </row>
    <row r="370" spans="1:18">
      <c r="A370">
        <v>19725.5</v>
      </c>
      <c r="B370">
        <v>2.924190500198165E-2</v>
      </c>
      <c r="C370">
        <v>0.1</v>
      </c>
      <c r="D370" s="75">
        <f t="shared" si="96"/>
        <v>1.97255</v>
      </c>
      <c r="E370" s="75">
        <f t="shared" si="97"/>
        <v>2.924190500198165E-2</v>
      </c>
      <c r="F370" s="63">
        <f t="shared" si="98"/>
        <v>0.19725500000000001</v>
      </c>
      <c r="G370" s="63">
        <f t="shared" si="99"/>
        <v>2.9241905001981651E-3</v>
      </c>
      <c r="H370" s="63">
        <f t="shared" si="100"/>
        <v>0.38909535025000003</v>
      </c>
      <c r="I370" s="63">
        <f t="shared" si="101"/>
        <v>0.76751003313563759</v>
      </c>
      <c r="J370" s="63">
        <f t="shared" si="102"/>
        <v>1.5139519158617019</v>
      </c>
      <c r="K370" s="63">
        <f t="shared" si="103"/>
        <v>5.768111971165891E-3</v>
      </c>
      <c r="L370" s="63">
        <f t="shared" si="104"/>
        <v>1.1377889268723278E-2</v>
      </c>
      <c r="M370" s="63">
        <f t="shared" ca="1" si="105"/>
        <v>4.3103043786226272E-2</v>
      </c>
      <c r="N370" s="63">
        <f t="shared" ca="1" si="106"/>
        <v>1.921311683960905E-5</v>
      </c>
      <c r="O370" s="17">
        <f t="shared" ca="1" si="107"/>
        <v>2597325489.6755538</v>
      </c>
      <c r="P370" s="63">
        <f t="shared" ca="1" si="108"/>
        <v>3069990629.5480866</v>
      </c>
      <c r="Q370" s="63">
        <f t="shared" ca="1" si="109"/>
        <v>111480597.73053947</v>
      </c>
      <c r="R370">
        <f t="shared" ca="1" si="110"/>
        <v>-1.3861138784244623E-2</v>
      </c>
    </row>
    <row r="371" spans="1:18">
      <c r="A371">
        <v>19755</v>
      </c>
      <c r="B371">
        <v>9.7940500054392032E-3</v>
      </c>
      <c r="C371">
        <v>1</v>
      </c>
      <c r="D371" s="75">
        <f t="shared" si="96"/>
        <v>1.9755</v>
      </c>
      <c r="E371" s="75">
        <f t="shared" si="97"/>
        <v>9.7940500054392032E-3</v>
      </c>
      <c r="F371" s="63">
        <f t="shared" si="98"/>
        <v>1.9755</v>
      </c>
      <c r="G371" s="63">
        <f t="shared" si="99"/>
        <v>9.7940500054392032E-3</v>
      </c>
      <c r="H371" s="63">
        <f t="shared" si="100"/>
        <v>3.9026002500000003</v>
      </c>
      <c r="I371" s="63">
        <f t="shared" si="101"/>
        <v>7.7095867938750011</v>
      </c>
      <c r="J371" s="63">
        <f t="shared" si="102"/>
        <v>15.230288711300066</v>
      </c>
      <c r="K371" s="63">
        <f t="shared" si="103"/>
        <v>1.9348145785745147E-2</v>
      </c>
      <c r="L371" s="63">
        <f t="shared" si="104"/>
        <v>3.8222261999739535E-2</v>
      </c>
      <c r="M371" s="63">
        <f t="shared" ca="1" si="105"/>
        <v>4.3269890869738099E-2</v>
      </c>
      <c r="N371" s="63">
        <f t="shared" ca="1" si="106"/>
        <v>1.1206319215718639E-3</v>
      </c>
      <c r="O371" s="17">
        <f t="shared" ca="1" si="107"/>
        <v>257633931008.87747</v>
      </c>
      <c r="P371" s="63">
        <f t="shared" ca="1" si="108"/>
        <v>306476726921.05304</v>
      </c>
      <c r="Q371" s="63">
        <f t="shared" ca="1" si="109"/>
        <v>10964402811.233969</v>
      </c>
      <c r="R371">
        <f t="shared" ca="1" si="110"/>
        <v>-3.3475840864298896E-2</v>
      </c>
    </row>
    <row r="372" spans="1:18">
      <c r="A372">
        <v>19755</v>
      </c>
      <c r="B372">
        <v>1.749405000009574E-2</v>
      </c>
      <c r="C372">
        <v>1</v>
      </c>
      <c r="D372" s="75">
        <f t="shared" si="96"/>
        <v>1.9755</v>
      </c>
      <c r="E372" s="75">
        <f t="shared" si="97"/>
        <v>1.749405000009574E-2</v>
      </c>
      <c r="F372" s="63">
        <f t="shared" si="98"/>
        <v>1.9755</v>
      </c>
      <c r="G372" s="63">
        <f t="shared" si="99"/>
        <v>1.749405000009574E-2</v>
      </c>
      <c r="H372" s="63">
        <f t="shared" si="100"/>
        <v>3.9026002500000003</v>
      </c>
      <c r="I372" s="63">
        <f t="shared" si="101"/>
        <v>7.7095867938750011</v>
      </c>
      <c r="J372" s="63">
        <f t="shared" si="102"/>
        <v>15.230288711300066</v>
      </c>
      <c r="K372" s="63">
        <f t="shared" si="103"/>
        <v>3.4559495775189138E-2</v>
      </c>
      <c r="L372" s="63">
        <f t="shared" si="104"/>
        <v>6.827228390388615E-2</v>
      </c>
      <c r="M372" s="63">
        <f t="shared" ca="1" si="105"/>
        <v>4.3269890869738099E-2</v>
      </c>
      <c r="N372" s="63">
        <f t="shared" ca="1" si="106"/>
        <v>6.6439397253712537E-4</v>
      </c>
      <c r="O372" s="17">
        <f t="shared" ca="1" si="107"/>
        <v>257633931008.87747</v>
      </c>
      <c r="P372" s="63">
        <f t="shared" ca="1" si="108"/>
        <v>306476726921.05304</v>
      </c>
      <c r="Q372" s="63">
        <f t="shared" ca="1" si="109"/>
        <v>10964402811.233969</v>
      </c>
      <c r="R372">
        <f t="shared" ca="1" si="110"/>
        <v>-2.5775840869642359E-2</v>
      </c>
    </row>
    <row r="373" spans="1:18">
      <c r="A373">
        <v>19755</v>
      </c>
      <c r="B373">
        <v>3.1994050004868768E-2</v>
      </c>
      <c r="C373">
        <v>1</v>
      </c>
      <c r="D373" s="75">
        <f t="shared" si="96"/>
        <v>1.9755</v>
      </c>
      <c r="E373" s="75">
        <f t="shared" si="97"/>
        <v>3.1994050004868768E-2</v>
      </c>
      <c r="F373" s="63">
        <f t="shared" si="98"/>
        <v>1.9755</v>
      </c>
      <c r="G373" s="63">
        <f t="shared" si="99"/>
        <v>3.1994050004868768E-2</v>
      </c>
      <c r="H373" s="63">
        <f t="shared" si="100"/>
        <v>3.9026002500000003</v>
      </c>
      <c r="I373" s="63">
        <f t="shared" si="101"/>
        <v>7.7095867938750011</v>
      </c>
      <c r="J373" s="63">
        <f t="shared" si="102"/>
        <v>15.230288711300066</v>
      </c>
      <c r="K373" s="63">
        <f t="shared" si="103"/>
        <v>6.3204245784618251E-2</v>
      </c>
      <c r="L373" s="63">
        <f t="shared" si="104"/>
        <v>0.12485998754751336</v>
      </c>
      <c r="M373" s="63">
        <f t="shared" ca="1" si="105"/>
        <v>4.3269890869738099E-2</v>
      </c>
      <c r="N373" s="63">
        <f t="shared" ca="1" si="106"/>
        <v>1.2714458720985714E-4</v>
      </c>
      <c r="O373" s="17">
        <f t="shared" ca="1" si="107"/>
        <v>257633931008.87747</v>
      </c>
      <c r="P373" s="63">
        <f t="shared" ca="1" si="108"/>
        <v>306476726921.05304</v>
      </c>
      <c r="Q373" s="63">
        <f t="shared" ca="1" si="109"/>
        <v>10964402811.233969</v>
      </c>
      <c r="R373">
        <f t="shared" ca="1" si="110"/>
        <v>-1.1275840864869331E-2</v>
      </c>
    </row>
    <row r="374" spans="1:18">
      <c r="A374">
        <v>19755</v>
      </c>
      <c r="B374">
        <v>3.2694050001737196E-2</v>
      </c>
      <c r="C374">
        <v>1</v>
      </c>
      <c r="D374" s="75">
        <f t="shared" si="96"/>
        <v>1.9755</v>
      </c>
      <c r="E374" s="75">
        <f t="shared" si="97"/>
        <v>3.2694050001737196E-2</v>
      </c>
      <c r="F374" s="63">
        <f t="shared" si="98"/>
        <v>1.9755</v>
      </c>
      <c r="G374" s="63">
        <f t="shared" si="99"/>
        <v>3.2694050001737196E-2</v>
      </c>
      <c r="H374" s="63">
        <f t="shared" si="100"/>
        <v>3.9026002500000003</v>
      </c>
      <c r="I374" s="63">
        <f t="shared" si="101"/>
        <v>7.7095867938750011</v>
      </c>
      <c r="J374" s="63">
        <f t="shared" si="102"/>
        <v>15.230288711300066</v>
      </c>
      <c r="K374" s="63">
        <f t="shared" si="103"/>
        <v>6.458709577843183E-2</v>
      </c>
      <c r="L374" s="63">
        <f t="shared" si="104"/>
        <v>0.12759180771029208</v>
      </c>
      <c r="M374" s="63">
        <f t="shared" ca="1" si="105"/>
        <v>4.3269890869738099E-2</v>
      </c>
      <c r="N374" s="63">
        <f t="shared" ca="1" si="106"/>
        <v>1.118484100652781E-4</v>
      </c>
      <c r="O374" s="17">
        <f t="shared" ca="1" si="107"/>
        <v>257633931008.87747</v>
      </c>
      <c r="P374" s="63">
        <f t="shared" ca="1" si="108"/>
        <v>306476726921.05304</v>
      </c>
      <c r="Q374" s="63">
        <f t="shared" ca="1" si="109"/>
        <v>10964402811.233969</v>
      </c>
      <c r="R374">
        <f t="shared" ca="1" si="110"/>
        <v>-1.0575840868000903E-2</v>
      </c>
    </row>
    <row r="375" spans="1:18">
      <c r="A375">
        <v>19760</v>
      </c>
      <c r="B375">
        <v>8.6655999984941445E-3</v>
      </c>
      <c r="C375">
        <v>1</v>
      </c>
      <c r="D375" s="75">
        <f t="shared" si="96"/>
        <v>1.976</v>
      </c>
      <c r="E375" s="75">
        <f t="shared" si="97"/>
        <v>8.6655999984941445E-3</v>
      </c>
      <c r="F375" s="63">
        <f t="shared" si="98"/>
        <v>1.976</v>
      </c>
      <c r="G375" s="63">
        <f t="shared" si="99"/>
        <v>8.6655999984941445E-3</v>
      </c>
      <c r="H375" s="63">
        <f t="shared" si="100"/>
        <v>3.904576</v>
      </c>
      <c r="I375" s="63">
        <f t="shared" si="101"/>
        <v>7.7154421759999998</v>
      </c>
      <c r="J375" s="63">
        <f t="shared" si="102"/>
        <v>15.245713739775999</v>
      </c>
      <c r="K375" s="63">
        <f t="shared" si="103"/>
        <v>1.7123225597024429E-2</v>
      </c>
      <c r="L375" s="63">
        <f t="shared" si="104"/>
        <v>3.3835493779720269E-2</v>
      </c>
      <c r="M375" s="63">
        <f t="shared" ca="1" si="105"/>
        <v>4.3298199595788976E-2</v>
      </c>
      <c r="N375" s="63">
        <f t="shared" ca="1" si="106"/>
        <v>1.1994169548665461E-3</v>
      </c>
      <c r="O375" s="17">
        <f t="shared" ca="1" si="107"/>
        <v>257278775029.89249</v>
      </c>
      <c r="P375" s="63">
        <f t="shared" ca="1" si="108"/>
        <v>306387804273.54828</v>
      </c>
      <c r="Q375" s="63">
        <f t="shared" ca="1" si="109"/>
        <v>10933377821.589251</v>
      </c>
      <c r="R375">
        <f t="shared" ca="1" si="110"/>
        <v>-3.4632599597294832E-2</v>
      </c>
    </row>
    <row r="376" spans="1:18">
      <c r="A376">
        <v>19760</v>
      </c>
      <c r="B376">
        <v>1.3565599998401012E-2</v>
      </c>
      <c r="C376">
        <v>1</v>
      </c>
      <c r="D376" s="75">
        <f t="shared" si="96"/>
        <v>1.976</v>
      </c>
      <c r="E376" s="75">
        <f t="shared" si="97"/>
        <v>1.3565599998401012E-2</v>
      </c>
      <c r="F376" s="63">
        <f t="shared" si="98"/>
        <v>1.976</v>
      </c>
      <c r="G376" s="63">
        <f t="shared" si="99"/>
        <v>1.3565599998401012E-2</v>
      </c>
      <c r="H376" s="63">
        <f t="shared" si="100"/>
        <v>3.904576</v>
      </c>
      <c r="I376" s="63">
        <f t="shared" si="101"/>
        <v>7.7154421759999998</v>
      </c>
      <c r="J376" s="63">
        <f t="shared" si="102"/>
        <v>15.245713739775999</v>
      </c>
      <c r="K376" s="63">
        <f t="shared" si="103"/>
        <v>2.68056255968404E-2</v>
      </c>
      <c r="L376" s="63">
        <f t="shared" si="104"/>
        <v>5.2967916179356631E-2</v>
      </c>
      <c r="M376" s="63">
        <f t="shared" ca="1" si="105"/>
        <v>4.3298199595788976E-2</v>
      </c>
      <c r="N376" s="63">
        <f t="shared" ca="1" si="106"/>
        <v>8.8402747881859492E-4</v>
      </c>
      <c r="O376" s="17">
        <f t="shared" ca="1" si="107"/>
        <v>257278775029.89249</v>
      </c>
      <c r="P376" s="63">
        <f t="shared" ca="1" si="108"/>
        <v>306387804273.54828</v>
      </c>
      <c r="Q376" s="63">
        <f t="shared" ca="1" si="109"/>
        <v>10933377821.589251</v>
      </c>
      <c r="R376">
        <f t="shared" ca="1" si="110"/>
        <v>-2.9732599597387964E-2</v>
      </c>
    </row>
    <row r="377" spans="1:18">
      <c r="A377">
        <v>19760</v>
      </c>
      <c r="B377">
        <v>1.4965599999413826E-2</v>
      </c>
      <c r="C377">
        <v>1</v>
      </c>
      <c r="D377" s="75">
        <f t="shared" si="96"/>
        <v>1.976</v>
      </c>
      <c r="E377" s="75">
        <f t="shared" si="97"/>
        <v>1.4965599999413826E-2</v>
      </c>
      <c r="F377" s="63">
        <f t="shared" si="98"/>
        <v>1.976</v>
      </c>
      <c r="G377" s="63">
        <f t="shared" si="99"/>
        <v>1.4965599999413826E-2</v>
      </c>
      <c r="H377" s="63">
        <f t="shared" si="100"/>
        <v>3.904576</v>
      </c>
      <c r="I377" s="63">
        <f t="shared" si="101"/>
        <v>7.7154421759999998</v>
      </c>
      <c r="J377" s="63">
        <f t="shared" si="102"/>
        <v>15.245713739775999</v>
      </c>
      <c r="K377" s="63">
        <f t="shared" si="103"/>
        <v>2.9572025598841718E-2</v>
      </c>
      <c r="L377" s="63">
        <f t="shared" si="104"/>
        <v>5.8434322583311236E-2</v>
      </c>
      <c r="M377" s="63">
        <f t="shared" ca="1" si="105"/>
        <v>4.3298199595788976E-2</v>
      </c>
      <c r="N377" s="63">
        <f t="shared" ca="1" si="106"/>
        <v>8.0273619988851738E-4</v>
      </c>
      <c r="O377" s="17">
        <f t="shared" ca="1" si="107"/>
        <v>257278775029.89249</v>
      </c>
      <c r="P377" s="63">
        <f t="shared" ca="1" si="108"/>
        <v>306387804273.54828</v>
      </c>
      <c r="Q377" s="63">
        <f t="shared" ca="1" si="109"/>
        <v>10933377821.589251</v>
      </c>
      <c r="R377">
        <f t="shared" ca="1" si="110"/>
        <v>-2.8332599596375151E-2</v>
      </c>
    </row>
    <row r="378" spans="1:18">
      <c r="A378">
        <v>19760</v>
      </c>
      <c r="B378">
        <v>2.0465599998715334E-2</v>
      </c>
      <c r="C378">
        <v>1</v>
      </c>
      <c r="D378" s="75">
        <f t="shared" si="96"/>
        <v>1.976</v>
      </c>
      <c r="E378" s="75">
        <f t="shared" si="97"/>
        <v>2.0465599998715334E-2</v>
      </c>
      <c r="F378" s="63">
        <f t="shared" si="98"/>
        <v>1.976</v>
      </c>
      <c r="G378" s="63">
        <f t="shared" si="99"/>
        <v>2.0465599998715334E-2</v>
      </c>
      <c r="H378" s="63">
        <f t="shared" si="100"/>
        <v>3.904576</v>
      </c>
      <c r="I378" s="63">
        <f t="shared" si="101"/>
        <v>7.7154421759999998</v>
      </c>
      <c r="J378" s="63">
        <f t="shared" si="102"/>
        <v>15.245713739775999</v>
      </c>
      <c r="K378" s="63">
        <f t="shared" si="103"/>
        <v>4.0440025597461501E-2</v>
      </c>
      <c r="L378" s="63">
        <f t="shared" si="104"/>
        <v>7.9909490580583928E-2</v>
      </c>
      <c r="M378" s="63">
        <f t="shared" ca="1" si="105"/>
        <v>4.3298199595788976E-2</v>
      </c>
      <c r="N378" s="63">
        <f t="shared" ca="1" si="106"/>
        <v>5.2132760436028743E-4</v>
      </c>
      <c r="O378" s="17">
        <f t="shared" ca="1" si="107"/>
        <v>257278775029.89249</v>
      </c>
      <c r="P378" s="63">
        <f t="shared" ca="1" si="108"/>
        <v>306387804273.54828</v>
      </c>
      <c r="Q378" s="63">
        <f t="shared" ca="1" si="109"/>
        <v>10933377821.589251</v>
      </c>
      <c r="R378">
        <f t="shared" ca="1" si="110"/>
        <v>-2.2832599597073643E-2</v>
      </c>
    </row>
    <row r="379" spans="1:18">
      <c r="A379">
        <v>19760</v>
      </c>
      <c r="B379">
        <v>2.4665600001753774E-2</v>
      </c>
      <c r="C379">
        <v>1</v>
      </c>
      <c r="D379" s="75">
        <f t="shared" si="96"/>
        <v>1.976</v>
      </c>
      <c r="E379" s="75">
        <f t="shared" si="97"/>
        <v>2.4665600001753774E-2</v>
      </c>
      <c r="F379" s="63">
        <f t="shared" si="98"/>
        <v>1.976</v>
      </c>
      <c r="G379" s="63">
        <f t="shared" si="99"/>
        <v>2.4665600001753774E-2</v>
      </c>
      <c r="H379" s="63">
        <f t="shared" si="100"/>
        <v>3.904576</v>
      </c>
      <c r="I379" s="63">
        <f t="shared" si="101"/>
        <v>7.7154421759999998</v>
      </c>
      <c r="J379" s="63">
        <f t="shared" si="102"/>
        <v>15.245713739775999</v>
      </c>
      <c r="K379" s="63">
        <f t="shared" si="103"/>
        <v>4.8739225603465455E-2</v>
      </c>
      <c r="L379" s="63">
        <f t="shared" si="104"/>
        <v>9.6308709792447739E-2</v>
      </c>
      <c r="M379" s="63">
        <f t="shared" ca="1" si="105"/>
        <v>4.3298199595788976E-2</v>
      </c>
      <c r="N379" s="63">
        <f t="shared" ca="1" si="106"/>
        <v>3.4717376763164081E-4</v>
      </c>
      <c r="O379" s="17">
        <f t="shared" ca="1" si="107"/>
        <v>257278775029.89249</v>
      </c>
      <c r="P379" s="63">
        <f t="shared" ca="1" si="108"/>
        <v>306387804273.54828</v>
      </c>
      <c r="Q379" s="63">
        <f t="shared" ca="1" si="109"/>
        <v>10933377821.589251</v>
      </c>
      <c r="R379">
        <f t="shared" ca="1" si="110"/>
        <v>-1.8632599594035203E-2</v>
      </c>
    </row>
    <row r="380" spans="1:18">
      <c r="A380">
        <v>20477.5</v>
      </c>
      <c r="B380">
        <v>3.4683024998230394E-2</v>
      </c>
      <c r="C380">
        <v>0.1</v>
      </c>
      <c r="D380" s="75">
        <f t="shared" si="96"/>
        <v>2.0477500000000002</v>
      </c>
      <c r="E380" s="75">
        <f t="shared" si="97"/>
        <v>3.4683024998230394E-2</v>
      </c>
      <c r="F380" s="63">
        <f t="shared" si="98"/>
        <v>0.20477500000000004</v>
      </c>
      <c r="G380" s="63">
        <f t="shared" si="99"/>
        <v>3.4683024998230397E-3</v>
      </c>
      <c r="H380" s="63">
        <f t="shared" si="100"/>
        <v>0.41932800625000011</v>
      </c>
      <c r="I380" s="63">
        <f t="shared" si="101"/>
        <v>0.85867892479843777</v>
      </c>
      <c r="J380" s="63">
        <f t="shared" si="102"/>
        <v>1.758359768256001</v>
      </c>
      <c r="K380" s="63">
        <f t="shared" si="103"/>
        <v>7.1022164440126302E-3</v>
      </c>
      <c r="L380" s="63">
        <f t="shared" si="104"/>
        <v>1.4543563723226864E-2</v>
      </c>
      <c r="M380" s="63">
        <f t="shared" ca="1" si="105"/>
        <v>4.7449332997728827E-2</v>
      </c>
      <c r="N380" s="63">
        <f t="shared" ca="1" si="106"/>
        <v>1.6297861993805768E-5</v>
      </c>
      <c r="O380" s="17">
        <f t="shared" ca="1" si="107"/>
        <v>2080375291.9732761</v>
      </c>
      <c r="P380" s="63">
        <f t="shared" ca="1" si="108"/>
        <v>2924819634.9568238</v>
      </c>
      <c r="Q380" s="63">
        <f t="shared" ca="1" si="109"/>
        <v>68229044.507365167</v>
      </c>
      <c r="R380">
        <f t="shared" ca="1" si="110"/>
        <v>-1.2766307999498433E-2</v>
      </c>
    </row>
    <row r="381" spans="1:18">
      <c r="A381">
        <v>20499.5</v>
      </c>
      <c r="B381">
        <v>3.3477844997833017E-2</v>
      </c>
      <c r="C381">
        <v>0.1</v>
      </c>
      <c r="D381" s="75">
        <f t="shared" si="96"/>
        <v>2.0499499999999999</v>
      </c>
      <c r="E381" s="75">
        <f t="shared" si="97"/>
        <v>3.3477844997833017E-2</v>
      </c>
      <c r="F381" s="63">
        <f t="shared" si="98"/>
        <v>0.20499500000000001</v>
      </c>
      <c r="G381" s="63">
        <f t="shared" si="99"/>
        <v>3.3477844997833019E-3</v>
      </c>
      <c r="H381" s="63">
        <f t="shared" si="100"/>
        <v>0.42022950025</v>
      </c>
      <c r="I381" s="63">
        <f t="shared" si="101"/>
        <v>0.86144946403748746</v>
      </c>
      <c r="J381" s="63">
        <f t="shared" si="102"/>
        <v>1.7659283288036474</v>
      </c>
      <c r="K381" s="63">
        <f t="shared" si="103"/>
        <v>6.8627908353307799E-3</v>
      </c>
      <c r="L381" s="63">
        <f t="shared" si="104"/>
        <v>1.4068378072886332E-2</v>
      </c>
      <c r="M381" s="63">
        <f t="shared" ca="1" si="105"/>
        <v>4.7579402969518604E-2</v>
      </c>
      <c r="N381" s="63">
        <f t="shared" ca="1" si="106"/>
        <v>1.9885393722880935E-5</v>
      </c>
      <c r="O381" s="17">
        <f t="shared" ca="1" si="107"/>
        <v>2065847629.2766707</v>
      </c>
      <c r="P381" s="63">
        <f t="shared" ca="1" si="108"/>
        <v>2920206131.6655498</v>
      </c>
      <c r="Q381" s="63">
        <f t="shared" ca="1" si="109"/>
        <v>67085743.945261382</v>
      </c>
      <c r="R381">
        <f t="shared" ca="1" si="110"/>
        <v>-1.4101557971685587E-2</v>
      </c>
    </row>
    <row r="382" spans="1:18">
      <c r="A382">
        <v>20501</v>
      </c>
      <c r="B382">
        <v>3.7009309999120887E-2</v>
      </c>
      <c r="C382">
        <v>0.1</v>
      </c>
      <c r="D382" s="75">
        <f t="shared" si="96"/>
        <v>2.0501</v>
      </c>
      <c r="E382" s="75">
        <f t="shared" si="97"/>
        <v>3.7009309999120887E-2</v>
      </c>
      <c r="F382" s="63">
        <f t="shared" si="98"/>
        <v>0.20501000000000003</v>
      </c>
      <c r="G382" s="63">
        <f t="shared" si="99"/>
        <v>3.7009309999120887E-3</v>
      </c>
      <c r="H382" s="63">
        <f t="shared" si="100"/>
        <v>0.42029100100000005</v>
      </c>
      <c r="I382" s="63">
        <f t="shared" si="101"/>
        <v>0.86163858115010017</v>
      </c>
      <c r="J382" s="63">
        <f t="shared" si="102"/>
        <v>1.7664452552158203</v>
      </c>
      <c r="K382" s="63">
        <f t="shared" si="103"/>
        <v>7.5872786429197732E-3</v>
      </c>
      <c r="L382" s="63">
        <f t="shared" si="104"/>
        <v>1.5554679945849827E-2</v>
      </c>
      <c r="M382" s="63">
        <f t="shared" ca="1" si="105"/>
        <v>4.7588277417075817E-2</v>
      </c>
      <c r="N382" s="63">
        <f t="shared" ca="1" si="106"/>
        <v>1.1191455163015199E-5</v>
      </c>
      <c r="O382" s="17">
        <f t="shared" ca="1" si="107"/>
        <v>2064858408.1101513</v>
      </c>
      <c r="P382" s="63">
        <f t="shared" ca="1" si="108"/>
        <v>2919890839.0666475</v>
      </c>
      <c r="Q382" s="63">
        <f t="shared" ca="1" si="109"/>
        <v>67008066.825262249</v>
      </c>
      <c r="R382">
        <f t="shared" ca="1" si="110"/>
        <v>-1.0578967417954929E-2</v>
      </c>
    </row>
    <row r="383" spans="1:18">
      <c r="A383">
        <v>20521.5</v>
      </c>
      <c r="B383">
        <v>4.2272664992196951E-2</v>
      </c>
      <c r="C383">
        <v>0.1</v>
      </c>
      <c r="D383" s="75">
        <f t="shared" si="96"/>
        <v>2.0521500000000001</v>
      </c>
      <c r="E383" s="75">
        <f t="shared" si="97"/>
        <v>4.2272664992196951E-2</v>
      </c>
      <c r="F383" s="63">
        <f t="shared" si="98"/>
        <v>0.20521500000000004</v>
      </c>
      <c r="G383" s="63">
        <f t="shared" si="99"/>
        <v>4.2272664992196955E-3</v>
      </c>
      <c r="H383" s="63">
        <f t="shared" si="100"/>
        <v>0.4211319622500001</v>
      </c>
      <c r="I383" s="63">
        <f t="shared" si="101"/>
        <v>0.86422595633133781</v>
      </c>
      <c r="J383" s="63">
        <f t="shared" si="102"/>
        <v>1.773521296285355</v>
      </c>
      <c r="K383" s="63">
        <f t="shared" si="103"/>
        <v>8.6749849463736983E-3</v>
      </c>
      <c r="L383" s="63">
        <f t="shared" si="104"/>
        <v>1.7802370357700787E-2</v>
      </c>
      <c r="M383" s="63">
        <f t="shared" ca="1" si="105"/>
        <v>4.7709638816407787E-2</v>
      </c>
      <c r="N383" s="63">
        <f t="shared" ca="1" si="106"/>
        <v>2.9560684365153808E-6</v>
      </c>
      <c r="O383" s="17">
        <f t="shared" ca="1" si="107"/>
        <v>2051355750.9453733</v>
      </c>
      <c r="P383" s="63">
        <f t="shared" ca="1" si="108"/>
        <v>2915572446.8566551</v>
      </c>
      <c r="Q383" s="63">
        <f t="shared" ca="1" si="109"/>
        <v>65950017.056889668</v>
      </c>
      <c r="R383">
        <f t="shared" ca="1" si="110"/>
        <v>-5.4369738242108362E-3</v>
      </c>
    </row>
    <row r="384" spans="1:18">
      <c r="A384">
        <v>20524</v>
      </c>
      <c r="B384">
        <v>2.0258440003090072E-2</v>
      </c>
      <c r="C384">
        <v>1</v>
      </c>
      <c r="D384" s="75">
        <f t="shared" si="96"/>
        <v>2.0524</v>
      </c>
      <c r="E384" s="75">
        <f t="shared" si="97"/>
        <v>2.0258440003090072E-2</v>
      </c>
      <c r="F384" s="63">
        <f t="shared" si="98"/>
        <v>2.0524</v>
      </c>
      <c r="G384" s="63">
        <f t="shared" si="99"/>
        <v>2.0258440003090072E-2</v>
      </c>
      <c r="H384" s="63">
        <f t="shared" si="100"/>
        <v>4.2123457599999998</v>
      </c>
      <c r="I384" s="63">
        <f t="shared" si="101"/>
        <v>8.6454184378240004</v>
      </c>
      <c r="J384" s="63">
        <f t="shared" si="102"/>
        <v>17.743856801789978</v>
      </c>
      <c r="K384" s="63">
        <f t="shared" si="103"/>
        <v>4.1578422262342062E-2</v>
      </c>
      <c r="L384" s="63">
        <f t="shared" si="104"/>
        <v>8.5335553851230844E-2</v>
      </c>
      <c r="M384" s="63">
        <f t="shared" ca="1" si="105"/>
        <v>4.7724448840176015E-2</v>
      </c>
      <c r="N384" s="63">
        <f t="shared" ca="1" si="106"/>
        <v>7.5438164143888306E-4</v>
      </c>
      <c r="O384" s="17">
        <f t="shared" ca="1" si="107"/>
        <v>204971121796.55783</v>
      </c>
      <c r="P384" s="63">
        <f t="shared" ca="1" si="108"/>
        <v>291504461731.12805</v>
      </c>
      <c r="Q384" s="63">
        <f t="shared" ca="1" si="109"/>
        <v>6582143879.7306318</v>
      </c>
      <c r="R384">
        <f t="shared" ca="1" si="110"/>
        <v>-2.7466008837085942E-2</v>
      </c>
    </row>
    <row r="385" spans="1:18">
      <c r="A385">
        <v>20541</v>
      </c>
      <c r="B385">
        <v>5.1181709997763392E-2</v>
      </c>
      <c r="C385">
        <v>0.1</v>
      </c>
      <c r="D385" s="75">
        <f t="shared" si="96"/>
        <v>2.0541</v>
      </c>
      <c r="E385" s="75">
        <f t="shared" si="97"/>
        <v>5.1181709997763392E-2</v>
      </c>
      <c r="F385" s="63">
        <f t="shared" si="98"/>
        <v>0.20541000000000001</v>
      </c>
      <c r="G385" s="63">
        <f t="shared" si="99"/>
        <v>5.1181709997763399E-3</v>
      </c>
      <c r="H385" s="63">
        <f t="shared" si="100"/>
        <v>0.42193268100000003</v>
      </c>
      <c r="I385" s="63">
        <f t="shared" si="101"/>
        <v>0.86669192004210005</v>
      </c>
      <c r="J385" s="63">
        <f t="shared" si="102"/>
        <v>1.7802718729584777</v>
      </c>
      <c r="K385" s="63">
        <f t="shared" si="103"/>
        <v>1.051323505064058E-2</v>
      </c>
      <c r="L385" s="63">
        <f t="shared" si="104"/>
        <v>2.1595236117520816E-2</v>
      </c>
      <c r="M385" s="63">
        <f t="shared" ca="1" si="105"/>
        <v>4.7825213807167172E-2</v>
      </c>
      <c r="N385" s="63">
        <f t="shared" ca="1" si="106"/>
        <v>1.1266066677486936E-6</v>
      </c>
      <c r="O385" s="17">
        <f t="shared" ca="1" si="107"/>
        <v>2038540721.4011478</v>
      </c>
      <c r="P385" s="63">
        <f t="shared" ca="1" si="108"/>
        <v>2911448491.0044446</v>
      </c>
      <c r="Q385" s="63">
        <f t="shared" ca="1" si="109"/>
        <v>64949724.812353373</v>
      </c>
      <c r="R385">
        <f t="shared" ca="1" si="110"/>
        <v>3.3564961905962198E-3</v>
      </c>
    </row>
    <row r="386" spans="1:18">
      <c r="A386">
        <v>20546</v>
      </c>
      <c r="B386">
        <v>4.1653259992017411E-2</v>
      </c>
      <c r="C386">
        <v>1</v>
      </c>
      <c r="D386" s="75">
        <f t="shared" si="96"/>
        <v>2.0546000000000002</v>
      </c>
      <c r="E386" s="75">
        <f t="shared" si="97"/>
        <v>4.1653259992017411E-2</v>
      </c>
      <c r="F386" s="63">
        <f t="shared" si="98"/>
        <v>2.0546000000000002</v>
      </c>
      <c r="G386" s="63">
        <f t="shared" si="99"/>
        <v>4.1653259992017411E-2</v>
      </c>
      <c r="H386" s="63">
        <f t="shared" si="100"/>
        <v>4.2213811600000009</v>
      </c>
      <c r="I386" s="63">
        <f t="shared" si="101"/>
        <v>8.6732497313360017</v>
      </c>
      <c r="J386" s="63">
        <f t="shared" si="102"/>
        <v>17.820058898002952</v>
      </c>
      <c r="K386" s="63">
        <f t="shared" si="103"/>
        <v>8.5580787979598977E-2</v>
      </c>
      <c r="L386" s="63">
        <f t="shared" si="104"/>
        <v>0.17583428698288409</v>
      </c>
      <c r="M386" s="63">
        <f t="shared" ca="1" si="105"/>
        <v>4.7854869411607694E-2</v>
      </c>
      <c r="N386" s="63">
        <f t="shared" ca="1" si="106"/>
        <v>3.8459959393150928E-5</v>
      </c>
      <c r="O386" s="17">
        <f t="shared" ca="1" si="107"/>
        <v>203525937862.7366</v>
      </c>
      <c r="P386" s="63">
        <f t="shared" ca="1" si="108"/>
        <v>291038852445.63867</v>
      </c>
      <c r="Q386" s="63">
        <f t="shared" ca="1" si="109"/>
        <v>6469420939.2041979</v>
      </c>
      <c r="R386">
        <f t="shared" ca="1" si="110"/>
        <v>-6.2016094195902829E-3</v>
      </c>
    </row>
    <row r="387" spans="1:18">
      <c r="A387">
        <v>20580</v>
      </c>
      <c r="B387">
        <v>4.3999799992889166E-2</v>
      </c>
      <c r="C387">
        <v>0.1</v>
      </c>
      <c r="D387" s="75">
        <f t="shared" si="96"/>
        <v>2.0579999999999998</v>
      </c>
      <c r="E387" s="75">
        <f t="shared" si="97"/>
        <v>4.3999799992889166E-2</v>
      </c>
      <c r="F387" s="63">
        <f t="shared" si="98"/>
        <v>0.20579999999999998</v>
      </c>
      <c r="G387" s="63">
        <f t="shared" si="99"/>
        <v>4.3999799992889164E-3</v>
      </c>
      <c r="H387" s="63">
        <f t="shared" si="100"/>
        <v>0.42353639999999992</v>
      </c>
      <c r="I387" s="63">
        <f t="shared" si="101"/>
        <v>0.87163791119999978</v>
      </c>
      <c r="J387" s="63">
        <f t="shared" si="102"/>
        <v>1.7938308212495995</v>
      </c>
      <c r="K387" s="63">
        <f t="shared" si="103"/>
        <v>9.0551588385365898E-3</v>
      </c>
      <c r="L387" s="63">
        <f t="shared" si="104"/>
        <v>1.8635516889708301E-2</v>
      </c>
      <c r="M387" s="63">
        <f t="shared" ca="1" si="105"/>
        <v>4.8056754743271923E-2</v>
      </c>
      <c r="N387" s="63">
        <f t="shared" ca="1" si="106"/>
        <v>1.6458881846653225E-6</v>
      </c>
      <c r="O387" s="17">
        <f t="shared" ca="1" si="107"/>
        <v>2012995826.1713831</v>
      </c>
      <c r="P387" s="63">
        <f t="shared" ca="1" si="108"/>
        <v>2903153305.9135237</v>
      </c>
      <c r="Q387" s="63">
        <f t="shared" ca="1" si="109"/>
        <v>62967267.165818863</v>
      </c>
      <c r="R387">
        <f t="shared" ca="1" si="110"/>
        <v>-4.0569547503827574E-3</v>
      </c>
    </row>
    <row r="388" spans="1:18">
      <c r="A388">
        <v>20599.5</v>
      </c>
      <c r="B388">
        <v>4.190884499985259E-2</v>
      </c>
      <c r="C388">
        <v>0.1</v>
      </c>
      <c r="D388" s="75">
        <f t="shared" si="96"/>
        <v>2.0599500000000002</v>
      </c>
      <c r="E388" s="75">
        <f t="shared" si="97"/>
        <v>4.190884499985259E-2</v>
      </c>
      <c r="F388" s="63">
        <f t="shared" si="98"/>
        <v>0.20599500000000004</v>
      </c>
      <c r="G388" s="63">
        <f t="shared" si="99"/>
        <v>4.1908844999852595E-3</v>
      </c>
      <c r="H388" s="63">
        <f t="shared" si="100"/>
        <v>0.42433940025000011</v>
      </c>
      <c r="I388" s="63">
        <f t="shared" si="101"/>
        <v>0.87411794754498784</v>
      </c>
      <c r="J388" s="63">
        <f t="shared" si="102"/>
        <v>1.8006392660452979</v>
      </c>
      <c r="K388" s="63">
        <f t="shared" si="103"/>
        <v>8.633012525744636E-3</v>
      </c>
      <c r="L388" s="63">
        <f t="shared" si="104"/>
        <v>1.7783574152407663E-2</v>
      </c>
      <c r="M388" s="63">
        <f t="shared" ca="1" si="105"/>
        <v>4.8172720688617311E-2</v>
      </c>
      <c r="N388" s="63">
        <f t="shared" ca="1" si="106"/>
        <v>3.9236138644297704E-6</v>
      </c>
      <c r="O388" s="17">
        <f t="shared" ca="1" si="107"/>
        <v>2000266183.7438419</v>
      </c>
      <c r="P388" s="63">
        <f t="shared" ca="1" si="108"/>
        <v>2898982156.6636744</v>
      </c>
      <c r="Q388" s="63">
        <f t="shared" ca="1" si="109"/>
        <v>61985176.81939894</v>
      </c>
      <c r="R388">
        <f t="shared" ca="1" si="110"/>
        <v>-6.263875688764721E-3</v>
      </c>
    </row>
    <row r="389" spans="1:18">
      <c r="A389">
        <v>20606</v>
      </c>
      <c r="B389">
        <v>4.2211860003590118E-2</v>
      </c>
      <c r="C389">
        <v>0.1</v>
      </c>
      <c r="D389" s="75">
        <f t="shared" si="96"/>
        <v>2.0606</v>
      </c>
      <c r="E389" s="75">
        <f t="shared" si="97"/>
        <v>4.2211860003590118E-2</v>
      </c>
      <c r="F389" s="63">
        <f t="shared" si="98"/>
        <v>0.20606000000000002</v>
      </c>
      <c r="G389" s="63">
        <f t="shared" si="99"/>
        <v>4.2211860003590123E-3</v>
      </c>
      <c r="H389" s="63">
        <f t="shared" si="100"/>
        <v>0.42460723600000005</v>
      </c>
      <c r="I389" s="63">
        <f t="shared" si="101"/>
        <v>0.8749456705016001</v>
      </c>
      <c r="J389" s="63">
        <f t="shared" si="102"/>
        <v>1.8029130486355971</v>
      </c>
      <c r="K389" s="63">
        <f t="shared" si="103"/>
        <v>8.698175872339781E-3</v>
      </c>
      <c r="L389" s="63">
        <f t="shared" si="104"/>
        <v>1.7923461202543352E-2</v>
      </c>
      <c r="M389" s="63">
        <f t="shared" ca="1" si="105"/>
        <v>4.8211404963331407E-2</v>
      </c>
      <c r="N389" s="63">
        <f t="shared" ca="1" si="106"/>
        <v>3.5994539723957104E-6</v>
      </c>
      <c r="O389" s="17">
        <f t="shared" ca="1" si="107"/>
        <v>1996029338.7008762</v>
      </c>
      <c r="P389" s="63">
        <f t="shared" ca="1" si="108"/>
        <v>2897588293.6216378</v>
      </c>
      <c r="Q389" s="63">
        <f t="shared" ca="1" si="109"/>
        <v>61659176.50148242</v>
      </c>
      <c r="R389">
        <f t="shared" ca="1" si="110"/>
        <v>-5.9995449597412889E-3</v>
      </c>
    </row>
    <row r="390" spans="1:18">
      <c r="A390">
        <v>20608.5</v>
      </c>
      <c r="B390">
        <v>3.9097635002690367E-2</v>
      </c>
      <c r="C390">
        <v>0.1</v>
      </c>
      <c r="D390" s="75">
        <f t="shared" si="96"/>
        <v>2.0608499999999998</v>
      </c>
      <c r="E390" s="75">
        <f t="shared" si="97"/>
        <v>3.9097635002690367E-2</v>
      </c>
      <c r="F390" s="63">
        <f t="shared" si="98"/>
        <v>0.20608499999999999</v>
      </c>
      <c r="G390" s="63">
        <f t="shared" si="99"/>
        <v>3.9097635002690373E-3</v>
      </c>
      <c r="H390" s="63">
        <f t="shared" si="100"/>
        <v>0.42471027224999996</v>
      </c>
      <c r="I390" s="63">
        <f t="shared" si="101"/>
        <v>0.87526416456641232</v>
      </c>
      <c r="J390" s="63">
        <f t="shared" si="102"/>
        <v>1.8037881535466906</v>
      </c>
      <c r="K390" s="63">
        <f t="shared" si="103"/>
        <v>8.0574361095294457E-3</v>
      </c>
      <c r="L390" s="63">
        <f t="shared" si="104"/>
        <v>1.6605167206323757E-2</v>
      </c>
      <c r="M390" s="63">
        <f t="shared" ca="1" si="105"/>
        <v>4.8226287386097022E-2</v>
      </c>
      <c r="N390" s="63">
        <f t="shared" ca="1" si="106"/>
        <v>8.3332294337076008E-6</v>
      </c>
      <c r="O390" s="17">
        <f t="shared" ca="1" si="107"/>
        <v>1994400632.4840353</v>
      </c>
      <c r="P390" s="63">
        <f t="shared" ca="1" si="108"/>
        <v>2897051729.7250295</v>
      </c>
      <c r="Q390" s="63">
        <f t="shared" ca="1" si="109"/>
        <v>61533973.788372591</v>
      </c>
      <c r="R390">
        <f t="shared" ca="1" si="110"/>
        <v>-9.1286523834066546E-3</v>
      </c>
    </row>
    <row r="391" spans="1:18">
      <c r="A391">
        <v>20651</v>
      </c>
      <c r="B391">
        <v>3.5255810005764943E-2</v>
      </c>
      <c r="C391">
        <v>1</v>
      </c>
      <c r="D391" s="75">
        <f t="shared" si="96"/>
        <v>2.0651000000000002</v>
      </c>
      <c r="E391" s="75">
        <f t="shared" si="97"/>
        <v>3.5255810005764943E-2</v>
      </c>
      <c r="F391" s="63">
        <f t="shared" si="98"/>
        <v>2.0651000000000002</v>
      </c>
      <c r="G391" s="63">
        <f t="shared" si="99"/>
        <v>3.5255810005764943E-2</v>
      </c>
      <c r="H391" s="63">
        <f t="shared" si="100"/>
        <v>4.2646380100000005</v>
      </c>
      <c r="I391" s="63">
        <f t="shared" si="101"/>
        <v>8.8069039544510019</v>
      </c>
      <c r="J391" s="63">
        <f t="shared" si="102"/>
        <v>18.187137356336766</v>
      </c>
      <c r="K391" s="63">
        <f t="shared" si="103"/>
        <v>7.2806773242905187E-2</v>
      </c>
      <c r="L391" s="63">
        <f t="shared" si="104"/>
        <v>0.15035326742392352</v>
      </c>
      <c r="M391" s="63">
        <f t="shared" ca="1" si="105"/>
        <v>4.8479616296385142E-2</v>
      </c>
      <c r="N391" s="63">
        <f t="shared" ca="1" si="106"/>
        <v>1.7486905281184636E-4</v>
      </c>
      <c r="O391" s="17">
        <f t="shared" ca="1" si="107"/>
        <v>196678508794.11411</v>
      </c>
      <c r="P391" s="63">
        <f t="shared" ca="1" si="108"/>
        <v>288789090140.5769</v>
      </c>
      <c r="Q391" s="63">
        <f t="shared" ca="1" si="109"/>
        <v>5942108322.1005983</v>
      </c>
      <c r="R391">
        <f t="shared" ca="1" si="110"/>
        <v>-1.3223806290620199E-2</v>
      </c>
    </row>
    <row r="392" spans="1:18">
      <c r="A392">
        <v>20660.5</v>
      </c>
      <c r="B392">
        <v>4.0521754999645054E-2</v>
      </c>
      <c r="C392">
        <v>0.1</v>
      </c>
      <c r="D392" s="75">
        <f t="shared" si="96"/>
        <v>2.0660500000000002</v>
      </c>
      <c r="E392" s="75">
        <f t="shared" si="97"/>
        <v>4.0521754999645054E-2</v>
      </c>
      <c r="F392" s="63">
        <f t="shared" si="98"/>
        <v>0.20660500000000004</v>
      </c>
      <c r="G392" s="63">
        <f t="shared" si="99"/>
        <v>4.0521754999645054E-3</v>
      </c>
      <c r="H392" s="63">
        <f t="shared" si="100"/>
        <v>0.42685626025000012</v>
      </c>
      <c r="I392" s="63">
        <f t="shared" si="101"/>
        <v>0.88190637648951287</v>
      </c>
      <c r="J392" s="63">
        <f t="shared" si="102"/>
        <v>1.8220626691461581</v>
      </c>
      <c r="K392" s="63">
        <f t="shared" si="103"/>
        <v>8.3719971917016675E-3</v>
      </c>
      <c r="L392" s="63">
        <f t="shared" si="104"/>
        <v>1.7296964797915232E-2</v>
      </c>
      <c r="M392" s="63">
        <f t="shared" ca="1" si="105"/>
        <v>4.8536327409820251E-2</v>
      </c>
      <c r="N392" s="63">
        <f t="shared" ca="1" si="106"/>
        <v>6.4233370917941476E-6</v>
      </c>
      <c r="O392" s="17">
        <f t="shared" ca="1" si="107"/>
        <v>1960630986.0550361</v>
      </c>
      <c r="P392" s="63">
        <f t="shared" ca="1" si="108"/>
        <v>2885833075.1861949</v>
      </c>
      <c r="Q392" s="63">
        <f t="shared" ca="1" si="109"/>
        <v>58952830.890391245</v>
      </c>
      <c r="R392">
        <f t="shared" ca="1" si="110"/>
        <v>-8.0145724101751969E-3</v>
      </c>
    </row>
    <row r="393" spans="1:18">
      <c r="A393">
        <v>20665.5</v>
      </c>
      <c r="B393">
        <v>4.6293304993014317E-2</v>
      </c>
      <c r="C393">
        <v>1</v>
      </c>
      <c r="D393" s="75">
        <f t="shared" si="96"/>
        <v>2.0665499999999999</v>
      </c>
      <c r="E393" s="75">
        <f t="shared" si="97"/>
        <v>4.6293304993014317E-2</v>
      </c>
      <c r="F393" s="63">
        <f t="shared" si="98"/>
        <v>2.0665499999999999</v>
      </c>
      <c r="G393" s="63">
        <f t="shared" si="99"/>
        <v>4.6293304993014317E-2</v>
      </c>
      <c r="H393" s="63">
        <f t="shared" si="100"/>
        <v>4.2706289024999995</v>
      </c>
      <c r="I393" s="63">
        <f t="shared" si="101"/>
        <v>8.8254681584613728</v>
      </c>
      <c r="J393" s="63">
        <f t="shared" si="102"/>
        <v>18.238271222868349</v>
      </c>
      <c r="K393" s="63">
        <f t="shared" si="103"/>
        <v>9.566742943331373E-2</v>
      </c>
      <c r="L393" s="63">
        <f t="shared" si="104"/>
        <v>0.19770152629541449</v>
      </c>
      <c r="M393" s="63">
        <f t="shared" ca="1" si="105"/>
        <v>4.8566187787756371E-2</v>
      </c>
      <c r="N393" s="63">
        <f t="shared" ca="1" si="106"/>
        <v>5.165996198634449E-6</v>
      </c>
      <c r="O393" s="17">
        <f t="shared" ca="1" si="107"/>
        <v>195739475231.40503</v>
      </c>
      <c r="P393" s="63">
        <f t="shared" ca="1" si="108"/>
        <v>288474852854.57294</v>
      </c>
      <c r="Q393" s="63">
        <f t="shared" ca="1" si="109"/>
        <v>5870697884.6661978</v>
      </c>
      <c r="R393">
        <f t="shared" ca="1" si="110"/>
        <v>-2.2728827947420538E-3</v>
      </c>
    </row>
    <row r="394" spans="1:18">
      <c r="A394">
        <v>20670.5</v>
      </c>
      <c r="B394">
        <v>4.2064854998898227E-2</v>
      </c>
      <c r="C394">
        <v>1</v>
      </c>
      <c r="D394" s="75">
        <f t="shared" si="96"/>
        <v>2.0670500000000001</v>
      </c>
      <c r="E394" s="75">
        <f t="shared" si="97"/>
        <v>4.2064854998898227E-2</v>
      </c>
      <c r="F394" s="63">
        <f t="shared" si="98"/>
        <v>2.0670500000000001</v>
      </c>
      <c r="G394" s="63">
        <f t="shared" si="99"/>
        <v>4.2064854998898227E-2</v>
      </c>
      <c r="H394" s="63">
        <f t="shared" si="100"/>
        <v>4.2726957025000001</v>
      </c>
      <c r="I394" s="63">
        <f t="shared" si="101"/>
        <v>8.8318756518526254</v>
      </c>
      <c r="J394" s="63">
        <f t="shared" si="102"/>
        <v>18.25592856616197</v>
      </c>
      <c r="K394" s="63">
        <f t="shared" si="103"/>
        <v>8.6950158525472582E-2</v>
      </c>
      <c r="L394" s="63">
        <f t="shared" si="104"/>
        <v>0.17973032518007812</v>
      </c>
      <c r="M394" s="63">
        <f t="shared" ca="1" si="105"/>
        <v>4.859605673362119E-2</v>
      </c>
      <c r="N394" s="63">
        <f t="shared" ca="1" si="106"/>
        <v>4.2656596099648246E-5</v>
      </c>
      <c r="O394" s="17">
        <f t="shared" ca="1" si="107"/>
        <v>195416042948.06561</v>
      </c>
      <c r="P394" s="63">
        <f t="shared" ca="1" si="108"/>
        <v>288366296196.84253</v>
      </c>
      <c r="Q394" s="63">
        <f t="shared" ca="1" si="109"/>
        <v>5846153904.7043638</v>
      </c>
      <c r="R394">
        <f t="shared" ca="1" si="110"/>
        <v>-6.5312017347229634E-3</v>
      </c>
    </row>
    <row r="395" spans="1:18">
      <c r="A395">
        <v>20673</v>
      </c>
      <c r="B395">
        <v>4.5950629995786585E-2</v>
      </c>
      <c r="C395">
        <v>1</v>
      </c>
      <c r="D395" s="75">
        <f t="shared" si="96"/>
        <v>2.0672999999999999</v>
      </c>
      <c r="E395" s="75">
        <f t="shared" si="97"/>
        <v>4.5950629995786585E-2</v>
      </c>
      <c r="F395" s="63">
        <f t="shared" si="98"/>
        <v>2.0672999999999999</v>
      </c>
      <c r="G395" s="63">
        <f t="shared" si="99"/>
        <v>4.5950629995786585E-2</v>
      </c>
      <c r="H395" s="63">
        <f t="shared" si="100"/>
        <v>4.2737292899999995</v>
      </c>
      <c r="I395" s="63">
        <f t="shared" si="101"/>
        <v>8.8350805612169978</v>
      </c>
      <c r="J395" s="63">
        <f t="shared" si="102"/>
        <v>18.264762044203898</v>
      </c>
      <c r="K395" s="63">
        <f t="shared" si="103"/>
        <v>9.4993737390289601E-2</v>
      </c>
      <c r="L395" s="63">
        <f t="shared" si="104"/>
        <v>0.19638055330694568</v>
      </c>
      <c r="M395" s="63">
        <f t="shared" ca="1" si="105"/>
        <v>4.8610994419526862E-2</v>
      </c>
      <c r="N395" s="63">
        <f t="shared" ca="1" si="106"/>
        <v>7.0775388671029383E-6</v>
      </c>
      <c r="O395" s="17">
        <f t="shared" ca="1" si="107"/>
        <v>195254398524.53622</v>
      </c>
      <c r="P395" s="63">
        <f t="shared" ca="1" si="108"/>
        <v>288311979641.93591</v>
      </c>
      <c r="Q395" s="63">
        <f t="shared" ca="1" si="109"/>
        <v>5833897393.824152</v>
      </c>
      <c r="R395">
        <f t="shared" ca="1" si="110"/>
        <v>-2.6603644237402774E-3</v>
      </c>
    </row>
    <row r="396" spans="1:18">
      <c r="A396">
        <v>20685</v>
      </c>
      <c r="B396">
        <v>3.7202349994913675E-2</v>
      </c>
      <c r="C396">
        <v>0.1</v>
      </c>
      <c r="D396" s="75">
        <f t="shared" si="96"/>
        <v>2.0684999999999998</v>
      </c>
      <c r="E396" s="75">
        <f t="shared" si="97"/>
        <v>3.7202349994913675E-2</v>
      </c>
      <c r="F396" s="63">
        <f t="shared" si="98"/>
        <v>0.20684999999999998</v>
      </c>
      <c r="G396" s="63">
        <f t="shared" si="99"/>
        <v>3.7202349994913675E-3</v>
      </c>
      <c r="H396" s="63">
        <f t="shared" si="100"/>
        <v>0.42786922499999991</v>
      </c>
      <c r="I396" s="63">
        <f t="shared" si="101"/>
        <v>0.88504749191249976</v>
      </c>
      <c r="J396" s="63">
        <f t="shared" si="102"/>
        <v>1.8307207370210055</v>
      </c>
      <c r="K396" s="63">
        <f t="shared" si="103"/>
        <v>7.6953060964478929E-3</v>
      </c>
      <c r="L396" s="63">
        <f t="shared" si="104"/>
        <v>1.5917740660502465E-2</v>
      </c>
      <c r="M396" s="63">
        <f t="shared" ca="1" si="105"/>
        <v>4.868272512826588E-2</v>
      </c>
      <c r="N396" s="63">
        <f t="shared" ca="1" si="106"/>
        <v>1.3179901320249166E-5</v>
      </c>
      <c r="O396" s="17">
        <f t="shared" ca="1" si="107"/>
        <v>1944791716.9184141</v>
      </c>
      <c r="P396" s="63">
        <f t="shared" ca="1" si="108"/>
        <v>2880509057.5370188</v>
      </c>
      <c r="Q396" s="63">
        <f t="shared" ca="1" si="109"/>
        <v>57752100.765628412</v>
      </c>
      <c r="R396">
        <f t="shared" ca="1" si="110"/>
        <v>-1.1480375133352205E-2</v>
      </c>
    </row>
    <row r="397" spans="1:18">
      <c r="A397">
        <v>20702</v>
      </c>
      <c r="B397">
        <v>3.4225620001961943E-2</v>
      </c>
      <c r="C397">
        <v>0.1</v>
      </c>
      <c r="D397" s="75">
        <f t="shared" si="96"/>
        <v>2.0701999999999998</v>
      </c>
      <c r="E397" s="75">
        <f t="shared" si="97"/>
        <v>3.4225620001961943E-2</v>
      </c>
      <c r="F397" s="63">
        <f t="shared" si="98"/>
        <v>0.20701999999999998</v>
      </c>
      <c r="G397" s="63">
        <f t="shared" si="99"/>
        <v>3.4225620001961943E-3</v>
      </c>
      <c r="H397" s="63">
        <f t="shared" si="100"/>
        <v>0.42857280399999992</v>
      </c>
      <c r="I397" s="63">
        <f t="shared" si="101"/>
        <v>0.8872314188407997</v>
      </c>
      <c r="J397" s="63">
        <f t="shared" si="102"/>
        <v>1.8367464832842233</v>
      </c>
      <c r="K397" s="63">
        <f t="shared" si="103"/>
        <v>7.085387852806161E-3</v>
      </c>
      <c r="L397" s="63">
        <f t="shared" si="104"/>
        <v>1.4668169932879314E-2</v>
      </c>
      <c r="M397" s="63">
        <f t="shared" ca="1" si="105"/>
        <v>4.8784428112089724E-2</v>
      </c>
      <c r="N397" s="63">
        <f t="shared" ca="1" si="106"/>
        <v>2.1195889358752248E-5</v>
      </c>
      <c r="O397" s="17">
        <f t="shared" ca="1" si="107"/>
        <v>1933828257.319808</v>
      </c>
      <c r="P397" s="63">
        <f t="shared" ca="1" si="108"/>
        <v>2876800483.1089158</v>
      </c>
      <c r="Q397" s="63">
        <f t="shared" ca="1" si="109"/>
        <v>56924788.494849578</v>
      </c>
      <c r="R397">
        <f t="shared" ca="1" si="110"/>
        <v>-1.4558808110127781E-2</v>
      </c>
    </row>
    <row r="398" spans="1:18">
      <c r="A398">
        <v>20743.5</v>
      </c>
      <c r="B398">
        <v>3.3929484998225234E-2</v>
      </c>
      <c r="C398">
        <v>0.1</v>
      </c>
      <c r="D398" s="75">
        <f t="shared" si="96"/>
        <v>2.0743499999999999</v>
      </c>
      <c r="E398" s="75">
        <f t="shared" si="97"/>
        <v>3.3929484998225234E-2</v>
      </c>
      <c r="F398" s="63">
        <f t="shared" si="98"/>
        <v>0.20743500000000001</v>
      </c>
      <c r="G398" s="63">
        <f t="shared" si="99"/>
        <v>3.3929484998225234E-3</v>
      </c>
      <c r="H398" s="63">
        <f t="shared" si="100"/>
        <v>0.43029279225</v>
      </c>
      <c r="I398" s="63">
        <f t="shared" si="101"/>
        <v>0.8925778536037875</v>
      </c>
      <c r="J398" s="63">
        <f t="shared" si="102"/>
        <v>1.8515188706230166</v>
      </c>
      <c r="K398" s="63">
        <f t="shared" si="103"/>
        <v>7.0381627206068508E-3</v>
      </c>
      <c r="L398" s="63">
        <f t="shared" si="104"/>
        <v>1.459961283949082E-2</v>
      </c>
      <c r="M398" s="63">
        <f t="shared" ca="1" si="105"/>
        <v>4.9033119058966471E-2</v>
      </c>
      <c r="N398" s="63">
        <f t="shared" ca="1" si="106"/>
        <v>2.2811976184078283E-5</v>
      </c>
      <c r="O398" s="17">
        <f t="shared" ca="1" si="107"/>
        <v>1907158123.0830548</v>
      </c>
      <c r="P398" s="63">
        <f t="shared" ca="1" si="108"/>
        <v>2867697976.6096992</v>
      </c>
      <c r="Q398" s="63">
        <f t="shared" ca="1" si="109"/>
        <v>54925467.128391802</v>
      </c>
      <c r="R398">
        <f t="shared" ca="1" si="110"/>
        <v>-1.5103634060741236E-2</v>
      </c>
    </row>
    <row r="399" spans="1:18">
      <c r="A399">
        <v>20746</v>
      </c>
      <c r="B399">
        <v>3.9115260005928576E-2</v>
      </c>
      <c r="C399">
        <v>1</v>
      </c>
      <c r="D399" s="75">
        <f t="shared" si="96"/>
        <v>2.0746000000000002</v>
      </c>
      <c r="E399" s="75">
        <f t="shared" si="97"/>
        <v>3.9115260005928576E-2</v>
      </c>
      <c r="F399" s="63">
        <f t="shared" si="98"/>
        <v>2.0746000000000002</v>
      </c>
      <c r="G399" s="63">
        <f t="shared" si="99"/>
        <v>3.9115260005928576E-2</v>
      </c>
      <c r="H399" s="63">
        <f t="shared" si="100"/>
        <v>4.3039651600000006</v>
      </c>
      <c r="I399" s="63">
        <f t="shared" si="101"/>
        <v>8.9290061209360019</v>
      </c>
      <c r="J399" s="63">
        <f t="shared" si="102"/>
        <v>18.524116098493831</v>
      </c>
      <c r="K399" s="63">
        <f t="shared" si="103"/>
        <v>8.1148518408299439E-2</v>
      </c>
      <c r="L399" s="63">
        <f t="shared" si="104"/>
        <v>0.16835071628985804</v>
      </c>
      <c r="M399" s="63">
        <f t="shared" ca="1" si="105"/>
        <v>4.9048119290751563E-2</v>
      </c>
      <c r="N399" s="63">
        <f t="shared" ca="1" si="106"/>
        <v>9.8661693572094216E-5</v>
      </c>
      <c r="O399" s="17">
        <f t="shared" ca="1" si="107"/>
        <v>190555574666.04953</v>
      </c>
      <c r="P399" s="63">
        <f t="shared" ca="1" si="108"/>
        <v>286714740888.25507</v>
      </c>
      <c r="Q399" s="63">
        <f t="shared" ca="1" si="109"/>
        <v>5480595132.1774998</v>
      </c>
      <c r="R399">
        <f t="shared" ca="1" si="110"/>
        <v>-9.9328592848229869E-3</v>
      </c>
    </row>
    <row r="400" spans="1:18">
      <c r="A400">
        <v>21453</v>
      </c>
      <c r="B400">
        <v>4.5312429996556602E-2</v>
      </c>
      <c r="C400">
        <v>0.1</v>
      </c>
      <c r="D400" s="75">
        <f t="shared" si="96"/>
        <v>2.1453000000000002</v>
      </c>
      <c r="E400" s="75">
        <f t="shared" si="97"/>
        <v>4.5312429996556602E-2</v>
      </c>
      <c r="F400" s="63">
        <f t="shared" si="98"/>
        <v>0.21453000000000003</v>
      </c>
      <c r="G400" s="63">
        <f t="shared" si="99"/>
        <v>4.5312429996556608E-3</v>
      </c>
      <c r="H400" s="63">
        <f t="shared" si="100"/>
        <v>0.46023120900000009</v>
      </c>
      <c r="I400" s="63">
        <f t="shared" si="101"/>
        <v>0.98733401266770027</v>
      </c>
      <c r="J400" s="63">
        <f t="shared" si="102"/>
        <v>2.1181276573760175</v>
      </c>
      <c r="K400" s="63">
        <f t="shared" si="103"/>
        <v>9.7208756071612903E-3</v>
      </c>
      <c r="L400" s="63">
        <f t="shared" si="104"/>
        <v>2.085419444004312E-2</v>
      </c>
      <c r="M400" s="63">
        <f t="shared" ca="1" si="105"/>
        <v>5.3376141127579518E-2</v>
      </c>
      <c r="N400" s="63">
        <f t="shared" ca="1" si="106"/>
        <v>6.5023437204582878E-6</v>
      </c>
      <c r="O400" s="17">
        <f t="shared" ca="1" si="107"/>
        <v>1472782516.0928261</v>
      </c>
      <c r="P400" s="63">
        <f t="shared" ca="1" si="108"/>
        <v>2701671347.8351607</v>
      </c>
      <c r="Q400" s="63">
        <f t="shared" ca="1" si="109"/>
        <v>25553184.728899933</v>
      </c>
      <c r="R400">
        <f t="shared" ca="1" si="110"/>
        <v>-8.0637111310229159E-3</v>
      </c>
    </row>
    <row r="401" spans="1:18">
      <c r="A401">
        <v>21480</v>
      </c>
      <c r="B401">
        <v>4.5878800003265496E-2</v>
      </c>
      <c r="C401">
        <v>0.1</v>
      </c>
      <c r="D401" s="75">
        <f t="shared" si="96"/>
        <v>2.1480000000000001</v>
      </c>
      <c r="E401" s="75">
        <f t="shared" si="97"/>
        <v>4.5878800003265496E-2</v>
      </c>
      <c r="F401" s="63">
        <f t="shared" si="98"/>
        <v>0.21480000000000002</v>
      </c>
      <c r="G401" s="63">
        <f t="shared" si="99"/>
        <v>4.5878800003265495E-3</v>
      </c>
      <c r="H401" s="63">
        <f t="shared" si="100"/>
        <v>0.46139040000000009</v>
      </c>
      <c r="I401" s="63">
        <f t="shared" si="101"/>
        <v>0.9910665792000003</v>
      </c>
      <c r="J401" s="63">
        <f t="shared" si="102"/>
        <v>2.1288110121216008</v>
      </c>
      <c r="K401" s="63">
        <f t="shared" si="103"/>
        <v>9.8547662407014285E-3</v>
      </c>
      <c r="L401" s="63">
        <f t="shared" si="104"/>
        <v>2.1168037885026671E-2</v>
      </c>
      <c r="M401" s="63">
        <f t="shared" ca="1" si="105"/>
        <v>5.354482224559079E-2</v>
      </c>
      <c r="N401" s="63">
        <f t="shared" ca="1" si="106"/>
        <v>5.8767897019826116E-6</v>
      </c>
      <c r="O401" s="17">
        <f t="shared" ca="1" si="107"/>
        <v>1457097809.5615087</v>
      </c>
      <c r="P401" s="63">
        <f t="shared" ca="1" si="108"/>
        <v>2694980455.0980072</v>
      </c>
      <c r="Q401" s="63">
        <f t="shared" ca="1" si="109"/>
        <v>24628524.368610602</v>
      </c>
      <c r="R401">
        <f t="shared" ca="1" si="110"/>
        <v>-7.6660222423252933E-3</v>
      </c>
    </row>
    <row r="402" spans="1:18">
      <c r="A402">
        <v>21493</v>
      </c>
      <c r="B402">
        <v>4.8684829998819623E-2</v>
      </c>
      <c r="C402">
        <v>1</v>
      </c>
      <c r="D402" s="75">
        <f t="shared" si="96"/>
        <v>2.1493000000000002</v>
      </c>
      <c r="E402" s="75">
        <f t="shared" si="97"/>
        <v>4.8684829998819623E-2</v>
      </c>
      <c r="F402" s="63">
        <f t="shared" si="98"/>
        <v>2.1493000000000002</v>
      </c>
      <c r="G402" s="63">
        <f t="shared" si="99"/>
        <v>4.8684829998819623E-2</v>
      </c>
      <c r="H402" s="63">
        <f t="shared" si="100"/>
        <v>4.6194904900000013</v>
      </c>
      <c r="I402" s="63">
        <f t="shared" si="101"/>
        <v>9.9286709101570043</v>
      </c>
      <c r="J402" s="63">
        <f t="shared" si="102"/>
        <v>21.339692387200451</v>
      </c>
      <c r="K402" s="63">
        <f t="shared" si="103"/>
        <v>0.10463830511646302</v>
      </c>
      <c r="L402" s="63">
        <f t="shared" si="104"/>
        <v>0.22489910918681399</v>
      </c>
      <c r="M402" s="63">
        <f t="shared" ca="1" si="105"/>
        <v>5.3626128186647151E-2</v>
      </c>
      <c r="N402" s="63">
        <f t="shared" ca="1" si="106"/>
        <v>2.4416427781027613E-5</v>
      </c>
      <c r="O402" s="17">
        <f t="shared" ca="1" si="107"/>
        <v>144956903374.4902</v>
      </c>
      <c r="P402" s="63">
        <f t="shared" ca="1" si="108"/>
        <v>269174957634.504</v>
      </c>
      <c r="Q402" s="63">
        <f t="shared" ca="1" si="109"/>
        <v>2418871590.9981642</v>
      </c>
      <c r="R402">
        <f t="shared" ca="1" si="110"/>
        <v>-4.9412981878275281E-3</v>
      </c>
    </row>
    <row r="403" spans="1:18">
      <c r="A403">
        <v>21500.5</v>
      </c>
      <c r="B403">
        <v>1.3142154995875899E-2</v>
      </c>
      <c r="C403">
        <v>0.1</v>
      </c>
      <c r="D403" s="75">
        <f t="shared" si="96"/>
        <v>2.1500499999999998</v>
      </c>
      <c r="E403" s="75">
        <f t="shared" si="97"/>
        <v>1.3142154995875899E-2</v>
      </c>
      <c r="F403" s="63">
        <f t="shared" si="98"/>
        <v>0.215005</v>
      </c>
      <c r="G403" s="63">
        <f t="shared" si="99"/>
        <v>1.3142154995875899E-3</v>
      </c>
      <c r="H403" s="63">
        <f t="shared" si="100"/>
        <v>0.46227150024999997</v>
      </c>
      <c r="I403" s="63">
        <f t="shared" si="101"/>
        <v>0.99390683911251232</v>
      </c>
      <c r="J403" s="63">
        <f t="shared" si="102"/>
        <v>2.1369493994338571</v>
      </c>
      <c r="K403" s="63">
        <f t="shared" si="103"/>
        <v>2.8256290348882976E-3</v>
      </c>
      <c r="L403" s="63">
        <f t="shared" si="104"/>
        <v>6.0752437064615838E-3</v>
      </c>
      <c r="M403" s="63">
        <f t="shared" ca="1" si="105"/>
        <v>5.3673061806714203E-2</v>
      </c>
      <c r="N403" s="63">
        <f t="shared" ca="1" si="106"/>
        <v>1.6427544069088588E-4</v>
      </c>
      <c r="O403" s="17">
        <f t="shared" ca="1" si="107"/>
        <v>1445232364.2977579</v>
      </c>
      <c r="P403" s="63">
        <f t="shared" ca="1" si="108"/>
        <v>2689882854.8587956</v>
      </c>
      <c r="Q403" s="63">
        <f t="shared" ca="1" si="109"/>
        <v>23936583.051101174</v>
      </c>
      <c r="R403">
        <f t="shared" ca="1" si="110"/>
        <v>-4.0530906810838305E-2</v>
      </c>
    </row>
    <row r="404" spans="1:18">
      <c r="A404">
        <v>21522.5</v>
      </c>
      <c r="B404">
        <v>4.1436974999669474E-2</v>
      </c>
      <c r="C404">
        <v>1</v>
      </c>
      <c r="D404" s="75">
        <f t="shared" si="96"/>
        <v>2.15225</v>
      </c>
      <c r="E404" s="75">
        <f t="shared" si="97"/>
        <v>4.1436974999669474E-2</v>
      </c>
      <c r="F404" s="63">
        <f t="shared" si="98"/>
        <v>2.15225</v>
      </c>
      <c r="G404" s="63">
        <f t="shared" si="99"/>
        <v>4.1436974999669474E-2</v>
      </c>
      <c r="H404" s="63">
        <f t="shared" si="100"/>
        <v>4.6321800624999998</v>
      </c>
      <c r="I404" s="63">
        <f t="shared" si="101"/>
        <v>9.9696095395156252</v>
      </c>
      <c r="J404" s="63">
        <f t="shared" si="102"/>
        <v>21.457092131422506</v>
      </c>
      <c r="K404" s="63">
        <f t="shared" si="103"/>
        <v>8.9182729443038622E-2</v>
      </c>
      <c r="L404" s="63">
        <f t="shared" si="104"/>
        <v>0.19194352944377988</v>
      </c>
      <c r="M404" s="63">
        <f t="shared" ca="1" si="105"/>
        <v>5.3810844970625341E-2</v>
      </c>
      <c r="N404" s="63">
        <f t="shared" ca="1" si="106"/>
        <v>1.5311265805812335E-4</v>
      </c>
      <c r="O404" s="17">
        <f t="shared" ca="1" si="107"/>
        <v>143254047570.47238</v>
      </c>
      <c r="P404" s="63">
        <f t="shared" ca="1" si="108"/>
        <v>268439554798.48535</v>
      </c>
      <c r="Q404" s="63">
        <f t="shared" ca="1" si="109"/>
        <v>2320378402.129014</v>
      </c>
      <c r="R404">
        <f t="shared" ca="1" si="110"/>
        <v>-1.2373869970955867E-2</v>
      </c>
    </row>
    <row r="405" spans="1:18">
      <c r="A405">
        <v>21527.5</v>
      </c>
      <c r="B405">
        <v>4.1308525003842078E-2</v>
      </c>
      <c r="C405">
        <v>1</v>
      </c>
      <c r="D405" s="75">
        <f t="shared" si="96"/>
        <v>2.1527500000000002</v>
      </c>
      <c r="E405" s="75">
        <f t="shared" si="97"/>
        <v>4.1308525003842078E-2</v>
      </c>
      <c r="F405" s="63">
        <f t="shared" si="98"/>
        <v>2.1527500000000002</v>
      </c>
      <c r="G405" s="63">
        <f t="shared" si="99"/>
        <v>4.1308525003842078E-2</v>
      </c>
      <c r="H405" s="63">
        <f t="shared" si="100"/>
        <v>4.6343325625000009</v>
      </c>
      <c r="I405" s="63">
        <f t="shared" si="101"/>
        <v>9.9765594239218771</v>
      </c>
      <c r="J405" s="63">
        <f t="shared" si="102"/>
        <v>21.477038299847823</v>
      </c>
      <c r="K405" s="63">
        <f t="shared" si="103"/>
        <v>8.8926927202021042E-2</v>
      </c>
      <c r="L405" s="63">
        <f t="shared" si="104"/>
        <v>0.19143744253415082</v>
      </c>
      <c r="M405" s="63">
        <f t="shared" ca="1" si="105"/>
        <v>5.3842182459467154E-2</v>
      </c>
      <c r="N405" s="63">
        <f t="shared" ca="1" si="106"/>
        <v>1.5709256921494604E-4</v>
      </c>
      <c r="O405" s="17">
        <f t="shared" ca="1" si="107"/>
        <v>142966200189.80908</v>
      </c>
      <c r="P405" s="63">
        <f t="shared" ca="1" si="108"/>
        <v>268314602692.28574</v>
      </c>
      <c r="Q405" s="63">
        <f t="shared" ca="1" si="109"/>
        <v>2303865557.4912086</v>
      </c>
      <c r="R405">
        <f t="shared" ca="1" si="110"/>
        <v>-1.2533657455625076E-2</v>
      </c>
    </row>
    <row r="406" spans="1:18">
      <c r="A406">
        <v>21559</v>
      </c>
      <c r="B406">
        <v>4.8869289996218868E-2</v>
      </c>
      <c r="C406">
        <v>1</v>
      </c>
      <c r="D406" s="75">
        <f t="shared" si="96"/>
        <v>2.1558999999999999</v>
      </c>
      <c r="E406" s="75">
        <f t="shared" si="97"/>
        <v>4.8869289996218868E-2</v>
      </c>
      <c r="F406" s="63">
        <f t="shared" si="98"/>
        <v>2.1558999999999999</v>
      </c>
      <c r="G406" s="63">
        <f t="shared" si="99"/>
        <v>4.8869289996218868E-2</v>
      </c>
      <c r="H406" s="63">
        <f t="shared" si="100"/>
        <v>4.64790481</v>
      </c>
      <c r="I406" s="63">
        <f t="shared" si="101"/>
        <v>10.020417979878999</v>
      </c>
      <c r="J406" s="63">
        <f t="shared" si="102"/>
        <v>21.603019122821134</v>
      </c>
      <c r="K406" s="63">
        <f t="shared" si="103"/>
        <v>0.10535730230284825</v>
      </c>
      <c r="L406" s="63">
        <f t="shared" si="104"/>
        <v>0.22713980803471054</v>
      </c>
      <c r="M406" s="63">
        <f t="shared" ca="1" si="105"/>
        <v>5.4039805658690647E-2</v>
      </c>
      <c r="N406" s="63">
        <f t="shared" ca="1" si="106"/>
        <v>2.6734232215865984E-5</v>
      </c>
      <c r="O406" s="17">
        <f t="shared" ca="1" si="107"/>
        <v>141157928797.51321</v>
      </c>
      <c r="P406" s="63">
        <f t="shared" ca="1" si="108"/>
        <v>267525362827.05225</v>
      </c>
      <c r="Q406" s="63">
        <f t="shared" ca="1" si="109"/>
        <v>2201047398.8049011</v>
      </c>
      <c r="R406">
        <f t="shared" ca="1" si="110"/>
        <v>-5.1705156624717794E-3</v>
      </c>
    </row>
    <row r="407" spans="1:18">
      <c r="A407">
        <v>22367</v>
      </c>
      <c r="B407">
        <v>6.835177000175463E-2</v>
      </c>
      <c r="C407">
        <v>1</v>
      </c>
      <c r="D407" s="75">
        <f t="shared" si="96"/>
        <v>2.2366999999999999</v>
      </c>
      <c r="E407" s="75">
        <f t="shared" si="97"/>
        <v>6.835177000175463E-2</v>
      </c>
      <c r="F407" s="63">
        <f t="shared" si="98"/>
        <v>2.2366999999999999</v>
      </c>
      <c r="G407" s="63">
        <f t="shared" si="99"/>
        <v>6.835177000175463E-2</v>
      </c>
      <c r="H407" s="63">
        <f t="shared" si="100"/>
        <v>5.0028268899999997</v>
      </c>
      <c r="I407" s="63">
        <f t="shared" si="101"/>
        <v>11.189822904862998</v>
      </c>
      <c r="J407" s="63">
        <f t="shared" si="102"/>
        <v>25.028276891307065</v>
      </c>
      <c r="K407" s="63">
        <f t="shared" si="103"/>
        <v>0.15288240396292457</v>
      </c>
      <c r="L407" s="63">
        <f t="shared" si="104"/>
        <v>0.34195207294387336</v>
      </c>
      <c r="M407" s="63">
        <f t="shared" ca="1" si="105"/>
        <v>5.9225232824889729E-2</v>
      </c>
      <c r="N407" s="63">
        <f t="shared" ca="1" si="106"/>
        <v>8.3293680840697165E-5</v>
      </c>
      <c r="O407" s="17">
        <f t="shared" ca="1" si="107"/>
        <v>97974554347.546356</v>
      </c>
      <c r="P407" s="63">
        <f t="shared" ca="1" si="108"/>
        <v>246141836951.62695</v>
      </c>
      <c r="Q407" s="63">
        <f t="shared" ca="1" si="109"/>
        <v>332267554.20192778</v>
      </c>
      <c r="R407">
        <f t="shared" ca="1" si="110"/>
        <v>9.1265371768649017E-3</v>
      </c>
    </row>
    <row r="408" spans="1:18">
      <c r="A408">
        <v>22389</v>
      </c>
      <c r="B408">
        <v>5.7946589993662201E-2</v>
      </c>
      <c r="C408">
        <v>1</v>
      </c>
      <c r="D408" s="75">
        <f t="shared" si="96"/>
        <v>2.2389000000000001</v>
      </c>
      <c r="E408" s="75">
        <f t="shared" si="97"/>
        <v>5.7946589993662201E-2</v>
      </c>
      <c r="F408" s="63">
        <f t="shared" si="98"/>
        <v>2.2389000000000001</v>
      </c>
      <c r="G408" s="63">
        <f t="shared" si="99"/>
        <v>5.7946589993662201E-2</v>
      </c>
      <c r="H408" s="63">
        <f t="shared" si="100"/>
        <v>5.0126732100000009</v>
      </c>
      <c r="I408" s="63">
        <f t="shared" si="101"/>
        <v>11.222874049869002</v>
      </c>
      <c r="J408" s="63">
        <f t="shared" si="102"/>
        <v>25.12689271025171</v>
      </c>
      <c r="K408" s="63">
        <f t="shared" si="103"/>
        <v>0.1297366203368103</v>
      </c>
      <c r="L408" s="63">
        <f t="shared" si="104"/>
        <v>0.29046731927208458</v>
      </c>
      <c r="M408" s="63">
        <f t="shared" ca="1" si="105"/>
        <v>5.9369549205783412E-2</v>
      </c>
      <c r="N408" s="63">
        <f t="shared" ca="1" si="106"/>
        <v>2.0248129193606171E-6</v>
      </c>
      <c r="O408" s="17">
        <f t="shared" ca="1" si="107"/>
        <v>96889127112.31813</v>
      </c>
      <c r="P408" s="63">
        <f t="shared" ca="1" si="108"/>
        <v>245530825295.42374</v>
      </c>
      <c r="Q408" s="63">
        <f t="shared" ca="1" si="109"/>
        <v>303557114.13731879</v>
      </c>
      <c r="R408">
        <f t="shared" ca="1" si="110"/>
        <v>-1.4229592121212109E-3</v>
      </c>
    </row>
    <row r="409" spans="1:18">
      <c r="A409">
        <v>22408.5</v>
      </c>
      <c r="B409">
        <v>6.055563499830896E-2</v>
      </c>
      <c r="C409">
        <v>1</v>
      </c>
      <c r="D409" s="75">
        <f t="shared" si="96"/>
        <v>2.24085</v>
      </c>
      <c r="E409" s="75">
        <f t="shared" si="97"/>
        <v>6.055563499830896E-2</v>
      </c>
      <c r="F409" s="63">
        <f t="shared" si="98"/>
        <v>2.24085</v>
      </c>
      <c r="G409" s="63">
        <f t="shared" si="99"/>
        <v>6.055563499830896E-2</v>
      </c>
      <c r="H409" s="63">
        <f t="shared" si="100"/>
        <v>5.0214087225000004</v>
      </c>
      <c r="I409" s="63">
        <f t="shared" si="101"/>
        <v>11.252223735814125</v>
      </c>
      <c r="J409" s="63">
        <f t="shared" si="102"/>
        <v>25.214545558399081</v>
      </c>
      <c r="K409" s="63">
        <f t="shared" si="103"/>
        <v>0.13569609468596064</v>
      </c>
      <c r="L409" s="63">
        <f t="shared" si="104"/>
        <v>0.30407459377703489</v>
      </c>
      <c r="M409" s="63">
        <f t="shared" ca="1" si="105"/>
        <v>5.9497604669864937E-2</v>
      </c>
      <c r="N409" s="63">
        <f t="shared" ca="1" si="106"/>
        <v>1.1194281759073682E-6</v>
      </c>
      <c r="O409" s="17">
        <f t="shared" ca="1" si="107"/>
        <v>95931234107.879349</v>
      </c>
      <c r="P409" s="63">
        <f t="shared" ca="1" si="108"/>
        <v>244988055938.08823</v>
      </c>
      <c r="Q409" s="63">
        <f t="shared" ca="1" si="109"/>
        <v>279157690.67530447</v>
      </c>
      <c r="R409">
        <f t="shared" ca="1" si="110"/>
        <v>1.0580303284440234E-3</v>
      </c>
    </row>
    <row r="410" spans="1:18">
      <c r="A410">
        <v>22420.5</v>
      </c>
      <c r="B410">
        <v>5.7807354998658411E-2</v>
      </c>
      <c r="C410">
        <v>1</v>
      </c>
      <c r="D410" s="75">
        <f t="shared" si="96"/>
        <v>2.2420499999999999</v>
      </c>
      <c r="E410" s="75">
        <f t="shared" si="97"/>
        <v>5.7807354998658411E-2</v>
      </c>
      <c r="F410" s="63">
        <f t="shared" si="98"/>
        <v>2.2420499999999999</v>
      </c>
      <c r="G410" s="63">
        <f t="shared" si="99"/>
        <v>5.7807354998658411E-2</v>
      </c>
      <c r="H410" s="63">
        <f t="shared" si="100"/>
        <v>5.0267882024999997</v>
      </c>
      <c r="I410" s="63">
        <f t="shared" si="101"/>
        <v>11.270310489415124</v>
      </c>
      <c r="J410" s="63">
        <f t="shared" si="102"/>
        <v>25.268599632793176</v>
      </c>
      <c r="K410" s="63">
        <f t="shared" si="103"/>
        <v>0.12960698027474207</v>
      </c>
      <c r="L410" s="63">
        <f t="shared" si="104"/>
        <v>0.29058533012498544</v>
      </c>
      <c r="M410" s="63">
        <f t="shared" ca="1" si="105"/>
        <v>5.9576472805917519E-2</v>
      </c>
      <c r="N410" s="63">
        <f t="shared" ca="1" si="106"/>
        <v>3.129777815961272E-6</v>
      </c>
      <c r="O410" s="17">
        <f t="shared" ca="1" si="107"/>
        <v>95343724256.83699</v>
      </c>
      <c r="P410" s="63">
        <f t="shared" ca="1" si="108"/>
        <v>244653490372.89499</v>
      </c>
      <c r="Q410" s="63">
        <f t="shared" ca="1" si="109"/>
        <v>264634366.10714933</v>
      </c>
      <c r="R410">
        <f t="shared" ca="1" si="110"/>
        <v>-1.7691178072591074E-3</v>
      </c>
    </row>
    <row r="411" spans="1:18">
      <c r="A411">
        <v>22424.5</v>
      </c>
      <c r="B411">
        <v>4.5524594999733381E-2</v>
      </c>
      <c r="C411">
        <v>0.1</v>
      </c>
      <c r="D411" s="75">
        <f t="shared" si="96"/>
        <v>2.2424499999999998</v>
      </c>
      <c r="E411" s="75">
        <f t="shared" si="97"/>
        <v>4.5524594999733381E-2</v>
      </c>
      <c r="F411" s="63">
        <f t="shared" si="98"/>
        <v>0.224245</v>
      </c>
      <c r="G411" s="63">
        <f t="shared" si="99"/>
        <v>4.5524594999733379E-3</v>
      </c>
      <c r="H411" s="63">
        <f t="shared" si="100"/>
        <v>0.50285820024999994</v>
      </c>
      <c r="I411" s="63">
        <f t="shared" si="101"/>
        <v>1.1276343711506123</v>
      </c>
      <c r="J411" s="63">
        <f t="shared" si="102"/>
        <v>2.5286636955866904</v>
      </c>
      <c r="K411" s="63">
        <f t="shared" si="103"/>
        <v>1.020866280571521E-2</v>
      </c>
      <c r="L411" s="63">
        <f t="shared" si="104"/>
        <v>2.2892415908676071E-2</v>
      </c>
      <c r="M411" s="63">
        <f t="shared" ca="1" si="105"/>
        <v>5.9602773151550423E-2</v>
      </c>
      <c r="N411" s="63">
        <f t="shared" ca="1" si="106"/>
        <v>1.9819510007429871E-5</v>
      </c>
      <c r="O411" s="17">
        <f t="shared" ca="1" si="107"/>
        <v>951482205.80229414</v>
      </c>
      <c r="P411" s="63">
        <f t="shared" ca="1" si="108"/>
        <v>2445418750.6921039</v>
      </c>
      <c r="Q411" s="63">
        <f t="shared" ca="1" si="109"/>
        <v>2598767.3086132687</v>
      </c>
      <c r="R411">
        <f t="shared" ca="1" si="110"/>
        <v>-1.4078178151817042E-2</v>
      </c>
    </row>
    <row r="412" spans="1:18">
      <c r="A412">
        <v>22424.5</v>
      </c>
      <c r="B412">
        <v>4.5824594999430701E-2</v>
      </c>
      <c r="C412">
        <v>1</v>
      </c>
      <c r="D412" s="75">
        <f t="shared" si="96"/>
        <v>2.2424499999999998</v>
      </c>
      <c r="E412" s="75">
        <f t="shared" si="97"/>
        <v>4.5824594999430701E-2</v>
      </c>
      <c r="F412" s="63">
        <f t="shared" si="98"/>
        <v>2.2424499999999998</v>
      </c>
      <c r="G412" s="63">
        <f t="shared" si="99"/>
        <v>4.5824594999430701E-2</v>
      </c>
      <c r="H412" s="63">
        <f t="shared" si="100"/>
        <v>5.0285820024999994</v>
      </c>
      <c r="I412" s="63">
        <f t="shared" si="101"/>
        <v>11.276343711506122</v>
      </c>
      <c r="J412" s="63">
        <f t="shared" si="102"/>
        <v>25.286636955866904</v>
      </c>
      <c r="K412" s="63">
        <f t="shared" si="103"/>
        <v>0.10275936305647337</v>
      </c>
      <c r="L412" s="63">
        <f t="shared" si="104"/>
        <v>0.23043273368598871</v>
      </c>
      <c r="M412" s="63">
        <f t="shared" ca="1" si="105"/>
        <v>5.9602773151550423E-2</v>
      </c>
      <c r="N412" s="63">
        <f t="shared" ca="1" si="106"/>
        <v>1.8983819319154922E-4</v>
      </c>
      <c r="O412" s="17">
        <f t="shared" ca="1" si="107"/>
        <v>95148220580.229401</v>
      </c>
      <c r="P412" s="63">
        <f t="shared" ca="1" si="108"/>
        <v>244541875069.21021</v>
      </c>
      <c r="Q412" s="63">
        <f t="shared" ca="1" si="109"/>
        <v>259876730.86132216</v>
      </c>
      <c r="R412">
        <f t="shared" ca="1" si="110"/>
        <v>-1.3778178152119722E-2</v>
      </c>
    </row>
    <row r="413" spans="1:18">
      <c r="A413">
        <v>22427</v>
      </c>
      <c r="B413">
        <v>5.0410370000463445E-2</v>
      </c>
      <c r="C413">
        <v>0.1</v>
      </c>
      <c r="D413" s="75">
        <f t="shared" ref="D413:D476" si="111">A413/A$18</f>
        <v>2.2427000000000001</v>
      </c>
      <c r="E413" s="75">
        <f t="shared" ref="E413:E476" si="112">B413/B$18</f>
        <v>5.0410370000463445E-2</v>
      </c>
      <c r="F413" s="63">
        <f t="shared" ref="F413:F476" si="113">$C413*D413</f>
        <v>0.22427000000000002</v>
      </c>
      <c r="G413" s="63">
        <f t="shared" ref="G413:G476" si="114">$C413*E413</f>
        <v>5.0410370000463448E-3</v>
      </c>
      <c r="H413" s="63">
        <f t="shared" ref="H413:H476" si="115">C413*D413*D413</f>
        <v>0.50297032900000005</v>
      </c>
      <c r="I413" s="63">
        <f t="shared" ref="I413:I476" si="116">C413*D413*D413*D413</f>
        <v>1.1280115568483002</v>
      </c>
      <c r="J413" s="63">
        <f t="shared" ref="J413:J476" si="117">C413*D413*D413*D413*D413</f>
        <v>2.529791518543683</v>
      </c>
      <c r="K413" s="63">
        <f t="shared" ref="K413:K476" si="118">C413*E413*D413</f>
        <v>1.1305533680003938E-2</v>
      </c>
      <c r="L413" s="63">
        <f t="shared" ref="L413:L476" si="119">C413*E413*D413*D413</f>
        <v>2.5354920384144834E-2</v>
      </c>
      <c r="M413" s="63">
        <f t="shared" ref="M413:M476" ca="1" si="120">+E$4+E$5*D413+E$6*D413^2</f>
        <v>5.9619213652147847E-2</v>
      </c>
      <c r="N413" s="63">
        <f t="shared" ref="N413:N476" ca="1" si="121">C413*(M413-E413)^2</f>
        <v>8.4802801401168112E-6</v>
      </c>
      <c r="O413" s="17">
        <f t="shared" ref="O413:O476" ca="1" si="122">(C413*O$1-O$2*F413+O$3*H413)^2</f>
        <v>950261154.00077796</v>
      </c>
      <c r="P413" s="63">
        <f t="shared" ref="P413:P476" ca="1" si="123">(-C413*O$2+O$4*F413-O$5*H413)^2</f>
        <v>2444720918.1585741</v>
      </c>
      <c r="Q413" s="63">
        <f t="shared" ref="Q413:Q476" ca="1" si="124">+(C413*O$3-F413*O$5+H413*O$6)^2</f>
        <v>2569244.3243144006</v>
      </c>
      <c r="R413">
        <f t="shared" ref="R413:R476" ca="1" si="125">+E413-M413</f>
        <v>-9.2088436516844022E-3</v>
      </c>
    </row>
    <row r="414" spans="1:18">
      <c r="A414">
        <v>22427</v>
      </c>
      <c r="B414">
        <v>5.0110370000766125E-2</v>
      </c>
      <c r="C414">
        <v>1</v>
      </c>
      <c r="D414" s="75">
        <f t="shared" si="111"/>
        <v>2.2427000000000001</v>
      </c>
      <c r="E414" s="75">
        <f t="shared" si="112"/>
        <v>5.0110370000766125E-2</v>
      </c>
      <c r="F414" s="63">
        <f t="shared" si="113"/>
        <v>2.2427000000000001</v>
      </c>
      <c r="G414" s="63">
        <f t="shared" si="114"/>
        <v>5.0110370000766125E-2</v>
      </c>
      <c r="H414" s="63">
        <f t="shared" si="115"/>
        <v>5.0297032900000005</v>
      </c>
      <c r="I414" s="63">
        <f t="shared" si="116"/>
        <v>11.280115568483001</v>
      </c>
      <c r="J414" s="63">
        <f t="shared" si="117"/>
        <v>25.297915185436828</v>
      </c>
      <c r="K414" s="63">
        <f t="shared" si="118"/>
        <v>0.1123825268007182</v>
      </c>
      <c r="L414" s="63">
        <f t="shared" si="119"/>
        <v>0.25204029285597074</v>
      </c>
      <c r="M414" s="63">
        <f t="shared" ca="1" si="120"/>
        <v>5.9619213652147847E-2</v>
      </c>
      <c r="N414" s="63">
        <f t="shared" ca="1" si="121"/>
        <v>9.0418107586422492E-5</v>
      </c>
      <c r="O414" s="17">
        <f t="shared" ca="1" si="122"/>
        <v>95026115400.077744</v>
      </c>
      <c r="P414" s="63">
        <f t="shared" ca="1" si="123"/>
        <v>244472091815.85724</v>
      </c>
      <c r="Q414" s="63">
        <f t="shared" ca="1" si="124"/>
        <v>256924432.43144006</v>
      </c>
      <c r="R414">
        <f t="shared" ca="1" si="125"/>
        <v>-9.5088436513817223E-3</v>
      </c>
    </row>
    <row r="415" spans="1:18">
      <c r="A415">
        <v>22469.5</v>
      </c>
      <c r="B415">
        <v>7.3568544998124707E-2</v>
      </c>
      <c r="C415">
        <v>1</v>
      </c>
      <c r="D415" s="75">
        <f t="shared" si="111"/>
        <v>2.24695</v>
      </c>
      <c r="E415" s="75">
        <f t="shared" si="112"/>
        <v>7.3568544998124707E-2</v>
      </c>
      <c r="F415" s="63">
        <f t="shared" si="113"/>
        <v>2.24695</v>
      </c>
      <c r="G415" s="63">
        <f t="shared" si="114"/>
        <v>7.3568544998124707E-2</v>
      </c>
      <c r="H415" s="63">
        <f t="shared" si="115"/>
        <v>5.0487843024999997</v>
      </c>
      <c r="I415" s="63">
        <f t="shared" si="116"/>
        <v>11.344365888502374</v>
      </c>
      <c r="J415" s="63">
        <f t="shared" si="117"/>
        <v>25.490222933170408</v>
      </c>
      <c r="K415" s="63">
        <f t="shared" si="118"/>
        <v>0.1653048421835363</v>
      </c>
      <c r="L415" s="63">
        <f t="shared" si="119"/>
        <v>0.3714317151442969</v>
      </c>
      <c r="M415" s="63">
        <f t="shared" ca="1" si="120"/>
        <v>5.9899029885575862E-2</v>
      </c>
      <c r="N415" s="63">
        <f t="shared" ca="1" si="121"/>
        <v>1.8685564341220127E-4</v>
      </c>
      <c r="O415" s="17">
        <f t="shared" ca="1" si="122"/>
        <v>92960311796.019043</v>
      </c>
      <c r="P415" s="63">
        <f t="shared" ca="1" si="123"/>
        <v>243283000623.14621</v>
      </c>
      <c r="Q415" s="63">
        <f t="shared" ca="1" si="124"/>
        <v>209242356.03253046</v>
      </c>
      <c r="R415">
        <f t="shared" ca="1" si="125"/>
        <v>1.3669515112548845E-2</v>
      </c>
    </row>
    <row r="416" spans="1:18">
      <c r="A416">
        <v>22540</v>
      </c>
      <c r="B416">
        <v>5.6547399995906744E-2</v>
      </c>
      <c r="C416">
        <v>1</v>
      </c>
      <c r="D416" s="75">
        <f t="shared" si="111"/>
        <v>2.254</v>
      </c>
      <c r="E416" s="75">
        <f t="shared" si="112"/>
        <v>5.6547399995906744E-2</v>
      </c>
      <c r="F416" s="63">
        <f t="shared" si="113"/>
        <v>2.254</v>
      </c>
      <c r="G416" s="63">
        <f t="shared" si="114"/>
        <v>5.6547399995906744E-2</v>
      </c>
      <c r="H416" s="63">
        <f t="shared" si="115"/>
        <v>5.0805160000000003</v>
      </c>
      <c r="I416" s="63">
        <f t="shared" si="116"/>
        <v>11.451483064000001</v>
      </c>
      <c r="J416" s="63">
        <f t="shared" si="117"/>
        <v>25.811642826256001</v>
      </c>
      <c r="K416" s="63">
        <f t="shared" si="118"/>
        <v>0.12745783959077381</v>
      </c>
      <c r="L416" s="63">
        <f t="shared" si="119"/>
        <v>0.28728997043760418</v>
      </c>
      <c r="M416" s="63">
        <f t="shared" ca="1" si="120"/>
        <v>6.0364560765575385E-2</v>
      </c>
      <c r="N416" s="63">
        <f t="shared" ca="1" si="121"/>
        <v>1.4570716341497294E-5</v>
      </c>
      <c r="O416" s="17">
        <f t="shared" ca="1" si="122"/>
        <v>89575350046.663055</v>
      </c>
      <c r="P416" s="63">
        <f t="shared" ca="1" si="123"/>
        <v>241299064374.72906</v>
      </c>
      <c r="Q416" s="63">
        <f t="shared" ca="1" si="124"/>
        <v>140679038.43636516</v>
      </c>
      <c r="R416">
        <f t="shared" ca="1" si="125"/>
        <v>-3.8171607696686413E-3</v>
      </c>
    </row>
    <row r="417" spans="1:18">
      <c r="A417">
        <v>23179</v>
      </c>
      <c r="B417">
        <v>5.8851490000961348E-2</v>
      </c>
      <c r="C417">
        <v>0.1</v>
      </c>
      <c r="D417" s="75">
        <f t="shared" si="111"/>
        <v>2.3178999999999998</v>
      </c>
      <c r="E417" s="75">
        <f t="shared" si="112"/>
        <v>5.8851490000961348E-2</v>
      </c>
      <c r="F417" s="63">
        <f t="shared" si="113"/>
        <v>0.23179</v>
      </c>
      <c r="G417" s="63">
        <f t="shared" si="114"/>
        <v>5.885149000096135E-3</v>
      </c>
      <c r="H417" s="63">
        <f t="shared" si="115"/>
        <v>0.53726604099999997</v>
      </c>
      <c r="I417" s="63">
        <f t="shared" si="116"/>
        <v>1.2453289564338998</v>
      </c>
      <c r="J417" s="63">
        <f t="shared" si="117"/>
        <v>2.8865479881181364</v>
      </c>
      <c r="K417" s="63">
        <f t="shared" si="118"/>
        <v>1.3641186867322831E-2</v>
      </c>
      <c r="L417" s="63">
        <f t="shared" si="119"/>
        <v>3.1618907039767587E-2</v>
      </c>
      <c r="M417" s="63">
        <f t="shared" ca="1" si="120"/>
        <v>6.4661742344849532E-2</v>
      </c>
      <c r="N417" s="63">
        <f t="shared" ca="1" si="121"/>
        <v>3.3759032299658135E-6</v>
      </c>
      <c r="O417" s="17">
        <f t="shared" ca="1" si="122"/>
        <v>613698694.39366913</v>
      </c>
      <c r="P417" s="63">
        <f t="shared" ca="1" si="123"/>
        <v>2227112169.0246472</v>
      </c>
      <c r="Q417" s="63">
        <f t="shared" ca="1" si="124"/>
        <v>1524386.8013972163</v>
      </c>
      <c r="R417">
        <f t="shared" ca="1" si="125"/>
        <v>-5.8102523438881837E-3</v>
      </c>
    </row>
    <row r="418" spans="1:18">
      <c r="A418">
        <v>23179</v>
      </c>
      <c r="B418">
        <v>5.9051490003184881E-2</v>
      </c>
      <c r="C418">
        <v>1</v>
      </c>
      <c r="D418" s="75">
        <f t="shared" si="111"/>
        <v>2.3178999999999998</v>
      </c>
      <c r="E418" s="75">
        <f t="shared" si="112"/>
        <v>5.9051490003184881E-2</v>
      </c>
      <c r="F418" s="63">
        <f t="shared" si="113"/>
        <v>2.3178999999999998</v>
      </c>
      <c r="G418" s="63">
        <f t="shared" si="114"/>
        <v>5.9051490003184881E-2</v>
      </c>
      <c r="H418" s="63">
        <f t="shared" si="115"/>
        <v>5.3726604099999991</v>
      </c>
      <c r="I418" s="63">
        <f t="shared" si="116"/>
        <v>12.453289564338997</v>
      </c>
      <c r="J418" s="63">
        <f t="shared" si="117"/>
        <v>28.865479881181358</v>
      </c>
      <c r="K418" s="63">
        <f t="shared" si="118"/>
        <v>0.13687544867838222</v>
      </c>
      <c r="L418" s="63">
        <f t="shared" si="119"/>
        <v>0.31726360249162211</v>
      </c>
      <c r="M418" s="63">
        <f t="shared" ca="1" si="120"/>
        <v>6.4661742344849532E-2</v>
      </c>
      <c r="N418" s="63">
        <f t="shared" ca="1" si="121"/>
        <v>3.1474931337153703E-5</v>
      </c>
      <c r="O418" s="17">
        <f t="shared" ca="1" si="122"/>
        <v>61369869439.36689</v>
      </c>
      <c r="P418" s="63">
        <f t="shared" ca="1" si="123"/>
        <v>222711216902.46463</v>
      </c>
      <c r="Q418" s="63">
        <f t="shared" ca="1" si="124"/>
        <v>152438680.13972306</v>
      </c>
      <c r="R418">
        <f t="shared" ca="1" si="125"/>
        <v>-5.610252341664651E-3</v>
      </c>
    </row>
    <row r="419" spans="1:18">
      <c r="A419">
        <v>23210.5</v>
      </c>
      <c r="B419">
        <v>5.7212255000195E-2</v>
      </c>
      <c r="C419">
        <v>1</v>
      </c>
      <c r="D419" s="75">
        <f t="shared" si="111"/>
        <v>2.3210500000000001</v>
      </c>
      <c r="E419" s="75">
        <f t="shared" si="112"/>
        <v>5.7212255000195E-2</v>
      </c>
      <c r="F419" s="63">
        <f t="shared" si="113"/>
        <v>2.3210500000000001</v>
      </c>
      <c r="G419" s="63">
        <f t="shared" si="114"/>
        <v>5.7212255000195E-2</v>
      </c>
      <c r="H419" s="63">
        <f t="shared" si="115"/>
        <v>5.3872731025</v>
      </c>
      <c r="I419" s="63">
        <f t="shared" si="116"/>
        <v>12.504130234557625</v>
      </c>
      <c r="J419" s="63">
        <f t="shared" si="117"/>
        <v>29.022711480919977</v>
      </c>
      <c r="K419" s="63">
        <f t="shared" si="118"/>
        <v>0.13279250446820262</v>
      </c>
      <c r="L419" s="63">
        <f t="shared" si="119"/>
        <v>0.30821804249592172</v>
      </c>
      <c r="M419" s="63">
        <f t="shared" ca="1" si="120"/>
        <v>6.4877194461198884E-2</v>
      </c>
      <c r="N419" s="63">
        <f t="shared" ca="1" si="121"/>
        <v>5.8751296940854501E-5</v>
      </c>
      <c r="O419" s="17">
        <f t="shared" ca="1" si="122"/>
        <v>60099122884.338303</v>
      </c>
      <c r="P419" s="63">
        <f t="shared" ca="1" si="123"/>
        <v>221768844534.6694</v>
      </c>
      <c r="Q419" s="63">
        <f t="shared" ca="1" si="124"/>
        <v>184089499.92713621</v>
      </c>
      <c r="R419">
        <f t="shared" ca="1" si="125"/>
        <v>-7.6649394610038835E-3</v>
      </c>
    </row>
    <row r="420" spans="1:18">
      <c r="A420">
        <v>23221.5</v>
      </c>
      <c r="B420">
        <v>5.4009665000194218E-2</v>
      </c>
      <c r="C420">
        <v>1</v>
      </c>
      <c r="D420" s="75">
        <f t="shared" si="111"/>
        <v>2.3221500000000002</v>
      </c>
      <c r="E420" s="75">
        <f t="shared" si="112"/>
        <v>5.4009665000194218E-2</v>
      </c>
      <c r="F420" s="63">
        <f t="shared" si="113"/>
        <v>2.3221500000000002</v>
      </c>
      <c r="G420" s="63">
        <f t="shared" si="114"/>
        <v>5.4009665000194218E-2</v>
      </c>
      <c r="H420" s="63">
        <f t="shared" si="115"/>
        <v>5.3923806225000011</v>
      </c>
      <c r="I420" s="63">
        <f t="shared" si="116"/>
        <v>12.521916662538379</v>
      </c>
      <c r="J420" s="63">
        <f t="shared" si="117"/>
        <v>29.077768777913498</v>
      </c>
      <c r="K420" s="63">
        <f t="shared" si="118"/>
        <v>0.12541854358020102</v>
      </c>
      <c r="L420" s="63">
        <f t="shared" si="119"/>
        <v>0.2912406709747638</v>
      </c>
      <c r="M420" s="63">
        <f t="shared" ca="1" si="120"/>
        <v>6.495251181831127E-2</v>
      </c>
      <c r="N420" s="63">
        <f t="shared" ca="1" si="121"/>
        <v>1.197458964847745E-4</v>
      </c>
      <c r="O420" s="17">
        <f t="shared" ca="1" si="122"/>
        <v>59658108173.560036</v>
      </c>
      <c r="P420" s="63">
        <f t="shared" ca="1" si="123"/>
        <v>221439230107.14795</v>
      </c>
      <c r="Q420" s="63">
        <f t="shared" ca="1" si="124"/>
        <v>195862349.60399058</v>
      </c>
      <c r="R420">
        <f t="shared" ca="1" si="125"/>
        <v>-1.0942846818117052E-2</v>
      </c>
    </row>
    <row r="421" spans="1:18">
      <c r="A421">
        <v>23258</v>
      </c>
      <c r="B421">
        <v>7.1241979996557347E-2</v>
      </c>
      <c r="C421">
        <v>1</v>
      </c>
      <c r="D421" s="75">
        <f t="shared" si="111"/>
        <v>2.3258000000000001</v>
      </c>
      <c r="E421" s="75">
        <f t="shared" si="112"/>
        <v>7.1241979996557347E-2</v>
      </c>
      <c r="F421" s="63">
        <f t="shared" si="113"/>
        <v>2.3258000000000001</v>
      </c>
      <c r="G421" s="63">
        <f t="shared" si="114"/>
        <v>7.1241979996557347E-2</v>
      </c>
      <c r="H421" s="63">
        <f t="shared" si="115"/>
        <v>5.4093456400000006</v>
      </c>
      <c r="I421" s="63">
        <f t="shared" si="116"/>
        <v>12.581056089512002</v>
      </c>
      <c r="J421" s="63">
        <f t="shared" si="117"/>
        <v>29.261020252987013</v>
      </c>
      <c r="K421" s="63">
        <f t="shared" si="118"/>
        <v>0.16569459707599307</v>
      </c>
      <c r="L421" s="63">
        <f t="shared" si="119"/>
        <v>0.38537249387934469</v>
      </c>
      <c r="M421" s="63">
        <f t="shared" ca="1" si="120"/>
        <v>6.5202725596202216E-2</v>
      </c>
      <c r="N421" s="63">
        <f t="shared" ca="1" si="121"/>
        <v>3.6472593712208824E-5</v>
      </c>
      <c r="O421" s="17">
        <f t="shared" ca="1" si="122"/>
        <v>58204934100.842445</v>
      </c>
      <c r="P421" s="63">
        <f t="shared" ca="1" si="123"/>
        <v>220343556377.38354</v>
      </c>
      <c r="Q421" s="63">
        <f t="shared" ca="1" si="124"/>
        <v>237611759.22946036</v>
      </c>
      <c r="R421">
        <f t="shared" ca="1" si="125"/>
        <v>6.0392544003551318E-3</v>
      </c>
    </row>
    <row r="422" spans="1:18">
      <c r="A422">
        <v>23277.5</v>
      </c>
      <c r="B422">
        <v>7.5351024999690708E-2</v>
      </c>
      <c r="C422">
        <v>1</v>
      </c>
      <c r="D422" s="75">
        <f t="shared" si="111"/>
        <v>2.32775</v>
      </c>
      <c r="E422" s="75">
        <f t="shared" si="112"/>
        <v>7.5351024999690708E-2</v>
      </c>
      <c r="F422" s="63">
        <f t="shared" si="113"/>
        <v>2.32775</v>
      </c>
      <c r="G422" s="63">
        <f t="shared" si="114"/>
        <v>7.5351024999690708E-2</v>
      </c>
      <c r="H422" s="63">
        <f t="shared" si="115"/>
        <v>5.4184200625000001</v>
      </c>
      <c r="I422" s="63">
        <f t="shared" si="116"/>
        <v>12.612727300484375</v>
      </c>
      <c r="J422" s="63">
        <f t="shared" si="117"/>
        <v>29.359275973702502</v>
      </c>
      <c r="K422" s="63">
        <f t="shared" si="118"/>
        <v>0.17539834844303004</v>
      </c>
      <c r="L422" s="63">
        <f t="shared" si="119"/>
        <v>0.40828350558826315</v>
      </c>
      <c r="M422" s="63">
        <f t="shared" ca="1" si="120"/>
        <v>6.53365885737065E-2</v>
      </c>
      <c r="N422" s="63">
        <f t="shared" ca="1" si="121"/>
        <v>1.0028893693007935E-4</v>
      </c>
      <c r="O422" s="17">
        <f t="shared" ca="1" si="122"/>
        <v>57435021517.276573</v>
      </c>
      <c r="P422" s="63">
        <f t="shared" ca="1" si="123"/>
        <v>219756976916.40442</v>
      </c>
      <c r="Q422" s="63">
        <f t="shared" ca="1" si="124"/>
        <v>261614906.32429311</v>
      </c>
      <c r="R422">
        <f t="shared" ca="1" si="125"/>
        <v>1.0014436425984208E-2</v>
      </c>
    </row>
    <row r="423" spans="1:18">
      <c r="A423">
        <v>23280</v>
      </c>
      <c r="B423">
        <v>6.853679999767337E-2</v>
      </c>
      <c r="C423">
        <v>1</v>
      </c>
      <c r="D423" s="75">
        <f t="shared" si="111"/>
        <v>2.3279999999999998</v>
      </c>
      <c r="E423" s="75">
        <f t="shared" si="112"/>
        <v>6.853679999767337E-2</v>
      </c>
      <c r="F423" s="63">
        <f t="shared" si="113"/>
        <v>2.3279999999999998</v>
      </c>
      <c r="G423" s="63">
        <f t="shared" si="114"/>
        <v>6.853679999767337E-2</v>
      </c>
      <c r="H423" s="63">
        <f t="shared" si="115"/>
        <v>5.4195839999999995</v>
      </c>
      <c r="I423" s="63">
        <f t="shared" si="116"/>
        <v>12.616791551999999</v>
      </c>
      <c r="J423" s="63">
        <f t="shared" si="117"/>
        <v>29.371890733055995</v>
      </c>
      <c r="K423" s="63">
        <f t="shared" si="118"/>
        <v>0.1595536703945836</v>
      </c>
      <c r="L423" s="63">
        <f t="shared" si="119"/>
        <v>0.37144094467859057</v>
      </c>
      <c r="M423" s="63">
        <f t="shared" ca="1" si="120"/>
        <v>6.5353759918620885E-2</v>
      </c>
      <c r="N423" s="63">
        <f t="shared" ca="1" si="121"/>
        <v>1.0131744144854449E-5</v>
      </c>
      <c r="O423" s="17">
        <f t="shared" ca="1" si="122"/>
        <v>57336640079.988853</v>
      </c>
      <c r="P423" s="63">
        <f t="shared" ca="1" si="123"/>
        <v>219681713468.164</v>
      </c>
      <c r="Q423" s="63">
        <f t="shared" ca="1" si="124"/>
        <v>264778121.06961545</v>
      </c>
      <c r="R423">
        <f t="shared" ca="1" si="125"/>
        <v>3.1830400790524849E-3</v>
      </c>
    </row>
    <row r="424" spans="1:18">
      <c r="A424">
        <v>23285</v>
      </c>
      <c r="B424">
        <v>5.7608349998190533E-2</v>
      </c>
      <c r="C424">
        <v>1</v>
      </c>
      <c r="D424" s="75">
        <f t="shared" si="111"/>
        <v>2.3285</v>
      </c>
      <c r="E424" s="75">
        <f t="shared" si="112"/>
        <v>5.7608349998190533E-2</v>
      </c>
      <c r="F424" s="63">
        <f t="shared" si="113"/>
        <v>2.3285</v>
      </c>
      <c r="G424" s="63">
        <f t="shared" si="114"/>
        <v>5.7608349998190533E-2</v>
      </c>
      <c r="H424" s="63">
        <f t="shared" si="115"/>
        <v>5.4219122500000001</v>
      </c>
      <c r="I424" s="63">
        <f t="shared" si="116"/>
        <v>12.624922674125001</v>
      </c>
      <c r="J424" s="63">
        <f t="shared" si="117"/>
        <v>29.397132446700066</v>
      </c>
      <c r="K424" s="63">
        <f t="shared" si="118"/>
        <v>0.13414104297078666</v>
      </c>
      <c r="L424" s="63">
        <f t="shared" si="119"/>
        <v>0.31234741855747672</v>
      </c>
      <c r="M424" s="63">
        <f t="shared" ca="1" si="120"/>
        <v>6.538810903439625E-2</v>
      </c>
      <c r="N424" s="63">
        <f t="shared" ca="1" si="121"/>
        <v>6.0524650661424491E-5</v>
      </c>
      <c r="O424" s="17">
        <f t="shared" ca="1" si="122"/>
        <v>57140099290.459457</v>
      </c>
      <c r="P424" s="63">
        <f t="shared" ca="1" si="123"/>
        <v>219531145160.77173</v>
      </c>
      <c r="Q424" s="63">
        <f t="shared" ca="1" si="124"/>
        <v>271163215.46210742</v>
      </c>
      <c r="R424">
        <f t="shared" ca="1" si="125"/>
        <v>-7.7797590362057162E-3</v>
      </c>
    </row>
    <row r="425" spans="1:18">
      <c r="A425">
        <v>23336</v>
      </c>
      <c r="B425">
        <v>7.8678160003619269E-2</v>
      </c>
      <c r="C425">
        <v>1</v>
      </c>
      <c r="D425" s="75">
        <f t="shared" si="111"/>
        <v>2.3336000000000001</v>
      </c>
      <c r="E425" s="75">
        <f t="shared" si="112"/>
        <v>7.8678160003619269E-2</v>
      </c>
      <c r="F425" s="63">
        <f t="shared" si="113"/>
        <v>2.3336000000000001</v>
      </c>
      <c r="G425" s="63">
        <f t="shared" si="114"/>
        <v>7.8678160003619269E-2</v>
      </c>
      <c r="H425" s="63">
        <f t="shared" si="115"/>
        <v>5.4456889600000009</v>
      </c>
      <c r="I425" s="63">
        <f t="shared" si="116"/>
        <v>12.708059757056002</v>
      </c>
      <c r="J425" s="63">
        <f t="shared" si="117"/>
        <v>29.655528249065888</v>
      </c>
      <c r="K425" s="63">
        <f t="shared" si="118"/>
        <v>0.18360335418444593</v>
      </c>
      <c r="L425" s="63">
        <f t="shared" si="119"/>
        <v>0.42845678732482306</v>
      </c>
      <c r="M425" s="63">
        <f t="shared" ca="1" si="120"/>
        <v>6.5738959415391318E-2</v>
      </c>
      <c r="N425" s="63">
        <f t="shared" ca="1" si="121"/>
        <v>1.6742291186239855E-4</v>
      </c>
      <c r="O425" s="17">
        <f t="shared" ca="1" si="122"/>
        <v>55152344587.577499</v>
      </c>
      <c r="P425" s="63">
        <f t="shared" ca="1" si="123"/>
        <v>217992219079.60913</v>
      </c>
      <c r="Q425" s="63">
        <f t="shared" ca="1" si="124"/>
        <v>340776408.43338794</v>
      </c>
      <c r="R425">
        <f t="shared" ca="1" si="125"/>
        <v>1.293920058822795E-2</v>
      </c>
    </row>
    <row r="426" spans="1:18">
      <c r="A426">
        <v>23941.5</v>
      </c>
      <c r="B426">
        <v>6.8012864998308942E-2</v>
      </c>
      <c r="C426">
        <v>1</v>
      </c>
      <c r="D426" s="75">
        <f t="shared" si="111"/>
        <v>2.3941499999999998</v>
      </c>
      <c r="E426" s="75">
        <f t="shared" si="112"/>
        <v>6.8012864998308942E-2</v>
      </c>
      <c r="F426" s="63">
        <f t="shared" si="113"/>
        <v>2.3941499999999998</v>
      </c>
      <c r="G426" s="63">
        <f t="shared" si="114"/>
        <v>6.8012864998308942E-2</v>
      </c>
      <c r="H426" s="63">
        <f t="shared" si="115"/>
        <v>5.7319542224999989</v>
      </c>
      <c r="I426" s="63">
        <f t="shared" si="116"/>
        <v>13.723158201798372</v>
      </c>
      <c r="J426" s="63">
        <f t="shared" si="117"/>
        <v>32.855299208835568</v>
      </c>
      <c r="K426" s="63">
        <f t="shared" si="118"/>
        <v>0.16283300073570134</v>
      </c>
      <c r="L426" s="63">
        <f t="shared" si="119"/>
        <v>0.38984662871137932</v>
      </c>
      <c r="M426" s="63">
        <f t="shared" ca="1" si="120"/>
        <v>6.9972564637470994E-2</v>
      </c>
      <c r="N426" s="63">
        <f t="shared" ca="1" si="121"/>
        <v>3.8404226757318762E-6</v>
      </c>
      <c r="O426" s="17">
        <f t="shared" ca="1" si="122"/>
        <v>33988431534.131004</v>
      </c>
      <c r="P426" s="63">
        <f t="shared" ca="1" si="123"/>
        <v>199325168235.18051</v>
      </c>
      <c r="Q426" s="63">
        <f t="shared" ca="1" si="124"/>
        <v>1819089565.683831</v>
      </c>
      <c r="R426">
        <f t="shared" ca="1" si="125"/>
        <v>-1.9596996391620519E-3</v>
      </c>
    </row>
    <row r="427" spans="1:18">
      <c r="A427">
        <v>24055.5</v>
      </c>
      <c r="B427">
        <v>6.3604205002775416E-2</v>
      </c>
      <c r="C427">
        <v>1</v>
      </c>
      <c r="D427" s="75">
        <f t="shared" si="111"/>
        <v>2.4055499999999999</v>
      </c>
      <c r="E427" s="75">
        <f t="shared" si="112"/>
        <v>6.3604205002775416E-2</v>
      </c>
      <c r="F427" s="63">
        <f t="shared" si="113"/>
        <v>2.4055499999999999</v>
      </c>
      <c r="G427" s="63">
        <f t="shared" si="114"/>
        <v>6.3604205002775416E-2</v>
      </c>
      <c r="H427" s="63">
        <f t="shared" si="115"/>
        <v>5.7866708024999989</v>
      </c>
      <c r="I427" s="63">
        <f t="shared" si="116"/>
        <v>13.920125948953871</v>
      </c>
      <c r="J427" s="63">
        <f t="shared" si="117"/>
        <v>33.485558976505985</v>
      </c>
      <c r="K427" s="63">
        <f t="shared" si="118"/>
        <v>0.15300309534442638</v>
      </c>
      <c r="L427" s="63">
        <f t="shared" si="119"/>
        <v>0.36805659600578489</v>
      </c>
      <c r="M427" s="63">
        <f t="shared" ca="1" si="120"/>
        <v>7.0783698421595181E-2</v>
      </c>
      <c r="N427" s="63">
        <f t="shared" ca="1" si="121"/>
        <v>5.1545125750876328E-5</v>
      </c>
      <c r="O427" s="17">
        <f t="shared" ca="1" si="122"/>
        <v>30524603415.532925</v>
      </c>
      <c r="P427" s="63">
        <f t="shared" ca="1" si="123"/>
        <v>195738661593.87177</v>
      </c>
      <c r="Q427" s="63">
        <f t="shared" ca="1" si="124"/>
        <v>2238625192.3770308</v>
      </c>
      <c r="R427">
        <f t="shared" ca="1" si="125"/>
        <v>-7.1794934188197657E-3</v>
      </c>
    </row>
    <row r="428" spans="1:18">
      <c r="A428">
        <v>24188</v>
      </c>
      <c r="B428">
        <v>7.8750280001258943E-2</v>
      </c>
      <c r="C428">
        <v>1</v>
      </c>
      <c r="D428" s="75">
        <f t="shared" si="111"/>
        <v>2.4188000000000001</v>
      </c>
      <c r="E428" s="75">
        <f t="shared" si="112"/>
        <v>7.8750280001258943E-2</v>
      </c>
      <c r="F428" s="63">
        <f t="shared" si="113"/>
        <v>2.4188000000000001</v>
      </c>
      <c r="G428" s="63">
        <f t="shared" si="114"/>
        <v>7.8750280001258943E-2</v>
      </c>
      <c r="H428" s="63">
        <f t="shared" si="115"/>
        <v>5.8505934399999999</v>
      </c>
      <c r="I428" s="63">
        <f t="shared" si="116"/>
        <v>14.151415412672</v>
      </c>
      <c r="J428" s="63">
        <f t="shared" si="117"/>
        <v>34.229443600171031</v>
      </c>
      <c r="K428" s="63">
        <f t="shared" si="118"/>
        <v>0.19048117726704514</v>
      </c>
      <c r="L428" s="63">
        <f t="shared" si="119"/>
        <v>0.4607358715735288</v>
      </c>
      <c r="M428" s="63">
        <f t="shared" ca="1" si="120"/>
        <v>7.1732060350640406E-2</v>
      </c>
      <c r="N428" s="63">
        <f t="shared" ca="1" si="121"/>
        <v>4.9255407064328183E-5</v>
      </c>
      <c r="O428" s="17">
        <f t="shared" ca="1" si="122"/>
        <v>26714120040.484024</v>
      </c>
      <c r="P428" s="63">
        <f t="shared" ca="1" si="123"/>
        <v>191545891277.34555</v>
      </c>
      <c r="Q428" s="63">
        <f t="shared" ca="1" si="124"/>
        <v>2785469716.1144161</v>
      </c>
      <c r="R428">
        <f t="shared" ca="1" si="125"/>
        <v>7.0182196506185374E-3</v>
      </c>
    </row>
    <row r="429" spans="1:18">
      <c r="A429">
        <v>24344</v>
      </c>
      <c r="B429">
        <v>8.3422639996570069E-2</v>
      </c>
      <c r="C429">
        <v>1</v>
      </c>
      <c r="D429" s="75">
        <f t="shared" si="111"/>
        <v>2.4344000000000001</v>
      </c>
      <c r="E429" s="75">
        <f t="shared" si="112"/>
        <v>8.3422639996570069E-2</v>
      </c>
      <c r="F429" s="63">
        <f t="shared" si="113"/>
        <v>2.4344000000000001</v>
      </c>
      <c r="G429" s="63">
        <f t="shared" si="114"/>
        <v>8.3422639996570069E-2</v>
      </c>
      <c r="H429" s="63">
        <f t="shared" si="115"/>
        <v>5.9263033600000004</v>
      </c>
      <c r="I429" s="63">
        <f t="shared" si="116"/>
        <v>14.426992899584002</v>
      </c>
      <c r="J429" s="63">
        <f t="shared" si="117"/>
        <v>35.1210715147473</v>
      </c>
      <c r="K429" s="63">
        <f t="shared" si="118"/>
        <v>0.2030840748076502</v>
      </c>
      <c r="L429" s="63">
        <f t="shared" si="119"/>
        <v>0.4943878717117437</v>
      </c>
      <c r="M429" s="63">
        <f t="shared" ca="1" si="120"/>
        <v>7.2856334483901275E-2</v>
      </c>
      <c r="N429" s="63">
        <f t="shared" ca="1" si="121"/>
        <v>1.1164681218705495E-4</v>
      </c>
      <c r="O429" s="17">
        <f t="shared" ca="1" si="122"/>
        <v>22530021788.265572</v>
      </c>
      <c r="P429" s="63">
        <f t="shared" ca="1" si="123"/>
        <v>186579064355.00543</v>
      </c>
      <c r="Q429" s="63">
        <f t="shared" ca="1" si="124"/>
        <v>3512897334.382843</v>
      </c>
      <c r="R429">
        <f t="shared" ca="1" si="125"/>
        <v>1.0566305512668794E-2</v>
      </c>
    </row>
    <row r="430" spans="1:18">
      <c r="A430">
        <v>24930</v>
      </c>
      <c r="B430">
        <v>8.6048299999674782E-2</v>
      </c>
      <c r="C430">
        <v>1</v>
      </c>
      <c r="D430" s="75">
        <f t="shared" si="111"/>
        <v>2.4929999999999999</v>
      </c>
      <c r="E430" s="75">
        <f t="shared" si="112"/>
        <v>8.6048299999674782E-2</v>
      </c>
      <c r="F430" s="63">
        <f t="shared" si="113"/>
        <v>2.4929999999999999</v>
      </c>
      <c r="G430" s="63">
        <f t="shared" si="114"/>
        <v>8.6048299999674782E-2</v>
      </c>
      <c r="H430" s="63">
        <f t="shared" si="115"/>
        <v>6.2150489999999996</v>
      </c>
      <c r="I430" s="63">
        <f t="shared" si="116"/>
        <v>15.494117156999998</v>
      </c>
      <c r="J430" s="63">
        <f t="shared" si="117"/>
        <v>38.626834072400996</v>
      </c>
      <c r="K430" s="63">
        <f t="shared" si="118"/>
        <v>0.21451841189918922</v>
      </c>
      <c r="L430" s="63">
        <f t="shared" si="119"/>
        <v>0.53479440086467867</v>
      </c>
      <c r="M430" s="63">
        <f t="shared" ca="1" si="120"/>
        <v>7.7154078133265594E-2</v>
      </c>
      <c r="N430" s="63">
        <f t="shared" ca="1" si="121"/>
        <v>7.910718260891135E-5</v>
      </c>
      <c r="O430" s="17">
        <f t="shared" ca="1" si="122"/>
        <v>9845186095.3469906</v>
      </c>
      <c r="P430" s="63">
        <f t="shared" ca="1" si="123"/>
        <v>167691951881.58954</v>
      </c>
      <c r="Q430" s="63">
        <f t="shared" ca="1" si="124"/>
        <v>7095351288.4347391</v>
      </c>
      <c r="R430">
        <f t="shared" ca="1" si="125"/>
        <v>8.8942218664091882E-3</v>
      </c>
    </row>
    <row r="431" spans="1:18">
      <c r="A431">
        <v>25013</v>
      </c>
      <c r="B431">
        <v>9.2456029997265432E-2</v>
      </c>
      <c r="C431">
        <v>1</v>
      </c>
      <c r="D431" s="75">
        <f t="shared" si="111"/>
        <v>2.5013000000000001</v>
      </c>
      <c r="E431" s="75">
        <f t="shared" si="112"/>
        <v>9.2456029997265432E-2</v>
      </c>
      <c r="F431" s="63">
        <f t="shared" si="113"/>
        <v>2.5013000000000001</v>
      </c>
      <c r="G431" s="63">
        <f t="shared" si="114"/>
        <v>9.2456029997265432E-2</v>
      </c>
      <c r="H431" s="63">
        <f t="shared" si="115"/>
        <v>6.2565016900000003</v>
      </c>
      <c r="I431" s="63">
        <f t="shared" si="116"/>
        <v>15.649387677197002</v>
      </c>
      <c r="J431" s="63">
        <f t="shared" si="117"/>
        <v>39.14381339697286</v>
      </c>
      <c r="K431" s="63">
        <f t="shared" si="118"/>
        <v>0.23126026783216003</v>
      </c>
      <c r="L431" s="63">
        <f t="shared" si="119"/>
        <v>0.5784513079285819</v>
      </c>
      <c r="M431" s="63">
        <f t="shared" ca="1" si="120"/>
        <v>7.7772317943890931E-2</v>
      </c>
      <c r="N431" s="63">
        <f t="shared" ca="1" si="121"/>
        <v>2.156113996664156E-4</v>
      </c>
      <c r="O431" s="17">
        <f t="shared" ca="1" si="122"/>
        <v>8449475407.8782797</v>
      </c>
      <c r="P431" s="63">
        <f t="shared" ca="1" si="123"/>
        <v>164995464924.95032</v>
      </c>
      <c r="Q431" s="63">
        <f t="shared" ca="1" si="124"/>
        <v>7716477451.4239712</v>
      </c>
      <c r="R431">
        <f t="shared" ca="1" si="125"/>
        <v>1.4683712053374501E-2</v>
      </c>
    </row>
    <row r="432" spans="1:18">
      <c r="A432">
        <v>25023</v>
      </c>
      <c r="B432">
        <v>2.8199129999848083E-2</v>
      </c>
      <c r="C432">
        <v>0.1</v>
      </c>
      <c r="D432" s="75">
        <f t="shared" si="111"/>
        <v>2.5023</v>
      </c>
      <c r="E432" s="75">
        <f t="shared" si="112"/>
        <v>2.8199129999848083E-2</v>
      </c>
      <c r="F432" s="63">
        <f t="shared" si="113"/>
        <v>0.25023000000000001</v>
      </c>
      <c r="G432" s="63">
        <f t="shared" si="114"/>
        <v>2.8199129999848084E-3</v>
      </c>
      <c r="H432" s="63">
        <f t="shared" si="115"/>
        <v>0.62615052900000001</v>
      </c>
      <c r="I432" s="63">
        <f t="shared" si="116"/>
        <v>1.5668164687167001</v>
      </c>
      <c r="J432" s="63">
        <f t="shared" si="117"/>
        <v>3.9206448496697988</v>
      </c>
      <c r="K432" s="63">
        <f t="shared" si="118"/>
        <v>7.056268299861986E-3</v>
      </c>
      <c r="L432" s="63">
        <f t="shared" si="119"/>
        <v>1.7656900166744649E-2</v>
      </c>
      <c r="M432" s="63">
        <f t="shared" ca="1" si="120"/>
        <v>7.7846964031536237E-2</v>
      </c>
      <c r="N432" s="63">
        <f t="shared" ca="1" si="121"/>
        <v>2.4649074240380529E-4</v>
      </c>
      <c r="O432" s="17">
        <f t="shared" ca="1" si="122"/>
        <v>82882232.800493822</v>
      </c>
      <c r="P432" s="63">
        <f t="shared" ca="1" si="123"/>
        <v>1646703421.3958571</v>
      </c>
      <c r="Q432" s="63">
        <f t="shared" ca="1" si="124"/>
        <v>77932887.231962949</v>
      </c>
      <c r="R432">
        <f t="shared" ca="1" si="125"/>
        <v>-4.9647834031688154E-2</v>
      </c>
    </row>
    <row r="433" spans="1:18">
      <c r="A433">
        <v>25037.5</v>
      </c>
      <c r="B433">
        <v>7.4836624997260515E-2</v>
      </c>
      <c r="C433">
        <v>1</v>
      </c>
      <c r="D433" s="75">
        <f t="shared" si="111"/>
        <v>2.5037500000000001</v>
      </c>
      <c r="E433" s="75">
        <f t="shared" si="112"/>
        <v>7.4836624997260515E-2</v>
      </c>
      <c r="F433" s="63">
        <f t="shared" si="113"/>
        <v>2.5037500000000001</v>
      </c>
      <c r="G433" s="63">
        <f t="shared" si="114"/>
        <v>7.4836624997260515E-2</v>
      </c>
      <c r="H433" s="63">
        <f t="shared" si="115"/>
        <v>6.2687640625000007</v>
      </c>
      <c r="I433" s="63">
        <f t="shared" si="116"/>
        <v>15.695418021484377</v>
      </c>
      <c r="J433" s="63">
        <f t="shared" si="117"/>
        <v>39.29740287129151</v>
      </c>
      <c r="K433" s="63">
        <f t="shared" si="118"/>
        <v>0.18737219983689102</v>
      </c>
      <c r="L433" s="63">
        <f t="shared" si="119"/>
        <v>0.46913314534161593</v>
      </c>
      <c r="M433" s="63">
        <f t="shared" ca="1" si="120"/>
        <v>7.7955261733755277E-2</v>
      </c>
      <c r="N433" s="63">
        <f t="shared" ca="1" si="121"/>
        <v>9.7258950942146997E-6</v>
      </c>
      <c r="O433" s="17">
        <f t="shared" ca="1" si="122"/>
        <v>8057057229.3819542</v>
      </c>
      <c r="P433" s="63">
        <f t="shared" ca="1" si="123"/>
        <v>164198827530.84723</v>
      </c>
      <c r="Q433" s="63">
        <f t="shared" ca="1" si="124"/>
        <v>7905424597.3729477</v>
      </c>
      <c r="R433">
        <f t="shared" ca="1" si="125"/>
        <v>-3.118636736494762E-3</v>
      </c>
    </row>
    <row r="434" spans="1:18">
      <c r="A434">
        <v>25098.5</v>
      </c>
      <c r="B434">
        <v>9.5349534996785223E-2</v>
      </c>
      <c r="C434">
        <v>1</v>
      </c>
      <c r="D434" s="75">
        <f t="shared" si="111"/>
        <v>2.5098500000000001</v>
      </c>
      <c r="E434" s="75">
        <f t="shared" si="112"/>
        <v>9.5349534996785223E-2</v>
      </c>
      <c r="F434" s="63">
        <f t="shared" si="113"/>
        <v>2.5098500000000001</v>
      </c>
      <c r="G434" s="63">
        <f t="shared" si="114"/>
        <v>9.5349534996785223E-2</v>
      </c>
      <c r="H434" s="63">
        <f t="shared" si="115"/>
        <v>6.299347022500001</v>
      </c>
      <c r="I434" s="63">
        <f t="shared" si="116"/>
        <v>15.810416124421629</v>
      </c>
      <c r="J434" s="63">
        <f t="shared" si="117"/>
        <v>39.681772909879626</v>
      </c>
      <c r="K434" s="63">
        <f t="shared" si="118"/>
        <v>0.23931303041168139</v>
      </c>
      <c r="L434" s="63">
        <f t="shared" si="119"/>
        <v>0.6006398093787586</v>
      </c>
      <c r="M434" s="63">
        <f t="shared" ca="1" si="120"/>
        <v>7.8411648155691502E-2</v>
      </c>
      <c r="N434" s="63">
        <f t="shared" ca="1" si="121"/>
        <v>2.8689201064169588E-4</v>
      </c>
      <c r="O434" s="17">
        <f t="shared" ca="1" si="122"/>
        <v>7119034216.3939075</v>
      </c>
      <c r="P434" s="63">
        <f t="shared" ca="1" si="123"/>
        <v>162214164112.79688</v>
      </c>
      <c r="Q434" s="63">
        <f t="shared" ca="1" si="124"/>
        <v>8387060901.0063372</v>
      </c>
      <c r="R434">
        <f t="shared" ca="1" si="125"/>
        <v>1.6937886841093722E-2</v>
      </c>
    </row>
    <row r="435" spans="1:18">
      <c r="A435">
        <v>25101</v>
      </c>
      <c r="B435">
        <v>4.3835309996211436E-2</v>
      </c>
      <c r="C435">
        <v>0.1</v>
      </c>
      <c r="D435" s="75">
        <f t="shared" si="111"/>
        <v>2.5101</v>
      </c>
      <c r="E435" s="75">
        <f t="shared" si="112"/>
        <v>4.3835309996211436E-2</v>
      </c>
      <c r="F435" s="63">
        <f t="shared" si="113"/>
        <v>0.25101000000000001</v>
      </c>
      <c r="G435" s="63">
        <f t="shared" si="114"/>
        <v>4.3835309996211437E-3</v>
      </c>
      <c r="H435" s="63">
        <f t="shared" si="115"/>
        <v>0.63006020100000004</v>
      </c>
      <c r="I435" s="63">
        <f t="shared" si="116"/>
        <v>1.5815141105301</v>
      </c>
      <c r="J435" s="63">
        <f t="shared" si="117"/>
        <v>3.9697585688416042</v>
      </c>
      <c r="K435" s="63">
        <f t="shared" si="118"/>
        <v>1.1003101162149033E-2</v>
      </c>
      <c r="L435" s="63">
        <f t="shared" si="119"/>
        <v>2.7618884227110289E-2</v>
      </c>
      <c r="M435" s="63">
        <f t="shared" ca="1" si="120"/>
        <v>7.8430379720419829E-2</v>
      </c>
      <c r="N435" s="63">
        <f t="shared" ca="1" si="121"/>
        <v>1.1968188492228402E-4</v>
      </c>
      <c r="O435" s="17">
        <f t="shared" ca="1" si="122"/>
        <v>70817825.428903475</v>
      </c>
      <c r="P435" s="63">
        <f t="shared" ca="1" si="123"/>
        <v>1621327915.1868</v>
      </c>
      <c r="Q435" s="63">
        <f t="shared" ca="1" si="124"/>
        <v>84071425.147226527</v>
      </c>
      <c r="R435">
        <f t="shared" ca="1" si="125"/>
        <v>-3.4595069724208394E-2</v>
      </c>
    </row>
    <row r="436" spans="1:18">
      <c r="A436">
        <v>25137.5</v>
      </c>
      <c r="B436">
        <v>7.7267624998057727E-2</v>
      </c>
      <c r="C436">
        <v>1</v>
      </c>
      <c r="D436" s="75">
        <f t="shared" si="111"/>
        <v>2.5137499999999999</v>
      </c>
      <c r="E436" s="75">
        <f t="shared" si="112"/>
        <v>7.7267624998057727E-2</v>
      </c>
      <c r="F436" s="63">
        <f t="shared" si="113"/>
        <v>2.5137499999999999</v>
      </c>
      <c r="G436" s="63">
        <f t="shared" si="114"/>
        <v>7.7267624998057727E-2</v>
      </c>
      <c r="H436" s="63">
        <f t="shared" si="115"/>
        <v>6.3189390624999993</v>
      </c>
      <c r="I436" s="63">
        <f t="shared" si="116"/>
        <v>15.884233068359373</v>
      </c>
      <c r="J436" s="63">
        <f t="shared" si="117"/>
        <v>39.928990875588376</v>
      </c>
      <c r="K436" s="63">
        <f t="shared" si="118"/>
        <v>0.19423149233886761</v>
      </c>
      <c r="L436" s="63">
        <f t="shared" si="119"/>
        <v>0.48824941386682841</v>
      </c>
      <c r="M436" s="63">
        <f t="shared" ca="1" si="120"/>
        <v>7.8704104494383365E-2</v>
      </c>
      <c r="N436" s="63">
        <f t="shared" ca="1" si="121"/>
        <v>2.063473343363958E-6</v>
      </c>
      <c r="O436" s="17">
        <f t="shared" ca="1" si="122"/>
        <v>6548639116.610157</v>
      </c>
      <c r="P436" s="63">
        <f t="shared" ca="1" si="123"/>
        <v>160944473603.60394</v>
      </c>
      <c r="Q436" s="63">
        <f t="shared" ca="1" si="124"/>
        <v>8703421092.6405792</v>
      </c>
      <c r="R436">
        <f t="shared" ca="1" si="125"/>
        <v>-1.4364794963256378E-3</v>
      </c>
    </row>
    <row r="437" spans="1:18">
      <c r="A437">
        <v>25140</v>
      </c>
      <c r="B437">
        <v>3.565340000204742E-2</v>
      </c>
      <c r="C437">
        <v>0.1</v>
      </c>
      <c r="D437" s="75">
        <f t="shared" si="111"/>
        <v>2.5139999999999998</v>
      </c>
      <c r="E437" s="75">
        <f t="shared" si="112"/>
        <v>3.565340000204742E-2</v>
      </c>
      <c r="F437" s="63">
        <f t="shared" si="113"/>
        <v>0.25140000000000001</v>
      </c>
      <c r="G437" s="63">
        <f t="shared" si="114"/>
        <v>3.5653400002047422E-3</v>
      </c>
      <c r="H437" s="63">
        <f t="shared" si="115"/>
        <v>0.63201960000000001</v>
      </c>
      <c r="I437" s="63">
        <f t="shared" si="116"/>
        <v>1.5888972743999998</v>
      </c>
      <c r="J437" s="63">
        <f t="shared" si="117"/>
        <v>3.9944877478415992</v>
      </c>
      <c r="K437" s="63">
        <f t="shared" si="118"/>
        <v>8.9632647605147209E-3</v>
      </c>
      <c r="L437" s="63">
        <f t="shared" si="119"/>
        <v>2.2533647607934006E-2</v>
      </c>
      <c r="M437" s="63">
        <f t="shared" ca="1" si="120"/>
        <v>7.8722869474033591E-2</v>
      </c>
      <c r="N437" s="63">
        <f t="shared" ca="1" si="121"/>
        <v>1.8549792005983489E-4</v>
      </c>
      <c r="O437" s="17">
        <f t="shared" ca="1" si="122"/>
        <v>65128586.786373399</v>
      </c>
      <c r="P437" s="63">
        <f t="shared" ca="1" si="123"/>
        <v>1608630636.6861806</v>
      </c>
      <c r="Q437" s="63">
        <f t="shared" ca="1" si="124"/>
        <v>87239260.567410618</v>
      </c>
      <c r="R437">
        <f t="shared" ca="1" si="125"/>
        <v>-4.3069469471986171E-2</v>
      </c>
    </row>
    <row r="438" spans="1:18">
      <c r="A438">
        <v>25140</v>
      </c>
      <c r="B438">
        <v>3.5753399999521207E-2</v>
      </c>
      <c r="C438">
        <v>0.1</v>
      </c>
      <c r="D438" s="75">
        <f t="shared" si="111"/>
        <v>2.5139999999999998</v>
      </c>
      <c r="E438" s="75">
        <f t="shared" si="112"/>
        <v>3.5753399999521207E-2</v>
      </c>
      <c r="F438" s="63">
        <f t="shared" si="113"/>
        <v>0.25140000000000001</v>
      </c>
      <c r="G438" s="63">
        <f t="shared" si="114"/>
        <v>3.575339999952121E-3</v>
      </c>
      <c r="H438" s="63">
        <f t="shared" si="115"/>
        <v>0.63201960000000001</v>
      </c>
      <c r="I438" s="63">
        <f t="shared" si="116"/>
        <v>1.5888972743999998</v>
      </c>
      <c r="J438" s="63">
        <f t="shared" si="117"/>
        <v>3.9944877478415992</v>
      </c>
      <c r="K438" s="63">
        <f t="shared" si="118"/>
        <v>8.9884047598796316E-3</v>
      </c>
      <c r="L438" s="63">
        <f t="shared" si="119"/>
        <v>2.2596849566337392E-2</v>
      </c>
      <c r="M438" s="63">
        <f t="shared" ca="1" si="120"/>
        <v>7.8722869474033591E-2</v>
      </c>
      <c r="N438" s="63">
        <f t="shared" ca="1" si="121"/>
        <v>1.8463753069210517E-4</v>
      </c>
      <c r="O438" s="17">
        <f t="shared" ca="1" si="122"/>
        <v>65128586.786373399</v>
      </c>
      <c r="P438" s="63">
        <f t="shared" ca="1" si="123"/>
        <v>1608630636.6861806</v>
      </c>
      <c r="Q438" s="63">
        <f t="shared" ca="1" si="124"/>
        <v>87239260.567410618</v>
      </c>
      <c r="R438">
        <f t="shared" ca="1" si="125"/>
        <v>-4.2969469474512384E-2</v>
      </c>
    </row>
    <row r="439" spans="1:18">
      <c r="A439">
        <v>25140</v>
      </c>
      <c r="B439">
        <v>8.575340000243159E-2</v>
      </c>
      <c r="C439">
        <v>1</v>
      </c>
      <c r="D439" s="75">
        <f t="shared" si="111"/>
        <v>2.5139999999999998</v>
      </c>
      <c r="E439" s="75">
        <f t="shared" si="112"/>
        <v>8.575340000243159E-2</v>
      </c>
      <c r="F439" s="63">
        <f t="shared" si="113"/>
        <v>2.5139999999999998</v>
      </c>
      <c r="G439" s="63">
        <f t="shared" si="114"/>
        <v>8.575340000243159E-2</v>
      </c>
      <c r="H439" s="63">
        <f t="shared" si="115"/>
        <v>6.3201959999999993</v>
      </c>
      <c r="I439" s="63">
        <f t="shared" si="116"/>
        <v>15.888972743999997</v>
      </c>
      <c r="J439" s="63">
        <f t="shared" si="117"/>
        <v>39.944877478415989</v>
      </c>
      <c r="K439" s="63">
        <f t="shared" si="118"/>
        <v>0.21558404760611299</v>
      </c>
      <c r="L439" s="63">
        <f t="shared" si="119"/>
        <v>0.54197829568176803</v>
      </c>
      <c r="M439" s="63">
        <f t="shared" ca="1" si="120"/>
        <v>7.8722869474033591E-2</v>
      </c>
      <c r="N439" s="63">
        <f t="shared" ca="1" si="121"/>
        <v>4.9428359510736246E-5</v>
      </c>
      <c r="O439" s="17">
        <f t="shared" ca="1" si="122"/>
        <v>6512858678.6373539</v>
      </c>
      <c r="P439" s="63">
        <f t="shared" ca="1" si="123"/>
        <v>160863063668.61786</v>
      </c>
      <c r="Q439" s="63">
        <f t="shared" ca="1" si="124"/>
        <v>8723926056.7410393</v>
      </c>
      <c r="R439">
        <f t="shared" ca="1" si="125"/>
        <v>7.0305305283979991E-3</v>
      </c>
    </row>
    <row r="440" spans="1:18">
      <c r="A440">
        <v>25145</v>
      </c>
      <c r="B440">
        <v>3.1424950000655372E-2</v>
      </c>
      <c r="C440">
        <v>0.1</v>
      </c>
      <c r="D440" s="75">
        <f t="shared" si="111"/>
        <v>2.5145</v>
      </c>
      <c r="E440" s="75">
        <f t="shared" si="112"/>
        <v>3.1424950000655372E-2</v>
      </c>
      <c r="F440" s="63">
        <f t="shared" si="113"/>
        <v>0.25145000000000001</v>
      </c>
      <c r="G440" s="63">
        <f t="shared" si="114"/>
        <v>3.1424950000655373E-3</v>
      </c>
      <c r="H440" s="63">
        <f t="shared" si="115"/>
        <v>0.63227102499999999</v>
      </c>
      <c r="I440" s="63">
        <f t="shared" si="116"/>
        <v>1.5898454923624998</v>
      </c>
      <c r="J440" s="63">
        <f t="shared" si="117"/>
        <v>3.9976664905455057</v>
      </c>
      <c r="K440" s="63">
        <f t="shared" si="118"/>
        <v>7.901803677664793E-3</v>
      </c>
      <c r="L440" s="63">
        <f t="shared" si="119"/>
        <v>1.9869085347488123E-2</v>
      </c>
      <c r="M440" s="63">
        <f t="shared" ca="1" si="120"/>
        <v>7.8760405859280569E-2</v>
      </c>
      <c r="N440" s="63">
        <f t="shared" ca="1" si="121"/>
        <v>2.2406453813438544E-4</v>
      </c>
      <c r="O440" s="17">
        <f t="shared" ca="1" si="122"/>
        <v>64415814.73697558</v>
      </c>
      <c r="P440" s="63">
        <f t="shared" ca="1" si="123"/>
        <v>1607002370.6633921</v>
      </c>
      <c r="Q440" s="63">
        <f t="shared" ca="1" si="124"/>
        <v>87650176.814078599</v>
      </c>
      <c r="R440">
        <f t="shared" ca="1" si="125"/>
        <v>-4.7335455858625197E-2</v>
      </c>
    </row>
    <row r="441" spans="1:18">
      <c r="A441">
        <v>25162</v>
      </c>
      <c r="B441">
        <v>8.1148219993337989E-2</v>
      </c>
      <c r="C441">
        <v>1</v>
      </c>
      <c r="D441" s="75">
        <f t="shared" si="111"/>
        <v>2.5162</v>
      </c>
      <c r="E441" s="75">
        <f t="shared" si="112"/>
        <v>8.1148219993337989E-2</v>
      </c>
      <c r="F441" s="63">
        <f t="shared" si="113"/>
        <v>2.5162</v>
      </c>
      <c r="G441" s="63">
        <f t="shared" si="114"/>
        <v>8.1148219993337989E-2</v>
      </c>
      <c r="H441" s="63">
        <f t="shared" si="115"/>
        <v>6.3312624399999997</v>
      </c>
      <c r="I441" s="63">
        <f t="shared" si="116"/>
        <v>15.930722551528</v>
      </c>
      <c r="J441" s="63">
        <f t="shared" si="117"/>
        <v>40.084884084154751</v>
      </c>
      <c r="K441" s="63">
        <f t="shared" si="118"/>
        <v>0.20418515114723704</v>
      </c>
      <c r="L441" s="63">
        <f t="shared" si="119"/>
        <v>0.5137706773166778</v>
      </c>
      <c r="M441" s="63">
        <f t="shared" ca="1" si="120"/>
        <v>7.8888093657226821E-2</v>
      </c>
      <c r="N441" s="63">
        <f t="shared" ca="1" si="121"/>
        <v>5.1081710551832914E-6</v>
      </c>
      <c r="O441" s="17">
        <f t="shared" ca="1" si="122"/>
        <v>6202070921.1379738</v>
      </c>
      <c r="P441" s="63">
        <f t="shared" ca="1" si="123"/>
        <v>160146561171.6423</v>
      </c>
      <c r="Q441" s="63">
        <f t="shared" ca="1" si="124"/>
        <v>8905545060.278635</v>
      </c>
      <c r="R441">
        <f t="shared" ca="1" si="125"/>
        <v>2.2601263361111679E-3</v>
      </c>
    </row>
    <row r="442" spans="1:18">
      <c r="A442">
        <v>25837.5</v>
      </c>
      <c r="B442">
        <v>8.0184624996036291E-2</v>
      </c>
      <c r="C442">
        <v>1</v>
      </c>
      <c r="D442" s="75">
        <f t="shared" si="111"/>
        <v>2.5837500000000002</v>
      </c>
      <c r="E442" s="75">
        <f t="shared" si="112"/>
        <v>8.0184624996036291E-2</v>
      </c>
      <c r="F442" s="63">
        <f t="shared" si="113"/>
        <v>2.5837500000000002</v>
      </c>
      <c r="G442" s="63">
        <f t="shared" si="114"/>
        <v>8.0184624996036291E-2</v>
      </c>
      <c r="H442" s="63">
        <f t="shared" si="115"/>
        <v>6.6757640625000008</v>
      </c>
      <c r="I442" s="63">
        <f t="shared" si="116"/>
        <v>17.248505396484379</v>
      </c>
      <c r="J442" s="63">
        <f t="shared" si="117"/>
        <v>44.565825818166516</v>
      </c>
      <c r="K442" s="63">
        <f t="shared" si="118"/>
        <v>0.20717702483350878</v>
      </c>
      <c r="L442" s="63">
        <f t="shared" si="119"/>
        <v>0.53529363791357831</v>
      </c>
      <c r="M442" s="63">
        <f t="shared" ca="1" si="120"/>
        <v>8.4041964620076445E-2</v>
      </c>
      <c r="N442" s="63">
        <f t="shared" ca="1" si="121"/>
        <v>1.4879068975190239E-5</v>
      </c>
      <c r="O442" s="17">
        <f t="shared" ca="1" si="122"/>
        <v>327464850.51645601</v>
      </c>
      <c r="P442" s="63">
        <f t="shared" ca="1" si="123"/>
        <v>138125827551.98993</v>
      </c>
      <c r="Q442" s="63">
        <f t="shared" ca="1" si="124"/>
        <v>15548344135.866646</v>
      </c>
      <c r="R442">
        <f t="shared" ca="1" si="125"/>
        <v>-3.8573396240401542E-3</v>
      </c>
    </row>
    <row r="443" spans="1:18">
      <c r="A443">
        <v>25970</v>
      </c>
      <c r="B443">
        <v>7.9030699998838827E-2</v>
      </c>
      <c r="C443">
        <v>1</v>
      </c>
      <c r="D443" s="75">
        <f t="shared" si="111"/>
        <v>2.597</v>
      </c>
      <c r="E443" s="75">
        <f t="shared" si="112"/>
        <v>7.9030699998838827E-2</v>
      </c>
      <c r="F443" s="63">
        <f t="shared" si="113"/>
        <v>2.597</v>
      </c>
      <c r="G443" s="63">
        <f t="shared" si="114"/>
        <v>7.9030699998838827E-2</v>
      </c>
      <c r="H443" s="63">
        <f t="shared" si="115"/>
        <v>6.7444090000000001</v>
      </c>
      <c r="I443" s="63">
        <f t="shared" si="116"/>
        <v>17.515230172999999</v>
      </c>
      <c r="J443" s="63">
        <f t="shared" si="117"/>
        <v>45.487052759280999</v>
      </c>
      <c r="K443" s="63">
        <f t="shared" si="118"/>
        <v>0.20524272789698444</v>
      </c>
      <c r="L443" s="63">
        <f t="shared" si="119"/>
        <v>0.53301536434846863</v>
      </c>
      <c r="M443" s="63">
        <f t="shared" ca="1" si="120"/>
        <v>8.5071247208400466E-2</v>
      </c>
      <c r="N443" s="63">
        <f t="shared" ca="1" si="121"/>
        <v>3.6488210590942905E-5</v>
      </c>
      <c r="O443" s="17">
        <f t="shared" ca="1" si="122"/>
        <v>36161274.068648204</v>
      </c>
      <c r="P443" s="63">
        <f t="shared" ca="1" si="123"/>
        <v>133818857800.87996</v>
      </c>
      <c r="Q443" s="63">
        <f t="shared" ca="1" si="124"/>
        <v>17104224581.186939</v>
      </c>
      <c r="R443">
        <f t="shared" ca="1" si="125"/>
        <v>-6.0405472095616392E-3</v>
      </c>
    </row>
    <row r="444" spans="1:18">
      <c r="A444">
        <v>25992</v>
      </c>
      <c r="B444">
        <v>8.2525520003400743E-2</v>
      </c>
      <c r="C444">
        <v>0.1</v>
      </c>
      <c r="D444" s="75">
        <f t="shared" si="111"/>
        <v>2.5992000000000002</v>
      </c>
      <c r="E444" s="75">
        <f t="shared" si="112"/>
        <v>8.2525520003400743E-2</v>
      </c>
      <c r="F444" s="63">
        <f t="shared" si="113"/>
        <v>0.25992000000000004</v>
      </c>
      <c r="G444" s="63">
        <f t="shared" si="114"/>
        <v>8.252552000340075E-3</v>
      </c>
      <c r="H444" s="63">
        <f t="shared" si="115"/>
        <v>0.67558406400000015</v>
      </c>
      <c r="I444" s="63">
        <f t="shared" si="116"/>
        <v>1.7559780991488005</v>
      </c>
      <c r="J444" s="63">
        <f t="shared" si="117"/>
        <v>4.5641382753075623</v>
      </c>
      <c r="K444" s="63">
        <f t="shared" si="118"/>
        <v>2.1450033159283923E-2</v>
      </c>
      <c r="L444" s="63">
        <f t="shared" si="119"/>
        <v>5.5752926187610775E-2</v>
      </c>
      <c r="M444" s="63">
        <f t="shared" ca="1" si="120"/>
        <v>8.5242729406706796E-2</v>
      </c>
      <c r="N444" s="63">
        <f t="shared" ca="1" si="121"/>
        <v>7.3832269414148387E-7</v>
      </c>
      <c r="O444" s="17">
        <f t="shared" ca="1" si="122"/>
        <v>160112.20331905928</v>
      </c>
      <c r="P444" s="63">
        <f t="shared" ca="1" si="123"/>
        <v>1331046897.7318988</v>
      </c>
      <c r="Q444" s="63">
        <f t="shared" ca="1" si="124"/>
        <v>173709292.15816507</v>
      </c>
      <c r="R444">
        <f t="shared" ca="1" si="125"/>
        <v>-2.7172094033060534E-3</v>
      </c>
    </row>
    <row r="445" spans="1:18">
      <c r="A445">
        <v>26009</v>
      </c>
      <c r="B445">
        <v>9.3548789998749271E-2</v>
      </c>
      <c r="C445">
        <v>0.1</v>
      </c>
      <c r="D445" s="75">
        <f t="shared" si="111"/>
        <v>2.6009000000000002</v>
      </c>
      <c r="E445" s="75">
        <f t="shared" si="112"/>
        <v>9.3548789998749271E-2</v>
      </c>
      <c r="F445" s="63">
        <f t="shared" si="113"/>
        <v>0.26009000000000004</v>
      </c>
      <c r="G445" s="63">
        <f t="shared" si="114"/>
        <v>9.3548789998749281E-3</v>
      </c>
      <c r="H445" s="63">
        <f t="shared" si="115"/>
        <v>0.67646808100000022</v>
      </c>
      <c r="I445" s="63">
        <f t="shared" si="116"/>
        <v>1.7594258318729008</v>
      </c>
      <c r="J445" s="63">
        <f t="shared" si="117"/>
        <v>4.576090646118228</v>
      </c>
      <c r="K445" s="63">
        <f t="shared" si="118"/>
        <v>2.4331104790774702E-2</v>
      </c>
      <c r="L445" s="63">
        <f t="shared" si="119"/>
        <v>6.3282770450325931E-2</v>
      </c>
      <c r="M445" s="63">
        <f t="shared" ca="1" si="120"/>
        <v>8.5375351988859732E-2</v>
      </c>
      <c r="N445" s="63">
        <f t="shared" ca="1" si="121"/>
        <v>6.6805088901507072E-6</v>
      </c>
      <c r="O445" s="17">
        <f t="shared" ca="1" si="122"/>
        <v>59805.424554130113</v>
      </c>
      <c r="P445" s="63">
        <f t="shared" ca="1" si="123"/>
        <v>1325530412.1079817</v>
      </c>
      <c r="Q445" s="63">
        <f t="shared" ca="1" si="124"/>
        <v>175786656.55629823</v>
      </c>
      <c r="R445">
        <f t="shared" ca="1" si="125"/>
        <v>8.1734380098895387E-3</v>
      </c>
    </row>
    <row r="446" spans="1:18">
      <c r="A446">
        <v>26011.5</v>
      </c>
      <c r="B446">
        <v>8.983456499845488E-2</v>
      </c>
      <c r="C446">
        <v>1</v>
      </c>
      <c r="D446" s="75">
        <f t="shared" si="111"/>
        <v>2.6011500000000001</v>
      </c>
      <c r="E446" s="75">
        <f t="shared" si="112"/>
        <v>8.983456499845488E-2</v>
      </c>
      <c r="F446" s="63">
        <f t="shared" si="113"/>
        <v>2.6011500000000001</v>
      </c>
      <c r="G446" s="63">
        <f t="shared" si="114"/>
        <v>8.983456499845488E-2</v>
      </c>
      <c r="H446" s="63">
        <f t="shared" si="115"/>
        <v>6.7659813225000001</v>
      </c>
      <c r="I446" s="63">
        <f t="shared" si="116"/>
        <v>17.599332317020874</v>
      </c>
      <c r="J446" s="63">
        <f t="shared" si="117"/>
        <v>45.778503256418844</v>
      </c>
      <c r="K446" s="63">
        <f t="shared" si="118"/>
        <v>0.23367317874573093</v>
      </c>
      <c r="L446" s="63">
        <f t="shared" si="119"/>
        <v>0.60781898889445807</v>
      </c>
      <c r="M446" s="63">
        <f t="shared" ca="1" si="120"/>
        <v>8.539486366349501E-2</v>
      </c>
      <c r="N446" s="63">
        <f t="shared" ca="1" si="121"/>
        <v>1.9710947943644448E-5</v>
      </c>
      <c r="O446" s="17">
        <f t="shared" ca="1" si="122"/>
        <v>4913420.7179082194</v>
      </c>
      <c r="P446" s="63">
        <f t="shared" ca="1" si="123"/>
        <v>132471932167.06346</v>
      </c>
      <c r="Q446" s="63">
        <f t="shared" ca="1" si="124"/>
        <v>17609336445.988712</v>
      </c>
      <c r="R446">
        <f t="shared" ca="1" si="125"/>
        <v>4.4397013349598696E-3</v>
      </c>
    </row>
    <row r="447" spans="1:18">
      <c r="A447">
        <v>26014</v>
      </c>
      <c r="B447">
        <v>7.9320340002595913E-2</v>
      </c>
      <c r="C447">
        <v>0.1</v>
      </c>
      <c r="D447" s="75">
        <f t="shared" si="111"/>
        <v>2.6013999999999999</v>
      </c>
      <c r="E447" s="75">
        <f t="shared" si="112"/>
        <v>7.9320340002595913E-2</v>
      </c>
      <c r="F447" s="63">
        <f t="shared" si="113"/>
        <v>0.26013999999999998</v>
      </c>
      <c r="G447" s="63">
        <f t="shared" si="114"/>
        <v>7.932034000259592E-3</v>
      </c>
      <c r="H447" s="63">
        <f t="shared" si="115"/>
        <v>0.67672819599999989</v>
      </c>
      <c r="I447" s="63">
        <f t="shared" si="116"/>
        <v>1.7604407290743997</v>
      </c>
      <c r="J447" s="63">
        <f t="shared" si="117"/>
        <v>4.5796105126141438</v>
      </c>
      <c r="K447" s="63">
        <f t="shared" si="118"/>
        <v>2.06343932482753E-2</v>
      </c>
      <c r="L447" s="63">
        <f t="shared" si="119"/>
        <v>5.3678310596063365E-2</v>
      </c>
      <c r="M447" s="63">
        <f t="shared" ca="1" si="120"/>
        <v>8.5414377480112505E-2</v>
      </c>
      <c r="N447" s="63">
        <f t="shared" ca="1" si="121"/>
        <v>3.7137292777376792E-6</v>
      </c>
      <c r="O447" s="17">
        <f t="shared" ca="1" si="122"/>
        <v>39509.95520744945</v>
      </c>
      <c r="P447" s="63">
        <f t="shared" ca="1" si="123"/>
        <v>1323908272.1630473</v>
      </c>
      <c r="Q447" s="63">
        <f t="shared" ca="1" si="124"/>
        <v>176400383.76227185</v>
      </c>
      <c r="R447">
        <f t="shared" ca="1" si="125"/>
        <v>-6.0940374775165923E-3</v>
      </c>
    </row>
    <row r="448" spans="1:18">
      <c r="A448">
        <v>26089.5</v>
      </c>
      <c r="B448">
        <v>8.9170744999137241E-2</v>
      </c>
      <c r="C448">
        <v>1</v>
      </c>
      <c r="D448" s="75">
        <f t="shared" si="111"/>
        <v>2.6089500000000001</v>
      </c>
      <c r="E448" s="75">
        <f t="shared" si="112"/>
        <v>8.9170744999137241E-2</v>
      </c>
      <c r="F448" s="63">
        <f t="shared" si="113"/>
        <v>2.6089500000000001</v>
      </c>
      <c r="G448" s="63">
        <f t="shared" si="114"/>
        <v>8.9170744999137241E-2</v>
      </c>
      <c r="H448" s="63">
        <f t="shared" si="115"/>
        <v>6.8066201025000002</v>
      </c>
      <c r="I448" s="63">
        <f t="shared" si="116"/>
        <v>17.758131516417375</v>
      </c>
      <c r="J448" s="63">
        <f t="shared" si="117"/>
        <v>46.330077219757115</v>
      </c>
      <c r="K448" s="63">
        <f t="shared" si="118"/>
        <v>0.23264201516549912</v>
      </c>
      <c r="L448" s="63">
        <f t="shared" si="119"/>
        <v>0.606951385466029</v>
      </c>
      <c r="M448" s="63">
        <f t="shared" ca="1" si="120"/>
        <v>8.6004703872601257E-2</v>
      </c>
      <c r="N448" s="63">
        <f t="shared" ca="1" si="121"/>
        <v>1.0023816414917245E-5</v>
      </c>
      <c r="O448" s="17">
        <f t="shared" ca="1" si="122"/>
        <v>24360174.455114309</v>
      </c>
      <c r="P448" s="63">
        <f t="shared" ca="1" si="123"/>
        <v>129943482477.17998</v>
      </c>
      <c r="Q448" s="63">
        <f t="shared" ca="1" si="124"/>
        <v>18581965546.989304</v>
      </c>
      <c r="R448">
        <f t="shared" ca="1" si="125"/>
        <v>3.1660411265359845E-3</v>
      </c>
    </row>
    <row r="449" spans="1:18">
      <c r="A449">
        <v>26109</v>
      </c>
      <c r="B449">
        <v>8.8579790004587267E-2</v>
      </c>
      <c r="C449">
        <v>1</v>
      </c>
      <c r="D449" s="75">
        <f t="shared" si="111"/>
        <v>2.6109</v>
      </c>
      <c r="E449" s="75">
        <f t="shared" si="112"/>
        <v>8.8579790004587267E-2</v>
      </c>
      <c r="F449" s="63">
        <f t="shared" si="113"/>
        <v>2.6109</v>
      </c>
      <c r="G449" s="63">
        <f t="shared" si="114"/>
        <v>8.8579790004587267E-2</v>
      </c>
      <c r="H449" s="63">
        <f t="shared" si="115"/>
        <v>6.8167988099999999</v>
      </c>
      <c r="I449" s="63">
        <f t="shared" si="116"/>
        <v>17.797980013029001</v>
      </c>
      <c r="J449" s="63">
        <f t="shared" si="117"/>
        <v>46.46874601601742</v>
      </c>
      <c r="K449" s="63">
        <f t="shared" si="118"/>
        <v>0.23127297372297689</v>
      </c>
      <c r="L449" s="63">
        <f t="shared" si="119"/>
        <v>0.60383060709332037</v>
      </c>
      <c r="M449" s="63">
        <f t="shared" ca="1" si="120"/>
        <v>8.6157489720366132E-2</v>
      </c>
      <c r="N449" s="63">
        <f t="shared" ca="1" si="121"/>
        <v>5.8675386669377913E-6</v>
      </c>
      <c r="O449" s="17">
        <f t="shared" ca="1" si="122"/>
        <v>45251686.813602194</v>
      </c>
      <c r="P449" s="63">
        <f t="shared" ca="1" si="123"/>
        <v>129312060605.15112</v>
      </c>
      <c r="Q449" s="63">
        <f t="shared" ca="1" si="124"/>
        <v>18829900234.149612</v>
      </c>
      <c r="R449">
        <f t="shared" ca="1" si="125"/>
        <v>2.422300284221135E-3</v>
      </c>
    </row>
    <row r="450" spans="1:18">
      <c r="A450">
        <v>26145.5</v>
      </c>
      <c r="B450">
        <v>9.6312104993558023E-2</v>
      </c>
      <c r="C450">
        <v>1</v>
      </c>
      <c r="D450" s="75">
        <f t="shared" si="111"/>
        <v>2.6145499999999999</v>
      </c>
      <c r="E450" s="75">
        <f t="shared" si="112"/>
        <v>9.6312104993558023E-2</v>
      </c>
      <c r="F450" s="63">
        <f t="shared" si="113"/>
        <v>2.6145499999999999</v>
      </c>
      <c r="G450" s="63">
        <f t="shared" si="114"/>
        <v>9.6312104993558023E-2</v>
      </c>
      <c r="H450" s="63">
        <f t="shared" si="115"/>
        <v>6.8358717024999995</v>
      </c>
      <c r="I450" s="63">
        <f t="shared" si="116"/>
        <v>17.872728359771372</v>
      </c>
      <c r="J450" s="63">
        <f t="shared" si="117"/>
        <v>46.729141933040239</v>
      </c>
      <c r="K450" s="63">
        <f t="shared" si="118"/>
        <v>0.25181281411090711</v>
      </c>
      <c r="L450" s="63">
        <f t="shared" si="119"/>
        <v>0.65837719313367216</v>
      </c>
      <c r="M450" s="63">
        <f t="shared" ca="1" si="120"/>
        <v>8.6443823743620016E-2</v>
      </c>
      <c r="N450" s="63">
        <f t="shared" ca="1" si="121"/>
        <v>9.7382974827878044E-5</v>
      </c>
      <c r="O450" s="17">
        <f t="shared" ca="1" si="122"/>
        <v>101676419.49547021</v>
      </c>
      <c r="P450" s="63">
        <f t="shared" ca="1" si="123"/>
        <v>128130966859.6756</v>
      </c>
      <c r="Q450" s="63">
        <f t="shared" ca="1" si="124"/>
        <v>19299152991.109299</v>
      </c>
      <c r="R450">
        <f t="shared" ca="1" si="125"/>
        <v>9.8682812499380074E-3</v>
      </c>
    </row>
    <row r="451" spans="1:18">
      <c r="A451">
        <v>26148</v>
      </c>
      <c r="B451">
        <v>9.0897879999829456E-2</v>
      </c>
      <c r="C451">
        <v>1</v>
      </c>
      <c r="D451" s="75">
        <f t="shared" si="111"/>
        <v>2.6147999999999998</v>
      </c>
      <c r="E451" s="75">
        <f t="shared" si="112"/>
        <v>9.0897879999829456E-2</v>
      </c>
      <c r="F451" s="63">
        <f t="shared" si="113"/>
        <v>2.6147999999999998</v>
      </c>
      <c r="G451" s="63">
        <f t="shared" si="114"/>
        <v>9.0897879999829456E-2</v>
      </c>
      <c r="H451" s="63">
        <f t="shared" si="115"/>
        <v>6.8371790399999988</v>
      </c>
      <c r="I451" s="63">
        <f t="shared" si="116"/>
        <v>17.877855753791994</v>
      </c>
      <c r="J451" s="63">
        <f t="shared" si="117"/>
        <v>46.747017225015306</v>
      </c>
      <c r="K451" s="63">
        <f t="shared" si="118"/>
        <v>0.23767977662355405</v>
      </c>
      <c r="L451" s="63">
        <f t="shared" si="119"/>
        <v>0.62148507991526913</v>
      </c>
      <c r="M451" s="63">
        <f t="shared" ca="1" si="120"/>
        <v>8.6463452370481891E-2</v>
      </c>
      <c r="N451" s="63">
        <f t="shared" ca="1" si="121"/>
        <v>1.9664148399921065E-5</v>
      </c>
      <c r="O451" s="17">
        <f t="shared" ca="1" si="122"/>
        <v>106369114.88605873</v>
      </c>
      <c r="P451" s="63">
        <f t="shared" ca="1" si="123"/>
        <v>128050109287.43427</v>
      </c>
      <c r="Q451" s="63">
        <f t="shared" ca="1" si="124"/>
        <v>19331540901.886314</v>
      </c>
      <c r="R451">
        <f t="shared" ca="1" si="125"/>
        <v>4.4344276293475648E-3</v>
      </c>
    </row>
    <row r="452" spans="1:18">
      <c r="A452">
        <v>26150.5</v>
      </c>
      <c r="B452">
        <v>7.6383654995879624E-2</v>
      </c>
      <c r="C452">
        <v>1</v>
      </c>
      <c r="D452" s="75">
        <f t="shared" si="111"/>
        <v>2.6150500000000001</v>
      </c>
      <c r="E452" s="75">
        <f t="shared" si="112"/>
        <v>7.6383654995879624E-2</v>
      </c>
      <c r="F452" s="63">
        <f t="shared" si="113"/>
        <v>2.6150500000000001</v>
      </c>
      <c r="G452" s="63">
        <f t="shared" si="114"/>
        <v>7.6383654995879624E-2</v>
      </c>
      <c r="H452" s="63">
        <f t="shared" si="115"/>
        <v>6.8384865025000003</v>
      </c>
      <c r="I452" s="63">
        <f t="shared" si="116"/>
        <v>17.882984128362626</v>
      </c>
      <c r="J452" s="63">
        <f t="shared" si="117"/>
        <v>46.764897644874686</v>
      </c>
      <c r="K452" s="63">
        <f t="shared" si="118"/>
        <v>0.19974707699697503</v>
      </c>
      <c r="L452" s="63">
        <f t="shared" si="119"/>
        <v>0.52234859370093956</v>
      </c>
      <c r="M452" s="63">
        <f t="shared" ca="1" si="120"/>
        <v>8.6483083139325984E-2</v>
      </c>
      <c r="N452" s="63">
        <f t="shared" ca="1" si="121"/>
        <v>1.0199844882463639E-4</v>
      </c>
      <c r="O452" s="17">
        <f t="shared" ca="1" si="122"/>
        <v>111168127.10859783</v>
      </c>
      <c r="P452" s="63">
        <f t="shared" ca="1" si="123"/>
        <v>127969256855.22203</v>
      </c>
      <c r="Q452" s="63">
        <f t="shared" ca="1" si="124"/>
        <v>19363960583.340675</v>
      </c>
      <c r="R452">
        <f t="shared" ca="1" si="125"/>
        <v>-1.009942814344636E-2</v>
      </c>
    </row>
    <row r="453" spans="1:18">
      <c r="A453">
        <v>26822</v>
      </c>
      <c r="B453">
        <v>4.1602819997933693E-2</v>
      </c>
      <c r="C453">
        <v>0.1</v>
      </c>
      <c r="D453" s="75">
        <f t="shared" si="111"/>
        <v>2.6821999999999999</v>
      </c>
      <c r="E453" s="75">
        <f t="shared" si="112"/>
        <v>4.1602819997933693E-2</v>
      </c>
      <c r="F453" s="63">
        <f t="shared" si="113"/>
        <v>0.26822000000000001</v>
      </c>
      <c r="G453" s="63">
        <f t="shared" si="114"/>
        <v>4.1602819997933697E-3</v>
      </c>
      <c r="H453" s="63">
        <f t="shared" si="115"/>
        <v>0.719419684</v>
      </c>
      <c r="I453" s="63">
        <f t="shared" si="116"/>
        <v>1.9296274764248</v>
      </c>
      <c r="J453" s="63">
        <f t="shared" si="117"/>
        <v>5.1756468172665988</v>
      </c>
      <c r="K453" s="63">
        <f t="shared" si="118"/>
        <v>1.1158708379845776E-2</v>
      </c>
      <c r="L453" s="63">
        <f t="shared" si="119"/>
        <v>2.9929887616422339E-2</v>
      </c>
      <c r="M453" s="63">
        <f t="shared" ca="1" si="120"/>
        <v>9.1833462999090246E-2</v>
      </c>
      <c r="N453" s="63">
        <f t="shared" ca="1" si="121"/>
        <v>2.5231174963096377E-4</v>
      </c>
      <c r="O453" s="17">
        <f t="shared" ca="1" si="122"/>
        <v>53474057.201292694</v>
      </c>
      <c r="P453" s="63">
        <f t="shared" ca="1" si="123"/>
        <v>1065025353.4361433</v>
      </c>
      <c r="Q453" s="63">
        <f t="shared" ca="1" si="124"/>
        <v>292604586.09902227</v>
      </c>
      <c r="R453">
        <f t="shared" ca="1" si="125"/>
        <v>-5.0230643001156552E-2</v>
      </c>
    </row>
    <row r="454" spans="1:18">
      <c r="A454">
        <v>26822</v>
      </c>
      <c r="B454">
        <v>4.2502819997025654E-2</v>
      </c>
      <c r="C454">
        <v>0.1</v>
      </c>
      <c r="D454" s="75">
        <f t="shared" si="111"/>
        <v>2.6821999999999999</v>
      </c>
      <c r="E454" s="75">
        <f t="shared" si="112"/>
        <v>4.2502819997025654E-2</v>
      </c>
      <c r="F454" s="63">
        <f t="shared" si="113"/>
        <v>0.26822000000000001</v>
      </c>
      <c r="G454" s="63">
        <f t="shared" si="114"/>
        <v>4.2502819997025654E-3</v>
      </c>
      <c r="H454" s="63">
        <f t="shared" si="115"/>
        <v>0.719419684</v>
      </c>
      <c r="I454" s="63">
        <f t="shared" si="116"/>
        <v>1.9296274764248</v>
      </c>
      <c r="J454" s="63">
        <f t="shared" si="117"/>
        <v>5.1756468172665988</v>
      </c>
      <c r="K454" s="63">
        <f t="shared" si="118"/>
        <v>1.1400106379602221E-2</v>
      </c>
      <c r="L454" s="63">
        <f t="shared" si="119"/>
        <v>3.0577365331369077E-2</v>
      </c>
      <c r="M454" s="63">
        <f t="shared" ca="1" si="120"/>
        <v>9.1833462999090246E-2</v>
      </c>
      <c r="N454" s="63">
        <f t="shared" ca="1" si="121"/>
        <v>2.4335123389971442E-4</v>
      </c>
      <c r="O454" s="17">
        <f t="shared" ca="1" si="122"/>
        <v>53474057.201292694</v>
      </c>
      <c r="P454" s="63">
        <f t="shared" ca="1" si="123"/>
        <v>1065025353.4361433</v>
      </c>
      <c r="Q454" s="63">
        <f t="shared" ca="1" si="124"/>
        <v>292604586.09902227</v>
      </c>
      <c r="R454">
        <f t="shared" ca="1" si="125"/>
        <v>-4.9330643002064592E-2</v>
      </c>
    </row>
    <row r="455" spans="1:18">
      <c r="A455">
        <v>26897.5</v>
      </c>
      <c r="B455">
        <v>8.3353224996244535E-2</v>
      </c>
      <c r="C455">
        <v>1</v>
      </c>
      <c r="D455" s="75">
        <f t="shared" si="111"/>
        <v>2.6897500000000001</v>
      </c>
      <c r="E455" s="75">
        <f t="shared" si="112"/>
        <v>8.3353224996244535E-2</v>
      </c>
      <c r="F455" s="63">
        <f t="shared" si="113"/>
        <v>2.6897500000000001</v>
      </c>
      <c r="G455" s="63">
        <f t="shared" si="114"/>
        <v>8.3353224996244535E-2</v>
      </c>
      <c r="H455" s="63">
        <f t="shared" si="115"/>
        <v>7.2347550625000006</v>
      </c>
      <c r="I455" s="63">
        <f t="shared" si="116"/>
        <v>19.459682429359376</v>
      </c>
      <c r="J455" s="63">
        <f t="shared" si="117"/>
        <v>52.341680814369383</v>
      </c>
      <c r="K455" s="63">
        <f t="shared" si="118"/>
        <v>0.22419933693364874</v>
      </c>
      <c r="L455" s="63">
        <f t="shared" si="119"/>
        <v>0.60304016651728176</v>
      </c>
      <c r="M455" s="63">
        <f t="shared" ca="1" si="120"/>
        <v>9.2444696508444307E-2</v>
      </c>
      <c r="N455" s="63">
        <f t="shared" ca="1" si="121"/>
        <v>8.2654854257140014E-5</v>
      </c>
      <c r="O455" s="17">
        <f t="shared" ca="1" si="122"/>
        <v>6441608517.3327589</v>
      </c>
      <c r="P455" s="63">
        <f t="shared" ca="1" si="123"/>
        <v>104129130601.02179</v>
      </c>
      <c r="Q455" s="63">
        <f t="shared" ca="1" si="124"/>
        <v>30526616354.875103</v>
      </c>
      <c r="R455">
        <f t="shared" ca="1" si="125"/>
        <v>-9.0914715121997725E-3</v>
      </c>
    </row>
    <row r="456" spans="1:18">
      <c r="A456">
        <v>28643</v>
      </c>
      <c r="B456">
        <v>9.3801329996495042E-2</v>
      </c>
      <c r="C456">
        <v>0.1</v>
      </c>
      <c r="D456" s="75">
        <f t="shared" si="111"/>
        <v>2.8643000000000001</v>
      </c>
      <c r="E456" s="75">
        <f t="shared" si="112"/>
        <v>9.3801329996495042E-2</v>
      </c>
      <c r="F456" s="63">
        <f t="shared" si="113"/>
        <v>0.28643000000000002</v>
      </c>
      <c r="G456" s="63">
        <f t="shared" si="114"/>
        <v>9.3801329996495049E-3</v>
      </c>
      <c r="H456" s="63">
        <f t="shared" si="115"/>
        <v>0.82042144900000002</v>
      </c>
      <c r="I456" s="63">
        <f t="shared" si="116"/>
        <v>2.3499331563707</v>
      </c>
      <c r="J456" s="63">
        <f t="shared" si="117"/>
        <v>6.7309135397925965</v>
      </c>
      <c r="K456" s="63">
        <f t="shared" si="118"/>
        <v>2.6867514950896079E-2</v>
      </c>
      <c r="L456" s="63">
        <f t="shared" si="119"/>
        <v>7.6956623073851635E-2</v>
      </c>
      <c r="M456" s="63">
        <f t="shared" ca="1" si="120"/>
        <v>0.10712060223326912</v>
      </c>
      <c r="N456" s="63">
        <f t="shared" ca="1" si="121"/>
        <v>1.774030129173008E-5</v>
      </c>
      <c r="O456" s="17">
        <f t="shared" ca="1" si="122"/>
        <v>628328489.9055928</v>
      </c>
      <c r="P456" s="63">
        <f t="shared" ca="1" si="123"/>
        <v>533168255.35390091</v>
      </c>
      <c r="Q456" s="63">
        <f t="shared" ca="1" si="124"/>
        <v>694820827.37900746</v>
      </c>
      <c r="R456">
        <f t="shared" ca="1" si="125"/>
        <v>-1.331927223677408E-2</v>
      </c>
    </row>
    <row r="457" spans="1:18">
      <c r="A457">
        <v>28643</v>
      </c>
      <c r="B457">
        <v>9.4001329998718575E-2</v>
      </c>
      <c r="C457">
        <v>1</v>
      </c>
      <c r="D457" s="75">
        <f t="shared" si="111"/>
        <v>2.8643000000000001</v>
      </c>
      <c r="E457" s="75">
        <f t="shared" si="112"/>
        <v>9.4001329998718575E-2</v>
      </c>
      <c r="F457" s="63">
        <f t="shared" si="113"/>
        <v>2.8643000000000001</v>
      </c>
      <c r="G457" s="63">
        <f t="shared" si="114"/>
        <v>9.4001329998718575E-2</v>
      </c>
      <c r="H457" s="63">
        <f t="shared" si="115"/>
        <v>8.20421449</v>
      </c>
      <c r="I457" s="63">
        <f t="shared" si="116"/>
        <v>23.499331563706999</v>
      </c>
      <c r="J457" s="63">
        <f t="shared" si="117"/>
        <v>67.309135397925957</v>
      </c>
      <c r="K457" s="63">
        <f t="shared" si="118"/>
        <v>0.26924800951532962</v>
      </c>
      <c r="L457" s="63">
        <f t="shared" si="119"/>
        <v>0.7712070736547586</v>
      </c>
      <c r="M457" s="63">
        <f t="shared" ca="1" si="120"/>
        <v>0.10712060223326912</v>
      </c>
      <c r="N457" s="63">
        <f t="shared" ca="1" si="121"/>
        <v>1.721153039642489E-4</v>
      </c>
      <c r="O457" s="17">
        <f t="shared" ca="1" si="122"/>
        <v>62832848990.559357</v>
      </c>
      <c r="P457" s="63">
        <f t="shared" ca="1" si="123"/>
        <v>53316825535.390007</v>
      </c>
      <c r="Q457" s="63">
        <f t="shared" ca="1" si="124"/>
        <v>69482082737.900803</v>
      </c>
      <c r="R457">
        <f t="shared" ca="1" si="125"/>
        <v>-1.3119272234550547E-2</v>
      </c>
    </row>
    <row r="458" spans="1:18">
      <c r="A458">
        <v>29417</v>
      </c>
      <c r="B458">
        <v>0.1159372699985397</v>
      </c>
      <c r="C458">
        <v>1</v>
      </c>
      <c r="D458" s="75">
        <f t="shared" si="111"/>
        <v>2.9417</v>
      </c>
      <c r="E458" s="75">
        <f t="shared" si="112"/>
        <v>0.1159372699985397</v>
      </c>
      <c r="F458" s="63">
        <f t="shared" si="113"/>
        <v>2.9417</v>
      </c>
      <c r="G458" s="63">
        <f t="shared" si="114"/>
        <v>0.1159372699985397</v>
      </c>
      <c r="H458" s="63">
        <f t="shared" si="115"/>
        <v>8.6535988899999996</v>
      </c>
      <c r="I458" s="63">
        <f t="shared" si="116"/>
        <v>25.456291854712997</v>
      </c>
      <c r="J458" s="63">
        <f t="shared" si="117"/>
        <v>74.884773749009227</v>
      </c>
      <c r="K458" s="63">
        <f t="shared" si="118"/>
        <v>0.34105266715470423</v>
      </c>
      <c r="L458" s="63">
        <f t="shared" si="119"/>
        <v>1.0032746309689935</v>
      </c>
      <c r="M458" s="63">
        <f t="shared" ca="1" si="120"/>
        <v>0.11396244486250034</v>
      </c>
      <c r="N458" s="63">
        <f t="shared" ca="1" si="121"/>
        <v>3.8999343179328759E-6</v>
      </c>
      <c r="O458" s="17">
        <f t="shared" ca="1" si="122"/>
        <v>108629006434.07091</v>
      </c>
      <c r="P458" s="63">
        <f t="shared" ca="1" si="123"/>
        <v>34506753803.520912</v>
      </c>
      <c r="Q458" s="63">
        <f t="shared" ca="1" si="124"/>
        <v>93386667336.307663</v>
      </c>
      <c r="R458">
        <f t="shared" ca="1" si="125"/>
        <v>1.9748251360393598E-3</v>
      </c>
    </row>
    <row r="459" spans="1:18">
      <c r="A459">
        <v>29434</v>
      </c>
      <c r="B459">
        <v>0.11536053999589058</v>
      </c>
      <c r="C459">
        <v>1</v>
      </c>
      <c r="D459" s="75">
        <f t="shared" si="111"/>
        <v>2.9434</v>
      </c>
      <c r="E459" s="75">
        <f t="shared" si="112"/>
        <v>0.11536053999589058</v>
      </c>
      <c r="F459" s="63">
        <f t="shared" si="113"/>
        <v>2.9434</v>
      </c>
      <c r="G459" s="63">
        <f t="shared" si="114"/>
        <v>0.11536053999589058</v>
      </c>
      <c r="H459" s="63">
        <f t="shared" si="115"/>
        <v>8.6636035600000003</v>
      </c>
      <c r="I459" s="63">
        <f t="shared" si="116"/>
        <v>25.500450718504002</v>
      </c>
      <c r="J459" s="63">
        <f t="shared" si="117"/>
        <v>75.058026644844674</v>
      </c>
      <c r="K459" s="63">
        <f t="shared" si="118"/>
        <v>0.33955221342390435</v>
      </c>
      <c r="L459" s="63">
        <f t="shared" si="119"/>
        <v>0.99943798499192005</v>
      </c>
      <c r="M459" s="63">
        <f t="shared" ca="1" si="120"/>
        <v>0.1141150221505657</v>
      </c>
      <c r="N459" s="63">
        <f t="shared" ca="1" si="121"/>
        <v>1.5513147030227343E-6</v>
      </c>
      <c r="O459" s="17">
        <f t="shared" ca="1" si="122"/>
        <v>109790047649.82413</v>
      </c>
      <c r="P459" s="63">
        <f t="shared" ca="1" si="123"/>
        <v>34128035204.361671</v>
      </c>
      <c r="Q459" s="63">
        <f t="shared" ca="1" si="124"/>
        <v>93962234321.366974</v>
      </c>
      <c r="R459">
        <f t="shared" ca="1" si="125"/>
        <v>1.2455178453248811E-3</v>
      </c>
    </row>
    <row r="460" spans="1:18">
      <c r="A460">
        <v>29465.5</v>
      </c>
      <c r="B460">
        <v>0.11692130500159692</v>
      </c>
      <c r="C460">
        <v>1</v>
      </c>
      <c r="D460" s="75">
        <f t="shared" si="111"/>
        <v>2.9465499999999998</v>
      </c>
      <c r="E460" s="75">
        <f t="shared" si="112"/>
        <v>0.11692130500159692</v>
      </c>
      <c r="F460" s="63">
        <f t="shared" si="113"/>
        <v>2.9465499999999998</v>
      </c>
      <c r="G460" s="63">
        <f t="shared" si="114"/>
        <v>0.11692130500159692</v>
      </c>
      <c r="H460" s="63">
        <f t="shared" si="115"/>
        <v>8.6821569024999992</v>
      </c>
      <c r="I460" s="63">
        <f t="shared" si="116"/>
        <v>25.582409421061371</v>
      </c>
      <c r="J460" s="63">
        <f t="shared" si="117"/>
        <v>75.379848479628379</v>
      </c>
      <c r="K460" s="63">
        <f t="shared" si="118"/>
        <v>0.34451447125245538</v>
      </c>
      <c r="L460" s="63">
        <f t="shared" si="119"/>
        <v>1.0151291152689224</v>
      </c>
      <c r="M460" s="63">
        <f t="shared" ca="1" si="120"/>
        <v>0.11439800068327716</v>
      </c>
      <c r="N460" s="63">
        <f t="shared" ca="1" si="121"/>
        <v>6.3670646828511656E-6</v>
      </c>
      <c r="O460" s="17">
        <f t="shared" ca="1" si="122"/>
        <v>111959464398.81154</v>
      </c>
      <c r="P460" s="63">
        <f t="shared" ca="1" si="123"/>
        <v>33430542279.003372</v>
      </c>
      <c r="Q460" s="63">
        <f t="shared" ca="1" si="124"/>
        <v>95034649862.962662</v>
      </c>
      <c r="R460">
        <f t="shared" ca="1" si="125"/>
        <v>2.5233043183197634E-3</v>
      </c>
    </row>
    <row r="461" spans="1:18">
      <c r="A461">
        <v>29482.5</v>
      </c>
      <c r="B461">
        <v>0.116244575001474</v>
      </c>
      <c r="C461">
        <v>1</v>
      </c>
      <c r="D461" s="75">
        <f t="shared" si="111"/>
        <v>2.9482499999999998</v>
      </c>
      <c r="E461" s="75">
        <f t="shared" si="112"/>
        <v>0.116244575001474</v>
      </c>
      <c r="F461" s="63">
        <f t="shared" si="113"/>
        <v>2.9482499999999998</v>
      </c>
      <c r="G461" s="63">
        <f t="shared" si="114"/>
        <v>0.116244575001474</v>
      </c>
      <c r="H461" s="63">
        <f t="shared" si="115"/>
        <v>8.6921780624999982</v>
      </c>
      <c r="I461" s="63">
        <f t="shared" si="116"/>
        <v>25.626713972765618</v>
      </c>
      <c r="J461" s="63">
        <f t="shared" si="117"/>
        <v>75.553959470206223</v>
      </c>
      <c r="K461" s="63">
        <f t="shared" si="118"/>
        <v>0.3427180682480957</v>
      </c>
      <c r="L461" s="63">
        <f t="shared" si="119"/>
        <v>1.0104185447124481</v>
      </c>
      <c r="M461" s="63">
        <f t="shared" ca="1" si="120"/>
        <v>0.11455086054163061</v>
      </c>
      <c r="N461" s="63">
        <f t="shared" ca="1" si="121"/>
        <v>2.8686686714826149E-6</v>
      </c>
      <c r="O461" s="17">
        <f t="shared" ca="1" si="122"/>
        <v>113140035123.26923</v>
      </c>
      <c r="P461" s="63">
        <f t="shared" ca="1" si="123"/>
        <v>33056426198.983749</v>
      </c>
      <c r="Q461" s="63">
        <f t="shared" ca="1" si="124"/>
        <v>95616618701.293594</v>
      </c>
      <c r="R461">
        <f t="shared" ca="1" si="125"/>
        <v>1.6937144598433984E-3</v>
      </c>
    </row>
    <row r="462" spans="1:18">
      <c r="A462">
        <v>30376</v>
      </c>
      <c r="B462">
        <v>0.12732056000095326</v>
      </c>
      <c r="C462">
        <v>1</v>
      </c>
      <c r="D462" s="75">
        <f t="shared" si="111"/>
        <v>3.0375999999999999</v>
      </c>
      <c r="E462" s="75">
        <f t="shared" si="112"/>
        <v>0.12732056000095326</v>
      </c>
      <c r="F462" s="63">
        <f t="shared" si="113"/>
        <v>3.0375999999999999</v>
      </c>
      <c r="G462" s="63">
        <f t="shared" si="114"/>
        <v>0.12732056000095326</v>
      </c>
      <c r="H462" s="63">
        <f t="shared" si="115"/>
        <v>9.2270137599999984</v>
      </c>
      <c r="I462" s="63">
        <f t="shared" si="116"/>
        <v>28.027976997375994</v>
      </c>
      <c r="J462" s="63">
        <f t="shared" si="117"/>
        <v>85.13778292722931</v>
      </c>
      <c r="K462" s="63">
        <f t="shared" si="118"/>
        <v>0.38674893305889563</v>
      </c>
      <c r="L462" s="63">
        <f t="shared" si="119"/>
        <v>1.1747885590597014</v>
      </c>
      <c r="M462" s="63">
        <f t="shared" ca="1" si="120"/>
        <v>0.12272440050193424</v>
      </c>
      <c r="N462" s="63">
        <f t="shared" ca="1" si="121"/>
        <v>2.1124682140422798E-5</v>
      </c>
      <c r="O462" s="17">
        <f t="shared" ca="1" si="122"/>
        <v>185109273004.26999</v>
      </c>
      <c r="P462" s="63">
        <f t="shared" ca="1" si="123"/>
        <v>15885511631.840336</v>
      </c>
      <c r="Q462" s="63">
        <f t="shared" ca="1" si="124"/>
        <v>129480403346.98691</v>
      </c>
      <c r="R462">
        <f t="shared" ca="1" si="125"/>
        <v>4.596159499019023E-3</v>
      </c>
    </row>
    <row r="463" spans="1:18">
      <c r="A463">
        <v>30403</v>
      </c>
      <c r="B463">
        <v>0.12668693000159692</v>
      </c>
      <c r="C463">
        <v>1</v>
      </c>
      <c r="D463" s="75">
        <f t="shared" si="111"/>
        <v>3.0402999999999998</v>
      </c>
      <c r="E463" s="75">
        <f t="shared" si="112"/>
        <v>0.12668693000159692</v>
      </c>
      <c r="F463" s="63">
        <f t="shared" si="113"/>
        <v>3.0402999999999998</v>
      </c>
      <c r="G463" s="63">
        <f t="shared" si="114"/>
        <v>0.12668693000159692</v>
      </c>
      <c r="H463" s="63">
        <f t="shared" si="115"/>
        <v>9.2434240899999995</v>
      </c>
      <c r="I463" s="63">
        <f t="shared" si="116"/>
        <v>28.102782260826995</v>
      </c>
      <c r="J463" s="63">
        <f t="shared" si="117"/>
        <v>85.44088890759231</v>
      </c>
      <c r="K463" s="63">
        <f t="shared" si="118"/>
        <v>0.38516627328385511</v>
      </c>
      <c r="L463" s="63">
        <f t="shared" si="119"/>
        <v>1.1710210206649045</v>
      </c>
      <c r="M463" s="63">
        <f t="shared" ca="1" si="120"/>
        <v>0.12297564937783517</v>
      </c>
      <c r="N463" s="63">
        <f t="shared" ca="1" si="121"/>
        <v>1.377360386830939E-5</v>
      </c>
      <c r="O463" s="17">
        <f t="shared" ca="1" si="122"/>
        <v>187595551652.065</v>
      </c>
      <c r="P463" s="63">
        <f t="shared" ca="1" si="123"/>
        <v>15449403983.456997</v>
      </c>
      <c r="Q463" s="63">
        <f t="shared" ca="1" si="124"/>
        <v>130607298957.79347</v>
      </c>
      <c r="R463">
        <f t="shared" ca="1" si="125"/>
        <v>3.7112806237617479E-3</v>
      </c>
    </row>
    <row r="464" spans="1:18">
      <c r="A464">
        <v>30439.5</v>
      </c>
      <c r="B464">
        <v>0.12771924499975285</v>
      </c>
      <c r="C464">
        <v>1</v>
      </c>
      <c r="D464" s="75">
        <f t="shared" si="111"/>
        <v>3.0439500000000002</v>
      </c>
      <c r="E464" s="75">
        <f t="shared" si="112"/>
        <v>0.12771924499975285</v>
      </c>
      <c r="F464" s="63">
        <f t="shared" si="113"/>
        <v>3.0439500000000002</v>
      </c>
      <c r="G464" s="63">
        <f t="shared" si="114"/>
        <v>0.12771924499975285</v>
      </c>
      <c r="H464" s="63">
        <f t="shared" si="115"/>
        <v>9.265631602500001</v>
      </c>
      <c r="I464" s="63">
        <f t="shared" si="116"/>
        <v>28.204119316429878</v>
      </c>
      <c r="J464" s="63">
        <f t="shared" si="117"/>
        <v>85.85192899324673</v>
      </c>
      <c r="K464" s="63">
        <f t="shared" si="118"/>
        <v>0.3887709958169977</v>
      </c>
      <c r="L464" s="63">
        <f t="shared" si="119"/>
        <v>1.1833994727171502</v>
      </c>
      <c r="M464" s="63">
        <f t="shared" ca="1" si="120"/>
        <v>0.12331569780233179</v>
      </c>
      <c r="N464" s="63">
        <f t="shared" ca="1" si="121"/>
        <v>1.9391227919914866E-5</v>
      </c>
      <c r="O464" s="17">
        <f t="shared" ca="1" si="122"/>
        <v>190986491082.27237</v>
      </c>
      <c r="P464" s="63">
        <f t="shared" ca="1" si="123"/>
        <v>14868212059.114798</v>
      </c>
      <c r="Q464" s="63">
        <f t="shared" ca="1" si="124"/>
        <v>132140692793.29922</v>
      </c>
      <c r="R464">
        <f t="shared" ca="1" si="125"/>
        <v>4.4035471974210594E-3</v>
      </c>
    </row>
    <row r="465" spans="1:18">
      <c r="A465">
        <v>30552</v>
      </c>
      <c r="B465">
        <v>0.10907912000402575</v>
      </c>
      <c r="C465">
        <v>1</v>
      </c>
      <c r="D465" s="75">
        <f t="shared" si="111"/>
        <v>3.0552000000000001</v>
      </c>
      <c r="E465" s="75">
        <f t="shared" si="112"/>
        <v>0.10907912000402575</v>
      </c>
      <c r="F465" s="63">
        <f t="shared" si="113"/>
        <v>3.0552000000000001</v>
      </c>
      <c r="G465" s="63">
        <f t="shared" si="114"/>
        <v>0.10907912000402575</v>
      </c>
      <c r="H465" s="63">
        <f t="shared" si="115"/>
        <v>9.334247040000001</v>
      </c>
      <c r="I465" s="63">
        <f t="shared" si="116"/>
        <v>28.517991556608006</v>
      </c>
      <c r="J465" s="63">
        <f t="shared" si="117"/>
        <v>87.128167803748781</v>
      </c>
      <c r="K465" s="63">
        <f t="shared" si="118"/>
        <v>0.33325852743629952</v>
      </c>
      <c r="L465" s="63">
        <f t="shared" si="119"/>
        <v>1.0181714530233823</v>
      </c>
      <c r="M465" s="63">
        <f t="shared" ca="1" si="120"/>
        <v>0.12436666465948905</v>
      </c>
      <c r="N465" s="63">
        <f t="shared" ca="1" si="121"/>
        <v>2.3370902159278436E-4</v>
      </c>
      <c r="O465" s="17">
        <f t="shared" ca="1" si="122"/>
        <v>201655051033.22443</v>
      </c>
      <c r="P465" s="63">
        <f t="shared" ca="1" si="123"/>
        <v>13138206671.634136</v>
      </c>
      <c r="Q465" s="63">
        <f t="shared" ca="1" si="124"/>
        <v>136939668135.24535</v>
      </c>
      <c r="R465">
        <f t="shared" ca="1" si="125"/>
        <v>-1.5287544655463295E-2</v>
      </c>
    </row>
    <row r="466" spans="1:18">
      <c r="A466">
        <v>31259.5</v>
      </c>
      <c r="B466">
        <v>0.13805344499996863</v>
      </c>
      <c r="C466">
        <v>1</v>
      </c>
      <c r="D466" s="75">
        <f t="shared" si="111"/>
        <v>3.12595</v>
      </c>
      <c r="E466" s="75">
        <f t="shared" si="112"/>
        <v>0.13805344499996863</v>
      </c>
      <c r="F466" s="63">
        <f t="shared" si="113"/>
        <v>3.12595</v>
      </c>
      <c r="G466" s="63">
        <f t="shared" si="114"/>
        <v>0.13805344499996863</v>
      </c>
      <c r="H466" s="63">
        <f t="shared" si="115"/>
        <v>9.7715634025</v>
      </c>
      <c r="I466" s="63">
        <f t="shared" si="116"/>
        <v>30.545418618044874</v>
      </c>
      <c r="J466" s="63">
        <f t="shared" si="117"/>
        <v>95.483451329077369</v>
      </c>
      <c r="K466" s="63">
        <f t="shared" si="118"/>
        <v>0.43154816639765192</v>
      </c>
      <c r="L466" s="63">
        <f t="shared" si="119"/>
        <v>1.3489979907507401</v>
      </c>
      <c r="M466" s="63">
        <f t="shared" ca="1" si="120"/>
        <v>0.13107549212661293</v>
      </c>
      <c r="N466" s="63">
        <f t="shared" ca="1" si="121"/>
        <v>4.8691826302773111E-5</v>
      </c>
      <c r="O466" s="17">
        <f t="shared" ca="1" si="122"/>
        <v>276444366633.62903</v>
      </c>
      <c r="P466" s="63">
        <f t="shared" ca="1" si="123"/>
        <v>4530315037.1565018</v>
      </c>
      <c r="Q466" s="63">
        <f t="shared" ca="1" si="124"/>
        <v>169715443724.21991</v>
      </c>
      <c r="R466">
        <f t="shared" ca="1" si="125"/>
        <v>6.9779528733557028E-3</v>
      </c>
    </row>
    <row r="467" spans="1:18">
      <c r="A467">
        <v>31262</v>
      </c>
      <c r="B467">
        <v>0.13803922000079183</v>
      </c>
      <c r="C467">
        <v>1</v>
      </c>
      <c r="D467" s="75">
        <f t="shared" si="111"/>
        <v>3.1261999999999999</v>
      </c>
      <c r="E467" s="75">
        <f t="shared" si="112"/>
        <v>0.13803922000079183</v>
      </c>
      <c r="F467" s="63">
        <f t="shared" si="113"/>
        <v>3.1261999999999999</v>
      </c>
      <c r="G467" s="63">
        <f t="shared" si="114"/>
        <v>0.13803922000079183</v>
      </c>
      <c r="H467" s="63">
        <f t="shared" si="115"/>
        <v>9.7731264399999986</v>
      </c>
      <c r="I467" s="63">
        <f t="shared" si="116"/>
        <v>30.552747876727995</v>
      </c>
      <c r="J467" s="63">
        <f t="shared" si="117"/>
        <v>95.514000412227048</v>
      </c>
      <c r="K467" s="63">
        <f t="shared" si="118"/>
        <v>0.43153820956647537</v>
      </c>
      <c r="L467" s="63">
        <f t="shared" si="119"/>
        <v>1.3490747507467153</v>
      </c>
      <c r="M467" s="63">
        <f t="shared" ca="1" si="120"/>
        <v>0.13109950239220541</v>
      </c>
      <c r="N467" s="63">
        <f t="shared" ca="1" si="121"/>
        <v>4.8159680486924355E-5</v>
      </c>
      <c r="O467" s="17">
        <f t="shared" ca="1" si="122"/>
        <v>276732731366.22766</v>
      </c>
      <c r="P467" s="63">
        <f t="shared" ca="1" si="123"/>
        <v>4507293684.8976107</v>
      </c>
      <c r="Q467" s="63">
        <f t="shared" ca="1" si="124"/>
        <v>169839429681.09927</v>
      </c>
      <c r="R467">
        <f t="shared" ca="1" si="125"/>
        <v>6.9397176085864154E-3</v>
      </c>
    </row>
    <row r="468" spans="1:18">
      <c r="A468">
        <v>31272</v>
      </c>
      <c r="B468">
        <v>0.13738231999741402</v>
      </c>
      <c r="C468">
        <v>1</v>
      </c>
      <c r="D468" s="75">
        <f t="shared" si="111"/>
        <v>3.1272000000000002</v>
      </c>
      <c r="E468" s="75">
        <f t="shared" si="112"/>
        <v>0.13738231999741402</v>
      </c>
      <c r="F468" s="63">
        <f t="shared" si="113"/>
        <v>3.1272000000000002</v>
      </c>
      <c r="G468" s="63">
        <f t="shared" si="114"/>
        <v>0.13738231999741402</v>
      </c>
      <c r="H468" s="63">
        <f t="shared" si="115"/>
        <v>9.7793798400000007</v>
      </c>
      <c r="I468" s="63">
        <f t="shared" si="116"/>
        <v>30.582076635648004</v>
      </c>
      <c r="J468" s="63">
        <f t="shared" si="117"/>
        <v>95.636270054998448</v>
      </c>
      <c r="K468" s="63">
        <f t="shared" si="118"/>
        <v>0.42962199109591315</v>
      </c>
      <c r="L468" s="63">
        <f t="shared" si="119"/>
        <v>1.3435138905551396</v>
      </c>
      <c r="M468" s="63">
        <f t="shared" ca="1" si="120"/>
        <v>0.13119556487439718</v>
      </c>
      <c r="N468" s="63">
        <f t="shared" ca="1" si="121"/>
        <v>3.8275938952175053E-5</v>
      </c>
      <c r="O468" s="17">
        <f t="shared" ca="1" si="122"/>
        <v>277887920730.0116</v>
      </c>
      <c r="P468" s="63">
        <f t="shared" ca="1" si="123"/>
        <v>4415756836.744133</v>
      </c>
      <c r="Q468" s="63">
        <f t="shared" ca="1" si="124"/>
        <v>170335963160.78726</v>
      </c>
      <c r="R468">
        <f t="shared" ca="1" si="125"/>
        <v>6.1867551230168349E-3</v>
      </c>
    </row>
    <row r="469" spans="1:18">
      <c r="A469">
        <v>31408.5</v>
      </c>
      <c r="B469">
        <v>0.13814563499909127</v>
      </c>
      <c r="C469">
        <v>1</v>
      </c>
      <c r="D469" s="75">
        <f t="shared" si="111"/>
        <v>3.1408499999999999</v>
      </c>
      <c r="E469" s="75">
        <f t="shared" si="112"/>
        <v>0.13814563499909127</v>
      </c>
      <c r="F469" s="63">
        <f t="shared" si="113"/>
        <v>3.1408499999999999</v>
      </c>
      <c r="G469" s="63">
        <f t="shared" si="114"/>
        <v>0.13814563499909127</v>
      </c>
      <c r="H469" s="63">
        <f t="shared" si="115"/>
        <v>9.8649387224999998</v>
      </c>
      <c r="I469" s="63">
        <f t="shared" si="116"/>
        <v>30.984292786564122</v>
      </c>
      <c r="J469" s="63">
        <f t="shared" si="117"/>
        <v>97.317015998679921</v>
      </c>
      <c r="K469" s="63">
        <f t="shared" si="118"/>
        <v>0.4338947176868958</v>
      </c>
      <c r="L469" s="63">
        <f t="shared" si="119"/>
        <v>1.3627982240468866</v>
      </c>
      <c r="M469" s="63">
        <f t="shared" ca="1" si="120"/>
        <v>0.13251024445655329</v>
      </c>
      <c r="N469" s="63">
        <f t="shared" ca="1" si="121"/>
        <v>3.1757626566926477E-5</v>
      </c>
      <c r="O469" s="17">
        <f t="shared" ca="1" si="122"/>
        <v>293934214948.29712</v>
      </c>
      <c r="P469" s="63">
        <f t="shared" ca="1" si="123"/>
        <v>3254969165.8474913</v>
      </c>
      <c r="Q469" s="63">
        <f t="shared" ca="1" si="124"/>
        <v>177208453298.54703</v>
      </c>
      <c r="R469">
        <f t="shared" ca="1" si="125"/>
        <v>5.6353905425379769E-3</v>
      </c>
    </row>
    <row r="470" spans="1:18">
      <c r="A470">
        <v>32087.5</v>
      </c>
      <c r="B470">
        <v>0.14802212500217138</v>
      </c>
      <c r="C470">
        <v>1</v>
      </c>
      <c r="D470" s="75">
        <f t="shared" si="111"/>
        <v>3.2087500000000002</v>
      </c>
      <c r="E470" s="75">
        <f t="shared" si="112"/>
        <v>0.14802212500217138</v>
      </c>
      <c r="F470" s="63">
        <f t="shared" si="113"/>
        <v>3.2087500000000002</v>
      </c>
      <c r="G470" s="63">
        <f t="shared" si="114"/>
        <v>0.14802212500217138</v>
      </c>
      <c r="H470" s="63">
        <f t="shared" si="115"/>
        <v>10.296076562500001</v>
      </c>
      <c r="I470" s="63">
        <f t="shared" si="116"/>
        <v>33.03753566992188</v>
      </c>
      <c r="J470" s="63">
        <f t="shared" si="117"/>
        <v>106.00919258086184</v>
      </c>
      <c r="K470" s="63">
        <f t="shared" si="118"/>
        <v>0.47496599360071745</v>
      </c>
      <c r="L470" s="63">
        <f t="shared" si="119"/>
        <v>1.5240471319663023</v>
      </c>
      <c r="M470" s="63">
        <f t="shared" ca="1" si="120"/>
        <v>0.13914481807502488</v>
      </c>
      <c r="N470" s="63">
        <f t="shared" ca="1" si="121"/>
        <v>7.8806578278763231E-5</v>
      </c>
      <c r="O470" s="17">
        <f t="shared" ca="1" si="122"/>
        <v>381625139265.88818</v>
      </c>
      <c r="P470" s="63">
        <f t="shared" ca="1" si="123"/>
        <v>81673175.248972565</v>
      </c>
      <c r="Q470" s="63">
        <f t="shared" ca="1" si="124"/>
        <v>214093733932.00818</v>
      </c>
      <c r="R470">
        <f t="shared" ca="1" si="125"/>
        <v>8.8773069271464999E-3</v>
      </c>
    </row>
    <row r="471" spans="1:18">
      <c r="A471">
        <v>32092</v>
      </c>
      <c r="B471">
        <v>0.14781651999510359</v>
      </c>
      <c r="C471">
        <v>1</v>
      </c>
      <c r="D471" s="75">
        <f t="shared" si="111"/>
        <v>3.2092000000000001</v>
      </c>
      <c r="E471" s="75">
        <f t="shared" si="112"/>
        <v>0.14781651999510359</v>
      </c>
      <c r="F471" s="63">
        <f t="shared" si="113"/>
        <v>3.2092000000000001</v>
      </c>
      <c r="G471" s="63">
        <f t="shared" si="114"/>
        <v>0.14781651999510359</v>
      </c>
      <c r="H471" s="63">
        <f t="shared" si="115"/>
        <v>10.298964640000001</v>
      </c>
      <c r="I471" s="63">
        <f t="shared" si="116"/>
        <v>33.051437322688002</v>
      </c>
      <c r="J471" s="63">
        <f t="shared" si="117"/>
        <v>106.06867265597035</v>
      </c>
      <c r="K471" s="63">
        <f t="shared" si="118"/>
        <v>0.47437277596828648</v>
      </c>
      <c r="L471" s="63">
        <f t="shared" si="119"/>
        <v>1.5223571126374249</v>
      </c>
      <c r="M471" s="63">
        <f t="shared" ca="1" si="120"/>
        <v>0.1391893150594101</v>
      </c>
      <c r="N471" s="63">
        <f t="shared" ca="1" si="121"/>
        <v>7.4428665002454185E-5</v>
      </c>
      <c r="O471" s="17">
        <f t="shared" ca="1" si="122"/>
        <v>382250988991.75513</v>
      </c>
      <c r="P471" s="63">
        <f t="shared" ca="1" si="123"/>
        <v>75900642.571320027</v>
      </c>
      <c r="Q471" s="63">
        <f t="shared" ca="1" si="124"/>
        <v>214353590405.20013</v>
      </c>
      <c r="R471">
        <f t="shared" ca="1" si="125"/>
        <v>8.6272049356934943E-3</v>
      </c>
    </row>
    <row r="472" spans="1:18">
      <c r="A472">
        <v>32123</v>
      </c>
      <c r="B472">
        <v>0.15410012999927858</v>
      </c>
      <c r="C472">
        <v>1</v>
      </c>
      <c r="D472" s="75">
        <f t="shared" si="111"/>
        <v>3.2122999999999999</v>
      </c>
      <c r="E472" s="75">
        <f t="shared" si="112"/>
        <v>0.15410012999927858</v>
      </c>
      <c r="F472" s="63">
        <f t="shared" si="113"/>
        <v>3.2122999999999999</v>
      </c>
      <c r="G472" s="63">
        <f t="shared" si="114"/>
        <v>0.15410012999927858</v>
      </c>
      <c r="H472" s="63">
        <f t="shared" si="115"/>
        <v>10.318871289999999</v>
      </c>
      <c r="I472" s="63">
        <f t="shared" si="116"/>
        <v>33.147310244866993</v>
      </c>
      <c r="J472" s="63">
        <f t="shared" si="117"/>
        <v>106.47910469958624</v>
      </c>
      <c r="K472" s="63">
        <f t="shared" si="118"/>
        <v>0.49501584759668255</v>
      </c>
      <c r="L472" s="63">
        <f t="shared" si="119"/>
        <v>1.5901394072348234</v>
      </c>
      <c r="M472" s="63">
        <f t="shared" ca="1" si="120"/>
        <v>0.1394960384208408</v>
      </c>
      <c r="N472" s="63">
        <f t="shared" ca="1" si="121"/>
        <v>2.1327949083139739E-4</v>
      </c>
      <c r="O472" s="17">
        <f t="shared" ca="1" si="122"/>
        <v>386578690924.71619</v>
      </c>
      <c r="P472" s="63">
        <f t="shared" ca="1" si="123"/>
        <v>41850020.757874168</v>
      </c>
      <c r="Q472" s="63">
        <f t="shared" ca="1" si="124"/>
        <v>216149353320.9985</v>
      </c>
      <c r="R472">
        <f t="shared" ca="1" si="125"/>
        <v>1.4604091578437783E-2</v>
      </c>
    </row>
    <row r="473" spans="1:18">
      <c r="A473">
        <v>32214</v>
      </c>
      <c r="B473">
        <v>0.14954233999742428</v>
      </c>
      <c r="C473">
        <v>1</v>
      </c>
      <c r="D473" s="75">
        <f t="shared" si="111"/>
        <v>3.2214</v>
      </c>
      <c r="E473" s="75">
        <f t="shared" si="112"/>
        <v>0.14954233999742428</v>
      </c>
      <c r="F473" s="63">
        <f t="shared" si="113"/>
        <v>3.2214</v>
      </c>
      <c r="G473" s="63">
        <f t="shared" si="114"/>
        <v>0.14954233999742428</v>
      </c>
      <c r="H473" s="63">
        <f t="shared" si="115"/>
        <v>10.377417960000001</v>
      </c>
      <c r="I473" s="63">
        <f t="shared" si="116"/>
        <v>33.429814216344006</v>
      </c>
      <c r="J473" s="63">
        <f t="shared" si="117"/>
        <v>107.69080351653058</v>
      </c>
      <c r="K473" s="63">
        <f t="shared" si="118"/>
        <v>0.48173569406770256</v>
      </c>
      <c r="L473" s="63">
        <f t="shared" si="119"/>
        <v>1.5518633648696971</v>
      </c>
      <c r="M473" s="63">
        <f t="shared" ca="1" si="120"/>
        <v>0.1403983223240555</v>
      </c>
      <c r="N473" s="63">
        <f t="shared" ca="1" si="121"/>
        <v>8.3613059210880625E-5</v>
      </c>
      <c r="O473" s="17">
        <f t="shared" ca="1" si="122"/>
        <v>399447498890.16748</v>
      </c>
      <c r="P473" s="63">
        <f t="shared" ca="1" si="123"/>
        <v>19670.189718994192</v>
      </c>
      <c r="Q473" s="63">
        <f t="shared" ca="1" si="124"/>
        <v>221477921929.89575</v>
      </c>
      <c r="R473">
        <f t="shared" ca="1" si="125"/>
        <v>9.1440176733687817E-3</v>
      </c>
    </row>
    <row r="474" spans="1:18">
      <c r="A474">
        <v>32216.5</v>
      </c>
      <c r="B474">
        <v>0.14972811499319505</v>
      </c>
      <c r="C474">
        <v>1</v>
      </c>
      <c r="D474" s="75">
        <f t="shared" si="111"/>
        <v>3.2216499999999999</v>
      </c>
      <c r="E474" s="75">
        <f t="shared" si="112"/>
        <v>0.14972811499319505</v>
      </c>
      <c r="F474" s="63">
        <f t="shared" si="113"/>
        <v>3.2216499999999999</v>
      </c>
      <c r="G474" s="63">
        <f t="shared" si="114"/>
        <v>0.14972811499319505</v>
      </c>
      <c r="H474" s="63">
        <f t="shared" si="115"/>
        <v>10.379028722499999</v>
      </c>
      <c r="I474" s="63">
        <f t="shared" si="116"/>
        <v>33.437597883842123</v>
      </c>
      <c r="J474" s="63">
        <f t="shared" si="117"/>
        <v>107.72423722247997</v>
      </c>
      <c r="K474" s="63">
        <f t="shared" si="118"/>
        <v>0.48237158166782684</v>
      </c>
      <c r="L474" s="63">
        <f t="shared" si="119"/>
        <v>1.5540324060801542</v>
      </c>
      <c r="M474" s="63">
        <f t="shared" ca="1" si="120"/>
        <v>0.14042315039844117</v>
      </c>
      <c r="N474" s="63">
        <f t="shared" ca="1" si="121"/>
        <v>8.6582366109623309E-5</v>
      </c>
      <c r="O474" s="17">
        <f t="shared" ca="1" si="122"/>
        <v>399804521001.78046</v>
      </c>
      <c r="P474" s="63">
        <f t="shared" ca="1" si="123"/>
        <v>103916.18743298748</v>
      </c>
      <c r="Q474" s="63">
        <f t="shared" ca="1" si="124"/>
        <v>221625518985.70331</v>
      </c>
      <c r="R474">
        <f t="shared" ca="1" si="125"/>
        <v>9.3049645947538839E-3</v>
      </c>
    </row>
    <row r="475" spans="1:18">
      <c r="A475">
        <v>32224</v>
      </c>
      <c r="B475">
        <v>0.14918543999374378</v>
      </c>
      <c r="C475">
        <v>1</v>
      </c>
      <c r="D475" s="75">
        <f t="shared" si="111"/>
        <v>3.2223999999999999</v>
      </c>
      <c r="E475" s="75">
        <f t="shared" si="112"/>
        <v>0.14918543999374378</v>
      </c>
      <c r="F475" s="63">
        <f t="shared" si="113"/>
        <v>3.2223999999999999</v>
      </c>
      <c r="G475" s="63">
        <f t="shared" si="114"/>
        <v>0.14918543999374378</v>
      </c>
      <c r="H475" s="63">
        <f t="shared" si="115"/>
        <v>10.38386176</v>
      </c>
      <c r="I475" s="63">
        <f t="shared" si="116"/>
        <v>33.460956135423999</v>
      </c>
      <c r="J475" s="63">
        <f t="shared" si="117"/>
        <v>107.82458505079029</v>
      </c>
      <c r="K475" s="63">
        <f t="shared" si="118"/>
        <v>0.48073516183583997</v>
      </c>
      <c r="L475" s="63">
        <f t="shared" si="119"/>
        <v>1.5491209854998107</v>
      </c>
      <c r="M475" s="63">
        <f t="shared" ca="1" si="120"/>
        <v>0.14049764747349131</v>
      </c>
      <c r="N475" s="63">
        <f t="shared" ca="1" si="121"/>
        <v>7.5477738874954936E-5</v>
      </c>
      <c r="O475" s="17">
        <f t="shared" ca="1" si="122"/>
        <v>400876707963.64984</v>
      </c>
      <c r="P475" s="63">
        <f t="shared" ca="1" si="123"/>
        <v>754919.27983977203</v>
      </c>
      <c r="Q475" s="63">
        <f t="shared" ca="1" si="124"/>
        <v>222068698944.98093</v>
      </c>
      <c r="R475">
        <f t="shared" ca="1" si="125"/>
        <v>8.6877925202524797E-3</v>
      </c>
    </row>
    <row r="476" spans="1:18">
      <c r="A476">
        <v>32299.5</v>
      </c>
      <c r="B476">
        <v>0.15073584500350989</v>
      </c>
      <c r="C476">
        <v>1</v>
      </c>
      <c r="D476" s="75">
        <f t="shared" si="111"/>
        <v>3.2299500000000001</v>
      </c>
      <c r="E476" s="75">
        <f t="shared" si="112"/>
        <v>0.15073584500350989</v>
      </c>
      <c r="F476" s="63">
        <f t="shared" si="113"/>
        <v>3.2299500000000001</v>
      </c>
      <c r="G476" s="63">
        <f t="shared" si="114"/>
        <v>0.15073584500350989</v>
      </c>
      <c r="H476" s="63">
        <f t="shared" si="115"/>
        <v>10.4325770025</v>
      </c>
      <c r="I476" s="63">
        <f t="shared" si="116"/>
        <v>33.696702089224878</v>
      </c>
      <c r="J476" s="63">
        <f t="shared" si="117"/>
        <v>108.83866291309189</v>
      </c>
      <c r="K476" s="63">
        <f t="shared" si="118"/>
        <v>0.48686924256908681</v>
      </c>
      <c r="L476" s="63">
        <f t="shared" si="119"/>
        <v>1.5725633100360219</v>
      </c>
      <c r="M476" s="63">
        <f t="shared" ca="1" si="120"/>
        <v>0.1412486585141649</v>
      </c>
      <c r="N476" s="63">
        <f t="shared" ca="1" si="121"/>
        <v>9.0006707483610113E-5</v>
      </c>
      <c r="O476" s="17">
        <f t="shared" ca="1" si="122"/>
        <v>411763897671.52069</v>
      </c>
      <c r="P476" s="63">
        <f t="shared" ca="1" si="123"/>
        <v>40762872.087652631</v>
      </c>
      <c r="Q476" s="63">
        <f t="shared" ca="1" si="124"/>
        <v>226562617995.38055</v>
      </c>
      <c r="R476">
        <f t="shared" ca="1" si="125"/>
        <v>9.4871864893449898E-3</v>
      </c>
    </row>
    <row r="477" spans="1:18">
      <c r="A477">
        <v>32299.5</v>
      </c>
      <c r="B477">
        <v>0.15083584500098368</v>
      </c>
      <c r="C477">
        <v>1</v>
      </c>
      <c r="D477" s="75">
        <f t="shared" ref="D477:D483" si="126">A477/A$18</f>
        <v>3.2299500000000001</v>
      </c>
      <c r="E477" s="75">
        <f t="shared" ref="E477:E483" si="127">B477/B$18</f>
        <v>0.15083584500098368</v>
      </c>
      <c r="F477" s="63">
        <f t="shared" ref="F477:F483" si="128">$C477*D477</f>
        <v>3.2299500000000001</v>
      </c>
      <c r="G477" s="63">
        <f t="shared" ref="G477:G483" si="129">$C477*E477</f>
        <v>0.15083584500098368</v>
      </c>
      <c r="H477" s="63">
        <f t="shared" ref="H477:H483" si="130">C477*D477*D477</f>
        <v>10.4325770025</v>
      </c>
      <c r="I477" s="63">
        <f t="shared" ref="I477:I483" si="131">C477*D477*D477*D477</f>
        <v>33.696702089224878</v>
      </c>
      <c r="J477" s="63">
        <f t="shared" ref="J477:J483" si="132">C477*D477*D477*D477*D477</f>
        <v>108.83866291309189</v>
      </c>
      <c r="K477" s="63">
        <f t="shared" ref="K477:K483" si="133">C477*E477*D477</f>
        <v>0.48719223756092728</v>
      </c>
      <c r="L477" s="63">
        <f t="shared" ref="L477:L483" si="134">C477*E477*D477*D477</f>
        <v>1.5736065677099171</v>
      </c>
      <c r="M477" s="63">
        <f t="shared" ref="M477:M483" ca="1" si="135">+E$4+E$5*D477+E$6*D477^2</f>
        <v>0.1412486585141649</v>
      </c>
      <c r="N477" s="63">
        <f t="shared" ref="N477:N483" ca="1" si="136">C477*(M477-E477)^2</f>
        <v>9.1914144733040563E-5</v>
      </c>
      <c r="O477" s="17">
        <f t="shared" ref="O477:O483" ca="1" si="137">(C477*O$1-O$2*F477+O$3*H477)^2</f>
        <v>411763897671.52069</v>
      </c>
      <c r="P477" s="63">
        <f t="shared" ref="P477:P483" ca="1" si="138">(-C477*O$2+O$4*F477-O$5*H477)^2</f>
        <v>40762872.087652631</v>
      </c>
      <c r="Q477" s="63">
        <f t="shared" ref="Q477:Q483" ca="1" si="139">+(C477*O$3-F477*O$5+H477*O$6)^2</f>
        <v>226562617995.38055</v>
      </c>
      <c r="R477">
        <f t="shared" ref="R477:R483" ca="1" si="140">+E477-M477</f>
        <v>9.5871864868187773E-3</v>
      </c>
    </row>
    <row r="478" spans="1:18">
      <c r="A478">
        <v>33038.5</v>
      </c>
      <c r="B478">
        <v>0.14757093499792973</v>
      </c>
      <c r="C478">
        <v>1</v>
      </c>
      <c r="D478" s="75">
        <f t="shared" si="126"/>
        <v>3.3038500000000002</v>
      </c>
      <c r="E478" s="75">
        <f t="shared" si="127"/>
        <v>0.14757093499792973</v>
      </c>
      <c r="F478" s="63">
        <f t="shared" si="128"/>
        <v>3.3038500000000002</v>
      </c>
      <c r="G478" s="63">
        <f t="shared" si="129"/>
        <v>0.14757093499792973</v>
      </c>
      <c r="H478" s="63">
        <f t="shared" si="130"/>
        <v>10.9154248225</v>
      </c>
      <c r="I478" s="63">
        <f t="shared" si="131"/>
        <v>36.062926299816631</v>
      </c>
      <c r="J478" s="63">
        <f t="shared" si="132"/>
        <v>119.14649905564919</v>
      </c>
      <c r="K478" s="63">
        <f t="shared" si="133"/>
        <v>0.48755223359291017</v>
      </c>
      <c r="L478" s="63">
        <f t="shared" si="134"/>
        <v>1.6107994469559364</v>
      </c>
      <c r="M478" s="63">
        <f t="shared" ca="1" si="135"/>
        <v>0.14870275764486857</v>
      </c>
      <c r="N478" s="63">
        <f t="shared" ca="1" si="136"/>
        <v>1.2810225041236429E-6</v>
      </c>
      <c r="O478" s="17">
        <f t="shared" ca="1" si="137"/>
        <v>527536334318.20898</v>
      </c>
      <c r="P478" s="63">
        <f t="shared" ca="1" si="138"/>
        <v>3812395491.6108003</v>
      </c>
      <c r="Q478" s="63">
        <f t="shared" ca="1" si="139"/>
        <v>273761450947.19238</v>
      </c>
      <c r="R478">
        <f t="shared" ca="1" si="140"/>
        <v>-1.1318226469388404E-3</v>
      </c>
    </row>
    <row r="479" spans="1:18">
      <c r="A479">
        <v>33927</v>
      </c>
      <c r="B479">
        <v>0.17107536999537842</v>
      </c>
      <c r="C479">
        <v>1</v>
      </c>
      <c r="D479" s="75">
        <f t="shared" si="126"/>
        <v>3.3927</v>
      </c>
      <c r="E479" s="75">
        <f t="shared" si="127"/>
        <v>0.17107536999537842</v>
      </c>
      <c r="F479" s="63">
        <f t="shared" si="128"/>
        <v>3.3927</v>
      </c>
      <c r="G479" s="63">
        <f t="shared" si="129"/>
        <v>0.17107536999537842</v>
      </c>
      <c r="H479" s="63">
        <f t="shared" si="130"/>
        <v>11.510413290000001</v>
      </c>
      <c r="I479" s="63">
        <f t="shared" si="131"/>
        <v>39.051379168983004</v>
      </c>
      <c r="J479" s="63">
        <f t="shared" si="132"/>
        <v>132.48961410660863</v>
      </c>
      <c r="K479" s="63">
        <f t="shared" si="133"/>
        <v>0.58040740778332034</v>
      </c>
      <c r="L479" s="63">
        <f t="shared" si="134"/>
        <v>1.969148212386471</v>
      </c>
      <c r="M479" s="63">
        <f t="shared" ca="1" si="135"/>
        <v>0.15791261433671955</v>
      </c>
      <c r="N479" s="63">
        <f t="shared" ca="1" si="136"/>
        <v>1.7325813652955624E-4</v>
      </c>
      <c r="O479" s="17">
        <f t="shared" ca="1" si="137"/>
        <v>689828588372.38245</v>
      </c>
      <c r="P479" s="63">
        <f t="shared" ca="1" si="138"/>
        <v>17318390757.995274</v>
      </c>
      <c r="Q479" s="63">
        <f t="shared" ca="1" si="139"/>
        <v>338646390432.92419</v>
      </c>
      <c r="R479">
        <f t="shared" ca="1" si="140"/>
        <v>1.3162755658658876E-2</v>
      </c>
    </row>
    <row r="480" spans="1:18">
      <c r="A480">
        <v>35851.5</v>
      </c>
      <c r="B480">
        <v>0.19754496499808738</v>
      </c>
      <c r="C480">
        <v>1</v>
      </c>
      <c r="D480" s="75">
        <f t="shared" si="126"/>
        <v>3.5851500000000001</v>
      </c>
      <c r="E480" s="75">
        <f t="shared" si="127"/>
        <v>0.19754496499808738</v>
      </c>
      <c r="F480" s="63">
        <f t="shared" si="128"/>
        <v>3.5851500000000001</v>
      </c>
      <c r="G480" s="63">
        <f t="shared" si="129"/>
        <v>0.19754496499808738</v>
      </c>
      <c r="H480" s="63">
        <f t="shared" si="130"/>
        <v>12.8533005225</v>
      </c>
      <c r="I480" s="63">
        <f t="shared" si="131"/>
        <v>46.081010368240875</v>
      </c>
      <c r="J480" s="63">
        <f t="shared" si="132"/>
        <v>165.20733432169877</v>
      </c>
      <c r="K480" s="63">
        <f t="shared" si="133"/>
        <v>0.70822833126289297</v>
      </c>
      <c r="L480" s="63">
        <f t="shared" si="134"/>
        <v>2.5391048018271607</v>
      </c>
      <c r="M480" s="63">
        <f t="shared" ca="1" si="135"/>
        <v>0.17878892716683281</v>
      </c>
      <c r="N480" s="63">
        <f t="shared" ca="1" si="136"/>
        <v>3.5178895512745257E-4</v>
      </c>
      <c r="O480" s="17">
        <f t="shared" ca="1" si="137"/>
        <v>1135679906327.4526</v>
      </c>
      <c r="P480" s="63">
        <f t="shared" ca="1" si="138"/>
        <v>87168215932.428101</v>
      </c>
      <c r="Q480" s="63">
        <f t="shared" ca="1" si="139"/>
        <v>513066364275.8775</v>
      </c>
      <c r="R480">
        <f t="shared" ca="1" si="140"/>
        <v>1.8756037831254568E-2</v>
      </c>
    </row>
    <row r="481" spans="1:18">
      <c r="A481">
        <v>35851.5</v>
      </c>
      <c r="B481">
        <v>0.1975949649931863</v>
      </c>
      <c r="C481">
        <v>1</v>
      </c>
      <c r="D481" s="75">
        <f t="shared" si="126"/>
        <v>3.5851500000000001</v>
      </c>
      <c r="E481" s="75">
        <f t="shared" si="127"/>
        <v>0.1975949649931863</v>
      </c>
      <c r="F481" s="63">
        <f t="shared" si="128"/>
        <v>3.5851500000000001</v>
      </c>
      <c r="G481" s="63">
        <f t="shared" si="129"/>
        <v>0.1975949649931863</v>
      </c>
      <c r="H481" s="63">
        <f t="shared" si="130"/>
        <v>12.8533005225</v>
      </c>
      <c r="I481" s="63">
        <f t="shared" si="131"/>
        <v>46.081010368240875</v>
      </c>
      <c r="J481" s="63">
        <f t="shared" si="132"/>
        <v>165.20733432169877</v>
      </c>
      <c r="K481" s="63">
        <f t="shared" si="133"/>
        <v>0.70840758874532184</v>
      </c>
      <c r="L481" s="63">
        <f t="shared" si="134"/>
        <v>2.5397474667902906</v>
      </c>
      <c r="M481" s="63">
        <f t="shared" ca="1" si="135"/>
        <v>0.17878892716683281</v>
      </c>
      <c r="N481" s="63">
        <f t="shared" ca="1" si="136"/>
        <v>3.5366705872623807E-4</v>
      </c>
      <c r="O481" s="17">
        <f t="shared" ca="1" si="137"/>
        <v>1135679906327.4526</v>
      </c>
      <c r="P481" s="63">
        <f t="shared" ca="1" si="138"/>
        <v>87168215932.428101</v>
      </c>
      <c r="Q481" s="63">
        <f t="shared" ca="1" si="139"/>
        <v>513066364275.8775</v>
      </c>
      <c r="R481">
        <f t="shared" ca="1" si="140"/>
        <v>1.8806037826353483E-2</v>
      </c>
    </row>
    <row r="482" spans="1:18">
      <c r="A482">
        <v>35851.5</v>
      </c>
      <c r="B482">
        <v>0.19844496499717934</v>
      </c>
      <c r="C482">
        <v>1</v>
      </c>
      <c r="D482" s="75">
        <f t="shared" si="126"/>
        <v>3.5851500000000001</v>
      </c>
      <c r="E482" s="75">
        <f t="shared" si="127"/>
        <v>0.19844496499717934</v>
      </c>
      <c r="F482" s="63">
        <f t="shared" si="128"/>
        <v>3.5851500000000001</v>
      </c>
      <c r="G482" s="63">
        <f t="shared" si="129"/>
        <v>0.19844496499717934</v>
      </c>
      <c r="H482" s="63">
        <f t="shared" si="130"/>
        <v>12.8533005225</v>
      </c>
      <c r="I482" s="63">
        <f t="shared" si="131"/>
        <v>46.081010368240875</v>
      </c>
      <c r="J482" s="63">
        <f t="shared" si="132"/>
        <v>165.20733432169877</v>
      </c>
      <c r="K482" s="63">
        <f t="shared" si="133"/>
        <v>0.71145496625963756</v>
      </c>
      <c r="L482" s="63">
        <f t="shared" si="134"/>
        <v>2.5506727722857394</v>
      </c>
      <c r="M482" s="63">
        <f t="shared" ca="1" si="135"/>
        <v>0.17878892716683281</v>
      </c>
      <c r="N482" s="63">
        <f t="shared" ca="1" si="136"/>
        <v>3.8635982318801387E-4</v>
      </c>
      <c r="O482" s="17">
        <f t="shared" ca="1" si="137"/>
        <v>1135679906327.4526</v>
      </c>
      <c r="P482" s="63">
        <f t="shared" ca="1" si="138"/>
        <v>87168215932.428101</v>
      </c>
      <c r="Q482" s="63">
        <f t="shared" ca="1" si="139"/>
        <v>513066364275.8775</v>
      </c>
      <c r="R482">
        <f t="shared" ca="1" si="140"/>
        <v>1.9656037830346529E-2</v>
      </c>
    </row>
    <row r="483" spans="1:18">
      <c r="A483">
        <v>35851.5</v>
      </c>
      <c r="B483">
        <v>0.19848496499616886</v>
      </c>
      <c r="C483">
        <v>1</v>
      </c>
      <c r="D483" s="75">
        <f t="shared" si="126"/>
        <v>3.5851500000000001</v>
      </c>
      <c r="E483" s="75">
        <f t="shared" si="127"/>
        <v>0.19848496499616886</v>
      </c>
      <c r="F483" s="63">
        <f t="shared" si="128"/>
        <v>3.5851500000000001</v>
      </c>
      <c r="G483" s="63">
        <f t="shared" si="129"/>
        <v>0.19848496499616886</v>
      </c>
      <c r="H483" s="63">
        <f t="shared" si="130"/>
        <v>12.8533005225</v>
      </c>
      <c r="I483" s="63">
        <f t="shared" si="131"/>
        <v>46.081010368240875</v>
      </c>
      <c r="J483" s="63">
        <f t="shared" si="132"/>
        <v>165.20733432169877</v>
      </c>
      <c r="K483" s="63">
        <f t="shared" si="133"/>
        <v>0.71159837225601474</v>
      </c>
      <c r="L483" s="63">
        <f t="shared" si="134"/>
        <v>2.5511869042936515</v>
      </c>
      <c r="M483" s="63">
        <f t="shared" ca="1" si="135"/>
        <v>0.17878892716683281</v>
      </c>
      <c r="N483" s="63">
        <f t="shared" ca="1" si="136"/>
        <v>3.879339061746365E-4</v>
      </c>
      <c r="O483" s="17">
        <f t="shared" ca="1" si="137"/>
        <v>1135679906327.4526</v>
      </c>
      <c r="P483" s="63">
        <f t="shared" ca="1" si="138"/>
        <v>87168215932.428101</v>
      </c>
      <c r="Q483" s="63">
        <f t="shared" ca="1" si="139"/>
        <v>513066364275.8775</v>
      </c>
      <c r="R483">
        <f t="shared" ca="1" si="140"/>
        <v>1.9696037829336044E-2</v>
      </c>
    </row>
    <row r="484" spans="1:18">
      <c r="A484" s="121"/>
      <c r="B484" s="121"/>
      <c r="C484" s="121"/>
      <c r="E484"/>
      <c r="G484"/>
    </row>
    <row r="485" spans="1:18">
      <c r="A485" s="121"/>
      <c r="B485" s="121"/>
      <c r="C485" s="121"/>
      <c r="E485"/>
      <c r="G485"/>
    </row>
    <row r="486" spans="1:18">
      <c r="A486" s="121"/>
      <c r="B486" s="121"/>
      <c r="C486" s="121"/>
      <c r="E486"/>
      <c r="G486"/>
    </row>
    <row r="487" spans="1:18">
      <c r="A487" s="121"/>
      <c r="B487" s="121"/>
      <c r="C487" s="121"/>
      <c r="E487"/>
      <c r="G487"/>
    </row>
    <row r="488" spans="1:18">
      <c r="A488" s="121"/>
      <c r="B488" s="121"/>
      <c r="C488" s="121"/>
      <c r="E488"/>
      <c r="G488"/>
    </row>
    <row r="489" spans="1:18">
      <c r="A489" s="121"/>
      <c r="B489" s="121"/>
      <c r="C489" s="121"/>
      <c r="E489"/>
      <c r="G489"/>
    </row>
    <row r="490" spans="1:18">
      <c r="A490" s="121"/>
      <c r="B490" s="121"/>
      <c r="C490" s="121"/>
      <c r="E490"/>
      <c r="G490"/>
    </row>
    <row r="491" spans="1:18">
      <c r="A491" s="121"/>
      <c r="B491" s="121"/>
      <c r="C491" s="121"/>
      <c r="E491"/>
      <c r="G491"/>
    </row>
    <row r="492" spans="1:18">
      <c r="A492" s="121"/>
      <c r="B492" s="121"/>
      <c r="C492" s="121"/>
      <c r="E492"/>
      <c r="G492"/>
    </row>
    <row r="493" spans="1:18">
      <c r="A493" s="121"/>
      <c r="B493" s="121"/>
      <c r="C493" s="121"/>
      <c r="E493"/>
      <c r="G493"/>
    </row>
    <row r="494" spans="1:18">
      <c r="A494" s="121"/>
      <c r="B494" s="121"/>
      <c r="C494" s="121"/>
      <c r="E494"/>
      <c r="G494"/>
    </row>
    <row r="495" spans="1:18">
      <c r="A495" s="121"/>
      <c r="B495" s="121"/>
      <c r="C495" s="121"/>
      <c r="E495"/>
      <c r="G495"/>
    </row>
    <row r="496" spans="1:18">
      <c r="A496" s="121"/>
      <c r="B496" s="121"/>
      <c r="C496" s="121"/>
      <c r="E496"/>
      <c r="G496"/>
    </row>
    <row r="497" spans="1:7">
      <c r="A497" s="121"/>
      <c r="B497" s="121"/>
      <c r="C497" s="121"/>
      <c r="E497"/>
      <c r="G497"/>
    </row>
    <row r="498" spans="1:7">
      <c r="A498" s="121"/>
      <c r="B498" s="121"/>
      <c r="C498" s="121"/>
      <c r="E498"/>
      <c r="G498"/>
    </row>
    <row r="499" spans="1:7">
      <c r="A499" s="121"/>
      <c r="B499" s="121"/>
      <c r="C499" s="121"/>
      <c r="E499"/>
      <c r="G499"/>
    </row>
    <row r="500" spans="1:7">
      <c r="A500" s="121"/>
      <c r="B500" s="121"/>
      <c r="C500" s="121"/>
      <c r="E500"/>
      <c r="G500"/>
    </row>
    <row r="501" spans="1:7">
      <c r="A501" s="121"/>
      <c r="B501" s="121"/>
      <c r="C501" s="121"/>
      <c r="E501"/>
      <c r="G501"/>
    </row>
    <row r="502" spans="1:7">
      <c r="A502" s="121"/>
      <c r="B502" s="121"/>
      <c r="C502" s="121"/>
      <c r="E502"/>
      <c r="G502"/>
    </row>
    <row r="503" spans="1:7">
      <c r="A503" s="121"/>
      <c r="B503" s="121"/>
      <c r="C503" s="121"/>
      <c r="E503"/>
      <c r="G503"/>
    </row>
    <row r="504" spans="1:7">
      <c r="A504" s="121"/>
      <c r="B504" s="121"/>
      <c r="C504" s="121"/>
      <c r="E504"/>
      <c r="G504"/>
    </row>
    <row r="505" spans="1:7">
      <c r="A505" s="121"/>
      <c r="B505" s="121"/>
      <c r="C505" s="121"/>
      <c r="E505"/>
      <c r="G505"/>
    </row>
    <row r="506" spans="1:7">
      <c r="A506" s="121"/>
      <c r="B506" s="121"/>
      <c r="C506" s="121"/>
      <c r="E506"/>
      <c r="G506"/>
    </row>
    <row r="507" spans="1:7">
      <c r="A507" s="121"/>
      <c r="B507" s="121"/>
      <c r="C507" s="121"/>
      <c r="E507"/>
      <c r="G507"/>
    </row>
    <row r="508" spans="1:7">
      <c r="A508" s="121"/>
      <c r="B508" s="121"/>
      <c r="C508" s="121"/>
      <c r="E508"/>
      <c r="G508"/>
    </row>
    <row r="509" spans="1:7">
      <c r="A509" s="121"/>
      <c r="B509" s="121"/>
      <c r="C509" s="121"/>
      <c r="E509"/>
      <c r="G509"/>
    </row>
    <row r="510" spans="1:7">
      <c r="A510" s="121"/>
      <c r="B510" s="121"/>
      <c r="C510" s="121"/>
      <c r="E510"/>
      <c r="G510"/>
    </row>
    <row r="511" spans="1:7">
      <c r="A511" s="121"/>
      <c r="B511" s="121"/>
      <c r="C511" s="121"/>
      <c r="E511"/>
      <c r="G511"/>
    </row>
    <row r="512" spans="1:7">
      <c r="A512" s="121"/>
      <c r="B512" s="121"/>
      <c r="C512" s="121"/>
      <c r="E512"/>
      <c r="G512"/>
    </row>
    <row r="513" spans="1:7">
      <c r="A513" s="121"/>
      <c r="B513" s="121"/>
      <c r="C513" s="121"/>
      <c r="E513"/>
      <c r="G513"/>
    </row>
    <row r="514" spans="1:7">
      <c r="A514" s="121"/>
      <c r="B514" s="121"/>
      <c r="C514" s="121"/>
      <c r="E514"/>
      <c r="G514"/>
    </row>
    <row r="515" spans="1:7">
      <c r="A515" s="121"/>
      <c r="B515" s="121"/>
      <c r="C515" s="121"/>
      <c r="E515"/>
      <c r="G515"/>
    </row>
    <row r="516" spans="1:7">
      <c r="A516" s="121"/>
      <c r="B516" s="121"/>
      <c r="C516" s="121"/>
      <c r="E516"/>
      <c r="G516"/>
    </row>
    <row r="517" spans="1:7">
      <c r="A517" s="121"/>
      <c r="B517" s="121"/>
      <c r="C517" s="121"/>
      <c r="E517"/>
      <c r="G517"/>
    </row>
    <row r="518" spans="1:7">
      <c r="A518" s="121"/>
      <c r="B518" s="121"/>
      <c r="C518" s="121"/>
      <c r="E518"/>
      <c r="G518"/>
    </row>
    <row r="519" spans="1:7">
      <c r="A519" s="121"/>
      <c r="B519" s="121"/>
      <c r="C519" s="121"/>
      <c r="E519"/>
      <c r="G519"/>
    </row>
    <row r="520" spans="1:7">
      <c r="A520" s="121"/>
      <c r="B520" s="121"/>
      <c r="C520" s="121"/>
      <c r="E520"/>
      <c r="G520"/>
    </row>
    <row r="521" spans="1:7">
      <c r="A521" s="121"/>
      <c r="B521" s="121"/>
      <c r="C521" s="121"/>
      <c r="E521"/>
      <c r="G521"/>
    </row>
    <row r="522" spans="1:7">
      <c r="A522" s="121"/>
      <c r="B522" s="121"/>
      <c r="C522" s="121"/>
      <c r="E522"/>
      <c r="G522"/>
    </row>
    <row r="523" spans="1:7">
      <c r="A523" s="121"/>
      <c r="B523" s="121"/>
      <c r="C523" s="121"/>
      <c r="E523"/>
      <c r="G523"/>
    </row>
    <row r="524" spans="1:7">
      <c r="A524" s="121"/>
      <c r="B524" s="121"/>
      <c r="C524" s="121"/>
      <c r="E524"/>
      <c r="G524"/>
    </row>
    <row r="525" spans="1:7">
      <c r="A525" s="121"/>
      <c r="B525" s="121"/>
      <c r="C525" s="121"/>
      <c r="E525"/>
      <c r="G525"/>
    </row>
    <row r="526" spans="1:7">
      <c r="A526" s="121"/>
      <c r="B526" s="121"/>
      <c r="C526" s="121"/>
      <c r="E526"/>
      <c r="G526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6"/>
  </sheetPr>
  <dimension ref="A1:BL254"/>
  <sheetViews>
    <sheetView workbookViewId="0"/>
  </sheetViews>
  <sheetFormatPr defaultColWidth="10.28515625" defaultRowHeight="12.75"/>
  <cols>
    <col min="1" max="1" width="15" style="1" customWidth="1"/>
    <col min="2" max="2" width="5.140625" style="1" customWidth="1"/>
    <col min="3" max="3" width="11.85546875" style="1" customWidth="1"/>
    <col min="4" max="4" width="11.5703125" style="1" customWidth="1"/>
    <col min="5" max="5" width="12.42578125" style="1" customWidth="1"/>
    <col min="6" max="6" width="15.14062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11"/>
    <col min="20" max="24" width="10.28515625" style="1"/>
    <col min="25" max="25" width="12" style="1" customWidth="1"/>
    <col min="26" max="26" width="10.28515625" style="1"/>
    <col min="27" max="27" width="12.140625" style="1" customWidth="1"/>
    <col min="28" max="28" width="11.8554687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244</v>
      </c>
      <c r="V1" s="9" t="s">
        <v>29</v>
      </c>
      <c r="W1" s="22" t="s">
        <v>39</v>
      </c>
      <c r="AA1" s="20" t="s">
        <v>372</v>
      </c>
      <c r="AB1" s="122"/>
      <c r="AC1" s="122" t="s">
        <v>373</v>
      </c>
      <c r="AD1" s="122" t="s">
        <v>374</v>
      </c>
      <c r="AE1" s="123"/>
      <c r="AG1" s="91"/>
      <c r="AW1" s="124" t="s">
        <v>29</v>
      </c>
      <c r="AX1" s="125" t="s">
        <v>375</v>
      </c>
      <c r="AY1" s="22" t="s">
        <v>376</v>
      </c>
      <c r="AZ1" s="126" t="s">
        <v>377</v>
      </c>
      <c r="BA1" s="23" t="s">
        <v>378</v>
      </c>
      <c r="BB1" s="126" t="s">
        <v>379</v>
      </c>
      <c r="BC1" s="23" t="s">
        <v>380</v>
      </c>
      <c r="BD1" s="126" t="s">
        <v>381</v>
      </c>
      <c r="BE1" s="127" t="s">
        <v>382</v>
      </c>
      <c r="BF1" s="23" t="s">
        <v>383</v>
      </c>
      <c r="BG1" s="126" t="s">
        <v>384</v>
      </c>
      <c r="BH1" s="127" t="s">
        <v>385</v>
      </c>
      <c r="BI1" s="23" t="s">
        <v>386</v>
      </c>
      <c r="BJ1" s="126" t="s">
        <v>387</v>
      </c>
      <c r="BK1" s="127" t="s">
        <v>388</v>
      </c>
      <c r="BL1" s="23" t="s">
        <v>208</v>
      </c>
    </row>
    <row r="2" spans="1:64" ht="15.75">
      <c r="A2" s="1" t="s">
        <v>1</v>
      </c>
      <c r="B2" s="3" t="s">
        <v>2</v>
      </c>
      <c r="V2" s="1">
        <v>-30000</v>
      </c>
      <c r="W2" s="76">
        <f t="shared" ref="W2:W38" si="0">+D$11+D$12*V2+D$13*V2^2</f>
        <v>0.17297096109675361</v>
      </c>
      <c r="AA2" s="128" t="s">
        <v>389</v>
      </c>
      <c r="AB2" s="129">
        <f>C7</f>
        <v>41835.861700000001</v>
      </c>
      <c r="AC2" s="130">
        <v>0</v>
      </c>
      <c r="AD2" s="129">
        <f>C8</f>
        <v>0.40964569000000001</v>
      </c>
      <c r="AE2" s="131" t="s">
        <v>390</v>
      </c>
      <c r="AG2" s="91"/>
      <c r="AW2" s="1">
        <v>-30000</v>
      </c>
      <c r="AX2" s="1">
        <f>AB$3+AB$4*AW2+AB$5*AW2^2+AZ2</f>
        <v>0.16917389370496641</v>
      </c>
      <c r="AY2" s="1">
        <f>AB$3+AB$4*AW2+AB$5*AW2^2</f>
        <v>0.17297096109675361</v>
      </c>
      <c r="AZ2" s="1">
        <f>$AB$6*($AB$11/BA2*BB2+$AB$12)</f>
        <v>-3.7970673917872041E-3</v>
      </c>
      <c r="BA2" s="1">
        <f>1+$AB$7*COS(BC2)</f>
        <v>7.7695053332516029E-4</v>
      </c>
      <c r="BB2" s="1">
        <f>SIN(BC2+RADIANS($AB$9))</f>
        <v>7.9212257726771013E-2</v>
      </c>
      <c r="BC2" s="1">
        <f>2*ATAN(BD2)</f>
        <v>-3.1132648662766385</v>
      </c>
      <c r="BD2" s="1">
        <f>SQRT((1+$AB$7)/(1-$AB$7))*TAN(BE2/2)</f>
        <v>-70.59733371268932</v>
      </c>
      <c r="BE2" s="1">
        <f t="shared" ref="BE2:BK2" si="1">$BL2+$AB$7*SIN(BF2)</f>
        <v>11.028154233307411</v>
      </c>
      <c r="BF2" s="1">
        <f t="shared" si="1"/>
        <v>11.028154748306237</v>
      </c>
      <c r="BG2" s="1">
        <f t="shared" si="1"/>
        <v>11.028170560196727</v>
      </c>
      <c r="BH2" s="1">
        <f t="shared" si="1"/>
        <v>11.028652352027269</v>
      </c>
      <c r="BI2" s="1">
        <f t="shared" si="1"/>
        <v>11.040943414042824</v>
      </c>
      <c r="BJ2" s="1">
        <f t="shared" si="1"/>
        <v>11.159002455410878</v>
      </c>
      <c r="BK2" s="1">
        <f t="shared" si="1"/>
        <v>11.51405742931593</v>
      </c>
      <c r="BL2" s="1">
        <f>RADIANS($AB$9)+$AB$18*(AW2-AB$15)</f>
        <v>12.027247840121323</v>
      </c>
    </row>
    <row r="3" spans="1:64">
      <c r="A3" s="132" t="s">
        <v>391</v>
      </c>
      <c r="B3" s="133"/>
      <c r="C3" s="133"/>
      <c r="D3" s="133"/>
      <c r="E3" s="133"/>
      <c r="F3" s="133"/>
      <c r="G3" s="133"/>
      <c r="V3" s="1">
        <v>-28000</v>
      </c>
      <c r="W3" s="76">
        <f t="shared" si="0"/>
        <v>0.15107334299626068</v>
      </c>
      <c r="Y3" s="1">
        <v>6.3835834452076641E-3</v>
      </c>
      <c r="Z3" s="1">
        <f>Y3/AD3</f>
        <v>0.63835834452076645</v>
      </c>
      <c r="AA3" s="134" t="s">
        <v>392</v>
      </c>
      <c r="AB3" s="135">
        <f t="shared" ref="AB3:AB10" si="2">AC3*AD3</f>
        <v>-1.0662847750588397E-2</v>
      </c>
      <c r="AC3" s="80">
        <v>-1.0662847750588396</v>
      </c>
      <c r="AD3" s="1">
        <v>0.01</v>
      </c>
      <c r="AE3" s="136"/>
      <c r="AF3" s="80">
        <v>-1.015854455704909</v>
      </c>
      <c r="AG3" s="80">
        <v>-0.9226740514932299</v>
      </c>
      <c r="AH3" s="80">
        <v>-1.0662847750588396</v>
      </c>
      <c r="AW3" s="1">
        <v>-29000</v>
      </c>
      <c r="AX3" s="1">
        <f t="shared" ref="AX3:AX66" si="3">AB$3+AB$4*AW3+AB$5*AW3^2+AZ3</f>
        <v>0.15608131404247866</v>
      </c>
      <c r="AY3" s="1">
        <f t="shared" ref="AY3:AY66" si="4">AB$3+AB$4*AW3+AB$5*AW3^2</f>
        <v>0.16184973482905471</v>
      </c>
      <c r="AZ3" s="1">
        <f t="shared" ref="AZ3:AZ66" si="5">$AB$6*($AB$11/BA3*BB3+$AB$12)</f>
        <v>-5.7684207865760532E-3</v>
      </c>
      <c r="BA3" s="1">
        <f t="shared" ref="BA3:BA66" si="6">1+$AB$7*COS(BC3)</f>
        <v>9.2267762937436881E-4</v>
      </c>
      <c r="BB3" s="1">
        <f t="shared" ref="BB3:BB66" si="7">SIN(BC3+RADIANS($AB$9))</f>
        <v>7.4477311505915758E-2</v>
      </c>
      <c r="BC3" s="1">
        <f t="shared" ref="BC3:BC66" si="8">2*ATAN(BD3)</f>
        <v>-3.1085158730761897</v>
      </c>
      <c r="BD3" s="1">
        <f t="shared" ref="BD3:BD66" si="9">SQRT((1+$AB$7)/(1-$AB$7))*TAN(BE3/2)</f>
        <v>-60.459863990821724</v>
      </c>
      <c r="BE3" s="1">
        <f t="shared" ref="BE3:BE66" si="10">$BL3+$AB$7*SIN(BF3)</f>
        <v>11.182081857328923</v>
      </c>
      <c r="BF3" s="1">
        <f t="shared" ref="BF3:BF66" si="11">$BL3+$AB$7*SIN(BG3)</f>
        <v>11.182653073426088</v>
      </c>
      <c r="BG3" s="1">
        <f t="shared" ref="BG3:BG66" si="12">$BL3+$AB$7*SIN(BH3)</f>
        <v>11.185700924396039</v>
      </c>
      <c r="BH3" s="1">
        <f t="shared" ref="BH3:BH66" si="13">$BL3+$AB$7*SIN(BI3)</f>
        <v>11.201210307777519</v>
      </c>
      <c r="BI3" s="1">
        <f t="shared" ref="BI3:BI66" si="14">$BL3+$AB$7*SIN(BJ3)</f>
        <v>11.266901276775611</v>
      </c>
      <c r="BJ3" s="1">
        <f t="shared" ref="BJ3:BJ66" si="15">$BL3+$AB$7*SIN(BK3)</f>
        <v>11.451848281829992</v>
      </c>
      <c r="BK3" s="1">
        <f t="shared" ref="BK3:BK66" si="16">$BL3+$AB$7*SIN(BL3)</f>
        <v>11.773053814564179</v>
      </c>
      <c r="BL3" s="1">
        <f t="shared" ref="BL3:BL66" si="17">RADIANS($AB$9)+$AB$18*(AW3-AB$15)</f>
        <v>12.164264261305405</v>
      </c>
    </row>
    <row r="4" spans="1:64">
      <c r="A4" s="5" t="s">
        <v>4</v>
      </c>
      <c r="C4" s="6">
        <v>41835.861700000001</v>
      </c>
      <c r="D4" s="7">
        <v>0.40964569000000001</v>
      </c>
      <c r="V4" s="1">
        <v>-26000</v>
      </c>
      <c r="W4" s="76">
        <f t="shared" si="0"/>
        <v>0.13055506263538727</v>
      </c>
      <c r="Y4" s="1">
        <v>-1.1727498686906049E-6</v>
      </c>
      <c r="Z4" s="1">
        <f>Y4/AD4</f>
        <v>-1.1727498686906048</v>
      </c>
      <c r="AA4" s="137" t="s">
        <v>393</v>
      </c>
      <c r="AB4" s="138">
        <f t="shared" si="2"/>
        <v>-9.4861043800477025E-7</v>
      </c>
      <c r="AC4" s="81">
        <v>-0.9486104380047703</v>
      </c>
      <c r="AD4" s="139">
        <v>9.9999999999999995E-7</v>
      </c>
      <c r="AE4" s="136"/>
      <c r="AF4" s="81">
        <v>-0.93881607195580941</v>
      </c>
      <c r="AG4" s="81">
        <v>-0.94084717778728399</v>
      </c>
      <c r="AH4" s="81">
        <v>-0.9486104380047703</v>
      </c>
      <c r="AW4" s="1">
        <v>-28000</v>
      </c>
      <c r="AX4" s="1">
        <f t="shared" si="3"/>
        <v>0.14299645757511939</v>
      </c>
      <c r="AY4" s="1">
        <f t="shared" si="4"/>
        <v>0.15107334299626068</v>
      </c>
      <c r="AZ4" s="1">
        <f t="shared" si="5"/>
        <v>-8.076885421141303E-3</v>
      </c>
      <c r="BA4" s="1">
        <f t="shared" si="6"/>
        <v>1.199257933026443E-3</v>
      </c>
      <c r="BB4" s="1">
        <f t="shared" si="7"/>
        <v>6.6982676445216383E-2</v>
      </c>
      <c r="BC4" s="1">
        <f t="shared" si="8"/>
        <v>-3.1010024026168783</v>
      </c>
      <c r="BD4" s="1">
        <f t="shared" si="9"/>
        <v>-49.26615011688861</v>
      </c>
      <c r="BE4" s="1">
        <f t="shared" si="10"/>
        <v>11.378220381272246</v>
      </c>
      <c r="BF4" s="1">
        <f t="shared" si="11"/>
        <v>11.38950526180138</v>
      </c>
      <c r="BG4" s="1">
        <f t="shared" si="12"/>
        <v>11.417948439310219</v>
      </c>
      <c r="BH4" s="1">
        <f t="shared" si="13"/>
        <v>11.482737420544696</v>
      </c>
      <c r="BI4" s="1">
        <f t="shared" si="14"/>
        <v>11.606964070480316</v>
      </c>
      <c r="BJ4" s="1">
        <f t="shared" si="15"/>
        <v>11.798537880776491</v>
      </c>
      <c r="BK4" s="1">
        <f t="shared" si="16"/>
        <v>12.039383106203976</v>
      </c>
      <c r="BL4" s="1">
        <f t="shared" si="17"/>
        <v>12.301280682489486</v>
      </c>
    </row>
    <row r="5" spans="1:64">
      <c r="A5" s="77" t="s">
        <v>246</v>
      </c>
      <c r="B5"/>
      <c r="C5" s="78">
        <v>8</v>
      </c>
      <c r="D5" t="s">
        <v>247</v>
      </c>
      <c r="V5" s="1">
        <v>-24000</v>
      </c>
      <c r="W5" s="76">
        <f t="shared" si="0"/>
        <v>0.1114161200141334</v>
      </c>
      <c r="Y5" s="1">
        <v>1.1517036715074848E-10</v>
      </c>
      <c r="Z5" s="1">
        <f>Y5/AD5</f>
        <v>1.1517036715074849</v>
      </c>
      <c r="AA5" s="137" t="s">
        <v>22</v>
      </c>
      <c r="AB5" s="138">
        <f t="shared" si="2"/>
        <v>1.7241721745244324E-10</v>
      </c>
      <c r="AC5" s="81">
        <v>1.7241721745244323</v>
      </c>
      <c r="AD5" s="1">
        <v>1E-10</v>
      </c>
      <c r="AE5" s="136"/>
      <c r="AF5" s="81">
        <v>1.7188857453897239</v>
      </c>
      <c r="AG5" s="81">
        <v>1.7279235881082466</v>
      </c>
      <c r="AH5" s="81">
        <v>1.7241721745244323</v>
      </c>
      <c r="AW5" s="1">
        <v>-27000</v>
      </c>
      <c r="AX5" s="1">
        <f t="shared" si="3"/>
        <v>0.12916250731724571</v>
      </c>
      <c r="AY5" s="1">
        <f t="shared" si="4"/>
        <v>0.14064178559837151</v>
      </c>
      <c r="AZ5" s="1">
        <f t="shared" si="5"/>
        <v>-1.14792782811258E-2</v>
      </c>
      <c r="BA5" s="1">
        <f t="shared" si="6"/>
        <v>2.3391613400264299E-3</v>
      </c>
      <c r="BB5" s="1">
        <f t="shared" si="7"/>
        <v>4.4923921187031264E-2</v>
      </c>
      <c r="BC5" s="1">
        <f t="shared" si="8"/>
        <v>-3.0789085820051261</v>
      </c>
      <c r="BD5" s="1">
        <f t="shared" si="9"/>
        <v>-31.895584068275106</v>
      </c>
      <c r="BE5" s="1">
        <f t="shared" si="10"/>
        <v>11.741866916914642</v>
      </c>
      <c r="BF5" s="1">
        <f t="shared" si="11"/>
        <v>11.795594693602943</v>
      </c>
      <c r="BG5" s="1">
        <f t="shared" si="12"/>
        <v>11.868034624927972</v>
      </c>
      <c r="BH5" s="1">
        <f t="shared" si="13"/>
        <v>11.959284197911472</v>
      </c>
      <c r="BI5" s="1">
        <f t="shared" si="14"/>
        <v>12.066635534255523</v>
      </c>
      <c r="BJ5" s="1">
        <f t="shared" si="15"/>
        <v>12.185421912526419</v>
      </c>
      <c r="BK5" s="1">
        <f t="shared" si="16"/>
        <v>12.310621444693302</v>
      </c>
      <c r="BL5" s="1">
        <f t="shared" si="17"/>
        <v>12.438297103673566</v>
      </c>
    </row>
    <row r="6" spans="1:64">
      <c r="A6" s="5" t="s">
        <v>5</v>
      </c>
      <c r="V6" s="1">
        <v>-22000</v>
      </c>
      <c r="W6" s="76">
        <f t="shared" si="0"/>
        <v>9.3656515132499063E-2</v>
      </c>
      <c r="AA6" s="137" t="s">
        <v>394</v>
      </c>
      <c r="AB6" s="138">
        <f t="shared" si="2"/>
        <v>0.12351341547968665</v>
      </c>
      <c r="AC6" s="81">
        <v>12.351341547968666</v>
      </c>
      <c r="AD6" s="1">
        <v>0.01</v>
      </c>
      <c r="AE6" s="136" t="s">
        <v>390</v>
      </c>
      <c r="AF6" s="81">
        <v>1.7698053484061016</v>
      </c>
      <c r="AG6" s="81">
        <v>1.347376407175495</v>
      </c>
      <c r="AH6" s="81">
        <v>12.351341547968666</v>
      </c>
      <c r="AW6" s="1">
        <v>-26000</v>
      </c>
      <c r="AX6" s="1">
        <f t="shared" si="3"/>
        <v>0.11756160280832118</v>
      </c>
      <c r="AY6" s="1">
        <f t="shared" si="4"/>
        <v>0.13055506263538727</v>
      </c>
      <c r="AZ6" s="1">
        <f t="shared" si="5"/>
        <v>-1.2993459827066099E-2</v>
      </c>
      <c r="BA6" s="1">
        <f t="shared" si="6"/>
        <v>0.25743968663599059</v>
      </c>
      <c r="BB6" s="1">
        <f t="shared" si="7"/>
        <v>0.74538856011494881</v>
      </c>
      <c r="BC6" s="1">
        <f t="shared" si="8"/>
        <v>2.4080982473767496</v>
      </c>
      <c r="BD6" s="1">
        <f t="shared" si="9"/>
        <v>2.6033143309117803</v>
      </c>
      <c r="BE6" s="1">
        <f t="shared" si="10"/>
        <v>12.637726891077588</v>
      </c>
      <c r="BF6" s="1">
        <f t="shared" si="11"/>
        <v>12.628848088553578</v>
      </c>
      <c r="BG6" s="1">
        <f t="shared" si="12"/>
        <v>12.61995094225388</v>
      </c>
      <c r="BH6" s="1">
        <f t="shared" si="13"/>
        <v>12.61103967050548</v>
      </c>
      <c r="BI6" s="1">
        <f t="shared" si="14"/>
        <v>12.602117807229039</v>
      </c>
      <c r="BJ6" s="1">
        <f t="shared" si="15"/>
        <v>12.593188190492013</v>
      </c>
      <c r="BK6" s="1">
        <f t="shared" si="16"/>
        <v>12.584252954590958</v>
      </c>
      <c r="BL6" s="1">
        <f t="shared" si="17"/>
        <v>12.575313524857647</v>
      </c>
    </row>
    <row r="7" spans="1:64">
      <c r="A7" s="1" t="s">
        <v>6</v>
      </c>
      <c r="C7" s="1">
        <f>+C4</f>
        <v>41835.861700000001</v>
      </c>
      <c r="D7" s="1">
        <f>C7-14000*C8</f>
        <v>36100.822039999999</v>
      </c>
      <c r="F7" s="1">
        <f>25000*C8</f>
        <v>10241.142250000001</v>
      </c>
      <c r="V7" s="1">
        <v>-20000</v>
      </c>
      <c r="W7" s="76">
        <f t="shared" si="0"/>
        <v>7.7276247990484298E-2</v>
      </c>
      <c r="AA7" s="137" t="s">
        <v>395</v>
      </c>
      <c r="AB7" s="138">
        <f t="shared" si="2"/>
        <v>0.99962410359177245</v>
      </c>
      <c r="AC7" s="81">
        <v>0.99962410359177245</v>
      </c>
      <c r="AD7" s="1">
        <v>1</v>
      </c>
      <c r="AE7" s="136"/>
      <c r="AF7" s="81">
        <v>0.95649126942101337</v>
      </c>
      <c r="AG7" s="81">
        <v>0.85590268921168278</v>
      </c>
      <c r="AH7" s="81">
        <v>0.99962410359177245</v>
      </c>
      <c r="AW7" s="1">
        <v>-25000</v>
      </c>
      <c r="AX7" s="1">
        <f t="shared" si="3"/>
        <v>0.11513194535889806</v>
      </c>
      <c r="AY7" s="1">
        <f t="shared" si="4"/>
        <v>0.12081317410730788</v>
      </c>
      <c r="AZ7" s="1">
        <f t="shared" si="5"/>
        <v>-5.681228748409815E-3</v>
      </c>
      <c r="BA7" s="1">
        <f t="shared" si="6"/>
        <v>2.008952236173922E-3</v>
      </c>
      <c r="BB7" s="1">
        <f t="shared" si="7"/>
        <v>0.16404670965485163</v>
      </c>
      <c r="BC7" s="1">
        <f t="shared" si="8"/>
        <v>3.0844242195481999</v>
      </c>
      <c r="BD7" s="1">
        <f t="shared" si="9"/>
        <v>34.974812566975146</v>
      </c>
      <c r="BE7" s="1">
        <f t="shared" si="10"/>
        <v>13.460645583231642</v>
      </c>
      <c r="BF7" s="1">
        <f t="shared" si="11"/>
        <v>13.412314148290616</v>
      </c>
      <c r="BG7" s="1">
        <f t="shared" si="12"/>
        <v>13.342114630961033</v>
      </c>
      <c r="BH7" s="1">
        <f t="shared" si="13"/>
        <v>13.24795152115483</v>
      </c>
      <c r="BI7" s="1">
        <f t="shared" si="14"/>
        <v>13.131852784368782</v>
      </c>
      <c r="BJ7" s="1">
        <f t="shared" si="15"/>
        <v>12.99946401072668</v>
      </c>
      <c r="BK7" s="1">
        <f t="shared" si="16"/>
        <v>12.857716902497431</v>
      </c>
      <c r="BL7" s="1">
        <f t="shared" si="17"/>
        <v>12.712329946041727</v>
      </c>
    </row>
    <row r="8" spans="1:64" ht="15.75">
      <c r="A8" s="1" t="s">
        <v>7</v>
      </c>
      <c r="C8" s="1">
        <f>+D4</f>
        <v>0.40964569000000001</v>
      </c>
      <c r="F8" s="1">
        <f>F7/365.24</f>
        <v>28.039487049611218</v>
      </c>
      <c r="V8" s="1">
        <v>-18000</v>
      </c>
      <c r="W8" s="76">
        <f t="shared" si="0"/>
        <v>6.2275318588089074E-2</v>
      </c>
      <c r="AA8" s="137" t="s">
        <v>396</v>
      </c>
      <c r="AB8" s="138">
        <f t="shared" si="2"/>
        <v>51.432151078564992</v>
      </c>
      <c r="AC8" s="81">
        <v>5.1432151078564994</v>
      </c>
      <c r="AD8" s="1">
        <v>10</v>
      </c>
      <c r="AE8" s="136" t="s">
        <v>397</v>
      </c>
      <c r="AF8" s="81">
        <v>5.1485364022295226</v>
      </c>
      <c r="AG8" s="81">
        <v>5.1576559236673152</v>
      </c>
      <c r="AH8" s="81">
        <v>5.1432151078564994</v>
      </c>
      <c r="AW8" s="1">
        <v>-24000</v>
      </c>
      <c r="AX8" s="1">
        <f t="shared" si="3"/>
        <v>0.10999405555170749</v>
      </c>
      <c r="AY8" s="1">
        <f t="shared" si="4"/>
        <v>0.1114161200141334</v>
      </c>
      <c r="AZ8" s="1">
        <f t="shared" si="5"/>
        <v>-1.4220644624259064E-3</v>
      </c>
      <c r="BA8" s="1">
        <f t="shared" si="6"/>
        <v>1.1479169848767068E-3</v>
      </c>
      <c r="BB8" s="1">
        <f t="shared" si="7"/>
        <v>0.14639925807082138</v>
      </c>
      <c r="BC8" s="1">
        <f t="shared" si="8"/>
        <v>3.1022884472830952</v>
      </c>
      <c r="BD8" s="1">
        <f t="shared" si="9"/>
        <v>50.878588099724887</v>
      </c>
      <c r="BE8" s="1">
        <f t="shared" si="10"/>
        <v>13.784572550826786</v>
      </c>
      <c r="BF8" s="1">
        <f t="shared" si="11"/>
        <v>13.776262597248977</v>
      </c>
      <c r="BG8" s="1">
        <f t="shared" si="12"/>
        <v>13.753410606046254</v>
      </c>
      <c r="BH8" s="1">
        <f t="shared" si="13"/>
        <v>13.696351891927534</v>
      </c>
      <c r="BI8" s="1">
        <f t="shared" si="14"/>
        <v>13.577296701455579</v>
      </c>
      <c r="BJ8" s="1">
        <f t="shared" si="15"/>
        <v>13.382097670501919</v>
      </c>
      <c r="BK8" s="1">
        <f t="shared" si="16"/>
        <v>13.128455695819914</v>
      </c>
      <c r="BL8" s="1">
        <f t="shared" si="17"/>
        <v>12.849346367225809</v>
      </c>
    </row>
    <row r="9" spans="1:64" ht="15.75">
      <c r="A9" s="8" t="s">
        <v>8</v>
      </c>
      <c r="B9" s="8"/>
      <c r="C9" s="8">
        <v>218</v>
      </c>
      <c r="D9" s="8" t="str">
        <f>"F"&amp;C9</f>
        <v>F218</v>
      </c>
      <c r="E9" s="8" t="str">
        <f>"G"&amp;C9</f>
        <v>G218</v>
      </c>
      <c r="V9" s="1">
        <v>-16000</v>
      </c>
      <c r="W9" s="76">
        <f t="shared" si="0"/>
        <v>4.8653726925313397E-2</v>
      </c>
      <c r="AA9" s="137" t="s">
        <v>398</v>
      </c>
      <c r="AB9" s="138">
        <f t="shared" si="2"/>
        <v>-6.1663503885357063</v>
      </c>
      <c r="AC9" s="81">
        <v>-0.61663503885357063</v>
      </c>
      <c r="AD9" s="1">
        <v>10</v>
      </c>
      <c r="AE9" s="136" t="s">
        <v>399</v>
      </c>
      <c r="AF9" s="81">
        <v>-4.7488409347357594</v>
      </c>
      <c r="AG9" s="81">
        <v>-6.6066484657983802</v>
      </c>
      <c r="AH9" s="81">
        <v>-0.61663503885357063</v>
      </c>
      <c r="AW9" s="1">
        <v>-23000</v>
      </c>
      <c r="AX9" s="1">
        <f t="shared" si="3"/>
        <v>0.10350875934799982</v>
      </c>
      <c r="AY9" s="1">
        <f t="shared" si="4"/>
        <v>0.10236390035586379</v>
      </c>
      <c r="AZ9" s="1">
        <f t="shared" si="5"/>
        <v>1.1448589921360202E-3</v>
      </c>
      <c r="BA9" s="1">
        <f t="shared" si="6"/>
        <v>8.990704216405021E-4</v>
      </c>
      <c r="BB9" s="1">
        <f t="shared" si="7"/>
        <v>0.13952124362691673</v>
      </c>
      <c r="BC9" s="1">
        <f t="shared" si="8"/>
        <v>3.1092378577847648</v>
      </c>
      <c r="BD9" s="1">
        <f t="shared" si="9"/>
        <v>61.809245741238634</v>
      </c>
      <c r="BE9" s="1">
        <f t="shared" si="10"/>
        <v>13.972392535330648</v>
      </c>
      <c r="BF9" s="1">
        <f t="shared" si="11"/>
        <v>13.972058460473157</v>
      </c>
      <c r="BG9" s="1">
        <f t="shared" si="12"/>
        <v>13.970037364046206</v>
      </c>
      <c r="BH9" s="1">
        <f t="shared" si="13"/>
        <v>13.958291918630616</v>
      </c>
      <c r="BI9" s="1">
        <f t="shared" si="14"/>
        <v>13.901225114356304</v>
      </c>
      <c r="BJ9" s="1">
        <f t="shared" si="15"/>
        <v>13.722390287645862</v>
      </c>
      <c r="BK9" s="1">
        <f t="shared" si="16"/>
        <v>13.393962822665594</v>
      </c>
      <c r="BL9" s="1">
        <f t="shared" si="17"/>
        <v>12.98636278840989</v>
      </c>
    </row>
    <row r="10" spans="1:64">
      <c r="C10" s="9" t="s">
        <v>9</v>
      </c>
      <c r="D10" s="9" t="s">
        <v>10</v>
      </c>
      <c r="V10" s="1">
        <v>-14000</v>
      </c>
      <c r="W10" s="76">
        <f t="shared" si="0"/>
        <v>3.641147300215726E-2</v>
      </c>
      <c r="AA10" s="140" t="s">
        <v>400</v>
      </c>
      <c r="AB10" s="141">
        <f t="shared" si="2"/>
        <v>-6733.8142610615278</v>
      </c>
      <c r="AC10" s="83">
        <v>-0.67338142610615281</v>
      </c>
      <c r="AD10" s="1">
        <v>10000</v>
      </c>
      <c r="AE10" s="136" t="s">
        <v>401</v>
      </c>
      <c r="AF10" s="83">
        <v>-0.89552883058704069</v>
      </c>
      <c r="AG10" s="83">
        <v>-0.99929804736797023</v>
      </c>
      <c r="AH10" s="83">
        <v>-0.67338142610615281</v>
      </c>
      <c r="AW10" s="1">
        <v>-22000</v>
      </c>
      <c r="AX10" s="1">
        <f t="shared" si="3"/>
        <v>9.6833601281014425E-2</v>
      </c>
      <c r="AY10" s="1">
        <f t="shared" si="4"/>
        <v>9.3656515132499063E-2</v>
      </c>
      <c r="AZ10" s="1">
        <f t="shared" si="5"/>
        <v>3.177086148515364E-3</v>
      </c>
      <c r="BA10" s="1">
        <f t="shared" si="6"/>
        <v>7.6252473402416143E-4</v>
      </c>
      <c r="BB10" s="1">
        <f t="shared" si="7"/>
        <v>0.13502305864970998</v>
      </c>
      <c r="BC10" s="1">
        <f t="shared" si="8"/>
        <v>3.1137790365098343</v>
      </c>
      <c r="BD10" s="1">
        <f t="shared" si="9"/>
        <v>71.90258856680984</v>
      </c>
      <c r="BE10" s="1">
        <f t="shared" si="10"/>
        <v>14.122901602780729</v>
      </c>
      <c r="BF10" s="1">
        <f t="shared" si="11"/>
        <v>14.122901572075163</v>
      </c>
      <c r="BG10" s="1">
        <f t="shared" si="12"/>
        <v>14.12289941890017</v>
      </c>
      <c r="BH10" s="1">
        <f t="shared" si="13"/>
        <v>14.122749233003738</v>
      </c>
      <c r="BI10" s="1">
        <f t="shared" si="14"/>
        <v>14.114619812998709</v>
      </c>
      <c r="BJ10" s="1">
        <f t="shared" si="15"/>
        <v>14.007564459350485</v>
      </c>
      <c r="BK10" s="1">
        <f t="shared" si="16"/>
        <v>13.651829834270773</v>
      </c>
      <c r="BL10" s="1">
        <f t="shared" si="17"/>
        <v>13.123379209593971</v>
      </c>
    </row>
    <row r="11" spans="1:64" ht="14.25">
      <c r="A11" s="1" t="s">
        <v>11</v>
      </c>
      <c r="C11" s="10">
        <f ca="1">INTERCEPT(INDIRECT(E9):G9642,INDIRECT(D9):F9642)</f>
        <v>-0.21467078308375925</v>
      </c>
      <c r="D11" s="15">
        <f>AB3</f>
        <v>-1.0662847750588397E-2</v>
      </c>
      <c r="E11" s="12">
        <v>6.3835834452076641E-3</v>
      </c>
      <c r="F11" s="1">
        <v>1</v>
      </c>
      <c r="V11" s="1">
        <v>-12000</v>
      </c>
      <c r="W11" s="76">
        <f t="shared" si="0"/>
        <v>2.5548556818620671E-2</v>
      </c>
      <c r="AA11" s="142" t="s">
        <v>402</v>
      </c>
      <c r="AB11" s="16">
        <f>1-AB7^2</f>
        <v>7.5165151834533095E-4</v>
      </c>
      <c r="AC11" s="16">
        <f>SUM(AE21:AE1948)</f>
        <v>7.7034653351662997E-3</v>
      </c>
      <c r="AD11" s="142" t="s">
        <v>403</v>
      </c>
      <c r="AE11" s="136"/>
      <c r="AF11" s="16">
        <v>7.8362328596458322E-3</v>
      </c>
      <c r="AG11" s="16">
        <v>8.2309538864952462E-3</v>
      </c>
      <c r="AH11" s="1">
        <v>7.7034653351662997E-3</v>
      </c>
      <c r="AW11" s="1">
        <v>-21000</v>
      </c>
      <c r="AX11" s="1">
        <f t="shared" si="3"/>
        <v>9.0175125817319568E-2</v>
      </c>
      <c r="AY11" s="1">
        <f t="shared" si="4"/>
        <v>8.5293964344039255E-2</v>
      </c>
      <c r="AZ11" s="1">
        <f t="shared" si="5"/>
        <v>4.8811614732803075E-3</v>
      </c>
      <c r="BA11" s="1">
        <f t="shared" si="6"/>
        <v>6.7363336715986488E-4</v>
      </c>
      <c r="BB11" s="1">
        <f t="shared" si="7"/>
        <v>0.13164738405344342</v>
      </c>
      <c r="BC11" s="1">
        <f t="shared" si="8"/>
        <v>3.117185125812119</v>
      </c>
      <c r="BD11" s="1">
        <f t="shared" si="9"/>
        <v>81.937864798477648</v>
      </c>
      <c r="BE11" s="1">
        <f t="shared" si="10"/>
        <v>14.253288216877202</v>
      </c>
      <c r="BF11" s="1">
        <f t="shared" si="11"/>
        <v>14.253284298177906</v>
      </c>
      <c r="BG11" s="1">
        <f t="shared" si="12"/>
        <v>14.253318129696138</v>
      </c>
      <c r="BH11" s="1">
        <f t="shared" si="13"/>
        <v>14.253025726167255</v>
      </c>
      <c r="BI11" s="1">
        <f t="shared" si="14"/>
        <v>14.255529201143785</v>
      </c>
      <c r="BJ11" s="1">
        <f t="shared" si="15"/>
        <v>14.231988765791547</v>
      </c>
      <c r="BK11" s="1">
        <f t="shared" si="16"/>
        <v>13.899791489320181</v>
      </c>
      <c r="BL11" s="1">
        <f t="shared" si="17"/>
        <v>13.260395630778051</v>
      </c>
    </row>
    <row r="12" spans="1:64">
      <c r="A12" s="1" t="s">
        <v>12</v>
      </c>
      <c r="C12" s="10">
        <f ca="1">SLOPE(INDIRECT(E9):G9642,INDIRECT(D9):F9642)</f>
        <v>1.1327118137095924E-5</v>
      </c>
      <c r="D12" s="15">
        <f>AB4</f>
        <v>-9.4861043800477025E-7</v>
      </c>
      <c r="E12" s="13">
        <v>-1.1727498686906049E-2</v>
      </c>
      <c r="F12" s="1">
        <v>1E-4</v>
      </c>
      <c r="V12" s="1">
        <v>-10000</v>
      </c>
      <c r="W12" s="76">
        <f t="shared" si="0"/>
        <v>1.606497837470363E-2</v>
      </c>
      <c r="AA12" s="143" t="s">
        <v>404</v>
      </c>
      <c r="AB12" s="16">
        <f>AB7*SIN(RADIANS(AB9))</f>
        <v>-0.1073750986290479</v>
      </c>
      <c r="AE12" s="136"/>
      <c r="AW12" s="1">
        <v>-20000</v>
      </c>
      <c r="AX12" s="1">
        <f t="shared" si="3"/>
        <v>8.3613704525986307E-2</v>
      </c>
      <c r="AY12" s="1">
        <f t="shared" si="4"/>
        <v>7.7276247990484298E-2</v>
      </c>
      <c r="AZ12" s="1">
        <f t="shared" si="5"/>
        <v>6.3374565355020134E-3</v>
      </c>
      <c r="BA12" s="1">
        <f t="shared" si="6"/>
        <v>6.1076107415691805E-4</v>
      </c>
      <c r="BB12" s="1">
        <f t="shared" si="7"/>
        <v>0.12894086659648366</v>
      </c>
      <c r="BC12" s="1">
        <f t="shared" si="8"/>
        <v>3.1199149145484304</v>
      </c>
      <c r="BD12" s="1">
        <f t="shared" si="9"/>
        <v>92.256931169909308</v>
      </c>
      <c r="BE12" s="1">
        <f t="shared" si="10"/>
        <v>14.370032698059454</v>
      </c>
      <c r="BF12" s="1">
        <f t="shared" si="11"/>
        <v>14.370130964798099</v>
      </c>
      <c r="BG12" s="1">
        <f t="shared" si="12"/>
        <v>14.369704771433174</v>
      </c>
      <c r="BH12" s="1">
        <f t="shared" si="13"/>
        <v>14.371547711090631</v>
      </c>
      <c r="BI12" s="1">
        <f t="shared" si="14"/>
        <v>14.363472620276632</v>
      </c>
      <c r="BJ12" s="1">
        <f t="shared" si="15"/>
        <v>14.397035177702898</v>
      </c>
      <c r="BK12" s="1">
        <f t="shared" si="16"/>
        <v>14.135768213964763</v>
      </c>
      <c r="BL12" s="1">
        <f t="shared" si="17"/>
        <v>13.397412051962133</v>
      </c>
    </row>
    <row r="13" spans="1:64" ht="15.75">
      <c r="A13" s="1" t="s">
        <v>13</v>
      </c>
      <c r="C13" s="11" t="s">
        <v>14</v>
      </c>
      <c r="D13" s="15">
        <f>AB5</f>
        <v>1.7241721745244324E-10</v>
      </c>
      <c r="E13" s="14">
        <v>1.1517036715074848E-2</v>
      </c>
      <c r="F13" s="1">
        <v>1E-8</v>
      </c>
      <c r="V13" s="1">
        <v>-8000</v>
      </c>
      <c r="W13" s="76">
        <f t="shared" si="0"/>
        <v>7.9607376704061324E-3</v>
      </c>
      <c r="AA13" s="144" t="s">
        <v>405</v>
      </c>
      <c r="AB13" s="145">
        <f>AB6*86400*300000/149600000</f>
        <v>21.400185355838754</v>
      </c>
      <c r="AC13" s="1" t="s">
        <v>406</v>
      </c>
      <c r="AE13" s="136"/>
      <c r="AW13" s="1">
        <v>-19000</v>
      </c>
      <c r="AX13" s="1">
        <f t="shared" si="3"/>
        <v>7.7197304777067891E-2</v>
      </c>
      <c r="AY13" s="1">
        <f t="shared" si="4"/>
        <v>6.9603366071834247E-2</v>
      </c>
      <c r="AZ13" s="1">
        <f t="shared" si="5"/>
        <v>7.5939387052336455E-3</v>
      </c>
      <c r="BA13" s="1">
        <f t="shared" si="6"/>
        <v>5.6388330243406504E-4</v>
      </c>
      <c r="BB13" s="1">
        <f t="shared" si="7"/>
        <v>0.12667585017282557</v>
      </c>
      <c r="BC13" s="1">
        <f t="shared" si="8"/>
        <v>3.1221986607596155</v>
      </c>
      <c r="BD13" s="1">
        <f t="shared" si="9"/>
        <v>103.12148350744729</v>
      </c>
      <c r="BE13" s="1">
        <f t="shared" si="10"/>
        <v>14.476773857930498</v>
      </c>
      <c r="BF13" s="1">
        <f t="shared" si="11"/>
        <v>14.477331596754636</v>
      </c>
      <c r="BG13" s="1">
        <f t="shared" si="12"/>
        <v>14.475655330831525</v>
      </c>
      <c r="BH13" s="1">
        <f t="shared" si="13"/>
        <v>14.480669596248431</v>
      </c>
      <c r="BI13" s="1">
        <f t="shared" si="14"/>
        <v>14.465451135664351</v>
      </c>
      <c r="BJ13" s="1">
        <f t="shared" si="15"/>
        <v>14.509797796812173</v>
      </c>
      <c r="BK13" s="1">
        <f t="shared" si="16"/>
        <v>14.357905081661006</v>
      </c>
      <c r="BL13" s="1">
        <f t="shared" si="17"/>
        <v>13.534428473146214</v>
      </c>
    </row>
    <row r="14" spans="1:64">
      <c r="A14" s="1" t="s">
        <v>15</v>
      </c>
      <c r="E14" s="1">
        <f>SUM(R21:R577)</f>
        <v>3.2828109588099348E-2</v>
      </c>
      <c r="V14" s="1">
        <v>-6000</v>
      </c>
      <c r="W14" s="76">
        <f t="shared" si="0"/>
        <v>1.2358347057281815E-3</v>
      </c>
      <c r="AA14" s="144" t="s">
        <v>407</v>
      </c>
      <c r="AB14" s="16">
        <f>2*AB5*365.24/C8</f>
        <v>3.0745430033612882E-7</v>
      </c>
      <c r="AC14" s="1" t="s">
        <v>205</v>
      </c>
      <c r="AE14" s="136"/>
      <c r="AW14" s="1">
        <v>-18000</v>
      </c>
      <c r="AX14" s="1">
        <f t="shared" si="3"/>
        <v>7.0961937946911996E-2</v>
      </c>
      <c r="AY14" s="1">
        <f t="shared" si="4"/>
        <v>6.2275318588089074E-2</v>
      </c>
      <c r="AZ14" s="1">
        <f t="shared" si="5"/>
        <v>8.6866193588229224E-3</v>
      </c>
      <c r="BA14" s="1">
        <f t="shared" si="6"/>
        <v>5.2751688355745507E-4</v>
      </c>
      <c r="BB14" s="1">
        <f t="shared" si="7"/>
        <v>0.12471484388873577</v>
      </c>
      <c r="BC14" s="1">
        <f t="shared" si="8"/>
        <v>3.1241753446786968</v>
      </c>
      <c r="BD14" s="1">
        <f t="shared" si="9"/>
        <v>114.8253986601008</v>
      </c>
      <c r="BE14" s="1">
        <f t="shared" si="10"/>
        <v>14.57617959620578</v>
      </c>
      <c r="BF14" s="1">
        <f t="shared" si="11"/>
        <v>14.576407410532969</v>
      </c>
      <c r="BG14" s="1">
        <f t="shared" si="12"/>
        <v>14.575871187206591</v>
      </c>
      <c r="BH14" s="1">
        <f t="shared" si="13"/>
        <v>14.577132361982054</v>
      </c>
      <c r="BI14" s="1">
        <f t="shared" si="14"/>
        <v>14.574160722128774</v>
      </c>
      <c r="BJ14" s="1">
        <f t="shared" si="15"/>
        <v>14.581132925354002</v>
      </c>
      <c r="BK14" s="1">
        <f t="shared" si="16"/>
        <v>14.564606582188061</v>
      </c>
      <c r="BL14" s="1">
        <f t="shared" si="17"/>
        <v>13.671444894330294</v>
      </c>
    </row>
    <row r="15" spans="1:64" ht="15.75">
      <c r="A15" s="5" t="s">
        <v>16</v>
      </c>
      <c r="C15" s="15">
        <f ca="1">(C7+C11)+(C8+C12)*INT(MAX(F21:F2449))</f>
        <v>56522.260749919253</v>
      </c>
      <c r="D15" s="16">
        <f>+C7+INT(MAX(F21:F504))*C8+D11+D12*INT(MAX(F21:F2939))+D13*INT(MAX(F21:F2966)^2)</f>
        <v>56522.246273740515</v>
      </c>
      <c r="E15" s="84" t="s">
        <v>248</v>
      </c>
      <c r="F15" s="78">
        <v>1</v>
      </c>
      <c r="V15" s="1">
        <v>-4000</v>
      </c>
      <c r="W15" s="76">
        <f t="shared" si="0"/>
        <v>-4.1097305193302236E-3</v>
      </c>
      <c r="AA15" s="143" t="s">
        <v>408</v>
      </c>
      <c r="AB15" s="146">
        <f>(AB10-AB2)/AD2</f>
        <v>-118565.0847713338</v>
      </c>
      <c r="AC15" s="1" t="s">
        <v>409</v>
      </c>
      <c r="AE15" s="136"/>
      <c r="AW15" s="1">
        <v>-17000</v>
      </c>
      <c r="AX15" s="1">
        <f t="shared" si="3"/>
        <v>6.494300220277105E-2</v>
      </c>
      <c r="AY15" s="1">
        <f t="shared" si="4"/>
        <v>5.5292105539248793E-2</v>
      </c>
      <c r="AZ15" s="1">
        <f t="shared" si="5"/>
        <v>9.6508966635222623E-3</v>
      </c>
      <c r="BA15" s="1">
        <f t="shared" si="6"/>
        <v>4.9817736873347673E-4</v>
      </c>
      <c r="BB15" s="1">
        <f t="shared" si="7"/>
        <v>0.12295277825852911</v>
      </c>
      <c r="BC15" s="1">
        <f t="shared" si="8"/>
        <v>3.1259510784244893</v>
      </c>
      <c r="BD15" s="1">
        <f t="shared" si="9"/>
        <v>127.86175319421027</v>
      </c>
      <c r="BE15" s="1">
        <f t="shared" si="10"/>
        <v>14.67118301149829</v>
      </c>
      <c r="BF15" s="1">
        <f t="shared" si="11"/>
        <v>14.666693900255764</v>
      </c>
      <c r="BG15" s="1">
        <f t="shared" si="12"/>
        <v>14.675517965512904</v>
      </c>
      <c r="BH15" s="1">
        <f t="shared" si="13"/>
        <v>14.658044716977173</v>
      </c>
      <c r="BI15" s="1">
        <f t="shared" si="14"/>
        <v>14.692162317049691</v>
      </c>
      <c r="BJ15" s="1">
        <f t="shared" si="15"/>
        <v>14.623541449185776</v>
      </c>
      <c r="BK15" s="1">
        <f t="shared" si="16"/>
        <v>14.75456652812694</v>
      </c>
      <c r="BL15" s="1">
        <f t="shared" si="17"/>
        <v>13.808461315514375</v>
      </c>
    </row>
    <row r="16" spans="1:64" ht="15.75">
      <c r="A16" s="5" t="s">
        <v>17</v>
      </c>
      <c r="C16" s="15">
        <f ca="1">+C8+C12</f>
        <v>0.40965701711813712</v>
      </c>
      <c r="D16" s="17" t="e">
        <f>+C8+D12+2*D13*MAX(#REF!)</f>
        <v>#REF!</v>
      </c>
      <c r="E16" s="84" t="s">
        <v>249</v>
      </c>
      <c r="F16" s="147">
        <f ca="1">NOW()+15018.5+$C$5/24</f>
        <v>60366.57229178241</v>
      </c>
      <c r="V16" s="1">
        <v>-2000</v>
      </c>
      <c r="W16" s="76">
        <f t="shared" si="0"/>
        <v>-8.0759580047690821E-3</v>
      </c>
      <c r="AA16" s="142" t="s">
        <v>410</v>
      </c>
      <c r="AB16" s="146">
        <f>365.24*AB8</f>
        <v>18785.078859935078</v>
      </c>
      <c r="AC16" s="1" t="s">
        <v>390</v>
      </c>
      <c r="AD16" s="16"/>
      <c r="AE16" s="136"/>
      <c r="AW16" s="1">
        <v>-16000</v>
      </c>
      <c r="AX16" s="1">
        <f t="shared" si="3"/>
        <v>5.9173153583411998E-2</v>
      </c>
      <c r="AY16" s="1">
        <f t="shared" si="4"/>
        <v>4.8653726925313397E-2</v>
      </c>
      <c r="AZ16" s="1">
        <f t="shared" si="5"/>
        <v>1.05194266580986E-2</v>
      </c>
      <c r="BA16" s="1">
        <f t="shared" si="6"/>
        <v>4.7353298997165894E-4</v>
      </c>
      <c r="BB16" s="1">
        <f t="shared" si="7"/>
        <v>0.12130042356761217</v>
      </c>
      <c r="BC16" s="1">
        <f t="shared" si="8"/>
        <v>3.1276158952503872</v>
      </c>
      <c r="BD16" s="1">
        <f t="shared" si="9"/>
        <v>143.09236755991574</v>
      </c>
      <c r="BE16" s="1">
        <f t="shared" si="10"/>
        <v>14.765191591356228</v>
      </c>
      <c r="BF16" s="1">
        <f t="shared" si="11"/>
        <v>14.746513639753154</v>
      </c>
      <c r="BG16" s="1">
        <f t="shared" si="12"/>
        <v>14.778436189292956</v>
      </c>
      <c r="BH16" s="1">
        <f t="shared" si="13"/>
        <v>14.722964016779347</v>
      </c>
      <c r="BI16" s="1">
        <f t="shared" si="14"/>
        <v>14.816839381465064</v>
      </c>
      <c r="BJ16" s="1">
        <f t="shared" si="15"/>
        <v>14.649324288474505</v>
      </c>
      <c r="BK16" s="1">
        <f t="shared" si="16"/>
        <v>14.926792538230412</v>
      </c>
      <c r="BL16" s="1">
        <f t="shared" si="17"/>
        <v>13.945477736698455</v>
      </c>
    </row>
    <row r="17" spans="1:64" ht="15.75">
      <c r="A17" s="10" t="s">
        <v>18</v>
      </c>
      <c r="C17" s="1">
        <f>COUNT(C21:C1107)</f>
        <v>234</v>
      </c>
      <c r="E17" s="84" t="s">
        <v>250</v>
      </c>
      <c r="F17" s="63">
        <f ca="1">ROUND(2*(F16-$C$7)/$C$8,0)/2+F15</f>
        <v>45237</v>
      </c>
      <c r="R17" s="86" t="s">
        <v>251</v>
      </c>
      <c r="S17" s="87">
        <v>0</v>
      </c>
      <c r="V17" s="1">
        <v>0</v>
      </c>
      <c r="W17" s="76">
        <f t="shared" si="0"/>
        <v>-1.0662847750588397E-2</v>
      </c>
      <c r="AA17" s="142" t="s">
        <v>411</v>
      </c>
      <c r="AB17" s="148">
        <f>AB13^3/AB8^2</f>
        <v>3.7049574784414037</v>
      </c>
      <c r="AE17" s="136"/>
      <c r="AW17" s="1">
        <v>-15000</v>
      </c>
      <c r="AX17" s="1">
        <f t="shared" si="3"/>
        <v>5.3672024143338888E-2</v>
      </c>
      <c r="AY17" s="1">
        <f t="shared" si="4"/>
        <v>4.2360182746282886E-2</v>
      </c>
      <c r="AZ17" s="1">
        <f t="shared" si="5"/>
        <v>1.1311841397056004E-2</v>
      </c>
      <c r="BA17" s="1">
        <f t="shared" si="6"/>
        <v>4.5217753468052013E-4</v>
      </c>
      <c r="BB17" s="1">
        <f t="shared" si="7"/>
        <v>0.11968949886029864</v>
      </c>
      <c r="BC17" s="1">
        <f t="shared" si="8"/>
        <v>3.1292386435859227</v>
      </c>
      <c r="BD17" s="1">
        <f t="shared" si="9"/>
        <v>161.88869544233029</v>
      </c>
      <c r="BE17" s="1">
        <f t="shared" si="10"/>
        <v>14.861374343695708</v>
      </c>
      <c r="BF17" s="1">
        <f t="shared" si="11"/>
        <v>14.814617797826228</v>
      </c>
      <c r="BG17" s="1">
        <f t="shared" si="12"/>
        <v>14.88612463718624</v>
      </c>
      <c r="BH17" s="1">
        <f t="shared" si="13"/>
        <v>14.774084650550419</v>
      </c>
      <c r="BI17" s="1">
        <f t="shared" si="14"/>
        <v>14.943914398235419</v>
      </c>
      <c r="BJ17" s="1">
        <f t="shared" si="15"/>
        <v>14.669265722846788</v>
      </c>
      <c r="BK17" s="1">
        <f t="shared" si="16"/>
        <v>15.080624638763675</v>
      </c>
      <c r="BL17" s="1">
        <f t="shared" si="17"/>
        <v>14.082494157882538</v>
      </c>
    </row>
    <row r="18" spans="1:64" ht="15.75">
      <c r="A18" s="5" t="s">
        <v>252</v>
      </c>
      <c r="C18" s="18">
        <f ca="1">+C15</f>
        <v>56522.260749919253</v>
      </c>
      <c r="D18" s="19">
        <f ca="1">C16</f>
        <v>0.40965701711813712</v>
      </c>
      <c r="E18" s="84" t="s">
        <v>253</v>
      </c>
      <c r="F18" s="16">
        <f ca="1">ROUND(2*(F16-$C$15)/$C$16,0)/2+F15</f>
        <v>9385</v>
      </c>
      <c r="V18" s="1">
        <v>2000</v>
      </c>
      <c r="W18" s="76">
        <f t="shared" si="0"/>
        <v>-1.1870399756788164E-2</v>
      </c>
      <c r="AA18" s="149" t="s">
        <v>412</v>
      </c>
      <c r="AB18" s="150">
        <f>2*PI()/(AB8*365.2422)*AD2</f>
        <v>1.3701642118408092E-4</v>
      </c>
      <c r="AC18" s="151" t="s">
        <v>413</v>
      </c>
      <c r="AD18" s="151"/>
      <c r="AE18" s="152"/>
      <c r="AW18" s="1">
        <v>-14000</v>
      </c>
      <c r="AX18" s="1">
        <f t="shared" si="3"/>
        <v>4.8438496291416923E-2</v>
      </c>
      <c r="AY18" s="1">
        <f t="shared" si="4"/>
        <v>3.641147300215726E-2</v>
      </c>
      <c r="AZ18" s="1">
        <f t="shared" si="5"/>
        <v>1.2027023289259664E-2</v>
      </c>
      <c r="BA18" s="1">
        <f t="shared" si="6"/>
        <v>4.334856231067441E-4</v>
      </c>
      <c r="BB18" s="1">
        <f t="shared" si="7"/>
        <v>0.11808116740123889</v>
      </c>
      <c r="BC18" s="1">
        <f t="shared" si="8"/>
        <v>3.130858463003098</v>
      </c>
      <c r="BD18" s="1">
        <f t="shared" si="9"/>
        <v>186.31873358333274</v>
      </c>
      <c r="BE18" s="1">
        <f t="shared" si="10"/>
        <v>14.96172384559252</v>
      </c>
      <c r="BF18" s="1">
        <f t="shared" si="11"/>
        <v>14.871179784020791</v>
      </c>
      <c r="BG18" s="1">
        <f t="shared" si="12"/>
        <v>14.997857131506038</v>
      </c>
      <c r="BH18" s="1">
        <f t="shared" si="13"/>
        <v>14.815469017188468</v>
      </c>
      <c r="BI18" s="1">
        <f t="shared" si="14"/>
        <v>15.069225492433524</v>
      </c>
      <c r="BJ18" s="1">
        <f t="shared" si="15"/>
        <v>14.691912595987651</v>
      </c>
      <c r="BK18" s="1">
        <f t="shared" si="16"/>
        <v>15.215747634149496</v>
      </c>
      <c r="BL18" s="1">
        <f t="shared" si="17"/>
        <v>14.219510579066618</v>
      </c>
    </row>
    <row r="19" spans="1:64">
      <c r="A19" s="5" t="s">
        <v>254</v>
      </c>
      <c r="C19" s="20">
        <f>+D15</f>
        <v>56522.246273740515</v>
      </c>
      <c r="D19" s="21" t="e">
        <f>+D16</f>
        <v>#REF!</v>
      </c>
      <c r="E19" s="84" t="s">
        <v>255</v>
      </c>
      <c r="F19" s="89">
        <f ca="1">+$C$15+$C$16*F18-15018.5-$C$5/24</f>
        <v>45348.058522239633</v>
      </c>
      <c r="G19" s="1">
        <f>COUNT(G21:G41)</f>
        <v>21</v>
      </c>
      <c r="S19" s="11">
        <f>COUNT(S21:S41)</f>
        <v>21</v>
      </c>
      <c r="V19" s="1">
        <v>4000</v>
      </c>
      <c r="W19" s="76">
        <f t="shared" si="0"/>
        <v>-1.1698614023368387E-2</v>
      </c>
      <c r="AA19" s="153"/>
      <c r="AC19" s="153"/>
      <c r="AW19" s="1">
        <v>-13000</v>
      </c>
      <c r="AX19" s="1">
        <f t="shared" si="3"/>
        <v>4.3452085361820728E-2</v>
      </c>
      <c r="AY19" s="1">
        <f t="shared" si="4"/>
        <v>3.0807597692936527E-2</v>
      </c>
      <c r="AZ19" s="1">
        <f t="shared" si="5"/>
        <v>1.2644487668884201E-2</v>
      </c>
      <c r="BA19" s="1">
        <f t="shared" si="6"/>
        <v>4.1737172356048902E-4</v>
      </c>
      <c r="BB19" s="1">
        <f t="shared" si="7"/>
        <v>0.11646765576519806</v>
      </c>
      <c r="BC19" s="1">
        <f t="shared" si="8"/>
        <v>3.1324831861479829</v>
      </c>
      <c r="BD19" s="1">
        <f t="shared" si="9"/>
        <v>219.55028461948712</v>
      </c>
      <c r="BE19" s="1">
        <f t="shared" si="10"/>
        <v>15.066493950307226</v>
      </c>
      <c r="BF19" s="1">
        <f t="shared" si="11"/>
        <v>14.918132819080913</v>
      </c>
      <c r="BG19" s="1">
        <f t="shared" si="12"/>
        <v>15.111382693924547</v>
      </c>
      <c r="BH19" s="1">
        <f t="shared" si="13"/>
        <v>14.852096307597753</v>
      </c>
      <c r="BI19" s="1">
        <f t="shared" si="14"/>
        <v>15.189258539188208</v>
      </c>
      <c r="BJ19" s="1">
        <f t="shared" si="15"/>
        <v>14.723374477407802</v>
      </c>
      <c r="BK19" s="1">
        <f t="shared" si="16"/>
        <v>15.332197015040682</v>
      </c>
      <c r="BL19" s="1">
        <f t="shared" si="17"/>
        <v>14.356527000250699</v>
      </c>
    </row>
    <row r="20" spans="1:64" ht="14.25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9" t="s">
        <v>30</v>
      </c>
      <c r="H20" s="22" t="s">
        <v>95</v>
      </c>
      <c r="I20" s="9" t="s">
        <v>138</v>
      </c>
      <c r="J20" s="22" t="s">
        <v>256</v>
      </c>
      <c r="K20" s="22" t="s">
        <v>257</v>
      </c>
      <c r="L20" s="22" t="s">
        <v>258</v>
      </c>
      <c r="M20" s="22" t="s">
        <v>259</v>
      </c>
      <c r="N20" s="22" t="s">
        <v>260</v>
      </c>
      <c r="O20" s="22" t="s">
        <v>38</v>
      </c>
      <c r="P20" s="22" t="s">
        <v>39</v>
      </c>
      <c r="Q20" s="9" t="s">
        <v>40</v>
      </c>
      <c r="R20" s="22" t="s">
        <v>42</v>
      </c>
      <c r="S20" s="22" t="s">
        <v>43</v>
      </c>
      <c r="T20" s="22" t="s">
        <v>44</v>
      </c>
      <c r="U20" s="22" t="s">
        <v>261</v>
      </c>
      <c r="V20" s="1">
        <v>6000</v>
      </c>
      <c r="W20" s="76">
        <f t="shared" si="0"/>
        <v>-1.0147490550329062E-2</v>
      </c>
      <c r="Z20" s="9" t="s">
        <v>29</v>
      </c>
      <c r="AA20" s="22" t="s">
        <v>414</v>
      </c>
      <c r="AB20" s="22" t="s">
        <v>415</v>
      </c>
      <c r="AC20" s="22" t="s">
        <v>416</v>
      </c>
      <c r="AD20" s="22" t="s">
        <v>417</v>
      </c>
      <c r="AE20" s="22" t="s">
        <v>418</v>
      </c>
      <c r="AF20" s="22" t="s">
        <v>419</v>
      </c>
      <c r="AG20" s="23"/>
      <c r="AH20" s="22" t="s">
        <v>377</v>
      </c>
      <c r="AI20" s="22" t="s">
        <v>378</v>
      </c>
      <c r="AJ20" s="22" t="s">
        <v>379</v>
      </c>
      <c r="AK20" s="22" t="s">
        <v>420</v>
      </c>
      <c r="AL20" s="22" t="s">
        <v>380</v>
      </c>
      <c r="AM20" s="22" t="s">
        <v>381</v>
      </c>
      <c r="AN20" s="9" t="s">
        <v>382</v>
      </c>
      <c r="AO20" s="9" t="s">
        <v>383</v>
      </c>
      <c r="AP20" s="9" t="s">
        <v>384</v>
      </c>
      <c r="AQ20" s="9" t="s">
        <v>385</v>
      </c>
      <c r="AR20" s="9" t="s">
        <v>386</v>
      </c>
      <c r="AS20" s="9" t="s">
        <v>387</v>
      </c>
      <c r="AT20" s="9" t="s">
        <v>388</v>
      </c>
      <c r="AU20" s="9" t="s">
        <v>208</v>
      </c>
      <c r="AV20" s="154"/>
      <c r="AW20" s="1">
        <v>-12000</v>
      </c>
      <c r="AX20" s="1">
        <f t="shared" si="3"/>
        <v>3.8683055678585251E-2</v>
      </c>
      <c r="AY20" s="1">
        <f t="shared" si="4"/>
        <v>2.5548556818620671E-2</v>
      </c>
      <c r="AZ20" s="1">
        <f t="shared" si="5"/>
        <v>1.3134498859964577E-2</v>
      </c>
      <c r="BA20" s="1">
        <f t="shared" si="6"/>
        <v>4.0399313474059895E-4</v>
      </c>
      <c r="BB20" s="1">
        <f t="shared" si="7"/>
        <v>0.11486666305049978</v>
      </c>
      <c r="BC20" s="1">
        <f t="shared" si="8"/>
        <v>3.1340949974741732</v>
      </c>
      <c r="BD20" s="1">
        <f t="shared" si="9"/>
        <v>266.74878122021988</v>
      </c>
      <c r="BE20" s="1">
        <f t="shared" si="10"/>
        <v>15.174161222656876</v>
      </c>
      <c r="BF20" s="1">
        <f t="shared" si="11"/>
        <v>14.959008314229843</v>
      </c>
      <c r="BG20" s="1">
        <f t="shared" si="12"/>
        <v>15.223605693862808</v>
      </c>
      <c r="BH20" s="1">
        <f t="shared" si="13"/>
        <v>14.889148386571701</v>
      </c>
      <c r="BI20" s="1">
        <f t="shared" si="14"/>
        <v>15.301074826808515</v>
      </c>
      <c r="BJ20" s="1">
        <f t="shared" si="15"/>
        <v>14.767493512088246</v>
      </c>
      <c r="BK20" s="1">
        <f t="shared" si="16"/>
        <v>15.430358293078026</v>
      </c>
      <c r="BL20" s="1">
        <f t="shared" si="17"/>
        <v>14.493543421434779</v>
      </c>
    </row>
    <row r="21" spans="1:64">
      <c r="A21" s="99" t="s">
        <v>306</v>
      </c>
      <c r="B21" s="99" t="s">
        <v>54</v>
      </c>
      <c r="C21" s="100">
        <v>30573.393</v>
      </c>
      <c r="D21" s="100" t="s">
        <v>95</v>
      </c>
      <c r="E21" s="1">
        <f>+(C21-C$7)/C$8</f>
        <v>-27493.194667811593</v>
      </c>
      <c r="F21" s="101">
        <f>ROUND(2*E21,0)/2-0.5</f>
        <v>-27493.5</v>
      </c>
      <c r="G21" s="1">
        <f t="shared" ref="G21:G84" si="18">+C21-(C$7+F21*C$8)</f>
        <v>0.12507801499668858</v>
      </c>
      <c r="H21" s="1">
        <f>G21</f>
        <v>0.12507801499668858</v>
      </c>
      <c r="O21" s="1">
        <f ca="1">+C$11+C$12*$F21</f>
        <v>-0.52609290558600608</v>
      </c>
      <c r="P21" s="1">
        <f>+D$11+D$12*F21+D$13*F21^2</f>
        <v>0.14574666215449414</v>
      </c>
      <c r="Q21" s="27">
        <f>+C21-15018.5</f>
        <v>15554.893</v>
      </c>
      <c r="R21" s="1">
        <f>+(P21-G21)^2</f>
        <v>4.2719297533386382E-4</v>
      </c>
      <c r="S21" s="11">
        <v>0.2</v>
      </c>
      <c r="T21" s="1">
        <f>+S21*R21</f>
        <v>8.5438595066772771E-5</v>
      </c>
      <c r="U21" s="1">
        <f>+G21-P21</f>
        <v>-2.0668647157805559E-2</v>
      </c>
      <c r="V21" s="1">
        <v>8000</v>
      </c>
      <c r="W21" s="76">
        <f t="shared" si="0"/>
        <v>-7.217029337670192E-3</v>
      </c>
      <c r="Z21" s="1">
        <f t="shared" ref="Z21:Z84" si="19">F21</f>
        <v>-27493.5</v>
      </c>
      <c r="AA21" s="1">
        <f t="shared" ref="AA21:AA84" si="20">AB$3+AB$4*Z21+AB$5*Z21^2+AH21</f>
        <v>0.13617090274252347</v>
      </c>
      <c r="AB21" s="1">
        <f t="shared" ref="AB21:AB82" si="21">IF(S21&lt;&gt;0,G21-AH21,-9999)</f>
        <v>0.13465377440865925</v>
      </c>
      <c r="AC21" s="1">
        <f t="shared" ref="AC21:AC82" si="22">+G21-P21</f>
        <v>-2.0668647157805559E-2</v>
      </c>
      <c r="AD21" s="1">
        <f t="shared" ref="AD21:AD85" si="23">G21-AA21</f>
        <v>-1.109288774583489E-2</v>
      </c>
      <c r="AE21" s="1">
        <f t="shared" ref="AE21:AE84" si="24">+(G21-AA21)^2*S21</f>
        <v>2.4610431708338775E-5</v>
      </c>
      <c r="AF21" s="1">
        <f>IF(S21&lt;&gt;0,G21-P21,-9999)</f>
        <v>-2.0668647157805559E-2</v>
      </c>
      <c r="AG21" s="11"/>
      <c r="AH21" s="1">
        <f>$AB$6*($AB$11/AI21*AJ21+$AB$12)</f>
        <v>-9.575759411970669E-3</v>
      </c>
      <c r="AI21" s="1">
        <f>1+$AB$7*COS(AL21)</f>
        <v>1.509803138942889E-3</v>
      </c>
      <c r="AJ21" s="1">
        <f>SIN(AL21+RADIANS($AB$9))</f>
        <v>5.9952123452908082E-2</v>
      </c>
      <c r="AK21" s="1">
        <f>$AB$7*SIN(AL21)</f>
        <v>-4.7599109802831732E-2</v>
      </c>
      <c r="AL21" s="1">
        <f>2*ATAN(AM21)</f>
        <v>-3.0939576320343543</v>
      </c>
      <c r="AM21" s="1">
        <f>SQRT((1+$AB$7)/(1-$AB$7))*TAN(AN21/2)</f>
        <v>-41.9779762421934</v>
      </c>
      <c r="AN21" s="1">
        <f t="shared" ref="AN21:AT21" si="25">$AU21+$AB$7*SIN(AO21)</f>
        <v>11.521878865927828</v>
      </c>
      <c r="AO21" s="1">
        <f t="shared" si="25"/>
        <v>11.552053944284445</v>
      </c>
      <c r="AP21" s="1">
        <f t="shared" si="25"/>
        <v>11.606820634778305</v>
      </c>
      <c r="AQ21" s="1">
        <f t="shared" si="25"/>
        <v>11.696654103769674</v>
      </c>
      <c r="AR21" s="1">
        <f t="shared" si="25"/>
        <v>11.826382878291097</v>
      </c>
      <c r="AS21" s="1">
        <f t="shared" si="25"/>
        <v>11.990576185470248</v>
      </c>
      <c r="AT21" s="1">
        <f t="shared" si="25"/>
        <v>12.176308085868225</v>
      </c>
      <c r="AU21" s="1">
        <f>RADIANS($AB$9)+$AB$18*(F21-AB$15)</f>
        <v>12.370679499819222</v>
      </c>
      <c r="AW21" s="1">
        <v>-11000</v>
      </c>
      <c r="AX21" s="1">
        <f t="shared" si="3"/>
        <v>3.4106545274262393E-2</v>
      </c>
      <c r="AY21" s="1">
        <f t="shared" si="4"/>
        <v>2.0634350379209708E-2</v>
      </c>
      <c r="AZ21" s="1">
        <f t="shared" si="5"/>
        <v>1.3472194895052681E-2</v>
      </c>
      <c r="BA21" s="1">
        <f t="shared" si="6"/>
        <v>3.9349503510355266E-4</v>
      </c>
      <c r="BB21" s="1">
        <f t="shared" si="7"/>
        <v>0.11331306947679189</v>
      </c>
      <c r="BC21" s="1">
        <f t="shared" si="8"/>
        <v>3.1356588021791225</v>
      </c>
      <c r="BD21" s="1">
        <f t="shared" si="9"/>
        <v>337.04823278315962</v>
      </c>
      <c r="BE21" s="1">
        <f t="shared" si="10"/>
        <v>15.281744205215178</v>
      </c>
      <c r="BF21" s="1">
        <f t="shared" si="11"/>
        <v>14.998496583045066</v>
      </c>
      <c r="BG21" s="1">
        <f t="shared" si="12"/>
        <v>15.331025338247986</v>
      </c>
      <c r="BH21" s="1">
        <f t="shared" si="13"/>
        <v>14.931544599992003</v>
      </c>
      <c r="BI21" s="1">
        <f t="shared" si="14"/>
        <v>15.402119452492961</v>
      </c>
      <c r="BJ21" s="1">
        <f t="shared" si="15"/>
        <v>14.826217934829533</v>
      </c>
      <c r="BK21" s="1">
        <f t="shared" si="16"/>
        <v>15.510959774803183</v>
      </c>
      <c r="BL21" s="1">
        <f t="shared" si="17"/>
        <v>14.63055984261886</v>
      </c>
    </row>
    <row r="22" spans="1:64">
      <c r="A22" s="16" t="s">
        <v>308</v>
      </c>
      <c r="B22" s="15" t="s">
        <v>50</v>
      </c>
      <c r="C22" s="17">
        <v>31023.383000000002</v>
      </c>
      <c r="D22" s="17" t="s">
        <v>138</v>
      </c>
      <c r="E22" s="1">
        <f t="shared" ref="E22:E83" si="26">+(C22-C$7)/C$8</f>
        <v>-26394.708803112269</v>
      </c>
      <c r="F22" s="101">
        <f>ROUND(2*E22,0)/2-0.5</f>
        <v>-26395</v>
      </c>
      <c r="G22" s="1">
        <f t="shared" si="18"/>
        <v>0.11928754999826197</v>
      </c>
      <c r="J22" s="1">
        <f t="shared" ref="J22:J41" si="27">G22</f>
        <v>0.11928754999826197</v>
      </c>
      <c r="O22" s="1">
        <f ca="1">+C$11+C$12*$F22</f>
        <v>-0.51365006631240617</v>
      </c>
      <c r="P22" s="1">
        <f t="shared" ref="P22:P83" si="28">+D$11+D$12*F22+D$13*F22^2</f>
        <v>0.13449811480122534</v>
      </c>
      <c r="Q22" s="27">
        <f t="shared" ref="Q22:Q83" si="29">+C22-15018.5</f>
        <v>16004.883000000002</v>
      </c>
      <c r="R22" s="1">
        <f t="shared" ref="R22:R83" si="30">+(P22-G22)^2</f>
        <v>2.3136128162514817E-4</v>
      </c>
      <c r="S22" s="11">
        <v>1</v>
      </c>
      <c r="T22" s="1">
        <f t="shared" ref="T22:T83" si="31">+S22*R22</f>
        <v>2.3136128162514817E-4</v>
      </c>
      <c r="U22" s="1">
        <f t="shared" ref="U22:U83" si="32">+G22-P22</f>
        <v>-1.5210564802963372E-2</v>
      </c>
      <c r="V22" s="1">
        <v>10000</v>
      </c>
      <c r="W22" s="76">
        <f t="shared" si="0"/>
        <v>-2.9072303853917743E-3</v>
      </c>
      <c r="Z22" s="1">
        <f t="shared" si="19"/>
        <v>-26395</v>
      </c>
      <c r="AA22" s="1">
        <f t="shared" si="20"/>
        <v>0.12088007349096616</v>
      </c>
      <c r="AB22" s="1">
        <f t="shared" si="21"/>
        <v>0.13290559130852114</v>
      </c>
      <c r="AC22" s="1">
        <f t="shared" si="22"/>
        <v>-1.5210564802963372E-2</v>
      </c>
      <c r="AD22" s="1">
        <f t="shared" si="23"/>
        <v>-1.5925234927041954E-3</v>
      </c>
      <c r="AE22" s="1">
        <f t="shared" si="24"/>
        <v>2.5361310748147695E-6</v>
      </c>
      <c r="AF22" s="1">
        <f t="shared" ref="AF22:AF83" si="33">IF(S22&lt;&gt;0,G22-P22,-9999)</f>
        <v>-1.5210564802963372E-2</v>
      </c>
      <c r="AG22" s="11"/>
      <c r="AH22" s="1">
        <f t="shared" ref="AH22:AH85" si="34">$AB$6*($AB$11/AI22*AJ22+$AB$12)</f>
        <v>-1.3618041310259177E-2</v>
      </c>
      <c r="AI22" s="1">
        <f t="shared" ref="AI22:AI85" si="35">1+$AB$7*COS(AL22)</f>
        <v>1.2362158704700033E-2</v>
      </c>
      <c r="AJ22" s="1">
        <f t="shared" ref="AJ22:AJ85" si="36">SIN(AL22+RADIANS($AB$9))</f>
        <v>-4.7374044607370706E-2</v>
      </c>
      <c r="AK22" s="1">
        <f t="shared" ref="AK22:AK85" si="37">$AB$7*SIN(AL22)</f>
        <v>-0.15433678408990645</v>
      </c>
      <c r="AL22" s="1">
        <f t="shared" ref="AL22:AL85" si="38">2*ATAN(AM22)</f>
        <v>-2.9865777536883904</v>
      </c>
      <c r="AM22" s="1">
        <f t="shared" ref="AM22:AM85" si="39">SQRT((1+$AB$7)/(1-$AB$7))*TAN(AN22/2)</f>
        <v>-12.876139389618379</v>
      </c>
      <c r="AN22" s="1">
        <f t="shared" ref="AN22:AN85" si="40">$AU22+$AB$7*SIN(AO22)</f>
        <v>12.216889652568208</v>
      </c>
      <c r="AO22" s="1">
        <f t="shared" ref="AO22:AO85" si="41">$AU22+$AB$7*SIN(AP22)</f>
        <v>12.257044487609921</v>
      </c>
      <c r="AP22" s="1">
        <f t="shared" ref="AP22:AP85" si="42">$AU22+$AB$7*SIN(AQ22)</f>
        <v>12.298947651512636</v>
      </c>
      <c r="AQ22" s="1">
        <f t="shared" ref="AQ22:AQ85" si="43">$AU22+$AB$7*SIN(AR22)</f>
        <v>12.342169072034649</v>
      </c>
      <c r="AR22" s="1">
        <f t="shared" ref="AR22:AR85" si="44">$AU22+$AB$7*SIN(AS22)</f>
        <v>12.386308904591628</v>
      </c>
      <c r="AS22" s="1">
        <f t="shared" ref="AS22:AS85" si="45">$AU22+$AB$7*SIN(AT22)</f>
        <v>12.431023907651113</v>
      </c>
      <c r="AT22" s="1">
        <f t="shared" ref="AT22:AT85" si="46">$AU22+$AB$7*SIN(AU22)</f>
        <v>12.476045806766638</v>
      </c>
      <c r="AU22" s="1">
        <f t="shared" ref="AU22:AU85" si="47">RADIANS($AB$9)+$AB$18*(F22-AB$15)</f>
        <v>12.521192038489936</v>
      </c>
      <c r="AW22" s="1">
        <v>-10000</v>
      </c>
      <c r="AX22" s="1">
        <f t="shared" si="3"/>
        <v>2.9715079640687501E-2</v>
      </c>
      <c r="AY22" s="1">
        <f t="shared" si="4"/>
        <v>1.606497837470363E-2</v>
      </c>
      <c r="AZ22" s="1">
        <f t="shared" si="5"/>
        <v>1.365010126598387E-2</v>
      </c>
      <c r="BA22" s="1">
        <f t="shared" si="6"/>
        <v>3.8585297307414113E-4</v>
      </c>
      <c r="BB22" s="1">
        <f t="shared" si="7"/>
        <v>0.11185182331567034</v>
      </c>
      <c r="BC22" s="1">
        <f t="shared" si="8"/>
        <v>3.1371293979561736</v>
      </c>
      <c r="BD22" s="1">
        <f t="shared" si="9"/>
        <v>448.1026506358773</v>
      </c>
      <c r="BE22" s="1">
        <f t="shared" si="10"/>
        <v>15.385261978003197</v>
      </c>
      <c r="BF22" s="1">
        <f t="shared" si="11"/>
        <v>15.041871382956762</v>
      </c>
      <c r="BG22" s="1">
        <f t="shared" si="12"/>
        <v>15.429999375871372</v>
      </c>
      <c r="BH22" s="1">
        <f t="shared" si="13"/>
        <v>14.983581982648349</v>
      </c>
      <c r="BI22" s="1">
        <f t="shared" si="14"/>
        <v>15.490158328407416</v>
      </c>
      <c r="BJ22" s="1">
        <f t="shared" si="15"/>
        <v>14.9000398947923</v>
      </c>
      <c r="BK22" s="1">
        <f t="shared" si="16"/>
        <v>15.57505891017329</v>
      </c>
      <c r="BL22" s="1">
        <f t="shared" si="17"/>
        <v>14.767576263802942</v>
      </c>
    </row>
    <row r="23" spans="1:64">
      <c r="A23" s="16" t="s">
        <v>309</v>
      </c>
      <c r="B23" s="15" t="s">
        <v>54</v>
      </c>
      <c r="C23" s="17">
        <v>34179.453300000001</v>
      </c>
      <c r="D23" s="17" t="s">
        <v>138</v>
      </c>
      <c r="E23" s="1">
        <f t="shared" si="26"/>
        <v>-18690.318455443776</v>
      </c>
      <c r="F23" s="1">
        <f>ROUND(2*E23,0)/2</f>
        <v>-18690.5</v>
      </c>
      <c r="G23" s="1">
        <f t="shared" si="18"/>
        <v>7.4368945002788678E-2</v>
      </c>
      <c r="J23" s="1">
        <f t="shared" si="27"/>
        <v>7.4368945002788678E-2</v>
      </c>
      <c r="O23" s="1">
        <f ca="1">+C$11+C$12*$F23</f>
        <v>-0.42638028462515065</v>
      </c>
      <c r="P23" s="1">
        <f t="shared" si="28"/>
        <v>6.7298488135177664E-2</v>
      </c>
      <c r="Q23" s="27">
        <f t="shared" si="29"/>
        <v>19160.953300000001</v>
      </c>
      <c r="R23" s="1">
        <f t="shared" si="30"/>
        <v>4.9991360316747748E-5</v>
      </c>
      <c r="S23" s="11">
        <v>1</v>
      </c>
      <c r="T23" s="1">
        <f t="shared" si="31"/>
        <v>4.9991360316747748E-5</v>
      </c>
      <c r="U23" s="1">
        <f t="shared" si="32"/>
        <v>7.0704568676110136E-3</v>
      </c>
      <c r="V23" s="1">
        <v>12000</v>
      </c>
      <c r="W23" s="76">
        <f t="shared" si="0"/>
        <v>2.7819063065061891E-3</v>
      </c>
      <c r="Z23" s="1">
        <f t="shared" si="19"/>
        <v>-18690.5</v>
      </c>
      <c r="AA23" s="1">
        <f t="shared" si="20"/>
        <v>7.5246487050673244E-2</v>
      </c>
      <c r="AB23" s="1">
        <f t="shared" si="21"/>
        <v>6.6420946087293098E-2</v>
      </c>
      <c r="AC23" s="1">
        <f t="shared" si="22"/>
        <v>7.0704568676110136E-3</v>
      </c>
      <c r="AD23" s="1">
        <f t="shared" si="23"/>
        <v>-8.7754204788456636E-4</v>
      </c>
      <c r="AE23" s="1">
        <f t="shared" si="24"/>
        <v>7.7008004580543852E-7</v>
      </c>
      <c r="AF23" s="1">
        <f t="shared" si="33"/>
        <v>7.0704568676110136E-3</v>
      </c>
      <c r="AG23" s="11"/>
      <c r="AH23" s="1">
        <f t="shared" si="34"/>
        <v>7.947998915495573E-3</v>
      </c>
      <c r="AI23" s="1">
        <f t="shared" si="35"/>
        <v>5.5169470287808053E-4</v>
      </c>
      <c r="AJ23" s="1">
        <f t="shared" si="36"/>
        <v>0.12604169054775868</v>
      </c>
      <c r="AK23" s="1">
        <f t="shared" si="37"/>
        <v>1.87465602275621E-2</v>
      </c>
      <c r="AL23" s="1">
        <f t="shared" si="38"/>
        <v>3.1228379445062724</v>
      </c>
      <c r="AM23" s="1">
        <f t="shared" si="39"/>
        <v>106.63675813708858</v>
      </c>
      <c r="AN23" s="1">
        <f t="shared" si="40"/>
        <v>14.508198892992262</v>
      </c>
      <c r="AO23" s="1">
        <f t="shared" si="41"/>
        <v>14.508859196015962</v>
      </c>
      <c r="AP23" s="1">
        <f t="shared" si="42"/>
        <v>14.50703619688433</v>
      </c>
      <c r="AQ23" s="1">
        <f t="shared" si="43"/>
        <v>14.512048677494553</v>
      </c>
      <c r="AR23" s="1">
        <f t="shared" si="44"/>
        <v>14.49810686991408</v>
      </c>
      <c r="AS23" s="1">
        <f t="shared" si="45"/>
        <v>14.535733521677221</v>
      </c>
      <c r="AT23" s="1">
        <f t="shared" si="46"/>
        <v>14.423595412912663</v>
      </c>
      <c r="AU23" s="1">
        <f t="shared" si="47"/>
        <v>13.576835055502686</v>
      </c>
      <c r="AW23" s="1">
        <v>-9000</v>
      </c>
      <c r="AX23" s="1">
        <f t="shared" si="3"/>
        <v>2.5525245283281744E-2</v>
      </c>
      <c r="AY23" s="1">
        <f t="shared" si="4"/>
        <v>1.1840440805102437E-2</v>
      </c>
      <c r="AZ23" s="1">
        <f t="shared" si="5"/>
        <v>1.3684804478179307E-2</v>
      </c>
      <c r="BA23" s="1">
        <f t="shared" si="6"/>
        <v>3.808128623999929E-4</v>
      </c>
      <c r="BB23" s="1">
        <f t="shared" si="7"/>
        <v>0.11053313381303728</v>
      </c>
      <c r="BC23" s="1">
        <f t="shared" si="8"/>
        <v>3.1384563159241674</v>
      </c>
      <c r="BD23" s="1">
        <f t="shared" si="9"/>
        <v>637.68591707581902</v>
      </c>
      <c r="BE23" s="1">
        <f t="shared" si="10"/>
        <v>15.480201862989771</v>
      </c>
      <c r="BF23" s="1">
        <f t="shared" si="11"/>
        <v>15.094349624730373</v>
      </c>
      <c r="BG23" s="1">
        <f t="shared" si="12"/>
        <v>15.516976008726759</v>
      </c>
      <c r="BH23" s="1">
        <f t="shared" si="13"/>
        <v>15.04860014088565</v>
      </c>
      <c r="BI23" s="1">
        <f t="shared" si="14"/>
        <v>15.563398644723787</v>
      </c>
      <c r="BJ23" s="1">
        <f t="shared" si="15"/>
        <v>14.988403424816076</v>
      </c>
      <c r="BK23" s="1">
        <f t="shared" si="16"/>
        <v>15.624022471562787</v>
      </c>
      <c r="BL23" s="1">
        <f t="shared" si="17"/>
        <v>14.904592684987023</v>
      </c>
    </row>
    <row r="24" spans="1:64">
      <c r="A24" s="24" t="s">
        <v>262</v>
      </c>
      <c r="B24" s="35"/>
      <c r="C24" s="33">
        <v>34179.453399999999</v>
      </c>
      <c r="D24" s="33"/>
      <c r="E24" s="1">
        <f t="shared" si="26"/>
        <v>-18690.318211330388</v>
      </c>
      <c r="F24" s="1">
        <f t="shared" ref="F24:F85" si="48">ROUND(2*E24,0)/2</f>
        <v>-18690.5</v>
      </c>
      <c r="G24" s="1">
        <f t="shared" si="18"/>
        <v>7.4468945000262465E-2</v>
      </c>
      <c r="J24" s="1">
        <f t="shared" si="27"/>
        <v>7.4468945000262465E-2</v>
      </c>
      <c r="P24" s="1">
        <f t="shared" si="28"/>
        <v>6.7298488135177664E-2</v>
      </c>
      <c r="Q24" s="27">
        <f t="shared" si="29"/>
        <v>19160.953399999999</v>
      </c>
      <c r="R24" s="1">
        <f t="shared" si="30"/>
        <v>5.1415451654041751E-5</v>
      </c>
      <c r="S24" s="11">
        <v>1</v>
      </c>
      <c r="T24" s="1">
        <f t="shared" si="31"/>
        <v>5.1415451654041751E-5</v>
      </c>
      <c r="U24" s="1">
        <f t="shared" si="32"/>
        <v>7.1704568650848011E-3</v>
      </c>
      <c r="V24" s="1">
        <v>14000</v>
      </c>
      <c r="W24" s="76">
        <f t="shared" si="0"/>
        <v>9.8503807380236966E-3</v>
      </c>
      <c r="Z24" s="1">
        <f t="shared" si="19"/>
        <v>-18690.5</v>
      </c>
      <c r="AA24" s="1">
        <f t="shared" si="20"/>
        <v>7.5246487050673244E-2</v>
      </c>
      <c r="AB24" s="1">
        <f t="shared" si="21"/>
        <v>6.6520946084766885E-2</v>
      </c>
      <c r="AC24" s="1">
        <f t="shared" si="22"/>
        <v>7.1704568650848011E-3</v>
      </c>
      <c r="AD24" s="1">
        <f t="shared" si="23"/>
        <v>-7.7754205041077884E-4</v>
      </c>
      <c r="AE24" s="1">
        <f t="shared" si="24"/>
        <v>6.0457164015699813E-7</v>
      </c>
      <c r="AF24" s="1">
        <f t="shared" si="33"/>
        <v>7.1704568650848011E-3</v>
      </c>
      <c r="AG24" s="11"/>
      <c r="AH24" s="1">
        <f t="shared" si="34"/>
        <v>7.947998915495573E-3</v>
      </c>
      <c r="AI24" s="1">
        <f t="shared" si="35"/>
        <v>5.5169470287808053E-4</v>
      </c>
      <c r="AJ24" s="1">
        <f t="shared" si="36"/>
        <v>0.12604169054775868</v>
      </c>
      <c r="AK24" s="1">
        <f t="shared" si="37"/>
        <v>1.87465602275621E-2</v>
      </c>
      <c r="AL24" s="1">
        <f t="shared" si="38"/>
        <v>3.1228379445062724</v>
      </c>
      <c r="AM24" s="1">
        <f t="shared" si="39"/>
        <v>106.63675813708858</v>
      </c>
      <c r="AN24" s="1">
        <f t="shared" si="40"/>
        <v>14.508198892992262</v>
      </c>
      <c r="AO24" s="1">
        <f t="shared" si="41"/>
        <v>14.508859196015962</v>
      </c>
      <c r="AP24" s="1">
        <f t="shared" si="42"/>
        <v>14.50703619688433</v>
      </c>
      <c r="AQ24" s="1">
        <f t="shared" si="43"/>
        <v>14.512048677494553</v>
      </c>
      <c r="AR24" s="1">
        <f t="shared" si="44"/>
        <v>14.49810686991408</v>
      </c>
      <c r="AS24" s="1">
        <f t="shared" si="45"/>
        <v>14.535733521677221</v>
      </c>
      <c r="AT24" s="1">
        <f t="shared" si="46"/>
        <v>14.423595412912663</v>
      </c>
      <c r="AU24" s="1">
        <f t="shared" si="47"/>
        <v>13.576835055502686</v>
      </c>
      <c r="AW24" s="1">
        <v>-8000</v>
      </c>
      <c r="AX24" s="1">
        <f t="shared" si="3"/>
        <v>2.1576579548488406E-2</v>
      </c>
      <c r="AY24" s="1">
        <f t="shared" si="4"/>
        <v>7.9607376704061324E-3</v>
      </c>
      <c r="AZ24" s="1">
        <f t="shared" si="5"/>
        <v>1.3615841878082272E-2</v>
      </c>
      <c r="BA24" s="1">
        <f t="shared" si="6"/>
        <v>3.7790532231685159E-4</v>
      </c>
      <c r="BB24" s="1">
        <f t="shared" si="7"/>
        <v>0.10940848827947723</v>
      </c>
      <c r="BC24" s="1">
        <f t="shared" si="8"/>
        <v>3.1395878243252899</v>
      </c>
      <c r="BD24" s="1">
        <f t="shared" si="9"/>
        <v>997.5908500145307</v>
      </c>
      <c r="BE24" s="1">
        <f t="shared" si="10"/>
        <v>15.561999319937421</v>
      </c>
      <c r="BF24" s="1">
        <f t="shared" si="11"/>
        <v>15.160426241729374</v>
      </c>
      <c r="BG24" s="1">
        <f t="shared" si="12"/>
        <v>15.588819775601813</v>
      </c>
      <c r="BH24" s="1">
        <f t="shared" si="13"/>
        <v>15.128689362626002</v>
      </c>
      <c r="BI24" s="1">
        <f t="shared" si="14"/>
        <v>15.620739709359988</v>
      </c>
      <c r="BJ24" s="1">
        <f t="shared" si="15"/>
        <v>15.090034262125897</v>
      </c>
      <c r="BK24" s="1">
        <f t="shared" si="16"/>
        <v>15.659500934780189</v>
      </c>
      <c r="BL24" s="1">
        <f t="shared" si="17"/>
        <v>15.041609106171103</v>
      </c>
    </row>
    <row r="25" spans="1:64">
      <c r="A25" s="24" t="s">
        <v>262</v>
      </c>
      <c r="B25" s="35"/>
      <c r="C25" s="33">
        <v>34181.500899999999</v>
      </c>
      <c r="D25" s="33"/>
      <c r="E25" s="1">
        <f t="shared" si="26"/>
        <v>-18685.319989574411</v>
      </c>
      <c r="F25" s="1">
        <f t="shared" si="48"/>
        <v>-18685.5</v>
      </c>
      <c r="G25" s="1">
        <f t="shared" si="18"/>
        <v>7.3740494997764472E-2</v>
      </c>
      <c r="J25" s="1">
        <f t="shared" si="27"/>
        <v>7.3740494997764472E-2</v>
      </c>
      <c r="P25" s="1">
        <f t="shared" si="28"/>
        <v>6.7261523753390118E-2</v>
      </c>
      <c r="Q25" s="27">
        <f t="shared" si="29"/>
        <v>19163.000899999999</v>
      </c>
      <c r="R25" s="1">
        <f t="shared" si="30"/>
        <v>4.1977068385429767E-5</v>
      </c>
      <c r="S25" s="11">
        <v>1</v>
      </c>
      <c r="T25" s="1">
        <f t="shared" si="31"/>
        <v>4.1977068385429767E-5</v>
      </c>
      <c r="U25" s="1">
        <f t="shared" si="32"/>
        <v>6.4789712443743541E-3</v>
      </c>
      <c r="V25" s="1">
        <v>16000</v>
      </c>
      <c r="W25" s="76">
        <f t="shared" si="0"/>
        <v>1.8298192909160751E-2</v>
      </c>
      <c r="Z25" s="1">
        <f t="shared" si="19"/>
        <v>-18685.5</v>
      </c>
      <c r="AA25" s="1">
        <f t="shared" si="20"/>
        <v>7.5215119344494305E-2</v>
      </c>
      <c r="AB25" s="1">
        <f t="shared" si="21"/>
        <v>6.5786899406660285E-2</v>
      </c>
      <c r="AC25" s="1">
        <f t="shared" si="22"/>
        <v>6.4789712443743541E-3</v>
      </c>
      <c r="AD25" s="1">
        <f t="shared" si="23"/>
        <v>-1.4746243467298331E-3</v>
      </c>
      <c r="AE25" s="1">
        <f t="shared" si="24"/>
        <v>2.1745169639683873E-6</v>
      </c>
      <c r="AF25" s="1">
        <f t="shared" si="33"/>
        <v>6.4789712443743541E-3</v>
      </c>
      <c r="AG25" s="11"/>
      <c r="AH25" s="1">
        <f t="shared" si="34"/>
        <v>7.953595591104189E-3</v>
      </c>
      <c r="AI25" s="1">
        <f t="shared" si="35"/>
        <v>5.5150529591785347E-4</v>
      </c>
      <c r="AJ25" s="1">
        <f t="shared" si="36"/>
        <v>0.12603166485872502</v>
      </c>
      <c r="AK25" s="1">
        <f t="shared" si="37"/>
        <v>1.8736459521448413E-2</v>
      </c>
      <c r="AL25" s="1">
        <f t="shared" si="38"/>
        <v>3.1228480507870104</v>
      </c>
      <c r="AM25" s="1">
        <f t="shared" si="39"/>
        <v>106.69425544390883</v>
      </c>
      <c r="AN25" s="1">
        <f t="shared" si="40"/>
        <v>14.508701207106853</v>
      </c>
      <c r="AO25" s="1">
        <f t="shared" si="41"/>
        <v>14.509362286645011</v>
      </c>
      <c r="AP25" s="1">
        <f t="shared" si="42"/>
        <v>14.507539502782826</v>
      </c>
      <c r="AQ25" s="1">
        <f t="shared" si="43"/>
        <v>14.512544987113191</v>
      </c>
      <c r="AR25" s="1">
        <f t="shared" si="44"/>
        <v>14.498641226156129</v>
      </c>
      <c r="AS25" s="1">
        <f t="shared" si="45"/>
        <v>14.536121859620685</v>
      </c>
      <c r="AT25" s="1">
        <f t="shared" si="46"/>
        <v>14.42464425819705</v>
      </c>
      <c r="AU25" s="1">
        <f t="shared" si="47"/>
        <v>13.577520137608607</v>
      </c>
      <c r="AW25" s="1">
        <v>-7000</v>
      </c>
      <c r="AX25" s="1">
        <f t="shared" si="3"/>
        <v>1.7922727697415524E-2</v>
      </c>
      <c r="AY25" s="1">
        <f t="shared" si="4"/>
        <v>4.4258689706147139E-3</v>
      </c>
      <c r="AZ25" s="1">
        <f t="shared" si="5"/>
        <v>1.3496858726800809E-2</v>
      </c>
      <c r="BA25" s="1">
        <f t="shared" si="6"/>
        <v>3.7651824018547497E-4</v>
      </c>
      <c r="BB25" s="1">
        <f t="shared" si="7"/>
        <v>0.10852436169663918</v>
      </c>
      <c r="BC25" s="1">
        <f t="shared" si="8"/>
        <v>3.1404772470677087</v>
      </c>
      <c r="BD25" s="1">
        <f t="shared" si="9"/>
        <v>1793.0680456369055</v>
      </c>
      <c r="BE25" s="1">
        <f t="shared" si="10"/>
        <v>15.626655139346608</v>
      </c>
      <c r="BF25" s="1">
        <f t="shared" si="11"/>
        <v>15.24321465955116</v>
      </c>
      <c r="BG25" s="1">
        <f t="shared" si="12"/>
        <v>15.643304804094601</v>
      </c>
      <c r="BH25" s="1">
        <f t="shared" si="13"/>
        <v>15.224493547981952</v>
      </c>
      <c r="BI25" s="1">
        <f t="shared" si="14"/>
        <v>15.66206188235631</v>
      </c>
      <c r="BJ25" s="1">
        <f t="shared" si="15"/>
        <v>15.203179549033946</v>
      </c>
      <c r="BK25" s="1">
        <f t="shared" si="16"/>
        <v>15.68339754230575</v>
      </c>
      <c r="BL25" s="1">
        <f t="shared" si="17"/>
        <v>15.178625527355184</v>
      </c>
    </row>
    <row r="26" spans="1:64">
      <c r="A26" s="24" t="s">
        <v>262</v>
      </c>
      <c r="B26" s="35"/>
      <c r="C26" s="33">
        <v>34226.357199999999</v>
      </c>
      <c r="D26" s="33"/>
      <c r="E26" s="1">
        <f t="shared" si="26"/>
        <v>-18575.81975291868</v>
      </c>
      <c r="F26" s="1">
        <f t="shared" si="48"/>
        <v>-18576</v>
      </c>
      <c r="G26" s="1">
        <f t="shared" si="18"/>
        <v>7.3837439995259047E-2</v>
      </c>
      <c r="J26" s="1">
        <f t="shared" si="27"/>
        <v>7.3837439995259047E-2</v>
      </c>
      <c r="P26" s="1">
        <f t="shared" si="28"/>
        <v>6.6454165516211194E-2</v>
      </c>
      <c r="Q26" s="27">
        <f t="shared" si="29"/>
        <v>19207.857199999999</v>
      </c>
      <c r="R26" s="1">
        <f t="shared" si="30"/>
        <v>5.4512742032959332E-5</v>
      </c>
      <c r="S26" s="11">
        <v>1</v>
      </c>
      <c r="T26" s="1">
        <f t="shared" si="31"/>
        <v>5.4512742032959332E-5</v>
      </c>
      <c r="U26" s="1">
        <f t="shared" si="32"/>
        <v>7.3832744790478522E-3</v>
      </c>
      <c r="V26" s="1">
        <v>18000</v>
      </c>
      <c r="W26" s="76">
        <f t="shared" si="0"/>
        <v>2.8125342819917347E-2</v>
      </c>
      <c r="Z26" s="1">
        <f t="shared" si="19"/>
        <v>-18576</v>
      </c>
      <c r="AA26" s="1">
        <f t="shared" si="20"/>
        <v>7.4529377197609631E-2</v>
      </c>
      <c r="AB26" s="1">
        <f t="shared" si="21"/>
        <v>6.576222831386061E-2</v>
      </c>
      <c r="AC26" s="1">
        <f t="shared" si="22"/>
        <v>7.3832744790478522E-3</v>
      </c>
      <c r="AD26" s="1">
        <f t="shared" si="23"/>
        <v>-6.9193720235058431E-4</v>
      </c>
      <c r="AE26" s="1">
        <f t="shared" si="24"/>
        <v>4.7877709199675342E-7</v>
      </c>
      <c r="AF26" s="1">
        <f t="shared" si="33"/>
        <v>7.3832744790478522E-3</v>
      </c>
      <c r="AG26" s="11"/>
      <c r="AH26" s="1">
        <f t="shared" si="34"/>
        <v>8.0752116813984434E-3</v>
      </c>
      <c r="AI26" s="1">
        <f t="shared" si="35"/>
        <v>5.4741378758893511E-4</v>
      </c>
      <c r="AJ26" s="1">
        <f t="shared" si="36"/>
        <v>0.12581375496847602</v>
      </c>
      <c r="AK26" s="1">
        <f t="shared" si="37"/>
        <v>1.8516921854826066E-2</v>
      </c>
      <c r="AL26" s="1">
        <f t="shared" si="38"/>
        <v>3.1230677091461314</v>
      </c>
      <c r="AM26" s="1">
        <f t="shared" si="39"/>
        <v>107.95944949582127</v>
      </c>
      <c r="AN26" s="1">
        <f t="shared" si="40"/>
        <v>14.519661583486554</v>
      </c>
      <c r="AO26" s="1">
        <f t="shared" si="41"/>
        <v>14.520329898188553</v>
      </c>
      <c r="AP26" s="1">
        <f t="shared" si="42"/>
        <v>14.518537614094528</v>
      </c>
      <c r="AQ26" s="1">
        <f t="shared" si="43"/>
        <v>14.523326319752419</v>
      </c>
      <c r="AR26" s="1">
        <f t="shared" si="44"/>
        <v>14.510401234039721</v>
      </c>
      <c r="AS26" s="1">
        <f t="shared" si="45"/>
        <v>14.544393143134535</v>
      </c>
      <c r="AT26" s="1">
        <f t="shared" si="46"/>
        <v>14.447513976675552</v>
      </c>
      <c r="AU26" s="1">
        <f t="shared" si="47"/>
        <v>13.592523435728264</v>
      </c>
      <c r="AW26" s="1">
        <v>-6000</v>
      </c>
      <c r="AX26" s="1">
        <f t="shared" si="3"/>
        <v>1.4616594834305253E-2</v>
      </c>
      <c r="AY26" s="1">
        <f t="shared" si="4"/>
        <v>1.2358347057281815E-3</v>
      </c>
      <c r="AZ26" s="1">
        <f t="shared" si="5"/>
        <v>1.3380760128577073E-2</v>
      </c>
      <c r="BA26" s="1">
        <f t="shared" si="6"/>
        <v>3.7602039278283872E-4</v>
      </c>
      <c r="BB26" s="1">
        <f t="shared" si="7"/>
        <v>0.1079106393124024</v>
      </c>
      <c r="BC26" s="1">
        <f t="shared" si="8"/>
        <v>3.1410945949972477</v>
      </c>
      <c r="BD26" s="1">
        <f t="shared" si="9"/>
        <v>4015.5917166996937</v>
      </c>
      <c r="BE26" s="1">
        <f t="shared" si="10"/>
        <v>15.671641014158945</v>
      </c>
      <c r="BF26" s="1">
        <f t="shared" si="11"/>
        <v>15.343837053242206</v>
      </c>
      <c r="BG26" s="1">
        <f t="shared" si="12"/>
        <v>15.67975381958477</v>
      </c>
      <c r="BH26" s="1">
        <f t="shared" si="13"/>
        <v>15.335137215011892</v>
      </c>
      <c r="BI26" s="1">
        <f t="shared" si="14"/>
        <v>15.688459434001961</v>
      </c>
      <c r="BJ26" s="1">
        <f t="shared" si="15"/>
        <v>15.325768606565644</v>
      </c>
      <c r="BK26" s="1">
        <f t="shared" si="16"/>
        <v>15.697832628633344</v>
      </c>
      <c r="BL26" s="1">
        <f t="shared" si="17"/>
        <v>15.315641948539266</v>
      </c>
    </row>
    <row r="27" spans="1:64">
      <c r="A27" s="16" t="s">
        <v>309</v>
      </c>
      <c r="B27" s="15" t="s">
        <v>50</v>
      </c>
      <c r="C27" s="17">
        <v>34237.417699999998</v>
      </c>
      <c r="D27" s="17" t="s">
        <v>138</v>
      </c>
      <c r="E27" s="1">
        <f t="shared" si="26"/>
        <v>-18548.819590900621</v>
      </c>
      <c r="F27" s="1">
        <f t="shared" si="48"/>
        <v>-18549</v>
      </c>
      <c r="G27" s="1">
        <f t="shared" si="18"/>
        <v>7.3903810000047088E-2</v>
      </c>
      <c r="J27" s="1">
        <f t="shared" si="27"/>
        <v>7.3903810000047088E-2</v>
      </c>
      <c r="O27" s="1">
        <f ca="1">+C$11+C$12*$F27</f>
        <v>-0.42477749740875159</v>
      </c>
      <c r="P27" s="1">
        <f t="shared" si="28"/>
        <v>6.6255726326041167E-2</v>
      </c>
      <c r="Q27" s="27">
        <f t="shared" si="29"/>
        <v>19218.917699999998</v>
      </c>
      <c r="R27" s="1">
        <f t="shared" si="30"/>
        <v>5.8493183884595902E-5</v>
      </c>
      <c r="S27" s="11">
        <v>1</v>
      </c>
      <c r="T27" s="1">
        <f t="shared" si="31"/>
        <v>5.8493183884595902E-5</v>
      </c>
      <c r="U27" s="1">
        <f t="shared" si="32"/>
        <v>7.6480836740059205E-3</v>
      </c>
      <c r="V27" s="1">
        <v>20000</v>
      </c>
      <c r="W27" s="76">
        <f t="shared" si="0"/>
        <v>3.933183047029349E-2</v>
      </c>
      <c r="Z27" s="1">
        <f t="shared" si="19"/>
        <v>-18549</v>
      </c>
      <c r="AA27" s="1">
        <f t="shared" si="20"/>
        <v>7.4360649041538385E-2</v>
      </c>
      <c r="AB27" s="1">
        <f t="shared" si="21"/>
        <v>6.579888728454987E-2</v>
      </c>
      <c r="AC27" s="1">
        <f t="shared" si="22"/>
        <v>7.6480836740059205E-3</v>
      </c>
      <c r="AD27" s="1">
        <f t="shared" si="23"/>
        <v>-4.5683904149129706E-4</v>
      </c>
      <c r="AE27" s="1">
        <f t="shared" si="24"/>
        <v>2.0870190983068704E-7</v>
      </c>
      <c r="AF27" s="1">
        <f t="shared" si="33"/>
        <v>7.6480836740059205E-3</v>
      </c>
      <c r="AG27" s="11"/>
      <c r="AH27" s="1">
        <f t="shared" si="34"/>
        <v>8.1049227154972158E-3</v>
      </c>
      <c r="AI27" s="1">
        <f t="shared" si="35"/>
        <v>5.4642122220394107E-4</v>
      </c>
      <c r="AJ27" s="1">
        <f t="shared" si="36"/>
        <v>0.1257605004214099</v>
      </c>
      <c r="AK27" s="1">
        <f t="shared" si="37"/>
        <v>1.8463270292944985E-2</v>
      </c>
      <c r="AL27" s="1">
        <f t="shared" si="38"/>
        <v>3.1231213900670349</v>
      </c>
      <c r="AM27" s="1">
        <f t="shared" si="39"/>
        <v>108.27321761808668</v>
      </c>
      <c r="AN27" s="1">
        <f t="shared" si="40"/>
        <v>14.522352540208153</v>
      </c>
      <c r="AO27" s="1">
        <f t="shared" si="41"/>
        <v>14.523019470220085</v>
      </c>
      <c r="AP27" s="1">
        <f t="shared" si="42"/>
        <v>14.521242813035379</v>
      </c>
      <c r="AQ27" s="1">
        <f t="shared" si="43"/>
        <v>14.5259586144323</v>
      </c>
      <c r="AR27" s="1">
        <f t="shared" si="44"/>
        <v>14.513318144998472</v>
      </c>
      <c r="AS27" s="1">
        <f t="shared" si="45"/>
        <v>14.546365152699194</v>
      </c>
      <c r="AT27" s="1">
        <f t="shared" si="46"/>
        <v>14.453123575020385</v>
      </c>
      <c r="AU27" s="1">
        <f t="shared" si="47"/>
        <v>13.596222879100234</v>
      </c>
      <c r="AW27" s="1">
        <v>-5000</v>
      </c>
      <c r="AX27" s="1">
        <f t="shared" si="3"/>
        <v>1.1693778126809062E-2</v>
      </c>
      <c r="AY27" s="1">
        <f t="shared" si="4"/>
        <v>-1.6093651242534649E-3</v>
      </c>
      <c r="AZ27" s="1">
        <f t="shared" si="5"/>
        <v>1.3303143251062527E-2</v>
      </c>
      <c r="BA27" s="1">
        <f t="shared" si="6"/>
        <v>3.759075605900275E-4</v>
      </c>
      <c r="BB27" s="1">
        <f t="shared" si="7"/>
        <v>0.10756398600925393</v>
      </c>
      <c r="BC27" s="1">
        <f t="shared" si="8"/>
        <v>3.1414432778469989</v>
      </c>
      <c r="BD27" s="1">
        <f t="shared" si="9"/>
        <v>13389.054734520723</v>
      </c>
      <c r="BE27" s="1">
        <f t="shared" si="10"/>
        <v>15.69706855288042</v>
      </c>
      <c r="BF27" s="1">
        <f t="shared" si="11"/>
        <v>15.460957103265633</v>
      </c>
      <c r="BG27" s="1">
        <f t="shared" si="12"/>
        <v>15.699661318404839</v>
      </c>
      <c r="BH27" s="1">
        <f t="shared" si="13"/>
        <v>15.458281269479915</v>
      </c>
      <c r="BI27" s="1">
        <f t="shared" si="14"/>
        <v>15.70233822410604</v>
      </c>
      <c r="BJ27" s="1">
        <f t="shared" si="15"/>
        <v>15.455516682534766</v>
      </c>
      <c r="BK27" s="1">
        <f t="shared" si="16"/>
        <v>15.705103876407549</v>
      </c>
      <c r="BL27" s="1">
        <f t="shared" si="17"/>
        <v>15.452658369723347</v>
      </c>
    </row>
    <row r="28" spans="1:64">
      <c r="A28" s="24" t="s">
        <v>262</v>
      </c>
      <c r="B28" s="35"/>
      <c r="C28" s="33">
        <v>34237.417800000003</v>
      </c>
      <c r="D28" s="33"/>
      <c r="E28" s="1">
        <f t="shared" si="26"/>
        <v>-18548.819346787215</v>
      </c>
      <c r="F28" s="1">
        <f t="shared" si="48"/>
        <v>-18549</v>
      </c>
      <c r="G28" s="1">
        <f t="shared" si="18"/>
        <v>7.4003810004796833E-2</v>
      </c>
      <c r="J28" s="1">
        <f t="shared" si="27"/>
        <v>7.4003810004796833E-2</v>
      </c>
      <c r="P28" s="1">
        <f t="shared" si="28"/>
        <v>6.6255726326041167E-2</v>
      </c>
      <c r="Q28" s="27">
        <f t="shared" si="29"/>
        <v>19218.917800000003</v>
      </c>
      <c r="R28" s="1">
        <f t="shared" si="30"/>
        <v>6.003280069299993E-5</v>
      </c>
      <c r="S28" s="11">
        <v>1</v>
      </c>
      <c r="T28" s="1">
        <f t="shared" si="31"/>
        <v>6.003280069299993E-5</v>
      </c>
      <c r="U28" s="1">
        <f t="shared" si="32"/>
        <v>7.7480836787556656E-3</v>
      </c>
      <c r="V28" s="1">
        <v>22000</v>
      </c>
      <c r="W28" s="76">
        <f t="shared" si="0"/>
        <v>5.191765586028918E-2</v>
      </c>
      <c r="Z28" s="1">
        <f t="shared" si="19"/>
        <v>-18549</v>
      </c>
      <c r="AA28" s="1">
        <f t="shared" si="20"/>
        <v>7.4360649041538385E-2</v>
      </c>
      <c r="AB28" s="1">
        <f t="shared" si="21"/>
        <v>6.5898887289299615E-2</v>
      </c>
      <c r="AC28" s="1">
        <f t="shared" si="22"/>
        <v>7.7480836787556656E-3</v>
      </c>
      <c r="AD28" s="1">
        <f t="shared" si="23"/>
        <v>-3.5683903674155193E-4</v>
      </c>
      <c r="AE28" s="1">
        <f t="shared" si="24"/>
        <v>1.2733409814263866E-7</v>
      </c>
      <c r="AF28" s="1">
        <f t="shared" si="33"/>
        <v>7.7480836787556656E-3</v>
      </c>
      <c r="AG28" s="11"/>
      <c r="AH28" s="1">
        <f t="shared" si="34"/>
        <v>8.1049227154972158E-3</v>
      </c>
      <c r="AI28" s="1">
        <f t="shared" si="35"/>
        <v>5.4642122220394107E-4</v>
      </c>
      <c r="AJ28" s="1">
        <f t="shared" si="36"/>
        <v>0.1257605004214099</v>
      </c>
      <c r="AK28" s="1">
        <f t="shared" si="37"/>
        <v>1.8463270292944985E-2</v>
      </c>
      <c r="AL28" s="1">
        <f t="shared" si="38"/>
        <v>3.1231213900670349</v>
      </c>
      <c r="AM28" s="1">
        <f t="shared" si="39"/>
        <v>108.27321761808668</v>
      </c>
      <c r="AN28" s="1">
        <f t="shared" si="40"/>
        <v>14.522352540208153</v>
      </c>
      <c r="AO28" s="1">
        <f t="shared" si="41"/>
        <v>14.523019470220085</v>
      </c>
      <c r="AP28" s="1">
        <f t="shared" si="42"/>
        <v>14.521242813035379</v>
      </c>
      <c r="AQ28" s="1">
        <f t="shared" si="43"/>
        <v>14.5259586144323</v>
      </c>
      <c r="AR28" s="1">
        <f t="shared" si="44"/>
        <v>14.513318144998472</v>
      </c>
      <c r="AS28" s="1">
        <f t="shared" si="45"/>
        <v>14.546365152699194</v>
      </c>
      <c r="AT28" s="1">
        <f t="shared" si="46"/>
        <v>14.453123575020385</v>
      </c>
      <c r="AU28" s="1">
        <f t="shared" si="47"/>
        <v>13.596222879100234</v>
      </c>
      <c r="AW28" s="1">
        <v>-4000</v>
      </c>
      <c r="AX28" s="1">
        <f t="shared" si="3"/>
        <v>9.1617712975215846E-3</v>
      </c>
      <c r="AY28" s="1">
        <f t="shared" si="4"/>
        <v>-4.1097305193302236E-3</v>
      </c>
      <c r="AZ28" s="1">
        <f t="shared" si="5"/>
        <v>1.3271501816851808E-2</v>
      </c>
      <c r="BA28" s="1">
        <f t="shared" si="6"/>
        <v>3.7589655867098504E-4</v>
      </c>
      <c r="BB28" s="1">
        <f t="shared" si="7"/>
        <v>0.10743272467911202</v>
      </c>
      <c r="BC28" s="1">
        <f t="shared" si="8"/>
        <v>3.1415753042355297</v>
      </c>
      <c r="BD28" s="1">
        <f t="shared" si="9"/>
        <v>115278.06566068367</v>
      </c>
      <c r="BE28" s="1">
        <f t="shared" si="10"/>
        <v>15.706697881000283</v>
      </c>
      <c r="BF28" s="1">
        <f t="shared" si="11"/>
        <v>15.590627115123755</v>
      </c>
      <c r="BG28" s="1">
        <f t="shared" si="12"/>
        <v>15.707010585478663</v>
      </c>
      <c r="BH28" s="1">
        <f t="shared" si="13"/>
        <v>15.590312121349069</v>
      </c>
      <c r="BI28" s="1">
        <f t="shared" si="14"/>
        <v>15.707325697803819</v>
      </c>
      <c r="BJ28" s="1">
        <f t="shared" si="15"/>
        <v>15.589994690235896</v>
      </c>
      <c r="BK28" s="1">
        <f t="shared" si="16"/>
        <v>15.707643248320808</v>
      </c>
      <c r="BL28" s="1">
        <f t="shared" si="17"/>
        <v>15.589674790907427</v>
      </c>
    </row>
    <row r="29" spans="1:64">
      <c r="A29" s="24" t="s">
        <v>263</v>
      </c>
      <c r="B29" s="35"/>
      <c r="C29" s="33">
        <v>34515.563900000001</v>
      </c>
      <c r="D29" s="33"/>
      <c r="E29" s="1">
        <f t="shared" si="26"/>
        <v>-17869.827459920303</v>
      </c>
      <c r="F29" s="1">
        <f t="shared" si="48"/>
        <v>-17870</v>
      </c>
      <c r="G29" s="1">
        <f t="shared" si="18"/>
        <v>7.068029999936698E-2</v>
      </c>
      <c r="J29" s="1">
        <f t="shared" si="27"/>
        <v>7.068029999936698E-2</v>
      </c>
      <c r="P29" s="1">
        <f t="shared" si="28"/>
        <v>6.1348000504445971E-2</v>
      </c>
      <c r="Q29" s="27">
        <f t="shared" si="29"/>
        <v>19497.063900000001</v>
      </c>
      <c r="R29" s="1">
        <f t="shared" si="30"/>
        <v>8.7091813862902917E-5</v>
      </c>
      <c r="S29" s="11">
        <v>1</v>
      </c>
      <c r="T29" s="1">
        <f t="shared" si="31"/>
        <v>8.7091813862902917E-5</v>
      </c>
      <c r="U29" s="1">
        <f t="shared" si="32"/>
        <v>9.3322994949210092E-3</v>
      </c>
      <c r="V29" s="1">
        <v>24000</v>
      </c>
      <c r="W29" s="76">
        <f t="shared" si="0"/>
        <v>6.5882818989904418E-2</v>
      </c>
      <c r="Z29" s="1">
        <f t="shared" si="19"/>
        <v>-17870</v>
      </c>
      <c r="AA29" s="1">
        <f t="shared" si="20"/>
        <v>7.0166477390504869E-2</v>
      </c>
      <c r="AB29" s="1">
        <f t="shared" si="21"/>
        <v>6.1861823113308088E-2</v>
      </c>
      <c r="AC29" s="1">
        <f t="shared" si="22"/>
        <v>9.3322994949210092E-3</v>
      </c>
      <c r="AD29" s="1">
        <f t="shared" si="23"/>
        <v>5.1382260886211062E-4</v>
      </c>
      <c r="AE29" s="1">
        <f t="shared" si="24"/>
        <v>2.640136733778655E-7</v>
      </c>
      <c r="AF29" s="1">
        <f t="shared" si="33"/>
        <v>9.3322994949210092E-3</v>
      </c>
      <c r="AG29" s="11"/>
      <c r="AH29" s="1">
        <f t="shared" si="34"/>
        <v>8.8184768860588934E-3</v>
      </c>
      <c r="AI29" s="1">
        <f t="shared" si="35"/>
        <v>5.2336497188842923E-4</v>
      </c>
      <c r="AJ29" s="1">
        <f t="shared" si="36"/>
        <v>0.12447657971385835</v>
      </c>
      <c r="AK29" s="1">
        <f t="shared" si="37"/>
        <v>1.7169872292408062E-2</v>
      </c>
      <c r="AL29" s="1">
        <f t="shared" si="38"/>
        <v>3.1244154800868893</v>
      </c>
      <c r="AM29" s="1">
        <f t="shared" si="39"/>
        <v>116.43072846289054</v>
      </c>
      <c r="AN29" s="1">
        <f t="shared" si="40"/>
        <v>14.588709473070635</v>
      </c>
      <c r="AO29" s="1">
        <f t="shared" si="41"/>
        <v>14.588673746328038</v>
      </c>
      <c r="AP29" s="1">
        <f t="shared" si="42"/>
        <v>14.588755651829867</v>
      </c>
      <c r="AQ29" s="1">
        <f t="shared" si="43"/>
        <v>14.58856785850725</v>
      </c>
      <c r="AR29" s="1">
        <f t="shared" si="44"/>
        <v>14.588998324217732</v>
      </c>
      <c r="AS29" s="1">
        <f t="shared" si="45"/>
        <v>14.588011030524152</v>
      </c>
      <c r="AT29" s="1">
        <f t="shared" si="46"/>
        <v>14.590272464376078</v>
      </c>
      <c r="AU29" s="1">
        <f t="shared" si="47"/>
        <v>13.689257029084224</v>
      </c>
      <c r="AW29" s="1">
        <v>-3000</v>
      </c>
      <c r="AX29" s="1">
        <f t="shared" si="3"/>
        <v>7.0018814075471251E-3</v>
      </c>
      <c r="AY29" s="1">
        <f t="shared" si="4"/>
        <v>-6.2652614795020963E-3</v>
      </c>
      <c r="AZ29" s="1">
        <f t="shared" si="5"/>
        <v>1.3267142887049221E-2</v>
      </c>
      <c r="BA29" s="1">
        <f t="shared" si="6"/>
        <v>3.7589640832680349E-4</v>
      </c>
      <c r="BB29" s="1">
        <f t="shared" si="7"/>
        <v>0.10741503282078074</v>
      </c>
      <c r="BC29" s="1">
        <f t="shared" si="8"/>
        <v>-3.1415922081125922</v>
      </c>
      <c r="BD29" s="1">
        <f t="shared" si="9"/>
        <v>-4489567.5825736308</v>
      </c>
      <c r="BE29" s="1">
        <f t="shared" si="10"/>
        <v>15.707995759135818</v>
      </c>
      <c r="BF29" s="1">
        <f t="shared" si="11"/>
        <v>15.726666841573941</v>
      </c>
      <c r="BG29" s="1">
        <f t="shared" si="12"/>
        <v>15.70798764763077</v>
      </c>
      <c r="BH29" s="1">
        <f t="shared" si="13"/>
        <v>15.726674957549376</v>
      </c>
      <c r="BI29" s="1">
        <f t="shared" si="14"/>
        <v>15.707979528603421</v>
      </c>
      <c r="BJ29" s="1">
        <f t="shared" si="15"/>
        <v>15.726683081052492</v>
      </c>
      <c r="BK29" s="1">
        <f t="shared" si="16"/>
        <v>15.70797140204556</v>
      </c>
      <c r="BL29" s="1">
        <f t="shared" si="17"/>
        <v>15.726691212091508</v>
      </c>
    </row>
    <row r="30" spans="1:64">
      <c r="A30" s="16" t="s">
        <v>310</v>
      </c>
      <c r="B30" s="15" t="s">
        <v>50</v>
      </c>
      <c r="C30" s="17">
        <v>34515.564200000001</v>
      </c>
      <c r="D30" s="17" t="s">
        <v>138</v>
      </c>
      <c r="E30" s="1">
        <f t="shared" si="26"/>
        <v>-17869.826727580119</v>
      </c>
      <c r="F30" s="1">
        <f t="shared" si="48"/>
        <v>-17870</v>
      </c>
      <c r="G30" s="1">
        <f t="shared" si="18"/>
        <v>7.09802999990643E-2</v>
      </c>
      <c r="J30" s="1">
        <f t="shared" si="27"/>
        <v>7.09802999990643E-2</v>
      </c>
      <c r="O30" s="1">
        <f ca="1">+C$11+C$12*$F30</f>
        <v>-0.4170863841936634</v>
      </c>
      <c r="P30" s="1">
        <f t="shared" si="28"/>
        <v>6.1348000504445971E-2</v>
      </c>
      <c r="Q30" s="27">
        <f t="shared" si="29"/>
        <v>19497.064200000001</v>
      </c>
      <c r="R30" s="1">
        <f t="shared" si="30"/>
        <v>9.2781193554024525E-5</v>
      </c>
      <c r="S30" s="11">
        <v>1</v>
      </c>
      <c r="T30" s="1">
        <f t="shared" si="31"/>
        <v>9.2781193554024525E-5</v>
      </c>
      <c r="U30" s="1">
        <f t="shared" si="32"/>
        <v>9.6322994946183293E-3</v>
      </c>
      <c r="V30" s="1">
        <v>26000</v>
      </c>
      <c r="W30" s="76">
        <f t="shared" si="0"/>
        <v>8.122731985913921E-2</v>
      </c>
      <c r="Z30" s="1">
        <f t="shared" si="19"/>
        <v>-17870</v>
      </c>
      <c r="AA30" s="1">
        <f t="shared" si="20"/>
        <v>7.0166477390504869E-2</v>
      </c>
      <c r="AB30" s="1">
        <f t="shared" si="21"/>
        <v>6.2161823113005409E-2</v>
      </c>
      <c r="AC30" s="1">
        <f t="shared" si="22"/>
        <v>9.6322994946183293E-3</v>
      </c>
      <c r="AD30" s="1">
        <f t="shared" si="23"/>
        <v>8.1382260855943078E-4</v>
      </c>
      <c r="AE30" s="1">
        <f t="shared" si="24"/>
        <v>6.6230723820247655E-7</v>
      </c>
      <c r="AF30" s="1">
        <f t="shared" si="33"/>
        <v>9.6322994946183293E-3</v>
      </c>
      <c r="AG30" s="11"/>
      <c r="AH30" s="1">
        <f t="shared" si="34"/>
        <v>8.8184768860588934E-3</v>
      </c>
      <c r="AI30" s="1">
        <f t="shared" si="35"/>
        <v>5.2336497188842923E-4</v>
      </c>
      <c r="AJ30" s="1">
        <f t="shared" si="36"/>
        <v>0.12447657971385835</v>
      </c>
      <c r="AK30" s="1">
        <f t="shared" si="37"/>
        <v>1.7169872292408062E-2</v>
      </c>
      <c r="AL30" s="1">
        <f t="shared" si="38"/>
        <v>3.1244154800868893</v>
      </c>
      <c r="AM30" s="1">
        <f t="shared" si="39"/>
        <v>116.43072846289054</v>
      </c>
      <c r="AN30" s="1">
        <f t="shared" si="40"/>
        <v>14.588709473070635</v>
      </c>
      <c r="AO30" s="1">
        <f t="shared" si="41"/>
        <v>14.588673746328038</v>
      </c>
      <c r="AP30" s="1">
        <f t="shared" si="42"/>
        <v>14.588755651829867</v>
      </c>
      <c r="AQ30" s="1">
        <f t="shared" si="43"/>
        <v>14.58856785850725</v>
      </c>
      <c r="AR30" s="1">
        <f t="shared" si="44"/>
        <v>14.588998324217732</v>
      </c>
      <c r="AS30" s="1">
        <f t="shared" si="45"/>
        <v>14.588011030524152</v>
      </c>
      <c r="AT30" s="1">
        <f t="shared" si="46"/>
        <v>14.590272464376078</v>
      </c>
      <c r="AU30" s="1">
        <f t="shared" si="47"/>
        <v>13.689257029084224</v>
      </c>
      <c r="AW30" s="1">
        <v>-2000</v>
      </c>
      <c r="AX30" s="1">
        <f t="shared" si="3"/>
        <v>5.182167174799357E-3</v>
      </c>
      <c r="AY30" s="1">
        <f t="shared" si="4"/>
        <v>-8.0759580047690821E-3</v>
      </c>
      <c r="AZ30" s="1">
        <f t="shared" si="5"/>
        <v>1.3258125179568439E-2</v>
      </c>
      <c r="BA30" s="1">
        <f t="shared" si="6"/>
        <v>3.7589709148788675E-4</v>
      </c>
      <c r="BB30" s="1">
        <f t="shared" si="7"/>
        <v>0.10737871613841679</v>
      </c>
      <c r="BC30" s="1">
        <f t="shared" si="8"/>
        <v>-3.1415556801609434</v>
      </c>
      <c r="BD30" s="1">
        <f t="shared" si="9"/>
        <v>-54092.900279431276</v>
      </c>
      <c r="BE30" s="1">
        <f t="shared" si="10"/>
        <v>15.710659948845498</v>
      </c>
      <c r="BF30" s="1">
        <f t="shared" si="11"/>
        <v>15.861673065381108</v>
      </c>
      <c r="BG30" s="1">
        <f t="shared" si="12"/>
        <v>15.709998602323056</v>
      </c>
      <c r="BH30" s="1">
        <f t="shared" si="13"/>
        <v>15.862342588713581</v>
      </c>
      <c r="BI30" s="1">
        <f t="shared" si="14"/>
        <v>15.709328826243675</v>
      </c>
      <c r="BJ30" s="1">
        <f t="shared" si="15"/>
        <v>15.863020716930578</v>
      </c>
      <c r="BK30" s="1">
        <f t="shared" si="16"/>
        <v>15.708650442654541</v>
      </c>
      <c r="BL30" s="1">
        <f t="shared" si="17"/>
        <v>15.863707633275588</v>
      </c>
    </row>
    <row r="31" spans="1:64">
      <c r="A31" s="24" t="s">
        <v>263</v>
      </c>
      <c r="B31" s="35"/>
      <c r="C31" s="33">
        <v>34593.395600000003</v>
      </c>
      <c r="D31" s="33"/>
      <c r="E31" s="1">
        <f t="shared" si="26"/>
        <v>-17679.829854916814</v>
      </c>
      <c r="F31" s="1">
        <f t="shared" si="48"/>
        <v>-17680</v>
      </c>
      <c r="G31" s="1">
        <f t="shared" si="18"/>
        <v>6.9699200001196004E-2</v>
      </c>
      <c r="J31" s="1">
        <f t="shared" si="27"/>
        <v>6.9699200001196004E-2</v>
      </c>
      <c r="P31" s="1">
        <f t="shared" si="28"/>
        <v>6.0003172425942539E-2</v>
      </c>
      <c r="Q31" s="27">
        <f t="shared" si="29"/>
        <v>19574.895600000003</v>
      </c>
      <c r="R31" s="1">
        <f t="shared" si="30"/>
        <v>9.4012950740075609E-5</v>
      </c>
      <c r="S31" s="11">
        <v>1</v>
      </c>
      <c r="T31" s="1">
        <f t="shared" si="31"/>
        <v>9.4012950740075609E-5</v>
      </c>
      <c r="U31" s="1">
        <f t="shared" si="32"/>
        <v>9.6960275752534658E-3</v>
      </c>
      <c r="V31" s="1">
        <v>28000</v>
      </c>
      <c r="W31" s="76">
        <f t="shared" si="0"/>
        <v>9.7951158467993543E-2</v>
      </c>
      <c r="Z31" s="1">
        <f t="shared" si="19"/>
        <v>-17680</v>
      </c>
      <c r="AA31" s="1">
        <f t="shared" si="20"/>
        <v>6.9010628932378817E-2</v>
      </c>
      <c r="AB31" s="1">
        <f t="shared" si="21"/>
        <v>6.0691743494759733E-2</v>
      </c>
      <c r="AC31" s="1">
        <f t="shared" si="22"/>
        <v>9.6960275752534658E-3</v>
      </c>
      <c r="AD31" s="1">
        <f t="shared" si="23"/>
        <v>6.8857106881718699E-4</v>
      </c>
      <c r="AE31" s="1">
        <f t="shared" si="24"/>
        <v>4.7413011681204326E-7</v>
      </c>
      <c r="AF31" s="1">
        <f t="shared" si="33"/>
        <v>9.6960275752534658E-3</v>
      </c>
      <c r="AG31" s="11"/>
      <c r="AH31" s="1">
        <f t="shared" si="34"/>
        <v>9.0074565064362736E-3</v>
      </c>
      <c r="AI31" s="1">
        <f t="shared" si="35"/>
        <v>5.174952536487476E-4</v>
      </c>
      <c r="AJ31" s="1">
        <f t="shared" si="36"/>
        <v>0.12413392563586315</v>
      </c>
      <c r="AK31" s="1">
        <f t="shared" si="37"/>
        <v>1.6824719540440208E-2</v>
      </c>
      <c r="AL31" s="1">
        <f t="shared" si="38"/>
        <v>3.1247608125568433</v>
      </c>
      <c r="AM31" s="1">
        <f t="shared" si="39"/>
        <v>118.81960965429609</v>
      </c>
      <c r="AN31" s="1">
        <f t="shared" si="40"/>
        <v>14.606902131252905</v>
      </c>
      <c r="AO31" s="1">
        <f t="shared" si="41"/>
        <v>14.606329454033816</v>
      </c>
      <c r="AP31" s="1">
        <f t="shared" si="42"/>
        <v>14.607594945262337</v>
      </c>
      <c r="AQ31" s="1">
        <f t="shared" si="43"/>
        <v>14.604794250903574</v>
      </c>
      <c r="AR31" s="1">
        <f t="shared" si="44"/>
        <v>14.610971978516542</v>
      </c>
      <c r="AS31" s="1">
        <f t="shared" si="45"/>
        <v>14.597243200797585</v>
      </c>
      <c r="AT31" s="1">
        <f t="shared" si="46"/>
        <v>14.62726926160591</v>
      </c>
      <c r="AU31" s="1">
        <f t="shared" si="47"/>
        <v>13.715290149109201</v>
      </c>
      <c r="AW31" s="1">
        <v>-1000</v>
      </c>
      <c r="AX31" s="1">
        <f t="shared" si="3"/>
        <v>3.6697049293053698E-3</v>
      </c>
      <c r="AY31" s="1">
        <f t="shared" si="4"/>
        <v>-9.5418200951311836E-3</v>
      </c>
      <c r="AZ31" s="1">
        <f t="shared" si="5"/>
        <v>1.3211525024436553E-2</v>
      </c>
      <c r="BA31" s="1">
        <f t="shared" si="6"/>
        <v>3.7592060045699149E-4</v>
      </c>
      <c r="BB31" s="1">
        <f t="shared" si="7"/>
        <v>0.10719673999865748</v>
      </c>
      <c r="BC31" s="1">
        <f t="shared" si="8"/>
        <v>-3.1413726475592685</v>
      </c>
      <c r="BD31" s="1">
        <f t="shared" si="9"/>
        <v>-9090.659865825226</v>
      </c>
      <c r="BE31" s="1">
        <f t="shared" si="10"/>
        <v>15.724009215277182</v>
      </c>
      <c r="BF31" s="1">
        <f t="shared" si="11"/>
        <v>15.988445319196833</v>
      </c>
      <c r="BG31" s="1">
        <f t="shared" si="12"/>
        <v>15.72024692938778</v>
      </c>
      <c r="BH31" s="1">
        <f t="shared" si="13"/>
        <v>15.992364300768994</v>
      </c>
      <c r="BI31" s="1">
        <f t="shared" si="14"/>
        <v>15.716326262706547</v>
      </c>
      <c r="BJ31" s="1">
        <f t="shared" si="15"/>
        <v>15.996453043324918</v>
      </c>
      <c r="BK31" s="1">
        <f t="shared" si="16"/>
        <v>15.712235898144906</v>
      </c>
      <c r="BL31" s="1">
        <f t="shared" si="17"/>
        <v>16.00072405445967</v>
      </c>
    </row>
    <row r="32" spans="1:64">
      <c r="A32" s="24" t="s">
        <v>264</v>
      </c>
      <c r="B32" s="35"/>
      <c r="C32" s="33">
        <v>35245.749400000001</v>
      </c>
      <c r="D32" s="33"/>
      <c r="E32" s="1">
        <f t="shared" si="26"/>
        <v>-16087.346848443593</v>
      </c>
      <c r="F32" s="1">
        <f t="shared" si="48"/>
        <v>-16087.5</v>
      </c>
      <c r="G32" s="1">
        <f t="shared" si="18"/>
        <v>6.2737874999584164E-2</v>
      </c>
      <c r="J32" s="1">
        <f t="shared" si="27"/>
        <v>6.2737874999584164E-2</v>
      </c>
      <c r="P32" s="1">
        <f t="shared" si="28"/>
        <v>4.9220818616826777E-2</v>
      </c>
      <c r="Q32" s="27">
        <f t="shared" si="29"/>
        <v>20227.249400000001</v>
      </c>
      <c r="R32" s="1">
        <f t="shared" si="30"/>
        <v>1.8271081325464225E-4</v>
      </c>
      <c r="S32" s="11">
        <v>1</v>
      </c>
      <c r="T32" s="1">
        <f t="shared" si="31"/>
        <v>1.8271081325464225E-4</v>
      </c>
      <c r="U32" s="1">
        <f t="shared" si="32"/>
        <v>1.3517056382757388E-2</v>
      </c>
      <c r="V32" s="1">
        <v>30000</v>
      </c>
      <c r="W32" s="76">
        <f t="shared" si="0"/>
        <v>0.1160543348164674</v>
      </c>
      <c r="Z32" s="1">
        <f t="shared" si="19"/>
        <v>-16087.5</v>
      </c>
      <c r="AA32" s="1">
        <f t="shared" si="20"/>
        <v>5.9667439468776493E-2</v>
      </c>
      <c r="AB32" s="1">
        <f t="shared" si="21"/>
        <v>5.2291254147634442E-2</v>
      </c>
      <c r="AC32" s="1">
        <f t="shared" si="22"/>
        <v>1.3517056382757388E-2</v>
      </c>
      <c r="AD32" s="1">
        <f t="shared" si="23"/>
        <v>3.070435530807672E-3</v>
      </c>
      <c r="AE32" s="1">
        <f t="shared" si="24"/>
        <v>9.4275743488461909E-6</v>
      </c>
      <c r="AF32" s="1">
        <f t="shared" si="33"/>
        <v>1.3517056382757388E-2</v>
      </c>
      <c r="AG32" s="11"/>
      <c r="AH32" s="1">
        <f t="shared" si="34"/>
        <v>1.0446620851949719E-2</v>
      </c>
      <c r="AI32" s="1">
        <f t="shared" si="35"/>
        <v>4.7554365727164871E-4</v>
      </c>
      <c r="AJ32" s="1">
        <f t="shared" si="36"/>
        <v>0.12144254836636154</v>
      </c>
      <c r="AK32" s="1">
        <f t="shared" si="37"/>
        <v>1.4114165027660089E-2</v>
      </c>
      <c r="AL32" s="1">
        <f t="shared" si="38"/>
        <v>3.1274727119192098</v>
      </c>
      <c r="AM32" s="1">
        <f t="shared" si="39"/>
        <v>141.64129128550596</v>
      </c>
      <c r="AN32" s="1">
        <f t="shared" si="40"/>
        <v>14.756919188945364</v>
      </c>
      <c r="AO32" s="1">
        <f t="shared" si="41"/>
        <v>14.739986965015602</v>
      </c>
      <c r="AP32" s="1">
        <f t="shared" si="42"/>
        <v>14.769245081446108</v>
      </c>
      <c r="AQ32" s="1">
        <f t="shared" si="43"/>
        <v>14.717882016802909</v>
      </c>
      <c r="AR32" s="1">
        <f t="shared" si="44"/>
        <v>14.805770327899884</v>
      </c>
      <c r="AS32" s="1">
        <f t="shared" si="45"/>
        <v>14.647443347854153</v>
      </c>
      <c r="AT32" s="1">
        <f t="shared" si="46"/>
        <v>14.91244988960907</v>
      </c>
      <c r="AU32" s="1">
        <f t="shared" si="47"/>
        <v>13.933488799844849</v>
      </c>
      <c r="AW32" s="1">
        <v>0</v>
      </c>
      <c r="AX32" s="1">
        <f t="shared" si="3"/>
        <v>2.4331207169478539E-3</v>
      </c>
      <c r="AY32" s="1">
        <f t="shared" si="4"/>
        <v>-1.0662847750588397E-2</v>
      </c>
      <c r="AZ32" s="1">
        <f t="shared" si="5"/>
        <v>1.3095968467536251E-2</v>
      </c>
      <c r="BA32" s="1">
        <f t="shared" si="6"/>
        <v>3.7610062506365782E-4</v>
      </c>
      <c r="BB32" s="1">
        <f t="shared" si="7"/>
        <v>0.10677994382114625</v>
      </c>
      <c r="BC32" s="1">
        <f t="shared" si="8"/>
        <v>-3.140953445272809</v>
      </c>
      <c r="BD32" s="1">
        <f t="shared" si="9"/>
        <v>-3128.8703209284376</v>
      </c>
      <c r="BE32" s="1">
        <f t="shared" si="10"/>
        <v>15.754575927340259</v>
      </c>
      <c r="BF32" s="1">
        <f t="shared" si="11"/>
        <v>16.101339156471308</v>
      </c>
      <c r="BG32" s="1">
        <f t="shared" si="12"/>
        <v>15.744386328235057</v>
      </c>
      <c r="BH32" s="1">
        <f t="shared" si="13"/>
        <v>16.112401160037496</v>
      </c>
      <c r="BI32" s="1">
        <f t="shared" si="14"/>
        <v>15.733314827588647</v>
      </c>
      <c r="BJ32" s="1">
        <f t="shared" si="15"/>
        <v>16.124480300738878</v>
      </c>
      <c r="BK32" s="1">
        <f t="shared" si="16"/>
        <v>15.721228818244024</v>
      </c>
      <c r="BL32" s="1">
        <f t="shared" si="17"/>
        <v>16.137740475643749</v>
      </c>
    </row>
    <row r="33" spans="1:64">
      <c r="A33" s="24" t="s">
        <v>264</v>
      </c>
      <c r="B33" s="35"/>
      <c r="C33" s="33">
        <v>35968.765500000001</v>
      </c>
      <c r="D33" s="33"/>
      <c r="E33" s="1">
        <f t="shared" si="26"/>
        <v>-14322.367702684727</v>
      </c>
      <c r="F33" s="1">
        <f t="shared" si="48"/>
        <v>-14322.5</v>
      </c>
      <c r="G33" s="1">
        <f t="shared" si="18"/>
        <v>5.4195024997170549E-2</v>
      </c>
      <c r="J33" s="1">
        <f t="shared" si="27"/>
        <v>5.4195024997170549E-2</v>
      </c>
      <c r="P33" s="1">
        <f t="shared" si="28"/>
        <v>3.8292259810232029E-2</v>
      </c>
      <c r="Q33" s="27">
        <f t="shared" si="29"/>
        <v>20950.265500000001</v>
      </c>
      <c r="R33" s="1">
        <f t="shared" si="30"/>
        <v>2.5289794059090375E-4</v>
      </c>
      <c r="S33" s="11">
        <v>1</v>
      </c>
      <c r="T33" s="1">
        <f t="shared" si="31"/>
        <v>2.5289794059090375E-4</v>
      </c>
      <c r="U33" s="1">
        <f t="shared" si="32"/>
        <v>1.5902765186938519E-2</v>
      </c>
      <c r="V33" s="1">
        <v>32000</v>
      </c>
      <c r="W33" s="76">
        <f t="shared" si="0"/>
        <v>0.13553684890456083</v>
      </c>
      <c r="Z33" s="1">
        <f t="shared" si="19"/>
        <v>-14322.5</v>
      </c>
      <c r="AA33" s="1">
        <f t="shared" si="20"/>
        <v>5.0098015674325452E-2</v>
      </c>
      <c r="AB33" s="1">
        <f t="shared" si="21"/>
        <v>4.2389269133077126E-2</v>
      </c>
      <c r="AC33" s="1">
        <f t="shared" si="22"/>
        <v>1.5902765186938519E-2</v>
      </c>
      <c r="AD33" s="1">
        <f t="shared" si="23"/>
        <v>4.0970093228450966E-3</v>
      </c>
      <c r="AE33" s="1">
        <f t="shared" si="24"/>
        <v>1.6785485391479637E-5</v>
      </c>
      <c r="AF33" s="1">
        <f t="shared" si="33"/>
        <v>1.5902765186938519E-2</v>
      </c>
      <c r="AG33" s="11"/>
      <c r="AH33" s="1">
        <f t="shared" si="34"/>
        <v>1.1805755864093421E-2</v>
      </c>
      <c r="AI33" s="1">
        <f t="shared" si="35"/>
        <v>4.3923570012627255E-4</v>
      </c>
      <c r="AJ33" s="1">
        <f t="shared" si="36"/>
        <v>0.11860063421965826</v>
      </c>
      <c r="AK33" s="1">
        <f t="shared" si="37"/>
        <v>1.125286425346291E-2</v>
      </c>
      <c r="AL33" s="1">
        <f t="shared" si="38"/>
        <v>3.1303353200669108</v>
      </c>
      <c r="AM33" s="1">
        <f t="shared" si="39"/>
        <v>177.66008927695523</v>
      </c>
      <c r="AN33" s="1">
        <f t="shared" si="40"/>
        <v>14.928852913608157</v>
      </c>
      <c r="AO33" s="1">
        <f t="shared" si="41"/>
        <v>14.854116737655337</v>
      </c>
      <c r="AP33" s="1">
        <f t="shared" si="42"/>
        <v>14.961496605666095</v>
      </c>
      <c r="AQ33" s="1">
        <f t="shared" si="43"/>
        <v>14.802891547731607</v>
      </c>
      <c r="AR33" s="1">
        <f t="shared" si="44"/>
        <v>15.029233583726604</v>
      </c>
      <c r="AS33" s="1">
        <f t="shared" si="45"/>
        <v>14.683891642155784</v>
      </c>
      <c r="AT33" s="1">
        <f t="shared" si="46"/>
        <v>15.174219314589115</v>
      </c>
      <c r="AU33" s="1">
        <f t="shared" si="47"/>
        <v>14.175322783234751</v>
      </c>
      <c r="AW33" s="1">
        <v>1000</v>
      </c>
      <c r="AX33" s="1">
        <f t="shared" si="3"/>
        <v>1.4393330741958778E-3</v>
      </c>
      <c r="AY33" s="1">
        <f t="shared" si="4"/>
        <v>-1.1439040971140724E-2</v>
      </c>
      <c r="AZ33" s="1">
        <f t="shared" si="5"/>
        <v>1.2878374045336602E-2</v>
      </c>
      <c r="BA33" s="1">
        <f t="shared" si="6"/>
        <v>3.7678362697757262E-4</v>
      </c>
      <c r="BB33" s="1">
        <f t="shared" si="7"/>
        <v>0.10609075867601536</v>
      </c>
      <c r="BC33" s="1">
        <f t="shared" si="8"/>
        <v>-3.1402603229182851</v>
      </c>
      <c r="BD33" s="1">
        <f t="shared" si="9"/>
        <v>-1501.1286213841383</v>
      </c>
      <c r="BE33" s="1">
        <f t="shared" si="10"/>
        <v>15.805061379546668</v>
      </c>
      <c r="BF33" s="1">
        <f t="shared" si="11"/>
        <v>16.197109195613628</v>
      </c>
      <c r="BG33" s="1">
        <f t="shared" si="12"/>
        <v>15.785718493680431</v>
      </c>
      <c r="BH33" s="1">
        <f t="shared" si="13"/>
        <v>16.219161102631386</v>
      </c>
      <c r="BI33" s="1">
        <f t="shared" si="14"/>
        <v>15.763608680671215</v>
      </c>
      <c r="BJ33" s="1">
        <f t="shared" si="15"/>
        <v>16.244707099663</v>
      </c>
      <c r="BK33" s="1">
        <f t="shared" si="16"/>
        <v>15.738028894364014</v>
      </c>
      <c r="BL33" s="1">
        <f t="shared" si="17"/>
        <v>16.274756896827832</v>
      </c>
    </row>
    <row r="34" spans="1:64">
      <c r="A34" s="24" t="s">
        <v>264</v>
      </c>
      <c r="B34" s="35"/>
      <c r="C34" s="33">
        <v>35987.812899999997</v>
      </c>
      <c r="D34" s="33"/>
      <c r="E34" s="1">
        <f t="shared" si="26"/>
        <v>-14275.870447947356</v>
      </c>
      <c r="F34" s="1">
        <f t="shared" si="48"/>
        <v>-14276</v>
      </c>
      <c r="G34" s="1">
        <f t="shared" si="18"/>
        <v>5.307043999346206E-2</v>
      </c>
      <c r="J34" s="1">
        <f t="shared" si="27"/>
        <v>5.307043999346206E-2</v>
      </c>
      <c r="P34" s="1">
        <f t="shared" si="28"/>
        <v>3.8018863793475716E-2</v>
      </c>
      <c r="Q34" s="27">
        <f t="shared" si="29"/>
        <v>20969.312899999997</v>
      </c>
      <c r="R34" s="1">
        <f t="shared" si="30"/>
        <v>2.2654994610399535E-4</v>
      </c>
      <c r="S34" s="11">
        <v>1</v>
      </c>
      <c r="T34" s="1">
        <f t="shared" si="31"/>
        <v>2.2654994610399535E-4</v>
      </c>
      <c r="U34" s="1">
        <f t="shared" si="32"/>
        <v>1.5051576199986344E-2</v>
      </c>
      <c r="V34" s="1">
        <v>34000</v>
      </c>
      <c r="W34" s="76">
        <f t="shared" si="0"/>
        <v>0.1563987007322738</v>
      </c>
      <c r="Z34" s="1">
        <f t="shared" si="19"/>
        <v>-14276</v>
      </c>
      <c r="AA34" s="1">
        <f t="shared" si="20"/>
        <v>4.9857110273184208E-2</v>
      </c>
      <c r="AB34" s="1">
        <f t="shared" si="21"/>
        <v>4.1232193513753568E-2</v>
      </c>
      <c r="AC34" s="1">
        <f t="shared" si="22"/>
        <v>1.5051576199986344E-2</v>
      </c>
      <c r="AD34" s="1">
        <f t="shared" si="23"/>
        <v>3.2133297202778521E-3</v>
      </c>
      <c r="AE34" s="1">
        <f t="shared" si="24"/>
        <v>1.0325487891220939E-5</v>
      </c>
      <c r="AF34" s="1">
        <f t="shared" si="33"/>
        <v>1.5051576199986344E-2</v>
      </c>
      <c r="AG34" s="11"/>
      <c r="AH34" s="1">
        <f t="shared" si="34"/>
        <v>1.1838246479708495E-2</v>
      </c>
      <c r="AI34" s="1">
        <f t="shared" si="35"/>
        <v>4.3839030592207617E-4</v>
      </c>
      <c r="AJ34" s="1">
        <f t="shared" si="36"/>
        <v>0.11852578652301106</v>
      </c>
      <c r="AK34" s="1">
        <f t="shared" si="37"/>
        <v>1.1177517946230304E-2</v>
      </c>
      <c r="AL34" s="1">
        <f t="shared" si="38"/>
        <v>3.1304106994515619</v>
      </c>
      <c r="AM34" s="1">
        <f t="shared" si="39"/>
        <v>178.85775025394386</v>
      </c>
      <c r="AN34" s="1">
        <f t="shared" si="40"/>
        <v>14.93356249136759</v>
      </c>
      <c r="AO34" s="1">
        <f t="shared" si="41"/>
        <v>14.856642892604381</v>
      </c>
      <c r="AP34" s="1">
        <f t="shared" si="42"/>
        <v>14.966723867133227</v>
      </c>
      <c r="AQ34" s="1">
        <f t="shared" si="43"/>
        <v>14.804742311985777</v>
      </c>
      <c r="AR34" s="1">
        <f t="shared" si="44"/>
        <v>15.035029893057663</v>
      </c>
      <c r="AS34" s="1">
        <f t="shared" si="45"/>
        <v>14.68499696514051</v>
      </c>
      <c r="AT34" s="1">
        <f t="shared" si="46"/>
        <v>15.180327355197402</v>
      </c>
      <c r="AU34" s="1">
        <f t="shared" si="47"/>
        <v>14.181694046819812</v>
      </c>
      <c r="AW34" s="1">
        <v>2000</v>
      </c>
      <c r="AX34" s="1">
        <f t="shared" si="3"/>
        <v>6.5390502368805822E-4</v>
      </c>
      <c r="AY34" s="1">
        <f t="shared" si="4"/>
        <v>-1.1870399756788164E-2</v>
      </c>
      <c r="AZ34" s="1">
        <f t="shared" si="5"/>
        <v>1.2524304780476222E-2</v>
      </c>
      <c r="BA34" s="1">
        <f t="shared" si="6"/>
        <v>3.7852179439601397E-4</v>
      </c>
      <c r="BB34" s="1">
        <f t="shared" si="7"/>
        <v>0.10513656828259883</v>
      </c>
      <c r="BC34" s="1">
        <f t="shared" si="8"/>
        <v>-3.1393007659126302</v>
      </c>
      <c r="BD34" s="1">
        <f t="shared" si="9"/>
        <v>-872.64273222035263</v>
      </c>
      <c r="BE34" s="1">
        <f t="shared" si="10"/>
        <v>15.87473613082406</v>
      </c>
      <c r="BF34" s="1">
        <f t="shared" si="11"/>
        <v>16.275123572060128</v>
      </c>
      <c r="BG34" s="1">
        <f t="shared" si="12"/>
        <v>15.845093780238644</v>
      </c>
      <c r="BH34" s="1">
        <f t="shared" si="13"/>
        <v>16.310692172966228</v>
      </c>
      <c r="BI34" s="1">
        <f t="shared" si="14"/>
        <v>15.809255546402659</v>
      </c>
      <c r="BJ34" s="1">
        <f t="shared" si="15"/>
        <v>16.354899234136774</v>
      </c>
      <c r="BK34" s="1">
        <f t="shared" si="16"/>
        <v>15.764889479431496</v>
      </c>
      <c r="BL34" s="1">
        <f t="shared" si="17"/>
        <v>16.411773318011914</v>
      </c>
    </row>
    <row r="35" spans="1:64">
      <c r="A35" s="24" t="s">
        <v>264</v>
      </c>
      <c r="B35" s="35"/>
      <c r="C35" s="33">
        <v>36010.753400000001</v>
      </c>
      <c r="D35" s="33"/>
      <c r="E35" s="1">
        <f t="shared" si="26"/>
        <v>-14219.869614641862</v>
      </c>
      <c r="F35" s="1">
        <f t="shared" si="48"/>
        <v>-14220</v>
      </c>
      <c r="G35" s="1">
        <f t="shared" si="18"/>
        <v>5.3411799999594223E-2</v>
      </c>
      <c r="J35" s="1">
        <f t="shared" si="27"/>
        <v>5.3411799999594223E-2</v>
      </c>
      <c r="P35" s="1">
        <f t="shared" si="28"/>
        <v>3.7690602351350057E-2</v>
      </c>
      <c r="Q35" s="27">
        <f t="shared" si="29"/>
        <v>20992.253400000001</v>
      </c>
      <c r="R35" s="1">
        <f t="shared" si="30"/>
        <v>2.471560554951579E-4</v>
      </c>
      <c r="S35" s="11">
        <v>1</v>
      </c>
      <c r="T35" s="1">
        <f t="shared" si="31"/>
        <v>2.471560554951579E-4</v>
      </c>
      <c r="U35" s="1">
        <f t="shared" si="32"/>
        <v>1.5721197648244166E-2</v>
      </c>
      <c r="V35" s="1">
        <v>36000</v>
      </c>
      <c r="W35" s="76">
        <f t="shared" si="0"/>
        <v>0.17863989029960631</v>
      </c>
      <c r="Z35" s="1">
        <f t="shared" si="19"/>
        <v>-14220</v>
      </c>
      <c r="AA35" s="1">
        <f t="shared" si="20"/>
        <v>4.9567720307162527E-2</v>
      </c>
      <c r="AB35" s="1">
        <f t="shared" si="21"/>
        <v>4.1534682043781752E-2</v>
      </c>
      <c r="AC35" s="1">
        <f t="shared" si="22"/>
        <v>1.5721197648244166E-2</v>
      </c>
      <c r="AD35" s="1">
        <f t="shared" si="23"/>
        <v>3.8440796924316956E-3</v>
      </c>
      <c r="AE35" s="1">
        <f t="shared" si="24"/>
        <v>1.4776948681765759E-5</v>
      </c>
      <c r="AF35" s="1">
        <f t="shared" si="33"/>
        <v>1.5721197648244166E-2</v>
      </c>
      <c r="AG35" s="11"/>
      <c r="AH35" s="1">
        <f t="shared" si="34"/>
        <v>1.1877117955812472E-2</v>
      </c>
      <c r="AI35" s="1">
        <f t="shared" si="35"/>
        <v>4.3737948128597104E-4</v>
      </c>
      <c r="AJ35" s="1">
        <f t="shared" si="36"/>
        <v>0.11843562371077192</v>
      </c>
      <c r="AK35" s="1">
        <f t="shared" si="37"/>
        <v>1.1086755315057954E-2</v>
      </c>
      <c r="AL35" s="1">
        <f t="shared" si="38"/>
        <v>3.1305015018436677</v>
      </c>
      <c r="AM35" s="1">
        <f t="shared" si="39"/>
        <v>180.32207506151087</v>
      </c>
      <c r="AN35" s="1">
        <f t="shared" si="40"/>
        <v>14.939247700832585</v>
      </c>
      <c r="AO35" s="1">
        <f t="shared" si="41"/>
        <v>14.859655148306487</v>
      </c>
      <c r="AP35" s="1">
        <f t="shared" si="42"/>
        <v>14.97302651516538</v>
      </c>
      <c r="AQ35" s="1">
        <f t="shared" si="43"/>
        <v>14.806953431785368</v>
      </c>
      <c r="AR35" s="1">
        <f t="shared" si="44"/>
        <v>15.041997655969055</v>
      </c>
      <c r="AS35" s="1">
        <f t="shared" si="45"/>
        <v>14.686349868462303</v>
      </c>
      <c r="AT35" s="1">
        <f t="shared" si="46"/>
        <v>15.187629470029947</v>
      </c>
      <c r="AU35" s="1">
        <f t="shared" si="47"/>
        <v>14.189366966406121</v>
      </c>
      <c r="AW35" s="1">
        <v>3000</v>
      </c>
      <c r="AX35" s="1">
        <f t="shared" si="3"/>
        <v>4.79092847927437E-5</v>
      </c>
      <c r="AY35" s="1">
        <f t="shared" si="4"/>
        <v>-1.1956924107530718E-2</v>
      </c>
      <c r="AZ35" s="1">
        <f t="shared" si="5"/>
        <v>1.2004833392323461E-2</v>
      </c>
      <c r="BA35" s="1">
        <f t="shared" si="6"/>
        <v>3.8195567127863317E-4</v>
      </c>
      <c r="BB35" s="1">
        <f t="shared" si="7"/>
        <v>0.10395315310611188</v>
      </c>
      <c r="BC35" s="1">
        <f t="shared" si="8"/>
        <v>-3.1381108300197389</v>
      </c>
      <c r="BD35" s="1">
        <f t="shared" si="9"/>
        <v>-574.41106341078216</v>
      </c>
      <c r="BE35" s="1">
        <f t="shared" si="10"/>
        <v>15.96056100607057</v>
      </c>
      <c r="BF35" s="1">
        <f t="shared" si="11"/>
        <v>16.337103630129537</v>
      </c>
      <c r="BG35" s="1">
        <f t="shared" si="12"/>
        <v>15.92134456103193</v>
      </c>
      <c r="BH35" s="1">
        <f t="shared" si="13"/>
        <v>16.386534126995606</v>
      </c>
      <c r="BI35" s="1">
        <f t="shared" si="14"/>
        <v>15.871001230612103</v>
      </c>
      <c r="BJ35" s="1">
        <f t="shared" si="15"/>
        <v>16.453060637820116</v>
      </c>
      <c r="BK35" s="1">
        <f t="shared" si="16"/>
        <v>15.803875350707546</v>
      </c>
      <c r="BL35" s="1">
        <f t="shared" si="17"/>
        <v>16.548789739195993</v>
      </c>
    </row>
    <row r="36" spans="1:64">
      <c r="A36" s="24" t="s">
        <v>265</v>
      </c>
      <c r="B36" s="35"/>
      <c r="C36" s="33">
        <v>36395.405599999998</v>
      </c>
      <c r="D36" s="33"/>
      <c r="E36" s="1">
        <f t="shared" si="26"/>
        <v>-13280.882071528698</v>
      </c>
      <c r="F36" s="1">
        <f t="shared" si="48"/>
        <v>-13281</v>
      </c>
      <c r="G36" s="1">
        <f t="shared" si="18"/>
        <v>4.8308890000043903E-2</v>
      </c>
      <c r="J36" s="1">
        <f t="shared" si="27"/>
        <v>4.8308890000043903E-2</v>
      </c>
      <c r="P36" s="1">
        <f t="shared" si="28"/>
        <v>3.2347451652630678E-2</v>
      </c>
      <c r="Q36" s="27">
        <f t="shared" si="29"/>
        <v>21376.905599999998</v>
      </c>
      <c r="R36" s="1">
        <f t="shared" si="30"/>
        <v>2.5476751411827343E-4</v>
      </c>
      <c r="S36" s="11">
        <v>1</v>
      </c>
      <c r="T36" s="1">
        <f t="shared" si="31"/>
        <v>2.5476751411827343E-4</v>
      </c>
      <c r="U36" s="1">
        <f t="shared" si="32"/>
        <v>1.5961438347413225E-2</v>
      </c>
      <c r="V36" s="1">
        <v>38000</v>
      </c>
      <c r="W36" s="76">
        <f t="shared" si="0"/>
        <v>0.20226041760655836</v>
      </c>
      <c r="Z36" s="1">
        <f t="shared" si="19"/>
        <v>-13281</v>
      </c>
      <c r="AA36" s="1">
        <f t="shared" si="20"/>
        <v>4.4829991917729246E-2</v>
      </c>
      <c r="AB36" s="1">
        <f t="shared" si="21"/>
        <v>3.5826349734945334E-2</v>
      </c>
      <c r="AC36" s="1">
        <f t="shared" si="22"/>
        <v>1.5961438347413225E-2</v>
      </c>
      <c r="AD36" s="1">
        <f t="shared" si="23"/>
        <v>3.4788980823146562E-3</v>
      </c>
      <c r="AE36" s="1">
        <f t="shared" si="24"/>
        <v>1.2102731867132592E-5</v>
      </c>
      <c r="AF36" s="1">
        <f t="shared" si="33"/>
        <v>1.5961438347413225E-2</v>
      </c>
      <c r="AG36" s="11"/>
      <c r="AH36" s="1">
        <f t="shared" si="34"/>
        <v>1.2482540265098568E-2</v>
      </c>
      <c r="AI36" s="1">
        <f t="shared" si="35"/>
        <v>4.2163179742171764E-4</v>
      </c>
      <c r="AJ36" s="1">
        <f t="shared" si="36"/>
        <v>0.1169209403187807</v>
      </c>
      <c r="AK36" s="1">
        <f t="shared" si="37"/>
        <v>9.5621285875818994E-3</v>
      </c>
      <c r="AL36" s="1">
        <f t="shared" si="38"/>
        <v>3.1320267833925857</v>
      </c>
      <c r="AM36" s="1">
        <f t="shared" si="39"/>
        <v>209.07504573727459</v>
      </c>
      <c r="AN36" s="1">
        <f t="shared" si="40"/>
        <v>15.036664555958792</v>
      </c>
      <c r="AO36" s="1">
        <f t="shared" si="41"/>
        <v>14.905731191110473</v>
      </c>
      <c r="AP36" s="1">
        <f t="shared" si="42"/>
        <v>15.079469757602247</v>
      </c>
      <c r="AQ36" s="1">
        <f t="shared" si="43"/>
        <v>14.841983054681471</v>
      </c>
      <c r="AR36" s="1">
        <f t="shared" si="44"/>
        <v>15.156241037592311</v>
      </c>
      <c r="AS36" s="1">
        <f t="shared" si="45"/>
        <v>14.713382072316417</v>
      </c>
      <c r="AT36" s="1">
        <f t="shared" si="46"/>
        <v>15.301345263794277</v>
      </c>
      <c r="AU36" s="1">
        <f t="shared" si="47"/>
        <v>14.318025385897972</v>
      </c>
      <c r="AW36" s="1">
        <v>4000</v>
      </c>
      <c r="AX36" s="1">
        <f t="shared" si="3"/>
        <v>-3.9279484246841634E-4</v>
      </c>
      <c r="AY36" s="1">
        <f t="shared" si="4"/>
        <v>-1.1698614023368387E-2</v>
      </c>
      <c r="AZ36" s="1">
        <f t="shared" si="5"/>
        <v>1.130581918089997E-2</v>
      </c>
      <c r="BA36" s="1">
        <f t="shared" si="6"/>
        <v>3.87668662651941E-4</v>
      </c>
      <c r="BB36" s="1">
        <f t="shared" si="7"/>
        <v>0.10258912370814346</v>
      </c>
      <c r="BC36" s="1">
        <f t="shared" si="8"/>
        <v>-3.1367394681716005</v>
      </c>
      <c r="BD36" s="1">
        <f t="shared" si="9"/>
        <v>-412.09966281798205</v>
      </c>
      <c r="BE36" s="1">
        <f t="shared" si="10"/>
        <v>16.058306415762477</v>
      </c>
      <c r="BF36" s="1">
        <f t="shared" si="11"/>
        <v>16.386604249770667</v>
      </c>
      <c r="BG36" s="1">
        <f t="shared" si="12"/>
        <v>16.011937321895754</v>
      </c>
      <c r="BH36" s="1">
        <f t="shared" si="13"/>
        <v>16.447738944178401</v>
      </c>
      <c r="BI36" s="1">
        <f t="shared" si="14"/>
        <v>15.948430806586821</v>
      </c>
      <c r="BJ36" s="1">
        <f t="shared" si="15"/>
        <v>16.537550342409528</v>
      </c>
      <c r="BK36" s="1">
        <f t="shared" si="16"/>
        <v>15.856824007297766</v>
      </c>
      <c r="BL36" s="1">
        <f t="shared" si="17"/>
        <v>16.685806160380075</v>
      </c>
    </row>
    <row r="37" spans="1:64">
      <c r="A37" s="24" t="s">
        <v>265</v>
      </c>
      <c r="B37" s="35"/>
      <c r="C37" s="33">
        <v>36404.418599999997</v>
      </c>
      <c r="D37" s="33"/>
      <c r="E37" s="1">
        <f t="shared" si="26"/>
        <v>-13258.880131266616</v>
      </c>
      <c r="F37" s="1">
        <f t="shared" si="48"/>
        <v>-13259</v>
      </c>
      <c r="G37" s="1">
        <f t="shared" si="18"/>
        <v>4.9103709992778022E-2</v>
      </c>
      <c r="J37" s="1">
        <f t="shared" si="27"/>
        <v>4.9103709992778022E-2</v>
      </c>
      <c r="P37" s="1">
        <f t="shared" si="28"/>
        <v>3.2225911258068438E-2</v>
      </c>
      <c r="Q37" s="27">
        <f t="shared" si="29"/>
        <v>21385.918599999997</v>
      </c>
      <c r="R37" s="1">
        <f t="shared" si="30"/>
        <v>2.8486009012936443E-4</v>
      </c>
      <c r="S37" s="11">
        <v>1</v>
      </c>
      <c r="T37" s="1">
        <f t="shared" si="31"/>
        <v>2.8486009012936443E-4</v>
      </c>
      <c r="U37" s="1">
        <f t="shared" si="32"/>
        <v>1.6877798734709584E-2</v>
      </c>
      <c r="V37" s="1">
        <v>40000</v>
      </c>
      <c r="W37" s="76">
        <f t="shared" si="0"/>
        <v>0.22726028265312997</v>
      </c>
      <c r="Z37" s="1">
        <f t="shared" si="19"/>
        <v>-13259</v>
      </c>
      <c r="AA37" s="1">
        <f t="shared" si="20"/>
        <v>4.4721478931738841E-2</v>
      </c>
      <c r="AB37" s="1">
        <f t="shared" si="21"/>
        <v>3.6608142319107619E-2</v>
      </c>
      <c r="AC37" s="1">
        <f t="shared" si="22"/>
        <v>1.6877798734709584E-2</v>
      </c>
      <c r="AD37" s="1">
        <f t="shared" si="23"/>
        <v>4.382231061039181E-3</v>
      </c>
      <c r="AE37" s="1">
        <f t="shared" si="24"/>
        <v>1.9203949072336585E-5</v>
      </c>
      <c r="AF37" s="1">
        <f t="shared" si="33"/>
        <v>1.6877798734709584E-2</v>
      </c>
      <c r="AG37" s="11"/>
      <c r="AH37" s="1">
        <f t="shared" si="34"/>
        <v>1.2495567673670402E-2</v>
      </c>
      <c r="AI37" s="1">
        <f t="shared" si="35"/>
        <v>4.2129057473849763E-4</v>
      </c>
      <c r="AJ37" s="1">
        <f t="shared" si="36"/>
        <v>0.1168854338451933</v>
      </c>
      <c r="AK37" s="1">
        <f t="shared" si="37"/>
        <v>9.5263920443824941E-3</v>
      </c>
      <c r="AL37" s="1">
        <f t="shared" si="38"/>
        <v>3.1320625350036977</v>
      </c>
      <c r="AM37" s="1">
        <f t="shared" si="39"/>
        <v>209.85938891690731</v>
      </c>
      <c r="AN37" s="1">
        <f t="shared" si="40"/>
        <v>15.038990217095501</v>
      </c>
      <c r="AO37" s="1">
        <f t="shared" si="41"/>
        <v>14.906721843832571</v>
      </c>
      <c r="AP37" s="1">
        <f t="shared" si="42"/>
        <v>15.081970188315601</v>
      </c>
      <c r="AQ37" s="1">
        <f t="shared" si="43"/>
        <v>14.842776215975215</v>
      </c>
      <c r="AR37" s="1">
        <f t="shared" si="44"/>
        <v>15.158848125757219</v>
      </c>
      <c r="AS37" s="1">
        <f t="shared" si="45"/>
        <v>14.714129413867223</v>
      </c>
      <c r="AT37" s="1">
        <f t="shared" si="46"/>
        <v>15.303813156823626</v>
      </c>
      <c r="AU37" s="1">
        <f t="shared" si="47"/>
        <v>14.321039747164022</v>
      </c>
      <c r="AW37" s="1">
        <v>5000</v>
      </c>
      <c r="AX37" s="1">
        <f t="shared" si="3"/>
        <v>-6.6114342493527913E-4</v>
      </c>
      <c r="AY37" s="1">
        <f t="shared" si="4"/>
        <v>-1.1095469504301167E-2</v>
      </c>
      <c r="AZ37" s="1">
        <f t="shared" si="5"/>
        <v>1.0434326079365888E-2</v>
      </c>
      <c r="BA37" s="1">
        <f t="shared" si="6"/>
        <v>3.9607618401482636E-4</v>
      </c>
      <c r="BB37" s="1">
        <f t="shared" si="7"/>
        <v>0.10109599152308564</v>
      </c>
      <c r="BC37" s="1">
        <f t="shared" si="8"/>
        <v>-3.1352385317673974</v>
      </c>
      <c r="BD37" s="1">
        <f t="shared" si="9"/>
        <v>-314.75526071946541</v>
      </c>
      <c r="BE37" s="1">
        <f t="shared" si="10"/>
        <v>16.163369602617959</v>
      </c>
      <c r="BF37" s="1">
        <f t="shared" si="11"/>
        <v>16.4283840476349</v>
      </c>
      <c r="BG37" s="1">
        <f t="shared" si="12"/>
        <v>16.113581450064387</v>
      </c>
      <c r="BH37" s="1">
        <f t="shared" si="13"/>
        <v>16.496762822592618</v>
      </c>
      <c r="BI37" s="1">
        <f t="shared" si="14"/>
        <v>16.040225505340409</v>
      </c>
      <c r="BJ37" s="1">
        <f t="shared" si="15"/>
        <v>16.60726290068666</v>
      </c>
      <c r="BK37" s="1">
        <f t="shared" si="16"/>
        <v>15.925311227797659</v>
      </c>
      <c r="BL37" s="1">
        <f t="shared" si="17"/>
        <v>16.822822581564154</v>
      </c>
    </row>
    <row r="38" spans="1:64">
      <c r="A38" s="24" t="s">
        <v>266</v>
      </c>
      <c r="B38" s="35"/>
      <c r="C38" s="33">
        <v>36725.371700000003</v>
      </c>
      <c r="D38" s="33"/>
      <c r="E38" s="1">
        <f t="shared" si="26"/>
        <v>-12475.390623541036</v>
      </c>
      <c r="F38" s="1">
        <f t="shared" si="48"/>
        <v>-12475.5</v>
      </c>
      <c r="G38" s="1">
        <f t="shared" si="18"/>
        <v>4.4805595003708731E-2</v>
      </c>
      <c r="J38" s="1">
        <f t="shared" si="27"/>
        <v>4.4805595003708731E-2</v>
      </c>
      <c r="P38" s="1">
        <f t="shared" si="28"/>
        <v>2.8006229943429526E-2</v>
      </c>
      <c r="Q38" s="27">
        <f t="shared" si="29"/>
        <v>21706.871700000003</v>
      </c>
      <c r="R38" s="1">
        <f t="shared" si="30"/>
        <v>2.8221866642852975E-4</v>
      </c>
      <c r="S38" s="11">
        <v>1</v>
      </c>
      <c r="T38" s="1">
        <f t="shared" si="31"/>
        <v>2.8221866642852975E-4</v>
      </c>
      <c r="U38" s="1">
        <f t="shared" si="32"/>
        <v>1.6799365060279205E-2</v>
      </c>
      <c r="V38" s="1">
        <v>42000</v>
      </c>
      <c r="W38" s="76">
        <f t="shared" si="0"/>
        <v>0.25363948543932113</v>
      </c>
      <c r="Z38" s="1">
        <f t="shared" si="19"/>
        <v>-12475.5</v>
      </c>
      <c r="AA38" s="1">
        <f t="shared" si="20"/>
        <v>4.0925479462797898E-2</v>
      </c>
      <c r="AB38" s="1">
        <f t="shared" si="21"/>
        <v>3.1886345484340363E-2</v>
      </c>
      <c r="AC38" s="1">
        <f t="shared" si="22"/>
        <v>1.6799365060279205E-2</v>
      </c>
      <c r="AD38" s="1">
        <f t="shared" si="23"/>
        <v>3.8801155409108334E-3</v>
      </c>
      <c r="AE38" s="1">
        <f t="shared" si="24"/>
        <v>1.505529661081777E-5</v>
      </c>
      <c r="AF38" s="1">
        <f t="shared" si="33"/>
        <v>1.6799365060279205E-2</v>
      </c>
      <c r="AG38" s="11"/>
      <c r="AH38" s="1">
        <f t="shared" si="34"/>
        <v>1.291924951936837E-2</v>
      </c>
      <c r="AI38" s="1">
        <f t="shared" si="35"/>
        <v>4.1000169858507185E-4</v>
      </c>
      <c r="AJ38" s="1">
        <f t="shared" si="36"/>
        <v>0.11562446970094105</v>
      </c>
      <c r="AK38" s="1">
        <f t="shared" si="37"/>
        <v>8.2573468760744461E-3</v>
      </c>
      <c r="AL38" s="1">
        <f t="shared" si="38"/>
        <v>3.1333321076945344</v>
      </c>
      <c r="AM38" s="1">
        <f t="shared" si="39"/>
        <v>242.11337272094931</v>
      </c>
      <c r="AN38" s="1">
        <f t="shared" si="40"/>
        <v>15.122764190900574</v>
      </c>
      <c r="AO38" s="1">
        <f t="shared" si="41"/>
        <v>14.940053404413135</v>
      </c>
      <c r="AP38" s="1">
        <f t="shared" si="42"/>
        <v>15.170622074947817</v>
      </c>
      <c r="AQ38" s="1">
        <f t="shared" si="43"/>
        <v>14.871154850593644</v>
      </c>
      <c r="AR38" s="1">
        <f t="shared" si="44"/>
        <v>15.249100017651946</v>
      </c>
      <c r="AS38" s="1">
        <f t="shared" si="45"/>
        <v>14.744773975979831</v>
      </c>
      <c r="AT38" s="1">
        <f t="shared" si="46"/>
        <v>15.385924860447258</v>
      </c>
      <c r="AU38" s="1">
        <f t="shared" si="47"/>
        <v>14.428392113161749</v>
      </c>
      <c r="AW38" s="1">
        <v>6000</v>
      </c>
      <c r="AX38" s="1">
        <f t="shared" si="3"/>
        <v>-7.2853788895147452E-4</v>
      </c>
      <c r="AY38" s="1">
        <f t="shared" si="4"/>
        <v>-1.0147490550329062E-2</v>
      </c>
      <c r="AZ38" s="1">
        <f t="shared" si="5"/>
        <v>9.4189526613775876E-3</v>
      </c>
      <c r="BA38" s="1">
        <f t="shared" si="6"/>
        <v>4.0736825982690128E-4</v>
      </c>
      <c r="BB38" s="1">
        <f t="shared" si="7"/>
        <v>9.9522868970189873E-2</v>
      </c>
      <c r="BC38" s="1">
        <f t="shared" si="8"/>
        <v>-3.1336574344486481</v>
      </c>
      <c r="BD38" s="1">
        <f t="shared" si="9"/>
        <v>-252.03960593874322</v>
      </c>
      <c r="BE38" s="1">
        <f t="shared" si="10"/>
        <v>16.271337546372486</v>
      </c>
      <c r="BF38" s="1">
        <f t="shared" si="11"/>
        <v>16.467741053297036</v>
      </c>
      <c r="BG38" s="1">
        <f t="shared" si="12"/>
        <v>16.222673903748571</v>
      </c>
      <c r="BH38" s="1">
        <f t="shared" si="13"/>
        <v>16.537238872948063</v>
      </c>
      <c r="BI38" s="1">
        <f t="shared" si="14"/>
        <v>16.144450921955404</v>
      </c>
      <c r="BJ38" s="1">
        <f t="shared" si="15"/>
        <v>16.661892344162442</v>
      </c>
      <c r="BK38" s="1">
        <f t="shared" si="16"/>
        <v>16.010621533665926</v>
      </c>
      <c r="BL38" s="1">
        <f t="shared" si="17"/>
        <v>16.959839002748236</v>
      </c>
    </row>
    <row r="39" spans="1:64">
      <c r="A39" s="24" t="s">
        <v>266</v>
      </c>
      <c r="B39" s="35"/>
      <c r="C39" s="33">
        <v>36728.445200000002</v>
      </c>
      <c r="D39" s="33"/>
      <c r="E39" s="1">
        <f t="shared" si="26"/>
        <v>-12467.887798355694</v>
      </c>
      <c r="F39" s="1">
        <f t="shared" si="48"/>
        <v>-12468</v>
      </c>
      <c r="G39" s="1">
        <f t="shared" si="18"/>
        <v>4.5962919997691642E-2</v>
      </c>
      <c r="J39" s="1">
        <f t="shared" si="27"/>
        <v>4.5962919997691642E-2</v>
      </c>
      <c r="P39" s="1">
        <f t="shared" si="28"/>
        <v>2.796686019866805E-2</v>
      </c>
      <c r="Q39" s="27">
        <f t="shared" si="29"/>
        <v>21709.945200000002</v>
      </c>
      <c r="R39" s="1">
        <f t="shared" si="30"/>
        <v>3.2385816829003306E-4</v>
      </c>
      <c r="S39" s="11">
        <v>1</v>
      </c>
      <c r="T39" s="1">
        <f t="shared" si="31"/>
        <v>3.2385816829003306E-4</v>
      </c>
      <c r="U39" s="1">
        <f t="shared" si="32"/>
        <v>1.7996059799023592E-2</v>
      </c>
      <c r="W39" s="76"/>
      <c r="Z39" s="1">
        <f t="shared" si="19"/>
        <v>-12468</v>
      </c>
      <c r="AA39" s="1">
        <f t="shared" si="20"/>
        <v>4.0889762785430404E-2</v>
      </c>
      <c r="AB39" s="1">
        <f t="shared" si="21"/>
        <v>3.3040017410929289E-2</v>
      </c>
      <c r="AC39" s="1">
        <f t="shared" si="22"/>
        <v>1.7996059799023592E-2</v>
      </c>
      <c r="AD39" s="1">
        <f t="shared" si="23"/>
        <v>5.0731572122612381E-3</v>
      </c>
      <c r="AE39" s="1">
        <f t="shared" si="24"/>
        <v>2.5736924100318218E-5</v>
      </c>
      <c r="AF39" s="1">
        <f t="shared" si="33"/>
        <v>1.7996059799023592E-2</v>
      </c>
      <c r="AG39" s="11"/>
      <c r="AH39" s="1">
        <f t="shared" si="34"/>
        <v>1.2922902586762354E-2</v>
      </c>
      <c r="AI39" s="1">
        <f t="shared" si="35"/>
        <v>4.0990190874645727E-4</v>
      </c>
      <c r="AJ39" s="1">
        <f t="shared" si="36"/>
        <v>0.11561245697706514</v>
      </c>
      <c r="AK39" s="1">
        <f t="shared" si="37"/>
        <v>8.2452580052200814E-3</v>
      </c>
      <c r="AL39" s="1">
        <f t="shared" si="38"/>
        <v>3.1333442015232755</v>
      </c>
      <c r="AM39" s="1">
        <f t="shared" si="39"/>
        <v>242.46836186536257</v>
      </c>
      <c r="AN39" s="1">
        <f t="shared" si="40"/>
        <v>15.123572987464243</v>
      </c>
      <c r="AO39" s="1">
        <f t="shared" si="41"/>
        <v>14.940357668591375</v>
      </c>
      <c r="AP39" s="1">
        <f t="shared" si="42"/>
        <v>15.171464203479722</v>
      </c>
      <c r="AQ39" s="1">
        <f t="shared" si="43"/>
        <v>14.871431837640575</v>
      </c>
      <c r="AR39" s="1">
        <f t="shared" si="44"/>
        <v>15.249937402813076</v>
      </c>
      <c r="AS39" s="1">
        <f t="shared" si="45"/>
        <v>14.745107243569008</v>
      </c>
      <c r="AT39" s="1">
        <f t="shared" si="46"/>
        <v>15.38665703163578</v>
      </c>
      <c r="AU39" s="1">
        <f t="shared" si="47"/>
        <v>14.42941973632063</v>
      </c>
      <c r="AW39" s="1">
        <v>7000</v>
      </c>
      <c r="AX39" s="1">
        <f t="shared" si="3"/>
        <v>-5.515349832531987E-4</v>
      </c>
      <c r="AY39" s="1">
        <f t="shared" si="4"/>
        <v>-8.8546771614520705E-3</v>
      </c>
      <c r="AZ39" s="1">
        <f t="shared" si="5"/>
        <v>8.3031421781988718E-3</v>
      </c>
      <c r="BA39" s="1">
        <f t="shared" si="6"/>
        <v>4.2151327523598514E-4</v>
      </c>
      <c r="BB39" s="1">
        <f t="shared" si="7"/>
        <v>9.791252546079196E-2</v>
      </c>
      <c r="BC39" s="1">
        <f t="shared" si="8"/>
        <v>-3.1320391863914989</v>
      </c>
      <c r="BD39" s="1">
        <f t="shared" si="9"/>
        <v>-209.34648615091899</v>
      </c>
      <c r="BE39" s="1">
        <f t="shared" si="10"/>
        <v>16.378455371650304</v>
      </c>
      <c r="BF39" s="1">
        <f t="shared" si="11"/>
        <v>16.509851273652643</v>
      </c>
      <c r="BG39" s="1">
        <f t="shared" si="12"/>
        <v>16.335589321985413</v>
      </c>
      <c r="BH39" s="1">
        <f t="shared" si="13"/>
        <v>16.573668269511796</v>
      </c>
      <c r="BI39" s="1">
        <f t="shared" si="14"/>
        <v>16.25878065006755</v>
      </c>
      <c r="BJ39" s="1">
        <f t="shared" si="15"/>
        <v>16.70228585717178</v>
      </c>
      <c r="BK39" s="1">
        <f t="shared" si="16"/>
        <v>16.113724111964519</v>
      </c>
      <c r="BL39" s="1">
        <f t="shared" si="17"/>
        <v>17.096855423932318</v>
      </c>
    </row>
    <row r="40" spans="1:64">
      <c r="A40" s="24" t="s">
        <v>266</v>
      </c>
      <c r="B40" s="35"/>
      <c r="C40" s="33">
        <v>36744.419500000004</v>
      </c>
      <c r="D40" s="33"/>
      <c r="E40" s="1">
        <f t="shared" si="26"/>
        <v>-12428.892392350075</v>
      </c>
      <c r="F40" s="1">
        <f t="shared" si="48"/>
        <v>-12429</v>
      </c>
      <c r="G40" s="1">
        <f t="shared" si="18"/>
        <v>4.4081010004447307E-2</v>
      </c>
      <c r="J40" s="1">
        <f t="shared" si="27"/>
        <v>4.4081010004447307E-2</v>
      </c>
      <c r="P40" s="1">
        <f t="shared" si="28"/>
        <v>2.7762450204532239E-2</v>
      </c>
      <c r="Q40" s="27">
        <f t="shared" si="29"/>
        <v>21725.919500000004</v>
      </c>
      <c r="R40" s="1">
        <f t="shared" si="30"/>
        <v>2.662953939434041E-4</v>
      </c>
      <c r="S40" s="11">
        <v>1</v>
      </c>
      <c r="T40" s="1">
        <f t="shared" si="31"/>
        <v>2.662953939434041E-4</v>
      </c>
      <c r="U40" s="1">
        <f t="shared" si="32"/>
        <v>1.6318559799915068E-2</v>
      </c>
      <c r="W40" s="76"/>
      <c r="Z40" s="1">
        <f t="shared" si="19"/>
        <v>-12429</v>
      </c>
      <c r="AA40" s="1">
        <f t="shared" si="20"/>
        <v>4.0704218616886639E-2</v>
      </c>
      <c r="AB40" s="1">
        <f t="shared" si="21"/>
        <v>3.1139241592092907E-2</v>
      </c>
      <c r="AC40" s="1">
        <f t="shared" si="22"/>
        <v>1.6318559799915068E-2</v>
      </c>
      <c r="AD40" s="1">
        <f t="shared" si="23"/>
        <v>3.3767913875606681E-3</v>
      </c>
      <c r="AE40" s="1">
        <f t="shared" si="24"/>
        <v>1.1402720075103902E-5</v>
      </c>
      <c r="AF40" s="1">
        <f t="shared" si="33"/>
        <v>1.6318559799915068E-2</v>
      </c>
      <c r="AG40" s="11"/>
      <c r="AH40" s="1">
        <f t="shared" si="34"/>
        <v>1.2941768412354398E-2</v>
      </c>
      <c r="AI40" s="1">
        <f t="shared" si="35"/>
        <v>4.0938557542036236E-4</v>
      </c>
      <c r="AJ40" s="1">
        <f t="shared" si="36"/>
        <v>0.11555001689255141</v>
      </c>
      <c r="AK40" s="1">
        <f t="shared" si="37"/>
        <v>8.1824223764057971E-3</v>
      </c>
      <c r="AL40" s="1">
        <f t="shared" si="38"/>
        <v>3.1334070629028399</v>
      </c>
      <c r="AM40" s="1">
        <f t="shared" si="39"/>
        <v>244.33042270967917</v>
      </c>
      <c r="AN40" s="1">
        <f t="shared" si="40"/>
        <v>15.127780120634268</v>
      </c>
      <c r="AO40" s="1">
        <f t="shared" si="41"/>
        <v>14.941936474067697</v>
      </c>
      <c r="AP40" s="1">
        <f t="shared" si="42"/>
        <v>15.175840414667377</v>
      </c>
      <c r="AQ40" s="1">
        <f t="shared" si="43"/>
        <v>14.872875061759501</v>
      </c>
      <c r="AR40" s="1">
        <f t="shared" si="44"/>
        <v>15.254283040082402</v>
      </c>
      <c r="AS40" s="1">
        <f t="shared" si="45"/>
        <v>14.746852983319505</v>
      </c>
      <c r="AT40" s="1">
        <f t="shared" si="46"/>
        <v>15.390448033975263</v>
      </c>
      <c r="AU40" s="1">
        <f t="shared" si="47"/>
        <v>14.43476337674681</v>
      </c>
      <c r="AW40" s="1">
        <v>8000</v>
      </c>
      <c r="AX40" s="1">
        <f t="shared" si="3"/>
        <v>-8.4227342051511334E-5</v>
      </c>
      <c r="AY40" s="1">
        <f t="shared" si="4"/>
        <v>-7.217029337670192E-3</v>
      </c>
      <c r="AZ40" s="1">
        <f t="shared" si="5"/>
        <v>7.1328019956186806E-3</v>
      </c>
      <c r="BA40" s="1">
        <f t="shared" si="6"/>
        <v>4.3834261665032237E-4</v>
      </c>
      <c r="BB40" s="1">
        <f t="shared" si="7"/>
        <v>9.6295981764718361E-2</v>
      </c>
      <c r="BC40" s="1">
        <f t="shared" si="8"/>
        <v>-3.1304149668008048</v>
      </c>
      <c r="BD40" s="1">
        <f t="shared" si="9"/>
        <v>-178.92603490016472</v>
      </c>
      <c r="BE40" s="1">
        <f t="shared" si="10"/>
        <v>16.482097156473799</v>
      </c>
      <c r="BF40" s="1">
        <f t="shared" si="11"/>
        <v>16.559141329359662</v>
      </c>
      <c r="BG40" s="1">
        <f t="shared" si="12"/>
        <v>16.448906609947038</v>
      </c>
      <c r="BH40" s="1">
        <f t="shared" si="13"/>
        <v>16.611079867819683</v>
      </c>
      <c r="BI40" s="1">
        <f t="shared" si="14"/>
        <v>16.380568827193422</v>
      </c>
      <c r="BJ40" s="1">
        <f t="shared" si="15"/>
        <v>16.730866520276781</v>
      </c>
      <c r="BK40" s="1">
        <f t="shared" si="16"/>
        <v>16.235254648773207</v>
      </c>
      <c r="BL40" s="1">
        <f t="shared" si="17"/>
        <v>17.233871845116397</v>
      </c>
    </row>
    <row r="41" spans="1:64">
      <c r="A41" s="24" t="s">
        <v>266</v>
      </c>
      <c r="B41" s="35"/>
      <c r="C41" s="33">
        <v>36755.481</v>
      </c>
      <c r="D41" s="33"/>
      <c r="E41" s="1">
        <f t="shared" si="26"/>
        <v>-12401.889789198078</v>
      </c>
      <c r="F41" s="1">
        <f t="shared" si="48"/>
        <v>-12402</v>
      </c>
      <c r="G41" s="1">
        <f t="shared" si="18"/>
        <v>4.5147379998525139E-2</v>
      </c>
      <c r="J41" s="1">
        <f t="shared" si="27"/>
        <v>4.5147379998525139E-2</v>
      </c>
      <c r="P41" s="1">
        <f t="shared" si="28"/>
        <v>2.7621242840688946E-2</v>
      </c>
      <c r="Q41" s="27">
        <f t="shared" si="29"/>
        <v>21736.981</v>
      </c>
      <c r="R41" s="1">
        <f t="shared" si="30"/>
        <v>3.0716548367528649E-4</v>
      </c>
      <c r="S41" s="11">
        <v>1</v>
      </c>
      <c r="T41" s="1">
        <f t="shared" si="31"/>
        <v>3.0716548367528649E-4</v>
      </c>
      <c r="U41" s="1">
        <f t="shared" si="32"/>
        <v>1.7526137157836193E-2</v>
      </c>
      <c r="W41" s="76"/>
      <c r="Z41" s="1">
        <f t="shared" si="19"/>
        <v>-12402</v>
      </c>
      <c r="AA41" s="1">
        <f t="shared" si="20"/>
        <v>4.0575943781602307E-2</v>
      </c>
      <c r="AB41" s="1">
        <f t="shared" si="21"/>
        <v>3.2192679057611778E-2</v>
      </c>
      <c r="AC41" s="1">
        <f t="shared" si="22"/>
        <v>1.7526137157836193E-2</v>
      </c>
      <c r="AD41" s="1">
        <f t="shared" si="23"/>
        <v>4.571436216922832E-3</v>
      </c>
      <c r="AE41" s="1">
        <f t="shared" si="24"/>
        <v>2.0898029085393733E-5</v>
      </c>
      <c r="AF41" s="1">
        <f t="shared" si="33"/>
        <v>1.7526137157836193E-2</v>
      </c>
      <c r="AG41" s="11"/>
      <c r="AH41" s="1">
        <f t="shared" si="34"/>
        <v>1.2954700940913359E-2</v>
      </c>
      <c r="AI41" s="1">
        <f t="shared" si="35"/>
        <v>4.0903064645447795E-4</v>
      </c>
      <c r="AJ41" s="1">
        <f t="shared" si="36"/>
        <v>0.11550681556525466</v>
      </c>
      <c r="AK41" s="1">
        <f t="shared" si="37"/>
        <v>8.1389476281472362E-3</v>
      </c>
      <c r="AL41" s="1">
        <f t="shared" si="38"/>
        <v>3.1334505554485941</v>
      </c>
      <c r="AM41" s="1">
        <f t="shared" si="39"/>
        <v>245.63557406751082</v>
      </c>
      <c r="AN41" s="1">
        <f t="shared" si="40"/>
        <v>15.130694050265312</v>
      </c>
      <c r="AO41" s="1">
        <f t="shared" si="41"/>
        <v>14.943026288565385</v>
      </c>
      <c r="AP41" s="1">
        <f t="shared" si="42"/>
        <v>15.178867214421397</v>
      </c>
      <c r="AQ41" s="1">
        <f t="shared" si="43"/>
        <v>14.873877165934028</v>
      </c>
      <c r="AR41" s="1">
        <f t="shared" si="44"/>
        <v>15.257282889656144</v>
      </c>
      <c r="AS41" s="1">
        <f t="shared" si="45"/>
        <v>14.748074138478477</v>
      </c>
      <c r="AT41" s="1">
        <f t="shared" si="46"/>
        <v>15.393056585482112</v>
      </c>
      <c r="AU41" s="1">
        <f t="shared" si="47"/>
        <v>14.438462820118779</v>
      </c>
      <c r="AW41" s="1">
        <v>9000</v>
      </c>
      <c r="AX41" s="1">
        <f t="shared" si="3"/>
        <v>7.0734117942534806E-4</v>
      </c>
      <c r="AY41" s="1">
        <f t="shared" si="4"/>
        <v>-5.2345470789834283E-3</v>
      </c>
      <c r="AZ41" s="1">
        <f t="shared" si="5"/>
        <v>5.9418882584087764E-3</v>
      </c>
      <c r="BA41" s="1">
        <f t="shared" si="6"/>
        <v>4.5773673131599413E-4</v>
      </c>
      <c r="BB41" s="1">
        <f t="shared" si="7"/>
        <v>9.4684798796626807E-2</v>
      </c>
      <c r="BC41" s="1">
        <f t="shared" si="8"/>
        <v>-3.1287963873132063</v>
      </c>
      <c r="BD41" s="1">
        <f t="shared" si="9"/>
        <v>-156.29345826027173</v>
      </c>
      <c r="BE41" s="1">
        <f t="shared" si="10"/>
        <v>16.581204372874822</v>
      </c>
      <c r="BF41" s="1">
        <f t="shared" si="11"/>
        <v>16.618741022470971</v>
      </c>
      <c r="BG41" s="1">
        <f t="shared" si="12"/>
        <v>16.559706974864611</v>
      </c>
      <c r="BH41" s="1">
        <f t="shared" si="13"/>
        <v>16.654654371491084</v>
      </c>
      <c r="BI41" s="1">
        <f t="shared" si="14"/>
        <v>16.506739900218356</v>
      </c>
      <c r="BJ41" s="1">
        <f t="shared" si="15"/>
        <v>16.752064943990895</v>
      </c>
      <c r="BK41" s="1">
        <f t="shared" si="16"/>
        <v>16.375503413795844</v>
      </c>
      <c r="BL41" s="1">
        <f t="shared" si="17"/>
        <v>17.370888266300479</v>
      </c>
    </row>
    <row r="42" spans="1:64">
      <c r="A42" s="24" t="s">
        <v>267</v>
      </c>
      <c r="B42" s="35"/>
      <c r="C42" s="33">
        <v>38556.467100000002</v>
      </c>
      <c r="D42" s="33"/>
      <c r="E42" s="1">
        <f t="shared" si="26"/>
        <v>-8005.4414828580266</v>
      </c>
      <c r="F42" s="1">
        <f t="shared" si="48"/>
        <v>-8005.5</v>
      </c>
      <c r="G42" s="1">
        <f t="shared" si="18"/>
        <v>2.3971294998773374E-2</v>
      </c>
      <c r="J42" s="1">
        <f t="shared" ref="J42:J54" si="49">G42</f>
        <v>2.3971294998773374E-2</v>
      </c>
      <c r="P42" s="1">
        <f t="shared" si="28"/>
        <v>7.9811329585718002E-3</v>
      </c>
      <c r="Q42" s="27">
        <f t="shared" si="29"/>
        <v>23537.967100000002</v>
      </c>
      <c r="R42" s="1">
        <f t="shared" si="30"/>
        <v>2.5568528207190334E-4</v>
      </c>
      <c r="S42" s="11">
        <v>1</v>
      </c>
      <c r="T42" s="1">
        <f t="shared" si="31"/>
        <v>2.5568528207190334E-4</v>
      </c>
      <c r="U42" s="1">
        <f t="shared" si="32"/>
        <v>1.5990162040201573E-2</v>
      </c>
      <c r="Z42" s="1">
        <f t="shared" si="19"/>
        <v>-8005.5</v>
      </c>
      <c r="AA42" s="1">
        <f t="shared" si="20"/>
        <v>2.1597542880987485E-2</v>
      </c>
      <c r="AB42" s="1">
        <f t="shared" si="21"/>
        <v>1.0354885076357689E-2</v>
      </c>
      <c r="AC42" s="1">
        <f t="shared" si="22"/>
        <v>1.5990162040201573E-2</v>
      </c>
      <c r="AD42" s="1">
        <f t="shared" si="23"/>
        <v>2.3737521177858885E-3</v>
      </c>
      <c r="AE42" s="1">
        <f t="shared" si="24"/>
        <v>5.6346991166929909E-6</v>
      </c>
      <c r="AF42" s="1">
        <f t="shared" si="33"/>
        <v>1.5990162040201573E-2</v>
      </c>
      <c r="AG42" s="11"/>
      <c r="AH42" s="1">
        <f t="shared" si="34"/>
        <v>1.3616409922415685E-2</v>
      </c>
      <c r="AI42" s="1">
        <f t="shared" si="35"/>
        <v>3.7791655898034016E-4</v>
      </c>
      <c r="AJ42" s="1">
        <f t="shared" si="36"/>
        <v>0.10941405375676969</v>
      </c>
      <c r="AK42" s="1">
        <f t="shared" si="37"/>
        <v>2.0096712889803819E-3</v>
      </c>
      <c r="AL42" s="1">
        <f t="shared" si="38"/>
        <v>3.1395822252342254</v>
      </c>
      <c r="AM42" s="1">
        <f t="shared" si="39"/>
        <v>994.8125337686007</v>
      </c>
      <c r="AN42" s="1">
        <f t="shared" si="40"/>
        <v>15.561593123286341</v>
      </c>
      <c r="AO42" s="1">
        <f t="shared" si="41"/>
        <v>15.160019163190736</v>
      </c>
      <c r="AP42" s="1">
        <f t="shared" si="42"/>
        <v>15.588470651261336</v>
      </c>
      <c r="AQ42" s="1">
        <f t="shared" si="43"/>
        <v>15.128205790794327</v>
      </c>
      <c r="AR42" s="1">
        <f t="shared" si="44"/>
        <v>15.620468555322937</v>
      </c>
      <c r="AS42" s="1">
        <f t="shared" si="45"/>
        <v>15.089442026633908</v>
      </c>
      <c r="AT42" s="1">
        <f t="shared" si="46"/>
        <v>15.659339328910422</v>
      </c>
      <c r="AU42" s="1">
        <f t="shared" si="47"/>
        <v>15.040855515854592</v>
      </c>
      <c r="AW42" s="1">
        <v>10000</v>
      </c>
      <c r="AX42" s="1">
        <f t="shared" si="3"/>
        <v>1.8340128070612177E-3</v>
      </c>
      <c r="AY42" s="1">
        <f t="shared" si="4"/>
        <v>-2.9072303853917743E-3</v>
      </c>
      <c r="AZ42" s="1">
        <f t="shared" si="5"/>
        <v>4.7412431924529919E-3</v>
      </c>
      <c r="BA42" s="1">
        <f t="shared" si="6"/>
        <v>4.7989973582940326E-4</v>
      </c>
      <c r="BB42" s="1">
        <f t="shared" si="7"/>
        <v>9.3062986456700414E-2</v>
      </c>
      <c r="BC42" s="1">
        <f t="shared" si="8"/>
        <v>-3.1271673812548668</v>
      </c>
      <c r="BD42" s="1">
        <f t="shared" si="9"/>
        <v>-138.64315848122834</v>
      </c>
      <c r="BE42" s="1">
        <f t="shared" si="10"/>
        <v>16.676530562166313</v>
      </c>
      <c r="BF42" s="1">
        <f t="shared" si="11"/>
        <v>16.690101930198914</v>
      </c>
      <c r="BG42" s="1">
        <f t="shared" si="12"/>
        <v>16.666080447922106</v>
      </c>
      <c r="BH42" s="1">
        <f t="shared" si="13"/>
        <v>16.709204166759218</v>
      </c>
      <c r="BI42" s="1">
        <f t="shared" si="14"/>
        <v>16.633595100217239</v>
      </c>
      <c r="BJ42" s="1">
        <f t="shared" si="15"/>
        <v>16.772652589024194</v>
      </c>
      <c r="BK42" s="1">
        <f t="shared" si="16"/>
        <v>16.534409819502127</v>
      </c>
      <c r="BL42" s="1">
        <f t="shared" si="17"/>
        <v>17.507904687484562</v>
      </c>
    </row>
    <row r="43" spans="1:64">
      <c r="A43" s="24" t="s">
        <v>267</v>
      </c>
      <c r="B43" s="35"/>
      <c r="C43" s="33">
        <v>38557.49</v>
      </c>
      <c r="D43" s="33"/>
      <c r="E43" s="1">
        <f t="shared" si="26"/>
        <v>-8002.9444469439022</v>
      </c>
      <c r="F43" s="1">
        <f t="shared" si="48"/>
        <v>-8003</v>
      </c>
      <c r="G43" s="1">
        <f t="shared" si="18"/>
        <v>2.2757069993531331E-2</v>
      </c>
      <c r="J43" s="1">
        <f t="shared" si="49"/>
        <v>2.2757069993531331E-2</v>
      </c>
      <c r="P43" s="1">
        <f t="shared" si="28"/>
        <v>7.9718610799128196E-3</v>
      </c>
      <c r="Q43" s="27">
        <f t="shared" si="29"/>
        <v>23538.989999999998</v>
      </c>
      <c r="R43" s="1">
        <f t="shared" si="30"/>
        <v>2.1860240261934428E-4</v>
      </c>
      <c r="S43" s="11">
        <v>1</v>
      </c>
      <c r="T43" s="1">
        <f t="shared" si="31"/>
        <v>2.1860240261934428E-4</v>
      </c>
      <c r="U43" s="1">
        <f t="shared" si="32"/>
        <v>1.4785208913618512E-2</v>
      </c>
      <c r="Z43" s="1">
        <f t="shared" si="19"/>
        <v>-8003</v>
      </c>
      <c r="AA43" s="1">
        <f t="shared" si="20"/>
        <v>2.1588012988422903E-2</v>
      </c>
      <c r="AB43" s="1">
        <f t="shared" si="21"/>
        <v>9.1409180850212466E-3</v>
      </c>
      <c r="AC43" s="1">
        <f t="shared" si="22"/>
        <v>1.4785208913618512E-2</v>
      </c>
      <c r="AD43" s="1">
        <f t="shared" si="23"/>
        <v>1.1690570051084287E-3</v>
      </c>
      <c r="AE43" s="1">
        <f t="shared" si="24"/>
        <v>1.3666942811930887E-6</v>
      </c>
      <c r="AF43" s="1">
        <f t="shared" si="33"/>
        <v>1.4785208913618512E-2</v>
      </c>
      <c r="AG43" s="11"/>
      <c r="AH43" s="1">
        <f t="shared" si="34"/>
        <v>1.3616151908510085E-2</v>
      </c>
      <c r="AI43" s="1">
        <f t="shared" si="35"/>
        <v>3.7791144568988244E-4</v>
      </c>
      <c r="AJ43" s="1">
        <f t="shared" si="36"/>
        <v>0.1094115230879364</v>
      </c>
      <c r="AK43" s="1">
        <f t="shared" si="37"/>
        <v>2.0071262974089873E-3</v>
      </c>
      <c r="AL43" s="1">
        <f t="shared" si="38"/>
        <v>3.1395847711879483</v>
      </c>
      <c r="AM43" s="1">
        <f t="shared" si="39"/>
        <v>996.07393651646601</v>
      </c>
      <c r="AN43" s="1">
        <f t="shared" si="40"/>
        <v>15.561777822817053</v>
      </c>
      <c r="AO43" s="1">
        <f t="shared" si="41"/>
        <v>15.160204135617303</v>
      </c>
      <c r="AP43" s="1">
        <f t="shared" si="42"/>
        <v>15.58862940970495</v>
      </c>
      <c r="AQ43" s="1">
        <f t="shared" si="43"/>
        <v>15.128425536759925</v>
      </c>
      <c r="AR43" s="1">
        <f t="shared" si="44"/>
        <v>15.620591867618632</v>
      </c>
      <c r="AS43" s="1">
        <f t="shared" si="45"/>
        <v>15.089711181288044</v>
      </c>
      <c r="AT43" s="1">
        <f t="shared" si="46"/>
        <v>15.659412829645394</v>
      </c>
      <c r="AU43" s="1">
        <f t="shared" si="47"/>
        <v>15.041198056907552</v>
      </c>
      <c r="AW43" s="1">
        <v>11000</v>
      </c>
      <c r="AX43" s="1">
        <f t="shared" si="3"/>
        <v>3.2808400472438162E-3</v>
      </c>
      <c r="AY43" s="1">
        <f t="shared" si="4"/>
        <v>-2.3507925689524034E-4</v>
      </c>
      <c r="AZ43" s="1">
        <f t="shared" si="5"/>
        <v>3.5159193041390565E-3</v>
      </c>
      <c r="BA43" s="1">
        <f t="shared" si="6"/>
        <v>5.0565103913191578E-4</v>
      </c>
      <c r="BB43" s="1">
        <f t="shared" si="7"/>
        <v>9.1382955270277857E-2</v>
      </c>
      <c r="BC43" s="1">
        <f t="shared" si="8"/>
        <v>-3.125480159568256</v>
      </c>
      <c r="BD43" s="1">
        <f t="shared" si="9"/>
        <v>-124.12459104068958</v>
      </c>
      <c r="BE43" s="1">
        <f t="shared" si="10"/>
        <v>16.770468138688301</v>
      </c>
      <c r="BF43" s="1">
        <f t="shared" si="11"/>
        <v>16.772948550351462</v>
      </c>
      <c r="BG43" s="1">
        <f t="shared" si="12"/>
        <v>16.767850715203039</v>
      </c>
      <c r="BH43" s="1">
        <f t="shared" si="13"/>
        <v>16.778379361757406</v>
      </c>
      <c r="BI43" s="1">
        <f t="shared" si="14"/>
        <v>16.756847675293692</v>
      </c>
      <c r="BJ43" s="1">
        <f t="shared" si="15"/>
        <v>16.801827372381677</v>
      </c>
      <c r="BK43" s="1">
        <f t="shared" si="16"/>
        <v>16.71156355678924</v>
      </c>
      <c r="BL43" s="1">
        <f t="shared" si="17"/>
        <v>17.64492110866864</v>
      </c>
    </row>
    <row r="44" spans="1:64">
      <c r="A44" s="24" t="s">
        <v>267</v>
      </c>
      <c r="B44" s="35"/>
      <c r="C44" s="33">
        <v>38589.442300000002</v>
      </c>
      <c r="D44" s="33"/>
      <c r="E44" s="1">
        <f t="shared" si="26"/>
        <v>-7924.9446027370595</v>
      </c>
      <c r="F44" s="1">
        <f t="shared" si="48"/>
        <v>-7925</v>
      </c>
      <c r="G44" s="1">
        <f t="shared" si="18"/>
        <v>2.2693250000884291E-2</v>
      </c>
      <c r="J44" s="1">
        <f t="shared" si="49"/>
        <v>2.2693250000884291E-2</v>
      </c>
      <c r="P44" s="1">
        <f t="shared" si="28"/>
        <v>7.6836610734610129E-3</v>
      </c>
      <c r="Q44" s="27">
        <f t="shared" si="29"/>
        <v>23570.942300000002</v>
      </c>
      <c r="R44" s="1">
        <f t="shared" si="30"/>
        <v>2.2528775977022746E-4</v>
      </c>
      <c r="S44" s="11">
        <v>1</v>
      </c>
      <c r="T44" s="1">
        <f t="shared" si="31"/>
        <v>2.2528775977022746E-4</v>
      </c>
      <c r="U44" s="1">
        <f t="shared" si="32"/>
        <v>1.5009588927423278E-2</v>
      </c>
      <c r="Z44" s="1">
        <f t="shared" si="19"/>
        <v>-7925</v>
      </c>
      <c r="AA44" s="1">
        <f t="shared" si="20"/>
        <v>2.1291610023534628E-2</v>
      </c>
      <c r="AB44" s="1">
        <f t="shared" si="21"/>
        <v>9.0853010508106773E-3</v>
      </c>
      <c r="AC44" s="1">
        <f t="shared" si="22"/>
        <v>1.5009588927423278E-2</v>
      </c>
      <c r="AD44" s="1">
        <f t="shared" si="23"/>
        <v>1.4016399773496627E-3</v>
      </c>
      <c r="AE44" s="1">
        <f t="shared" si="24"/>
        <v>1.9645946261047627E-6</v>
      </c>
      <c r="AF44" s="1">
        <f t="shared" si="33"/>
        <v>1.5009588927423278E-2</v>
      </c>
      <c r="AG44" s="11"/>
      <c r="AH44" s="1">
        <f t="shared" si="34"/>
        <v>1.3607948950073613E-2</v>
      </c>
      <c r="AI44" s="1">
        <f t="shared" si="35"/>
        <v>3.7775664479255955E-4</v>
      </c>
      <c r="AJ44" s="1">
        <f t="shared" si="36"/>
        <v>0.10933332834736813</v>
      </c>
      <c r="AK44" s="1">
        <f t="shared" si="37"/>
        <v>1.9284893458621597E-3</v>
      </c>
      <c r="AL44" s="1">
        <f t="shared" si="38"/>
        <v>3.1396634378624024</v>
      </c>
      <c r="AM44" s="1">
        <f t="shared" si="39"/>
        <v>1036.6903769712312</v>
      </c>
      <c r="AN44" s="1">
        <f t="shared" si="40"/>
        <v>15.567486014801366</v>
      </c>
      <c r="AO44" s="1">
        <f t="shared" si="41"/>
        <v>15.166028422062446</v>
      </c>
      <c r="AP44" s="1">
        <f t="shared" si="42"/>
        <v>15.593527659613265</v>
      </c>
      <c r="AQ44" s="1">
        <f t="shared" si="43"/>
        <v>15.135331340044603</v>
      </c>
      <c r="AR44" s="1">
        <f t="shared" si="44"/>
        <v>15.624388629878915</v>
      </c>
      <c r="AS44" s="1">
        <f t="shared" si="45"/>
        <v>15.098144901618687</v>
      </c>
      <c r="AT44" s="1">
        <f t="shared" si="46"/>
        <v>15.661669775351946</v>
      </c>
      <c r="AU44" s="1">
        <f t="shared" si="47"/>
        <v>15.051885337759909</v>
      </c>
      <c r="AW44" s="1">
        <v>12000</v>
      </c>
      <c r="AX44" s="1">
        <f t="shared" si="3"/>
        <v>5.0152592447305876E-3</v>
      </c>
      <c r="AY44" s="1">
        <f t="shared" si="4"/>
        <v>2.7819063065061891E-3</v>
      </c>
      <c r="AZ44" s="1">
        <f t="shared" si="5"/>
        <v>2.233352938224398E-3</v>
      </c>
      <c r="BA44" s="1">
        <f t="shared" si="6"/>
        <v>5.3663780618740109E-4</v>
      </c>
      <c r="BB44" s="1">
        <f t="shared" si="7"/>
        <v>8.9569365905125792E-2</v>
      </c>
      <c r="BC44" s="1">
        <f t="shared" si="8"/>
        <v>-3.1236591010962926</v>
      </c>
      <c r="BD44" s="1">
        <f t="shared" si="9"/>
        <v>-111.51981172646366</v>
      </c>
      <c r="BE44" s="1">
        <f t="shared" si="10"/>
        <v>16.866349100942855</v>
      </c>
      <c r="BF44" s="1">
        <f t="shared" si="11"/>
        <v>16.865789133257369</v>
      </c>
      <c r="BG44" s="1">
        <f t="shared" si="12"/>
        <v>16.867187162202679</v>
      </c>
      <c r="BH44" s="1">
        <f t="shared" si="13"/>
        <v>16.863705102293697</v>
      </c>
      <c r="BI44" s="1">
        <f t="shared" si="14"/>
        <v>16.872430045494038</v>
      </c>
      <c r="BJ44" s="1">
        <f t="shared" si="15"/>
        <v>16.85088446538834</v>
      </c>
      <c r="BK44" s="1">
        <f t="shared" si="16"/>
        <v>16.906212285876283</v>
      </c>
      <c r="BL44" s="1">
        <f t="shared" si="17"/>
        <v>17.781937529852723</v>
      </c>
    </row>
    <row r="45" spans="1:64">
      <c r="A45" s="24" t="s">
        <v>267</v>
      </c>
      <c r="B45" s="35"/>
      <c r="C45" s="33">
        <v>38590.463300000003</v>
      </c>
      <c r="D45" s="33"/>
      <c r="E45" s="1">
        <f t="shared" si="26"/>
        <v>-7922.4522049774241</v>
      </c>
      <c r="F45" s="1">
        <f t="shared" si="48"/>
        <v>-7922.5</v>
      </c>
      <c r="G45" s="1">
        <f t="shared" si="18"/>
        <v>1.957902499998454E-2</v>
      </c>
      <c r="J45" s="1">
        <f t="shared" si="49"/>
        <v>1.957902499998454E-2</v>
      </c>
      <c r="P45" s="1">
        <f t="shared" si="28"/>
        <v>7.6744585927320573E-3</v>
      </c>
      <c r="Q45" s="27">
        <f t="shared" si="29"/>
        <v>23571.963300000003</v>
      </c>
      <c r="R45" s="1">
        <f t="shared" si="30"/>
        <v>1.417187013446843E-4</v>
      </c>
      <c r="S45" s="11">
        <v>1</v>
      </c>
      <c r="T45" s="1">
        <f t="shared" si="31"/>
        <v>1.417187013446843E-4</v>
      </c>
      <c r="U45" s="1">
        <f t="shared" si="32"/>
        <v>1.1904566407252484E-2</v>
      </c>
      <c r="Z45" s="1">
        <f t="shared" si="19"/>
        <v>-7922.5</v>
      </c>
      <c r="AA45" s="1">
        <f t="shared" si="20"/>
        <v>2.1282139886191705E-2</v>
      </c>
      <c r="AB45" s="1">
        <f t="shared" si="21"/>
        <v>5.9713437065248929E-3</v>
      </c>
      <c r="AC45" s="1">
        <f t="shared" si="22"/>
        <v>1.1904566407252484E-2</v>
      </c>
      <c r="AD45" s="1">
        <f t="shared" si="23"/>
        <v>-1.7031148862071653E-3</v>
      </c>
      <c r="AE45" s="1">
        <f t="shared" si="24"/>
        <v>2.9006003156204455E-6</v>
      </c>
      <c r="AF45" s="1">
        <f t="shared" si="33"/>
        <v>1.1904566407252484E-2</v>
      </c>
      <c r="AG45" s="11"/>
      <c r="AH45" s="1">
        <f t="shared" si="34"/>
        <v>1.3607681293459647E-2</v>
      </c>
      <c r="AI45" s="1">
        <f t="shared" si="35"/>
        <v>3.7775183311361538E-4</v>
      </c>
      <c r="AJ45" s="1">
        <f t="shared" si="36"/>
        <v>0.10933084664781066</v>
      </c>
      <c r="AK45" s="1">
        <f t="shared" si="37"/>
        <v>1.9259936226126034E-3</v>
      </c>
      <c r="AL45" s="1">
        <f t="shared" si="38"/>
        <v>3.1396659345287783</v>
      </c>
      <c r="AM45" s="1">
        <f t="shared" si="39"/>
        <v>1038.0337340092735</v>
      </c>
      <c r="AN45" s="1">
        <f t="shared" si="40"/>
        <v>15.567667215319879</v>
      </c>
      <c r="AO45" s="1">
        <f t="shared" si="41"/>
        <v>15.166216807419488</v>
      </c>
      <c r="AP45" s="1">
        <f t="shared" si="42"/>
        <v>15.593682887185773</v>
      </c>
      <c r="AQ45" s="1">
        <f t="shared" si="43"/>
        <v>15.135554273305786</v>
      </c>
      <c r="AR45" s="1">
        <f t="shared" si="44"/>
        <v>15.624508701134312</v>
      </c>
      <c r="AS45" s="1">
        <f t="shared" si="45"/>
        <v>15.098416364621658</v>
      </c>
      <c r="AT45" s="1">
        <f t="shared" si="46"/>
        <v>15.66174095627264</v>
      </c>
      <c r="AU45" s="1">
        <f t="shared" si="47"/>
        <v>15.05222787881287</v>
      </c>
      <c r="AW45" s="1">
        <v>13000</v>
      </c>
      <c r="AX45" s="1">
        <f t="shared" si="3"/>
        <v>7.0021064757014428E-3</v>
      </c>
      <c r="AY45" s="1">
        <f t="shared" si="4"/>
        <v>6.1437263048124968E-3</v>
      </c>
      <c r="AZ45" s="1">
        <f t="shared" si="5"/>
        <v>8.5838017088894596E-4</v>
      </c>
      <c r="BA45" s="1">
        <f t="shared" si="6"/>
        <v>5.7547148901015976E-4</v>
      </c>
      <c r="BB45" s="1">
        <f t="shared" si="7"/>
        <v>8.7528137406626932E-2</v>
      </c>
      <c r="BC45" s="1">
        <f t="shared" si="8"/>
        <v>-3.1216098223457052</v>
      </c>
      <c r="BD45" s="1">
        <f t="shared" si="9"/>
        <v>-100.08258704038023</v>
      </c>
      <c r="BE45" s="1">
        <f t="shared" si="10"/>
        <v>16.967493497770938</v>
      </c>
      <c r="BF45" s="1">
        <f t="shared" si="11"/>
        <v>16.967074738030583</v>
      </c>
      <c r="BG45" s="1">
        <f t="shared" si="12"/>
        <v>16.968443698630178</v>
      </c>
      <c r="BH45" s="1">
        <f t="shared" si="13"/>
        <v>16.963989816318687</v>
      </c>
      <c r="BI45" s="1">
        <f t="shared" si="14"/>
        <v>16.978714755598425</v>
      </c>
      <c r="BJ45" s="1">
        <f t="shared" si="15"/>
        <v>16.93233516569699</v>
      </c>
      <c r="BK45" s="1">
        <f t="shared" si="16"/>
        <v>17.117275738272195</v>
      </c>
      <c r="BL45" s="1">
        <f t="shared" si="17"/>
        <v>17.918953951036801</v>
      </c>
    </row>
    <row r="46" spans="1:64">
      <c r="A46" s="24" t="s">
        <v>268</v>
      </c>
      <c r="B46" s="35"/>
      <c r="C46" s="33">
        <v>39289.724000000002</v>
      </c>
      <c r="D46" s="33"/>
      <c r="E46" s="1">
        <f t="shared" si="26"/>
        <v>-6215.463172577256</v>
      </c>
      <c r="F46" s="1">
        <f t="shared" si="48"/>
        <v>-6215.5</v>
      </c>
      <c r="G46" s="1">
        <f t="shared" si="18"/>
        <v>1.5086195002368186E-2</v>
      </c>
      <c r="J46" s="1">
        <f t="shared" si="49"/>
        <v>1.5086195002368186E-2</v>
      </c>
      <c r="P46" s="1">
        <f t="shared" si="28"/>
        <v>1.8941382781330228E-3</v>
      </c>
      <c r="Q46" s="27">
        <f t="shared" si="29"/>
        <v>24271.224000000002</v>
      </c>
      <c r="R46" s="1">
        <f t="shared" si="30"/>
        <v>1.7403036061543816E-4</v>
      </c>
      <c r="S46" s="11">
        <v>1</v>
      </c>
      <c r="T46" s="1">
        <f t="shared" si="31"/>
        <v>1.7403036061543816E-4</v>
      </c>
      <c r="U46" s="1">
        <f t="shared" si="32"/>
        <v>1.3192056724235162E-2</v>
      </c>
      <c r="Z46" s="1">
        <f t="shared" si="19"/>
        <v>-6215.5</v>
      </c>
      <c r="AA46" s="1">
        <f t="shared" si="20"/>
        <v>1.5297494554884567E-2</v>
      </c>
      <c r="AB46" s="1">
        <f t="shared" si="21"/>
        <v>1.6828387256166404E-3</v>
      </c>
      <c r="AC46" s="1">
        <f t="shared" si="22"/>
        <v>1.3192056724235162E-2</v>
      </c>
      <c r="AD46" s="1">
        <f t="shared" si="23"/>
        <v>-2.1129955251638147E-4</v>
      </c>
      <c r="AE46" s="1">
        <f t="shared" si="24"/>
        <v>4.4647500893623051E-8</v>
      </c>
      <c r="AF46" s="1">
        <f t="shared" si="33"/>
        <v>1.3192056724235162E-2</v>
      </c>
      <c r="AG46" s="11"/>
      <c r="AH46" s="1">
        <f t="shared" si="34"/>
        <v>1.3403356276751545E-2</v>
      </c>
      <c r="AI46" s="1">
        <f t="shared" si="35"/>
        <v>3.7608093202168291E-4</v>
      </c>
      <c r="AJ46" s="1">
        <f t="shared" si="36"/>
        <v>0.10801954746411851</v>
      </c>
      <c r="AK46" s="1">
        <f t="shared" si="37"/>
        <v>6.0737865504687633E-4</v>
      </c>
      <c r="AL46" s="1">
        <f t="shared" si="38"/>
        <v>3.1409850465000511</v>
      </c>
      <c r="AM46" s="1">
        <f t="shared" si="39"/>
        <v>3291.6007272354627</v>
      </c>
      <c r="AN46" s="1">
        <f t="shared" si="40"/>
        <v>15.663654275178466</v>
      </c>
      <c r="AO46" s="1">
        <f t="shared" si="41"/>
        <v>15.320672386794453</v>
      </c>
      <c r="AP46" s="1">
        <f t="shared" si="42"/>
        <v>15.673385906343611</v>
      </c>
      <c r="AQ46" s="1">
        <f t="shared" si="43"/>
        <v>15.310135545373249</v>
      </c>
      <c r="AR46" s="1">
        <f t="shared" si="44"/>
        <v>15.68393128652769</v>
      </c>
      <c r="AS46" s="1">
        <f t="shared" si="45"/>
        <v>15.298664657821591</v>
      </c>
      <c r="AT46" s="1">
        <f t="shared" si="46"/>
        <v>15.695408470904285</v>
      </c>
      <c r="AU46" s="1">
        <f t="shared" si="47"/>
        <v>15.286114909774096</v>
      </c>
      <c r="AW46" s="1">
        <v>14000</v>
      </c>
      <c r="AX46" s="1">
        <f t="shared" si="3"/>
        <v>9.2148678297167136E-3</v>
      </c>
      <c r="AY46" s="1">
        <f t="shared" si="4"/>
        <v>9.8503807380236966E-3</v>
      </c>
      <c r="AZ46" s="1">
        <f t="shared" si="5"/>
        <v>-6.3551290830698233E-4</v>
      </c>
      <c r="BA46" s="1">
        <f t="shared" si="6"/>
        <v>6.2605300802831554E-4</v>
      </c>
      <c r="BB46" s="1">
        <f t="shared" si="7"/>
        <v>8.5147538144349194E-2</v>
      </c>
      <c r="BC46" s="1">
        <f t="shared" si="8"/>
        <v>-3.1192202998293648</v>
      </c>
      <c r="BD46" s="1">
        <f t="shared" si="9"/>
        <v>-89.392318767670602</v>
      </c>
      <c r="BE46" s="1">
        <f t="shared" si="10"/>
        <v>17.076692239519332</v>
      </c>
      <c r="BF46" s="1">
        <f t="shared" si="11"/>
        <v>17.076655443622336</v>
      </c>
      <c r="BG46" s="1">
        <f t="shared" si="12"/>
        <v>17.076838904085715</v>
      </c>
      <c r="BH46" s="1">
        <f t="shared" si="13"/>
        <v>17.075925815916872</v>
      </c>
      <c r="BI46" s="1">
        <f t="shared" si="14"/>
        <v>17.080511330167685</v>
      </c>
      <c r="BJ46" s="1">
        <f t="shared" si="15"/>
        <v>17.058431750158356</v>
      </c>
      <c r="BK46" s="1">
        <f t="shared" si="16"/>
        <v>17.343365965487955</v>
      </c>
      <c r="BL46" s="1">
        <f t="shared" si="17"/>
        <v>18.05597037222088</v>
      </c>
    </row>
    <row r="47" spans="1:64">
      <c r="A47" s="24" t="s">
        <v>268</v>
      </c>
      <c r="B47" s="35"/>
      <c r="C47" s="33">
        <v>39289.928800000002</v>
      </c>
      <c r="D47" s="33"/>
      <c r="E47" s="1">
        <f t="shared" si="26"/>
        <v>-6214.9632283449628</v>
      </c>
      <c r="F47" s="1">
        <f t="shared" si="48"/>
        <v>-6215</v>
      </c>
      <c r="G47" s="1">
        <f t="shared" si="18"/>
        <v>1.5063350001582876E-2</v>
      </c>
      <c r="J47" s="1">
        <f t="shared" si="49"/>
        <v>1.5063350001582876E-2</v>
      </c>
      <c r="P47" s="1">
        <f t="shared" si="28"/>
        <v>1.8925923568032495E-3</v>
      </c>
      <c r="Q47" s="27">
        <f t="shared" si="29"/>
        <v>24271.428800000002</v>
      </c>
      <c r="R47" s="1">
        <f t="shared" si="30"/>
        <v>1.73468856937521E-4</v>
      </c>
      <c r="S47" s="11">
        <v>1</v>
      </c>
      <c r="T47" s="1">
        <f t="shared" si="31"/>
        <v>1.73468856937521E-4</v>
      </c>
      <c r="U47" s="1">
        <f t="shared" si="32"/>
        <v>1.3170757644779627E-2</v>
      </c>
      <c r="Z47" s="1">
        <f t="shared" si="19"/>
        <v>-6215</v>
      </c>
      <c r="AA47" s="1">
        <f t="shared" si="20"/>
        <v>1.5295894199055714E-2</v>
      </c>
      <c r="AB47" s="1">
        <f t="shared" si="21"/>
        <v>1.6600481593304125E-3</v>
      </c>
      <c r="AC47" s="1">
        <f t="shared" si="22"/>
        <v>1.3170757644779627E-2</v>
      </c>
      <c r="AD47" s="1">
        <f t="shared" si="23"/>
        <v>-2.3254419747283789E-4</v>
      </c>
      <c r="AE47" s="1">
        <f t="shared" si="24"/>
        <v>5.4076803778286226E-8</v>
      </c>
      <c r="AF47" s="1">
        <f t="shared" si="33"/>
        <v>1.3170757644779627E-2</v>
      </c>
      <c r="AG47" s="11"/>
      <c r="AH47" s="1">
        <f t="shared" si="34"/>
        <v>1.3403301842252463E-2</v>
      </c>
      <c r="AI47" s="1">
        <f t="shared" si="35"/>
        <v>3.7608076867323703E-4</v>
      </c>
      <c r="AJ47" s="1">
        <f t="shared" si="36"/>
        <v>0.10801928003832008</v>
      </c>
      <c r="AK47" s="1">
        <f t="shared" si="37"/>
        <v>6.0710975643852878E-4</v>
      </c>
      <c r="AL47" s="1">
        <f t="shared" si="38"/>
        <v>3.1409853154998251</v>
      </c>
      <c r="AM47" s="1">
        <f t="shared" si="39"/>
        <v>3293.0586300422801</v>
      </c>
      <c r="AN47" s="1">
        <f t="shared" si="40"/>
        <v>15.663673885240362</v>
      </c>
      <c r="AO47" s="1">
        <f t="shared" si="41"/>
        <v>15.320725215530189</v>
      </c>
      <c r="AP47" s="1">
        <f t="shared" si="42"/>
        <v>15.673401601091625</v>
      </c>
      <c r="AQ47" s="1">
        <f t="shared" si="43"/>
        <v>15.310192853556744</v>
      </c>
      <c r="AR47" s="1">
        <f t="shared" si="44"/>
        <v>15.683942494001116</v>
      </c>
      <c r="AS47" s="1">
        <f t="shared" si="45"/>
        <v>15.298727140377178</v>
      </c>
      <c r="AT47" s="1">
        <f t="shared" si="46"/>
        <v>15.695414499300037</v>
      </c>
      <c r="AU47" s="1">
        <f t="shared" si="47"/>
        <v>15.286183417984688</v>
      </c>
      <c r="AW47" s="1">
        <v>15000</v>
      </c>
      <c r="AX47" s="1">
        <f t="shared" si="3"/>
        <v>1.1633670184269678E-2</v>
      </c>
      <c r="AY47" s="1">
        <f t="shared" si="4"/>
        <v>1.3901869606139775E-2</v>
      </c>
      <c r="AZ47" s="1">
        <f t="shared" si="5"/>
        <v>-2.2681994218700964E-3</v>
      </c>
      <c r="BA47" s="1">
        <f t="shared" si="6"/>
        <v>6.9474335063679504E-4</v>
      </c>
      <c r="BB47" s="1">
        <f t="shared" si="7"/>
        <v>8.2272000632532857E-2</v>
      </c>
      <c r="BC47" s="1">
        <f t="shared" si="8"/>
        <v>-3.1163346331217365</v>
      </c>
      <c r="BD47" s="1">
        <f t="shared" si="9"/>
        <v>-79.178559280433589</v>
      </c>
      <c r="BE47" s="1">
        <f t="shared" si="10"/>
        <v>17.196724305829157</v>
      </c>
      <c r="BF47" s="1">
        <f t="shared" si="11"/>
        <v>17.196725862295427</v>
      </c>
      <c r="BG47" s="1">
        <f t="shared" si="12"/>
        <v>17.196706862559978</v>
      </c>
      <c r="BH47" s="1">
        <f t="shared" si="13"/>
        <v>17.196939092848805</v>
      </c>
      <c r="BI47" s="1">
        <f t="shared" si="14"/>
        <v>17.194144190520618</v>
      </c>
      <c r="BJ47" s="1">
        <f t="shared" si="15"/>
        <v>17.239214772843312</v>
      </c>
      <c r="BK47" s="1">
        <f t="shared" si="16"/>
        <v>17.582813354948001</v>
      </c>
      <c r="BL47" s="1">
        <f t="shared" si="17"/>
        <v>18.192986793404962</v>
      </c>
    </row>
    <row r="48" spans="1:64">
      <c r="A48" s="24" t="s">
        <v>47</v>
      </c>
      <c r="B48" s="35"/>
      <c r="C48" s="33">
        <v>39294.438199999997</v>
      </c>
      <c r="D48" s="33"/>
      <c r="E48" s="1">
        <f t="shared" si="26"/>
        <v>-6203.9551789254865</v>
      </c>
      <c r="F48" s="1">
        <f t="shared" si="48"/>
        <v>-6204</v>
      </c>
      <c r="G48" s="1">
        <f t="shared" si="18"/>
        <v>1.836075999744935E-2</v>
      </c>
      <c r="J48" s="1">
        <f t="shared" si="49"/>
        <v>1.836075999744935E-2</v>
      </c>
      <c r="P48" s="1">
        <f t="shared" si="28"/>
        <v>1.8586038983262367E-3</v>
      </c>
      <c r="Q48" s="27">
        <f t="shared" si="29"/>
        <v>24275.938199999997</v>
      </c>
      <c r="R48" s="1">
        <f t="shared" si="30"/>
        <v>2.7232115591982616E-4</v>
      </c>
      <c r="S48" s="11">
        <v>1</v>
      </c>
      <c r="T48" s="1">
        <f t="shared" si="31"/>
        <v>2.7232115591982616E-4</v>
      </c>
      <c r="U48" s="1">
        <f t="shared" si="32"/>
        <v>1.6502156099123113E-2</v>
      </c>
      <c r="Z48" s="1">
        <f t="shared" si="19"/>
        <v>-6204</v>
      </c>
      <c r="AA48" s="1">
        <f t="shared" si="20"/>
        <v>1.5260710424763447E-2</v>
      </c>
      <c r="AB48" s="1">
        <f t="shared" si="21"/>
        <v>4.9586534710121394E-3</v>
      </c>
      <c r="AC48" s="1">
        <f t="shared" si="22"/>
        <v>1.6502156099123113E-2</v>
      </c>
      <c r="AD48" s="1">
        <f t="shared" si="23"/>
        <v>3.1000495726859027E-3</v>
      </c>
      <c r="AE48" s="1">
        <f t="shared" si="24"/>
        <v>9.6103073531100474E-6</v>
      </c>
      <c r="AF48" s="1">
        <f t="shared" si="33"/>
        <v>1.6502156099123113E-2</v>
      </c>
      <c r="AG48" s="11"/>
      <c r="AH48" s="1">
        <f t="shared" si="34"/>
        <v>1.340210652643721E-2</v>
      </c>
      <c r="AI48" s="1">
        <f t="shared" si="35"/>
        <v>3.7607720383869836E-4</v>
      </c>
      <c r="AJ48" s="1">
        <f t="shared" si="36"/>
        <v>0.10801341408659401</v>
      </c>
      <c r="AK48" s="1">
        <f t="shared" si="37"/>
        <v>6.0121150077555952E-4</v>
      </c>
      <c r="AL48" s="1">
        <f t="shared" si="38"/>
        <v>3.1409912159745326</v>
      </c>
      <c r="AM48" s="1">
        <f t="shared" si="39"/>
        <v>3325.36557236319</v>
      </c>
      <c r="AN48" s="1">
        <f t="shared" si="40"/>
        <v>15.664104031507582</v>
      </c>
      <c r="AO48" s="1">
        <f t="shared" si="41"/>
        <v>15.321888537072171</v>
      </c>
      <c r="AP48" s="1">
        <f t="shared" si="42"/>
        <v>15.673745792996311</v>
      </c>
      <c r="AQ48" s="1">
        <f t="shared" si="43"/>
        <v>15.311454469882758</v>
      </c>
      <c r="AR48" s="1">
        <f t="shared" si="44"/>
        <v>15.684188220815393</v>
      </c>
      <c r="AS48" s="1">
        <f t="shared" si="45"/>
        <v>15.30010224167658</v>
      </c>
      <c r="AT48" s="1">
        <f t="shared" si="46"/>
        <v>15.695546638595266</v>
      </c>
      <c r="AU48" s="1">
        <f t="shared" si="47"/>
        <v>15.287690598617713</v>
      </c>
      <c r="AW48" s="1">
        <v>16000</v>
      </c>
      <c r="AX48" s="1">
        <f t="shared" si="3"/>
        <v>1.4233079020358691E-2</v>
      </c>
      <c r="AY48" s="1">
        <f t="shared" si="4"/>
        <v>1.8298192909160751E-2</v>
      </c>
      <c r="AZ48" s="1">
        <f t="shared" si="5"/>
        <v>-4.0651138888020601E-3</v>
      </c>
      <c r="BA48" s="1">
        <f t="shared" si="6"/>
        <v>7.9370172920956161E-4</v>
      </c>
      <c r="BB48" s="1">
        <f t="shared" si="7"/>
        <v>7.8628499186512407E-2</v>
      </c>
      <c r="BC48" s="1">
        <f t="shared" si="8"/>
        <v>-3.1126792812428437</v>
      </c>
      <c r="BD48" s="1">
        <f t="shared" si="9"/>
        <v>-69.167326576240796</v>
      </c>
      <c r="BE48" s="1">
        <f t="shared" si="10"/>
        <v>17.331784226630258</v>
      </c>
      <c r="BF48" s="1">
        <f t="shared" si="11"/>
        <v>17.331787388189564</v>
      </c>
      <c r="BG48" s="1">
        <f t="shared" si="12"/>
        <v>17.331847025863379</v>
      </c>
      <c r="BH48" s="1">
        <f t="shared" si="13"/>
        <v>17.332959712778415</v>
      </c>
      <c r="BI48" s="1">
        <f t="shared" si="14"/>
        <v>17.350630085247857</v>
      </c>
      <c r="BJ48" s="1">
        <f t="shared" si="15"/>
        <v>17.480389766454195</v>
      </c>
      <c r="BK48" s="1">
        <f t="shared" si="16"/>
        <v>17.833697925454949</v>
      </c>
      <c r="BL48" s="1">
        <f t="shared" si="17"/>
        <v>18.330003214589045</v>
      </c>
    </row>
    <row r="49" spans="1:64">
      <c r="A49" s="24" t="s">
        <v>268</v>
      </c>
      <c r="B49" s="35"/>
      <c r="C49" s="33">
        <v>39297.711300000003</v>
      </c>
      <c r="D49" s="33"/>
      <c r="E49" s="1">
        <f t="shared" si="26"/>
        <v>-6195.9651034043554</v>
      </c>
      <c r="F49" s="1">
        <f t="shared" si="48"/>
        <v>-6196</v>
      </c>
      <c r="G49" s="1">
        <f t="shared" si="18"/>
        <v>1.4295239998318721E-2</v>
      </c>
      <c r="J49" s="1">
        <f t="shared" si="49"/>
        <v>1.4295239998318721E-2</v>
      </c>
      <c r="P49" s="1">
        <f t="shared" si="28"/>
        <v>1.8339112268509162E-3</v>
      </c>
      <c r="Q49" s="27">
        <f t="shared" si="29"/>
        <v>24279.211300000003</v>
      </c>
      <c r="R49" s="1">
        <f t="shared" si="30"/>
        <v>1.5528471475061129E-4</v>
      </c>
      <c r="S49" s="11">
        <v>1</v>
      </c>
      <c r="T49" s="1">
        <f t="shared" si="31"/>
        <v>1.5528471475061129E-4</v>
      </c>
      <c r="U49" s="1">
        <f t="shared" si="32"/>
        <v>1.2461328771467804E-2</v>
      </c>
      <c r="Z49" s="1">
        <f t="shared" si="19"/>
        <v>-6196</v>
      </c>
      <c r="AA49" s="1">
        <f t="shared" si="20"/>
        <v>1.5235151142217029E-2</v>
      </c>
      <c r="AB49" s="1">
        <f t="shared" si="21"/>
        <v>8.9400008295260902E-4</v>
      </c>
      <c r="AC49" s="1">
        <f t="shared" si="22"/>
        <v>1.2461328771467804E-2</v>
      </c>
      <c r="AD49" s="1">
        <f t="shared" si="23"/>
        <v>-9.3991114389830807E-4</v>
      </c>
      <c r="AE49" s="1">
        <f t="shared" si="24"/>
        <v>8.8343295842422597E-7</v>
      </c>
      <c r="AF49" s="1">
        <f t="shared" si="33"/>
        <v>1.2461328771467804E-2</v>
      </c>
      <c r="AG49" s="11"/>
      <c r="AH49" s="1">
        <f t="shared" si="34"/>
        <v>1.3401239915366112E-2</v>
      </c>
      <c r="AI49" s="1">
        <f t="shared" si="35"/>
        <v>3.7607464565347914E-4</v>
      </c>
      <c r="AJ49" s="1">
        <f t="shared" si="36"/>
        <v>0.10800916885930203</v>
      </c>
      <c r="AK49" s="1">
        <f t="shared" si="37"/>
        <v>5.9694289726046541E-4</v>
      </c>
      <c r="AL49" s="1">
        <f t="shared" si="38"/>
        <v>3.1409954861839706</v>
      </c>
      <c r="AM49" s="1">
        <f t="shared" si="39"/>
        <v>3349.1445130211059</v>
      </c>
      <c r="AN49" s="1">
        <f t="shared" si="40"/>
        <v>15.664415333510778</v>
      </c>
      <c r="AO49" s="1">
        <f t="shared" si="41"/>
        <v>15.322735897016212</v>
      </c>
      <c r="AP49" s="1">
        <f t="shared" si="42"/>
        <v>15.673994802671602</v>
      </c>
      <c r="AQ49" s="1">
        <f t="shared" si="43"/>
        <v>15.312373012531678</v>
      </c>
      <c r="AR49" s="1">
        <f t="shared" si="44"/>
        <v>15.684365926163446</v>
      </c>
      <c r="AS49" s="1">
        <f t="shared" si="45"/>
        <v>15.301102897051246</v>
      </c>
      <c r="AT49" s="1">
        <f t="shared" si="46"/>
        <v>15.695642157799284</v>
      </c>
      <c r="AU49" s="1">
        <f t="shared" si="47"/>
        <v>15.288786729987185</v>
      </c>
      <c r="AW49" s="1">
        <v>17000</v>
      </c>
      <c r="AX49" s="1">
        <f t="shared" si="3"/>
        <v>1.6968507998244297E-2</v>
      </c>
      <c r="AY49" s="1">
        <f t="shared" si="4"/>
        <v>2.3039350647086603E-2</v>
      </c>
      <c r="AZ49" s="1">
        <f t="shared" si="5"/>
        <v>-6.0708426488423062E-3</v>
      </c>
      <c r="BA49" s="1">
        <f t="shared" si="6"/>
        <v>9.5070173287181703E-4</v>
      </c>
      <c r="BB49" s="1">
        <f t="shared" si="7"/>
        <v>7.3642482616041172E-2</v>
      </c>
      <c r="BC49" s="1">
        <f t="shared" si="8"/>
        <v>-3.1076787452368797</v>
      </c>
      <c r="BD49" s="1">
        <f t="shared" si="9"/>
        <v>-58.967202580084809</v>
      </c>
      <c r="BE49" s="1">
        <f t="shared" si="10"/>
        <v>17.489772675919031</v>
      </c>
      <c r="BF49" s="1">
        <f t="shared" si="11"/>
        <v>17.490748176700372</v>
      </c>
      <c r="BG49" s="1">
        <f t="shared" si="12"/>
        <v>17.495337323549872</v>
      </c>
      <c r="BH49" s="1">
        <f t="shared" si="13"/>
        <v>17.515755374641547</v>
      </c>
      <c r="BI49" s="1">
        <f t="shared" si="14"/>
        <v>17.591083822801654</v>
      </c>
      <c r="BJ49" s="1">
        <f t="shared" si="15"/>
        <v>17.78150051909498</v>
      </c>
      <c r="BK49" s="1">
        <f t="shared" si="16"/>
        <v>18.093885315600701</v>
      </c>
      <c r="BL49" s="1">
        <f t="shared" si="17"/>
        <v>18.467019635773124</v>
      </c>
    </row>
    <row r="50" spans="1:64">
      <c r="A50" s="24" t="s">
        <v>268</v>
      </c>
      <c r="B50" s="35"/>
      <c r="C50" s="33">
        <v>39297.917000000001</v>
      </c>
      <c r="D50" s="33"/>
      <c r="E50" s="1">
        <f t="shared" si="26"/>
        <v>-6195.4629621515123</v>
      </c>
      <c r="F50" s="1">
        <f t="shared" si="48"/>
        <v>-6195.5</v>
      </c>
      <c r="G50" s="1">
        <f t="shared" si="18"/>
        <v>1.5172394996625371E-2</v>
      </c>
      <c r="J50" s="1">
        <f t="shared" si="49"/>
        <v>1.5172394996625371E-2</v>
      </c>
      <c r="P50" s="1">
        <f t="shared" si="28"/>
        <v>1.8323686676568829E-3</v>
      </c>
      <c r="Q50" s="27">
        <f t="shared" si="29"/>
        <v>24279.417000000001</v>
      </c>
      <c r="R50" s="1">
        <f t="shared" si="30"/>
        <v>1.779563024575725E-4</v>
      </c>
      <c r="S50" s="11">
        <v>1</v>
      </c>
      <c r="T50" s="1">
        <f t="shared" si="31"/>
        <v>1.779563024575725E-4</v>
      </c>
      <c r="U50" s="1">
        <f t="shared" si="32"/>
        <v>1.3340026328968489E-2</v>
      </c>
      <c r="Z50" s="1">
        <f t="shared" si="19"/>
        <v>-6195.5</v>
      </c>
      <c r="AA50" s="1">
        <f t="shared" si="20"/>
        <v>1.5233554495986002E-2</v>
      </c>
      <c r="AB50" s="1">
        <f t="shared" si="21"/>
        <v>1.771209168296253E-3</v>
      </c>
      <c r="AC50" s="1">
        <f t="shared" si="22"/>
        <v>1.3340026328968489E-2</v>
      </c>
      <c r="AD50" s="1">
        <f t="shared" si="23"/>
        <v>-6.1159499360630837E-5</v>
      </c>
      <c r="AE50" s="1">
        <f t="shared" si="24"/>
        <v>3.740484362043004E-9</v>
      </c>
      <c r="AF50" s="1">
        <f t="shared" si="33"/>
        <v>1.3340026328968489E-2</v>
      </c>
      <c r="AG50" s="11"/>
      <c r="AH50" s="1">
        <f t="shared" si="34"/>
        <v>1.3401185828329118E-2</v>
      </c>
      <c r="AI50" s="1">
        <f t="shared" si="35"/>
        <v>3.7607448672316579E-4</v>
      </c>
      <c r="AJ50" s="1">
        <f t="shared" si="36"/>
        <v>0.1080089041173117</v>
      </c>
      <c r="AK50" s="1">
        <f t="shared" si="37"/>
        <v>5.9667669754113789E-4</v>
      </c>
      <c r="AL50" s="1">
        <f t="shared" si="38"/>
        <v>3.1409957524838386</v>
      </c>
      <c r="AM50" s="1">
        <f t="shared" si="39"/>
        <v>3350.6386915129938</v>
      </c>
      <c r="AN50" s="1">
        <f t="shared" si="40"/>
        <v>15.664434747074131</v>
      </c>
      <c r="AO50" s="1">
        <f t="shared" si="41"/>
        <v>15.32278889355352</v>
      </c>
      <c r="AP50" s="1">
        <f t="shared" si="42"/>
        <v>15.674010329130562</v>
      </c>
      <c r="AQ50" s="1">
        <f t="shared" si="43"/>
        <v>15.312430449467401</v>
      </c>
      <c r="AR50" s="1">
        <f t="shared" si="44"/>
        <v>15.684377004684393</v>
      </c>
      <c r="AS50" s="1">
        <f t="shared" si="45"/>
        <v>15.301165454244526</v>
      </c>
      <c r="AT50" s="1">
        <f t="shared" si="46"/>
        <v>15.695648111506095</v>
      </c>
      <c r="AU50" s="1">
        <f t="shared" si="47"/>
        <v>15.288855238197778</v>
      </c>
      <c r="AW50" s="1">
        <v>18000</v>
      </c>
      <c r="AX50" s="1">
        <f t="shared" si="3"/>
        <v>1.9661545104790516E-2</v>
      </c>
      <c r="AY50" s="1">
        <f t="shared" si="4"/>
        <v>2.8125342819917347E-2</v>
      </c>
      <c r="AZ50" s="1">
        <f t="shared" si="5"/>
        <v>-8.4637977151268314E-3</v>
      </c>
      <c r="BA50" s="1">
        <f t="shared" si="6"/>
        <v>1.2651848722301517E-3</v>
      </c>
      <c r="BB50" s="1">
        <f t="shared" si="7"/>
        <v>6.5392188695177086E-2</v>
      </c>
      <c r="BC50" s="1">
        <f t="shared" si="8"/>
        <v>-3.0994084194221876</v>
      </c>
      <c r="BD50" s="1">
        <f t="shared" si="9"/>
        <v>-47.404046694857534</v>
      </c>
      <c r="BE50" s="1">
        <f t="shared" si="10"/>
        <v>17.696885511567686</v>
      </c>
      <c r="BF50" s="1">
        <f t="shared" si="11"/>
        <v>17.712282137216317</v>
      </c>
      <c r="BG50" s="1">
        <f t="shared" si="12"/>
        <v>17.74760796785127</v>
      </c>
      <c r="BH50" s="1">
        <f t="shared" si="13"/>
        <v>17.820621081761075</v>
      </c>
      <c r="BI50" s="1">
        <f t="shared" si="14"/>
        <v>17.948940088841862</v>
      </c>
      <c r="BJ50" s="1">
        <f t="shared" si="15"/>
        <v>18.134920200084689</v>
      </c>
      <c r="BK50" s="1">
        <f t="shared" si="16"/>
        <v>18.361066790551948</v>
      </c>
      <c r="BL50" s="1">
        <f t="shared" si="17"/>
        <v>18.604036056957206</v>
      </c>
    </row>
    <row r="51" spans="1:64">
      <c r="A51" s="24" t="s">
        <v>47</v>
      </c>
      <c r="B51" s="35"/>
      <c r="C51" s="33">
        <v>39319.421799999996</v>
      </c>
      <c r="D51" s="33"/>
      <c r="E51" s="1">
        <f t="shared" si="26"/>
        <v>-6142.9668648533925</v>
      </c>
      <c r="F51" s="1">
        <f t="shared" si="48"/>
        <v>-6143</v>
      </c>
      <c r="G51" s="1">
        <f t="shared" si="18"/>
        <v>1.3573669995821547E-2</v>
      </c>
      <c r="J51" s="1">
        <f t="shared" si="49"/>
        <v>1.3573669995821547E-2</v>
      </c>
      <c r="P51" s="1">
        <f t="shared" si="28"/>
        <v>1.6708797031909414E-3</v>
      </c>
      <c r="Q51" s="27">
        <f t="shared" si="29"/>
        <v>24300.921799999996</v>
      </c>
      <c r="R51" s="1">
        <f t="shared" si="30"/>
        <v>1.4167641675034138E-4</v>
      </c>
      <c r="S51" s="11">
        <v>1</v>
      </c>
      <c r="T51" s="1">
        <f t="shared" si="31"/>
        <v>1.4167641675034138E-4</v>
      </c>
      <c r="U51" s="1">
        <f t="shared" si="32"/>
        <v>1.1902790292630605E-2</v>
      </c>
      <c r="Z51" s="1">
        <f t="shared" si="19"/>
        <v>-6143</v>
      </c>
      <c r="AA51" s="1">
        <f t="shared" si="20"/>
        <v>1.5066437059551692E-2</v>
      </c>
      <c r="AB51" s="1">
        <f t="shared" si="21"/>
        <v>1.7811263946079618E-4</v>
      </c>
      <c r="AC51" s="1">
        <f t="shared" si="22"/>
        <v>1.1902790292630605E-2</v>
      </c>
      <c r="AD51" s="1">
        <f t="shared" si="23"/>
        <v>-1.4927670637301452E-3</v>
      </c>
      <c r="AE51" s="1">
        <f t="shared" si="24"/>
        <v>2.2283535065575194E-6</v>
      </c>
      <c r="AF51" s="1">
        <f t="shared" si="33"/>
        <v>1.1902790292630605E-2</v>
      </c>
      <c r="AG51" s="11"/>
      <c r="AH51" s="1">
        <f t="shared" si="34"/>
        <v>1.3395557356360751E-2</v>
      </c>
      <c r="AI51" s="1">
        <f t="shared" si="35"/>
        <v>3.7605841237664528E-4</v>
      </c>
      <c r="AJ51" s="1">
        <f t="shared" si="36"/>
        <v>0.10798148858596744</v>
      </c>
      <c r="AK51" s="1">
        <f t="shared" si="37"/>
        <v>5.6911025157584236E-4</v>
      </c>
      <c r="AL51" s="1">
        <f t="shared" si="38"/>
        <v>3.1410233293005176</v>
      </c>
      <c r="AM51" s="1">
        <f t="shared" si="39"/>
        <v>3512.9362713883625</v>
      </c>
      <c r="AN51" s="1">
        <f t="shared" si="40"/>
        <v>15.666445172114722</v>
      </c>
      <c r="AO51" s="1">
        <f t="shared" si="41"/>
        <v>15.328377392382299</v>
      </c>
      <c r="AP51" s="1">
        <f t="shared" si="42"/>
        <v>15.675616678609158</v>
      </c>
      <c r="AQ51" s="1">
        <f t="shared" si="43"/>
        <v>15.31847959356252</v>
      </c>
      <c r="AR51" s="1">
        <f t="shared" si="44"/>
        <v>15.685521956222626</v>
      </c>
      <c r="AS51" s="1">
        <f t="shared" si="45"/>
        <v>15.307744520643421</v>
      </c>
      <c r="AT51" s="1">
        <f t="shared" si="46"/>
        <v>15.696262682534066</v>
      </c>
      <c r="AU51" s="1">
        <f t="shared" si="47"/>
        <v>15.296048600309941</v>
      </c>
      <c r="AW51" s="1">
        <v>19000</v>
      </c>
      <c r="AX51" s="1">
        <f t="shared" si="3"/>
        <v>2.1462200814329917E-2</v>
      </c>
      <c r="AY51" s="1">
        <f t="shared" si="4"/>
        <v>3.3556169427652979E-2</v>
      </c>
      <c r="AZ51" s="1">
        <f t="shared" si="5"/>
        <v>-1.2093968613323061E-2</v>
      </c>
      <c r="BA51" s="1">
        <f t="shared" si="6"/>
        <v>2.9015760548651848E-3</v>
      </c>
      <c r="BB51" s="1">
        <f t="shared" si="7"/>
        <v>3.6513745531953044E-2</v>
      </c>
      <c r="BC51" s="1">
        <f t="shared" si="8"/>
        <v>-3.0704914005624748</v>
      </c>
      <c r="BD51" s="1">
        <f t="shared" si="9"/>
        <v>-28.117048282325072</v>
      </c>
      <c r="BE51" s="1">
        <f t="shared" si="10"/>
        <v>18.113659358261224</v>
      </c>
      <c r="BF51" s="1">
        <f t="shared" si="11"/>
        <v>18.171051958349537</v>
      </c>
      <c r="BG51" s="1">
        <f t="shared" si="12"/>
        <v>18.242788540866592</v>
      </c>
      <c r="BH51" s="1">
        <f t="shared" si="13"/>
        <v>18.327744505554541</v>
      </c>
      <c r="BI51" s="1">
        <f t="shared" si="14"/>
        <v>18.423301381006311</v>
      </c>
      <c r="BJ51" s="1">
        <f t="shared" si="15"/>
        <v>18.526073184476232</v>
      </c>
      <c r="BK51" s="1">
        <f t="shared" si="16"/>
        <v>18.632802517316801</v>
      </c>
      <c r="BL51" s="1">
        <f t="shared" si="17"/>
        <v>18.741052478141285</v>
      </c>
    </row>
    <row r="52" spans="1:64">
      <c r="A52" s="16" t="s">
        <v>317</v>
      </c>
      <c r="B52" s="16" t="s">
        <v>50</v>
      </c>
      <c r="C52" s="17">
        <v>39319.424800000001</v>
      </c>
      <c r="D52" s="17" t="s">
        <v>138</v>
      </c>
      <c r="E52" s="1">
        <f t="shared" si="26"/>
        <v>-6142.9595414515425</v>
      </c>
      <c r="F52" s="1">
        <f t="shared" si="48"/>
        <v>-6143</v>
      </c>
      <c r="G52" s="1">
        <f t="shared" si="18"/>
        <v>1.6573670000070706E-2</v>
      </c>
      <c r="J52" s="1">
        <f t="shared" si="49"/>
        <v>1.6573670000070706E-2</v>
      </c>
      <c r="O52" s="1">
        <f ca="1">+C$11+C$12*$F52</f>
        <v>-0.28425326979993953</v>
      </c>
      <c r="P52" s="1">
        <f t="shared" si="28"/>
        <v>1.6708797031909414E-3</v>
      </c>
      <c r="Q52" s="27">
        <f t="shared" si="29"/>
        <v>24300.924800000001</v>
      </c>
      <c r="R52" s="1">
        <f t="shared" si="30"/>
        <v>2.2209315863277367E-4</v>
      </c>
      <c r="S52" s="11">
        <v>1</v>
      </c>
      <c r="T52" s="1">
        <f t="shared" si="31"/>
        <v>2.2209315863277367E-4</v>
      </c>
      <c r="U52" s="1">
        <f t="shared" si="32"/>
        <v>1.4902790296879765E-2</v>
      </c>
      <c r="Z52" s="1">
        <f t="shared" si="19"/>
        <v>-6143</v>
      </c>
      <c r="AA52" s="1">
        <f t="shared" si="20"/>
        <v>1.5066437059551692E-2</v>
      </c>
      <c r="AB52" s="1">
        <f t="shared" si="21"/>
        <v>3.1781126437099554E-3</v>
      </c>
      <c r="AC52" s="1">
        <f t="shared" si="22"/>
        <v>1.4902790296879765E-2</v>
      </c>
      <c r="AD52" s="1">
        <f t="shared" si="23"/>
        <v>1.5072329405190141E-3</v>
      </c>
      <c r="AE52" s="1">
        <f t="shared" si="24"/>
        <v>2.2717511369855938E-6</v>
      </c>
      <c r="AF52" s="1">
        <f t="shared" si="33"/>
        <v>1.4902790296879765E-2</v>
      </c>
      <c r="AG52" s="11"/>
      <c r="AH52" s="1">
        <f t="shared" si="34"/>
        <v>1.3395557356360751E-2</v>
      </c>
      <c r="AI52" s="1">
        <f t="shared" si="35"/>
        <v>3.7605841237664528E-4</v>
      </c>
      <c r="AJ52" s="1">
        <f t="shared" si="36"/>
        <v>0.10798148858596744</v>
      </c>
      <c r="AK52" s="1">
        <f t="shared" si="37"/>
        <v>5.6911025157584236E-4</v>
      </c>
      <c r="AL52" s="1">
        <f t="shared" si="38"/>
        <v>3.1410233293005176</v>
      </c>
      <c r="AM52" s="1">
        <f t="shared" si="39"/>
        <v>3512.9362713883625</v>
      </c>
      <c r="AN52" s="1">
        <f t="shared" si="40"/>
        <v>15.666445172114722</v>
      </c>
      <c r="AO52" s="1">
        <f t="shared" si="41"/>
        <v>15.328377392382299</v>
      </c>
      <c r="AP52" s="1">
        <f t="shared" si="42"/>
        <v>15.675616678609158</v>
      </c>
      <c r="AQ52" s="1">
        <f t="shared" si="43"/>
        <v>15.31847959356252</v>
      </c>
      <c r="AR52" s="1">
        <f t="shared" si="44"/>
        <v>15.685521956222626</v>
      </c>
      <c r="AS52" s="1">
        <f t="shared" si="45"/>
        <v>15.307744520643421</v>
      </c>
      <c r="AT52" s="1">
        <f t="shared" si="46"/>
        <v>15.696262682534066</v>
      </c>
      <c r="AU52" s="1">
        <f t="shared" si="47"/>
        <v>15.296048600309941</v>
      </c>
      <c r="AW52" s="1">
        <v>20000</v>
      </c>
      <c r="AX52" s="1">
        <f t="shared" si="3"/>
        <v>2.7149125345141939E-2</v>
      </c>
      <c r="AY52" s="1">
        <f t="shared" si="4"/>
        <v>3.933183047029349E-2</v>
      </c>
      <c r="AZ52" s="1">
        <f t="shared" si="5"/>
        <v>-1.2182705125151551E-2</v>
      </c>
      <c r="BA52" s="1">
        <f t="shared" si="6"/>
        <v>2.9434064240757896E-2</v>
      </c>
      <c r="BB52" s="1">
        <f t="shared" si="7"/>
        <v>0.3422680537915036</v>
      </c>
      <c r="BC52" s="1">
        <f t="shared" si="8"/>
        <v>2.8998860868245018</v>
      </c>
      <c r="BD52" s="1">
        <f t="shared" si="9"/>
        <v>8.2341722103532682</v>
      </c>
      <c r="BE52" s="1">
        <f t="shared" si="10"/>
        <v>19.074396579444659</v>
      </c>
      <c r="BF52" s="1">
        <f t="shared" si="11"/>
        <v>19.047242512936194</v>
      </c>
      <c r="BG52" s="1">
        <f t="shared" si="12"/>
        <v>19.019611604697236</v>
      </c>
      <c r="BH52" s="1">
        <f t="shared" si="13"/>
        <v>18.991629325277309</v>
      </c>
      <c r="BI52" s="1">
        <f t="shared" si="14"/>
        <v>18.96340483469551</v>
      </c>
      <c r="BJ52" s="1">
        <f t="shared" si="15"/>
        <v>18.935027977392338</v>
      </c>
      <c r="BK52" s="1">
        <f t="shared" si="16"/>
        <v>18.906567297334778</v>
      </c>
      <c r="BL52" s="1">
        <f t="shared" si="17"/>
        <v>18.878068899325367</v>
      </c>
    </row>
    <row r="53" spans="1:64">
      <c r="A53" s="24" t="s">
        <v>48</v>
      </c>
      <c r="B53" s="35"/>
      <c r="C53" s="33">
        <v>40047.358</v>
      </c>
      <c r="D53" s="33"/>
      <c r="E53" s="1">
        <f t="shared" si="26"/>
        <v>-4365.9770959631023</v>
      </c>
      <c r="F53" s="1">
        <f t="shared" si="48"/>
        <v>-4366</v>
      </c>
      <c r="G53" s="1">
        <f t="shared" si="18"/>
        <v>9.3825399962952361E-3</v>
      </c>
      <c r="J53" s="1">
        <f t="shared" si="49"/>
        <v>9.3825399962952361E-3</v>
      </c>
      <c r="P53" s="1">
        <f t="shared" si="28"/>
        <v>-3.2346051655386646E-3</v>
      </c>
      <c r="Q53" s="27">
        <f t="shared" si="29"/>
        <v>25028.858</v>
      </c>
      <c r="R53" s="1">
        <f t="shared" si="30"/>
        <v>1.5919235203478858E-4</v>
      </c>
      <c r="S53" s="11">
        <v>1</v>
      </c>
      <c r="T53" s="1">
        <f t="shared" si="31"/>
        <v>1.5919235203478858E-4</v>
      </c>
      <c r="U53" s="1">
        <f t="shared" si="32"/>
        <v>1.26171451618339E-2</v>
      </c>
      <c r="Z53" s="1">
        <f t="shared" si="19"/>
        <v>-4366</v>
      </c>
      <c r="AA53" s="1">
        <f t="shared" si="20"/>
        <v>1.0043878378187859E-2</v>
      </c>
      <c r="AB53" s="1">
        <f t="shared" si="21"/>
        <v>-3.8959435474312867E-3</v>
      </c>
      <c r="AC53" s="1">
        <f t="shared" si="22"/>
        <v>1.26171451618339E-2</v>
      </c>
      <c r="AD53" s="1">
        <f t="shared" si="23"/>
        <v>-6.6133838189262259E-4</v>
      </c>
      <c r="AE53" s="1">
        <f t="shared" si="24"/>
        <v>4.3736845536435229E-7</v>
      </c>
      <c r="AF53" s="1">
        <f t="shared" si="33"/>
        <v>1.26171451618339E-2</v>
      </c>
      <c r="AG53" s="11"/>
      <c r="AH53" s="1">
        <f t="shared" si="34"/>
        <v>1.3278483543726523E-2</v>
      </c>
      <c r="AI53" s="1">
        <f t="shared" si="35"/>
        <v>3.758974678420568E-4</v>
      </c>
      <c r="AJ53" s="1">
        <f t="shared" si="36"/>
        <v>0.10746125294704266</v>
      </c>
      <c r="AK53" s="1">
        <f t="shared" si="37"/>
        <v>4.6026431607141658E-5</v>
      </c>
      <c r="AL53" s="1">
        <f t="shared" si="38"/>
        <v>3.1415466098504936</v>
      </c>
      <c r="AM53" s="1">
        <f t="shared" si="39"/>
        <v>43436.958641351936</v>
      </c>
      <c r="AN53" s="1">
        <f t="shared" si="40"/>
        <v>15.704605039226418</v>
      </c>
      <c r="AO53" s="1">
        <f t="shared" si="41"/>
        <v>15.542062970603885</v>
      </c>
      <c r="AP53" s="1">
        <f t="shared" si="42"/>
        <v>15.705426121674005</v>
      </c>
      <c r="AQ53" s="1">
        <f t="shared" si="43"/>
        <v>15.541230086593639</v>
      </c>
      <c r="AR53" s="1">
        <f t="shared" si="44"/>
        <v>15.706259320777519</v>
      </c>
      <c r="AS53" s="1">
        <f t="shared" si="45"/>
        <v>15.54038479240983</v>
      </c>
      <c r="AT53" s="1">
        <f t="shared" si="46"/>
        <v>15.707104933543015</v>
      </c>
      <c r="AU53" s="1">
        <f t="shared" si="47"/>
        <v>15.539526780754054</v>
      </c>
      <c r="AW53" s="1">
        <v>21000</v>
      </c>
      <c r="AX53" s="1">
        <f t="shared" si="3"/>
        <v>4.0602830903061153E-2</v>
      </c>
      <c r="AY53" s="1">
        <f t="shared" si="4"/>
        <v>4.5452325947838906E-2</v>
      </c>
      <c r="AZ53" s="1">
        <f t="shared" si="5"/>
        <v>-4.8494950447777515E-3</v>
      </c>
      <c r="BA53" s="1">
        <f t="shared" si="6"/>
        <v>1.7611465512525903E-3</v>
      </c>
      <c r="BB53" s="1">
        <f t="shared" si="7"/>
        <v>0.15958932889194549</v>
      </c>
      <c r="BC53" s="1">
        <f t="shared" si="8"/>
        <v>3.0889411345623987</v>
      </c>
      <c r="BD53" s="1">
        <f t="shared" si="9"/>
        <v>37.97683305588415</v>
      </c>
      <c r="BE53" s="1">
        <f t="shared" si="10"/>
        <v>19.809679366931221</v>
      </c>
      <c r="BF53" s="1">
        <f t="shared" si="11"/>
        <v>19.76838687369554</v>
      </c>
      <c r="BG53" s="1">
        <f t="shared" si="12"/>
        <v>19.703054526798653</v>
      </c>
      <c r="BH53" s="1">
        <f t="shared" si="13"/>
        <v>19.608599537680973</v>
      </c>
      <c r="BI53" s="1">
        <f t="shared" si="14"/>
        <v>19.485251549193318</v>
      </c>
      <c r="BJ53" s="1">
        <f t="shared" si="15"/>
        <v>19.339235367844477</v>
      </c>
      <c r="BK53" s="1">
        <f t="shared" si="16"/>
        <v>19.179797899171543</v>
      </c>
      <c r="BL53" s="1">
        <f t="shared" si="17"/>
        <v>19.015085320509449</v>
      </c>
    </row>
    <row r="54" spans="1:64">
      <c r="A54" s="24" t="s">
        <v>48</v>
      </c>
      <c r="B54" s="35"/>
      <c r="C54" s="33">
        <v>40049.405700000003</v>
      </c>
      <c r="D54" s="33"/>
      <c r="E54" s="1">
        <f t="shared" si="26"/>
        <v>-4360.9783859803292</v>
      </c>
      <c r="F54" s="1">
        <f t="shared" si="48"/>
        <v>-4361</v>
      </c>
      <c r="G54" s="1">
        <f t="shared" si="18"/>
        <v>8.8540900032967329E-3</v>
      </c>
      <c r="J54" s="1">
        <f t="shared" si="49"/>
        <v>8.8540900032967329E-3</v>
      </c>
      <c r="P54" s="1">
        <f t="shared" si="28"/>
        <v>-3.2468716430122256E-3</v>
      </c>
      <c r="Q54" s="27">
        <f t="shared" si="29"/>
        <v>25030.905700000003</v>
      </c>
      <c r="R54" s="1">
        <f t="shared" si="30"/>
        <v>1.464332727654404E-4</v>
      </c>
      <c r="S54" s="11">
        <v>1</v>
      </c>
      <c r="T54" s="1">
        <f t="shared" si="31"/>
        <v>1.464332727654404E-4</v>
      </c>
      <c r="U54" s="1">
        <f t="shared" si="32"/>
        <v>1.2100961646308958E-2</v>
      </c>
      <c r="Z54" s="1">
        <f t="shared" si="19"/>
        <v>-4361</v>
      </c>
      <c r="AA54" s="1">
        <f t="shared" si="20"/>
        <v>1.0031484942801329E-2</v>
      </c>
      <c r="AB54" s="1">
        <f t="shared" si="21"/>
        <v>-4.4242665825168209E-3</v>
      </c>
      <c r="AC54" s="1">
        <f t="shared" si="22"/>
        <v>1.2100961646308958E-2</v>
      </c>
      <c r="AD54" s="1">
        <f t="shared" si="23"/>
        <v>-1.1773949395045957E-3</v>
      </c>
      <c r="AE54" s="1">
        <f t="shared" si="24"/>
        <v>1.3862588435710305E-6</v>
      </c>
      <c r="AF54" s="1">
        <f t="shared" si="33"/>
        <v>1.2100961646308958E-2</v>
      </c>
      <c r="AG54" s="11"/>
      <c r="AH54" s="1">
        <f t="shared" si="34"/>
        <v>1.3278356585813554E-2</v>
      </c>
      <c r="AI54" s="1">
        <f t="shared" si="35"/>
        <v>3.7589744386457014E-4</v>
      </c>
      <c r="AJ54" s="1">
        <f t="shared" si="36"/>
        <v>0.10746073205053039</v>
      </c>
      <c r="AK54" s="1">
        <f t="shared" si="37"/>
        <v>4.5502698115778455E-5</v>
      </c>
      <c r="AL54" s="1">
        <f t="shared" si="38"/>
        <v>3.1415471337809291</v>
      </c>
      <c r="AM54" s="1">
        <f t="shared" si="39"/>
        <v>43936.915588019197</v>
      </c>
      <c r="AN54" s="1">
        <f t="shared" si="40"/>
        <v>15.70464325234752</v>
      </c>
      <c r="AO54" s="1">
        <f t="shared" si="41"/>
        <v>15.542719055331236</v>
      </c>
      <c r="AP54" s="1">
        <f t="shared" si="42"/>
        <v>15.705455130048986</v>
      </c>
      <c r="AQ54" s="1">
        <f t="shared" si="43"/>
        <v>15.541895599532438</v>
      </c>
      <c r="AR54" s="1">
        <f t="shared" si="44"/>
        <v>15.706278897331481</v>
      </c>
      <c r="AS54" s="1">
        <f t="shared" si="45"/>
        <v>15.541059968414931</v>
      </c>
      <c r="AT54" s="1">
        <f t="shared" si="46"/>
        <v>15.70711484337251</v>
      </c>
      <c r="AU54" s="1">
        <f t="shared" si="47"/>
        <v>15.540211862859975</v>
      </c>
      <c r="AW54" s="1">
        <v>22000</v>
      </c>
      <c r="AX54" s="1">
        <f t="shared" si="3"/>
        <v>5.0915639466133776E-2</v>
      </c>
      <c r="AY54" s="1">
        <f t="shared" si="4"/>
        <v>5.191765586028918E-2</v>
      </c>
      <c r="AZ54" s="1">
        <f t="shared" si="5"/>
        <v>-1.0020163941554055E-3</v>
      </c>
      <c r="BA54" s="1">
        <f t="shared" si="6"/>
        <v>1.099132050130347E-3</v>
      </c>
      <c r="BB54" s="1">
        <f t="shared" si="7"/>
        <v>0.1451504825924716</v>
      </c>
      <c r="BC54" s="1">
        <f t="shared" si="8"/>
        <v>3.1035507065700765</v>
      </c>
      <c r="BD54" s="1">
        <f t="shared" si="9"/>
        <v>52.56720416693846</v>
      </c>
      <c r="BE54" s="1">
        <f t="shared" si="10"/>
        <v>20.09856800825365</v>
      </c>
      <c r="BF54" s="1">
        <f t="shared" si="11"/>
        <v>20.092767328200352</v>
      </c>
      <c r="BG54" s="1">
        <f t="shared" si="12"/>
        <v>20.075186287624518</v>
      </c>
      <c r="BH54" s="1">
        <f t="shared" si="13"/>
        <v>20.026484469330828</v>
      </c>
      <c r="BI54" s="1">
        <f t="shared" si="14"/>
        <v>19.914396194484052</v>
      </c>
      <c r="BJ54" s="1">
        <f t="shared" si="15"/>
        <v>19.716849711524901</v>
      </c>
      <c r="BK54" s="1">
        <f t="shared" si="16"/>
        <v>19.449941104107474</v>
      </c>
      <c r="BL54" s="1">
        <f t="shared" si="17"/>
        <v>19.152101741693528</v>
      </c>
    </row>
    <row r="55" spans="1:64">
      <c r="A55" s="24" t="s">
        <v>48</v>
      </c>
      <c r="B55" s="35"/>
      <c r="C55" s="33">
        <v>40418.4931</v>
      </c>
      <c r="D55" s="33"/>
      <c r="E55" s="1">
        <f t="shared" si="26"/>
        <v>-3459.9866045215845</v>
      </c>
      <c r="F55" s="1">
        <f t="shared" si="48"/>
        <v>-3460</v>
      </c>
      <c r="G55" s="1">
        <f t="shared" si="18"/>
        <v>5.4873999979463406E-3</v>
      </c>
      <c r="J55" s="1">
        <f t="shared" ref="J55:J65" si="50">G55</f>
        <v>5.4873999979463406E-3</v>
      </c>
      <c r="P55" s="1">
        <f t="shared" si="28"/>
        <v>-5.3165456746382227E-3</v>
      </c>
      <c r="Q55" s="27">
        <f t="shared" si="29"/>
        <v>25399.9931</v>
      </c>
      <c r="R55" s="1">
        <f t="shared" si="30"/>
        <v>1.1672524209615872E-4</v>
      </c>
      <c r="S55" s="11">
        <v>1</v>
      </c>
      <c r="T55" s="1">
        <f t="shared" si="31"/>
        <v>1.1672524209615872E-4</v>
      </c>
      <c r="U55" s="1">
        <f t="shared" si="32"/>
        <v>1.0803945672584563E-2</v>
      </c>
      <c r="Z55" s="1">
        <f t="shared" si="19"/>
        <v>-3460</v>
      </c>
      <c r="AA55" s="1">
        <f t="shared" si="20"/>
        <v>7.9511246981378916E-3</v>
      </c>
      <c r="AB55" s="1">
        <f t="shared" si="21"/>
        <v>-7.7802703748297737E-3</v>
      </c>
      <c r="AC55" s="1">
        <f t="shared" si="22"/>
        <v>1.0803945672584563E-2</v>
      </c>
      <c r="AD55" s="1">
        <f t="shared" si="23"/>
        <v>-2.463724700191551E-3</v>
      </c>
      <c r="AE55" s="1">
        <f t="shared" si="24"/>
        <v>6.0699393983339479E-6</v>
      </c>
      <c r="AF55" s="1">
        <f t="shared" si="33"/>
        <v>1.0803945672584563E-2</v>
      </c>
      <c r="AG55" s="11"/>
      <c r="AH55" s="1">
        <f t="shared" si="34"/>
        <v>1.3267670372776114E-2</v>
      </c>
      <c r="AI55" s="1">
        <f t="shared" si="35"/>
        <v>3.7589640967727878E-4</v>
      </c>
      <c r="AJ55" s="1">
        <f t="shared" si="36"/>
        <v>0.10741716894589348</v>
      </c>
      <c r="AK55" s="1">
        <f t="shared" si="37"/>
        <v>1.7024389494040406E-6</v>
      </c>
      <c r="AL55" s="1">
        <f t="shared" si="38"/>
        <v>3.1415909505106625</v>
      </c>
      <c r="AM55" s="1">
        <f t="shared" si="39"/>
        <v>1174343.5543800553</v>
      </c>
      <c r="AN55" s="1">
        <f t="shared" si="40"/>
        <v>15.707839052698251</v>
      </c>
      <c r="AO55" s="1">
        <f t="shared" si="41"/>
        <v>15.663756865318215</v>
      </c>
      <c r="AP55" s="1">
        <f t="shared" si="42"/>
        <v>15.707870025928107</v>
      </c>
      <c r="AQ55" s="1">
        <f t="shared" si="43"/>
        <v>15.663725850119885</v>
      </c>
      <c r="AR55" s="1">
        <f t="shared" si="44"/>
        <v>15.707901052789417</v>
      </c>
      <c r="AS55" s="1">
        <f t="shared" si="45"/>
        <v>15.66369478117474</v>
      </c>
      <c r="AT55" s="1">
        <f t="shared" si="46"/>
        <v>15.707932133417692</v>
      </c>
      <c r="AU55" s="1">
        <f t="shared" si="47"/>
        <v>15.663663658346831</v>
      </c>
      <c r="AW55" s="1">
        <v>23000</v>
      </c>
      <c r="AX55" s="1">
        <f t="shared" si="3"/>
        <v>6.0187813753822879E-2</v>
      </c>
      <c r="AY55" s="1">
        <f t="shared" si="4"/>
        <v>5.872782020764436E-2</v>
      </c>
      <c r="AZ55" s="1">
        <f t="shared" si="5"/>
        <v>1.459993546178522E-3</v>
      </c>
      <c r="BA55" s="1">
        <f t="shared" si="6"/>
        <v>8.7515270700688763E-4</v>
      </c>
      <c r="BB55" s="1">
        <f t="shared" si="7"/>
        <v>0.13878023400764156</v>
      </c>
      <c r="BC55" s="1">
        <f t="shared" si="8"/>
        <v>3.1099861473736654</v>
      </c>
      <c r="BD55" s="1">
        <f t="shared" si="9"/>
        <v>63.272842887061827</v>
      </c>
      <c r="BE55" s="1">
        <f t="shared" si="10"/>
        <v>20.278706417035632</v>
      </c>
      <c r="BF55" s="1">
        <f t="shared" si="11"/>
        <v>20.278532169229415</v>
      </c>
      <c r="BG55" s="1">
        <f t="shared" si="12"/>
        <v>20.277304203583768</v>
      </c>
      <c r="BH55" s="1">
        <f t="shared" si="13"/>
        <v>20.268930637321983</v>
      </c>
      <c r="BI55" s="1">
        <f t="shared" si="14"/>
        <v>20.220928612503847</v>
      </c>
      <c r="BJ55" s="1">
        <f t="shared" si="15"/>
        <v>20.049892087212505</v>
      </c>
      <c r="BK55" s="1">
        <f t="shared" si="16"/>
        <v>19.714501564046451</v>
      </c>
      <c r="BL55" s="1">
        <f t="shared" si="17"/>
        <v>19.28911816287761</v>
      </c>
    </row>
    <row r="56" spans="1:64">
      <c r="A56" s="29" t="s">
        <v>49</v>
      </c>
      <c r="B56" s="35" t="s">
        <v>50</v>
      </c>
      <c r="C56" s="33">
        <v>40820.349000000002</v>
      </c>
      <c r="D56" s="33"/>
      <c r="E56" s="1">
        <f t="shared" si="26"/>
        <v>-2479.0025253286549</v>
      </c>
      <c r="F56" s="1">
        <f t="shared" si="48"/>
        <v>-2479</v>
      </c>
      <c r="G56" s="1">
        <f t="shared" si="18"/>
        <v>-1.0344900001655333E-3</v>
      </c>
      <c r="J56" s="1">
        <f t="shared" si="50"/>
        <v>-1.0344900001655333E-3</v>
      </c>
      <c r="P56" s="1">
        <f t="shared" si="28"/>
        <v>-7.2516626375364098E-3</v>
      </c>
      <c r="Q56" s="27">
        <f t="shared" si="29"/>
        <v>25801.849000000002</v>
      </c>
      <c r="R56" s="1">
        <f t="shared" si="30"/>
        <v>3.8653235602873139E-5</v>
      </c>
      <c r="S56" s="11">
        <v>1</v>
      </c>
      <c r="T56" s="1">
        <f t="shared" si="31"/>
        <v>3.8653235602873139E-5</v>
      </c>
      <c r="U56" s="1">
        <f t="shared" si="32"/>
        <v>6.2171726373708765E-3</v>
      </c>
      <c r="Z56" s="1">
        <f t="shared" si="19"/>
        <v>-2479</v>
      </c>
      <c r="AA56" s="1">
        <f t="shared" si="20"/>
        <v>6.0135048409971151E-3</v>
      </c>
      <c r="AB56" s="1">
        <f t="shared" si="21"/>
        <v>-1.4299657478699058E-2</v>
      </c>
      <c r="AC56" s="1">
        <f t="shared" si="22"/>
        <v>6.2171726373708765E-3</v>
      </c>
      <c r="AD56" s="1">
        <f t="shared" si="23"/>
        <v>-7.0479948411626483E-3</v>
      </c>
      <c r="AE56" s="1">
        <f t="shared" si="24"/>
        <v>4.9674231281055308E-5</v>
      </c>
      <c r="AF56" s="1">
        <f t="shared" si="33"/>
        <v>6.2171726373708765E-3</v>
      </c>
      <c r="AG56" s="11"/>
      <c r="AH56" s="1">
        <f t="shared" si="34"/>
        <v>1.3265167478533525E-2</v>
      </c>
      <c r="AI56" s="1">
        <f t="shared" si="35"/>
        <v>3.7589644416879953E-4</v>
      </c>
      <c r="AJ56" s="1">
        <f t="shared" si="36"/>
        <v>0.10740704482220041</v>
      </c>
      <c r="AK56" s="1">
        <f t="shared" si="37"/>
        <v>-8.4767700793457176E-6</v>
      </c>
      <c r="AL56" s="1">
        <f t="shared" si="38"/>
        <v>-3.1415841736321282</v>
      </c>
      <c r="AM56" s="1">
        <f t="shared" si="39"/>
        <v>-235850.23404479423</v>
      </c>
      <c r="AN56" s="1">
        <f t="shared" si="40"/>
        <v>15.708581759489419</v>
      </c>
      <c r="AO56" s="1">
        <f t="shared" si="41"/>
        <v>15.797611964010382</v>
      </c>
      <c r="AP56" s="1">
        <f t="shared" si="42"/>
        <v>15.708428246267426</v>
      </c>
      <c r="AQ56" s="1">
        <f t="shared" si="43"/>
        <v>15.797766155217943</v>
      </c>
      <c r="AR56" s="1">
        <f t="shared" si="44"/>
        <v>15.708273997066396</v>
      </c>
      <c r="AS56" s="1">
        <f t="shared" si="45"/>
        <v>15.797921087811234</v>
      </c>
      <c r="AT56" s="1">
        <f t="shared" si="46"/>
        <v>15.708119006208227</v>
      </c>
      <c r="AU56" s="1">
        <f t="shared" si="47"/>
        <v>15.798076767528414</v>
      </c>
      <c r="AW56" s="1">
        <v>24000</v>
      </c>
      <c r="AX56" s="1">
        <f t="shared" si="3"/>
        <v>6.9320989640834649E-2</v>
      </c>
      <c r="AY56" s="1">
        <f t="shared" si="4"/>
        <v>6.5882818989904418E-2</v>
      </c>
      <c r="AZ56" s="1">
        <f t="shared" si="5"/>
        <v>3.4381706509302268E-3</v>
      </c>
      <c r="BA56" s="1">
        <f t="shared" si="6"/>
        <v>7.4762194405120219E-4</v>
      </c>
      <c r="BB56" s="1">
        <f t="shared" si="7"/>
        <v>0.13448664968477089</v>
      </c>
      <c r="BC56" s="1">
        <f t="shared" si="8"/>
        <v>3.1143203831214397</v>
      </c>
      <c r="BD56" s="1">
        <f t="shared" si="9"/>
        <v>73.330016215353197</v>
      </c>
      <c r="BE56" s="1">
        <f t="shared" si="10"/>
        <v>20.425744156812097</v>
      </c>
      <c r="BF56" s="1">
        <f t="shared" si="11"/>
        <v>20.425744157222049</v>
      </c>
      <c r="BG56" s="1">
        <f t="shared" si="12"/>
        <v>20.425744081161994</v>
      </c>
      <c r="BH56" s="1">
        <f t="shared" si="13"/>
        <v>20.425758174645914</v>
      </c>
      <c r="BI56" s="1">
        <f t="shared" si="14"/>
        <v>20.421365362845471</v>
      </c>
      <c r="BJ56" s="1">
        <f t="shared" si="15"/>
        <v>20.326563123740655</v>
      </c>
      <c r="BK56" s="1">
        <f t="shared" si="16"/>
        <v>19.971088574689084</v>
      </c>
      <c r="BL56" s="1">
        <f t="shared" si="17"/>
        <v>19.426134584061693</v>
      </c>
    </row>
    <row r="57" spans="1:64">
      <c r="A57" s="29" t="s">
        <v>51</v>
      </c>
      <c r="B57" s="35"/>
      <c r="C57" s="33">
        <v>40846.368600000002</v>
      </c>
      <c r="D57" s="33"/>
      <c r="E57" s="1">
        <f t="shared" si="26"/>
        <v>-2415.4851964877248</v>
      </c>
      <c r="F57" s="1">
        <f t="shared" si="48"/>
        <v>-2415.5</v>
      </c>
      <c r="G57" s="1">
        <f t="shared" si="18"/>
        <v>6.0641949967248365E-3</v>
      </c>
      <c r="J57" s="1">
        <f t="shared" si="50"/>
        <v>6.0641949967248365E-3</v>
      </c>
      <c r="P57" s="1">
        <f t="shared" si="28"/>
        <v>-7.3654868008468464E-3</v>
      </c>
      <c r="Q57" s="27">
        <f t="shared" si="29"/>
        <v>25827.868600000002</v>
      </c>
      <c r="R57" s="1">
        <f t="shared" si="30"/>
        <v>1.803563531840282E-4</v>
      </c>
      <c r="S57" s="11">
        <v>1</v>
      </c>
      <c r="T57" s="1">
        <f t="shared" si="31"/>
        <v>1.803563531840282E-4</v>
      </c>
      <c r="U57" s="1">
        <f t="shared" si="32"/>
        <v>1.3429681797571683E-2</v>
      </c>
      <c r="Z57" s="1">
        <f t="shared" si="19"/>
        <v>-2415.5</v>
      </c>
      <c r="AA57" s="1">
        <f t="shared" si="20"/>
        <v>5.8991198241725509E-3</v>
      </c>
      <c r="AB57" s="1">
        <f t="shared" si="21"/>
        <v>-7.2004116282945608E-3</v>
      </c>
      <c r="AC57" s="1">
        <f t="shared" si="22"/>
        <v>1.3429681797571683E-2</v>
      </c>
      <c r="AD57" s="1">
        <f t="shared" si="23"/>
        <v>1.650751725522856E-4</v>
      </c>
      <c r="AE57" s="1">
        <f t="shared" si="24"/>
        <v>2.7249812593166865E-8</v>
      </c>
      <c r="AF57" s="1">
        <f t="shared" si="33"/>
        <v>1.3429681797571683E-2</v>
      </c>
      <c r="AG57" s="11"/>
      <c r="AH57" s="1">
        <f t="shared" si="34"/>
        <v>1.3264606625019397E-2</v>
      </c>
      <c r="AI57" s="1">
        <f t="shared" si="35"/>
        <v>3.7589646607005811E-4</v>
      </c>
      <c r="AJ57" s="1">
        <f t="shared" si="36"/>
        <v>0.1074047802376511</v>
      </c>
      <c r="AK57" s="1">
        <f t="shared" si="37"/>
        <v>-1.0753674695754666E-5</v>
      </c>
      <c r="AL57" s="1">
        <f t="shared" si="38"/>
        <v>-3.1415818958713095</v>
      </c>
      <c r="AM57" s="1">
        <f t="shared" si="39"/>
        <v>-185913.0263572699</v>
      </c>
      <c r="AN57" s="1">
        <f t="shared" si="40"/>
        <v>15.708747889524954</v>
      </c>
      <c r="AO57" s="1">
        <f t="shared" si="41"/>
        <v>15.806187419459429</v>
      </c>
      <c r="AP57" s="1">
        <f t="shared" si="42"/>
        <v>15.708553380618611</v>
      </c>
      <c r="AQ57" s="1">
        <f t="shared" si="43"/>
        <v>15.806382945843875</v>
      </c>
      <c r="AR57" s="1">
        <f t="shared" si="44"/>
        <v>15.708357780684844</v>
      </c>
      <c r="AS57" s="1">
        <f t="shared" si="45"/>
        <v>15.806579572769667</v>
      </c>
      <c r="AT57" s="1">
        <f t="shared" si="46"/>
        <v>15.70816107981096</v>
      </c>
      <c r="AU57" s="1">
        <f t="shared" si="47"/>
        <v>15.806777310273603</v>
      </c>
      <c r="AW57" s="1">
        <v>25000</v>
      </c>
      <c r="AX57" s="1">
        <f t="shared" si="3"/>
        <v>7.8485624944401214E-2</v>
      </c>
      <c r="AY57" s="1">
        <f t="shared" si="4"/>
        <v>7.3382652207069368E-2</v>
      </c>
      <c r="AZ57" s="1">
        <f t="shared" si="5"/>
        <v>5.1029727373318508E-3</v>
      </c>
      <c r="BA57" s="1">
        <f t="shared" si="6"/>
        <v>6.6337080355971523E-4</v>
      </c>
      <c r="BB57" s="1">
        <f t="shared" si="7"/>
        <v>0.13122671026440325</v>
      </c>
      <c r="BC57" s="1">
        <f t="shared" si="8"/>
        <v>3.1176094810904948</v>
      </c>
      <c r="BD57" s="1">
        <f t="shared" si="9"/>
        <v>83.38780591734826</v>
      </c>
      <c r="BE57" s="1">
        <f t="shared" si="10"/>
        <v>20.553877696750273</v>
      </c>
      <c r="BF57" s="1">
        <f t="shared" si="11"/>
        <v>20.553873731212903</v>
      </c>
      <c r="BG57" s="1">
        <f t="shared" si="12"/>
        <v>20.553903527161353</v>
      </c>
      <c r="BH57" s="1">
        <f t="shared" si="13"/>
        <v>20.553679486686274</v>
      </c>
      <c r="BI57" s="1">
        <f t="shared" si="14"/>
        <v>20.555355024531824</v>
      </c>
      <c r="BJ57" s="1">
        <f t="shared" si="15"/>
        <v>20.542270876412417</v>
      </c>
      <c r="BK57" s="1">
        <f t="shared" si="16"/>
        <v>20.217460887247185</v>
      </c>
      <c r="BL57" s="1">
        <f t="shared" si="17"/>
        <v>19.563151005245771</v>
      </c>
    </row>
    <row r="58" spans="1:64">
      <c r="A58" s="29" t="s">
        <v>51</v>
      </c>
      <c r="B58" s="35"/>
      <c r="C58" s="33">
        <v>40853.328000000001</v>
      </c>
      <c r="D58" s="33"/>
      <c r="E58" s="1">
        <f t="shared" si="26"/>
        <v>-2398.4963688986936</v>
      </c>
      <c r="F58" s="1">
        <f t="shared" si="48"/>
        <v>-2398.5</v>
      </c>
      <c r="G58" s="1">
        <f t="shared" si="18"/>
        <v>1.4874650005367585E-3</v>
      </c>
      <c r="J58" s="1">
        <f t="shared" si="50"/>
        <v>1.4874650005367585E-3</v>
      </c>
      <c r="P58" s="1">
        <f t="shared" si="28"/>
        <v>-7.3957234585348003E-3</v>
      </c>
      <c r="Q58" s="27">
        <f t="shared" si="29"/>
        <v>25834.828000000001</v>
      </c>
      <c r="R58" s="1">
        <f t="shared" si="30"/>
        <v>7.8911037199382128E-5</v>
      </c>
      <c r="S58" s="11">
        <v>1</v>
      </c>
      <c r="T58" s="1">
        <f t="shared" si="31"/>
        <v>7.8911037199382128E-5</v>
      </c>
      <c r="U58" s="1">
        <f t="shared" si="32"/>
        <v>8.8831884590715587E-3</v>
      </c>
      <c r="Z58" s="1">
        <f t="shared" si="19"/>
        <v>-2398.5</v>
      </c>
      <c r="AA58" s="1">
        <f t="shared" si="20"/>
        <v>5.8687166374992057E-3</v>
      </c>
      <c r="AB58" s="1">
        <f t="shared" si="21"/>
        <v>-1.1776975095497248E-2</v>
      </c>
      <c r="AC58" s="1">
        <f t="shared" si="22"/>
        <v>8.8831884590715587E-3</v>
      </c>
      <c r="AD58" s="1">
        <f t="shared" si="23"/>
        <v>-4.3812516369624473E-3</v>
      </c>
      <c r="AE58" s="1">
        <f t="shared" si="24"/>
        <v>1.9195365906386125E-5</v>
      </c>
      <c r="AF58" s="1">
        <f t="shared" si="33"/>
        <v>8.8831884590715587E-3</v>
      </c>
      <c r="AG58" s="11"/>
      <c r="AH58" s="1">
        <f t="shared" si="34"/>
        <v>1.3264440096034006E-2</v>
      </c>
      <c r="AI58" s="1">
        <f t="shared" si="35"/>
        <v>3.7589647356828237E-4</v>
      </c>
      <c r="AJ58" s="1">
        <f t="shared" si="36"/>
        <v>0.10740410812008397</v>
      </c>
      <c r="AK58" s="1">
        <f t="shared" si="37"/>
        <v>-1.1429448690442492E-5</v>
      </c>
      <c r="AL58" s="1">
        <f t="shared" si="38"/>
        <v>-3.1415812198431983</v>
      </c>
      <c r="AM58" s="1">
        <f t="shared" si="39"/>
        <v>-174920.79112798188</v>
      </c>
      <c r="AN58" s="1">
        <f t="shared" si="40"/>
        <v>15.708797196093393</v>
      </c>
      <c r="AO58" s="1">
        <f t="shared" si="41"/>
        <v>15.808479557387063</v>
      </c>
      <c r="AP58" s="1">
        <f t="shared" si="42"/>
        <v>15.708590535824495</v>
      </c>
      <c r="AQ58" s="1">
        <f t="shared" si="43"/>
        <v>15.808687346352757</v>
      </c>
      <c r="AR58" s="1">
        <f t="shared" si="44"/>
        <v>15.708382668693465</v>
      </c>
      <c r="AS58" s="1">
        <f t="shared" si="45"/>
        <v>15.808896353174054</v>
      </c>
      <c r="AT58" s="1">
        <f t="shared" si="46"/>
        <v>15.708173583266966</v>
      </c>
      <c r="AU58" s="1">
        <f t="shared" si="47"/>
        <v>15.809106589433732</v>
      </c>
      <c r="AW58" s="1">
        <v>26000</v>
      </c>
      <c r="AX58" s="1">
        <f t="shared" si="3"/>
        <v>8.7755581518983342E-2</v>
      </c>
      <c r="AY58" s="1">
        <f t="shared" si="4"/>
        <v>8.122731985913921E-2</v>
      </c>
      <c r="AZ58" s="1">
        <f t="shared" si="5"/>
        <v>6.5282616598441251E-3</v>
      </c>
      <c r="BA58" s="1">
        <f t="shared" si="6"/>
        <v>6.0324600446426402E-4</v>
      </c>
      <c r="BB58" s="1">
        <f t="shared" si="7"/>
        <v>0.12859412837624398</v>
      </c>
      <c r="BC58" s="1">
        <f t="shared" si="8"/>
        <v>3.1202645636653634</v>
      </c>
      <c r="BD58" s="1">
        <f t="shared" si="9"/>
        <v>93.769493280524514</v>
      </c>
      <c r="BE58" s="1">
        <f t="shared" si="10"/>
        <v>20.6690109208322</v>
      </c>
      <c r="BF58" s="1">
        <f t="shared" si="11"/>
        <v>20.669155467249595</v>
      </c>
      <c r="BG58" s="1">
        <f t="shared" si="12"/>
        <v>20.6685675619431</v>
      </c>
      <c r="BH58" s="1">
        <f t="shared" si="13"/>
        <v>20.670950290182748</v>
      </c>
      <c r="BI58" s="1">
        <f t="shared" si="14"/>
        <v>20.661150517266105</v>
      </c>
      <c r="BJ58" s="1">
        <f t="shared" si="15"/>
        <v>20.699304518708768</v>
      </c>
      <c r="BK58" s="1">
        <f t="shared" si="16"/>
        <v>20.451568718742088</v>
      </c>
      <c r="BL58" s="1">
        <f t="shared" si="17"/>
        <v>19.700167426429854</v>
      </c>
    </row>
    <row r="59" spans="1:64">
      <c r="A59" s="29" t="s">
        <v>52</v>
      </c>
      <c r="B59" s="35" t="s">
        <v>50</v>
      </c>
      <c r="C59" s="33">
        <v>41119.801800000001</v>
      </c>
      <c r="D59" s="33"/>
      <c r="E59" s="1">
        <f t="shared" si="26"/>
        <v>-1747.9981297984612</v>
      </c>
      <c r="F59" s="1">
        <f t="shared" si="48"/>
        <v>-1748</v>
      </c>
      <c r="G59" s="1">
        <f t="shared" si="18"/>
        <v>7.6611999975284562E-4</v>
      </c>
      <c r="J59" s="1">
        <f t="shared" si="50"/>
        <v>7.6611999975284562E-4</v>
      </c>
      <c r="P59" s="1">
        <f t="shared" si="28"/>
        <v>-8.4778552073612491E-3</v>
      </c>
      <c r="Q59" s="27">
        <f t="shared" si="29"/>
        <v>26101.301800000001</v>
      </c>
      <c r="R59" s="1">
        <f t="shared" si="30"/>
        <v>8.5451077629740071E-5</v>
      </c>
      <c r="S59" s="11">
        <v>1</v>
      </c>
      <c r="T59" s="1">
        <f t="shared" si="31"/>
        <v>8.5451077629740071E-5</v>
      </c>
      <c r="U59" s="1">
        <f t="shared" si="32"/>
        <v>9.2439752071140947E-3</v>
      </c>
      <c r="Z59" s="1">
        <f t="shared" si="19"/>
        <v>-1748</v>
      </c>
      <c r="AA59" s="1">
        <f t="shared" si="20"/>
        <v>4.7733077555929589E-3</v>
      </c>
      <c r="AB59" s="1">
        <f t="shared" si="21"/>
        <v>-1.2485042963201362E-2</v>
      </c>
      <c r="AC59" s="1">
        <f t="shared" si="22"/>
        <v>9.2439752071140947E-3</v>
      </c>
      <c r="AD59" s="1">
        <f t="shared" si="23"/>
        <v>-4.0071877558401133E-3</v>
      </c>
      <c r="AE59" s="1">
        <f t="shared" si="24"/>
        <v>1.6057553710554925E-5</v>
      </c>
      <c r="AF59" s="1">
        <f t="shared" si="33"/>
        <v>9.2439752071140947E-3</v>
      </c>
      <c r="AG59" s="11"/>
      <c r="AH59" s="1">
        <f t="shared" si="34"/>
        <v>1.3251162962954208E-2</v>
      </c>
      <c r="AI59" s="1">
        <f t="shared" si="35"/>
        <v>3.7589851460473334E-4</v>
      </c>
      <c r="AJ59" s="1">
        <f t="shared" si="36"/>
        <v>0.10735093315945829</v>
      </c>
      <c r="AK59" s="1">
        <f t="shared" si="37"/>
        <v>-6.4893533222768637E-5</v>
      </c>
      <c r="AL59" s="1">
        <f t="shared" si="38"/>
        <v>-3.141527735654106</v>
      </c>
      <c r="AM59" s="1">
        <f t="shared" si="39"/>
        <v>-30808.126877728235</v>
      </c>
      <c r="AN59" s="1">
        <f t="shared" si="40"/>
        <v>15.71269809351238</v>
      </c>
      <c r="AO59" s="1">
        <f t="shared" si="41"/>
        <v>15.89465328296815</v>
      </c>
      <c r="AP59" s="1">
        <f t="shared" si="42"/>
        <v>15.71154711121749</v>
      </c>
      <c r="AQ59" s="1">
        <f t="shared" si="43"/>
        <v>15.895825188859098</v>
      </c>
      <c r="AR59" s="1">
        <f t="shared" si="44"/>
        <v>15.710374759311161</v>
      </c>
      <c r="AS59" s="1">
        <f t="shared" si="45"/>
        <v>15.89701912130624</v>
      </c>
      <c r="AT59" s="1">
        <f t="shared" si="46"/>
        <v>15.709180375863577</v>
      </c>
      <c r="AU59" s="1">
        <f t="shared" si="47"/>
        <v>15.898235771413976</v>
      </c>
      <c r="AW59" s="1">
        <v>27000</v>
      </c>
      <c r="AX59" s="1">
        <f t="shared" si="3"/>
        <v>9.7176043565283615E-2</v>
      </c>
      <c r="AY59" s="1">
        <f t="shared" si="4"/>
        <v>8.9416821946113917E-2</v>
      </c>
      <c r="AZ59" s="1">
        <f t="shared" si="5"/>
        <v>7.7592216191696966E-3</v>
      </c>
      <c r="BA59" s="1">
        <f t="shared" si="6"/>
        <v>5.5814226387751464E-4</v>
      </c>
      <c r="BB59" s="1">
        <f t="shared" si="7"/>
        <v>0.12637980134507004</v>
      </c>
      <c r="BC59" s="1">
        <f t="shared" si="8"/>
        <v>3.1224971081931052</v>
      </c>
      <c r="BD59" s="1">
        <f t="shared" si="9"/>
        <v>104.73328646944762</v>
      </c>
      <c r="BE59" s="1">
        <f t="shared" si="10"/>
        <v>20.774544382071443</v>
      </c>
      <c r="BF59" s="1">
        <f t="shared" si="11"/>
        <v>20.775160799478801</v>
      </c>
      <c r="BG59" s="1">
        <f t="shared" si="12"/>
        <v>20.773381540650668</v>
      </c>
      <c r="BH59" s="1">
        <f t="shared" si="13"/>
        <v>20.778494233136666</v>
      </c>
      <c r="BI59" s="1">
        <f t="shared" si="14"/>
        <v>20.763606710348117</v>
      </c>
      <c r="BJ59" s="1">
        <f t="shared" si="15"/>
        <v>20.805424667104631</v>
      </c>
      <c r="BK59" s="1">
        <f t="shared" si="16"/>
        <v>20.671592173439496</v>
      </c>
      <c r="BL59" s="1">
        <f t="shared" si="17"/>
        <v>19.837183847613932</v>
      </c>
    </row>
    <row r="60" spans="1:64">
      <c r="A60" s="29" t="s">
        <v>53</v>
      </c>
      <c r="B60" s="35"/>
      <c r="C60" s="33">
        <v>41136.385199999997</v>
      </c>
      <c r="D60" s="33"/>
      <c r="E60" s="1">
        <f t="shared" si="26"/>
        <v>-1707.5158291058897</v>
      </c>
      <c r="F60" s="1">
        <f t="shared" si="48"/>
        <v>-1707.5</v>
      </c>
      <c r="G60" s="1">
        <f t="shared" si="18"/>
        <v>-6.4843250074773096E-3</v>
      </c>
      <c r="J60" s="1">
        <f t="shared" si="50"/>
        <v>-6.4843250074773096E-3</v>
      </c>
      <c r="P60" s="1">
        <f t="shared" si="28"/>
        <v>-8.5404033317441723E-3</v>
      </c>
      <c r="Q60" s="27">
        <f t="shared" si="29"/>
        <v>26117.885199999997</v>
      </c>
      <c r="R60" s="1">
        <f t="shared" si="30"/>
        <v>4.2274580755200302E-6</v>
      </c>
      <c r="S60" s="11">
        <v>1</v>
      </c>
      <c r="T60" s="1">
        <f t="shared" si="31"/>
        <v>4.2274580755200302E-6</v>
      </c>
      <c r="U60" s="1">
        <f t="shared" si="32"/>
        <v>2.0560783242668627E-3</v>
      </c>
      <c r="V60" s="91"/>
      <c r="Z60" s="1">
        <f t="shared" si="19"/>
        <v>-1707.5</v>
      </c>
      <c r="AA60" s="1">
        <f t="shared" si="20"/>
        <v>4.7093833340378036E-3</v>
      </c>
      <c r="AB60" s="1">
        <f t="shared" si="21"/>
        <v>-1.9734111673259287E-2</v>
      </c>
      <c r="AC60" s="1">
        <f t="shared" si="22"/>
        <v>2.0560783242668627E-3</v>
      </c>
      <c r="AD60" s="1">
        <f t="shared" si="23"/>
        <v>-1.1193708341515113E-2</v>
      </c>
      <c r="AE60" s="1">
        <f t="shared" si="24"/>
        <v>1.2529910643490502E-4</v>
      </c>
      <c r="AF60" s="1">
        <f t="shared" si="33"/>
        <v>2.0560783242668627E-3</v>
      </c>
      <c r="AG60" s="11"/>
      <c r="AH60" s="1">
        <f t="shared" si="34"/>
        <v>1.3249786665781976E-2</v>
      </c>
      <c r="AI60" s="1">
        <f t="shared" si="35"/>
        <v>3.7589888650424452E-4</v>
      </c>
      <c r="AJ60" s="1">
        <f t="shared" si="36"/>
        <v>0.10734546683613953</v>
      </c>
      <c r="AK60" s="1">
        <f t="shared" si="37"/>
        <v>-7.0389560626983645E-5</v>
      </c>
      <c r="AL60" s="1">
        <f t="shared" si="38"/>
        <v>-3.1415222375599754</v>
      </c>
      <c r="AM60" s="1">
        <f t="shared" si="39"/>
        <v>-28402.623725715224</v>
      </c>
      <c r="AN60" s="1">
        <f t="shared" si="40"/>
        <v>15.713099098356563</v>
      </c>
      <c r="AO60" s="1">
        <f t="shared" si="41"/>
        <v>15.899897070734616</v>
      </c>
      <c r="AP60" s="1">
        <f t="shared" si="42"/>
        <v>15.71185260547623</v>
      </c>
      <c r="AQ60" s="1">
        <f t="shared" si="43"/>
        <v>15.901167515568568</v>
      </c>
      <c r="AR60" s="1">
        <f t="shared" si="44"/>
        <v>15.710581676093415</v>
      </c>
      <c r="AS60" s="1">
        <f t="shared" si="45"/>
        <v>15.902463191683339</v>
      </c>
      <c r="AT60" s="1">
        <f t="shared" si="46"/>
        <v>15.709285510148794</v>
      </c>
      <c r="AU60" s="1">
        <f t="shared" si="47"/>
        <v>15.903784936471933</v>
      </c>
      <c r="AW60" s="1">
        <v>28000</v>
      </c>
      <c r="AX60" s="1">
        <f t="shared" si="3"/>
        <v>0.10678253424253903</v>
      </c>
      <c r="AY60" s="1">
        <f t="shared" si="4"/>
        <v>9.7951158467993543E-2</v>
      </c>
      <c r="AZ60" s="1">
        <f t="shared" si="5"/>
        <v>8.8313757745454927E-3</v>
      </c>
      <c r="BA60" s="1">
        <f t="shared" si="6"/>
        <v>5.2296133311136028E-4</v>
      </c>
      <c r="BB60" s="1">
        <f t="shared" si="7"/>
        <v>0.12445323798547865</v>
      </c>
      <c r="BC60" s="1">
        <f t="shared" si="8"/>
        <v>3.124439004742753</v>
      </c>
      <c r="BD60" s="1">
        <f t="shared" si="9"/>
        <v>116.59041037361987</v>
      </c>
      <c r="BE60" s="1">
        <f t="shared" si="10"/>
        <v>20.873127585457691</v>
      </c>
      <c r="BF60" s="1">
        <f t="shared" si="11"/>
        <v>20.873061547469959</v>
      </c>
      <c r="BG60" s="1">
        <f t="shared" si="12"/>
        <v>20.873212558069866</v>
      </c>
      <c r="BH60" s="1">
        <f t="shared" si="13"/>
        <v>20.872867169622026</v>
      </c>
      <c r="BI60" s="1">
        <f t="shared" si="14"/>
        <v>20.873656774680818</v>
      </c>
      <c r="BJ60" s="1">
        <f t="shared" si="15"/>
        <v>20.871849740513213</v>
      </c>
      <c r="BK60" s="1">
        <f t="shared" si="16"/>
        <v>20.875975355243941</v>
      </c>
      <c r="BL60" s="1">
        <f t="shared" si="17"/>
        <v>19.974200268798015</v>
      </c>
    </row>
    <row r="61" spans="1:64">
      <c r="A61" s="29" t="s">
        <v>53</v>
      </c>
      <c r="B61" s="35"/>
      <c r="C61" s="33">
        <v>41139.456400000003</v>
      </c>
      <c r="D61" s="33"/>
      <c r="E61" s="1">
        <f t="shared" si="26"/>
        <v>-1700.0186185286084</v>
      </c>
      <c r="F61" s="1">
        <f t="shared" si="48"/>
        <v>-1700</v>
      </c>
      <c r="G61" s="1">
        <f t="shared" si="18"/>
        <v>-7.626999999047257E-3</v>
      </c>
      <c r="J61" s="1">
        <f t="shared" si="50"/>
        <v>-7.626999999047257E-3</v>
      </c>
      <c r="P61" s="1">
        <f t="shared" si="28"/>
        <v>-8.5519242475427266E-3</v>
      </c>
      <c r="Q61" s="27">
        <f t="shared" si="29"/>
        <v>26120.956400000003</v>
      </c>
      <c r="R61" s="1">
        <f t="shared" si="30"/>
        <v>8.5548486545490916E-7</v>
      </c>
      <c r="S61" s="11">
        <v>1</v>
      </c>
      <c r="T61" s="1">
        <f t="shared" si="31"/>
        <v>8.5548486545490916E-7</v>
      </c>
      <c r="U61" s="1">
        <f t="shared" si="32"/>
        <v>9.2492424849546957E-4</v>
      </c>
      <c r="V61" s="91"/>
      <c r="Z61" s="1">
        <f t="shared" si="19"/>
        <v>-1700</v>
      </c>
      <c r="AA61" s="1">
        <f t="shared" si="20"/>
        <v>4.6975991692094089E-3</v>
      </c>
      <c r="AB61" s="1">
        <f t="shared" si="21"/>
        <v>-2.0876523415799392E-2</v>
      </c>
      <c r="AC61" s="1">
        <f t="shared" si="22"/>
        <v>9.2492424849546957E-4</v>
      </c>
      <c r="AD61" s="1">
        <f t="shared" si="23"/>
        <v>-1.2324599168256666E-2</v>
      </c>
      <c r="AE61" s="1">
        <f t="shared" si="24"/>
        <v>1.5189574465819289E-4</v>
      </c>
      <c r="AF61" s="1">
        <f t="shared" si="33"/>
        <v>9.2492424849546957E-4</v>
      </c>
      <c r="AG61" s="11"/>
      <c r="AH61" s="1">
        <f t="shared" si="34"/>
        <v>1.3249523416752135E-2</v>
      </c>
      <c r="AI61" s="1">
        <f t="shared" si="35"/>
        <v>3.7589896101231091E-4</v>
      </c>
      <c r="AJ61" s="1">
        <f t="shared" si="36"/>
        <v>0.10734442223606046</v>
      </c>
      <c r="AK61" s="1">
        <f t="shared" si="37"/>
        <v>-7.1439836707501208E-5</v>
      </c>
      <c r="AL61" s="1">
        <f t="shared" si="38"/>
        <v>-3.1415211868889488</v>
      </c>
      <c r="AM61" s="1">
        <f t="shared" si="39"/>
        <v>-27985.06123158749</v>
      </c>
      <c r="AN61" s="1">
        <f t="shared" si="40"/>
        <v>15.713175729259637</v>
      </c>
      <c r="AO61" s="1">
        <f t="shared" si="41"/>
        <v>15.900866308280598</v>
      </c>
      <c r="AP61" s="1">
        <f t="shared" si="42"/>
        <v>15.711911013492758</v>
      </c>
      <c r="AQ61" s="1">
        <f t="shared" si="43"/>
        <v>15.902155572802201</v>
      </c>
      <c r="AR61" s="1">
        <f t="shared" si="44"/>
        <v>15.710621257034692</v>
      </c>
      <c r="AS61" s="1">
        <f t="shared" si="45"/>
        <v>15.903470700848654</v>
      </c>
      <c r="AT61" s="1">
        <f t="shared" si="46"/>
        <v>15.709305631723838</v>
      </c>
      <c r="AU61" s="1">
        <f t="shared" si="47"/>
        <v>15.904812559630813</v>
      </c>
      <c r="AW61" s="1">
        <v>29000</v>
      </c>
      <c r="AX61" s="1">
        <f t="shared" si="3"/>
        <v>0.11661048920422681</v>
      </c>
      <c r="AY61" s="1">
        <f t="shared" si="4"/>
        <v>0.10683032942477803</v>
      </c>
      <c r="AZ61" s="1">
        <f t="shared" si="5"/>
        <v>9.780159779448773E-3</v>
      </c>
      <c r="BA61" s="1">
        <f t="shared" si="6"/>
        <v>4.9441228117030889E-4</v>
      </c>
      <c r="BB61" s="1">
        <f t="shared" si="7"/>
        <v>0.12271192282616233</v>
      </c>
      <c r="BC61" s="1">
        <f t="shared" si="8"/>
        <v>3.1261937716678445</v>
      </c>
      <c r="BD61" s="1">
        <f t="shared" si="9"/>
        <v>129.87699295659797</v>
      </c>
      <c r="BE61" s="1">
        <f t="shared" si="10"/>
        <v>20.967775348780574</v>
      </c>
      <c r="BF61" s="1">
        <f t="shared" si="11"/>
        <v>20.961960413169226</v>
      </c>
      <c r="BG61" s="1">
        <f t="shared" si="12"/>
        <v>20.973140864816479</v>
      </c>
      <c r="BH61" s="1">
        <f t="shared" si="13"/>
        <v>20.95145653491242</v>
      </c>
      <c r="BI61" s="1">
        <f t="shared" si="14"/>
        <v>20.992840173440214</v>
      </c>
      <c r="BJ61" s="1">
        <f t="shared" si="15"/>
        <v>20.911154515131461</v>
      </c>
      <c r="BK61" s="1">
        <f t="shared" si="16"/>
        <v>21.063455531644959</v>
      </c>
      <c r="BL61" s="1">
        <f t="shared" si="17"/>
        <v>20.111216689982097</v>
      </c>
    </row>
    <row r="62" spans="1:64">
      <c r="A62" s="29" t="s">
        <v>52</v>
      </c>
      <c r="B62" s="35" t="s">
        <v>54</v>
      </c>
      <c r="C62" s="33">
        <v>41145.817000000003</v>
      </c>
      <c r="D62" s="33">
        <v>5.0000000000000001E-4</v>
      </c>
      <c r="E62" s="1">
        <f t="shared" si="26"/>
        <v>-1684.4915419468921</v>
      </c>
      <c r="F62" s="1">
        <f t="shared" si="48"/>
        <v>-1684.5</v>
      </c>
      <c r="G62" s="1">
        <f t="shared" si="18"/>
        <v>3.4648049986572005E-3</v>
      </c>
      <c r="J62" s="1">
        <f t="shared" si="50"/>
        <v>3.4648049986572005E-3</v>
      </c>
      <c r="P62" s="1">
        <f t="shared" si="28"/>
        <v>-8.5756726734550499E-3</v>
      </c>
      <c r="Q62" s="27">
        <f t="shared" si="29"/>
        <v>26127.317000000003</v>
      </c>
      <c r="R62" s="1">
        <f t="shared" si="30"/>
        <v>1.4497310257263364E-4</v>
      </c>
      <c r="S62" s="11">
        <v>1</v>
      </c>
      <c r="T62" s="1">
        <f t="shared" si="31"/>
        <v>1.4497310257263364E-4</v>
      </c>
      <c r="U62" s="1">
        <f t="shared" si="32"/>
        <v>1.204047767211225E-2</v>
      </c>
      <c r="V62" s="91"/>
      <c r="Z62" s="1">
        <f t="shared" si="19"/>
        <v>-1684.5</v>
      </c>
      <c r="AA62" s="1">
        <f t="shared" si="20"/>
        <v>4.6732982811313242E-3</v>
      </c>
      <c r="AB62" s="1">
        <f t="shared" si="21"/>
        <v>-9.7841659559291735E-3</v>
      </c>
      <c r="AC62" s="1">
        <f t="shared" si="22"/>
        <v>1.204047767211225E-2</v>
      </c>
      <c r="AD62" s="1">
        <f t="shared" si="23"/>
        <v>-1.2084932824741237E-3</v>
      </c>
      <c r="AE62" s="1">
        <f t="shared" si="24"/>
        <v>1.460456013785082E-6</v>
      </c>
      <c r="AF62" s="1">
        <f t="shared" si="33"/>
        <v>1.204047767211225E-2</v>
      </c>
      <c r="AG62" s="11"/>
      <c r="AH62" s="1">
        <f t="shared" si="34"/>
        <v>1.3248970954586374E-2</v>
      </c>
      <c r="AI62" s="1">
        <f t="shared" si="35"/>
        <v>3.758991208906437E-4</v>
      </c>
      <c r="AJ62" s="1">
        <f t="shared" si="36"/>
        <v>0.10734223100952352</v>
      </c>
      <c r="AK62" s="1">
        <f t="shared" si="37"/>
        <v>-7.364296923660532E-5</v>
      </c>
      <c r="AL62" s="1">
        <f t="shared" si="38"/>
        <v>-3.1415189829279528</v>
      </c>
      <c r="AM62" s="1">
        <f t="shared" si="39"/>
        <v>-27147.848941966797</v>
      </c>
      <c r="AN62" s="1">
        <f t="shared" si="40"/>
        <v>15.713336475549081</v>
      </c>
      <c r="AO62" s="1">
        <f t="shared" si="41"/>
        <v>15.902867559434094</v>
      </c>
      <c r="AP62" s="1">
        <f t="shared" si="42"/>
        <v>15.712033563918416</v>
      </c>
      <c r="AQ62" s="1">
        <f t="shared" si="43"/>
        <v>15.904196290269681</v>
      </c>
      <c r="AR62" s="1">
        <f t="shared" si="44"/>
        <v>15.710704325623338</v>
      </c>
      <c r="AS62" s="1">
        <f t="shared" si="45"/>
        <v>15.905552231267514</v>
      </c>
      <c r="AT62" s="1">
        <f t="shared" si="46"/>
        <v>15.70934787175046</v>
      </c>
      <c r="AU62" s="1">
        <f t="shared" si="47"/>
        <v>15.906936314159168</v>
      </c>
      <c r="AW62" s="1">
        <v>30000</v>
      </c>
      <c r="AX62" s="1">
        <f t="shared" si="3"/>
        <v>0.12669138652067591</v>
      </c>
      <c r="AY62" s="1">
        <f t="shared" si="4"/>
        <v>0.1160543348164674</v>
      </c>
      <c r="AZ62" s="1">
        <f t="shared" si="5"/>
        <v>1.0637051704208516E-2</v>
      </c>
      <c r="BA62" s="1">
        <f t="shared" si="6"/>
        <v>4.7030361756450478E-4</v>
      </c>
      <c r="BB62" s="1">
        <f t="shared" si="7"/>
        <v>0.12106905050271058</v>
      </c>
      <c r="BC62" s="1">
        <f t="shared" si="8"/>
        <v>3.1278489862028942</v>
      </c>
      <c r="BD62" s="1">
        <f t="shared" si="9"/>
        <v>145.51927532883124</v>
      </c>
      <c r="BE62" s="1">
        <f t="shared" si="10"/>
        <v>21.061918584041116</v>
      </c>
      <c r="BF62" s="1">
        <f t="shared" si="11"/>
        <v>21.040157753961115</v>
      </c>
      <c r="BG62" s="1">
        <f t="shared" si="12"/>
        <v>21.076706188391434</v>
      </c>
      <c r="BH62" s="1">
        <f t="shared" si="13"/>
        <v>21.01421640542215</v>
      </c>
      <c r="BI62" s="1">
        <f t="shared" si="14"/>
        <v>21.118130897015629</v>
      </c>
      <c r="BJ62" s="1">
        <f t="shared" si="15"/>
        <v>20.935489931556834</v>
      </c>
      <c r="BK62" s="1">
        <f t="shared" si="16"/>
        <v>21.233086802561775</v>
      </c>
      <c r="BL62" s="1">
        <f t="shared" si="17"/>
        <v>20.248233111166176</v>
      </c>
    </row>
    <row r="63" spans="1:64">
      <c r="A63" s="29" t="s">
        <v>55</v>
      </c>
      <c r="B63" s="35"/>
      <c r="C63" s="33">
        <v>41479.470200000003</v>
      </c>
      <c r="D63" s="33"/>
      <c r="E63" s="1">
        <f t="shared" si="26"/>
        <v>-869.99938898416804</v>
      </c>
      <c r="F63" s="1">
        <f t="shared" si="48"/>
        <v>-870</v>
      </c>
      <c r="G63" s="1">
        <f t="shared" si="18"/>
        <v>2.5029999960679561E-4</v>
      </c>
      <c r="J63" s="1">
        <f t="shared" si="50"/>
        <v>2.5029999960679561E-4</v>
      </c>
      <c r="P63" s="1">
        <f t="shared" si="28"/>
        <v>-9.7070540776344923E-3</v>
      </c>
      <c r="Q63" s="27">
        <f t="shared" si="29"/>
        <v>26460.970200000003</v>
      </c>
      <c r="R63" s="1">
        <f t="shared" si="30"/>
        <v>9.9148900219553693E-5</v>
      </c>
      <c r="S63" s="11">
        <v>1</v>
      </c>
      <c r="T63" s="1">
        <f t="shared" si="31"/>
        <v>9.9148900219553693E-5</v>
      </c>
      <c r="U63" s="1">
        <f t="shared" si="32"/>
        <v>9.9573540772412879E-3</v>
      </c>
      <c r="V63" s="91"/>
      <c r="Z63" s="1">
        <f t="shared" si="19"/>
        <v>-870</v>
      </c>
      <c r="AA63" s="1">
        <f t="shared" si="20"/>
        <v>3.4940230085194722E-3</v>
      </c>
      <c r="AB63" s="1">
        <f t="shared" si="21"/>
        <v>-1.2950777086547169E-2</v>
      </c>
      <c r="AC63" s="1">
        <f t="shared" si="22"/>
        <v>9.9573540772412879E-3</v>
      </c>
      <c r="AD63" s="1">
        <f t="shared" si="23"/>
        <v>-3.2437230089126766E-3</v>
      </c>
      <c r="AE63" s="1">
        <f t="shared" si="24"/>
        <v>1.0521738958549509E-5</v>
      </c>
      <c r="AF63" s="1">
        <f t="shared" si="33"/>
        <v>9.9573540772412879E-3</v>
      </c>
      <c r="AG63" s="11"/>
      <c r="AH63" s="1">
        <f t="shared" si="34"/>
        <v>1.3201077086153964E-2</v>
      </c>
      <c r="AI63" s="1">
        <f t="shared" si="35"/>
        <v>3.7593014853365414E-4</v>
      </c>
      <c r="AJ63" s="1">
        <f t="shared" si="36"/>
        <v>0.1071571562097311</v>
      </c>
      <c r="AK63" s="1">
        <f t="shared" si="37"/>
        <v>-2.5972147650279846E-4</v>
      </c>
      <c r="AL63" s="1">
        <f t="shared" si="38"/>
        <v>-3.1413328344452851</v>
      </c>
      <c r="AM63" s="1">
        <f t="shared" si="39"/>
        <v>-7697.6621277620989</v>
      </c>
      <c r="AN63" s="1">
        <f t="shared" si="40"/>
        <v>15.726912789474143</v>
      </c>
      <c r="AO63" s="1">
        <f t="shared" si="41"/>
        <v>16.004001484580705</v>
      </c>
      <c r="AP63" s="1">
        <f t="shared" si="42"/>
        <v>15.722503950567145</v>
      </c>
      <c r="AQ63" s="1">
        <f t="shared" si="43"/>
        <v>16.008615827814037</v>
      </c>
      <c r="AR63" s="1">
        <f t="shared" si="44"/>
        <v>15.717887522686217</v>
      </c>
      <c r="AS63" s="1">
        <f t="shared" si="45"/>
        <v>16.013454523723141</v>
      </c>
      <c r="AT63" s="1">
        <f t="shared" si="46"/>
        <v>15.713046866233384</v>
      </c>
      <c r="AU63" s="1">
        <f t="shared" si="47"/>
        <v>16.018536189213599</v>
      </c>
      <c r="AW63" s="1">
        <v>31000</v>
      </c>
      <c r="AX63" s="1">
        <f t="shared" si="3"/>
        <v>0.1370421924275422</v>
      </c>
      <c r="AY63" s="1">
        <f t="shared" si="4"/>
        <v>0.12562317464306166</v>
      </c>
      <c r="AZ63" s="1">
        <f t="shared" si="5"/>
        <v>1.1419017784480531E-2</v>
      </c>
      <c r="BA63" s="1">
        <f t="shared" si="6"/>
        <v>4.4935120180944477E-4</v>
      </c>
      <c r="BB63" s="1">
        <f t="shared" si="7"/>
        <v>0.11946012590222213</v>
      </c>
      <c r="BC63" s="1">
        <f t="shared" si="8"/>
        <v>3.1294696741441528</v>
      </c>
      <c r="BD63" s="1">
        <f t="shared" si="9"/>
        <v>164.97392530190203</v>
      </c>
      <c r="BE63" s="1">
        <f t="shared" si="10"/>
        <v>21.158611511207418</v>
      </c>
      <c r="BF63" s="1">
        <f t="shared" si="11"/>
        <v>21.106562491162116</v>
      </c>
      <c r="BG63" s="1">
        <f t="shared" si="12"/>
        <v>21.185060750643725</v>
      </c>
      <c r="BH63" s="1">
        <f t="shared" si="13"/>
        <v>21.063666704713118</v>
      </c>
      <c r="BI63" s="1">
        <f t="shared" si="14"/>
        <v>21.24519524619048</v>
      </c>
      <c r="BJ63" s="1">
        <f t="shared" si="15"/>
        <v>20.955351352710757</v>
      </c>
      <c r="BK63" s="1">
        <f t="shared" si="16"/>
        <v>21.38425783043412</v>
      </c>
      <c r="BL63" s="1">
        <f t="shared" si="17"/>
        <v>20.385249532350258</v>
      </c>
    </row>
    <row r="64" spans="1:64">
      <c r="A64" s="29" t="s">
        <v>55</v>
      </c>
      <c r="B64" s="35"/>
      <c r="C64" s="33">
        <v>41479.470399999998</v>
      </c>
      <c r="D64" s="33"/>
      <c r="E64" s="1">
        <f t="shared" si="26"/>
        <v>-869.99890075739097</v>
      </c>
      <c r="F64" s="1">
        <f t="shared" si="48"/>
        <v>-870</v>
      </c>
      <c r="G64" s="1">
        <f t="shared" si="18"/>
        <v>4.5029999455437064E-4</v>
      </c>
      <c r="J64" s="1">
        <f t="shared" si="50"/>
        <v>4.5029999455437064E-4</v>
      </c>
      <c r="P64" s="1">
        <f t="shared" si="28"/>
        <v>-9.7070540776344923E-3</v>
      </c>
      <c r="Q64" s="27">
        <f t="shared" si="29"/>
        <v>26460.970399999998</v>
      </c>
      <c r="R64" s="1">
        <f t="shared" si="30"/>
        <v>1.0317184174781168E-4</v>
      </c>
      <c r="S64" s="11">
        <v>1</v>
      </c>
      <c r="T64" s="1">
        <f t="shared" si="31"/>
        <v>1.0317184174781168E-4</v>
      </c>
      <c r="U64" s="1">
        <f t="shared" si="32"/>
        <v>1.0157354072188863E-2</v>
      </c>
      <c r="V64" s="91"/>
      <c r="Z64" s="1">
        <f t="shared" si="19"/>
        <v>-870</v>
      </c>
      <c r="AA64" s="1">
        <f t="shared" si="20"/>
        <v>3.4940230085194722E-3</v>
      </c>
      <c r="AB64" s="1">
        <f t="shared" si="21"/>
        <v>-1.2750777091599594E-2</v>
      </c>
      <c r="AC64" s="1">
        <f t="shared" si="22"/>
        <v>1.0157354072188863E-2</v>
      </c>
      <c r="AD64" s="1">
        <f t="shared" si="23"/>
        <v>-3.0437230139651016E-3</v>
      </c>
      <c r="AE64" s="1">
        <f t="shared" si="24"/>
        <v>9.2642497857408021E-6</v>
      </c>
      <c r="AF64" s="1">
        <f t="shared" si="33"/>
        <v>1.0157354072188863E-2</v>
      </c>
      <c r="AG64" s="11"/>
      <c r="AH64" s="1">
        <f t="shared" si="34"/>
        <v>1.3201077086153964E-2</v>
      </c>
      <c r="AI64" s="1">
        <f t="shared" si="35"/>
        <v>3.7593014853365414E-4</v>
      </c>
      <c r="AJ64" s="1">
        <f t="shared" si="36"/>
        <v>0.1071571562097311</v>
      </c>
      <c r="AK64" s="1">
        <f t="shared" si="37"/>
        <v>-2.5972147650279846E-4</v>
      </c>
      <c r="AL64" s="1">
        <f t="shared" si="38"/>
        <v>-3.1413328344452851</v>
      </c>
      <c r="AM64" s="1">
        <f t="shared" si="39"/>
        <v>-7697.6621277620989</v>
      </c>
      <c r="AN64" s="1">
        <f t="shared" si="40"/>
        <v>15.726912789474143</v>
      </c>
      <c r="AO64" s="1">
        <f t="shared" si="41"/>
        <v>16.004001484580705</v>
      </c>
      <c r="AP64" s="1">
        <f t="shared" si="42"/>
        <v>15.722503950567145</v>
      </c>
      <c r="AQ64" s="1">
        <f t="shared" si="43"/>
        <v>16.008615827814037</v>
      </c>
      <c r="AR64" s="1">
        <f t="shared" si="44"/>
        <v>15.717887522686217</v>
      </c>
      <c r="AS64" s="1">
        <f t="shared" si="45"/>
        <v>16.013454523723141</v>
      </c>
      <c r="AT64" s="1">
        <f t="shared" si="46"/>
        <v>15.713046866233384</v>
      </c>
      <c r="AU64" s="1">
        <f t="shared" si="47"/>
        <v>16.018536189213599</v>
      </c>
      <c r="AW64" s="1">
        <v>32000</v>
      </c>
      <c r="AX64" s="1">
        <f t="shared" si="3"/>
        <v>0.14765870218299706</v>
      </c>
      <c r="AY64" s="1">
        <f t="shared" si="4"/>
        <v>0.13553684890456083</v>
      </c>
      <c r="AZ64" s="1">
        <f t="shared" si="5"/>
        <v>1.2121853278436238E-2</v>
      </c>
      <c r="BA64" s="1">
        <f t="shared" si="6"/>
        <v>4.3102385972992874E-4</v>
      </c>
      <c r="BB64" s="1">
        <f t="shared" si="7"/>
        <v>0.11785085206457779</v>
      </c>
      <c r="BC64" s="1">
        <f t="shared" si="8"/>
        <v>3.131090397793999</v>
      </c>
      <c r="BD64" s="1">
        <f t="shared" si="9"/>
        <v>190.43352742094032</v>
      </c>
      <c r="BE64" s="1">
        <f t="shared" si="10"/>
        <v>21.259620081068988</v>
      </c>
      <c r="BF64" s="1">
        <f t="shared" si="11"/>
        <v>21.161592949855908</v>
      </c>
      <c r="BG64" s="1">
        <f t="shared" si="12"/>
        <v>21.297213174353299</v>
      </c>
      <c r="BH64" s="1">
        <f t="shared" si="13"/>
        <v>21.104055790002423</v>
      </c>
      <c r="BI64" s="1">
        <f t="shared" si="14"/>
        <v>21.369951999567665</v>
      </c>
      <c r="BJ64" s="1">
        <f t="shared" si="15"/>
        <v>20.978939291853468</v>
      </c>
      <c r="BK64" s="1">
        <f t="shared" si="16"/>
        <v>21.516703299223732</v>
      </c>
      <c r="BL64" s="1">
        <f t="shared" si="17"/>
        <v>20.522265953534337</v>
      </c>
    </row>
    <row r="65" spans="1:64">
      <c r="A65" s="29" t="s">
        <v>52</v>
      </c>
      <c r="B65" s="35" t="s">
        <v>50</v>
      </c>
      <c r="C65" s="33">
        <v>41835.861599999997</v>
      </c>
      <c r="D65" s="33">
        <v>2.0000000000000001E-4</v>
      </c>
      <c r="E65" s="1">
        <f t="shared" si="26"/>
        <v>-2.4411340627005041E-4</v>
      </c>
      <c r="F65" s="1">
        <f t="shared" si="48"/>
        <v>0</v>
      </c>
      <c r="G65" s="1">
        <f t="shared" si="18"/>
        <v>-1.0000000474974513E-4</v>
      </c>
      <c r="J65" s="1">
        <f t="shared" si="50"/>
        <v>-1.0000000474974513E-4</v>
      </c>
      <c r="P65" s="1">
        <f t="shared" si="28"/>
        <v>-1.0662847750588397E-2</v>
      </c>
      <c r="Q65" s="27">
        <f t="shared" si="29"/>
        <v>26817.361599999997</v>
      </c>
      <c r="R65" s="1">
        <f t="shared" si="30"/>
        <v>1.1157375250176869E-4</v>
      </c>
      <c r="S65" s="11">
        <v>1</v>
      </c>
      <c r="T65" s="1">
        <f t="shared" si="31"/>
        <v>1.1157375250176869E-4</v>
      </c>
      <c r="U65" s="1">
        <f t="shared" si="32"/>
        <v>1.0562847745838651E-2</v>
      </c>
      <c r="V65" s="91"/>
      <c r="Z65" s="1">
        <f t="shared" si="19"/>
        <v>0</v>
      </c>
      <c r="AA65" s="1">
        <f t="shared" si="20"/>
        <v>2.4331207169478539E-3</v>
      </c>
      <c r="AB65" s="1">
        <f t="shared" si="21"/>
        <v>-1.3195968472285996E-2</v>
      </c>
      <c r="AC65" s="1">
        <f t="shared" si="22"/>
        <v>1.0562847745838651E-2</v>
      </c>
      <c r="AD65" s="1">
        <f t="shared" si="23"/>
        <v>-2.5331207216975991E-3</v>
      </c>
      <c r="AE65" s="1">
        <f t="shared" si="24"/>
        <v>6.4167005906937654E-6</v>
      </c>
      <c r="AF65" s="1">
        <f t="shared" si="33"/>
        <v>1.0562847745838651E-2</v>
      </c>
      <c r="AG65" s="11"/>
      <c r="AH65" s="1">
        <f t="shared" si="34"/>
        <v>1.3095968467536251E-2</v>
      </c>
      <c r="AI65" s="1">
        <f t="shared" si="35"/>
        <v>3.7610062506365782E-4</v>
      </c>
      <c r="AJ65" s="1">
        <f t="shared" si="36"/>
        <v>0.10677994382114625</v>
      </c>
      <c r="AK65" s="1">
        <f t="shared" si="37"/>
        <v>-6.3896799736145508E-4</v>
      </c>
      <c r="AL65" s="1">
        <f t="shared" si="38"/>
        <v>-3.140953445272809</v>
      </c>
      <c r="AM65" s="1">
        <f t="shared" si="39"/>
        <v>-3128.8703209284376</v>
      </c>
      <c r="AN65" s="1">
        <f t="shared" si="40"/>
        <v>15.754575927340259</v>
      </c>
      <c r="AO65" s="1">
        <f t="shared" si="41"/>
        <v>16.101339156471308</v>
      </c>
      <c r="AP65" s="1">
        <f t="shared" si="42"/>
        <v>15.744386328235057</v>
      </c>
      <c r="AQ65" s="1">
        <f t="shared" si="43"/>
        <v>16.112401160037496</v>
      </c>
      <c r="AR65" s="1">
        <f t="shared" si="44"/>
        <v>15.733314827588647</v>
      </c>
      <c r="AS65" s="1">
        <f t="shared" si="45"/>
        <v>16.124480300738878</v>
      </c>
      <c r="AT65" s="1">
        <f t="shared" si="46"/>
        <v>15.721228818244024</v>
      </c>
      <c r="AU65" s="1">
        <f t="shared" si="47"/>
        <v>16.137740475643749</v>
      </c>
      <c r="AW65" s="1">
        <v>33000</v>
      </c>
      <c r="AX65" s="1">
        <f t="shared" si="3"/>
        <v>0.15851833500174217</v>
      </c>
      <c r="AY65" s="1">
        <f t="shared" si="4"/>
        <v>0.14579535760096488</v>
      </c>
      <c r="AZ65" s="1">
        <f t="shared" si="5"/>
        <v>1.2722977400777291E-2</v>
      </c>
      <c r="BA65" s="1">
        <f t="shared" si="6"/>
        <v>4.1528893274811463E-4</v>
      </c>
      <c r="BB65" s="1">
        <f t="shared" si="7"/>
        <v>0.11623755398522936</v>
      </c>
      <c r="BC65" s="1">
        <f t="shared" si="8"/>
        <v>3.1327148614742928</v>
      </c>
      <c r="BD65" s="1">
        <f t="shared" si="9"/>
        <v>225.27975853650452</v>
      </c>
      <c r="BE65" s="1">
        <f t="shared" si="10"/>
        <v>21.364935780686256</v>
      </c>
      <c r="BF65" s="1">
        <f t="shared" si="11"/>
        <v>21.207429121574162</v>
      </c>
      <c r="BG65" s="1">
        <f t="shared" si="12"/>
        <v>21.410755280423402</v>
      </c>
      <c r="BH65" s="1">
        <f t="shared" si="13"/>
        <v>21.140428439164594</v>
      </c>
      <c r="BI65" s="1">
        <f t="shared" si="14"/>
        <v>21.488980593234313</v>
      </c>
      <c r="BJ65" s="1">
        <f t="shared" si="15"/>
        <v>21.012022573827913</v>
      </c>
      <c r="BK65" s="1">
        <f t="shared" si="16"/>
        <v>21.630508887537378</v>
      </c>
      <c r="BL65" s="1">
        <f t="shared" si="17"/>
        <v>20.659282374718419</v>
      </c>
    </row>
    <row r="66" spans="1:64">
      <c r="A66" s="30" t="s">
        <v>31</v>
      </c>
      <c r="B66" s="30"/>
      <c r="C66" s="33">
        <v>41835.861700000001</v>
      </c>
      <c r="D66" s="33" t="s">
        <v>14</v>
      </c>
      <c r="E66" s="1">
        <f t="shared" si="26"/>
        <v>0</v>
      </c>
      <c r="F66" s="1">
        <f t="shared" si="48"/>
        <v>0</v>
      </c>
      <c r="G66" s="1">
        <f t="shared" si="18"/>
        <v>0</v>
      </c>
      <c r="K66" s="1">
        <f>G66</f>
        <v>0</v>
      </c>
      <c r="P66" s="1">
        <f t="shared" si="28"/>
        <v>-1.0662847750588397E-2</v>
      </c>
      <c r="Q66" s="27">
        <f t="shared" si="29"/>
        <v>26817.361700000001</v>
      </c>
      <c r="R66" s="1">
        <f t="shared" si="30"/>
        <v>1.1369632215222803E-4</v>
      </c>
      <c r="S66" s="11">
        <v>0.2</v>
      </c>
      <c r="T66" s="1">
        <f t="shared" si="31"/>
        <v>2.2739264430445609E-5</v>
      </c>
      <c r="U66" s="1">
        <f t="shared" si="32"/>
        <v>1.0662847750588397E-2</v>
      </c>
      <c r="V66" s="91"/>
      <c r="Z66" s="1">
        <f t="shared" si="19"/>
        <v>0</v>
      </c>
      <c r="AA66" s="1">
        <f t="shared" si="20"/>
        <v>2.4331207169478539E-3</v>
      </c>
      <c r="AB66" s="1">
        <f t="shared" si="21"/>
        <v>-1.3095968467536251E-2</v>
      </c>
      <c r="AC66" s="1">
        <f t="shared" si="22"/>
        <v>1.0662847750588397E-2</v>
      </c>
      <c r="AD66" s="1">
        <f t="shared" si="23"/>
        <v>-2.4331207169478539E-3</v>
      </c>
      <c r="AE66" s="1">
        <f t="shared" si="24"/>
        <v>1.1840152846481678E-6</v>
      </c>
      <c r="AF66" s="1">
        <f t="shared" si="33"/>
        <v>1.0662847750588397E-2</v>
      </c>
      <c r="AG66" s="11"/>
      <c r="AH66" s="1">
        <f t="shared" si="34"/>
        <v>1.3095968467536251E-2</v>
      </c>
      <c r="AI66" s="1">
        <f t="shared" si="35"/>
        <v>3.7610062506365782E-4</v>
      </c>
      <c r="AJ66" s="1">
        <f t="shared" si="36"/>
        <v>0.10677994382114625</v>
      </c>
      <c r="AK66" s="1">
        <f t="shared" si="37"/>
        <v>-6.3896799736145508E-4</v>
      </c>
      <c r="AL66" s="1">
        <f t="shared" si="38"/>
        <v>-3.140953445272809</v>
      </c>
      <c r="AM66" s="1">
        <f t="shared" si="39"/>
        <v>-3128.8703209284376</v>
      </c>
      <c r="AN66" s="1">
        <f t="shared" si="40"/>
        <v>15.754575927340259</v>
      </c>
      <c r="AO66" s="1">
        <f t="shared" si="41"/>
        <v>16.101339156471308</v>
      </c>
      <c r="AP66" s="1">
        <f t="shared" si="42"/>
        <v>15.744386328235057</v>
      </c>
      <c r="AQ66" s="1">
        <f t="shared" si="43"/>
        <v>16.112401160037496</v>
      </c>
      <c r="AR66" s="1">
        <f t="shared" si="44"/>
        <v>15.733314827588647</v>
      </c>
      <c r="AS66" s="1">
        <f t="shared" si="45"/>
        <v>16.124480300738878</v>
      </c>
      <c r="AT66" s="1">
        <f t="shared" si="46"/>
        <v>15.721228818244024</v>
      </c>
      <c r="AU66" s="1">
        <f t="shared" si="47"/>
        <v>16.137740475643749</v>
      </c>
      <c r="AW66" s="1">
        <v>34000</v>
      </c>
      <c r="AX66" s="1">
        <f t="shared" si="3"/>
        <v>0.16959116617489817</v>
      </c>
      <c r="AY66" s="1">
        <f t="shared" si="4"/>
        <v>0.1563987007322738</v>
      </c>
      <c r="AZ66" s="1">
        <f t="shared" si="5"/>
        <v>1.3192465442624379E-2</v>
      </c>
      <c r="BA66" s="1">
        <f t="shared" si="6"/>
        <v>4.0231562184167569E-4</v>
      </c>
      <c r="BB66" s="1">
        <f t="shared" si="7"/>
        <v>0.1146408954318156</v>
      </c>
      <c r="BC66" s="1">
        <f t="shared" si="8"/>
        <v>3.1343222664400541</v>
      </c>
      <c r="BD66" s="1">
        <f t="shared" si="9"/>
        <v>275.08730264923497</v>
      </c>
      <c r="BE66" s="1">
        <f t="shared" si="10"/>
        <v>21.472802002319224</v>
      </c>
      <c r="BF66" s="1">
        <f t="shared" si="11"/>
        <v>21.247799112901436</v>
      </c>
      <c r="BG66" s="1">
        <f t="shared" si="12"/>
        <v>21.522512202053537</v>
      </c>
      <c r="BH66" s="1">
        <f t="shared" si="13"/>
        <v>21.177953475496309</v>
      </c>
      <c r="BI66" s="1">
        <f t="shared" si="14"/>
        <v>21.599407476267061</v>
      </c>
      <c r="BJ66" s="1">
        <f t="shared" si="15"/>
        <v>21.058147153121165</v>
      </c>
      <c r="BK66" s="1">
        <f t="shared" si="16"/>
        <v>21.726109662654387</v>
      </c>
      <c r="BL66" s="1">
        <f t="shared" si="17"/>
        <v>20.796298795902501</v>
      </c>
    </row>
    <row r="67" spans="1:64">
      <c r="A67" s="29" t="s">
        <v>52</v>
      </c>
      <c r="B67" s="35" t="s">
        <v>50</v>
      </c>
      <c r="C67" s="29">
        <v>41843.849799999996</v>
      </c>
      <c r="D67" s="29">
        <v>2.0000000000000001E-4</v>
      </c>
      <c r="E67" s="1">
        <f t="shared" si="26"/>
        <v>19.500022080044413</v>
      </c>
      <c r="F67" s="1">
        <f t="shared" si="48"/>
        <v>19.5</v>
      </c>
      <c r="G67" s="1">
        <f t="shared" si="18"/>
        <v>9.0449975687079132E-6</v>
      </c>
      <c r="J67" s="1">
        <f t="shared" ref="J67:J79" si="51">G67</f>
        <v>9.0449975687079132E-6</v>
      </c>
      <c r="O67" s="1">
        <f ca="1">+C$11+C$12*$F67</f>
        <v>-0.2144499042800859</v>
      </c>
      <c r="P67" s="1">
        <f t="shared" si="28"/>
        <v>-1.0681280092482554E-2</v>
      </c>
      <c r="Q67" s="27">
        <f t="shared" si="29"/>
        <v>26825.349799999996</v>
      </c>
      <c r="R67" s="1">
        <f t="shared" si="30"/>
        <v>1.1428305053097952E-4</v>
      </c>
      <c r="S67" s="11">
        <v>1</v>
      </c>
      <c r="T67" s="1">
        <f t="shared" si="31"/>
        <v>1.1428305053097952E-4</v>
      </c>
      <c r="U67" s="1">
        <f t="shared" si="32"/>
        <v>1.0690325090051262E-2</v>
      </c>
      <c r="V67" s="91"/>
      <c r="Z67" s="1">
        <f t="shared" si="19"/>
        <v>19.5</v>
      </c>
      <c r="AA67" s="1">
        <f t="shared" si="20"/>
        <v>2.4115330688681356E-3</v>
      </c>
      <c r="AB67" s="1">
        <f t="shared" si="21"/>
        <v>-1.3083768163781982E-2</v>
      </c>
      <c r="AC67" s="1">
        <f t="shared" si="22"/>
        <v>1.0690325090051262E-2</v>
      </c>
      <c r="AD67" s="1">
        <f t="shared" si="23"/>
        <v>-2.4024880712994277E-3</v>
      </c>
      <c r="AE67" s="1">
        <f t="shared" si="24"/>
        <v>5.7719489327360435E-6</v>
      </c>
      <c r="AF67" s="1">
        <f t="shared" si="33"/>
        <v>1.0690325090051262E-2</v>
      </c>
      <c r="AG67" s="11"/>
      <c r="AH67" s="1">
        <f t="shared" si="34"/>
        <v>1.309281316135069E-2</v>
      </c>
      <c r="AI67" s="1">
        <f t="shared" si="35"/>
        <v>3.7610762206274906E-4</v>
      </c>
      <c r="AJ67" s="1">
        <f t="shared" si="36"/>
        <v>0.10676914765068053</v>
      </c>
      <c r="AK67" s="1">
        <f t="shared" si="37"/>
        <v>-6.4982215778196847E-4</v>
      </c>
      <c r="AL67" s="1">
        <f t="shared" si="38"/>
        <v>-3.1409425870285581</v>
      </c>
      <c r="AM67" s="1">
        <f t="shared" si="39"/>
        <v>-3076.6079180696283</v>
      </c>
      <c r="AN67" s="1">
        <f t="shared" si="40"/>
        <v>15.755367443512117</v>
      </c>
      <c r="AO67" s="1">
        <f t="shared" si="41"/>
        <v>16.103376582400838</v>
      </c>
      <c r="AP67" s="1">
        <f t="shared" si="42"/>
        <v>15.745021389662787</v>
      </c>
      <c r="AQ67" s="1">
        <f t="shared" si="43"/>
        <v>16.114618544038699</v>
      </c>
      <c r="AR67" s="1">
        <f t="shared" si="44"/>
        <v>15.733769583450815</v>
      </c>
      <c r="AS67" s="1">
        <f t="shared" si="45"/>
        <v>16.126906853569956</v>
      </c>
      <c r="AT67" s="1">
        <f t="shared" si="46"/>
        <v>15.721474199847835</v>
      </c>
      <c r="AU67" s="1">
        <f t="shared" si="47"/>
        <v>16.140412295856841</v>
      </c>
      <c r="AW67" s="1">
        <v>35000</v>
      </c>
      <c r="AX67" s="1">
        <f t="shared" ref="AX67:AX82" si="52">AB$3+AB$4*AW67+AB$5*AW67^2+AZ67</f>
        <v>0.18085415158927839</v>
      </c>
      <c r="AY67" s="1">
        <f t="shared" ref="AY67:AY82" si="53">AB$3+AB$4*AW67+AB$5*AW67^2</f>
        <v>0.1673468782984876</v>
      </c>
      <c r="AZ67" s="1">
        <f t="shared" ref="AZ67:AZ82" si="54">$AB$6*($AB$11/BA67*BB67+$AB$12)</f>
        <v>1.35072732907908E-2</v>
      </c>
      <c r="BA67" s="1">
        <f t="shared" ref="BA67:BA82" si="55">1+$AB$7*COS(BC67)</f>
        <v>3.9223205171434739E-4</v>
      </c>
      <c r="BB67" s="1">
        <f t="shared" ref="BB67:BB82" si="56">SIN(BC67+RADIANS($AB$9))</f>
        <v>0.11309757493381031</v>
      </c>
      <c r="BC67" s="1">
        <f t="shared" ref="BC67:BC82" si="57">2*ATAN(BD67)</f>
        <v>3.1358756909670769</v>
      </c>
      <c r="BD67" s="1">
        <f t="shared" ref="BD67:BD82" si="58">SQRT((1+$AB$7)/(1-$AB$7))*TAN(BE67/2)</f>
        <v>349.83516330385766</v>
      </c>
      <c r="BE67" s="1">
        <f t="shared" ref="BE67:BE82" si="59">$BL67+$AB$7*SIN(BF67)</f>
        <v>21.580065415809198</v>
      </c>
      <c r="BF67" s="1">
        <f t="shared" ref="BF67:BF82" si="60">$BL67+$AB$7*SIN(BG67)</f>
        <v>21.287513870416433</v>
      </c>
      <c r="BG67" s="1">
        <f t="shared" ref="BG67:BG82" si="61">$BL67+$AB$7*SIN(BH67)</f>
        <v>21.628949117011206</v>
      </c>
      <c r="BH67" s="1">
        <f t="shared" ref="BH67:BH82" si="62">$BL67+$AB$7*SIN(BI67)</f>
        <v>21.221482481973538</v>
      </c>
      <c r="BI67" s="1">
        <f t="shared" ref="BI67:BI82" si="63">$BL67+$AB$7*SIN(BJ67)</f>
        <v>21.698723049595753</v>
      </c>
      <c r="BJ67" s="1">
        <f t="shared" ref="BJ67:BJ82" si="64">$BL67+$AB$7*SIN(BK67)</f>
        <v>21.119026392191991</v>
      </c>
      <c r="BK67" s="1">
        <f t="shared" ref="BK67:BK82" si="65">$BL67+$AB$7*SIN(BL67)</f>
        <v>21.804281925561316</v>
      </c>
      <c r="BL67" s="1">
        <f t="shared" ref="BL67:BL82" si="66">RADIANS($AB$9)+$AB$18*(AW67-AB$15)</f>
        <v>20.93331521708658</v>
      </c>
    </row>
    <row r="68" spans="1:64">
      <c r="A68" s="29" t="s">
        <v>55</v>
      </c>
      <c r="B68" s="35" t="s">
        <v>54</v>
      </c>
      <c r="C68" s="33">
        <v>41845.489000000001</v>
      </c>
      <c r="D68" s="33"/>
      <c r="E68" s="1">
        <f t="shared" si="26"/>
        <v>23.501528845574096</v>
      </c>
      <c r="F68" s="1">
        <f t="shared" si="48"/>
        <v>23.5</v>
      </c>
      <c r="G68" s="1">
        <f t="shared" si="18"/>
        <v>6.2628500018035993E-4</v>
      </c>
      <c r="J68" s="1">
        <f t="shared" si="51"/>
        <v>6.2628500018035993E-4</v>
      </c>
      <c r="P68" s="1">
        <f t="shared" si="28"/>
        <v>-1.068504487847317E-2</v>
      </c>
      <c r="Q68" s="27">
        <f t="shared" si="29"/>
        <v>26826.989000000001</v>
      </c>
      <c r="R68" s="1">
        <f t="shared" si="30"/>
        <v>1.2794618362372008E-4</v>
      </c>
      <c r="S68" s="11">
        <v>1</v>
      </c>
      <c r="T68" s="1">
        <f t="shared" si="31"/>
        <v>1.2794618362372008E-4</v>
      </c>
      <c r="U68" s="1">
        <f t="shared" si="32"/>
        <v>1.131132987865353E-2</v>
      </c>
      <c r="V68" s="91"/>
      <c r="Z68" s="1">
        <f t="shared" si="19"/>
        <v>23.5</v>
      </c>
      <c r="AA68" s="1">
        <f t="shared" si="20"/>
        <v>2.4071162307558926E-3</v>
      </c>
      <c r="AB68" s="1">
        <f t="shared" si="21"/>
        <v>-1.2465876109048703E-2</v>
      </c>
      <c r="AC68" s="1">
        <f t="shared" si="22"/>
        <v>1.131132987865353E-2</v>
      </c>
      <c r="AD68" s="1">
        <f t="shared" si="23"/>
        <v>-1.7808312305755327E-3</v>
      </c>
      <c r="AE68" s="1">
        <f t="shared" si="24"/>
        <v>3.1713598717931659E-6</v>
      </c>
      <c r="AF68" s="1">
        <f t="shared" si="33"/>
        <v>1.131132987865353E-2</v>
      </c>
      <c r="AG68" s="11"/>
      <c r="AH68" s="1">
        <f t="shared" si="34"/>
        <v>1.3092161109229063E-2</v>
      </c>
      <c r="AI68" s="1">
        <f t="shared" si="35"/>
        <v>3.7610908043050895E-4</v>
      </c>
      <c r="AJ68" s="1">
        <f t="shared" si="36"/>
        <v>0.1067669200607214</v>
      </c>
      <c r="AK68" s="1">
        <f t="shared" si="37"/>
        <v>-6.5206171131041053E-4</v>
      </c>
      <c r="AL68" s="1">
        <f t="shared" si="38"/>
        <v>-3.140940346632398</v>
      </c>
      <c r="AM68" s="1">
        <f t="shared" si="39"/>
        <v>-3066.0410814391421</v>
      </c>
      <c r="AN68" s="1">
        <f t="shared" si="40"/>
        <v>15.75553075627001</v>
      </c>
      <c r="AO68" s="1">
        <f t="shared" si="41"/>
        <v>16.103793699340809</v>
      </c>
      <c r="AP68" s="1">
        <f t="shared" si="42"/>
        <v>15.745152477969704</v>
      </c>
      <c r="AQ68" s="1">
        <f t="shared" si="43"/>
        <v>16.115072760904692</v>
      </c>
      <c r="AR68" s="1">
        <f t="shared" si="44"/>
        <v>15.733863498944711</v>
      </c>
      <c r="AS68" s="1">
        <f t="shared" si="45"/>
        <v>16.127404239184731</v>
      </c>
      <c r="AT68" s="1">
        <f t="shared" si="46"/>
        <v>15.721524903620601</v>
      </c>
      <c r="AU68" s="1">
        <f t="shared" si="47"/>
        <v>16.140960361541577</v>
      </c>
      <c r="AW68" s="1">
        <v>36000</v>
      </c>
      <c r="AX68" s="1">
        <f t="shared" si="52"/>
        <v>0.19230301607070741</v>
      </c>
      <c r="AY68" s="1">
        <f t="shared" si="53"/>
        <v>0.17863989029960631</v>
      </c>
      <c r="AZ68" s="1">
        <f t="shared" si="54"/>
        <v>1.3663125771101086E-2</v>
      </c>
      <c r="BA68" s="1">
        <f t="shared" si="55"/>
        <v>3.8498264593556097E-4</v>
      </c>
      <c r="BB68" s="1">
        <f t="shared" si="56"/>
        <v>0.11165354085621794</v>
      </c>
      <c r="BC68" s="1">
        <f t="shared" si="57"/>
        <v>3.1373289302763463</v>
      </c>
      <c r="BD68" s="1">
        <f t="shared" si="58"/>
        <v>469.07287904966392</v>
      </c>
      <c r="BE68" s="1">
        <f t="shared" si="59"/>
        <v>21.682640921232917</v>
      </c>
      <c r="BF68" s="1">
        <f t="shared" si="60"/>
        <v>21.33187915702938</v>
      </c>
      <c r="BG68" s="1">
        <f t="shared" si="61"/>
        <v>21.726421489794316</v>
      </c>
      <c r="BH68" s="1">
        <f t="shared" si="62"/>
        <v>21.275195782754096</v>
      </c>
      <c r="BI68" s="1">
        <f t="shared" si="63"/>
        <v>21.784744962654816</v>
      </c>
      <c r="BJ68" s="1">
        <f t="shared" si="64"/>
        <v>21.194979259310362</v>
      </c>
      <c r="BK68" s="1">
        <f t="shared" si="65"/>
        <v>21.866128659851597</v>
      </c>
      <c r="BL68" s="1">
        <f t="shared" si="66"/>
        <v>21.070331638270662</v>
      </c>
    </row>
    <row r="69" spans="1:64">
      <c r="A69" s="33" t="s">
        <v>270</v>
      </c>
      <c r="B69" s="32" t="s">
        <v>50</v>
      </c>
      <c r="C69" s="33">
        <v>41850.608899999999</v>
      </c>
      <c r="D69" s="33"/>
      <c r="E69" s="1">
        <f t="shared" si="26"/>
        <v>35.999890539548879</v>
      </c>
      <c r="F69" s="1">
        <f t="shared" si="48"/>
        <v>36</v>
      </c>
      <c r="G69" s="1">
        <f t="shared" si="18"/>
        <v>-4.4840002374257892E-5</v>
      </c>
      <c r="H69" s="16"/>
      <c r="I69" s="16"/>
      <c r="J69" s="1">
        <f t="shared" si="51"/>
        <v>-4.4840002374257892E-5</v>
      </c>
      <c r="K69" s="16"/>
      <c r="M69" s="16"/>
      <c r="N69" s="16"/>
      <c r="O69" s="16">
        <f>G69</f>
        <v>-4.4840002374257892E-5</v>
      </c>
      <c r="P69" s="1">
        <f t="shared" si="28"/>
        <v>-1.069677427364275E-2</v>
      </c>
      <c r="Q69" s="27">
        <f t="shared" si="29"/>
        <v>26832.108899999999</v>
      </c>
      <c r="R69" s="1">
        <f t="shared" si="30"/>
        <v>1.1346370371942423E-4</v>
      </c>
      <c r="S69" s="11">
        <v>1</v>
      </c>
      <c r="T69" s="1">
        <f t="shared" si="31"/>
        <v>1.1346370371942423E-4</v>
      </c>
      <c r="U69" s="1">
        <f t="shared" si="32"/>
        <v>1.0651934271268492E-2</v>
      </c>
      <c r="V69" s="91"/>
      <c r="Z69" s="1">
        <f t="shared" si="19"/>
        <v>36</v>
      </c>
      <c r="AA69" s="1">
        <f t="shared" si="20"/>
        <v>2.3933385761048167E-3</v>
      </c>
      <c r="AB69" s="1">
        <f t="shared" si="21"/>
        <v>-1.3134952852121825E-2</v>
      </c>
      <c r="AC69" s="1">
        <f t="shared" si="22"/>
        <v>1.0651934271268492E-2</v>
      </c>
      <c r="AD69" s="1">
        <f t="shared" si="23"/>
        <v>-2.4381785784790746E-3</v>
      </c>
      <c r="AE69" s="1">
        <f t="shared" si="24"/>
        <v>5.9447147805542406E-6</v>
      </c>
      <c r="AF69" s="1">
        <f t="shared" si="33"/>
        <v>1.0651934271268492E-2</v>
      </c>
      <c r="AG69" s="11"/>
      <c r="AH69" s="1">
        <f t="shared" si="34"/>
        <v>1.3090112849747567E-2</v>
      </c>
      <c r="AI69" s="1">
        <f t="shared" si="35"/>
        <v>3.7611368906986797E-4</v>
      </c>
      <c r="AJ69" s="1">
        <f t="shared" si="36"/>
        <v>0.10675993032515733</v>
      </c>
      <c r="AK69" s="1">
        <f t="shared" si="37"/>
        <v>-6.5908898266371153E-4</v>
      </c>
      <c r="AL69" s="1">
        <f t="shared" si="38"/>
        <v>-3.1409333167170135</v>
      </c>
      <c r="AM69" s="1">
        <f t="shared" si="39"/>
        <v>-3033.3506438286818</v>
      </c>
      <c r="AN69" s="1">
        <f t="shared" si="40"/>
        <v>15.756043194936543</v>
      </c>
      <c r="AO69" s="1">
        <f t="shared" si="41"/>
        <v>16.105095395761886</v>
      </c>
      <c r="AP69" s="1">
        <f t="shared" si="42"/>
        <v>15.745563929020358</v>
      </c>
      <c r="AQ69" s="1">
        <f t="shared" si="43"/>
        <v>16.116490800529213</v>
      </c>
      <c r="AR69" s="1">
        <f t="shared" si="44"/>
        <v>15.734158375419863</v>
      </c>
      <c r="AS69" s="1">
        <f t="shared" si="45"/>
        <v>16.128957757122034</v>
      </c>
      <c r="AT69" s="1">
        <f t="shared" si="46"/>
        <v>15.721684165626549</v>
      </c>
      <c r="AU69" s="1">
        <f t="shared" si="47"/>
        <v>16.142673066806378</v>
      </c>
      <c r="AW69" s="1">
        <v>37000</v>
      </c>
      <c r="AX69" s="1">
        <f t="shared" si="52"/>
        <v>0.20395788062409848</v>
      </c>
      <c r="AY69" s="1">
        <f t="shared" si="53"/>
        <v>0.19027773673562992</v>
      </c>
      <c r="AZ69" s="1">
        <f t="shared" si="54"/>
        <v>1.3680143888468546E-2</v>
      </c>
      <c r="BA69" s="1">
        <f t="shared" si="55"/>
        <v>3.8028023152969492E-4</v>
      </c>
      <c r="BB69" s="1">
        <f t="shared" si="56"/>
        <v>0.11035944427250018</v>
      </c>
      <c r="BC69" s="1">
        <f t="shared" si="57"/>
        <v>3.1386310746221802</v>
      </c>
      <c r="BD69" s="1">
        <f t="shared" si="58"/>
        <v>675.31494518501677</v>
      </c>
      <c r="BE69" s="1">
        <f t="shared" si="59"/>
        <v>21.775977649336848</v>
      </c>
      <c r="BF69" s="1">
        <f t="shared" si="60"/>
        <v>21.386049678600607</v>
      </c>
      <c r="BG69" s="1">
        <f t="shared" si="61"/>
        <v>21.811413606495609</v>
      </c>
      <c r="BH69" s="1">
        <f t="shared" si="62"/>
        <v>21.342270726335521</v>
      </c>
      <c r="BI69" s="1">
        <f t="shared" si="63"/>
        <v>21.855761955444841</v>
      </c>
      <c r="BJ69" s="1">
        <f t="shared" si="64"/>
        <v>21.285329112483758</v>
      </c>
      <c r="BK69" s="1">
        <f t="shared" si="65"/>
        <v>21.91305885723817</v>
      </c>
      <c r="BL69" s="1">
        <f t="shared" si="66"/>
        <v>21.207348059454741</v>
      </c>
    </row>
    <row r="70" spans="1:64">
      <c r="A70" s="29" t="s">
        <v>55</v>
      </c>
      <c r="B70" s="35"/>
      <c r="C70" s="33">
        <v>41851.4283</v>
      </c>
      <c r="D70" s="33"/>
      <c r="E70" s="1">
        <f t="shared" si="26"/>
        <v>38.000155695518949</v>
      </c>
      <c r="F70" s="1">
        <f t="shared" si="48"/>
        <v>38</v>
      </c>
      <c r="G70" s="1">
        <f t="shared" si="18"/>
        <v>6.3779996708035469E-5</v>
      </c>
      <c r="J70" s="1">
        <f t="shared" si="51"/>
        <v>6.3779996708035469E-5</v>
      </c>
      <c r="P70" s="1">
        <f t="shared" si="28"/>
        <v>-1.0698645976770576E-2</v>
      </c>
      <c r="Q70" s="27">
        <f t="shared" si="29"/>
        <v>26832.9283</v>
      </c>
      <c r="R70" s="1">
        <f t="shared" si="30"/>
        <v>1.1582981283460703E-4</v>
      </c>
      <c r="S70" s="11">
        <v>1</v>
      </c>
      <c r="T70" s="1">
        <f t="shared" si="31"/>
        <v>1.1582981283460703E-4</v>
      </c>
      <c r="U70" s="1">
        <f t="shared" si="32"/>
        <v>1.0762425973478611E-2</v>
      </c>
      <c r="V70" s="91"/>
      <c r="Z70" s="1">
        <f t="shared" si="19"/>
        <v>38</v>
      </c>
      <c r="AA70" s="1">
        <f t="shared" si="20"/>
        <v>2.3911376584142274E-3</v>
      </c>
      <c r="AB70" s="1">
        <f t="shared" si="21"/>
        <v>-1.3026003638476768E-2</v>
      </c>
      <c r="AC70" s="1">
        <f t="shared" si="22"/>
        <v>1.0762425973478611E-2</v>
      </c>
      <c r="AD70" s="1">
        <f t="shared" si="23"/>
        <v>-2.327357661706192E-3</v>
      </c>
      <c r="AE70" s="1">
        <f t="shared" si="24"/>
        <v>5.4165936855025131E-6</v>
      </c>
      <c r="AF70" s="1">
        <f t="shared" si="33"/>
        <v>1.0762425973478611E-2</v>
      </c>
      <c r="AG70" s="11"/>
      <c r="AH70" s="1">
        <f t="shared" si="34"/>
        <v>1.3089783635184803E-2</v>
      </c>
      <c r="AI70" s="1">
        <f t="shared" si="35"/>
        <v>3.7611443369911512E-4</v>
      </c>
      <c r="AJ70" s="1">
        <f t="shared" si="36"/>
        <v>0.10675880795691241</v>
      </c>
      <c r="AK70" s="1">
        <f t="shared" si="37"/>
        <v>-6.6021737767483156E-4</v>
      </c>
      <c r="AL70" s="1">
        <f t="shared" si="38"/>
        <v>-3.1409321878974374</v>
      </c>
      <c r="AM70" s="1">
        <f t="shared" si="39"/>
        <v>-3028.1662627537303</v>
      </c>
      <c r="AN70" s="1">
        <f t="shared" si="40"/>
        <v>15.756125478526593</v>
      </c>
      <c r="AO70" s="1">
        <f t="shared" si="41"/>
        <v>16.105303414775111</v>
      </c>
      <c r="AP70" s="1">
        <f t="shared" si="42"/>
        <v>15.745630014465949</v>
      </c>
      <c r="AQ70" s="1">
        <f t="shared" si="43"/>
        <v>16.116717491460662</v>
      </c>
      <c r="AR70" s="1">
        <f t="shared" si="44"/>
        <v>15.734205751415931</v>
      </c>
      <c r="AS70" s="1">
        <f t="shared" si="45"/>
        <v>16.129206205596603</v>
      </c>
      <c r="AT70" s="1">
        <f t="shared" si="46"/>
        <v>15.721709762028928</v>
      </c>
      <c r="AU70" s="1">
        <f t="shared" si="47"/>
        <v>16.142947099648747</v>
      </c>
      <c r="AW70" s="1">
        <v>38000</v>
      </c>
      <c r="AX70" s="1">
        <f t="shared" si="52"/>
        <v>0.21586100627993784</v>
      </c>
      <c r="AY70" s="1">
        <f t="shared" si="53"/>
        <v>0.20226041760655836</v>
      </c>
      <c r="AZ70" s="1">
        <f t="shared" si="54"/>
        <v>1.3600588673379495E-2</v>
      </c>
      <c r="BA70" s="1">
        <f t="shared" si="55"/>
        <v>3.776293235029371E-4</v>
      </c>
      <c r="BB70" s="1">
        <f t="shared" si="56"/>
        <v>0.10926653956752549</v>
      </c>
      <c r="BC70" s="1">
        <f t="shared" si="57"/>
        <v>3.1397306291979752</v>
      </c>
      <c r="BD70" s="1">
        <f t="shared" si="58"/>
        <v>1074.0994752444224</v>
      </c>
      <c r="BE70" s="1">
        <f t="shared" si="59"/>
        <v>21.855548662326754</v>
      </c>
      <c r="BF70" s="1">
        <f t="shared" si="60"/>
        <v>21.454362876513546</v>
      </c>
      <c r="BG70" s="1">
        <f t="shared" si="61"/>
        <v>21.880885522877485</v>
      </c>
      <c r="BH70" s="1">
        <f t="shared" si="62"/>
        <v>21.424600341322108</v>
      </c>
      <c r="BI70" s="1">
        <f t="shared" si="63"/>
        <v>21.910796104424932</v>
      </c>
      <c r="BJ70" s="1">
        <f t="shared" si="64"/>
        <v>21.388720694672255</v>
      </c>
      <c r="BK70" s="1">
        <f t="shared" si="65"/>
        <v>21.946761107204729</v>
      </c>
      <c r="BL70" s="1">
        <f t="shared" si="66"/>
        <v>21.344364480638824</v>
      </c>
    </row>
    <row r="71" spans="1:64">
      <c r="A71" s="33" t="s">
        <v>270</v>
      </c>
      <c r="B71" s="32" t="s">
        <v>54</v>
      </c>
      <c r="C71" s="33">
        <v>41851.632700000002</v>
      </c>
      <c r="D71" s="33"/>
      <c r="E71" s="1">
        <f t="shared" si="26"/>
        <v>38.499123474240974</v>
      </c>
      <c r="F71" s="1">
        <f t="shared" si="48"/>
        <v>38.5</v>
      </c>
      <c r="G71" s="1">
        <f t="shared" si="18"/>
        <v>-3.5906500124838203E-4</v>
      </c>
      <c r="J71" s="1">
        <f t="shared" si="51"/>
        <v>-3.5906500124838203E-4</v>
      </c>
      <c r="O71" s="1">
        <f t="shared" ref="O71:O77" ca="1" si="67">+C$11+C$12*$F71</f>
        <v>-0.21423468903548107</v>
      </c>
      <c r="P71" s="1">
        <f t="shared" si="28"/>
        <v>-1.0699113687031012E-2</v>
      </c>
      <c r="Q71" s="27">
        <f t="shared" si="29"/>
        <v>26833.132700000002</v>
      </c>
      <c r="R71" s="1">
        <f t="shared" si="30"/>
        <v>1.0691660682435508E-4</v>
      </c>
      <c r="S71" s="11">
        <v>1</v>
      </c>
      <c r="T71" s="1">
        <f t="shared" si="31"/>
        <v>1.0691660682435508E-4</v>
      </c>
      <c r="U71" s="1">
        <f t="shared" si="32"/>
        <v>1.034004868578263E-2</v>
      </c>
      <c r="V71" s="91"/>
      <c r="Z71" s="1">
        <f t="shared" si="19"/>
        <v>38.5</v>
      </c>
      <c r="AA71" s="1">
        <f t="shared" si="20"/>
        <v>2.3905875800408604E-3</v>
      </c>
      <c r="AB71" s="1">
        <f t="shared" si="21"/>
        <v>-1.3448766268320254E-2</v>
      </c>
      <c r="AC71" s="1">
        <f t="shared" si="22"/>
        <v>1.034004868578263E-2</v>
      </c>
      <c r="AD71" s="1">
        <f t="shared" si="23"/>
        <v>-2.7496525812892424E-3</v>
      </c>
      <c r="AE71" s="1">
        <f t="shared" si="24"/>
        <v>7.5605893177905936E-6</v>
      </c>
      <c r="AF71" s="1">
        <f t="shared" si="33"/>
        <v>1.034004868578263E-2</v>
      </c>
      <c r="AG71" s="11"/>
      <c r="AH71" s="1">
        <f t="shared" si="34"/>
        <v>1.3089701267071872E-2</v>
      </c>
      <c r="AI71" s="1">
        <f t="shared" si="35"/>
        <v>3.7611462017039798E-4</v>
      </c>
      <c r="AJ71" s="1">
        <f t="shared" si="36"/>
        <v>0.1067585271919519</v>
      </c>
      <c r="AK71" s="1">
        <f t="shared" si="37"/>
        <v>-6.6049965023377919E-4</v>
      </c>
      <c r="AL71" s="1">
        <f t="shared" si="38"/>
        <v>-3.1409319055186717</v>
      </c>
      <c r="AM71" s="1">
        <f t="shared" si="39"/>
        <v>-3026.872138787387</v>
      </c>
      <c r="AN71" s="1">
        <f t="shared" si="40"/>
        <v>15.756146062072753</v>
      </c>
      <c r="AO71" s="1">
        <f t="shared" si="41"/>
        <v>16.105355408642783</v>
      </c>
      <c r="AP71" s="1">
        <f t="shared" si="42"/>
        <v>15.745646546750512</v>
      </c>
      <c r="AQ71" s="1">
        <f t="shared" si="43"/>
        <v>16.116774155762521</v>
      </c>
      <c r="AR71" s="1">
        <f t="shared" si="44"/>
        <v>15.734217603861227</v>
      </c>
      <c r="AS71" s="1">
        <f t="shared" si="45"/>
        <v>16.129268312777139</v>
      </c>
      <c r="AT71" s="1">
        <f t="shared" si="46"/>
        <v>15.721716166071355</v>
      </c>
      <c r="AU71" s="1">
        <f t="shared" si="47"/>
        <v>16.143015607859336</v>
      </c>
      <c r="AW71" s="1">
        <v>39000</v>
      </c>
      <c r="AX71" s="1">
        <f t="shared" si="52"/>
        <v>0.2280669436039085</v>
      </c>
      <c r="AY71" s="1">
        <f t="shared" si="53"/>
        <v>0.21458793291239175</v>
      </c>
      <c r="AZ71" s="1">
        <f t="shared" si="54"/>
        <v>1.3479010691516734E-2</v>
      </c>
      <c r="BA71" s="1">
        <f t="shared" si="55"/>
        <v>3.7640647784387138E-4</v>
      </c>
      <c r="BB71" s="1">
        <f t="shared" si="56"/>
        <v>0.10841978524058465</v>
      </c>
      <c r="BC71" s="1">
        <f t="shared" si="57"/>
        <v>3.1405824442400792</v>
      </c>
      <c r="BD71" s="1">
        <f t="shared" si="58"/>
        <v>1979.7874870974149</v>
      </c>
      <c r="BE71" s="1">
        <f t="shared" si="59"/>
        <v>21.917501559088116</v>
      </c>
      <c r="BF71" s="1">
        <f t="shared" si="60"/>
        <v>21.539683093667843</v>
      </c>
      <c r="BG71" s="1">
        <f t="shared" si="61"/>
        <v>21.932791341856252</v>
      </c>
      <c r="BH71" s="1">
        <f t="shared" si="62"/>
        <v>21.522612975398456</v>
      </c>
      <c r="BI71" s="1">
        <f t="shared" si="63"/>
        <v>21.949889291590555</v>
      </c>
      <c r="BJ71" s="1">
        <f t="shared" si="64"/>
        <v>21.503347501871122</v>
      </c>
      <c r="BK71" s="1">
        <f t="shared" si="65"/>
        <v>21.969171945835029</v>
      </c>
      <c r="BL71" s="1">
        <f t="shared" si="66"/>
        <v>21.481380901822906</v>
      </c>
    </row>
    <row r="72" spans="1:64">
      <c r="A72" s="33" t="s">
        <v>270</v>
      </c>
      <c r="B72" s="32" t="s">
        <v>50</v>
      </c>
      <c r="C72" s="33">
        <v>41851.838100000001</v>
      </c>
      <c r="D72" s="33"/>
      <c r="E72" s="1">
        <f t="shared" si="26"/>
        <v>39.000532386901369</v>
      </c>
      <c r="F72" s="1">
        <f t="shared" si="48"/>
        <v>39</v>
      </c>
      <c r="G72" s="1">
        <f t="shared" si="18"/>
        <v>2.1808999736094847E-4</v>
      </c>
      <c r="J72" s="1">
        <f t="shared" si="51"/>
        <v>2.1808999736094847E-4</v>
      </c>
      <c r="O72" s="1">
        <f t="shared" ca="1" si="67"/>
        <v>-0.21422902547641251</v>
      </c>
      <c r="P72" s="1">
        <f t="shared" si="28"/>
        <v>-1.0699581311082836E-2</v>
      </c>
      <c r="Q72" s="27">
        <f t="shared" si="29"/>
        <v>26833.338100000001</v>
      </c>
      <c r="R72" s="1">
        <f t="shared" si="30"/>
        <v>1.1919554679921662E-4</v>
      </c>
      <c r="S72" s="11">
        <v>1</v>
      </c>
      <c r="T72" s="1">
        <f t="shared" si="31"/>
        <v>1.1919554679921662E-4</v>
      </c>
      <c r="U72" s="1">
        <f t="shared" si="32"/>
        <v>1.0917671308443785E-2</v>
      </c>
      <c r="V72" s="91"/>
      <c r="Z72" s="1">
        <f t="shared" si="19"/>
        <v>39</v>
      </c>
      <c r="AA72" s="1">
        <f t="shared" si="20"/>
        <v>2.390037562080536E-3</v>
      </c>
      <c r="AB72" s="1">
        <f t="shared" si="21"/>
        <v>-1.2871528875802424E-2</v>
      </c>
      <c r="AC72" s="1">
        <f t="shared" si="22"/>
        <v>1.0917671308443785E-2</v>
      </c>
      <c r="AD72" s="1">
        <f t="shared" si="23"/>
        <v>-2.1719475647195875E-3</v>
      </c>
      <c r="AE72" s="1">
        <f t="shared" si="24"/>
        <v>4.7173562238913472E-6</v>
      </c>
      <c r="AF72" s="1">
        <f t="shared" si="33"/>
        <v>1.0917671308443785E-2</v>
      </c>
      <c r="AG72" s="11"/>
      <c r="AH72" s="1">
        <f t="shared" si="34"/>
        <v>1.3089618873163372E-2</v>
      </c>
      <c r="AI72" s="1">
        <f t="shared" si="35"/>
        <v>3.7611480676735809E-4</v>
      </c>
      <c r="AJ72" s="1">
        <f t="shared" si="36"/>
        <v>0.10675824635782889</v>
      </c>
      <c r="AK72" s="1">
        <f t="shared" si="37"/>
        <v>-6.6078199231799062E-4</v>
      </c>
      <c r="AL72" s="1">
        <f t="shared" si="38"/>
        <v>-3.1409316230703546</v>
      </c>
      <c r="AM72" s="1">
        <f t="shared" si="39"/>
        <v>-3025.5788021275939</v>
      </c>
      <c r="AN72" s="1">
        <f t="shared" si="40"/>
        <v>15.756166650678525</v>
      </c>
      <c r="AO72" s="1">
        <f t="shared" si="41"/>
        <v>16.105407398155748</v>
      </c>
      <c r="AP72" s="1">
        <f t="shared" si="42"/>
        <v>15.745663083404825</v>
      </c>
      <c r="AQ72" s="1">
        <f t="shared" si="43"/>
        <v>16.116830816691326</v>
      </c>
      <c r="AR72" s="1">
        <f t="shared" si="44"/>
        <v>15.7342294596857</v>
      </c>
      <c r="AS72" s="1">
        <f t="shared" si="45"/>
        <v>16.129330417981858</v>
      </c>
      <c r="AT72" s="1">
        <f t="shared" si="46"/>
        <v>15.721722572091098</v>
      </c>
      <c r="AU72" s="1">
        <f t="shared" si="47"/>
        <v>16.143084116069929</v>
      </c>
      <c r="AW72" s="1">
        <v>40000</v>
      </c>
      <c r="AX72" s="1">
        <f t="shared" si="52"/>
        <v>0.24062709860538395</v>
      </c>
      <c r="AY72" s="1">
        <f t="shared" si="53"/>
        <v>0.22726028265312997</v>
      </c>
      <c r="AZ72" s="1">
        <f t="shared" si="54"/>
        <v>1.3366815952253979E-2</v>
      </c>
      <c r="BA72" s="1">
        <f t="shared" si="55"/>
        <v>3.7598987775622206E-4</v>
      </c>
      <c r="BB72" s="1">
        <f t="shared" si="56"/>
        <v>0.10784540941162457</v>
      </c>
      <c r="BC72" s="1">
        <f t="shared" si="57"/>
        <v>3.1411602078053784</v>
      </c>
      <c r="BD72" s="1">
        <f t="shared" si="58"/>
        <v>4624.8571287114528</v>
      </c>
      <c r="BE72" s="1">
        <f t="shared" si="59"/>
        <v>21.959610457514934</v>
      </c>
      <c r="BF72" s="1">
        <f t="shared" si="60"/>
        <v>21.642804887120001</v>
      </c>
      <c r="BG72" s="1">
        <f t="shared" si="61"/>
        <v>21.966729406080777</v>
      </c>
      <c r="BH72" s="1">
        <f t="shared" si="62"/>
        <v>21.63521767569376</v>
      </c>
      <c r="BI72" s="1">
        <f t="shared" si="63"/>
        <v>21.974321103210105</v>
      </c>
      <c r="BJ72" s="1">
        <f t="shared" si="64"/>
        <v>21.627102957302046</v>
      </c>
      <c r="BK72" s="1">
        <f t="shared" si="65"/>
        <v>21.982439557094551</v>
      </c>
      <c r="BL72" s="1">
        <f t="shared" si="66"/>
        <v>21.618397323006985</v>
      </c>
    </row>
    <row r="73" spans="1:64">
      <c r="A73" s="33" t="s">
        <v>270</v>
      </c>
      <c r="B73" s="32" t="s">
        <v>54</v>
      </c>
      <c r="C73" s="93">
        <v>41858.596799999999</v>
      </c>
      <c r="D73" s="33"/>
      <c r="E73" s="1">
        <f t="shared" si="26"/>
        <v>55.49942439281628</v>
      </c>
      <c r="F73" s="1">
        <f t="shared" si="48"/>
        <v>55.5</v>
      </c>
      <c r="G73" s="1">
        <f t="shared" si="18"/>
        <v>-2.3579499975312501E-4</v>
      </c>
      <c r="H73" s="91"/>
      <c r="I73" s="91"/>
      <c r="J73" s="1">
        <f t="shared" si="51"/>
        <v>-2.3579499975312501E-4</v>
      </c>
      <c r="K73" s="91"/>
      <c r="M73" s="91"/>
      <c r="N73" s="91"/>
      <c r="O73" s="1">
        <f t="shared" ca="1" si="67"/>
        <v>-0.21404212802715042</v>
      </c>
      <c r="P73" s="1">
        <f t="shared" si="28"/>
        <v>-1.0714964541763605E-2</v>
      </c>
      <c r="Q73" s="27">
        <f t="shared" si="29"/>
        <v>26840.096799999999</v>
      </c>
      <c r="R73" s="1">
        <f t="shared" si="30"/>
        <v>1.0981299429020013E-4</v>
      </c>
      <c r="S73" s="11">
        <v>1</v>
      </c>
      <c r="T73" s="1">
        <f t="shared" si="31"/>
        <v>1.0981299429020013E-4</v>
      </c>
      <c r="U73" s="1">
        <f t="shared" si="32"/>
        <v>1.047916954201048E-2</v>
      </c>
      <c r="V73" s="91"/>
      <c r="W73" s="91"/>
      <c r="X73" s="91"/>
      <c r="Z73" s="1">
        <f t="shared" si="19"/>
        <v>55.5</v>
      </c>
      <c r="AA73" s="1">
        <f t="shared" si="20"/>
        <v>2.3719208332242635E-3</v>
      </c>
      <c r="AB73" s="1">
        <f t="shared" si="21"/>
        <v>-1.3322680374740993E-2</v>
      </c>
      <c r="AC73" s="1">
        <f t="shared" si="22"/>
        <v>1.047916954201048E-2</v>
      </c>
      <c r="AD73" s="1">
        <f t="shared" si="23"/>
        <v>-2.6077158329773885E-3</v>
      </c>
      <c r="AE73" s="1">
        <f t="shared" si="24"/>
        <v>6.8001818655609555E-6</v>
      </c>
      <c r="AF73" s="1">
        <f t="shared" si="33"/>
        <v>1.047916954201048E-2</v>
      </c>
      <c r="AG73" s="11"/>
      <c r="AH73" s="1">
        <f t="shared" si="34"/>
        <v>1.3086885374987868E-2</v>
      </c>
      <c r="AI73" s="1">
        <f t="shared" si="35"/>
        <v>3.7612103535467067E-4</v>
      </c>
      <c r="AJ73" s="1">
        <f t="shared" si="36"/>
        <v>0.10674894002404037</v>
      </c>
      <c r="AK73" s="1">
        <f t="shared" si="37"/>
        <v>-6.7013829233436605E-4</v>
      </c>
      <c r="AL73" s="1">
        <f t="shared" si="38"/>
        <v>-3.1409222632499421</v>
      </c>
      <c r="AM73" s="1">
        <f t="shared" si="39"/>
        <v>-2983.336432830396</v>
      </c>
      <c r="AN73" s="1">
        <f t="shared" si="40"/>
        <v>15.756848913595976</v>
      </c>
      <c r="AO73" s="1">
        <f t="shared" si="41"/>
        <v>16.107120607616729</v>
      </c>
      <c r="AP73" s="1">
        <f t="shared" si="42"/>
        <v>15.746211245986377</v>
      </c>
      <c r="AQ73" s="1">
        <f t="shared" si="43"/>
        <v>16.118698732915437</v>
      </c>
      <c r="AR73" s="1">
        <f t="shared" si="44"/>
        <v>15.734622599787471</v>
      </c>
      <c r="AS73" s="1">
        <f t="shared" si="45"/>
        <v>16.13137877940024</v>
      </c>
      <c r="AT73" s="1">
        <f t="shared" si="46"/>
        <v>15.721935081924231</v>
      </c>
      <c r="AU73" s="1">
        <f t="shared" si="47"/>
        <v>16.145344887019466</v>
      </c>
      <c r="AW73" s="1">
        <v>41000</v>
      </c>
      <c r="AX73" s="1">
        <f t="shared" si="52"/>
        <v>0.2535734726985745</v>
      </c>
      <c r="AY73" s="1">
        <f t="shared" si="53"/>
        <v>0.24027746682877313</v>
      </c>
      <c r="AZ73" s="1">
        <f t="shared" si="54"/>
        <v>1.3296005869801364E-2</v>
      </c>
      <c r="BA73" s="1">
        <f t="shared" si="55"/>
        <v>3.7590350274385731E-4</v>
      </c>
      <c r="BB73" s="1">
        <f t="shared" si="56"/>
        <v>0.10753392575907805</v>
      </c>
      <c r="BC73" s="1">
        <f t="shared" si="57"/>
        <v>3.141473513470145</v>
      </c>
      <c r="BD73" s="1">
        <f t="shared" si="58"/>
        <v>16786.956430295875</v>
      </c>
      <c r="BE73" s="1">
        <f t="shared" si="59"/>
        <v>21.982459063008921</v>
      </c>
      <c r="BF73" s="1">
        <f t="shared" si="60"/>
        <v>21.762018216936426</v>
      </c>
      <c r="BG73" s="1">
        <f t="shared" si="61"/>
        <v>21.984541570783449</v>
      </c>
      <c r="BH73" s="1">
        <f t="shared" si="62"/>
        <v>21.759878480987204</v>
      </c>
      <c r="BI73" s="1">
        <f t="shared" si="63"/>
        <v>21.986682144572669</v>
      </c>
      <c r="BJ73" s="1">
        <f t="shared" si="64"/>
        <v>21.757677958999555</v>
      </c>
      <c r="BK73" s="1">
        <f t="shared" si="65"/>
        <v>21.988883506952966</v>
      </c>
      <c r="BL73" s="1">
        <f t="shared" si="66"/>
        <v>21.755413744191067</v>
      </c>
    </row>
    <row r="74" spans="1:64">
      <c r="A74" s="33" t="s">
        <v>270</v>
      </c>
      <c r="B74" s="32" t="s">
        <v>50</v>
      </c>
      <c r="C74" s="33">
        <v>41861.669000000002</v>
      </c>
      <c r="D74" s="33"/>
      <c r="E74" s="1">
        <f t="shared" si="26"/>
        <v>62.999076104036135</v>
      </c>
      <c r="F74" s="1">
        <f t="shared" si="48"/>
        <v>63</v>
      </c>
      <c r="G74" s="1">
        <f t="shared" si="18"/>
        <v>-3.7847000203328207E-4</v>
      </c>
      <c r="J74" s="1">
        <f t="shared" si="51"/>
        <v>-3.7847000203328207E-4</v>
      </c>
      <c r="O74" s="1">
        <f t="shared" ca="1" si="67"/>
        <v>-0.21395717464112221</v>
      </c>
      <c r="P74" s="1">
        <f t="shared" si="28"/>
        <v>-1.0721925884246629E-2</v>
      </c>
      <c r="Q74" s="27">
        <f t="shared" si="29"/>
        <v>26843.169000000002</v>
      </c>
      <c r="R74" s="1">
        <f t="shared" si="30"/>
        <v>1.0698707958729389E-4</v>
      </c>
      <c r="S74" s="11">
        <v>1</v>
      </c>
      <c r="T74" s="1">
        <f t="shared" si="31"/>
        <v>1.0698707958729389E-4</v>
      </c>
      <c r="U74" s="1">
        <f t="shared" si="32"/>
        <v>1.0343455882213347E-2</v>
      </c>
      <c r="V74" s="91"/>
      <c r="Z74" s="1">
        <f t="shared" si="19"/>
        <v>63</v>
      </c>
      <c r="AA74" s="1">
        <f t="shared" si="20"/>
        <v>2.3637076614991728E-3</v>
      </c>
      <c r="AB74" s="1">
        <f t="shared" si="21"/>
        <v>-1.3464103547779084E-2</v>
      </c>
      <c r="AC74" s="1">
        <f t="shared" si="22"/>
        <v>1.0343455882213347E-2</v>
      </c>
      <c r="AD74" s="1">
        <f t="shared" si="23"/>
        <v>-2.7421776635324548E-3</v>
      </c>
      <c r="AE74" s="1">
        <f t="shared" si="24"/>
        <v>7.5195383383763127E-6</v>
      </c>
      <c r="AF74" s="1">
        <f t="shared" si="33"/>
        <v>1.0343455882213347E-2</v>
      </c>
      <c r="AG74" s="11"/>
      <c r="AH74" s="1">
        <f t="shared" si="34"/>
        <v>1.3085633545745802E-2</v>
      </c>
      <c r="AI74" s="1">
        <f t="shared" si="35"/>
        <v>3.7612391237462628E-4</v>
      </c>
      <c r="AJ74" s="1">
        <f t="shared" si="36"/>
        <v>0.1067446849622313</v>
      </c>
      <c r="AK74" s="1">
        <f t="shared" si="37"/>
        <v>-6.7441619665710645E-4</v>
      </c>
      <c r="AL74" s="1">
        <f t="shared" si="38"/>
        <v>-3.140917983735998</v>
      </c>
      <c r="AM74" s="1">
        <f t="shared" si="39"/>
        <v>-2964.412761125343</v>
      </c>
      <c r="AN74" s="1">
        <f t="shared" si="40"/>
        <v>15.757160855294913</v>
      </c>
      <c r="AO74" s="1">
        <f t="shared" si="41"/>
        <v>16.107897769234256</v>
      </c>
      <c r="AP74" s="1">
        <f t="shared" si="42"/>
        <v>15.746461986298026</v>
      </c>
      <c r="AQ74" s="1">
        <f t="shared" si="43"/>
        <v>16.119546568151684</v>
      </c>
      <c r="AR74" s="1">
        <f t="shared" si="44"/>
        <v>15.734802519682118</v>
      </c>
      <c r="AS74" s="1">
        <f t="shared" si="45"/>
        <v>16.132309138549136</v>
      </c>
      <c r="AT74" s="1">
        <f t="shared" si="46"/>
        <v>15.722032392073343</v>
      </c>
      <c r="AU74" s="1">
        <f t="shared" si="47"/>
        <v>16.146372510178349</v>
      </c>
      <c r="AW74" s="1">
        <v>42000</v>
      </c>
      <c r="AX74" s="1">
        <f t="shared" si="52"/>
        <v>0.26690936856593256</v>
      </c>
      <c r="AY74" s="1">
        <f t="shared" si="53"/>
        <v>0.25363948543932113</v>
      </c>
      <c r="AZ74" s="1">
        <f t="shared" si="54"/>
        <v>1.3269883126611422E-2</v>
      </c>
      <c r="BA74" s="1">
        <f t="shared" si="55"/>
        <v>3.7589646577851354E-4</v>
      </c>
      <c r="BB74" s="1">
        <f t="shared" si="56"/>
        <v>0.10742614420729317</v>
      </c>
      <c r="BC74" s="1">
        <f t="shared" si="57"/>
        <v>3.1415819230121151</v>
      </c>
      <c r="BD74" s="1">
        <f t="shared" si="58"/>
        <v>186383.25539845502</v>
      </c>
      <c r="BE74" s="1">
        <f t="shared" si="59"/>
        <v>21.990365933085613</v>
      </c>
      <c r="BF74" s="1">
        <f t="shared" si="60"/>
        <v>21.893018565212213</v>
      </c>
      <c r="BG74" s="1">
        <f t="shared" si="61"/>
        <v>21.990559953996939</v>
      </c>
      <c r="BH74" s="1">
        <f t="shared" si="62"/>
        <v>21.892823531190466</v>
      </c>
      <c r="BI74" s="1">
        <f t="shared" si="63"/>
        <v>21.990755061382675</v>
      </c>
      <c r="BJ74" s="1">
        <f t="shared" si="64"/>
        <v>21.892627401237238</v>
      </c>
      <c r="BK74" s="1">
        <f t="shared" si="65"/>
        <v>21.990951265097049</v>
      </c>
      <c r="BL74" s="1">
        <f t="shared" si="66"/>
        <v>21.892430165375146</v>
      </c>
    </row>
    <row r="75" spans="1:64">
      <c r="A75" s="33" t="s">
        <v>270</v>
      </c>
      <c r="B75" s="32" t="s">
        <v>54</v>
      </c>
      <c r="C75" s="33">
        <v>41862.693399999996</v>
      </c>
      <c r="D75" s="33"/>
      <c r="E75" s="1">
        <f t="shared" si="26"/>
        <v>65.499773719077041</v>
      </c>
      <c r="F75" s="1">
        <f t="shared" si="48"/>
        <v>65.5</v>
      </c>
      <c r="G75" s="1">
        <f t="shared" si="18"/>
        <v>-9.2695001512765884E-5</v>
      </c>
      <c r="J75" s="1">
        <f t="shared" si="51"/>
        <v>-9.2695001512765884E-5</v>
      </c>
      <c r="O75" s="1">
        <f t="shared" ca="1" si="67"/>
        <v>-0.21392885684577947</v>
      </c>
      <c r="P75" s="1">
        <f t="shared" si="28"/>
        <v>-1.0724242021310535E-2</v>
      </c>
      <c r="Q75" s="27">
        <f t="shared" si="29"/>
        <v>26844.193399999996</v>
      </c>
      <c r="R75" s="1">
        <f t="shared" si="30"/>
        <v>1.1302979203417082E-4</v>
      </c>
      <c r="S75" s="11">
        <v>1</v>
      </c>
      <c r="T75" s="1">
        <f t="shared" si="31"/>
        <v>1.1302979203417082E-4</v>
      </c>
      <c r="U75" s="1">
        <f t="shared" si="32"/>
        <v>1.0631547019797769E-2</v>
      </c>
      <c r="V75" s="91"/>
      <c r="Z75" s="1">
        <f t="shared" si="19"/>
        <v>65.5</v>
      </c>
      <c r="AA75" s="1">
        <f t="shared" si="20"/>
        <v>2.3609729483269112E-3</v>
      </c>
      <c r="AB75" s="1">
        <f t="shared" si="21"/>
        <v>-1.3177909971150212E-2</v>
      </c>
      <c r="AC75" s="1">
        <f t="shared" si="22"/>
        <v>1.0631547019797769E-2</v>
      </c>
      <c r="AD75" s="1">
        <f t="shared" si="23"/>
        <v>-2.4536679498396771E-3</v>
      </c>
      <c r="AE75" s="1">
        <f t="shared" si="24"/>
        <v>6.0204864080704435E-6</v>
      </c>
      <c r="AF75" s="1">
        <f t="shared" si="33"/>
        <v>1.0631547019797769E-2</v>
      </c>
      <c r="AG75" s="11"/>
      <c r="AH75" s="1">
        <f t="shared" si="34"/>
        <v>1.3085214969637446E-2</v>
      </c>
      <c r="AI75" s="1">
        <f t="shared" si="35"/>
        <v>3.7612487780158688E-4</v>
      </c>
      <c r="AJ75" s="1">
        <f t="shared" si="36"/>
        <v>0.10674326314758413</v>
      </c>
      <c r="AK75" s="1">
        <f t="shared" si="37"/>
        <v>-6.7584564361283502E-4</v>
      </c>
      <c r="AL75" s="1">
        <f t="shared" si="38"/>
        <v>-3.1409165537511901</v>
      </c>
      <c r="AM75" s="1">
        <f t="shared" si="39"/>
        <v>-2958.1428801200327</v>
      </c>
      <c r="AN75" s="1">
        <f t="shared" si="40"/>
        <v>15.757265089003761</v>
      </c>
      <c r="AO75" s="1">
        <f t="shared" si="41"/>
        <v>16.108156604861996</v>
      </c>
      <c r="AP75" s="1">
        <f t="shared" si="42"/>
        <v>15.746545785428708</v>
      </c>
      <c r="AQ75" s="1">
        <f t="shared" si="43"/>
        <v>16.119829010499835</v>
      </c>
      <c r="AR75" s="1">
        <f t="shared" si="44"/>
        <v>15.73486266269545</v>
      </c>
      <c r="AS75" s="1">
        <f t="shared" si="45"/>
        <v>16.13261915881143</v>
      </c>
      <c r="AT75" s="1">
        <f t="shared" si="46"/>
        <v>15.722064928320568</v>
      </c>
      <c r="AU75" s="1">
        <f t="shared" si="47"/>
        <v>16.146715051231308</v>
      </c>
      <c r="AW75" s="1">
        <v>43000</v>
      </c>
      <c r="AX75" s="1">
        <f t="shared" si="52"/>
        <v>0.28061327152803456</v>
      </c>
      <c r="AY75" s="1">
        <f t="shared" si="53"/>
        <v>0.26734633848477402</v>
      </c>
      <c r="AZ75" s="1">
        <f t="shared" si="54"/>
        <v>1.3266933043260536E-2</v>
      </c>
      <c r="BA75" s="1">
        <f t="shared" si="55"/>
        <v>3.7589640907198518E-4</v>
      </c>
      <c r="BB75" s="1">
        <f t="shared" si="56"/>
        <v>0.10741418339631374</v>
      </c>
      <c r="BC75" s="1">
        <f t="shared" si="57"/>
        <v>-3.1415913537450226</v>
      </c>
      <c r="BD75" s="1">
        <f t="shared" si="58"/>
        <v>-1538645.2635987292</v>
      </c>
      <c r="BE75" s="1">
        <f t="shared" si="59"/>
        <v>21.991243380203226</v>
      </c>
      <c r="BF75" s="1">
        <f t="shared" si="60"/>
        <v>22.029375456774318</v>
      </c>
      <c r="BG75" s="1">
        <f t="shared" si="61"/>
        <v>21.991219731661008</v>
      </c>
      <c r="BH75" s="1">
        <f t="shared" si="62"/>
        <v>22.02939913151577</v>
      </c>
      <c r="BI75" s="1">
        <f t="shared" si="63"/>
        <v>21.991196048016917</v>
      </c>
      <c r="BJ75" s="1">
        <f t="shared" si="64"/>
        <v>22.029422841419482</v>
      </c>
      <c r="BK75" s="1">
        <f t="shared" si="65"/>
        <v>21.991172329197369</v>
      </c>
      <c r="BL75" s="1">
        <f t="shared" si="66"/>
        <v>22.029446586559228</v>
      </c>
    </row>
    <row r="76" spans="1:64">
      <c r="A76" s="33" t="s">
        <v>270</v>
      </c>
      <c r="B76" s="32" t="s">
        <v>50</v>
      </c>
      <c r="C76" s="33">
        <v>41863.717900000003</v>
      </c>
      <c r="D76" s="33"/>
      <c r="E76" s="1">
        <f t="shared" si="26"/>
        <v>68.000715447541978</v>
      </c>
      <c r="F76" s="1">
        <f t="shared" si="48"/>
        <v>68</v>
      </c>
      <c r="G76" s="1">
        <f t="shared" si="18"/>
        <v>2.9308000375749543E-4</v>
      </c>
      <c r="J76" s="1">
        <f t="shared" si="51"/>
        <v>2.9308000375749543E-4</v>
      </c>
      <c r="O76" s="1">
        <f t="shared" ca="1" si="67"/>
        <v>-0.21390053905043674</v>
      </c>
      <c r="P76" s="1">
        <f t="shared" si="28"/>
        <v>-1.0726556003159219E-2</v>
      </c>
      <c r="Q76" s="27">
        <f t="shared" si="29"/>
        <v>26845.217900000003</v>
      </c>
      <c r="R76" s="1">
        <f t="shared" si="30"/>
        <v>1.2143237772493535E-4</v>
      </c>
      <c r="S76" s="11">
        <v>1</v>
      </c>
      <c r="T76" s="1">
        <f t="shared" si="31"/>
        <v>1.2143237772493535E-4</v>
      </c>
      <c r="U76" s="1">
        <f t="shared" si="32"/>
        <v>1.1019636006916715E-2</v>
      </c>
      <c r="V76" s="91"/>
      <c r="Z76" s="1">
        <f t="shared" si="19"/>
        <v>68</v>
      </c>
      <c r="AA76" s="1">
        <f t="shared" si="20"/>
        <v>2.3582397396112263E-3</v>
      </c>
      <c r="AB76" s="1">
        <f t="shared" si="21"/>
        <v>-1.279171573901295E-2</v>
      </c>
      <c r="AC76" s="1">
        <f t="shared" si="22"/>
        <v>1.1019636006916715E-2</v>
      </c>
      <c r="AD76" s="1">
        <f t="shared" si="23"/>
        <v>-2.0651597358537308E-3</v>
      </c>
      <c r="AE76" s="1">
        <f t="shared" si="24"/>
        <v>4.2648847345914513E-6</v>
      </c>
      <c r="AF76" s="1">
        <f t="shared" si="33"/>
        <v>1.1019636006916715E-2</v>
      </c>
      <c r="AG76" s="11"/>
      <c r="AH76" s="1">
        <f t="shared" si="34"/>
        <v>1.3084795742770446E-2</v>
      </c>
      <c r="AI76" s="1">
        <f t="shared" si="35"/>
        <v>3.7612584645130287E-4</v>
      </c>
      <c r="AJ76" s="1">
        <f t="shared" si="36"/>
        <v>0.10674183960235886</v>
      </c>
      <c r="AK76" s="1">
        <f t="shared" si="37"/>
        <v>-6.7727683021517741E-4</v>
      </c>
      <c r="AL76" s="1">
        <f t="shared" si="38"/>
        <v>-3.1409151220260796</v>
      </c>
      <c r="AM76" s="1">
        <f t="shared" si="39"/>
        <v>-2951.8918831323931</v>
      </c>
      <c r="AN76" s="1">
        <f t="shared" si="40"/>
        <v>15.757369449297471</v>
      </c>
      <c r="AO76" s="1">
        <f t="shared" si="41"/>
        <v>16.108415331321794</v>
      </c>
      <c r="AP76" s="1">
        <f t="shared" si="42"/>
        <v>15.746629694121154</v>
      </c>
      <c r="AQ76" s="1">
        <f t="shared" si="43"/>
        <v>16.120111368081901</v>
      </c>
      <c r="AR76" s="1">
        <f t="shared" si="44"/>
        <v>15.734922890634897</v>
      </c>
      <c r="AS76" s="1">
        <f t="shared" si="45"/>
        <v>16.1329291292863</v>
      </c>
      <c r="AT76" s="1">
        <f t="shared" si="46"/>
        <v>15.722097514393848</v>
      </c>
      <c r="AU76" s="1">
        <f t="shared" si="47"/>
        <v>16.14705759228427</v>
      </c>
      <c r="AW76" s="1">
        <v>44000</v>
      </c>
      <c r="AX76" s="1">
        <f t="shared" si="52"/>
        <v>0.29465253174055328</v>
      </c>
      <c r="AY76" s="1">
        <f t="shared" si="53"/>
        <v>0.2813980259651318</v>
      </c>
      <c r="AZ76" s="1">
        <f t="shared" si="54"/>
        <v>1.3254505775421463E-2</v>
      </c>
      <c r="BA76" s="1">
        <f t="shared" si="55"/>
        <v>3.7589773531288007E-4</v>
      </c>
      <c r="BB76" s="1">
        <f t="shared" si="56"/>
        <v>0.10736424538084546</v>
      </c>
      <c r="BC76" s="1">
        <f t="shared" si="57"/>
        <v>-3.1415411252610945</v>
      </c>
      <c r="BD76" s="1">
        <f t="shared" si="58"/>
        <v>-38813.601179524478</v>
      </c>
      <c r="BE76" s="1">
        <f t="shared" si="59"/>
        <v>21.994906824893885</v>
      </c>
      <c r="BF76" s="1">
        <f t="shared" si="60"/>
        <v>22.163623112008157</v>
      </c>
      <c r="BG76" s="1">
        <f t="shared" si="61"/>
        <v>21.993989542593354</v>
      </c>
      <c r="BH76" s="1">
        <f t="shared" si="62"/>
        <v>22.164554634742736</v>
      </c>
      <c r="BI76" s="1">
        <f t="shared" si="63"/>
        <v>21.993057666909092</v>
      </c>
      <c r="BJ76" s="1">
        <f t="shared" si="64"/>
        <v>22.165501133091137</v>
      </c>
      <c r="BK76" s="1">
        <f t="shared" si="65"/>
        <v>21.992110811630404</v>
      </c>
      <c r="BL76" s="1">
        <f t="shared" si="66"/>
        <v>22.16646300774331</v>
      </c>
    </row>
    <row r="77" spans="1:64">
      <c r="A77" s="33" t="s">
        <v>270</v>
      </c>
      <c r="B77" s="32" t="s">
        <v>50</v>
      </c>
      <c r="C77" s="33">
        <v>41866.584799999997</v>
      </c>
      <c r="D77" s="33"/>
      <c r="E77" s="1">
        <f t="shared" si="26"/>
        <v>74.999202359472179</v>
      </c>
      <c r="F77" s="1">
        <f t="shared" si="48"/>
        <v>75</v>
      </c>
      <c r="G77" s="1">
        <f t="shared" si="18"/>
        <v>-3.2675000693416223E-4</v>
      </c>
      <c r="J77" s="1">
        <f t="shared" si="51"/>
        <v>-3.2675000693416223E-4</v>
      </c>
      <c r="O77" s="1">
        <f t="shared" ca="1" si="67"/>
        <v>-0.21382124922347706</v>
      </c>
      <c r="P77" s="1">
        <f t="shared" si="28"/>
        <v>-1.0733023686590584E-2</v>
      </c>
      <c r="Q77" s="27">
        <f t="shared" si="29"/>
        <v>26848.084799999997</v>
      </c>
      <c r="R77" s="1">
        <f t="shared" si="30"/>
        <v>1.0829053189591002E-4</v>
      </c>
      <c r="S77" s="11">
        <v>1</v>
      </c>
      <c r="T77" s="1">
        <f t="shared" si="31"/>
        <v>1.0829053189591002E-4</v>
      </c>
      <c r="U77" s="1">
        <f t="shared" si="32"/>
        <v>1.0406273679656422E-2</v>
      </c>
      <c r="V77" s="91"/>
      <c r="Z77" s="1">
        <f t="shared" si="19"/>
        <v>75</v>
      </c>
      <c r="AA77" s="1">
        <f t="shared" si="20"/>
        <v>2.3505947542753376E-3</v>
      </c>
      <c r="AB77" s="1">
        <f t="shared" si="21"/>
        <v>-1.3410368447800084E-2</v>
      </c>
      <c r="AC77" s="1">
        <f t="shared" si="22"/>
        <v>1.0406273679656422E-2</v>
      </c>
      <c r="AD77" s="1">
        <f t="shared" si="23"/>
        <v>-2.6773447612094999E-3</v>
      </c>
      <c r="AE77" s="1">
        <f t="shared" si="24"/>
        <v>7.1681749703759538E-6</v>
      </c>
      <c r="AF77" s="1">
        <f t="shared" si="33"/>
        <v>1.0406273679656422E-2</v>
      </c>
      <c r="AG77" s="11"/>
      <c r="AH77" s="1">
        <f t="shared" si="34"/>
        <v>1.3083618440865922E-2</v>
      </c>
      <c r="AI77" s="1">
        <f t="shared" si="35"/>
        <v>3.7612857587987492E-4</v>
      </c>
      <c r="AJ77" s="1">
        <f t="shared" si="36"/>
        <v>0.10673784446795428</v>
      </c>
      <c r="AK77" s="1">
        <f t="shared" si="37"/>
        <v>-6.8129340871913647E-4</v>
      </c>
      <c r="AL77" s="1">
        <f t="shared" si="38"/>
        <v>-3.1409111039362627</v>
      </c>
      <c r="AM77" s="1">
        <f t="shared" si="39"/>
        <v>-2934.4889432792129</v>
      </c>
      <c r="AN77" s="1">
        <f t="shared" si="40"/>
        <v>15.75766233161853</v>
      </c>
      <c r="AO77" s="1">
        <f t="shared" si="41"/>
        <v>16.109139184404736</v>
      </c>
      <c r="AP77" s="1">
        <f t="shared" si="42"/>
        <v>15.746865221573957</v>
      </c>
      <c r="AQ77" s="1">
        <f t="shared" si="43"/>
        <v>16.120901518012442</v>
      </c>
      <c r="AR77" s="1">
        <f t="shared" si="44"/>
        <v>15.73509198102156</v>
      </c>
      <c r="AS77" s="1">
        <f t="shared" si="45"/>
        <v>16.133796781438289</v>
      </c>
      <c r="AT77" s="1">
        <f t="shared" si="46"/>
        <v>15.722189020783194</v>
      </c>
      <c r="AU77" s="1">
        <f t="shared" si="47"/>
        <v>16.148016707232557</v>
      </c>
      <c r="AW77" s="1">
        <v>45000</v>
      </c>
      <c r="AX77" s="1">
        <f t="shared" si="52"/>
        <v>0.30899452820049778</v>
      </c>
      <c r="AY77" s="1">
        <f t="shared" si="53"/>
        <v>0.2957945478803945</v>
      </c>
      <c r="AZ77" s="1">
        <f t="shared" si="54"/>
        <v>1.31999803201033E-2</v>
      </c>
      <c r="BA77" s="1">
        <f t="shared" si="55"/>
        <v>3.7593123629808822E-4</v>
      </c>
      <c r="BB77" s="1">
        <f t="shared" si="56"/>
        <v>0.10715302515980969</v>
      </c>
      <c r="BC77" s="1">
        <f t="shared" si="57"/>
        <v>-3.1413286794723501</v>
      </c>
      <c r="BD77" s="1">
        <f t="shared" si="58"/>
        <v>-7576.5003317676847</v>
      </c>
      <c r="BE77" s="1">
        <f t="shared" si="59"/>
        <v>22.010401114833986</v>
      </c>
      <c r="BF77" s="1">
        <f t="shared" si="60"/>
        <v>22.288708799351326</v>
      </c>
      <c r="BG77" s="1">
        <f t="shared" si="61"/>
        <v>22.005925296766424</v>
      </c>
      <c r="BH77" s="1">
        <f t="shared" si="62"/>
        <v>22.293395495358499</v>
      </c>
      <c r="BI77" s="1">
        <f t="shared" si="63"/>
        <v>22.001236471736597</v>
      </c>
      <c r="BJ77" s="1">
        <f t="shared" si="64"/>
        <v>22.298312592619421</v>
      </c>
      <c r="BK77" s="1">
        <f t="shared" si="65"/>
        <v>21.996317377377437</v>
      </c>
      <c r="BL77" s="1">
        <f t="shared" si="66"/>
        <v>22.303479428927389</v>
      </c>
    </row>
    <row r="78" spans="1:64">
      <c r="A78" s="29" t="s">
        <v>52</v>
      </c>
      <c r="B78" s="35" t="s">
        <v>54</v>
      </c>
      <c r="C78" s="33">
        <v>41877.8508</v>
      </c>
      <c r="D78" s="33">
        <v>2.0000000000000001E-4</v>
      </c>
      <c r="E78" s="1">
        <f t="shared" si="26"/>
        <v>102.5010174035979</v>
      </c>
      <c r="F78" s="1">
        <f t="shared" si="48"/>
        <v>102.5</v>
      </c>
      <c r="G78" s="1">
        <f t="shared" si="18"/>
        <v>4.1677500121295452E-4</v>
      </c>
      <c r="J78" s="1">
        <f t="shared" si="51"/>
        <v>4.1677500121295452E-4</v>
      </c>
      <c r="P78" s="1">
        <f t="shared" si="28"/>
        <v>-1.0758268862093027E-2</v>
      </c>
      <c r="Q78" s="27">
        <f t="shared" si="29"/>
        <v>26859.3508</v>
      </c>
      <c r="R78" s="1">
        <f t="shared" si="30"/>
        <v>1.2488160534681266E-4</v>
      </c>
      <c r="S78" s="11">
        <v>1</v>
      </c>
      <c r="T78" s="1">
        <f t="shared" si="31"/>
        <v>1.2488160534681266E-4</v>
      </c>
      <c r="U78" s="1">
        <f t="shared" si="32"/>
        <v>1.1175043863305981E-2</v>
      </c>
      <c r="V78" s="91"/>
      <c r="Z78" s="1">
        <f t="shared" si="19"/>
        <v>102.5</v>
      </c>
      <c r="AA78" s="1">
        <f t="shared" si="20"/>
        <v>2.3206748006811568E-3</v>
      </c>
      <c r="AB78" s="1">
        <f t="shared" si="21"/>
        <v>-1.2662168661561229E-2</v>
      </c>
      <c r="AC78" s="1">
        <f t="shared" si="22"/>
        <v>1.1175043863305981E-2</v>
      </c>
      <c r="AD78" s="1">
        <f t="shared" si="23"/>
        <v>-1.9038997994682023E-3</v>
      </c>
      <c r="AE78" s="1">
        <f t="shared" si="24"/>
        <v>3.6248344464150608E-6</v>
      </c>
      <c r="AF78" s="1">
        <f t="shared" si="33"/>
        <v>1.1175043863305981E-2</v>
      </c>
      <c r="AG78" s="11"/>
      <c r="AH78" s="1">
        <f t="shared" si="34"/>
        <v>1.3078943662774184E-2</v>
      </c>
      <c r="AI78" s="1">
        <f t="shared" si="35"/>
        <v>3.7613954700588259E-4</v>
      </c>
      <c r="AJ78" s="1">
        <f t="shared" si="36"/>
        <v>0.10672201788459562</v>
      </c>
      <c r="AK78" s="1">
        <f t="shared" si="37"/>
        <v>-6.972049249832046E-4</v>
      </c>
      <c r="AL78" s="1">
        <f t="shared" si="38"/>
        <v>-3.1408951864328838</v>
      </c>
      <c r="AM78" s="1">
        <f t="shared" si="39"/>
        <v>-2867.51841876772</v>
      </c>
      <c r="AN78" s="1">
        <f t="shared" si="40"/>
        <v>15.758822552242563</v>
      </c>
      <c r="AO78" s="1">
        <f t="shared" si="41"/>
        <v>16.111974593795889</v>
      </c>
      <c r="AP78" s="1">
        <f t="shared" si="42"/>
        <v>15.747798837882563</v>
      </c>
      <c r="AQ78" s="1">
        <f t="shared" si="43"/>
        <v>16.123999224768056</v>
      </c>
      <c r="AR78" s="1">
        <f t="shared" si="44"/>
        <v>15.735762730847833</v>
      </c>
      <c r="AS78" s="1">
        <f t="shared" si="45"/>
        <v>16.137201618062978</v>
      </c>
      <c r="AT78" s="1">
        <f t="shared" si="46"/>
        <v>15.722552309991883</v>
      </c>
      <c r="AU78" s="1">
        <f t="shared" si="47"/>
        <v>16.151784658815121</v>
      </c>
      <c r="AW78" s="1">
        <v>46000</v>
      </c>
      <c r="AX78" s="1">
        <f t="shared" si="52"/>
        <v>0.32360784771167689</v>
      </c>
      <c r="AY78" s="1">
        <f t="shared" si="53"/>
        <v>0.3105359042305621</v>
      </c>
      <c r="AZ78" s="1">
        <f t="shared" si="54"/>
        <v>1.3071943481114795E-2</v>
      </c>
      <c r="BA78" s="1">
        <f t="shared" si="55"/>
        <v>3.7615636957377685E-4</v>
      </c>
      <c r="BB78" s="1">
        <f t="shared" si="56"/>
        <v>0.10669842828266536</v>
      </c>
      <c r="BC78" s="1">
        <f t="shared" si="57"/>
        <v>-3.1408714613646813</v>
      </c>
      <c r="BD78" s="1">
        <f t="shared" si="58"/>
        <v>-2773.1856274571355</v>
      </c>
      <c r="BE78" s="1">
        <f t="shared" si="59"/>
        <v>22.04373710663544</v>
      </c>
      <c r="BF78" s="1">
        <f t="shared" si="60"/>
        <v>22.39929418058496</v>
      </c>
      <c r="BG78" s="1">
        <f t="shared" si="61"/>
        <v>22.032377417296615</v>
      </c>
      <c r="BH78" s="1">
        <f t="shared" si="62"/>
        <v>22.411708774341211</v>
      </c>
      <c r="BI78" s="1">
        <f t="shared" si="63"/>
        <v>22.01995045785398</v>
      </c>
      <c r="BJ78" s="1">
        <f t="shared" si="64"/>
        <v>22.425369256999531</v>
      </c>
      <c r="BK78" s="1">
        <f t="shared" si="65"/>
        <v>22.00628143398346</v>
      </c>
      <c r="BL78" s="1">
        <f t="shared" si="66"/>
        <v>22.440495850111471</v>
      </c>
    </row>
    <row r="79" spans="1:64">
      <c r="A79" s="29" t="s">
        <v>55</v>
      </c>
      <c r="B79" s="35"/>
      <c r="C79" s="33">
        <v>41895.468000000001</v>
      </c>
      <c r="D79" s="33"/>
      <c r="E79" s="1">
        <f t="shared" si="26"/>
        <v>145.50696237033389</v>
      </c>
      <c r="F79" s="1">
        <f t="shared" si="48"/>
        <v>145.5</v>
      </c>
      <c r="G79" s="1">
        <f t="shared" si="18"/>
        <v>2.8521049971459433E-3</v>
      </c>
      <c r="J79" s="1">
        <f t="shared" si="51"/>
        <v>2.8521049971459433E-3</v>
      </c>
      <c r="P79" s="1">
        <f t="shared" si="28"/>
        <v>-1.0797220453720318E-2</v>
      </c>
      <c r="Q79" s="27">
        <f t="shared" si="29"/>
        <v>26876.968000000001</v>
      </c>
      <c r="R79" s="1">
        <f t="shared" si="30"/>
        <v>1.8630408526366547E-4</v>
      </c>
      <c r="S79" s="11">
        <v>1</v>
      </c>
      <c r="T79" s="1">
        <f t="shared" si="31"/>
        <v>1.8630408526366547E-4</v>
      </c>
      <c r="U79" s="1">
        <f t="shared" si="32"/>
        <v>1.3649325450866261E-2</v>
      </c>
      <c r="V79" s="91"/>
      <c r="Z79" s="1">
        <f t="shared" si="19"/>
        <v>145.5</v>
      </c>
      <c r="AA79" s="1">
        <f t="shared" si="20"/>
        <v>2.2742534975580767E-3</v>
      </c>
      <c r="AB79" s="1">
        <f t="shared" si="21"/>
        <v>-1.0219368954132451E-2</v>
      </c>
      <c r="AC79" s="1">
        <f t="shared" si="22"/>
        <v>1.3649325450866261E-2</v>
      </c>
      <c r="AD79" s="1">
        <f t="shared" si="23"/>
        <v>5.7785149958786662E-4</v>
      </c>
      <c r="AE79" s="1">
        <f t="shared" si="24"/>
        <v>3.3391235557594622E-7</v>
      </c>
      <c r="AF79" s="1">
        <f t="shared" si="33"/>
        <v>1.3649325450866261E-2</v>
      </c>
      <c r="AG79" s="11"/>
      <c r="AH79" s="1">
        <f t="shared" si="34"/>
        <v>1.3071473951278395E-2</v>
      </c>
      <c r="AI79" s="1">
        <f t="shared" si="35"/>
        <v>3.7615751467801051E-4</v>
      </c>
      <c r="AJ79" s="1">
        <f t="shared" si="36"/>
        <v>0.10669685069469588</v>
      </c>
      <c r="AK79" s="1">
        <f t="shared" si="37"/>
        <v>-7.2250711753608931E-4</v>
      </c>
      <c r="AL79" s="1">
        <f t="shared" si="38"/>
        <v>-3.1408698747193684</v>
      </c>
      <c r="AM79" s="1">
        <f t="shared" si="39"/>
        <v>-2767.0979254778317</v>
      </c>
      <c r="AN79" s="1">
        <f t="shared" si="40"/>
        <v>15.760667442373862</v>
      </c>
      <c r="AO79" s="1">
        <f t="shared" si="41"/>
        <v>16.116381560244662</v>
      </c>
      <c r="AP79" s="1">
        <f t="shared" si="42"/>
        <v>15.749285359715984</v>
      </c>
      <c r="AQ79" s="1">
        <f t="shared" si="43"/>
        <v>16.128822190955525</v>
      </c>
      <c r="AR79" s="1">
        <f t="shared" si="44"/>
        <v>15.736832302021799</v>
      </c>
      <c r="AS79" s="1">
        <f t="shared" si="45"/>
        <v>16.142513321935663</v>
      </c>
      <c r="AT79" s="1">
        <f t="shared" si="46"/>
        <v>15.723132594574444</v>
      </c>
      <c r="AU79" s="1">
        <f t="shared" si="47"/>
        <v>16.157676364926033</v>
      </c>
      <c r="AW79" s="1">
        <v>47000</v>
      </c>
      <c r="AX79" s="1">
        <f t="shared" si="52"/>
        <v>0.33845902940684197</v>
      </c>
      <c r="AY79" s="1">
        <f t="shared" si="53"/>
        <v>0.32562209501563449</v>
      </c>
      <c r="AZ79" s="1">
        <f t="shared" si="54"/>
        <v>1.2836934391207462E-2</v>
      </c>
      <c r="BA79" s="1">
        <f t="shared" si="55"/>
        <v>3.7695261679793202E-4</v>
      </c>
      <c r="BB79" s="1">
        <f t="shared" si="56"/>
        <v>0.10597008440600728</v>
      </c>
      <c r="BC79" s="1">
        <f t="shared" si="57"/>
        <v>-3.1401389645372113</v>
      </c>
      <c r="BD79" s="1">
        <f t="shared" si="58"/>
        <v>-1375.8098021344704</v>
      </c>
      <c r="BE79" s="1">
        <f t="shared" si="59"/>
        <v>22.097075250561861</v>
      </c>
      <c r="BF79" s="1">
        <f t="shared" si="60"/>
        <v>22.492507521505956</v>
      </c>
      <c r="BG79" s="1">
        <f t="shared" si="61"/>
        <v>22.07628811171082</v>
      </c>
      <c r="BH79" s="1">
        <f t="shared" si="62"/>
        <v>22.516379295039641</v>
      </c>
      <c r="BI79" s="1">
        <f t="shared" si="63"/>
        <v>22.052342725075032</v>
      </c>
      <c r="BJ79" s="1">
        <f t="shared" si="64"/>
        <v>22.544294986170126</v>
      </c>
      <c r="BK79" s="1">
        <f t="shared" si="65"/>
        <v>22.024384469734475</v>
      </c>
      <c r="BL79" s="1">
        <f t="shared" si="66"/>
        <v>22.577512271295554</v>
      </c>
    </row>
    <row r="80" spans="1:64">
      <c r="A80" s="29" t="s">
        <v>56</v>
      </c>
      <c r="B80" s="35"/>
      <c r="C80" s="33">
        <v>42193.482799999998</v>
      </c>
      <c r="D80" s="33"/>
      <c r="E80" s="1">
        <f t="shared" si="26"/>
        <v>873.00100728509233</v>
      </c>
      <c r="F80" s="1">
        <f t="shared" si="48"/>
        <v>873</v>
      </c>
      <c r="G80" s="1">
        <f t="shared" si="18"/>
        <v>4.1262999729951844E-4</v>
      </c>
      <c r="J80" s="1">
        <f>G80</f>
        <v>4.1262999729951844E-4</v>
      </c>
      <c r="P80" s="1">
        <f t="shared" si="28"/>
        <v>-1.1359580501446748E-2</v>
      </c>
      <c r="Q80" s="27">
        <f t="shared" si="29"/>
        <v>27174.982799999998</v>
      </c>
      <c r="R80" s="1">
        <f t="shared" si="30"/>
        <v>1.3858494002679181E-4</v>
      </c>
      <c r="S80" s="11">
        <v>1</v>
      </c>
      <c r="T80" s="1">
        <f t="shared" si="31"/>
        <v>1.3858494002679181E-4</v>
      </c>
      <c r="U80" s="1">
        <f t="shared" si="32"/>
        <v>1.1772210498746266E-2</v>
      </c>
      <c r="V80" s="91"/>
      <c r="Z80" s="1">
        <f t="shared" si="19"/>
        <v>873</v>
      </c>
      <c r="AA80" s="1">
        <f t="shared" si="20"/>
        <v>1.5532916433531035E-3</v>
      </c>
      <c r="AB80" s="1">
        <f t="shared" si="21"/>
        <v>-1.2500242147500333E-2</v>
      </c>
      <c r="AC80" s="1">
        <f t="shared" si="22"/>
        <v>1.1772210498746266E-2</v>
      </c>
      <c r="AD80" s="1">
        <f t="shared" si="23"/>
        <v>-1.140661646053585E-3</v>
      </c>
      <c r="AE80" s="1">
        <f t="shared" si="24"/>
        <v>1.3011089907776742E-6</v>
      </c>
      <c r="AF80" s="1">
        <f t="shared" si="33"/>
        <v>1.1772210498746266E-2</v>
      </c>
      <c r="AG80" s="11"/>
      <c r="AH80" s="1">
        <f t="shared" si="34"/>
        <v>1.2912872144799852E-2</v>
      </c>
      <c r="AI80" s="1">
        <f t="shared" si="35"/>
        <v>3.7665137549947048E-4</v>
      </c>
      <c r="AJ80" s="1">
        <f t="shared" si="36"/>
        <v>0.10619348073986987</v>
      </c>
      <c r="AK80" s="1">
        <f t="shared" si="37"/>
        <v>-1.2285627354994397E-3</v>
      </c>
      <c r="AL80" s="1">
        <f t="shared" si="38"/>
        <v>-3.1403636285589078</v>
      </c>
      <c r="AM80" s="1">
        <f t="shared" si="39"/>
        <v>-1627.3059522708838</v>
      </c>
      <c r="AN80" s="1">
        <f t="shared" si="40"/>
        <v>15.797543116141451</v>
      </c>
      <c r="AO80" s="1">
        <f t="shared" si="41"/>
        <v>16.185942251239705</v>
      </c>
      <c r="AP80" s="1">
        <f t="shared" si="42"/>
        <v>15.779464591031335</v>
      </c>
      <c r="AQ80" s="1">
        <f t="shared" si="43"/>
        <v>16.206420344141065</v>
      </c>
      <c r="AR80" s="1">
        <f t="shared" si="44"/>
        <v>15.758939964143094</v>
      </c>
      <c r="AS80" s="1">
        <f t="shared" si="45"/>
        <v>16.229949988582614</v>
      </c>
      <c r="AT80" s="1">
        <f t="shared" si="46"/>
        <v>15.735382832018709</v>
      </c>
      <c r="AU80" s="1">
        <f t="shared" si="47"/>
        <v>16.257355811337455</v>
      </c>
      <c r="AW80" s="1">
        <v>48000</v>
      </c>
      <c r="AX80" s="1">
        <f t="shared" si="52"/>
        <v>0.35351388426594876</v>
      </c>
      <c r="AY80" s="1">
        <f t="shared" si="53"/>
        <v>0.34105312023561185</v>
      </c>
      <c r="AZ80" s="1">
        <f t="shared" si="54"/>
        <v>1.246076403033692E-2</v>
      </c>
      <c r="BA80" s="1">
        <f t="shared" si="55"/>
        <v>3.7889360403853267E-4</v>
      </c>
      <c r="BB80" s="1">
        <f t="shared" si="56"/>
        <v>0.10498051876411348</v>
      </c>
      <c r="BC80" s="1">
        <f t="shared" si="57"/>
        <v>-3.1391438480164386</v>
      </c>
      <c r="BD80" s="1">
        <f t="shared" si="58"/>
        <v>-816.72429298615009</v>
      </c>
      <c r="BE80" s="1">
        <f t="shared" si="59"/>
        <v>22.169281455467566</v>
      </c>
      <c r="BF80" s="1">
        <f t="shared" si="60"/>
        <v>22.56807720615258</v>
      </c>
      <c r="BG80" s="1">
        <f t="shared" si="61"/>
        <v>22.13818436764441</v>
      </c>
      <c r="BH80" s="1">
        <f t="shared" si="62"/>
        <v>22.605662024119177</v>
      </c>
      <c r="BI80" s="1">
        <f t="shared" si="63"/>
        <v>22.100272628498399</v>
      </c>
      <c r="BJ80" s="1">
        <f t="shared" si="64"/>
        <v>22.652884186664721</v>
      </c>
      <c r="BK80" s="1">
        <f t="shared" si="65"/>
        <v>22.052855414689347</v>
      </c>
      <c r="BL80" s="1">
        <f t="shared" si="66"/>
        <v>22.714528692479632</v>
      </c>
    </row>
    <row r="81" spans="1:64">
      <c r="A81" s="29" t="s">
        <v>57</v>
      </c>
      <c r="B81" s="35" t="s">
        <v>54</v>
      </c>
      <c r="C81" s="33">
        <v>42215.807800000002</v>
      </c>
      <c r="D81" s="33">
        <v>2.0000000000000001E-4</v>
      </c>
      <c r="E81" s="1">
        <f t="shared" si="26"/>
        <v>927.49932264636061</v>
      </c>
      <c r="F81" s="1">
        <f t="shared" si="48"/>
        <v>927.5</v>
      </c>
      <c r="G81" s="1">
        <f t="shared" si="18"/>
        <v>-2.7747499552788213E-4</v>
      </c>
      <c r="J81" s="1">
        <f>G81</f>
        <v>-2.7747499552788213E-4</v>
      </c>
      <c r="P81" s="1">
        <f t="shared" si="28"/>
        <v>-1.1394360942916747E-2</v>
      </c>
      <c r="Q81" s="27">
        <f t="shared" si="29"/>
        <v>27197.307800000002</v>
      </c>
      <c r="R81" s="1">
        <f t="shared" si="30"/>
        <v>1.2358515316725202E-4</v>
      </c>
      <c r="S81" s="11">
        <v>1</v>
      </c>
      <c r="T81" s="1">
        <f t="shared" si="31"/>
        <v>1.2358515316725202E-4</v>
      </c>
      <c r="U81" s="1">
        <f t="shared" si="32"/>
        <v>1.1116885947388865E-2</v>
      </c>
      <c r="V81" s="91"/>
      <c r="Z81" s="1">
        <f t="shared" si="19"/>
        <v>927.5</v>
      </c>
      <c r="AA81" s="1">
        <f t="shared" si="20"/>
        <v>1.5039728782096293E-3</v>
      </c>
      <c r="AB81" s="1">
        <f t="shared" si="21"/>
        <v>-1.3175808816654259E-2</v>
      </c>
      <c r="AC81" s="1">
        <f t="shared" si="22"/>
        <v>1.1116885947388865E-2</v>
      </c>
      <c r="AD81" s="1">
        <f t="shared" si="23"/>
        <v>-1.7814478737375114E-3</v>
      </c>
      <c r="AE81" s="1">
        <f t="shared" si="24"/>
        <v>3.1735565268439002E-6</v>
      </c>
      <c r="AF81" s="1">
        <f t="shared" si="33"/>
        <v>1.1116885947388865E-2</v>
      </c>
      <c r="AG81" s="11"/>
      <c r="AH81" s="1">
        <f t="shared" si="34"/>
        <v>1.2898333821126377E-2</v>
      </c>
      <c r="AI81" s="1">
        <f t="shared" si="35"/>
        <v>3.7670614236295918E-4</v>
      </c>
      <c r="AJ81" s="1">
        <f t="shared" si="36"/>
        <v>0.10614993068396843</v>
      </c>
      <c r="AK81" s="1">
        <f t="shared" si="37"/>
        <v>-1.2723438461498212E-3</v>
      </c>
      <c r="AL81" s="1">
        <f t="shared" si="38"/>
        <v>-3.1403198309506357</v>
      </c>
      <c r="AM81" s="1">
        <f t="shared" si="39"/>
        <v>-1571.3106197661605</v>
      </c>
      <c r="AN81" s="1">
        <f t="shared" si="40"/>
        <v>15.800730891568938</v>
      </c>
      <c r="AO81" s="1">
        <f t="shared" si="41"/>
        <v>16.190769910232849</v>
      </c>
      <c r="AP81" s="1">
        <f t="shared" si="42"/>
        <v>15.78211233847856</v>
      </c>
      <c r="AQ81" s="1">
        <f t="shared" si="43"/>
        <v>16.211918001101239</v>
      </c>
      <c r="AR81" s="1">
        <f t="shared" si="44"/>
        <v>15.760913106474465</v>
      </c>
      <c r="AS81" s="1">
        <f t="shared" si="45"/>
        <v>16.236302345626488</v>
      </c>
      <c r="AT81" s="1">
        <f t="shared" si="46"/>
        <v>15.736498725983161</v>
      </c>
      <c r="AU81" s="1">
        <f t="shared" si="47"/>
        <v>16.264823206291986</v>
      </c>
      <c r="AW81" s="1">
        <v>49000</v>
      </c>
      <c r="AX81" s="1">
        <f t="shared" si="52"/>
        <v>0.36874504550296749</v>
      </c>
      <c r="AY81" s="1">
        <f t="shared" si="53"/>
        <v>0.35682897989049406</v>
      </c>
      <c r="AZ81" s="1">
        <f t="shared" si="54"/>
        <v>1.1916065612473461E-2</v>
      </c>
      <c r="BA81" s="1">
        <f t="shared" si="55"/>
        <v>3.8262024788249249E-4</v>
      </c>
      <c r="BB81" s="1">
        <f t="shared" si="56"/>
        <v>0.10376818322472392</v>
      </c>
      <c r="BC81" s="1">
        <f t="shared" si="57"/>
        <v>-3.1379248543550489</v>
      </c>
      <c r="BD81" s="1">
        <f t="shared" si="58"/>
        <v>-545.2855049776374</v>
      </c>
      <c r="BE81" s="1">
        <f t="shared" si="59"/>
        <v>22.257083896763387</v>
      </c>
      <c r="BF81" s="1">
        <f t="shared" si="60"/>
        <v>22.628022053354464</v>
      </c>
      <c r="BG81" s="1">
        <f t="shared" si="61"/>
        <v>22.216662304897344</v>
      </c>
      <c r="BH81" s="1">
        <f t="shared" si="62"/>
        <v>22.679314447432265</v>
      </c>
      <c r="BI81" s="1">
        <f t="shared" si="63"/>
        <v>22.164308051712062</v>
      </c>
      <c r="BJ81" s="1">
        <f t="shared" si="64"/>
        <v>22.749183128702509</v>
      </c>
      <c r="BK81" s="1">
        <f t="shared" si="65"/>
        <v>22.093728861285587</v>
      </c>
      <c r="BL81" s="1">
        <f t="shared" si="66"/>
        <v>22.851545113663715</v>
      </c>
    </row>
    <row r="82" spans="1:64">
      <c r="A82" s="29" t="s">
        <v>57</v>
      </c>
      <c r="B82" s="35" t="s">
        <v>50</v>
      </c>
      <c r="C82" s="33">
        <v>42216.832000000002</v>
      </c>
      <c r="D82" s="33">
        <v>2.9999999999999997E-4</v>
      </c>
      <c r="E82" s="1">
        <f t="shared" si="26"/>
        <v>929.99953203462451</v>
      </c>
      <c r="F82" s="1">
        <f t="shared" si="48"/>
        <v>930</v>
      </c>
      <c r="G82" s="1">
        <f t="shared" si="18"/>
        <v>-1.9169999723089859E-4</v>
      </c>
      <c r="J82" s="1">
        <f>G82</f>
        <v>-1.9169999723089859E-4</v>
      </c>
      <c r="P82" s="1">
        <f t="shared" si="28"/>
        <v>-1.1395931806558214E-2</v>
      </c>
      <c r="Q82" s="27">
        <f t="shared" si="29"/>
        <v>27198.332000000002</v>
      </c>
      <c r="R82" s="1">
        <f t="shared" si="30"/>
        <v>1.2553481043714205E-4</v>
      </c>
      <c r="S82" s="11">
        <v>1</v>
      </c>
      <c r="T82" s="1">
        <f t="shared" si="31"/>
        <v>1.2553481043714205E-4</v>
      </c>
      <c r="U82" s="1">
        <f t="shared" si="32"/>
        <v>1.1204231809327315E-2</v>
      </c>
      <c r="V82" s="91"/>
      <c r="Z82" s="1">
        <f t="shared" si="19"/>
        <v>930</v>
      </c>
      <c r="AA82" s="1">
        <f t="shared" si="20"/>
        <v>1.5017255837207737E-3</v>
      </c>
      <c r="AB82" s="1">
        <f t="shared" si="21"/>
        <v>-1.3089357387509886E-2</v>
      </c>
      <c r="AC82" s="1">
        <f t="shared" si="22"/>
        <v>1.1204231809327315E-2</v>
      </c>
      <c r="AD82" s="1">
        <f t="shared" si="23"/>
        <v>-1.6934255809516723E-3</v>
      </c>
      <c r="AE82" s="1">
        <f t="shared" si="24"/>
        <v>2.8676901982215088E-6</v>
      </c>
      <c r="AF82" s="1">
        <f t="shared" si="33"/>
        <v>1.1204231809327315E-2</v>
      </c>
      <c r="AG82" s="11"/>
      <c r="AH82" s="1">
        <f t="shared" si="34"/>
        <v>1.2897657390278988E-2</v>
      </c>
      <c r="AI82" s="1">
        <f t="shared" si="35"/>
        <v>3.7670872521078369E-4</v>
      </c>
      <c r="AJ82" s="1">
        <f t="shared" si="36"/>
        <v>0.10614791376798831</v>
      </c>
      <c r="AK82" s="1">
        <f t="shared" si="37"/>
        <v>-1.2743714578555573E-3</v>
      </c>
      <c r="AL82" s="1">
        <f t="shared" si="38"/>
        <v>-3.1403178025748257</v>
      </c>
      <c r="AM82" s="1">
        <f t="shared" si="39"/>
        <v>-1568.8105556214741</v>
      </c>
      <c r="AN82" s="1">
        <f t="shared" si="40"/>
        <v>15.800878514050645</v>
      </c>
      <c r="AO82" s="1">
        <f t="shared" si="41"/>
        <v>16.190990079747237</v>
      </c>
      <c r="AP82" s="1">
        <f t="shared" si="42"/>
        <v>15.782235093897173</v>
      </c>
      <c r="AQ82" s="1">
        <f t="shared" si="43"/>
        <v>16.212169101482854</v>
      </c>
      <c r="AR82" s="1">
        <f t="shared" si="44"/>
        <v>15.761004710137062</v>
      </c>
      <c r="AS82" s="1">
        <f t="shared" si="45"/>
        <v>16.236593035550769</v>
      </c>
      <c r="AT82" s="1">
        <f t="shared" si="46"/>
        <v>15.736550617773849</v>
      </c>
      <c r="AU82" s="1">
        <f t="shared" si="47"/>
        <v>16.265165747344945</v>
      </c>
      <c r="AW82" s="1">
        <v>50000</v>
      </c>
      <c r="AX82" s="1">
        <f t="shared" si="52"/>
        <v>0.38414112652908677</v>
      </c>
      <c r="AY82" s="1">
        <f t="shared" si="53"/>
        <v>0.37294967398028117</v>
      </c>
      <c r="AZ82" s="1">
        <f t="shared" si="54"/>
        <v>1.1191452548805603E-2</v>
      </c>
      <c r="BA82" s="1">
        <f t="shared" si="55"/>
        <v>3.8869756255843768E-4</v>
      </c>
      <c r="BB82" s="1">
        <f t="shared" si="56"/>
        <v>0.10238257342342351</v>
      </c>
      <c r="BC82" s="1">
        <f t="shared" si="57"/>
        <v>-3.1365318245311178</v>
      </c>
      <c r="BD82" s="1">
        <f t="shared" si="58"/>
        <v>-395.19132303125383</v>
      </c>
      <c r="BE82" s="1">
        <f t="shared" si="59"/>
        <v>22.356157144067197</v>
      </c>
      <c r="BF82" s="1">
        <f t="shared" si="60"/>
        <v>22.676108787490392</v>
      </c>
      <c r="BG82" s="1">
        <f t="shared" si="61"/>
        <v>22.309046224660861</v>
      </c>
      <c r="BH82" s="1">
        <f t="shared" si="62"/>
        <v>22.738598703769917</v>
      </c>
      <c r="BI82" s="1">
        <f t="shared" si="63"/>
        <v>22.24388752091436</v>
      </c>
      <c r="BJ82" s="1">
        <f t="shared" si="64"/>
        <v>22.831614519211101</v>
      </c>
      <c r="BK82" s="1">
        <f t="shared" si="65"/>
        <v>22.148806927638219</v>
      </c>
      <c r="BL82" s="1">
        <f t="shared" si="66"/>
        <v>22.988561534847793</v>
      </c>
    </row>
    <row r="83" spans="1:64">
      <c r="A83" s="29" t="s">
        <v>57</v>
      </c>
      <c r="B83" s="35" t="s">
        <v>50</v>
      </c>
      <c r="C83" s="33">
        <v>42241.820099999997</v>
      </c>
      <c r="D83" s="33">
        <v>2.9999999999999997E-4</v>
      </c>
      <c r="E83" s="1">
        <f t="shared" si="26"/>
        <v>990.99883120946754</v>
      </c>
      <c r="F83" s="1">
        <f t="shared" si="48"/>
        <v>991</v>
      </c>
      <c r="G83" s="1">
        <f t="shared" si="18"/>
        <v>-4.7879000339889899E-4</v>
      </c>
      <c r="J83" s="1">
        <f>G83</f>
        <v>-4.7879000339889899E-4</v>
      </c>
      <c r="P83" s="1">
        <f t="shared" si="28"/>
        <v>-1.1433593021318212E-2</v>
      </c>
      <c r="Q83" s="27">
        <f t="shared" si="29"/>
        <v>27223.320099999997</v>
      </c>
      <c r="R83" s="1">
        <f t="shared" si="30"/>
        <v>1.2000770916141409E-4</v>
      </c>
      <c r="S83" s="11">
        <v>1</v>
      </c>
      <c r="T83" s="1">
        <f t="shared" si="31"/>
        <v>1.2000770916141409E-4</v>
      </c>
      <c r="U83" s="1">
        <f t="shared" si="32"/>
        <v>1.0954803017919313E-2</v>
      </c>
      <c r="V83" s="91"/>
      <c r="Z83" s="1">
        <f t="shared" si="19"/>
        <v>991</v>
      </c>
      <c r="AA83" s="1">
        <f t="shared" si="20"/>
        <v>1.4472976453633532E-3</v>
      </c>
      <c r="AB83" s="1">
        <f t="shared" ref="AB83:AB146" si="68">IF(S83&lt;&gt;0,G83-AH83,-9999)</f>
        <v>-1.3359680670080464E-2</v>
      </c>
      <c r="AC83" s="1">
        <f t="shared" ref="AC83:AC146" si="69">+G83-P83</f>
        <v>1.0954803017919313E-2</v>
      </c>
      <c r="AD83" s="1">
        <f t="shared" si="23"/>
        <v>-1.9260876487622522E-3</v>
      </c>
      <c r="AE83" s="1">
        <f t="shared" si="24"/>
        <v>3.7098136307145008E-6</v>
      </c>
      <c r="AF83" s="1">
        <f t="shared" si="33"/>
        <v>1.0954803017919313E-2</v>
      </c>
      <c r="AG83" s="11"/>
      <c r="AH83" s="1">
        <f t="shared" si="34"/>
        <v>1.2880890666681565E-2</v>
      </c>
      <c r="AI83" s="1">
        <f t="shared" si="35"/>
        <v>3.7677371376831914E-4</v>
      </c>
      <c r="AJ83" s="1">
        <f t="shared" si="36"/>
        <v>0.10609818075940955</v>
      </c>
      <c r="AK83" s="1">
        <f t="shared" si="37"/>
        <v>-1.3243680605338659E-3</v>
      </c>
      <c r="AL83" s="1">
        <f t="shared" si="38"/>
        <v>-3.1402677871292779</v>
      </c>
      <c r="AM83" s="1">
        <f t="shared" si="39"/>
        <v>-1509.5858843591727</v>
      </c>
      <c r="AN83" s="1">
        <f t="shared" si="40"/>
        <v>15.804518246944053</v>
      </c>
      <c r="AO83" s="1">
        <f t="shared" si="41"/>
        <v>16.196327385066784</v>
      </c>
      <c r="AP83" s="1">
        <f t="shared" si="42"/>
        <v>15.785265626366645</v>
      </c>
      <c r="AQ83" s="1">
        <f t="shared" si="43"/>
        <v>16.218266336830602</v>
      </c>
      <c r="AR83" s="1">
        <f t="shared" si="44"/>
        <v>15.763269649872713</v>
      </c>
      <c r="AS83" s="1">
        <f t="shared" si="45"/>
        <v>16.243666607207086</v>
      </c>
      <c r="AT83" s="1">
        <f t="shared" si="46"/>
        <v>15.737836080001268</v>
      </c>
      <c r="AU83" s="1">
        <f t="shared" si="47"/>
        <v>16.273523749037174</v>
      </c>
    </row>
    <row r="84" spans="1:64">
      <c r="A84" s="29" t="s">
        <v>272</v>
      </c>
      <c r="B84" s="35"/>
      <c r="C84" s="33">
        <v>42243.460800000001</v>
      </c>
      <c r="D84" s="33"/>
      <c r="E84" s="1">
        <f t="shared" ref="E84:E147" si="70">+(C84-C$7)/C$8</f>
        <v>995.00399967591375</v>
      </c>
      <c r="F84" s="1">
        <f t="shared" si="48"/>
        <v>995</v>
      </c>
      <c r="G84" s="1">
        <f t="shared" si="18"/>
        <v>1.6384499976993538E-3</v>
      </c>
      <c r="J84" s="1">
        <f>G84</f>
        <v>1.6384499976993538E-3</v>
      </c>
      <c r="P84" s="1">
        <f t="shared" ref="P84:P147" si="71">+D$11+D$12*F84+D$13*F84^2</f>
        <v>-1.1436017780694788E-2</v>
      </c>
      <c r="Q84" s="27">
        <f t="shared" ref="Q84:Q147" si="72">+C84-15018.5</f>
        <v>27224.960800000001</v>
      </c>
      <c r="R84" s="1">
        <f t="shared" ref="R84:R147" si="73">+(P84-G84)^2</f>
        <v>1.7094170768826666E-4</v>
      </c>
      <c r="S84" s="11">
        <v>1</v>
      </c>
      <c r="T84" s="1">
        <f t="shared" ref="T84:T147" si="74">+S84*R84</f>
        <v>1.7094170768826666E-4</v>
      </c>
      <c r="U84" s="1">
        <f t="shared" ref="U84:U147" si="75">+G84-P84</f>
        <v>1.3074467778394142E-2</v>
      </c>
      <c r="V84" s="91"/>
      <c r="Z84" s="1">
        <f t="shared" si="19"/>
        <v>995</v>
      </c>
      <c r="AA84" s="1">
        <f t="shared" si="20"/>
        <v>1.4437557550921742E-3</v>
      </c>
      <c r="AB84" s="1">
        <f t="shared" si="68"/>
        <v>-1.1241323538087608E-2</v>
      </c>
      <c r="AC84" s="1">
        <f t="shared" si="69"/>
        <v>1.3074467778394142E-2</v>
      </c>
      <c r="AD84" s="1">
        <f t="shared" si="23"/>
        <v>1.946942426071796E-4</v>
      </c>
      <c r="AE84" s="1">
        <f t="shared" si="24"/>
        <v>3.7905848104383311E-8</v>
      </c>
      <c r="AF84" s="1">
        <f t="shared" ref="AF84:AF147" si="76">IF(S84&lt;&gt;0,G84-P84,-9999)</f>
        <v>1.3074467778394142E-2</v>
      </c>
      <c r="AG84" s="11"/>
      <c r="AH84" s="1">
        <f t="shared" si="34"/>
        <v>1.2879773535786962E-2</v>
      </c>
      <c r="AI84" s="1">
        <f t="shared" si="35"/>
        <v>3.7677810919301002E-4</v>
      </c>
      <c r="AJ84" s="1">
        <f t="shared" si="36"/>
        <v>0.10609488473035941</v>
      </c>
      <c r="AK84" s="1">
        <f t="shared" si="37"/>
        <v>-1.3276815496000994E-3</v>
      </c>
      <c r="AL84" s="1">
        <f t="shared" si="38"/>
        <v>-3.1402644723912982</v>
      </c>
      <c r="AM84" s="1">
        <f t="shared" si="39"/>
        <v>-1505.8184141253387</v>
      </c>
      <c r="AN84" s="1">
        <f t="shared" si="40"/>
        <v>15.804759445301462</v>
      </c>
      <c r="AO84" s="1">
        <f t="shared" si="41"/>
        <v>16.196675035995959</v>
      </c>
      <c r="AP84" s="1">
        <f t="shared" si="42"/>
        <v>15.78546671857816</v>
      </c>
      <c r="AQ84" s="1">
        <f t="shared" si="43"/>
        <v>16.218664164008477</v>
      </c>
      <c r="AR84" s="1">
        <f t="shared" si="44"/>
        <v>15.76342017565689</v>
      </c>
      <c r="AS84" s="1">
        <f t="shared" si="45"/>
        <v>16.244129148739521</v>
      </c>
      <c r="AT84" s="1">
        <f t="shared" si="46"/>
        <v>15.737921674612224</v>
      </c>
      <c r="AU84" s="1">
        <f t="shared" si="47"/>
        <v>16.274071814721911</v>
      </c>
    </row>
    <row r="85" spans="1:64">
      <c r="A85" s="29" t="s">
        <v>57</v>
      </c>
      <c r="B85" s="35" t="s">
        <v>50</v>
      </c>
      <c r="C85" s="33">
        <v>42248.784399999997</v>
      </c>
      <c r="D85" s="33">
        <v>2.0000000000000001E-4</v>
      </c>
      <c r="E85" s="1">
        <f t="shared" si="70"/>
        <v>1007.9996203548377</v>
      </c>
      <c r="F85" s="1">
        <f t="shared" si="48"/>
        <v>1008</v>
      </c>
      <c r="G85" s="1">
        <f t="shared" ref="G85:G148" si="77">+C85-(C$7+F85*C$8)</f>
        <v>-1.5552000695606694E-4</v>
      </c>
      <c r="J85" s="1">
        <f t="shared" ref="J85:J97" si="78">G85</f>
        <v>-1.5552000695606694E-4</v>
      </c>
      <c r="P85" s="1">
        <f t="shared" si="71"/>
        <v>-1.1443860144463606E-2</v>
      </c>
      <c r="Q85" s="27">
        <f t="shared" si="72"/>
        <v>27230.284399999997</v>
      </c>
      <c r="R85" s="1">
        <f t="shared" si="73"/>
        <v>1.2742662306006373E-4</v>
      </c>
      <c r="S85" s="11">
        <v>1</v>
      </c>
      <c r="T85" s="1">
        <f t="shared" si="74"/>
        <v>1.2742662306006373E-4</v>
      </c>
      <c r="U85" s="1">
        <f t="shared" si="75"/>
        <v>1.1288340137507539E-2</v>
      </c>
      <c r="V85" s="91"/>
      <c r="Z85" s="1">
        <f t="shared" ref="Z85:Z148" si="79">F85</f>
        <v>1008</v>
      </c>
      <c r="AA85" s="1">
        <f t="shared" ref="AA85:AA148" si="80">AB$3+AB$4*Z85+AB$5*Z85^2+AH85</f>
        <v>1.4322675952286468E-3</v>
      </c>
      <c r="AB85" s="1">
        <f t="shared" si="68"/>
        <v>-1.303164774664832E-2</v>
      </c>
      <c r="AC85" s="1">
        <f t="shared" si="69"/>
        <v>1.1288340137507539E-2</v>
      </c>
      <c r="AD85" s="1">
        <f t="shared" si="23"/>
        <v>-1.5877876021847138E-3</v>
      </c>
      <c r="AE85" s="1">
        <f t="shared" ref="AE85:AE148" si="81">+(G85-AA85)^2*S85</f>
        <v>2.5210694696514831E-6</v>
      </c>
      <c r="AF85" s="1">
        <f t="shared" si="76"/>
        <v>1.1288340137507539E-2</v>
      </c>
      <c r="AG85" s="11"/>
      <c r="AH85" s="1">
        <f t="shared" si="34"/>
        <v>1.2876127739692253E-2</v>
      </c>
      <c r="AI85" s="1">
        <f t="shared" si="35"/>
        <v>3.7679250993927216E-4</v>
      </c>
      <c r="AJ85" s="1">
        <f t="shared" si="36"/>
        <v>0.10608414308839914</v>
      </c>
      <c r="AK85" s="1">
        <f t="shared" si="37"/>
        <v>-1.3384800849005321E-3</v>
      </c>
      <c r="AL85" s="1">
        <f t="shared" si="38"/>
        <v>-3.1402536697857348</v>
      </c>
      <c r="AM85" s="1">
        <f t="shared" si="39"/>
        <v>-1493.6698226855624</v>
      </c>
      <c r="AN85" s="1">
        <f t="shared" si="40"/>
        <v>15.805545482027252</v>
      </c>
      <c r="AO85" s="1">
        <f t="shared" si="41"/>
        <v>16.197802917403283</v>
      </c>
      <c r="AP85" s="1">
        <f t="shared" si="42"/>
        <v>15.786122280933567</v>
      </c>
      <c r="AQ85" s="1">
        <f t="shared" si="43"/>
        <v>16.219955405924825</v>
      </c>
      <c r="AR85" s="1">
        <f t="shared" si="44"/>
        <v>15.763911092869339</v>
      </c>
      <c r="AS85" s="1">
        <f t="shared" si="45"/>
        <v>16.24563129821766</v>
      </c>
      <c r="AT85" s="1">
        <f t="shared" si="46"/>
        <v>15.738200970045311</v>
      </c>
      <c r="AU85" s="1">
        <f t="shared" si="47"/>
        <v>16.275853028197304</v>
      </c>
    </row>
    <row r="86" spans="1:64">
      <c r="A86" s="29" t="s">
        <v>56</v>
      </c>
      <c r="B86" s="35" t="s">
        <v>54</v>
      </c>
      <c r="C86" s="33">
        <v>42251.444799999997</v>
      </c>
      <c r="D86" s="33"/>
      <c r="E86" s="1">
        <f t="shared" si="70"/>
        <v>1014.4940131067806</v>
      </c>
      <c r="F86" s="1">
        <f t="shared" ref="F86:F149" si="82">ROUND(2*E86,0)/2</f>
        <v>1014.5</v>
      </c>
      <c r="G86" s="1">
        <f t="shared" si="77"/>
        <v>-2.452505003020633E-3</v>
      </c>
      <c r="J86" s="1">
        <f t="shared" si="78"/>
        <v>-2.452505003020633E-3</v>
      </c>
      <c r="P86" s="1">
        <f t="shared" si="71"/>
        <v>-1.1447759472465702E-2</v>
      </c>
      <c r="Q86" s="27">
        <f t="shared" si="72"/>
        <v>27232.944799999997</v>
      </c>
      <c r="R86" s="1">
        <f t="shared" si="73"/>
        <v>8.0914602970071488E-5</v>
      </c>
      <c r="S86" s="11">
        <v>1</v>
      </c>
      <c r="T86" s="1">
        <f t="shared" si="74"/>
        <v>8.0914602970071488E-5</v>
      </c>
      <c r="U86" s="1">
        <f t="shared" si="75"/>
        <v>8.995254469445069E-3</v>
      </c>
      <c r="V86" s="16"/>
      <c r="Z86" s="1">
        <f t="shared" si="79"/>
        <v>1014.5</v>
      </c>
      <c r="AA86" s="1">
        <f t="shared" si="80"/>
        <v>1.4265366801339205E-3</v>
      </c>
      <c r="AB86" s="1">
        <f t="shared" si="68"/>
        <v>-1.5326801155620256E-2</v>
      </c>
      <c r="AC86" s="1">
        <f t="shared" si="69"/>
        <v>8.995254469445069E-3</v>
      </c>
      <c r="AD86" s="1">
        <f t="shared" ref="AD86:AD149" si="83">G86-AA86</f>
        <v>-3.8790416831545535E-3</v>
      </c>
      <c r="AE86" s="1">
        <f t="shared" si="81"/>
        <v>1.5046964379650511E-5</v>
      </c>
      <c r="AF86" s="1">
        <f t="shared" si="76"/>
        <v>8.995254469445069E-3</v>
      </c>
      <c r="AG86" s="11"/>
      <c r="AH86" s="1">
        <f t="shared" ref="AH86:AH149" si="84">$AB$6*($AB$11/AI86*AJ86+$AB$12)</f>
        <v>1.2874296152599623E-2</v>
      </c>
      <c r="AI86" s="1">
        <f t="shared" ref="AI86:AI149" si="85">1+$AB$7*COS(AL86)</f>
        <v>3.7679977693649835E-4</v>
      </c>
      <c r="AJ86" s="1">
        <f t="shared" ref="AJ86:AJ149" si="86">SIN(AL86+RADIANS($AB$9))</f>
        <v>0.10607875533400901</v>
      </c>
      <c r="AK86" s="1">
        <f t="shared" ref="AK86:AK149" si="87">$AB$7*SIN(AL86)</f>
        <v>-1.3438963709035189E-3</v>
      </c>
      <c r="AL86" s="1">
        <f t="shared" ref="AL86:AL149" si="88">2*ATAN(AM86)</f>
        <v>-3.1402482514581269</v>
      </c>
      <c r="AM86" s="1">
        <f t="shared" ref="AM86:AM149" si="89">SQRT((1+$AB$7)/(1-$AB$7))*TAN(AN86/2)</f>
        <v>-1487.6499015104459</v>
      </c>
      <c r="AN86" s="1">
        <f t="shared" ref="AN86:AN149" si="90">$AU86+$AB$7*SIN(AO86)</f>
        <v>15.805939727834609</v>
      </c>
      <c r="AO86" s="1">
        <f t="shared" ref="AO86:AO149" si="91">$AU86+$AB$7*SIN(AP86)</f>
        <v>16.19836572048704</v>
      </c>
      <c r="AP86" s="1">
        <f t="shared" ref="AP86:AP149" si="92">$AU86+$AB$7*SIN(AQ86)</f>
        <v>15.78645121627792</v>
      </c>
      <c r="AQ86" s="1">
        <f t="shared" ref="AQ86:AQ149" si="93">$AU86+$AB$7*SIN(AR86)</f>
        <v>16.220600053333321</v>
      </c>
      <c r="AR86" s="1">
        <f t="shared" ref="AR86:AR149" si="94">$AU86+$AB$7*SIN(AS86)</f>
        <v>15.764157531985285</v>
      </c>
      <c r="AS86" s="1">
        <f t="shared" ref="AS86:AS149" si="95">$AU86+$AB$7*SIN(AT86)</f>
        <v>16.246381734989843</v>
      </c>
      <c r="AT86" s="1">
        <f t="shared" ref="AT86:AT149" si="96">$AU86+$AB$7*SIN(AU86)</f>
        <v>15.738341257146654</v>
      </c>
      <c r="AU86" s="1">
        <f t="shared" ref="AU86:AU149" si="97">RADIANS($AB$9)+$AB$18*(F86-AB$15)</f>
        <v>16.276743634935002</v>
      </c>
    </row>
    <row r="87" spans="1:64">
      <c r="A87" s="29" t="s">
        <v>272</v>
      </c>
      <c r="B87" s="35"/>
      <c r="C87" s="33">
        <v>42256.368000000002</v>
      </c>
      <c r="D87" s="33"/>
      <c r="E87" s="1">
        <f t="shared" si="70"/>
        <v>1026.5122037534459</v>
      </c>
      <c r="F87" s="1">
        <f t="shared" si="82"/>
        <v>1026.5</v>
      </c>
      <c r="G87" s="1">
        <f t="shared" si="77"/>
        <v>4.9992150015896186E-3</v>
      </c>
      <c r="J87" s="1">
        <f t="shared" si="78"/>
        <v>4.9992150015896186E-3</v>
      </c>
      <c r="P87" s="1">
        <f t="shared" si="71"/>
        <v>-1.1454919955231914E-2</v>
      </c>
      <c r="Q87" s="27">
        <f t="shared" si="72"/>
        <v>27237.868000000002</v>
      </c>
      <c r="R87" s="1">
        <f t="shared" si="73"/>
        <v>2.707385571772964E-4</v>
      </c>
      <c r="S87" s="11">
        <v>1</v>
      </c>
      <c r="T87" s="1">
        <f t="shared" si="74"/>
        <v>2.707385571772964E-4</v>
      </c>
      <c r="U87" s="1">
        <f t="shared" si="75"/>
        <v>1.6454134956821534E-2</v>
      </c>
      <c r="V87" s="16"/>
      <c r="Z87" s="1">
        <f t="shared" si="79"/>
        <v>1026.5</v>
      </c>
      <c r="AA87" s="1">
        <f t="shared" si="80"/>
        <v>1.4159795475174857E-3</v>
      </c>
      <c r="AB87" s="1">
        <f t="shared" si="68"/>
        <v>-7.8716845011597807E-3</v>
      </c>
      <c r="AC87" s="1">
        <f t="shared" si="69"/>
        <v>1.6454134956821534E-2</v>
      </c>
      <c r="AD87" s="1">
        <f t="shared" si="83"/>
        <v>3.5832354540721329E-3</v>
      </c>
      <c r="AE87" s="1">
        <f t="shared" si="81"/>
        <v>1.2839576319319525E-5</v>
      </c>
      <c r="AF87" s="1">
        <f t="shared" si="76"/>
        <v>1.6454134956821534E-2</v>
      </c>
      <c r="AG87" s="11"/>
      <c r="AH87" s="1">
        <f t="shared" si="84"/>
        <v>1.2870899502749399E-2</v>
      </c>
      <c r="AI87" s="1">
        <f t="shared" si="85"/>
        <v>3.7681331036265586E-4</v>
      </c>
      <c r="AJ87" s="1">
        <f t="shared" si="86"/>
        <v>0.10606877908275865</v>
      </c>
      <c r="AK87" s="1">
        <f t="shared" si="87"/>
        <v>-1.3539254444288522E-3</v>
      </c>
      <c r="AL87" s="1">
        <f t="shared" si="88"/>
        <v>-3.1402382186041566</v>
      </c>
      <c r="AM87" s="1">
        <f t="shared" si="89"/>
        <v>-1476.6302668349595</v>
      </c>
      <c r="AN87" s="1">
        <f t="shared" si="90"/>
        <v>15.806669713503538</v>
      </c>
      <c r="AO87" s="1">
        <f t="shared" si="91"/>
        <v>16.199402749839393</v>
      </c>
      <c r="AP87" s="1">
        <f t="shared" si="92"/>
        <v>15.787060502636738</v>
      </c>
      <c r="AQ87" s="1">
        <f t="shared" si="93"/>
        <v>16.221788465062914</v>
      </c>
      <c r="AR87" s="1">
        <f t="shared" si="94"/>
        <v>15.764614215441801</v>
      </c>
      <c r="AS87" s="1">
        <f t="shared" si="95"/>
        <v>16.247766036848404</v>
      </c>
      <c r="AT87" s="1">
        <f t="shared" si="96"/>
        <v>15.738601371113404</v>
      </c>
      <c r="AU87" s="1">
        <f t="shared" si="97"/>
        <v>16.27838783198921</v>
      </c>
    </row>
    <row r="88" spans="1:64">
      <c r="A88" s="29" t="s">
        <v>272</v>
      </c>
      <c r="B88" s="35"/>
      <c r="C88" s="33">
        <v>42257.387999999999</v>
      </c>
      <c r="D88" s="33"/>
      <c r="E88" s="1">
        <f t="shared" si="70"/>
        <v>1029.0021603791261</v>
      </c>
      <c r="F88" s="1">
        <f t="shared" si="82"/>
        <v>1029</v>
      </c>
      <c r="G88" s="1">
        <f t="shared" si="77"/>
        <v>8.8498999684816226E-4</v>
      </c>
      <c r="J88" s="1">
        <f t="shared" si="78"/>
        <v>8.8498999684816226E-4</v>
      </c>
      <c r="P88" s="1">
        <f t="shared" si="71"/>
        <v>-1.1456405472350743E-2</v>
      </c>
      <c r="Q88" s="27">
        <f t="shared" si="72"/>
        <v>27238.887999999999</v>
      </c>
      <c r="R88" s="1">
        <f t="shared" si="73"/>
        <v>1.5231004212716326E-4</v>
      </c>
      <c r="S88" s="11">
        <v>1</v>
      </c>
      <c r="T88" s="1">
        <f t="shared" si="74"/>
        <v>1.5231004212716326E-4</v>
      </c>
      <c r="U88" s="1">
        <f t="shared" si="75"/>
        <v>1.2341395469198905E-2</v>
      </c>
      <c r="V88" s="16"/>
      <c r="Z88" s="1">
        <f t="shared" si="79"/>
        <v>1029</v>
      </c>
      <c r="AA88" s="1">
        <f t="shared" si="80"/>
        <v>1.4137838992097588E-3</v>
      </c>
      <c r="AB88" s="1">
        <f t="shared" si="68"/>
        <v>-1.1985199374712339E-2</v>
      </c>
      <c r="AC88" s="1">
        <f t="shared" si="69"/>
        <v>1.2341395469198905E-2</v>
      </c>
      <c r="AD88" s="1">
        <f t="shared" si="83"/>
        <v>-5.2879390236159653E-4</v>
      </c>
      <c r="AE88" s="1">
        <f t="shared" si="81"/>
        <v>2.7962299117480569E-7</v>
      </c>
      <c r="AF88" s="1">
        <f t="shared" si="76"/>
        <v>1.2341395469198905E-2</v>
      </c>
      <c r="AG88" s="11"/>
      <c r="AH88" s="1">
        <f t="shared" si="84"/>
        <v>1.2870189371560502E-2</v>
      </c>
      <c r="AI88" s="1">
        <f t="shared" si="85"/>
        <v>3.7681614908224859E-4</v>
      </c>
      <c r="AJ88" s="1">
        <f t="shared" si="86"/>
        <v>0.10606669586259304</v>
      </c>
      <c r="AK88" s="1">
        <f t="shared" si="87"/>
        <v>-1.3560196934608675E-3</v>
      </c>
      <c r="AL88" s="1">
        <f t="shared" si="88"/>
        <v>-3.1402361235656833</v>
      </c>
      <c r="AM88" s="1">
        <f t="shared" si="89"/>
        <v>-1474.34974365332</v>
      </c>
      <c r="AN88" s="1">
        <f t="shared" si="90"/>
        <v>15.806822144188676</v>
      </c>
      <c r="AO88" s="1">
        <f t="shared" si="91"/>
        <v>16.199618472484545</v>
      </c>
      <c r="AP88" s="1">
        <f t="shared" si="92"/>
        <v>15.787187767273245</v>
      </c>
      <c r="AQ88" s="1">
        <f t="shared" si="93"/>
        <v>16.222035772026199</v>
      </c>
      <c r="AR88" s="1">
        <f t="shared" si="94"/>
        <v>15.764709638682396</v>
      </c>
      <c r="AS88" s="1">
        <f t="shared" si="95"/>
        <v>16.248054249935823</v>
      </c>
      <c r="AT88" s="1">
        <f t="shared" si="96"/>
        <v>15.738655745071862</v>
      </c>
      <c r="AU88" s="1">
        <f t="shared" si="97"/>
        <v>16.278730373042169</v>
      </c>
    </row>
    <row r="89" spans="1:64">
      <c r="A89" s="29" t="s">
        <v>272</v>
      </c>
      <c r="B89" s="35"/>
      <c r="C89" s="33">
        <v>42258.416499999999</v>
      </c>
      <c r="D89" s="33"/>
      <c r="E89" s="1">
        <f t="shared" si="70"/>
        <v>1031.512866643362</v>
      </c>
      <c r="F89" s="1">
        <f t="shared" si="82"/>
        <v>1031.5</v>
      </c>
      <c r="G89" s="1">
        <f t="shared" si="77"/>
        <v>5.2707649956573732E-3</v>
      </c>
      <c r="J89" s="1">
        <f t="shared" si="78"/>
        <v>5.2707649956573732E-3</v>
      </c>
      <c r="P89" s="1">
        <f t="shared" si="71"/>
        <v>-1.1457888834254353E-2</v>
      </c>
      <c r="Q89" s="27">
        <f t="shared" si="72"/>
        <v>27239.916499999999</v>
      </c>
      <c r="R89" s="1">
        <f t="shared" si="73"/>
        <v>2.7984785896102026E-4</v>
      </c>
      <c r="S89" s="11">
        <v>1</v>
      </c>
      <c r="T89" s="1">
        <f t="shared" si="74"/>
        <v>2.7984785896102026E-4</v>
      </c>
      <c r="U89" s="1">
        <f t="shared" si="75"/>
        <v>1.6728653829911726E-2</v>
      </c>
      <c r="V89" s="16"/>
      <c r="Z89" s="1">
        <f t="shared" si="79"/>
        <v>1031.5</v>
      </c>
      <c r="AA89" s="1">
        <f t="shared" si="80"/>
        <v>1.4115895442813938E-3</v>
      </c>
      <c r="AB89" s="1">
        <f t="shared" si="68"/>
        <v>-7.5987133828783731E-3</v>
      </c>
      <c r="AC89" s="1">
        <f t="shared" si="69"/>
        <v>1.6728653829911726E-2</v>
      </c>
      <c r="AD89" s="1">
        <f t="shared" si="83"/>
        <v>3.8591754513759794E-3</v>
      </c>
      <c r="AE89" s="1">
        <f t="shared" si="81"/>
        <v>1.4893235164502994E-5</v>
      </c>
      <c r="AF89" s="1">
        <f t="shared" si="76"/>
        <v>1.6728653829911726E-2</v>
      </c>
      <c r="AG89" s="11"/>
      <c r="AH89" s="1">
        <f t="shared" si="84"/>
        <v>1.2869478378535746E-2</v>
      </c>
      <c r="AI89" s="1">
        <f t="shared" si="85"/>
        <v>3.7681899446451173E-4</v>
      </c>
      <c r="AJ89" s="1">
        <f t="shared" si="86"/>
        <v>0.10606461097631113</v>
      </c>
      <c r="AK89" s="1">
        <f t="shared" si="87"/>
        <v>-1.3581156169553367E-3</v>
      </c>
      <c r="AL89" s="1">
        <f t="shared" si="88"/>
        <v>-3.1402340268521103</v>
      </c>
      <c r="AM89" s="1">
        <f t="shared" si="89"/>
        <v>-1472.0744387575999</v>
      </c>
      <c r="AN89" s="1">
        <f t="shared" si="90"/>
        <v>15.806974695600024</v>
      </c>
      <c r="AO89" s="1">
        <f t="shared" si="91"/>
        <v>16.199834083038922</v>
      </c>
      <c r="AP89" s="1">
        <f t="shared" si="92"/>
        <v>15.787315145682486</v>
      </c>
      <c r="AQ89" s="1">
        <f t="shared" si="93"/>
        <v>16.222282982804728</v>
      </c>
      <c r="AR89" s="1">
        <f t="shared" si="94"/>
        <v>15.764805158816843</v>
      </c>
      <c r="AS89" s="1">
        <f t="shared" si="95"/>
        <v>16.248342399798386</v>
      </c>
      <c r="AT89" s="1">
        <f t="shared" si="96"/>
        <v>15.738710182399634</v>
      </c>
      <c r="AU89" s="1">
        <f t="shared" si="97"/>
        <v>16.279072914095131</v>
      </c>
    </row>
    <row r="90" spans="1:64">
      <c r="A90" s="29" t="s">
        <v>57</v>
      </c>
      <c r="B90" s="35" t="s">
        <v>54</v>
      </c>
      <c r="C90" s="33">
        <v>42265.784800000001</v>
      </c>
      <c r="D90" s="33">
        <v>2.9999999999999997E-4</v>
      </c>
      <c r="E90" s="1">
        <f t="shared" si="70"/>
        <v>1049.499873903226</v>
      </c>
      <c r="F90" s="1">
        <f t="shared" si="82"/>
        <v>1049.5</v>
      </c>
      <c r="G90" s="1">
        <f t="shared" si="77"/>
        <v>-5.1654998969752342E-5</v>
      </c>
      <c r="J90" s="1">
        <f t="shared" si="78"/>
        <v>-5.1654998969752342E-5</v>
      </c>
      <c r="P90" s="1">
        <f t="shared" si="71"/>
        <v>-1.1468505418007105E-2</v>
      </c>
      <c r="Q90" s="27">
        <f t="shared" si="72"/>
        <v>27247.284800000001</v>
      </c>
      <c r="R90" s="1">
        <f t="shared" si="73"/>
        <v>1.3034447349067338E-4</v>
      </c>
      <c r="S90" s="11">
        <v>1</v>
      </c>
      <c r="T90" s="1">
        <f t="shared" si="74"/>
        <v>1.3034447349067338E-4</v>
      </c>
      <c r="U90" s="1">
        <f t="shared" si="75"/>
        <v>1.1416850419037353E-2</v>
      </c>
      <c r="V90" s="16"/>
      <c r="Z90" s="1">
        <f t="shared" si="79"/>
        <v>1049.5</v>
      </c>
      <c r="AA90" s="1">
        <f t="shared" si="80"/>
        <v>1.3958283218295283E-3</v>
      </c>
      <c r="AB90" s="1">
        <f t="shared" si="68"/>
        <v>-1.2915988738806386E-2</v>
      </c>
      <c r="AC90" s="1">
        <f t="shared" si="69"/>
        <v>1.1416850419037353E-2</v>
      </c>
      <c r="AD90" s="1">
        <f t="shared" si="83"/>
        <v>-1.4474833207992806E-3</v>
      </c>
      <c r="AE90" s="1">
        <f t="shared" si="81"/>
        <v>2.0952079639921132E-6</v>
      </c>
      <c r="AF90" s="1">
        <f t="shared" si="76"/>
        <v>1.1416850419037353E-2</v>
      </c>
      <c r="AG90" s="11"/>
      <c r="AH90" s="1">
        <f t="shared" si="84"/>
        <v>1.2864333739836633E-2</v>
      </c>
      <c r="AI90" s="1">
        <f t="shared" si="85"/>
        <v>3.7683967879509339E-4</v>
      </c>
      <c r="AJ90" s="1">
        <f t="shared" si="86"/>
        <v>0.10604955064955553</v>
      </c>
      <c r="AK90" s="1">
        <f t="shared" si="87"/>
        <v>-1.3732556577135246E-3</v>
      </c>
      <c r="AL90" s="1">
        <f t="shared" si="88"/>
        <v>-3.1402188811039902</v>
      </c>
      <c r="AM90" s="1">
        <f t="shared" si="89"/>
        <v>-1455.8449132785233</v>
      </c>
      <c r="AN90" s="1">
        <f t="shared" si="90"/>
        <v>15.808076626384178</v>
      </c>
      <c r="AO90" s="1">
        <f t="shared" si="91"/>
        <v>16.201383171150436</v>
      </c>
      <c r="AP90" s="1">
        <f t="shared" si="92"/>
        <v>15.788235628258596</v>
      </c>
      <c r="AQ90" s="1">
        <f t="shared" si="93"/>
        <v>16.22406005937313</v>
      </c>
      <c r="AR90" s="1">
        <f t="shared" si="94"/>
        <v>15.76549576598037</v>
      </c>
      <c r="AS90" s="1">
        <f t="shared" si="95"/>
        <v>16.250415209397882</v>
      </c>
      <c r="AT90" s="1">
        <f t="shared" si="96"/>
        <v>15.739104004881055</v>
      </c>
      <c r="AU90" s="1">
        <f t="shared" si="97"/>
        <v>16.281539209676442</v>
      </c>
    </row>
    <row r="91" spans="1:64">
      <c r="A91" s="29" t="s">
        <v>56</v>
      </c>
      <c r="B91" s="35"/>
      <c r="C91" s="33">
        <v>42268.447399999997</v>
      </c>
      <c r="D91" s="33"/>
      <c r="E91" s="1">
        <f t="shared" si="70"/>
        <v>1055.9996371498403</v>
      </c>
      <c r="F91" s="1">
        <f t="shared" si="82"/>
        <v>1056</v>
      </c>
      <c r="G91" s="1">
        <f t="shared" si="77"/>
        <v>-1.4864000695524737E-4</v>
      </c>
      <c r="J91" s="1">
        <f t="shared" si="78"/>
        <v>-1.4864000695524737E-4</v>
      </c>
      <c r="P91" s="1">
        <f t="shared" si="71"/>
        <v>-1.1472311726920386E-2</v>
      </c>
      <c r="Q91" s="27">
        <f t="shared" si="72"/>
        <v>27249.947399999997</v>
      </c>
      <c r="R91" s="1">
        <f t="shared" si="73"/>
        <v>1.2822554122153822E-4</v>
      </c>
      <c r="S91" s="11">
        <v>1</v>
      </c>
      <c r="T91" s="1">
        <f t="shared" si="74"/>
        <v>1.2822554122153822E-4</v>
      </c>
      <c r="U91" s="1">
        <f t="shared" si="75"/>
        <v>1.1323671719965138E-2</v>
      </c>
      <c r="V91" s="16"/>
      <c r="Z91" s="1">
        <f t="shared" si="79"/>
        <v>1056</v>
      </c>
      <c r="AA91" s="1">
        <f t="shared" si="80"/>
        <v>1.3901532021464505E-3</v>
      </c>
      <c r="AB91" s="1">
        <f t="shared" si="68"/>
        <v>-1.3011104936022084E-2</v>
      </c>
      <c r="AC91" s="1">
        <f t="shared" si="69"/>
        <v>1.1323671719965138E-2</v>
      </c>
      <c r="AD91" s="1">
        <f t="shared" si="83"/>
        <v>-1.5387932091016979E-3</v>
      </c>
      <c r="AE91" s="1">
        <f t="shared" si="81"/>
        <v>2.3678845403775015E-6</v>
      </c>
      <c r="AF91" s="1">
        <f t="shared" si="76"/>
        <v>1.1323671719965138E-2</v>
      </c>
      <c r="AG91" s="11"/>
      <c r="AH91" s="1">
        <f t="shared" si="84"/>
        <v>1.2862464929066836E-2</v>
      </c>
      <c r="AI91" s="1">
        <f t="shared" si="85"/>
        <v>3.7684723386366414E-4</v>
      </c>
      <c r="AJ91" s="1">
        <f t="shared" si="86"/>
        <v>0.10604409100791511</v>
      </c>
      <c r="AK91" s="1">
        <f t="shared" si="87"/>
        <v>-1.3787441910082553E-3</v>
      </c>
      <c r="AL91" s="1">
        <f t="shared" si="88"/>
        <v>-3.1402133905015979</v>
      </c>
      <c r="AM91" s="1">
        <f t="shared" si="89"/>
        <v>-1450.0494503596876</v>
      </c>
      <c r="AN91" s="1">
        <f t="shared" si="90"/>
        <v>15.808476080857506</v>
      </c>
      <c r="AO91" s="1">
        <f t="shared" si="91"/>
        <v>16.201941137031074</v>
      </c>
      <c r="AP91" s="1">
        <f t="shared" si="92"/>
        <v>15.788569473690272</v>
      </c>
      <c r="AQ91" s="1">
        <f t="shared" si="93"/>
        <v>16.224700554521387</v>
      </c>
      <c r="AR91" s="1">
        <f t="shared" si="94"/>
        <v>15.765746388093424</v>
      </c>
      <c r="AS91" s="1">
        <f t="shared" si="95"/>
        <v>16.25116291566518</v>
      </c>
      <c r="AT91" s="1">
        <f t="shared" si="96"/>
        <v>15.739247028749141</v>
      </c>
      <c r="AU91" s="1">
        <f t="shared" si="97"/>
        <v>16.28242981641414</v>
      </c>
    </row>
    <row r="92" spans="1:64">
      <c r="A92" s="29" t="s">
        <v>56</v>
      </c>
      <c r="B92" s="35"/>
      <c r="C92" s="33">
        <v>42268.447999999997</v>
      </c>
      <c r="D92" s="33"/>
      <c r="E92" s="1">
        <f t="shared" si="70"/>
        <v>1056.0011018302068</v>
      </c>
      <c r="F92" s="1">
        <f t="shared" si="82"/>
        <v>1056</v>
      </c>
      <c r="G92" s="1">
        <f t="shared" si="77"/>
        <v>4.5135999243939295E-4</v>
      </c>
      <c r="J92" s="1">
        <f t="shared" si="78"/>
        <v>4.5135999243939295E-4</v>
      </c>
      <c r="P92" s="1">
        <f t="shared" si="71"/>
        <v>-1.1472311726920386E-2</v>
      </c>
      <c r="Q92" s="27">
        <f t="shared" si="72"/>
        <v>27249.947999999997</v>
      </c>
      <c r="R92" s="1">
        <f t="shared" si="73"/>
        <v>1.4217394727106017E-4</v>
      </c>
      <c r="S92" s="11">
        <v>1</v>
      </c>
      <c r="T92" s="1">
        <f t="shared" si="74"/>
        <v>1.4217394727106017E-4</v>
      </c>
      <c r="U92" s="1">
        <f t="shared" si="75"/>
        <v>1.1923671719359779E-2</v>
      </c>
      <c r="V92" s="16"/>
      <c r="Z92" s="1">
        <f t="shared" si="79"/>
        <v>1056</v>
      </c>
      <c r="AA92" s="1">
        <f t="shared" si="80"/>
        <v>1.3901532021464505E-3</v>
      </c>
      <c r="AB92" s="1">
        <f t="shared" si="68"/>
        <v>-1.2411104936627443E-2</v>
      </c>
      <c r="AC92" s="1">
        <f t="shared" si="69"/>
        <v>1.1923671719359779E-2</v>
      </c>
      <c r="AD92" s="1">
        <f t="shared" si="83"/>
        <v>-9.3879320970705754E-4</v>
      </c>
      <c r="AE92" s="1">
        <f t="shared" si="81"/>
        <v>8.8133269059207935E-7</v>
      </c>
      <c r="AF92" s="1">
        <f t="shared" si="76"/>
        <v>1.1923671719359779E-2</v>
      </c>
      <c r="AG92" s="11"/>
      <c r="AH92" s="1">
        <f t="shared" si="84"/>
        <v>1.2862464929066836E-2</v>
      </c>
      <c r="AI92" s="1">
        <f t="shared" si="85"/>
        <v>3.7684723386366414E-4</v>
      </c>
      <c r="AJ92" s="1">
        <f t="shared" si="86"/>
        <v>0.10604409100791511</v>
      </c>
      <c r="AK92" s="1">
        <f t="shared" si="87"/>
        <v>-1.3787441910082553E-3</v>
      </c>
      <c r="AL92" s="1">
        <f t="shared" si="88"/>
        <v>-3.1402133905015979</v>
      </c>
      <c r="AM92" s="1">
        <f t="shared" si="89"/>
        <v>-1450.0494503596876</v>
      </c>
      <c r="AN92" s="1">
        <f t="shared" si="90"/>
        <v>15.808476080857506</v>
      </c>
      <c r="AO92" s="1">
        <f t="shared" si="91"/>
        <v>16.201941137031074</v>
      </c>
      <c r="AP92" s="1">
        <f t="shared" si="92"/>
        <v>15.788569473690272</v>
      </c>
      <c r="AQ92" s="1">
        <f t="shared" si="93"/>
        <v>16.224700554521387</v>
      </c>
      <c r="AR92" s="1">
        <f t="shared" si="94"/>
        <v>15.765746388093424</v>
      </c>
      <c r="AS92" s="1">
        <f t="shared" si="95"/>
        <v>16.25116291566518</v>
      </c>
      <c r="AT92" s="1">
        <f t="shared" si="96"/>
        <v>15.739247028749141</v>
      </c>
      <c r="AU92" s="1">
        <f t="shared" si="97"/>
        <v>16.28242981641414</v>
      </c>
    </row>
    <row r="93" spans="1:64">
      <c r="A93" s="29" t="s">
        <v>272</v>
      </c>
      <c r="B93" s="35"/>
      <c r="C93" s="33">
        <v>42307.361199999999</v>
      </c>
      <c r="D93" s="33"/>
      <c r="E93" s="1">
        <f t="shared" si="70"/>
        <v>1150.9934353269971</v>
      </c>
      <c r="F93" s="1">
        <f t="shared" si="82"/>
        <v>1151</v>
      </c>
      <c r="G93" s="1">
        <f t="shared" si="77"/>
        <v>-2.6891900051850826E-3</v>
      </c>
      <c r="J93" s="1">
        <f t="shared" si="78"/>
        <v>-2.6891900051850826E-3</v>
      </c>
      <c r="P93" s="1">
        <f t="shared" si="71"/>
        <v>-1.1526279862633673E-2</v>
      </c>
      <c r="Q93" s="27">
        <f t="shared" si="72"/>
        <v>27288.861199999999</v>
      </c>
      <c r="R93" s="1">
        <f t="shared" si="73"/>
        <v>7.8094157148620751E-5</v>
      </c>
      <c r="S93" s="11">
        <v>1</v>
      </c>
      <c r="T93" s="1">
        <f t="shared" si="74"/>
        <v>7.8094157148620751E-5</v>
      </c>
      <c r="U93" s="1">
        <f t="shared" si="75"/>
        <v>8.8370898574485907E-3</v>
      </c>
      <c r="V93" s="91"/>
      <c r="Z93" s="1">
        <f t="shared" si="79"/>
        <v>1151</v>
      </c>
      <c r="AA93" s="1">
        <f t="shared" si="80"/>
        <v>1.3081976842429077E-3</v>
      </c>
      <c r="AB93" s="1">
        <f t="shared" si="68"/>
        <v>-1.5523667552061663E-2</v>
      </c>
      <c r="AC93" s="1">
        <f t="shared" si="69"/>
        <v>8.8370898574485907E-3</v>
      </c>
      <c r="AD93" s="1">
        <f t="shared" si="83"/>
        <v>-3.9973876894279902E-3</v>
      </c>
      <c r="AE93" s="1">
        <f t="shared" si="81"/>
        <v>1.5979108339590446E-5</v>
      </c>
      <c r="AF93" s="1">
        <f t="shared" si="76"/>
        <v>8.8370898574485907E-3</v>
      </c>
      <c r="AG93" s="11"/>
      <c r="AH93" s="1">
        <f t="shared" si="84"/>
        <v>1.2834477546876581E-2</v>
      </c>
      <c r="AI93" s="1">
        <f t="shared" si="85"/>
        <v>3.7696296783662486E-4</v>
      </c>
      <c r="AJ93" s="1">
        <f t="shared" si="86"/>
        <v>0.1059630185696781</v>
      </c>
      <c r="AK93" s="1">
        <f t="shared" si="87"/>
        <v>-1.4602452700871269E-3</v>
      </c>
      <c r="AL93" s="1">
        <f t="shared" si="88"/>
        <v>-3.1401318586928095</v>
      </c>
      <c r="AM93" s="1">
        <f t="shared" si="89"/>
        <v>-1369.1173541719986</v>
      </c>
      <c r="AN93" s="1">
        <f t="shared" si="90"/>
        <v>15.814406753779839</v>
      </c>
      <c r="AO93" s="1">
        <f t="shared" si="91"/>
        <v>16.210009774338261</v>
      </c>
      <c r="AP93" s="1">
        <f t="shared" si="92"/>
        <v>15.793536397783363</v>
      </c>
      <c r="AQ93" s="1">
        <f t="shared" si="93"/>
        <v>16.233987131840347</v>
      </c>
      <c r="AR93" s="1">
        <f t="shared" si="94"/>
        <v>15.769484424273919</v>
      </c>
      <c r="AS93" s="1">
        <f t="shared" si="95"/>
        <v>16.262041580244134</v>
      </c>
      <c r="AT93" s="1">
        <f t="shared" si="96"/>
        <v>15.741386848361218</v>
      </c>
      <c r="AU93" s="1">
        <f t="shared" si="97"/>
        <v>16.295446376426629</v>
      </c>
    </row>
    <row r="94" spans="1:64">
      <c r="A94" s="29" t="s">
        <v>272</v>
      </c>
      <c r="B94" s="35"/>
      <c r="C94" s="33">
        <v>42532.464</v>
      </c>
      <c r="D94" s="33"/>
      <c r="E94" s="1">
        <f t="shared" si="70"/>
        <v>1700.499521916119</v>
      </c>
      <c r="F94" s="1">
        <f t="shared" si="82"/>
        <v>1700.5</v>
      </c>
      <c r="G94" s="1">
        <f t="shared" si="77"/>
        <v>-1.9584500114433467E-4</v>
      </c>
      <c r="J94" s="1">
        <f t="shared" si="78"/>
        <v>-1.9584500114433467E-4</v>
      </c>
      <c r="P94" s="1">
        <f t="shared" si="71"/>
        <v>-1.1777380889603973E-2</v>
      </c>
      <c r="Q94" s="27">
        <f t="shared" si="72"/>
        <v>27513.964</v>
      </c>
      <c r="R94" s="1">
        <f t="shared" si="73"/>
        <v>1.3413197353567857E-4</v>
      </c>
      <c r="S94" s="11">
        <v>1</v>
      </c>
      <c r="T94" s="1">
        <f t="shared" si="74"/>
        <v>1.3413197353567857E-4</v>
      </c>
      <c r="U94" s="1">
        <f t="shared" si="75"/>
        <v>1.1581535888459638E-2</v>
      </c>
      <c r="V94" s="16"/>
      <c r="Z94" s="1">
        <f t="shared" si="79"/>
        <v>1700.5</v>
      </c>
      <c r="AA94" s="1">
        <f t="shared" si="80"/>
        <v>8.6920991220896908E-4</v>
      </c>
      <c r="AB94" s="1">
        <f t="shared" si="68"/>
        <v>-1.2842435802957276E-2</v>
      </c>
      <c r="AC94" s="1">
        <f t="shared" si="69"/>
        <v>1.1581535888459638E-2</v>
      </c>
      <c r="AD94" s="1">
        <f t="shared" si="83"/>
        <v>-1.0650549133533038E-3</v>
      </c>
      <c r="AE94" s="1">
        <f t="shared" si="81"/>
        <v>1.1343419684580134E-6</v>
      </c>
      <c r="AF94" s="1">
        <f t="shared" si="76"/>
        <v>1.1581535888459638E-2</v>
      </c>
      <c r="AG94" s="11"/>
      <c r="AH94" s="1">
        <f t="shared" si="84"/>
        <v>1.2646590801812942E-2</v>
      </c>
      <c r="AI94" s="1">
        <f t="shared" si="85"/>
        <v>3.7785256096556363E-4</v>
      </c>
      <c r="AJ94" s="1">
        <f t="shared" si="86"/>
        <v>0.10544838591564212</v>
      </c>
      <c r="AK94" s="1">
        <f t="shared" si="87"/>
        <v>-1.9775821165827871E-3</v>
      </c>
      <c r="AL94" s="1">
        <f t="shared" si="88"/>
        <v>-3.139614326537207</v>
      </c>
      <c r="AM94" s="1">
        <f t="shared" si="89"/>
        <v>-1010.9548596066567</v>
      </c>
      <c r="AN94" s="1">
        <f t="shared" si="90"/>
        <v>15.852004399773511</v>
      </c>
      <c r="AO94" s="1">
        <f t="shared" si="91"/>
        <v>16.253559161302217</v>
      </c>
      <c r="AP94" s="1">
        <f t="shared" si="92"/>
        <v>15.825455199957542</v>
      </c>
      <c r="AQ94" s="1">
        <f t="shared" si="93"/>
        <v>16.284933033199884</v>
      </c>
      <c r="AR94" s="1">
        <f t="shared" si="94"/>
        <v>15.793905155626172</v>
      </c>
      <c r="AS94" s="1">
        <f t="shared" si="95"/>
        <v>16.323073624114649</v>
      </c>
      <c r="AT94" s="1">
        <f t="shared" si="96"/>
        <v>15.755662552577125</v>
      </c>
      <c r="AU94" s="1">
        <f t="shared" si="97"/>
        <v>16.370736899867282</v>
      </c>
    </row>
    <row r="95" spans="1:64">
      <c r="A95" s="29" t="s">
        <v>272</v>
      </c>
      <c r="B95" s="35"/>
      <c r="C95" s="33">
        <v>42537.576999999997</v>
      </c>
      <c r="D95" s="33"/>
      <c r="E95" s="1">
        <f t="shared" si="70"/>
        <v>1712.9810397858603</v>
      </c>
      <c r="F95" s="1">
        <f t="shared" si="82"/>
        <v>1713</v>
      </c>
      <c r="G95" s="1">
        <f t="shared" si="77"/>
        <v>-7.7669700040132739E-3</v>
      </c>
      <c r="J95" s="1">
        <f t="shared" si="78"/>
        <v>-7.7669700040132739E-3</v>
      </c>
      <c r="P95" s="1">
        <f t="shared" si="71"/>
        <v>-1.1781881692931859E-2</v>
      </c>
      <c r="Q95" s="27">
        <f t="shared" si="72"/>
        <v>27519.076999999997</v>
      </c>
      <c r="R95" s="1">
        <f t="shared" si="73"/>
        <v>1.6119515869815082E-5</v>
      </c>
      <c r="S95" s="11">
        <v>1</v>
      </c>
      <c r="T95" s="1">
        <f t="shared" si="74"/>
        <v>1.6119515869815082E-5</v>
      </c>
      <c r="U95" s="1">
        <f t="shared" si="75"/>
        <v>4.0149116889185849E-3</v>
      </c>
      <c r="V95" s="16"/>
      <c r="Z95" s="1">
        <f t="shared" si="79"/>
        <v>1713</v>
      </c>
      <c r="AA95" s="1">
        <f t="shared" si="80"/>
        <v>8.598954236341029E-4</v>
      </c>
      <c r="AB95" s="1">
        <f t="shared" si="68"/>
        <v>-2.0408747120579235E-2</v>
      </c>
      <c r="AC95" s="1">
        <f t="shared" si="69"/>
        <v>4.0149116889185849E-3</v>
      </c>
      <c r="AD95" s="1">
        <f t="shared" si="83"/>
        <v>-8.6268654276473768E-3</v>
      </c>
      <c r="AE95" s="1">
        <f t="shared" si="81"/>
        <v>7.4422807106737563E-5</v>
      </c>
      <c r="AF95" s="1">
        <f t="shared" si="76"/>
        <v>4.0149116889185849E-3</v>
      </c>
      <c r="AG95" s="11"/>
      <c r="AH95" s="1">
        <f t="shared" si="84"/>
        <v>1.2641777116565962E-2</v>
      </c>
      <c r="AI95" s="1">
        <f t="shared" si="85"/>
        <v>3.7787766978403248E-4</v>
      </c>
      <c r="AJ95" s="1">
        <f t="shared" si="86"/>
        <v>0.1054358002262184</v>
      </c>
      <c r="AK95" s="1">
        <f t="shared" si="87"/>
        <v>-1.9902335765775124E-3</v>
      </c>
      <c r="AL95" s="1">
        <f t="shared" si="88"/>
        <v>-3.1396016702948599</v>
      </c>
      <c r="AM95" s="1">
        <f t="shared" si="89"/>
        <v>-1004.5284379935966</v>
      </c>
      <c r="AN95" s="1">
        <f t="shared" si="90"/>
        <v>15.852922682188607</v>
      </c>
      <c r="AO95" s="1">
        <f t="shared" si="91"/>
        <v>16.254489120528543</v>
      </c>
      <c r="AP95" s="1">
        <f t="shared" si="92"/>
        <v>15.826243713059837</v>
      </c>
      <c r="AQ95" s="1">
        <f t="shared" si="93"/>
        <v>16.286036541788562</v>
      </c>
      <c r="AR95" s="1">
        <f t="shared" si="94"/>
        <v>15.794516855098713</v>
      </c>
      <c r="AS95" s="1">
        <f t="shared" si="95"/>
        <v>16.324422873795069</v>
      </c>
      <c r="AT95" s="1">
        <f t="shared" si="96"/>
        <v>15.756026562024106</v>
      </c>
      <c r="AU95" s="1">
        <f t="shared" si="97"/>
        <v>16.372449605132083</v>
      </c>
    </row>
    <row r="96" spans="1:64">
      <c r="A96" s="29" t="s">
        <v>272</v>
      </c>
      <c r="B96" s="35"/>
      <c r="C96" s="33">
        <v>42549.459300000002</v>
      </c>
      <c r="D96" s="33"/>
      <c r="E96" s="1">
        <f t="shared" si="70"/>
        <v>1741.9873256813735</v>
      </c>
      <c r="F96" s="1">
        <f t="shared" si="82"/>
        <v>1742</v>
      </c>
      <c r="G96" s="1">
        <f t="shared" si="77"/>
        <v>-5.1919800025643781E-3</v>
      </c>
      <c r="J96" s="1">
        <f t="shared" si="78"/>
        <v>-5.1919800025643781E-3</v>
      </c>
      <c r="P96" s="1">
        <f t="shared" si="71"/>
        <v>-1.1792116052531351E-2</v>
      </c>
      <c r="Q96" s="27">
        <f t="shared" si="72"/>
        <v>27530.959300000002</v>
      </c>
      <c r="R96" s="1">
        <f t="shared" si="73"/>
        <v>4.3561795878073635E-5</v>
      </c>
      <c r="S96" s="11">
        <v>1</v>
      </c>
      <c r="T96" s="1">
        <f t="shared" si="74"/>
        <v>4.3561795878073635E-5</v>
      </c>
      <c r="U96" s="1">
        <f t="shared" si="75"/>
        <v>6.6001360499669728E-3</v>
      </c>
      <c r="V96" s="16"/>
      <c r="Z96" s="1">
        <f t="shared" si="79"/>
        <v>1742</v>
      </c>
      <c r="AA96" s="1">
        <f t="shared" si="80"/>
        <v>8.3839738893649873E-4</v>
      </c>
      <c r="AB96" s="1">
        <f t="shared" si="68"/>
        <v>-1.7822493444032229E-2</v>
      </c>
      <c r="AC96" s="1">
        <f t="shared" si="69"/>
        <v>6.6001360499669728E-3</v>
      </c>
      <c r="AD96" s="1">
        <f t="shared" si="83"/>
        <v>-6.0303773915008768E-3</v>
      </c>
      <c r="AE96" s="1">
        <f t="shared" si="81"/>
        <v>3.6365451483924921E-5</v>
      </c>
      <c r="AF96" s="1">
        <f t="shared" si="76"/>
        <v>6.6001360499669728E-3</v>
      </c>
      <c r="AG96" s="11"/>
      <c r="AH96" s="1">
        <f t="shared" si="84"/>
        <v>1.263051344146785E-2</v>
      </c>
      <c r="AI96" s="1">
        <f t="shared" si="85"/>
        <v>3.779368351308765E-4</v>
      </c>
      <c r="AJ96" s="1">
        <f t="shared" si="86"/>
        <v>0.10540645550348425</v>
      </c>
      <c r="AK96" s="1">
        <f t="shared" si="87"/>
        <v>-2.0197315824293728E-3</v>
      </c>
      <c r="AL96" s="1">
        <f t="shared" si="88"/>
        <v>-3.1395721611372855</v>
      </c>
      <c r="AM96" s="1">
        <f t="shared" si="89"/>
        <v>-989.85735735832145</v>
      </c>
      <c r="AN96" s="1">
        <f t="shared" si="90"/>
        <v>15.85506350113018</v>
      </c>
      <c r="AO96" s="1">
        <f t="shared" si="91"/>
        <v>16.256636457924287</v>
      </c>
      <c r="AP96" s="1">
        <f t="shared" si="92"/>
        <v>15.828083594555022</v>
      </c>
      <c r="AQ96" s="1">
        <f t="shared" si="93"/>
        <v>16.288587148810134</v>
      </c>
      <c r="AR96" s="1">
        <f t="shared" si="94"/>
        <v>15.795945696831733</v>
      </c>
      <c r="AS96" s="1">
        <f t="shared" si="95"/>
        <v>16.327546198201176</v>
      </c>
      <c r="AT96" s="1">
        <f t="shared" si="96"/>
        <v>15.75687803433601</v>
      </c>
      <c r="AU96" s="1">
        <f t="shared" si="97"/>
        <v>16.37642308134642</v>
      </c>
    </row>
    <row r="97" spans="1:47">
      <c r="A97" s="29" t="s">
        <v>272</v>
      </c>
      <c r="B97" s="35"/>
      <c r="C97" s="33">
        <v>42555.403899999998</v>
      </c>
      <c r="D97" s="33"/>
      <c r="E97" s="1">
        <f t="shared" si="70"/>
        <v>1756.498890541229</v>
      </c>
      <c r="F97" s="1">
        <f t="shared" si="82"/>
        <v>1756.5</v>
      </c>
      <c r="G97" s="1">
        <f t="shared" si="77"/>
        <v>-4.5448500168276951E-4</v>
      </c>
      <c r="J97" s="1">
        <f t="shared" si="78"/>
        <v>-4.5448500168276951E-4</v>
      </c>
      <c r="P97" s="1">
        <f t="shared" si="71"/>
        <v>-1.1797124480171188E-2</v>
      </c>
      <c r="Q97" s="27">
        <f t="shared" si="72"/>
        <v>27536.903899999998</v>
      </c>
      <c r="R97" s="1">
        <f t="shared" si="73"/>
        <v>1.2865547033896402E-4</v>
      </c>
      <c r="S97" s="11">
        <v>1</v>
      </c>
      <c r="T97" s="1">
        <f t="shared" si="74"/>
        <v>1.2865547033896402E-4</v>
      </c>
      <c r="U97" s="1">
        <f t="shared" si="75"/>
        <v>1.1342639478488419E-2</v>
      </c>
      <c r="V97" s="16"/>
      <c r="Z97" s="1">
        <f t="shared" si="79"/>
        <v>1756.5</v>
      </c>
      <c r="AA97" s="1">
        <f t="shared" si="80"/>
        <v>8.2770668730648353E-4</v>
      </c>
      <c r="AB97" s="1">
        <f t="shared" si="68"/>
        <v>-1.3079316169160441E-2</v>
      </c>
      <c r="AC97" s="1">
        <f t="shared" si="69"/>
        <v>1.1342639478488419E-2</v>
      </c>
      <c r="AD97" s="1">
        <f t="shared" si="83"/>
        <v>-1.282191688989253E-3</v>
      </c>
      <c r="AE97" s="1">
        <f t="shared" si="81"/>
        <v>1.6440155273131133E-6</v>
      </c>
      <c r="AF97" s="1">
        <f t="shared" si="76"/>
        <v>1.1342639478488419E-2</v>
      </c>
      <c r="AG97" s="11"/>
      <c r="AH97" s="1">
        <f t="shared" si="84"/>
        <v>1.2624831167477672E-2</v>
      </c>
      <c r="AI97" s="1">
        <f t="shared" si="85"/>
        <v>3.7796690012115164E-4</v>
      </c>
      <c r="AJ97" s="1">
        <f t="shared" si="86"/>
        <v>0.10539170691004833</v>
      </c>
      <c r="AK97" s="1">
        <f t="shared" si="87"/>
        <v>-2.0345571801209561E-3</v>
      </c>
      <c r="AL97" s="1">
        <f t="shared" si="88"/>
        <v>-3.1395573299341133</v>
      </c>
      <c r="AM97" s="1">
        <f t="shared" si="89"/>
        <v>-982.64435928638989</v>
      </c>
      <c r="AN97" s="1">
        <f t="shared" si="90"/>
        <v>15.856139342349007</v>
      </c>
      <c r="AO97" s="1">
        <f t="shared" si="91"/>
        <v>16.257704810925127</v>
      </c>
      <c r="AP97" s="1">
        <f t="shared" si="92"/>
        <v>15.829009045044232</v>
      </c>
      <c r="AQ97" s="1">
        <f t="shared" si="93"/>
        <v>16.289857455503373</v>
      </c>
      <c r="AR97" s="1">
        <f t="shared" si="94"/>
        <v>15.796665203478547</v>
      </c>
      <c r="AS97" s="1">
        <f t="shared" si="95"/>
        <v>16.329104214434743</v>
      </c>
      <c r="AT97" s="1">
        <f t="shared" si="96"/>
        <v>15.757307435548114</v>
      </c>
      <c r="AU97" s="1">
        <f t="shared" si="97"/>
        <v>16.378409819453587</v>
      </c>
    </row>
    <row r="98" spans="1:47">
      <c r="A98" s="29" t="s">
        <v>272</v>
      </c>
      <c r="B98" s="35"/>
      <c r="C98" s="33">
        <v>42563.394</v>
      </c>
      <c r="D98" s="33"/>
      <c r="E98" s="1">
        <f t="shared" si="70"/>
        <v>1776.0037948891857</v>
      </c>
      <c r="F98" s="1">
        <f t="shared" si="82"/>
        <v>1776</v>
      </c>
      <c r="G98" s="1">
        <f t="shared" si="77"/>
        <v>1.554559996293392E-3</v>
      </c>
      <c r="J98" s="1">
        <f t="shared" ref="J98:J142" si="98">G98</f>
        <v>1.554559996293392E-3</v>
      </c>
      <c r="P98" s="1">
        <f t="shared" si="71"/>
        <v>-1.1803745639209591E-2</v>
      </c>
      <c r="Q98" s="27">
        <f t="shared" si="72"/>
        <v>27544.894</v>
      </c>
      <c r="R98" s="1">
        <f t="shared" si="73"/>
        <v>1.7844432945151074E-4</v>
      </c>
      <c r="S98" s="11">
        <v>1</v>
      </c>
      <c r="T98" s="1">
        <f t="shared" si="74"/>
        <v>1.7844432945151074E-4</v>
      </c>
      <c r="U98" s="1">
        <f t="shared" si="75"/>
        <v>1.3358305635502983E-2</v>
      </c>
      <c r="V98" s="16"/>
      <c r="Z98" s="1">
        <f t="shared" si="79"/>
        <v>1776</v>
      </c>
      <c r="AA98" s="1">
        <f t="shared" si="80"/>
        <v>8.1339064397667644E-4</v>
      </c>
      <c r="AB98" s="1">
        <f t="shared" si="68"/>
        <v>-1.1062576286892875E-2</v>
      </c>
      <c r="AC98" s="1">
        <f t="shared" si="69"/>
        <v>1.3358305635502983E-2</v>
      </c>
      <c r="AD98" s="1">
        <f t="shared" si="83"/>
        <v>7.4116935231671559E-4</v>
      </c>
      <c r="AE98" s="1">
        <f t="shared" si="81"/>
        <v>5.4933200881357963E-7</v>
      </c>
      <c r="AF98" s="1">
        <f t="shared" si="76"/>
        <v>1.3358305635502983E-2</v>
      </c>
      <c r="AG98" s="11"/>
      <c r="AH98" s="1">
        <f t="shared" si="84"/>
        <v>1.2617136283186267E-2</v>
      </c>
      <c r="AI98" s="1">
        <f t="shared" si="85"/>
        <v>3.7800784390595865E-4</v>
      </c>
      <c r="AJ98" s="1">
        <f t="shared" si="86"/>
        <v>0.10537179275762575</v>
      </c>
      <c r="AK98" s="1">
        <f t="shared" si="87"/>
        <v>-2.0545752691448656E-3</v>
      </c>
      <c r="AL98" s="1">
        <f t="shared" si="88"/>
        <v>-3.139537304275644</v>
      </c>
      <c r="AM98" s="1">
        <f t="shared" si="89"/>
        <v>-973.0702621470607</v>
      </c>
      <c r="AN98" s="1">
        <f t="shared" si="90"/>
        <v>15.857591847972724</v>
      </c>
      <c r="AO98" s="1">
        <f t="shared" si="91"/>
        <v>16.259135990040601</v>
      </c>
      <c r="AP98" s="1">
        <f t="shared" si="92"/>
        <v>15.83025939632692</v>
      </c>
      <c r="AQ98" s="1">
        <f t="shared" si="93"/>
        <v>16.291560546110123</v>
      </c>
      <c r="AR98" s="1">
        <f t="shared" si="94"/>
        <v>15.797638164582862</v>
      </c>
      <c r="AS98" s="1">
        <f t="shared" si="95"/>
        <v>16.331195631773504</v>
      </c>
      <c r="AT98" s="1">
        <f t="shared" si="96"/>
        <v>15.757888772632965</v>
      </c>
      <c r="AU98" s="1">
        <f t="shared" si="97"/>
        <v>16.381081639666679</v>
      </c>
    </row>
    <row r="99" spans="1:47">
      <c r="A99" s="29" t="s">
        <v>57</v>
      </c>
      <c r="B99" s="35" t="s">
        <v>50</v>
      </c>
      <c r="C99" s="33">
        <v>42572.813099999999</v>
      </c>
      <c r="D99" s="33">
        <v>4.0000000000000002E-4</v>
      </c>
      <c r="E99" s="1">
        <f t="shared" si="70"/>
        <v>1798.9970796470434</v>
      </c>
      <c r="F99" s="1">
        <f t="shared" si="82"/>
        <v>1799</v>
      </c>
      <c r="G99" s="1">
        <f t="shared" si="77"/>
        <v>-1.1963100041612051E-3</v>
      </c>
      <c r="J99" s="1">
        <f t="shared" si="98"/>
        <v>-1.1963100041612051E-3</v>
      </c>
      <c r="P99" s="1">
        <f t="shared" si="71"/>
        <v>-1.1811386673578674E-2</v>
      </c>
      <c r="Q99" s="27">
        <f t="shared" si="72"/>
        <v>27554.313099999999</v>
      </c>
      <c r="R99" s="1">
        <f t="shared" si="73"/>
        <v>1.1267985269761106E-4</v>
      </c>
      <c r="S99" s="11">
        <v>1</v>
      </c>
      <c r="T99" s="1">
        <f t="shared" si="74"/>
        <v>1.1267985269761106E-4</v>
      </c>
      <c r="U99" s="1">
        <f t="shared" si="75"/>
        <v>1.0615076669417469E-2</v>
      </c>
      <c r="V99" s="91"/>
      <c r="Z99" s="1">
        <f t="shared" si="79"/>
        <v>1799</v>
      </c>
      <c r="AA99" s="1">
        <f t="shared" si="80"/>
        <v>7.9659489701818485E-4</v>
      </c>
      <c r="AB99" s="1">
        <f t="shared" si="68"/>
        <v>-1.3804291574758064E-2</v>
      </c>
      <c r="AC99" s="1">
        <f t="shared" si="69"/>
        <v>1.0615076669417469E-2</v>
      </c>
      <c r="AD99" s="1">
        <f t="shared" si="83"/>
        <v>-1.99290490117939E-3</v>
      </c>
      <c r="AE99" s="1">
        <f t="shared" si="81"/>
        <v>3.9716699451448343E-6</v>
      </c>
      <c r="AF99" s="1">
        <f t="shared" si="76"/>
        <v>1.0615076669417469E-2</v>
      </c>
      <c r="AG99" s="11"/>
      <c r="AH99" s="1">
        <f t="shared" si="84"/>
        <v>1.2607981570596859E-2</v>
      </c>
      <c r="AI99" s="1">
        <f t="shared" si="85"/>
        <v>3.7805689689640598E-4</v>
      </c>
      <c r="AJ99" s="1">
        <f t="shared" si="86"/>
        <v>0.10534818695501262</v>
      </c>
      <c r="AK99" s="1">
        <f t="shared" si="87"/>
        <v>-2.0783042198558258E-3</v>
      </c>
      <c r="AL99" s="1">
        <f t="shared" si="88"/>
        <v>-3.1395135663512304</v>
      </c>
      <c r="AM99" s="1">
        <f t="shared" si="89"/>
        <v>-961.96024989719081</v>
      </c>
      <c r="AN99" s="1">
        <f t="shared" si="90"/>
        <v>15.859313407631157</v>
      </c>
      <c r="AO99" s="1">
        <f t="shared" si="91"/>
        <v>16.260815854870188</v>
      </c>
      <c r="AP99" s="1">
        <f t="shared" si="92"/>
        <v>15.831742675665874</v>
      </c>
      <c r="AQ99" s="1">
        <f t="shared" si="93"/>
        <v>16.293561574560876</v>
      </c>
      <c r="AR99" s="1">
        <f t="shared" si="94"/>
        <v>15.79879364928733</v>
      </c>
      <c r="AS99" s="1">
        <f t="shared" si="95"/>
        <v>16.333656743589295</v>
      </c>
      <c r="AT99" s="1">
        <f t="shared" si="96"/>
        <v>15.758580171549808</v>
      </c>
      <c r="AU99" s="1">
        <f t="shared" si="97"/>
        <v>16.384233017353914</v>
      </c>
    </row>
    <row r="100" spans="1:47">
      <c r="A100" s="29" t="s">
        <v>272</v>
      </c>
      <c r="B100" s="30"/>
      <c r="C100" s="33">
        <v>42576.496400000004</v>
      </c>
      <c r="D100" s="30"/>
      <c r="E100" s="1">
        <f t="shared" si="70"/>
        <v>1807.9885083131287</v>
      </c>
      <c r="F100" s="1">
        <f t="shared" si="82"/>
        <v>1808</v>
      </c>
      <c r="G100" s="1">
        <f t="shared" si="77"/>
        <v>-4.7075199981918558E-3</v>
      </c>
      <c r="J100" s="1">
        <f t="shared" si="98"/>
        <v>-4.7075199981918558E-3</v>
      </c>
      <c r="P100" s="1">
        <f t="shared" si="71"/>
        <v>-1.1814326987390558E-2</v>
      </c>
      <c r="Q100" s="27">
        <f t="shared" si="72"/>
        <v>27557.996400000004</v>
      </c>
      <c r="R100" s="1">
        <f t="shared" si="73"/>
        <v>5.0506705581723521E-5</v>
      </c>
      <c r="S100" s="11">
        <v>1</v>
      </c>
      <c r="T100" s="1">
        <f t="shared" si="74"/>
        <v>5.0506705581723521E-5</v>
      </c>
      <c r="U100" s="1">
        <f t="shared" si="75"/>
        <v>7.1068069891987024E-3</v>
      </c>
      <c r="Z100" s="1">
        <f t="shared" si="79"/>
        <v>1808</v>
      </c>
      <c r="AA100" s="1">
        <f t="shared" si="80"/>
        <v>7.9004905212340902E-4</v>
      </c>
      <c r="AB100" s="1">
        <f t="shared" si="68"/>
        <v>-1.7311896037705825E-2</v>
      </c>
      <c r="AC100" s="1">
        <f t="shared" si="69"/>
        <v>7.1068069891987024E-3</v>
      </c>
      <c r="AD100" s="1">
        <f t="shared" si="83"/>
        <v>-5.4975690503152649E-3</v>
      </c>
      <c r="AE100" s="1">
        <f t="shared" si="81"/>
        <v>3.0223265462984282E-5</v>
      </c>
      <c r="AF100" s="1">
        <f t="shared" si="76"/>
        <v>7.1068069891987024E-3</v>
      </c>
      <c r="AG100" s="11"/>
      <c r="AH100" s="1">
        <f t="shared" si="84"/>
        <v>1.2604376039513967E-2</v>
      </c>
      <c r="AI100" s="1">
        <f t="shared" si="85"/>
        <v>3.7807631718089763E-4</v>
      </c>
      <c r="AJ100" s="1">
        <f t="shared" si="86"/>
        <v>0.10533891544268863</v>
      </c>
      <c r="AK100" s="1">
        <f t="shared" si="87"/>
        <v>-2.087624083692818E-3</v>
      </c>
      <c r="AL100" s="1">
        <f t="shared" si="88"/>
        <v>-3.1395042429625315</v>
      </c>
      <c r="AM100" s="1">
        <f t="shared" si="89"/>
        <v>-957.66572291032946</v>
      </c>
      <c r="AN100" s="1">
        <f t="shared" si="90"/>
        <v>15.859989512010278</v>
      </c>
      <c r="AO100" s="1">
        <f t="shared" si="91"/>
        <v>16.26147078537992</v>
      </c>
      <c r="AP100" s="1">
        <f t="shared" si="92"/>
        <v>15.832325591212545</v>
      </c>
      <c r="AQ100" s="1">
        <f t="shared" si="93"/>
        <v>16.294342303706514</v>
      </c>
      <c r="AR100" s="1">
        <f t="shared" si="94"/>
        <v>15.799248120884512</v>
      </c>
      <c r="AS100" s="1">
        <f t="shared" si="95"/>
        <v>16.334618106697441</v>
      </c>
      <c r="AT100" s="1">
        <f t="shared" si="96"/>
        <v>15.75885240898322</v>
      </c>
      <c r="AU100" s="1">
        <f t="shared" si="97"/>
        <v>16.385466165144567</v>
      </c>
    </row>
    <row r="101" spans="1:47">
      <c r="A101" s="29" t="s">
        <v>272</v>
      </c>
      <c r="B101" s="30"/>
      <c r="C101" s="93">
        <v>42579.779000000002</v>
      </c>
      <c r="D101" s="30"/>
      <c r="E101" s="1">
        <f t="shared" si="70"/>
        <v>1816.0017746067363</v>
      </c>
      <c r="F101" s="1">
        <f t="shared" si="82"/>
        <v>1816</v>
      </c>
      <c r="G101" s="1">
        <f t="shared" si="77"/>
        <v>7.2696000279393047E-4</v>
      </c>
      <c r="J101" s="1">
        <f t="shared" si="98"/>
        <v>7.2696000279393047E-4</v>
      </c>
      <c r="P101" s="1">
        <f t="shared" si="71"/>
        <v>-1.1816917150926216E-2</v>
      </c>
      <c r="Q101" s="27">
        <f t="shared" si="72"/>
        <v>27561.279000000002</v>
      </c>
      <c r="R101" s="1">
        <f t="shared" si="73"/>
        <v>1.5734885404762223E-4</v>
      </c>
      <c r="S101" s="11">
        <v>1</v>
      </c>
      <c r="T101" s="1">
        <f t="shared" si="74"/>
        <v>1.5734885404762223E-4</v>
      </c>
      <c r="U101" s="1">
        <f t="shared" si="75"/>
        <v>1.2543877153720146E-2</v>
      </c>
      <c r="Z101" s="1">
        <f t="shared" si="79"/>
        <v>1816</v>
      </c>
      <c r="AA101" s="1">
        <f t="shared" si="80"/>
        <v>7.8424296769750296E-4</v>
      </c>
      <c r="AB101" s="1">
        <f t="shared" si="68"/>
        <v>-1.1874200115829788E-2</v>
      </c>
      <c r="AC101" s="1">
        <f t="shared" si="69"/>
        <v>1.2543877153720146E-2</v>
      </c>
      <c r="AD101" s="1">
        <f t="shared" si="83"/>
        <v>-5.7282964903572486E-5</v>
      </c>
      <c r="AE101" s="1">
        <f t="shared" si="81"/>
        <v>3.2813380681439172E-9</v>
      </c>
      <c r="AF101" s="1">
        <f t="shared" si="76"/>
        <v>1.2543877153720146E-2</v>
      </c>
      <c r="AG101" s="11"/>
      <c r="AH101" s="1">
        <f t="shared" si="84"/>
        <v>1.2601160118623719E-2</v>
      </c>
      <c r="AI101" s="1">
        <f t="shared" si="85"/>
        <v>3.7809368680119526E-4</v>
      </c>
      <c r="AJ101" s="1">
        <f t="shared" si="86"/>
        <v>0.10533065786486558</v>
      </c>
      <c r="AK101" s="1">
        <f t="shared" si="87"/>
        <v>-2.0959247173950989E-3</v>
      </c>
      <c r="AL101" s="1">
        <f t="shared" si="88"/>
        <v>-3.1394959391892971</v>
      </c>
      <c r="AM101" s="1">
        <f t="shared" si="89"/>
        <v>-953.87300570104844</v>
      </c>
      <c r="AN101" s="1">
        <f t="shared" si="90"/>
        <v>15.86059164761331</v>
      </c>
      <c r="AO101" s="1">
        <f t="shared" si="91"/>
        <v>16.262051810949199</v>
      </c>
      <c r="AP101" s="1">
        <f t="shared" si="92"/>
        <v>15.832844918241671</v>
      </c>
      <c r="AQ101" s="1">
        <f t="shared" si="93"/>
        <v>16.295035207563242</v>
      </c>
      <c r="AR101" s="1">
        <f t="shared" si="94"/>
        <v>15.79965319406632</v>
      </c>
      <c r="AS101" s="1">
        <f t="shared" si="95"/>
        <v>16.33547185630286</v>
      </c>
      <c r="AT101" s="1">
        <f t="shared" si="96"/>
        <v>15.759095197701273</v>
      </c>
      <c r="AU101" s="1">
        <f t="shared" si="97"/>
        <v>16.386562296514043</v>
      </c>
    </row>
    <row r="102" spans="1:47">
      <c r="A102" s="29" t="s">
        <v>274</v>
      </c>
      <c r="B102" s="32" t="s">
        <v>54</v>
      </c>
      <c r="C102" s="33">
        <v>42580.801399999997</v>
      </c>
      <c r="D102" s="30"/>
      <c r="E102" s="1">
        <f t="shared" si="70"/>
        <v>1818.4975899538827</v>
      </c>
      <c r="F102" s="1">
        <f t="shared" si="82"/>
        <v>1818.5</v>
      </c>
      <c r="G102" s="1">
        <f t="shared" si="77"/>
        <v>-9.8726500436896458E-4</v>
      </c>
      <c r="J102" s="1">
        <f t="shared" si="98"/>
        <v>-9.8726500436896458E-4</v>
      </c>
      <c r="P102" s="1">
        <f t="shared" si="71"/>
        <v>-1.1817722051079149E-2</v>
      </c>
      <c r="Q102" s="27">
        <f t="shared" si="72"/>
        <v>27562.301399999997</v>
      </c>
      <c r="R102" s="1">
        <f t="shared" si="73"/>
        <v>1.1729879984063429E-4</v>
      </c>
      <c r="S102" s="11">
        <v>1</v>
      </c>
      <c r="T102" s="1">
        <f t="shared" si="74"/>
        <v>1.1729879984063429E-4</v>
      </c>
      <c r="U102" s="1">
        <f t="shared" si="75"/>
        <v>1.0830457046710184E-2</v>
      </c>
      <c r="Z102" s="1">
        <f t="shared" si="79"/>
        <v>1818.5</v>
      </c>
      <c r="AA102" s="1">
        <f t="shared" si="80"/>
        <v>7.8243096599921874E-4</v>
      </c>
      <c r="AB102" s="1">
        <f t="shared" si="68"/>
        <v>-1.3587418021447332E-2</v>
      </c>
      <c r="AC102" s="1">
        <f t="shared" si="69"/>
        <v>1.0830457046710184E-2</v>
      </c>
      <c r="AD102" s="1">
        <f t="shared" si="83"/>
        <v>-1.7696959703681833E-3</v>
      </c>
      <c r="AE102" s="1">
        <f t="shared" si="81"/>
        <v>3.131823827537386E-6</v>
      </c>
      <c r="AF102" s="1">
        <f t="shared" si="76"/>
        <v>1.0830457046710184E-2</v>
      </c>
      <c r="AG102" s="11"/>
      <c r="AH102" s="1">
        <f t="shared" si="84"/>
        <v>1.2600153017078368E-2</v>
      </c>
      <c r="AI102" s="1">
        <f t="shared" si="85"/>
        <v>3.7809913554409658E-4</v>
      </c>
      <c r="AJ102" s="1">
        <f t="shared" si="86"/>
        <v>0.10532807424215111</v>
      </c>
      <c r="AK102" s="1">
        <f t="shared" si="87"/>
        <v>-2.0985218098609868E-3</v>
      </c>
      <c r="AL102" s="1">
        <f t="shared" si="88"/>
        <v>-3.1394933411145085</v>
      </c>
      <c r="AM102" s="1">
        <f t="shared" si="89"/>
        <v>-952.69250720289961</v>
      </c>
      <c r="AN102" s="1">
        <f t="shared" si="90"/>
        <v>15.860780037403995</v>
      </c>
      <c r="AO102" s="1">
        <f t="shared" si="91"/>
        <v>16.262233162597326</v>
      </c>
      <c r="AP102" s="1">
        <f t="shared" si="92"/>
        <v>15.833007435522466</v>
      </c>
      <c r="AQ102" s="1">
        <f t="shared" si="93"/>
        <v>16.295251532025951</v>
      </c>
      <c r="AR102" s="1">
        <f t="shared" si="94"/>
        <v>15.799779991477465</v>
      </c>
      <c r="AS102" s="1">
        <f t="shared" si="95"/>
        <v>16.335738499371033</v>
      </c>
      <c r="AT102" s="1">
        <f t="shared" si="96"/>
        <v>15.759171223736749</v>
      </c>
      <c r="AU102" s="1">
        <f t="shared" si="97"/>
        <v>16.386904837567002</v>
      </c>
    </row>
    <row r="103" spans="1:47">
      <c r="A103" s="29" t="s">
        <v>57</v>
      </c>
      <c r="B103" s="35" t="s">
        <v>50</v>
      </c>
      <c r="C103" s="33">
        <v>42581.826200000003</v>
      </c>
      <c r="D103" s="33">
        <v>2.0000000000000001E-4</v>
      </c>
      <c r="E103" s="1">
        <f t="shared" si="70"/>
        <v>1820.999264022531</v>
      </c>
      <c r="F103" s="1">
        <f t="shared" si="82"/>
        <v>1821</v>
      </c>
      <c r="G103" s="1">
        <f t="shared" si="77"/>
        <v>-3.014899994013831E-4</v>
      </c>
      <c r="J103" s="1">
        <f t="shared" si="98"/>
        <v>-3.014899994013831E-4</v>
      </c>
      <c r="P103" s="1">
        <f t="shared" si="71"/>
        <v>-1.1818524796016866E-2</v>
      </c>
      <c r="Q103" s="27">
        <f t="shared" si="72"/>
        <v>27563.326200000003</v>
      </c>
      <c r="R103" s="1">
        <f t="shared" si="73"/>
        <v>1.3264209050645184E-4</v>
      </c>
      <c r="S103" s="11">
        <v>1</v>
      </c>
      <c r="T103" s="1">
        <f t="shared" si="74"/>
        <v>1.3264209050645184E-4</v>
      </c>
      <c r="U103" s="1">
        <f t="shared" si="75"/>
        <v>1.1517034796615483E-2</v>
      </c>
      <c r="V103" s="91"/>
      <c r="Z103" s="1">
        <f t="shared" si="79"/>
        <v>1821</v>
      </c>
      <c r="AA103" s="1">
        <f t="shared" si="80"/>
        <v>7.8062010630004265E-4</v>
      </c>
      <c r="AB103" s="1">
        <f t="shared" si="68"/>
        <v>-1.2900634901718291E-2</v>
      </c>
      <c r="AC103" s="1">
        <f t="shared" si="69"/>
        <v>1.1517034796615483E-2</v>
      </c>
      <c r="AD103" s="1">
        <f t="shared" si="83"/>
        <v>-1.0821101057014258E-3</v>
      </c>
      <c r="AE103" s="1">
        <f t="shared" si="81"/>
        <v>1.1709622808611507E-6</v>
      </c>
      <c r="AF103" s="1">
        <f t="shared" si="76"/>
        <v>1.1517034796615483E-2</v>
      </c>
      <c r="AG103" s="11"/>
      <c r="AH103" s="1">
        <f t="shared" si="84"/>
        <v>1.2599144902316908E-2</v>
      </c>
      <c r="AI103" s="1">
        <f t="shared" si="85"/>
        <v>3.7810459417919606E-4</v>
      </c>
      <c r="AJ103" s="1">
        <f t="shared" si="86"/>
        <v>0.10532548913029664</v>
      </c>
      <c r="AK103" s="1">
        <f t="shared" si="87"/>
        <v>-2.1011203985010561E-3</v>
      </c>
      <c r="AL103" s="1">
        <f t="shared" si="88"/>
        <v>-3.1394907415429656</v>
      </c>
      <c r="AM103" s="1">
        <f t="shared" si="89"/>
        <v>-951.51424945657016</v>
      </c>
      <c r="AN103" s="1">
        <f t="shared" si="90"/>
        <v>15.860968533007453</v>
      </c>
      <c r="AO103" s="1">
        <f t="shared" si="91"/>
        <v>16.262414410100856</v>
      </c>
      <c r="AP103" s="1">
        <f t="shared" si="92"/>
        <v>15.83317006112906</v>
      </c>
      <c r="AQ103" s="1">
        <f t="shared" si="93"/>
        <v>16.295467757445252</v>
      </c>
      <c r="AR103" s="1">
        <f t="shared" si="94"/>
        <v>15.799906889869909</v>
      </c>
      <c r="AS103" s="1">
        <f t="shared" si="95"/>
        <v>16.336005069204703</v>
      </c>
      <c r="AT103" s="1">
        <f t="shared" si="96"/>
        <v>15.759247323426957</v>
      </c>
      <c r="AU103" s="1">
        <f t="shared" si="97"/>
        <v>16.387247378619961</v>
      </c>
    </row>
    <row r="104" spans="1:47">
      <c r="A104" s="29" t="s">
        <v>274</v>
      </c>
      <c r="B104" s="35" t="s">
        <v>50</v>
      </c>
      <c r="C104" s="33">
        <v>42581.826300000001</v>
      </c>
      <c r="D104" s="33"/>
      <c r="E104" s="1">
        <f t="shared" si="70"/>
        <v>1820.9995081359193</v>
      </c>
      <c r="F104" s="1">
        <f t="shared" si="82"/>
        <v>1821</v>
      </c>
      <c r="G104" s="1">
        <f t="shared" si="77"/>
        <v>-2.0149000192759559E-4</v>
      </c>
      <c r="J104" s="1">
        <f t="shared" si="98"/>
        <v>-2.0149000192759559E-4</v>
      </c>
      <c r="P104" s="1">
        <f t="shared" si="71"/>
        <v>-1.1818524796016866E-2</v>
      </c>
      <c r="Q104" s="27">
        <f t="shared" si="72"/>
        <v>27563.326300000001</v>
      </c>
      <c r="R104" s="1">
        <f t="shared" si="73"/>
        <v>1.3495549740708072E-4</v>
      </c>
      <c r="S104" s="11">
        <v>1</v>
      </c>
      <c r="T104" s="1">
        <f t="shared" si="74"/>
        <v>1.3495549740708072E-4</v>
      </c>
      <c r="U104" s="1">
        <f t="shared" si="75"/>
        <v>1.161703479408927E-2</v>
      </c>
      <c r="V104" s="91"/>
      <c r="Z104" s="1">
        <f t="shared" si="79"/>
        <v>1821</v>
      </c>
      <c r="AA104" s="1">
        <f t="shared" si="80"/>
        <v>7.8062010630004265E-4</v>
      </c>
      <c r="AB104" s="1">
        <f t="shared" si="68"/>
        <v>-1.2800634904244504E-2</v>
      </c>
      <c r="AC104" s="1">
        <f t="shared" si="69"/>
        <v>1.161703479408927E-2</v>
      </c>
      <c r="AD104" s="1">
        <f t="shared" si="83"/>
        <v>-9.8211010822763824E-4</v>
      </c>
      <c r="AE104" s="1">
        <f t="shared" si="81"/>
        <v>9.6454026468290336E-7</v>
      </c>
      <c r="AF104" s="1">
        <f t="shared" si="76"/>
        <v>1.161703479408927E-2</v>
      </c>
      <c r="AG104" s="11"/>
      <c r="AH104" s="1">
        <f t="shared" si="84"/>
        <v>1.2599144902316908E-2</v>
      </c>
      <c r="AI104" s="1">
        <f t="shared" si="85"/>
        <v>3.7810459417919606E-4</v>
      </c>
      <c r="AJ104" s="1">
        <f t="shared" si="86"/>
        <v>0.10532548913029664</v>
      </c>
      <c r="AK104" s="1">
        <f t="shared" si="87"/>
        <v>-2.1011203985010561E-3</v>
      </c>
      <c r="AL104" s="1">
        <f t="shared" si="88"/>
        <v>-3.1394907415429656</v>
      </c>
      <c r="AM104" s="1">
        <f t="shared" si="89"/>
        <v>-951.51424945657016</v>
      </c>
      <c r="AN104" s="1">
        <f t="shared" si="90"/>
        <v>15.860968533007453</v>
      </c>
      <c r="AO104" s="1">
        <f t="shared" si="91"/>
        <v>16.262414410100856</v>
      </c>
      <c r="AP104" s="1">
        <f t="shared" si="92"/>
        <v>15.83317006112906</v>
      </c>
      <c r="AQ104" s="1">
        <f t="shared" si="93"/>
        <v>16.295467757445252</v>
      </c>
      <c r="AR104" s="1">
        <f t="shared" si="94"/>
        <v>15.799906889869909</v>
      </c>
      <c r="AS104" s="1">
        <f t="shared" si="95"/>
        <v>16.336005069204703</v>
      </c>
      <c r="AT104" s="1">
        <f t="shared" si="96"/>
        <v>15.759247323426957</v>
      </c>
      <c r="AU104" s="1">
        <f t="shared" si="97"/>
        <v>16.387247378619961</v>
      </c>
    </row>
    <row r="105" spans="1:47">
      <c r="A105" s="29" t="s">
        <v>272</v>
      </c>
      <c r="B105" s="35" t="s">
        <v>50</v>
      </c>
      <c r="C105" s="33">
        <v>42588.379699999998</v>
      </c>
      <c r="D105" s="33"/>
      <c r="E105" s="1">
        <f t="shared" si="70"/>
        <v>1836.9972353425624</v>
      </c>
      <c r="F105" s="1">
        <f t="shared" si="82"/>
        <v>1837</v>
      </c>
      <c r="G105" s="1">
        <f t="shared" si="77"/>
        <v>-1.1325300001772121E-3</v>
      </c>
      <c r="J105" s="1">
        <f t="shared" si="98"/>
        <v>-1.1325300001772121E-3</v>
      </c>
      <c r="P105" s="1">
        <f t="shared" si="71"/>
        <v>-1.1823611328121885E-2</v>
      </c>
      <c r="Q105" s="27">
        <f t="shared" si="72"/>
        <v>27569.879699999998</v>
      </c>
      <c r="R105" s="1">
        <f t="shared" si="73"/>
        <v>1.1429921996072723E-4</v>
      </c>
      <c r="S105" s="11">
        <v>1</v>
      </c>
      <c r="T105" s="1">
        <f t="shared" si="74"/>
        <v>1.1429921996072723E-4</v>
      </c>
      <c r="U105" s="1">
        <f t="shared" si="75"/>
        <v>1.0691081327944673E-2</v>
      </c>
      <c r="V105" s="91"/>
      <c r="Z105" s="1">
        <f t="shared" si="79"/>
        <v>1837</v>
      </c>
      <c r="AA105" s="1">
        <f t="shared" si="80"/>
        <v>7.6905761928617103E-4</v>
      </c>
      <c r="AB105" s="1">
        <f t="shared" si="68"/>
        <v>-1.3725198947585268E-2</v>
      </c>
      <c r="AC105" s="1">
        <f t="shared" si="69"/>
        <v>1.0691081327944673E-2</v>
      </c>
      <c r="AD105" s="1">
        <f t="shared" si="83"/>
        <v>-1.9015876194633831E-3</v>
      </c>
      <c r="AE105" s="1">
        <f t="shared" si="81"/>
        <v>3.6160354744964163E-6</v>
      </c>
      <c r="AF105" s="1">
        <f t="shared" si="76"/>
        <v>1.0691081327944673E-2</v>
      </c>
      <c r="AG105" s="11"/>
      <c r="AH105" s="1">
        <f t="shared" si="84"/>
        <v>1.2592668947408056E-2</v>
      </c>
      <c r="AI105" s="1">
        <f t="shared" si="85"/>
        <v>3.7813976437295338E-4</v>
      </c>
      <c r="AJ105" s="1">
        <f t="shared" si="86"/>
        <v>0.10530890919629335</v>
      </c>
      <c r="AK105" s="1">
        <f t="shared" si="87"/>
        <v>-2.1177867501851336E-3</v>
      </c>
      <c r="AL105" s="1">
        <f t="shared" si="88"/>
        <v>-3.1394740688869809</v>
      </c>
      <c r="AM105" s="1">
        <f t="shared" si="89"/>
        <v>-944.02609878106</v>
      </c>
      <c r="AN105" s="1">
        <f t="shared" si="90"/>
        <v>15.862177406719086</v>
      </c>
      <c r="AO105" s="1">
        <f t="shared" si="91"/>
        <v>16.263571930518946</v>
      </c>
      <c r="AP105" s="1">
        <f t="shared" si="92"/>
        <v>15.834213428333236</v>
      </c>
      <c r="AQ105" s="1">
        <f t="shared" si="93"/>
        <v>16.296849254816973</v>
      </c>
      <c r="AR105" s="1">
        <f t="shared" si="94"/>
        <v>15.800721431153939</v>
      </c>
      <c r="AS105" s="1">
        <f t="shared" si="95"/>
        <v>16.337709379965208</v>
      </c>
      <c r="AT105" s="1">
        <f t="shared" si="96"/>
        <v>15.759736107660339</v>
      </c>
      <c r="AU105" s="1">
        <f t="shared" si="97"/>
        <v>16.389439641358909</v>
      </c>
    </row>
    <row r="106" spans="1:47">
      <c r="A106" s="29" t="s">
        <v>272</v>
      </c>
      <c r="B106" s="35" t="s">
        <v>50</v>
      </c>
      <c r="C106" s="33">
        <v>42590.43</v>
      </c>
      <c r="D106" s="33"/>
      <c r="E106" s="1">
        <f t="shared" si="70"/>
        <v>1842.0022922735961</v>
      </c>
      <c r="F106" s="1">
        <f t="shared" si="82"/>
        <v>1842</v>
      </c>
      <c r="G106" s="1">
        <f t="shared" si="77"/>
        <v>9.3901999935042113E-4</v>
      </c>
      <c r="J106" s="1">
        <f t="shared" si="98"/>
        <v>9.3901999935042113E-4</v>
      </c>
      <c r="P106" s="1">
        <f t="shared" si="71"/>
        <v>-1.1825182765596871E-2</v>
      </c>
      <c r="Q106" s="27">
        <f t="shared" si="72"/>
        <v>27571.93</v>
      </c>
      <c r="R106" s="1">
        <f t="shared" si="73"/>
        <v>1.6292487222468809E-4</v>
      </c>
      <c r="S106" s="11">
        <v>1</v>
      </c>
      <c r="T106" s="1">
        <f t="shared" si="74"/>
        <v>1.6292487222468809E-4</v>
      </c>
      <c r="U106" s="1">
        <f t="shared" si="75"/>
        <v>1.2764202764947292E-2</v>
      </c>
      <c r="V106" s="91"/>
      <c r="Z106" s="1">
        <f t="shared" si="79"/>
        <v>1842</v>
      </c>
      <c r="AA106" s="1">
        <f t="shared" si="80"/>
        <v>7.6545391435971742E-4</v>
      </c>
      <c r="AB106" s="1">
        <f t="shared" si="68"/>
        <v>-1.1651616680606167E-2</v>
      </c>
      <c r="AC106" s="1">
        <f t="shared" si="69"/>
        <v>1.2764202764947292E-2</v>
      </c>
      <c r="AD106" s="1">
        <f t="shared" si="83"/>
        <v>1.7356608499070371E-4</v>
      </c>
      <c r="AE106" s="1">
        <f t="shared" si="81"/>
        <v>3.0125185859000182E-8</v>
      </c>
      <c r="AF106" s="1">
        <f t="shared" si="76"/>
        <v>1.2764202764947292E-2</v>
      </c>
      <c r="AG106" s="11"/>
      <c r="AH106" s="1">
        <f t="shared" si="84"/>
        <v>1.2590636679956588E-2</v>
      </c>
      <c r="AI106" s="1">
        <f t="shared" si="85"/>
        <v>3.7815083866410415E-4</v>
      </c>
      <c r="AJ106" s="1">
        <f t="shared" si="86"/>
        <v>0.10530371549178662</v>
      </c>
      <c r="AK106" s="1">
        <f t="shared" si="87"/>
        <v>-2.1230075190660654E-3</v>
      </c>
      <c r="AL106" s="1">
        <f t="shared" si="88"/>
        <v>-3.1394688461431439</v>
      </c>
      <c r="AM106" s="1">
        <f t="shared" si="89"/>
        <v>-941.70460292696021</v>
      </c>
      <c r="AN106" s="1">
        <f t="shared" si="90"/>
        <v>15.862556065723613</v>
      </c>
      <c r="AO106" s="1">
        <f t="shared" si="91"/>
        <v>16.263932782749169</v>
      </c>
      <c r="AP106" s="1">
        <f t="shared" si="92"/>
        <v>15.834540389139496</v>
      </c>
      <c r="AQ106" s="1">
        <f t="shared" si="93"/>
        <v>16.297280140812287</v>
      </c>
      <c r="AR106" s="1">
        <f t="shared" si="94"/>
        <v>15.800976823796812</v>
      </c>
      <c r="AS106" s="1">
        <f t="shared" si="95"/>
        <v>16.338241360419087</v>
      </c>
      <c r="AT106" s="1">
        <f t="shared" si="96"/>
        <v>15.759889472989958</v>
      </c>
      <c r="AU106" s="1">
        <f t="shared" si="97"/>
        <v>16.39012472346483</v>
      </c>
    </row>
    <row r="107" spans="1:47">
      <c r="A107" s="29" t="s">
        <v>274</v>
      </c>
      <c r="B107" s="32" t="s">
        <v>50</v>
      </c>
      <c r="C107" s="33">
        <v>42590.838499999998</v>
      </c>
      <c r="D107" s="30"/>
      <c r="E107" s="1">
        <f t="shared" si="70"/>
        <v>1842.9994954908393</v>
      </c>
      <c r="F107" s="1">
        <f t="shared" si="82"/>
        <v>1843</v>
      </c>
      <c r="G107" s="1">
        <f t="shared" si="77"/>
        <v>-2.0667000353569165E-4</v>
      </c>
      <c r="J107" s="1">
        <f t="shared" si="98"/>
        <v>-2.0667000353569165E-4</v>
      </c>
      <c r="P107" s="1">
        <f t="shared" si="71"/>
        <v>-1.1825496018588564E-2</v>
      </c>
      <c r="Q107" s="27">
        <f t="shared" si="72"/>
        <v>27572.338499999998</v>
      </c>
      <c r="R107" s="1">
        <f t="shared" si="73"/>
        <v>1.349971179680694E-4</v>
      </c>
      <c r="S107" s="11">
        <v>1</v>
      </c>
      <c r="T107" s="1">
        <f t="shared" si="74"/>
        <v>1.349971179680694E-4</v>
      </c>
      <c r="U107" s="1">
        <f t="shared" si="75"/>
        <v>1.1618826015052873E-2</v>
      </c>
      <c r="Z107" s="1">
        <f t="shared" si="79"/>
        <v>1843</v>
      </c>
      <c r="AA107" s="1">
        <f t="shared" si="80"/>
        <v>7.6473371979116425E-4</v>
      </c>
      <c r="AB107" s="1">
        <f t="shared" si="68"/>
        <v>-1.279689974191542E-2</v>
      </c>
      <c r="AC107" s="1">
        <f t="shared" si="69"/>
        <v>1.1618826015052873E-2</v>
      </c>
      <c r="AD107" s="1">
        <f t="shared" si="83"/>
        <v>-9.714037233268559E-4</v>
      </c>
      <c r="AE107" s="1">
        <f t="shared" si="81"/>
        <v>9.4362519369327886E-7</v>
      </c>
      <c r="AF107" s="1">
        <f t="shared" si="76"/>
        <v>1.1618826015052873E-2</v>
      </c>
      <c r="AG107" s="11"/>
      <c r="AH107" s="1">
        <f t="shared" si="84"/>
        <v>1.2590229738379729E-2</v>
      </c>
      <c r="AI107" s="1">
        <f t="shared" si="85"/>
        <v>3.7815305831412349E-4</v>
      </c>
      <c r="AJ107" s="1">
        <f t="shared" si="86"/>
        <v>0.10530267603897425</v>
      </c>
      <c r="AK107" s="1">
        <f t="shared" si="87"/>
        <v>-2.1240523881093233E-3</v>
      </c>
      <c r="AL107" s="1">
        <f t="shared" si="88"/>
        <v>-3.1394678008788319</v>
      </c>
      <c r="AM107" s="1">
        <f t="shared" si="89"/>
        <v>-941.24135625151189</v>
      </c>
      <c r="AN107" s="1">
        <f t="shared" si="90"/>
        <v>15.862631848070359</v>
      </c>
      <c r="AO107" s="1">
        <f t="shared" si="91"/>
        <v>16.26400490336966</v>
      </c>
      <c r="AP107" s="1">
        <f t="shared" si="92"/>
        <v>15.83460583317884</v>
      </c>
      <c r="AQ107" s="1">
        <f t="shared" si="93"/>
        <v>16.297366270473496</v>
      </c>
      <c r="AR107" s="1">
        <f t="shared" si="94"/>
        <v>15.801027950817399</v>
      </c>
      <c r="AS107" s="1">
        <f t="shared" si="95"/>
        <v>16.338347721230218</v>
      </c>
      <c r="AT107" s="1">
        <f t="shared" si="96"/>
        <v>15.759920181543059</v>
      </c>
      <c r="AU107" s="1">
        <f t="shared" si="97"/>
        <v>16.390261739886011</v>
      </c>
    </row>
    <row r="108" spans="1:47">
      <c r="A108" s="29" t="s">
        <v>272</v>
      </c>
      <c r="B108" s="30"/>
      <c r="C108" s="33">
        <v>42591.454700000002</v>
      </c>
      <c r="D108" s="30"/>
      <c r="E108" s="1">
        <f t="shared" si="70"/>
        <v>1844.5037222288381</v>
      </c>
      <c r="F108" s="1">
        <f t="shared" si="82"/>
        <v>1844.5</v>
      </c>
      <c r="G108" s="1">
        <f t="shared" si="77"/>
        <v>1.5247949995682575E-3</v>
      </c>
      <c r="J108" s="1">
        <f t="shared" si="98"/>
        <v>1.5247949995682575E-3</v>
      </c>
      <c r="P108" s="1">
        <f t="shared" si="71"/>
        <v>-1.1825965251511538E-2</v>
      </c>
      <c r="Q108" s="27">
        <f t="shared" si="72"/>
        <v>27572.954700000002</v>
      </c>
      <c r="R108" s="1">
        <f t="shared" si="73"/>
        <v>1.7824279928181224E-4</v>
      </c>
      <c r="S108" s="11">
        <v>1</v>
      </c>
      <c r="T108" s="1">
        <f t="shared" si="74"/>
        <v>1.7824279928181224E-4</v>
      </c>
      <c r="U108" s="1">
        <f t="shared" si="75"/>
        <v>1.3350760251079796E-2</v>
      </c>
      <c r="Z108" s="1">
        <f t="shared" si="79"/>
        <v>1844.5</v>
      </c>
      <c r="AA108" s="1">
        <f t="shared" si="80"/>
        <v>7.6365376931143356E-4</v>
      </c>
      <c r="AB108" s="1">
        <f t="shared" si="68"/>
        <v>-1.1064824021254714E-2</v>
      </c>
      <c r="AC108" s="1">
        <f t="shared" si="69"/>
        <v>1.3350760251079796E-2</v>
      </c>
      <c r="AD108" s="1">
        <f t="shared" si="83"/>
        <v>7.6114123025682393E-4</v>
      </c>
      <c r="AE108" s="1">
        <f t="shared" si="81"/>
        <v>5.7933597239687141E-7</v>
      </c>
      <c r="AF108" s="1">
        <f t="shared" si="76"/>
        <v>1.3350760251079796E-2</v>
      </c>
      <c r="AG108" s="11"/>
      <c r="AH108" s="1">
        <f t="shared" si="84"/>
        <v>1.2589619020822972E-2</v>
      </c>
      <c r="AI108" s="1">
        <f t="shared" si="85"/>
        <v>3.7815639078730978E-4</v>
      </c>
      <c r="AJ108" s="1">
        <f t="shared" si="86"/>
        <v>0.10530111641501455</v>
      </c>
      <c r="AK108" s="1">
        <f t="shared" si="87"/>
        <v>-2.1256201385114696E-3</v>
      </c>
      <c r="AL108" s="1">
        <f t="shared" si="88"/>
        <v>-3.1394662325353533</v>
      </c>
      <c r="AM108" s="1">
        <f t="shared" si="89"/>
        <v>-940.54714244513207</v>
      </c>
      <c r="AN108" s="1">
        <f t="shared" si="90"/>
        <v>15.862745553164341</v>
      </c>
      <c r="AO108" s="1">
        <f t="shared" si="91"/>
        <v>16.264113053171087</v>
      </c>
      <c r="AP108" s="1">
        <f t="shared" si="92"/>
        <v>15.834704031653246</v>
      </c>
      <c r="AQ108" s="1">
        <f t="shared" si="93"/>
        <v>16.297495435254451</v>
      </c>
      <c r="AR108" s="1">
        <f t="shared" si="94"/>
        <v>15.801104671657203</v>
      </c>
      <c r="AS108" s="1">
        <f t="shared" si="95"/>
        <v>16.3385072403882</v>
      </c>
      <c r="AT108" s="1">
        <f t="shared" si="96"/>
        <v>15.759966266561557</v>
      </c>
      <c r="AU108" s="1">
        <f t="shared" si="97"/>
        <v>16.390467264517788</v>
      </c>
    </row>
    <row r="109" spans="1:47">
      <c r="A109" s="29" t="s">
        <v>272</v>
      </c>
      <c r="B109" s="32"/>
      <c r="C109" s="93">
        <v>42605.379000000001</v>
      </c>
      <c r="D109" s="33"/>
      <c r="E109" s="1">
        <f t="shared" si="70"/>
        <v>1878.494803643606</v>
      </c>
      <c r="F109" s="1">
        <f t="shared" si="82"/>
        <v>1878.5</v>
      </c>
      <c r="G109" s="1">
        <f t="shared" si="77"/>
        <v>-2.1286650007823482E-3</v>
      </c>
      <c r="J109" s="1">
        <f t="shared" si="98"/>
        <v>-2.1286650007823482E-3</v>
      </c>
      <c r="P109" s="1">
        <f t="shared" si="71"/>
        <v>-1.1836393090184135E-2</v>
      </c>
      <c r="Q109" s="27">
        <f t="shared" si="72"/>
        <v>27586.879000000001</v>
      </c>
      <c r="R109" s="1">
        <f t="shared" si="73"/>
        <v>9.4239984657760469E-5</v>
      </c>
      <c r="S109" s="11">
        <v>1</v>
      </c>
      <c r="T109" s="1">
        <f t="shared" si="74"/>
        <v>9.4239984657760469E-5</v>
      </c>
      <c r="U109" s="1">
        <f t="shared" si="75"/>
        <v>9.7077280894017869E-3</v>
      </c>
      <c r="V109" s="91"/>
      <c r="Z109" s="1">
        <f t="shared" si="79"/>
        <v>1878.5</v>
      </c>
      <c r="AA109" s="1">
        <f t="shared" si="80"/>
        <v>7.3928458205731531E-4</v>
      </c>
      <c r="AB109" s="1">
        <f t="shared" si="68"/>
        <v>-1.4704342673023799E-2</v>
      </c>
      <c r="AC109" s="1">
        <f t="shared" si="69"/>
        <v>9.7077280894017869E-3</v>
      </c>
      <c r="AD109" s="1">
        <f t="shared" si="83"/>
        <v>-2.8679495828396635E-3</v>
      </c>
      <c r="AE109" s="1">
        <f t="shared" si="81"/>
        <v>8.2251348097102005E-6</v>
      </c>
      <c r="AF109" s="1">
        <f t="shared" si="76"/>
        <v>9.7077280894017869E-3</v>
      </c>
      <c r="AG109" s="11"/>
      <c r="AH109" s="1">
        <f t="shared" si="84"/>
        <v>1.257567767224145E-2</v>
      </c>
      <c r="AI109" s="1">
        <f t="shared" si="85"/>
        <v>3.7823289659733028E-4</v>
      </c>
      <c r="AJ109" s="1">
        <f t="shared" si="86"/>
        <v>0.10526562211118504</v>
      </c>
      <c r="AK109" s="1">
        <f t="shared" si="87"/>
        <v>-2.1612993141064169E-3</v>
      </c>
      <c r="AL109" s="1">
        <f t="shared" si="88"/>
        <v>-3.1394305398609839</v>
      </c>
      <c r="AM109" s="1">
        <f t="shared" si="89"/>
        <v>-925.02036050559673</v>
      </c>
      <c r="AN109" s="1">
        <f t="shared" si="90"/>
        <v>15.865333004015152</v>
      </c>
      <c r="AO109" s="1">
        <f t="shared" si="91"/>
        <v>16.266554447594451</v>
      </c>
      <c r="AP109" s="1">
        <f t="shared" si="92"/>
        <v>15.83694028387027</v>
      </c>
      <c r="AQ109" s="1">
        <f t="shared" si="93"/>
        <v>16.300413607936278</v>
      </c>
      <c r="AR109" s="1">
        <f t="shared" si="94"/>
        <v>15.802853434908229</v>
      </c>
      <c r="AS109" s="1">
        <f t="shared" si="95"/>
        <v>16.342115894024964</v>
      </c>
      <c r="AT109" s="1">
        <f t="shared" si="96"/>
        <v>15.761018016801701</v>
      </c>
      <c r="AU109" s="1">
        <f t="shared" si="97"/>
        <v>16.395125822838047</v>
      </c>
    </row>
    <row r="110" spans="1:47">
      <c r="A110" s="29" t="s">
        <v>272</v>
      </c>
      <c r="B110" s="32"/>
      <c r="C110" s="33">
        <v>42609.478499999997</v>
      </c>
      <c r="D110" s="33"/>
      <c r="E110" s="1">
        <f t="shared" si="70"/>
        <v>1888.5022322583111</v>
      </c>
      <c r="F110" s="1">
        <f t="shared" si="82"/>
        <v>1888.5</v>
      </c>
      <c r="G110" s="1">
        <f t="shared" si="77"/>
        <v>9.1443499695742503E-4</v>
      </c>
      <c r="J110" s="1">
        <f t="shared" si="98"/>
        <v>9.1443499695742503E-4</v>
      </c>
      <c r="P110" s="1">
        <f t="shared" si="71"/>
        <v>-1.1839384237982749E-2</v>
      </c>
      <c r="Q110" s="27">
        <f t="shared" si="72"/>
        <v>27590.978499999997</v>
      </c>
      <c r="R110" s="1">
        <f t="shared" si="73"/>
        <v>1.6265990507752999E-4</v>
      </c>
      <c r="S110" s="11">
        <v>1</v>
      </c>
      <c r="T110" s="1">
        <f t="shared" si="74"/>
        <v>1.6265990507752999E-4</v>
      </c>
      <c r="U110" s="1">
        <f t="shared" si="75"/>
        <v>1.2753819234940175E-2</v>
      </c>
      <c r="V110" s="91"/>
      <c r="Z110" s="1">
        <f t="shared" si="79"/>
        <v>1888.5</v>
      </c>
      <c r="AA110" s="1">
        <f t="shared" si="80"/>
        <v>7.3215707455550651E-4</v>
      </c>
      <c r="AB110" s="1">
        <f t="shared" si="68"/>
        <v>-1.1657106315580831E-2</v>
      </c>
      <c r="AC110" s="1">
        <f t="shared" si="69"/>
        <v>1.2753819234940175E-2</v>
      </c>
      <c r="AD110" s="1">
        <f t="shared" si="83"/>
        <v>1.8227792240191852E-4</v>
      </c>
      <c r="AE110" s="1">
        <f t="shared" si="81"/>
        <v>3.3225240995159831E-8</v>
      </c>
      <c r="AF110" s="1">
        <f t="shared" si="76"/>
        <v>1.2753819234940175E-2</v>
      </c>
      <c r="AG110" s="11"/>
      <c r="AH110" s="1">
        <f t="shared" si="84"/>
        <v>1.2571541312538256E-2</v>
      </c>
      <c r="AI110" s="1">
        <f t="shared" si="85"/>
        <v>3.7825575400085576E-4</v>
      </c>
      <c r="AJ110" s="1">
        <f t="shared" si="86"/>
        <v>0.10525513068961652</v>
      </c>
      <c r="AK110" s="1">
        <f t="shared" si="87"/>
        <v>-2.1718453538122511E-3</v>
      </c>
      <c r="AL110" s="1">
        <f t="shared" si="88"/>
        <v>-3.1394199898307891</v>
      </c>
      <c r="AM110" s="1">
        <f t="shared" si="89"/>
        <v>-920.52863908029519</v>
      </c>
      <c r="AN110" s="1">
        <f t="shared" si="90"/>
        <v>15.866097701323987</v>
      </c>
      <c r="AO110" s="1">
        <f t="shared" si="91"/>
        <v>16.267268867425749</v>
      </c>
      <c r="AP110" s="1">
        <f t="shared" si="92"/>
        <v>15.837601797565672</v>
      </c>
      <c r="AQ110" s="1">
        <f t="shared" si="93"/>
        <v>16.301268408481672</v>
      </c>
      <c r="AR110" s="1">
        <f t="shared" si="94"/>
        <v>15.803371334974914</v>
      </c>
      <c r="AS110" s="1">
        <f t="shared" si="95"/>
        <v>16.343174663083534</v>
      </c>
      <c r="AT110" s="1">
        <f t="shared" si="96"/>
        <v>15.76132997057843</v>
      </c>
      <c r="AU110" s="1">
        <f t="shared" si="97"/>
        <v>16.396495987049889</v>
      </c>
    </row>
    <row r="111" spans="1:47">
      <c r="A111" s="29" t="s">
        <v>57</v>
      </c>
      <c r="B111" s="35" t="s">
        <v>54</v>
      </c>
      <c r="C111" s="33">
        <v>42614.804400000001</v>
      </c>
      <c r="D111" s="33">
        <v>1.1999999999999999E-3</v>
      </c>
      <c r="E111" s="1">
        <f t="shared" si="70"/>
        <v>1901.5034675453307</v>
      </c>
      <c r="F111" s="1">
        <f t="shared" si="82"/>
        <v>1901.5</v>
      </c>
      <c r="G111" s="1">
        <f t="shared" si="77"/>
        <v>1.4204649996827357E-3</v>
      </c>
      <c r="J111" s="1">
        <f t="shared" si="98"/>
        <v>1.4204649996827357E-3</v>
      </c>
      <c r="P111" s="1">
        <f t="shared" si="71"/>
        <v>-1.184322117737293E-2</v>
      </c>
      <c r="Q111" s="27">
        <f t="shared" si="72"/>
        <v>27596.304400000001</v>
      </c>
      <c r="R111" s="1">
        <f t="shared" si="73"/>
        <v>1.7592537100341753E-4</v>
      </c>
      <c r="S111" s="11">
        <v>1</v>
      </c>
      <c r="T111" s="1">
        <f t="shared" si="74"/>
        <v>1.7592537100341753E-4</v>
      </c>
      <c r="U111" s="1">
        <f t="shared" si="75"/>
        <v>1.3263686177055665E-2</v>
      </c>
      <c r="V111" s="91"/>
      <c r="Z111" s="1">
        <f t="shared" si="79"/>
        <v>1901.5</v>
      </c>
      <c r="AA111" s="1">
        <f t="shared" si="80"/>
        <v>7.2291835643032223E-4</v>
      </c>
      <c r="AB111" s="1">
        <f t="shared" si="68"/>
        <v>-1.1145674534120516E-2</v>
      </c>
      <c r="AC111" s="1">
        <f t="shared" si="69"/>
        <v>1.3263686177055665E-2</v>
      </c>
      <c r="AD111" s="1">
        <f t="shared" si="83"/>
        <v>6.9754664325241342E-4</v>
      </c>
      <c r="AE111" s="1">
        <f t="shared" si="81"/>
        <v>4.8657131951270975E-7</v>
      </c>
      <c r="AF111" s="1">
        <f t="shared" si="76"/>
        <v>1.3263686177055665E-2</v>
      </c>
      <c r="AG111" s="11"/>
      <c r="AH111" s="1">
        <f t="shared" si="84"/>
        <v>1.2566139533803252E-2</v>
      </c>
      <c r="AI111" s="1">
        <f t="shared" si="85"/>
        <v>3.7828571219067353E-4</v>
      </c>
      <c r="AJ111" s="1">
        <f t="shared" si="86"/>
        <v>0.10524145668402918</v>
      </c>
      <c r="AK111" s="1">
        <f t="shared" si="87"/>
        <v>-2.1855905279682662E-3</v>
      </c>
      <c r="AL111" s="1">
        <f t="shared" si="88"/>
        <v>-3.1394062394552686</v>
      </c>
      <c r="AM111" s="1">
        <f t="shared" si="89"/>
        <v>-914.73942273076011</v>
      </c>
      <c r="AN111" s="1">
        <f t="shared" si="90"/>
        <v>15.867094299540351</v>
      </c>
      <c r="AO111" s="1">
        <f t="shared" si="91"/>
        <v>16.268195148727028</v>
      </c>
      <c r="AP111" s="1">
        <f t="shared" si="92"/>
        <v>15.838464337261387</v>
      </c>
      <c r="AQ111" s="1">
        <f t="shared" si="93"/>
        <v>16.302377280949631</v>
      </c>
      <c r="AR111" s="1">
        <f t="shared" si="94"/>
        <v>15.804047023568572</v>
      </c>
      <c r="AS111" s="1">
        <f t="shared" si="95"/>
        <v>16.344549290890477</v>
      </c>
      <c r="AT111" s="1">
        <f t="shared" si="96"/>
        <v>15.76173729346583</v>
      </c>
      <c r="AU111" s="1">
        <f t="shared" si="97"/>
        <v>16.398277200525282</v>
      </c>
    </row>
    <row r="112" spans="1:47">
      <c r="A112" s="29" t="s">
        <v>272</v>
      </c>
      <c r="B112" s="35" t="s">
        <v>50</v>
      </c>
      <c r="C112" s="33">
        <v>42617.455499999996</v>
      </c>
      <c r="D112" s="33"/>
      <c r="E112" s="1">
        <f t="shared" si="70"/>
        <v>1907.9751577515563</v>
      </c>
      <c r="F112" s="1">
        <f t="shared" si="82"/>
        <v>1908</v>
      </c>
      <c r="G112" s="1">
        <f t="shared" si="77"/>
        <v>-1.0176520001550671E-2</v>
      </c>
      <c r="J112" s="1">
        <f t="shared" si="98"/>
        <v>-1.0176520001550671E-2</v>
      </c>
      <c r="P112" s="1">
        <f t="shared" si="71"/>
        <v>-1.1845117793185707E-2</v>
      </c>
      <c r="Q112" s="27">
        <f t="shared" si="72"/>
        <v>27598.955499999996</v>
      </c>
      <c r="R112" s="1">
        <f t="shared" si="73"/>
        <v>2.7842185902493193E-6</v>
      </c>
      <c r="S112" s="11">
        <v>1</v>
      </c>
      <c r="T112" s="1">
        <f t="shared" si="74"/>
        <v>2.7842185902493193E-6</v>
      </c>
      <c r="U112" s="1">
        <f t="shared" si="75"/>
        <v>1.6685977916350361E-3</v>
      </c>
      <c r="V112" s="91"/>
      <c r="Z112" s="1">
        <f t="shared" si="79"/>
        <v>1908</v>
      </c>
      <c r="AA112" s="1">
        <f t="shared" si="80"/>
        <v>7.1831044487937618E-4</v>
      </c>
      <c r="AB112" s="1">
        <f t="shared" si="68"/>
        <v>-2.2739948239615754E-2</v>
      </c>
      <c r="AC112" s="1">
        <f t="shared" si="69"/>
        <v>1.6685977916350361E-3</v>
      </c>
      <c r="AD112" s="1">
        <f t="shared" si="83"/>
        <v>-1.0894830446430047E-2</v>
      </c>
      <c r="AE112" s="1">
        <f t="shared" si="81"/>
        <v>1.1869733045645913E-4</v>
      </c>
      <c r="AF112" s="1">
        <f t="shared" si="76"/>
        <v>1.6685977916350361E-3</v>
      </c>
      <c r="AG112" s="11"/>
      <c r="AH112" s="1">
        <f t="shared" si="84"/>
        <v>1.2563428238065083E-2</v>
      </c>
      <c r="AI112" s="1">
        <f t="shared" si="85"/>
        <v>3.783007949424988E-4</v>
      </c>
      <c r="AJ112" s="1">
        <f t="shared" si="86"/>
        <v>0.10523460480499361</v>
      </c>
      <c r="AK112" s="1">
        <f t="shared" si="87"/>
        <v>-2.1924780610361036E-3</v>
      </c>
      <c r="AL112" s="1">
        <f t="shared" si="88"/>
        <v>-3.1393993493157075</v>
      </c>
      <c r="AM112" s="1">
        <f t="shared" si="89"/>
        <v>-911.86581901390537</v>
      </c>
      <c r="AN112" s="1">
        <f t="shared" si="90"/>
        <v>15.867593652578622</v>
      </c>
      <c r="AO112" s="1">
        <f t="shared" si="91"/>
        <v>16.268657246265938</v>
      </c>
      <c r="AP112" s="1">
        <f t="shared" si="92"/>
        <v>15.838896696200809</v>
      </c>
      <c r="AQ112" s="1">
        <f t="shared" si="93"/>
        <v>16.302930713345166</v>
      </c>
      <c r="AR112" s="1">
        <f t="shared" si="94"/>
        <v>15.804385893250078</v>
      </c>
      <c r="AS112" s="1">
        <f t="shared" si="95"/>
        <v>16.345235852455271</v>
      </c>
      <c r="AT112" s="1">
        <f t="shared" si="96"/>
        <v>15.761941711973574</v>
      </c>
      <c r="AU112" s="1">
        <f t="shared" si="97"/>
        <v>16.399167807262977</v>
      </c>
    </row>
    <row r="113" spans="1:47">
      <c r="A113" s="29" t="s">
        <v>272</v>
      </c>
      <c r="B113" s="35" t="s">
        <v>54</v>
      </c>
      <c r="C113" s="33">
        <v>42618.494500000001</v>
      </c>
      <c r="D113" s="33"/>
      <c r="E113" s="1">
        <f t="shared" si="70"/>
        <v>1910.5114959222428</v>
      </c>
      <c r="F113" s="1">
        <f t="shared" si="82"/>
        <v>1910.5</v>
      </c>
      <c r="G113" s="1">
        <f t="shared" si="77"/>
        <v>4.7092550012166612E-3</v>
      </c>
      <c r="J113" s="1">
        <f t="shared" si="98"/>
        <v>4.7092550012166612E-3</v>
      </c>
      <c r="P113" s="1">
        <f t="shared" si="71"/>
        <v>-1.1845843381418614E-2</v>
      </c>
      <c r="Q113" s="27">
        <f t="shared" si="72"/>
        <v>27599.994500000001</v>
      </c>
      <c r="R113" s="1">
        <f t="shared" si="73"/>
        <v>2.7407128245873308E-4</v>
      </c>
      <c r="S113" s="11">
        <v>1</v>
      </c>
      <c r="T113" s="1">
        <f t="shared" si="74"/>
        <v>2.7407128245873308E-4</v>
      </c>
      <c r="U113" s="1">
        <f t="shared" si="75"/>
        <v>1.6555098382635275E-2</v>
      </c>
      <c r="V113" s="91"/>
      <c r="Z113" s="1">
        <f t="shared" si="79"/>
        <v>1910.5</v>
      </c>
      <c r="AA113" s="1">
        <f t="shared" si="80"/>
        <v>7.1654020123093978E-4</v>
      </c>
      <c r="AB113" s="1">
        <f t="shared" si="68"/>
        <v>-7.8531285814328923E-3</v>
      </c>
      <c r="AC113" s="1">
        <f t="shared" si="69"/>
        <v>1.6555098382635275E-2</v>
      </c>
      <c r="AD113" s="1">
        <f t="shared" si="83"/>
        <v>3.9927147999857214E-3</v>
      </c>
      <c r="AE113" s="1">
        <f t="shared" si="81"/>
        <v>1.5941771474025019E-5</v>
      </c>
      <c r="AF113" s="1">
        <f t="shared" si="76"/>
        <v>1.6555098382635275E-2</v>
      </c>
      <c r="AG113" s="11"/>
      <c r="AH113" s="1">
        <f t="shared" si="84"/>
        <v>1.2562383582649553E-2</v>
      </c>
      <c r="AI113" s="1">
        <f t="shared" si="85"/>
        <v>3.7830661445525937E-4</v>
      </c>
      <c r="AJ113" s="1">
        <f t="shared" si="86"/>
        <v>0.10523196682979895</v>
      </c>
      <c r="AK113" s="1">
        <f t="shared" si="87"/>
        <v>-2.1951297616757295E-3</v>
      </c>
      <c r="AL113" s="1">
        <f t="shared" si="88"/>
        <v>-3.1393966966115401</v>
      </c>
      <c r="AM113" s="1">
        <f t="shared" si="89"/>
        <v>-910.76428914677126</v>
      </c>
      <c r="AN113" s="1">
        <f t="shared" si="90"/>
        <v>15.86778589821704</v>
      </c>
      <c r="AO113" s="1">
        <f t="shared" si="91"/>
        <v>16.268834791135664</v>
      </c>
      <c r="AP113" s="1">
        <f t="shared" si="92"/>
        <v>15.839063181275034</v>
      </c>
      <c r="AQ113" s="1">
        <f t="shared" si="93"/>
        <v>16.303143393775571</v>
      </c>
      <c r="AR113" s="1">
        <f t="shared" si="94"/>
        <v>15.804516409782714</v>
      </c>
      <c r="AS113" s="1">
        <f t="shared" si="95"/>
        <v>16.34549978088863</v>
      </c>
      <c r="AT113" s="1">
        <f t="shared" si="96"/>
        <v>15.762020469030171</v>
      </c>
      <c r="AU113" s="1">
        <f t="shared" si="97"/>
        <v>16.399510348315939</v>
      </c>
    </row>
    <row r="114" spans="1:47">
      <c r="A114" s="29" t="s">
        <v>272</v>
      </c>
      <c r="B114" s="35" t="s">
        <v>54</v>
      </c>
      <c r="C114" s="33">
        <v>42623.406000000003</v>
      </c>
      <c r="D114" s="30"/>
      <c r="E114" s="1">
        <f t="shared" si="70"/>
        <v>1922.5011253017244</v>
      </c>
      <c r="F114" s="1">
        <f t="shared" si="82"/>
        <v>1922.5</v>
      </c>
      <c r="G114" s="1">
        <f t="shared" si="77"/>
        <v>4.6097500307951123E-4</v>
      </c>
      <c r="J114" s="1">
        <f t="shared" si="98"/>
        <v>4.6097500307951123E-4</v>
      </c>
      <c r="P114" s="1">
        <f t="shared" si="71"/>
        <v>-1.1849296204340729E-2</v>
      </c>
      <c r="Q114" s="27">
        <f t="shared" si="72"/>
        <v>27604.906000000003</v>
      </c>
      <c r="R114" s="1">
        <f t="shared" si="73"/>
        <v>1.5154277720023977E-4</v>
      </c>
      <c r="S114" s="11">
        <v>1</v>
      </c>
      <c r="T114" s="1">
        <f t="shared" si="74"/>
        <v>1.5154277720023977E-4</v>
      </c>
      <c r="U114" s="1">
        <f t="shared" si="75"/>
        <v>1.231027120742024E-2</v>
      </c>
      <c r="Z114" s="1">
        <f t="shared" si="79"/>
        <v>1922.5</v>
      </c>
      <c r="AA114" s="1">
        <f t="shared" si="80"/>
        <v>7.0805871527475361E-4</v>
      </c>
      <c r="AB114" s="1">
        <f t="shared" si="68"/>
        <v>-1.2096379916535971E-2</v>
      </c>
      <c r="AC114" s="1">
        <f t="shared" si="69"/>
        <v>1.231027120742024E-2</v>
      </c>
      <c r="AD114" s="1">
        <f t="shared" si="83"/>
        <v>-2.4708371219524239E-4</v>
      </c>
      <c r="AE114" s="1">
        <f t="shared" si="81"/>
        <v>6.1050360832181366E-8</v>
      </c>
      <c r="AF114" s="1">
        <f t="shared" si="76"/>
        <v>1.231027120742024E-2</v>
      </c>
      <c r="AG114" s="11"/>
      <c r="AH114" s="1">
        <f t="shared" si="84"/>
        <v>1.2557354919615482E-2</v>
      </c>
      <c r="AI114" s="1">
        <f t="shared" si="85"/>
        <v>3.7833469122727781E-4</v>
      </c>
      <c r="AJ114" s="1">
        <f t="shared" si="86"/>
        <v>0.10521928418227094</v>
      </c>
      <c r="AK114" s="1">
        <f t="shared" si="87"/>
        <v>-2.2078783866998721E-3</v>
      </c>
      <c r="AL114" s="1">
        <f t="shared" si="88"/>
        <v>-3.1393839431616226</v>
      </c>
      <c r="AM114" s="1">
        <f t="shared" si="89"/>
        <v>-905.50538514440848</v>
      </c>
      <c r="AN114" s="1">
        <f t="shared" si="90"/>
        <v>15.868710119395018</v>
      </c>
      <c r="AO114" s="1">
        <f t="shared" si="91"/>
        <v>16.269685577803365</v>
      </c>
      <c r="AP114" s="1">
        <f t="shared" si="92"/>
        <v>15.839863802359091</v>
      </c>
      <c r="AQ114" s="1">
        <f t="shared" si="93"/>
        <v>16.304162881994145</v>
      </c>
      <c r="AR114" s="1">
        <f t="shared" si="94"/>
        <v>15.805144297046022</v>
      </c>
      <c r="AS114" s="1">
        <f t="shared" si="95"/>
        <v>16.346765602220646</v>
      </c>
      <c r="AT114" s="1">
        <f t="shared" si="96"/>
        <v>15.762399544655993</v>
      </c>
      <c r="AU114" s="1">
        <f t="shared" si="97"/>
        <v>16.401154545370147</v>
      </c>
    </row>
    <row r="115" spans="1:47">
      <c r="A115" s="29" t="s">
        <v>272</v>
      </c>
      <c r="B115" s="32" t="s">
        <v>50</v>
      </c>
      <c r="C115" s="33">
        <v>42624.4277</v>
      </c>
      <c r="D115" s="30"/>
      <c r="E115" s="1">
        <f t="shared" si="70"/>
        <v>1924.9952318551157</v>
      </c>
      <c r="F115" s="1">
        <f t="shared" si="82"/>
        <v>1925</v>
      </c>
      <c r="G115" s="1">
        <f t="shared" si="77"/>
        <v>-1.9532500009518117E-3</v>
      </c>
      <c r="J115" s="1">
        <f t="shared" si="98"/>
        <v>-1.9532500009518117E-3</v>
      </c>
      <c r="P115" s="1">
        <f t="shared" si="71"/>
        <v>-1.185000929232537E-2</v>
      </c>
      <c r="Q115" s="27">
        <f t="shared" si="72"/>
        <v>27605.9277</v>
      </c>
      <c r="R115" s="1">
        <f t="shared" si="73"/>
        <v>9.7945844471388865E-5</v>
      </c>
      <c r="S115" s="11">
        <v>1</v>
      </c>
      <c r="T115" s="1">
        <f t="shared" si="74"/>
        <v>9.7945844471388865E-5</v>
      </c>
      <c r="U115" s="1">
        <f t="shared" si="75"/>
        <v>9.8967592913735587E-3</v>
      </c>
      <c r="Z115" s="1">
        <f t="shared" si="79"/>
        <v>1925</v>
      </c>
      <c r="AA115" s="1">
        <f t="shared" si="80"/>
        <v>7.0629500387993545E-4</v>
      </c>
      <c r="AB115" s="1">
        <f t="shared" si="68"/>
        <v>-1.4509554297157118E-2</v>
      </c>
      <c r="AC115" s="1">
        <f t="shared" si="69"/>
        <v>9.8967592913735587E-3</v>
      </c>
      <c r="AD115" s="1">
        <f t="shared" si="83"/>
        <v>-2.6595450048317471E-3</v>
      </c>
      <c r="AE115" s="1">
        <f t="shared" si="81"/>
        <v>7.0731796327254974E-6</v>
      </c>
      <c r="AF115" s="1">
        <f t="shared" si="76"/>
        <v>9.8967592913735587E-3</v>
      </c>
      <c r="AG115" s="11"/>
      <c r="AH115" s="1">
        <f t="shared" si="84"/>
        <v>1.2556304296205306E-2</v>
      </c>
      <c r="AI115" s="1">
        <f t="shared" si="85"/>
        <v>3.7834057043628633E-4</v>
      </c>
      <c r="AJ115" s="1">
        <f t="shared" si="86"/>
        <v>0.10521663772555755</v>
      </c>
      <c r="AK115" s="1">
        <f t="shared" si="87"/>
        <v>-2.2105386085596495E-3</v>
      </c>
      <c r="AL115" s="1">
        <f t="shared" si="88"/>
        <v>-3.1393812819329199</v>
      </c>
      <c r="AM115" s="1">
        <f t="shared" si="89"/>
        <v>-904.41567285002236</v>
      </c>
      <c r="AN115" s="1">
        <f t="shared" si="90"/>
        <v>15.868902965525566</v>
      </c>
      <c r="AO115" s="1">
        <f t="shared" si="91"/>
        <v>16.269862527648772</v>
      </c>
      <c r="AP115" s="1">
        <f t="shared" si="92"/>
        <v>15.840030909207645</v>
      </c>
      <c r="AQ115" s="1">
        <f t="shared" si="93"/>
        <v>16.30437498833982</v>
      </c>
      <c r="AR115" s="1">
        <f t="shared" si="94"/>
        <v>15.805275400228062</v>
      </c>
      <c r="AS115" s="1">
        <f t="shared" si="95"/>
        <v>16.347029099148941</v>
      </c>
      <c r="AT115" s="1">
        <f t="shared" si="96"/>
        <v>15.762478735980103</v>
      </c>
      <c r="AU115" s="1">
        <f t="shared" si="97"/>
        <v>16.401497086423106</v>
      </c>
    </row>
    <row r="116" spans="1:47">
      <c r="A116" s="29" t="s">
        <v>272</v>
      </c>
      <c r="B116" s="32" t="s">
        <v>54</v>
      </c>
      <c r="C116" s="33">
        <v>42666.417500000003</v>
      </c>
      <c r="D116" s="30"/>
      <c r="E116" s="1">
        <f t="shared" si="70"/>
        <v>2027.4979580524864</v>
      </c>
      <c r="F116" s="1">
        <f t="shared" si="82"/>
        <v>2027.5</v>
      </c>
      <c r="G116" s="1">
        <f t="shared" si="77"/>
        <v>-8.3647499559447169E-4</v>
      </c>
      <c r="J116" s="1">
        <f t="shared" si="98"/>
        <v>-8.3647499559447169E-4</v>
      </c>
      <c r="P116" s="1">
        <f t="shared" si="71"/>
        <v>-1.1877390259392828E-2</v>
      </c>
      <c r="Q116" s="27">
        <f t="shared" si="72"/>
        <v>27647.917500000003</v>
      </c>
      <c r="R116" s="1">
        <f t="shared" si="73"/>
        <v>1.2190180986237554E-4</v>
      </c>
      <c r="S116" s="11">
        <v>1</v>
      </c>
      <c r="T116" s="1">
        <f t="shared" si="74"/>
        <v>1.2190180986237554E-4</v>
      </c>
      <c r="U116" s="1">
        <f t="shared" si="75"/>
        <v>1.1040915263798357E-2</v>
      </c>
      <c r="Z116" s="1">
        <f t="shared" si="79"/>
        <v>2027.5</v>
      </c>
      <c r="AA116" s="1">
        <f t="shared" si="80"/>
        <v>6.3494700151989387E-4</v>
      </c>
      <c r="AB116" s="1">
        <f t="shared" si="68"/>
        <v>-1.3348812256507194E-2</v>
      </c>
      <c r="AC116" s="1">
        <f t="shared" si="69"/>
        <v>1.1040915263798357E-2</v>
      </c>
      <c r="AD116" s="1">
        <f t="shared" si="83"/>
        <v>-1.4714219971143656E-3</v>
      </c>
      <c r="AE116" s="1">
        <f t="shared" si="81"/>
        <v>2.1650826935920282E-6</v>
      </c>
      <c r="AF116" s="1">
        <f t="shared" si="76"/>
        <v>1.1040915263798357E-2</v>
      </c>
      <c r="AG116" s="11"/>
      <c r="AH116" s="1">
        <f t="shared" si="84"/>
        <v>1.2512337260912722E-2</v>
      </c>
      <c r="AI116" s="1">
        <f t="shared" si="85"/>
        <v>3.7859062601375282E-4</v>
      </c>
      <c r="AJ116" s="1">
        <f t="shared" si="86"/>
        <v>0.10510688401172148</v>
      </c>
      <c r="AK116" s="1">
        <f t="shared" si="87"/>
        <v>-2.3208625163713653E-3</v>
      </c>
      <c r="AL116" s="1">
        <f t="shared" si="88"/>
        <v>-3.1392709162556081</v>
      </c>
      <c r="AM116" s="1">
        <f t="shared" si="89"/>
        <v>-861.42350047156697</v>
      </c>
      <c r="AN116" s="1">
        <f t="shared" si="90"/>
        <v>15.876897939851602</v>
      </c>
      <c r="AO116" s="1">
        <f t="shared" si="91"/>
        <v>16.277029745168473</v>
      </c>
      <c r="AP116" s="1">
        <f t="shared" si="92"/>
        <v>15.846974153899485</v>
      </c>
      <c r="AQ116" s="1">
        <f t="shared" si="93"/>
        <v>16.31298617644936</v>
      </c>
      <c r="AR116" s="1">
        <f t="shared" si="94"/>
        <v>15.810737757717074</v>
      </c>
      <c r="AS116" s="1">
        <f t="shared" si="95"/>
        <v>16.3577679953356</v>
      </c>
      <c r="AT116" s="1">
        <f t="shared" si="96"/>
        <v>15.765790490672359</v>
      </c>
      <c r="AU116" s="1">
        <f t="shared" si="97"/>
        <v>16.415541269594474</v>
      </c>
    </row>
    <row r="117" spans="1:47">
      <c r="A117" s="29" t="s">
        <v>57</v>
      </c>
      <c r="B117" s="35" t="s">
        <v>54</v>
      </c>
      <c r="C117" s="33">
        <v>42938.834000000003</v>
      </c>
      <c r="D117" s="33">
        <v>2.9999999999999997E-4</v>
      </c>
      <c r="E117" s="1">
        <f t="shared" si="70"/>
        <v>2692.5031238580864</v>
      </c>
      <c r="F117" s="1">
        <f t="shared" si="82"/>
        <v>2692.5</v>
      </c>
      <c r="G117" s="1">
        <f t="shared" si="77"/>
        <v>1.2796750015695579E-3</v>
      </c>
      <c r="J117" s="1">
        <f t="shared" si="98"/>
        <v>1.2796750015695579E-3</v>
      </c>
      <c r="P117" s="1">
        <f t="shared" si="71"/>
        <v>-1.1967033038526273E-2</v>
      </c>
      <c r="Q117" s="27">
        <f t="shared" si="72"/>
        <v>27920.334000000003</v>
      </c>
      <c r="R117" s="1">
        <f t="shared" si="73"/>
        <v>1.7547527389953952E-4</v>
      </c>
      <c r="S117" s="11">
        <v>1</v>
      </c>
      <c r="T117" s="1">
        <f t="shared" si="74"/>
        <v>1.7547527389953952E-4</v>
      </c>
      <c r="U117" s="1">
        <f t="shared" si="75"/>
        <v>1.3246708040095831E-2</v>
      </c>
      <c r="V117" s="91"/>
      <c r="Z117" s="1">
        <f t="shared" si="79"/>
        <v>2692.5</v>
      </c>
      <c r="AA117" s="1">
        <f t="shared" si="80"/>
        <v>2.1637679417570166E-4</v>
      </c>
      <c r="AB117" s="1">
        <f t="shared" si="68"/>
        <v>-1.0903734831132416E-2</v>
      </c>
      <c r="AC117" s="1">
        <f t="shared" si="69"/>
        <v>1.3246708040095831E-2</v>
      </c>
      <c r="AD117" s="1">
        <f t="shared" si="83"/>
        <v>1.0632982073938563E-3</v>
      </c>
      <c r="AE117" s="1">
        <f t="shared" si="81"/>
        <v>1.1306030778469881E-6</v>
      </c>
      <c r="AF117" s="1">
        <f t="shared" si="76"/>
        <v>1.3246708040095831E-2</v>
      </c>
      <c r="AG117" s="11"/>
      <c r="AH117" s="1">
        <f t="shared" si="84"/>
        <v>1.2183409832701974E-2</v>
      </c>
      <c r="AI117" s="1">
        <f t="shared" si="85"/>
        <v>3.8068166285187832E-4</v>
      </c>
      <c r="AJ117" s="1">
        <f t="shared" si="86"/>
        <v>0.10433866201875254</v>
      </c>
      <c r="AK117" s="1">
        <f t="shared" si="87"/>
        <v>-3.0930387695313082E-3</v>
      </c>
      <c r="AL117" s="1">
        <f t="shared" si="88"/>
        <v>-3.1384984467835131</v>
      </c>
      <c r="AM117" s="1">
        <f t="shared" si="89"/>
        <v>-646.36869140569809</v>
      </c>
      <c r="AN117" s="1">
        <f t="shared" si="90"/>
        <v>15.932690977526798</v>
      </c>
      <c r="AO117" s="1">
        <f t="shared" si="91"/>
        <v>16.3195680094741</v>
      </c>
      <c r="AP117" s="1">
        <f t="shared" si="92"/>
        <v>15.896233051040676</v>
      </c>
      <c r="AQ117" s="1">
        <f t="shared" si="93"/>
        <v>16.364849057971956</v>
      </c>
      <c r="AR117" s="1">
        <f t="shared" si="94"/>
        <v>15.850304905512473</v>
      </c>
      <c r="AS117" s="1">
        <f t="shared" si="95"/>
        <v>16.424264081714032</v>
      </c>
      <c r="AT117" s="1">
        <f t="shared" si="96"/>
        <v>15.79048097316254</v>
      </c>
      <c r="AU117" s="1">
        <f t="shared" si="97"/>
        <v>16.506657189681889</v>
      </c>
    </row>
    <row r="118" spans="1:47">
      <c r="A118" s="29" t="s">
        <v>57</v>
      </c>
      <c r="B118" s="35" t="s">
        <v>50</v>
      </c>
      <c r="C118" s="33">
        <v>42987.786099999998</v>
      </c>
      <c r="D118" s="33">
        <v>2.9999999999999997E-4</v>
      </c>
      <c r="E118" s="1">
        <f t="shared" si="70"/>
        <v>2812.0017569329148</v>
      </c>
      <c r="F118" s="1">
        <f t="shared" si="82"/>
        <v>2812</v>
      </c>
      <c r="G118" s="1">
        <f t="shared" si="77"/>
        <v>7.1971999568631873E-4</v>
      </c>
      <c r="J118" s="1">
        <f t="shared" si="98"/>
        <v>7.1971999568631873E-4</v>
      </c>
      <c r="P118" s="1">
        <f t="shared" si="71"/>
        <v>-1.1966978052338538E-2</v>
      </c>
      <c r="Q118" s="27">
        <f t="shared" si="72"/>
        <v>27969.286099999998</v>
      </c>
      <c r="R118" s="1">
        <f t="shared" si="73"/>
        <v>1.609523073617577E-4</v>
      </c>
      <c r="S118" s="11">
        <v>1</v>
      </c>
      <c r="T118" s="1">
        <f t="shared" si="74"/>
        <v>1.609523073617577E-4</v>
      </c>
      <c r="U118" s="1">
        <f t="shared" si="75"/>
        <v>1.2686698048024856E-2</v>
      </c>
      <c r="V118" s="91"/>
      <c r="Z118" s="1">
        <f t="shared" si="79"/>
        <v>2812</v>
      </c>
      <c r="AA118" s="1">
        <f t="shared" si="80"/>
        <v>1.4905903010981394E-4</v>
      </c>
      <c r="AB118" s="1">
        <f t="shared" si="68"/>
        <v>-1.1396317086762033E-2</v>
      </c>
      <c r="AC118" s="1">
        <f t="shared" si="69"/>
        <v>1.2686698048024856E-2</v>
      </c>
      <c r="AD118" s="1">
        <f t="shared" si="83"/>
        <v>5.7066096557650478E-4</v>
      </c>
      <c r="AE118" s="1">
        <f t="shared" si="81"/>
        <v>3.2565393763270878E-7</v>
      </c>
      <c r="AF118" s="1">
        <f t="shared" si="76"/>
        <v>1.2686698048024856E-2</v>
      </c>
      <c r="AG118" s="11"/>
      <c r="AH118" s="1">
        <f t="shared" si="84"/>
        <v>1.2116037082448352E-2</v>
      </c>
      <c r="AI118" s="1">
        <f t="shared" si="85"/>
        <v>3.8115199603250272E-4</v>
      </c>
      <c r="AJ118" s="1">
        <f t="shared" si="86"/>
        <v>0.10419097294255214</v>
      </c>
      <c r="AK118" s="1">
        <f t="shared" si="87"/>
        <v>-3.2414806609784774E-3</v>
      </c>
      <c r="AL118" s="1">
        <f t="shared" si="88"/>
        <v>-3.1383499483267774</v>
      </c>
      <c r="AM118" s="1">
        <f t="shared" si="89"/>
        <v>-616.76843414894745</v>
      </c>
      <c r="AN118" s="1">
        <f t="shared" si="90"/>
        <v>15.943379119119422</v>
      </c>
      <c r="AO118" s="1">
        <f t="shared" si="91"/>
        <v>16.326531774281825</v>
      </c>
      <c r="AP118" s="1">
        <f t="shared" si="92"/>
        <v>15.905824526221494</v>
      </c>
      <c r="AQ118" s="1">
        <f t="shared" si="93"/>
        <v>16.373445094644751</v>
      </c>
      <c r="AR118" s="1">
        <f t="shared" si="94"/>
        <v>15.858169258890008</v>
      </c>
      <c r="AS118" s="1">
        <f t="shared" si="95"/>
        <v>16.435606265173796</v>
      </c>
      <c r="AT118" s="1">
        <f t="shared" si="96"/>
        <v>15.795532405276743</v>
      </c>
      <c r="AU118" s="1">
        <f t="shared" si="97"/>
        <v>16.523030652013386</v>
      </c>
    </row>
    <row r="119" spans="1:47">
      <c r="A119" s="29" t="s">
        <v>74</v>
      </c>
      <c r="B119" s="35"/>
      <c r="C119" s="33">
        <v>43281.503700000001</v>
      </c>
      <c r="D119" s="33"/>
      <c r="E119" s="1">
        <f t="shared" si="70"/>
        <v>3529.0057610517024</v>
      </c>
      <c r="F119" s="1">
        <f t="shared" si="82"/>
        <v>3529</v>
      </c>
      <c r="G119" s="1">
        <f t="shared" si="77"/>
        <v>2.3599900014232844E-3</v>
      </c>
      <c r="J119" s="1">
        <f t="shared" si="98"/>
        <v>2.3599900014232844E-3</v>
      </c>
      <c r="P119" s="1">
        <f t="shared" si="71"/>
        <v>-1.1863237374492078E-2</v>
      </c>
      <c r="Q119" s="27">
        <f t="shared" si="72"/>
        <v>28263.003700000001</v>
      </c>
      <c r="R119" s="1">
        <f t="shared" si="73"/>
        <v>2.0230019698698823E-4</v>
      </c>
      <c r="S119" s="11">
        <v>1</v>
      </c>
      <c r="T119" s="1">
        <f t="shared" si="74"/>
        <v>2.0230019698698823E-4</v>
      </c>
      <c r="U119" s="1">
        <f t="shared" si="75"/>
        <v>1.4223227375915363E-2</v>
      </c>
      <c r="V119" s="91"/>
      <c r="Z119" s="1">
        <f t="shared" si="79"/>
        <v>3529</v>
      </c>
      <c r="AA119" s="1">
        <f t="shared" si="80"/>
        <v>-2.0573044478855093E-4</v>
      </c>
      <c r="AB119" s="1">
        <f t="shared" si="68"/>
        <v>-9.2975169282802431E-3</v>
      </c>
      <c r="AC119" s="1">
        <f t="shared" si="69"/>
        <v>1.4223227375915363E-2</v>
      </c>
      <c r="AD119" s="1">
        <f t="shared" si="83"/>
        <v>2.5657204462118353E-3</v>
      </c>
      <c r="AE119" s="1">
        <f t="shared" si="81"/>
        <v>6.5829214081094594E-6</v>
      </c>
      <c r="AF119" s="1">
        <f t="shared" si="76"/>
        <v>1.4223227375915363E-2</v>
      </c>
      <c r="AG119" s="11"/>
      <c r="AH119" s="1">
        <f t="shared" si="84"/>
        <v>1.1657506929703527E-2</v>
      </c>
      <c r="AI119" s="1">
        <f t="shared" si="85"/>
        <v>3.8466266564307627E-4</v>
      </c>
      <c r="AJ119" s="1">
        <f t="shared" si="86"/>
        <v>0.10325080175546938</v>
      </c>
      <c r="AK119" s="1">
        <f t="shared" si="87"/>
        <v>-4.1863883688056771E-3</v>
      </c>
      <c r="AL119" s="1">
        <f t="shared" si="88"/>
        <v>-3.1374046787386543</v>
      </c>
      <c r="AM119" s="1">
        <f t="shared" si="89"/>
        <v>-477.55708854515183</v>
      </c>
      <c r="AN119" s="1">
        <f t="shared" si="90"/>
        <v>16.011074299557482</v>
      </c>
      <c r="AO119" s="1">
        <f t="shared" si="91"/>
        <v>16.364562313308927</v>
      </c>
      <c r="AP119" s="1">
        <f t="shared" si="92"/>
        <v>15.96767881085802</v>
      </c>
      <c r="AQ119" s="1">
        <f t="shared" si="93"/>
        <v>16.420609635747265</v>
      </c>
      <c r="AR119" s="1">
        <f t="shared" si="94"/>
        <v>15.910073695831411</v>
      </c>
      <c r="AS119" s="1">
        <f t="shared" si="95"/>
        <v>16.499544273298685</v>
      </c>
      <c r="AT119" s="1">
        <f t="shared" si="96"/>
        <v>15.830039175399483</v>
      </c>
      <c r="AU119" s="1">
        <f t="shared" si="97"/>
        <v>16.621271426002373</v>
      </c>
    </row>
    <row r="120" spans="1:47">
      <c r="A120" s="29" t="s">
        <v>79</v>
      </c>
      <c r="B120" s="35"/>
      <c r="C120" s="33">
        <v>43662.476999999999</v>
      </c>
      <c r="D120" s="33"/>
      <c r="E120" s="1">
        <f t="shared" si="70"/>
        <v>4459.0126164881594</v>
      </c>
      <c r="F120" s="1">
        <f t="shared" si="82"/>
        <v>4459</v>
      </c>
      <c r="G120" s="1">
        <f t="shared" si="77"/>
        <v>5.1682899938896298E-3</v>
      </c>
      <c r="J120" s="1">
        <f t="shared" si="98"/>
        <v>5.1682899938896298E-3</v>
      </c>
      <c r="P120" s="1">
        <f t="shared" si="71"/>
        <v>-1.1464585160137104E-2</v>
      </c>
      <c r="Q120" s="27">
        <f t="shared" si="72"/>
        <v>28643.976999999999</v>
      </c>
      <c r="R120" s="1">
        <f t="shared" si="73"/>
        <v>2.7665253588943987E-4</v>
      </c>
      <c r="S120" s="11">
        <v>1</v>
      </c>
      <c r="T120" s="1">
        <f t="shared" si="74"/>
        <v>2.7665253588943987E-4</v>
      </c>
      <c r="U120" s="1">
        <f t="shared" si="75"/>
        <v>1.6632875154026734E-2</v>
      </c>
      <c r="V120" s="91"/>
      <c r="Z120" s="1">
        <f t="shared" si="79"/>
        <v>4459</v>
      </c>
      <c r="AA120" s="1">
        <f t="shared" si="80"/>
        <v>-5.3863552046888065E-4</v>
      </c>
      <c r="AB120" s="1">
        <f t="shared" si="68"/>
        <v>-5.7576596457785938E-3</v>
      </c>
      <c r="AC120" s="1">
        <f t="shared" si="69"/>
        <v>1.6632875154026734E-2</v>
      </c>
      <c r="AD120" s="1">
        <f t="shared" si="83"/>
        <v>5.7069255143585105E-3</v>
      </c>
      <c r="AE120" s="1">
        <f t="shared" si="81"/>
        <v>3.2568998826436149E-5</v>
      </c>
      <c r="AF120" s="1">
        <f t="shared" si="76"/>
        <v>1.6632875154026734E-2</v>
      </c>
      <c r="AG120" s="11"/>
      <c r="AH120" s="1">
        <f t="shared" si="84"/>
        <v>1.0925949639668224E-2</v>
      </c>
      <c r="AI120" s="1">
        <f t="shared" si="85"/>
        <v>3.9117616037542824E-4</v>
      </c>
      <c r="AJ120" s="1">
        <f t="shared" si="86"/>
        <v>0.10191674057674811</v>
      </c>
      <c r="AK120" s="1">
        <f t="shared" si="87"/>
        <v>-5.5270049409173677E-3</v>
      </c>
      <c r="AL120" s="1">
        <f t="shared" si="88"/>
        <v>-3.136063542114552</v>
      </c>
      <c r="AM120" s="1">
        <f t="shared" si="89"/>
        <v>-361.72085040684198</v>
      </c>
      <c r="AN120" s="1">
        <f t="shared" si="90"/>
        <v>16.105898190385435</v>
      </c>
      <c r="AO120" s="1">
        <f t="shared" si="91"/>
        <v>16.406424778731505</v>
      </c>
      <c r="AP120" s="1">
        <f t="shared" si="92"/>
        <v>16.057434049550135</v>
      </c>
      <c r="AQ120" s="1">
        <f t="shared" si="93"/>
        <v>16.471558013044778</v>
      </c>
      <c r="AR120" s="1">
        <f t="shared" si="94"/>
        <v>15.988886595154241</v>
      </c>
      <c r="AS120" s="1">
        <f t="shared" si="95"/>
        <v>16.571423828260091</v>
      </c>
      <c r="AT120" s="1">
        <f t="shared" si="96"/>
        <v>15.886245739572317</v>
      </c>
      <c r="AU120" s="1">
        <f t="shared" si="97"/>
        <v>16.748696697703569</v>
      </c>
    </row>
    <row r="121" spans="1:47">
      <c r="A121" s="30" t="s">
        <v>80</v>
      </c>
      <c r="B121" s="32"/>
      <c r="C121" s="95">
        <v>43671.896399999998</v>
      </c>
      <c r="D121" s="33"/>
      <c r="E121" s="1">
        <f t="shared" si="70"/>
        <v>4482.0066335862011</v>
      </c>
      <c r="F121" s="1">
        <f t="shared" si="82"/>
        <v>4482</v>
      </c>
      <c r="G121" s="1">
        <f t="shared" si="77"/>
        <v>2.7174199931323528E-3</v>
      </c>
      <c r="J121" s="1">
        <f t="shared" si="98"/>
        <v>2.7174199931323528E-3</v>
      </c>
      <c r="P121" s="1">
        <f t="shared" si="71"/>
        <v>-1.1450946806362642E-2</v>
      </c>
      <c r="Q121" s="27">
        <f t="shared" si="72"/>
        <v>28653.396399999998</v>
      </c>
      <c r="R121" s="1">
        <f t="shared" si="73"/>
        <v>2.0074261776503204E-4</v>
      </c>
      <c r="S121" s="11">
        <v>1</v>
      </c>
      <c r="T121" s="1">
        <f t="shared" si="74"/>
        <v>2.0074261776503204E-4</v>
      </c>
      <c r="U121" s="1">
        <f t="shared" si="75"/>
        <v>1.4168366799494994E-2</v>
      </c>
      <c r="V121" s="91"/>
      <c r="Z121" s="1">
        <f t="shared" si="79"/>
        <v>4482</v>
      </c>
      <c r="AA121" s="1">
        <f t="shared" si="80"/>
        <v>-5.4495924311298051E-4</v>
      </c>
      <c r="AB121" s="1">
        <f t="shared" si="68"/>
        <v>-8.1885675701173083E-3</v>
      </c>
      <c r="AC121" s="1">
        <f t="shared" si="69"/>
        <v>1.4168366799494994E-2</v>
      </c>
      <c r="AD121" s="1">
        <f t="shared" si="83"/>
        <v>3.2623792362453333E-3</v>
      </c>
      <c r="AE121" s="1">
        <f t="shared" si="81"/>
        <v>1.0643118281084684E-5</v>
      </c>
      <c r="AF121" s="1">
        <f t="shared" si="76"/>
        <v>1.4168366799494994E-2</v>
      </c>
      <c r="AG121" s="11"/>
      <c r="AH121" s="1">
        <f t="shared" si="84"/>
        <v>1.0905987563249661E-2</v>
      </c>
      <c r="AI121" s="1">
        <f t="shared" si="85"/>
        <v>3.9136742696455062E-4</v>
      </c>
      <c r="AJ121" s="1">
        <f t="shared" si="86"/>
        <v>0.10188242194392085</v>
      </c>
      <c r="AK121" s="1">
        <f t="shared" si="87"/>
        <v>-5.5614896494333502E-3</v>
      </c>
      <c r="AL121" s="1">
        <f t="shared" si="88"/>
        <v>-3.1360290439078642</v>
      </c>
      <c r="AM121" s="1">
        <f t="shared" si="89"/>
        <v>-359.4779208783649</v>
      </c>
      <c r="AN121" s="1">
        <f t="shared" si="90"/>
        <v>16.108315467090392</v>
      </c>
      <c r="AO121" s="1">
        <f t="shared" si="91"/>
        <v>16.407384091800683</v>
      </c>
      <c r="AP121" s="1">
        <f t="shared" si="92"/>
        <v>16.059769012935771</v>
      </c>
      <c r="AQ121" s="1">
        <f t="shared" si="93"/>
        <v>16.472689263114479</v>
      </c>
      <c r="AR121" s="1">
        <f t="shared" si="94"/>
        <v>15.990990573799708</v>
      </c>
      <c r="AS121" s="1">
        <f t="shared" si="95"/>
        <v>16.573037810400656</v>
      </c>
      <c r="AT121" s="1">
        <f t="shared" si="96"/>
        <v>15.887808703877996</v>
      </c>
      <c r="AU121" s="1">
        <f t="shared" si="97"/>
        <v>16.7518480753908</v>
      </c>
    </row>
    <row r="122" spans="1:47">
      <c r="A122" s="29" t="s">
        <v>83</v>
      </c>
      <c r="B122" s="35"/>
      <c r="C122" s="33">
        <v>43676.402600000001</v>
      </c>
      <c r="D122" s="33">
        <v>2.9999999999999997E-4</v>
      </c>
      <c r="E122" s="1">
        <f t="shared" si="70"/>
        <v>4493.006871377067</v>
      </c>
      <c r="F122" s="1">
        <f t="shared" si="82"/>
        <v>4493</v>
      </c>
      <c r="G122" s="1">
        <f t="shared" si="77"/>
        <v>2.8148299970780499E-3</v>
      </c>
      <c r="J122" s="1">
        <f t="shared" si="98"/>
        <v>2.8148299970780499E-3</v>
      </c>
      <c r="P122" s="1">
        <f t="shared" si="71"/>
        <v>-1.1444359631387704E-2</v>
      </c>
      <c r="Q122" s="27">
        <f t="shared" si="72"/>
        <v>28657.902600000001</v>
      </c>
      <c r="R122" s="1">
        <f t="shared" si="73"/>
        <v>2.0332448886054531E-4</v>
      </c>
      <c r="S122" s="11">
        <v>1</v>
      </c>
      <c r="T122" s="1">
        <f t="shared" si="74"/>
        <v>2.0332448886054531E-4</v>
      </c>
      <c r="U122" s="1">
        <f t="shared" si="75"/>
        <v>1.4259189628465754E-2</v>
      </c>
      <c r="V122" s="91"/>
      <c r="Z122" s="1">
        <f t="shared" si="79"/>
        <v>4493</v>
      </c>
      <c r="AA122" s="1">
        <f t="shared" si="80"/>
        <v>-5.4794961446499174E-4</v>
      </c>
      <c r="AB122" s="1">
        <f t="shared" si="68"/>
        <v>-8.081580019844662E-3</v>
      </c>
      <c r="AC122" s="1">
        <f t="shared" si="69"/>
        <v>1.4259189628465754E-2</v>
      </c>
      <c r="AD122" s="1">
        <f t="shared" si="83"/>
        <v>3.3627796115430417E-3</v>
      </c>
      <c r="AE122" s="1">
        <f t="shared" si="81"/>
        <v>1.130828671580957E-5</v>
      </c>
      <c r="AF122" s="1">
        <f t="shared" si="76"/>
        <v>1.4259189628465754E-2</v>
      </c>
      <c r="AG122" s="11"/>
      <c r="AH122" s="1">
        <f t="shared" si="84"/>
        <v>1.0896410016922712E-2</v>
      </c>
      <c r="AI122" s="1">
        <f t="shared" si="85"/>
        <v>3.914594324189169E-4</v>
      </c>
      <c r="AJ122" s="1">
        <f t="shared" si="86"/>
        <v>0.10186598909765261</v>
      </c>
      <c r="AK122" s="1">
        <f t="shared" si="87"/>
        <v>-5.5780019725099397E-3</v>
      </c>
      <c r="AL122" s="1">
        <f t="shared" si="88"/>
        <v>-3.1360125251191122</v>
      </c>
      <c r="AM122" s="1">
        <f t="shared" si="89"/>
        <v>-358.41375711450627</v>
      </c>
      <c r="AN122" s="1">
        <f t="shared" si="90"/>
        <v>16.10947251348529</v>
      </c>
      <c r="AO122" s="1">
        <f t="shared" si="91"/>
        <v>16.407841915160738</v>
      </c>
      <c r="AP122" s="1">
        <f t="shared" si="92"/>
        <v>16.060887484730575</v>
      </c>
      <c r="AQ122" s="1">
        <f t="shared" si="93"/>
        <v>16.473228302271394</v>
      </c>
      <c r="AR122" s="1">
        <f t="shared" si="94"/>
        <v>15.991999356599297</v>
      </c>
      <c r="AS122" s="1">
        <f t="shared" si="95"/>
        <v>16.573806887152625</v>
      </c>
      <c r="AT122" s="1">
        <f t="shared" si="96"/>
        <v>15.88855924091188</v>
      </c>
      <c r="AU122" s="1">
        <f t="shared" si="97"/>
        <v>16.753355256023827</v>
      </c>
    </row>
    <row r="123" spans="1:47">
      <c r="A123" s="29" t="s">
        <v>83</v>
      </c>
      <c r="B123" s="35" t="s">
        <v>54</v>
      </c>
      <c r="C123" s="33">
        <v>43677.427199999998</v>
      </c>
      <c r="D123" s="33">
        <v>4.0000000000000002E-4</v>
      </c>
      <c r="E123" s="1">
        <f t="shared" si="70"/>
        <v>4495.5080572189026</v>
      </c>
      <c r="F123" s="1">
        <f t="shared" si="82"/>
        <v>4495.5</v>
      </c>
      <c r="G123" s="1">
        <f t="shared" si="77"/>
        <v>3.3006049998220988E-3</v>
      </c>
      <c r="J123" s="1">
        <f t="shared" si="98"/>
        <v>3.3006049998220988E-3</v>
      </c>
      <c r="P123" s="1">
        <f t="shared" si="71"/>
        <v>-1.1442856727085036E-2</v>
      </c>
      <c r="Q123" s="27">
        <f t="shared" si="72"/>
        <v>28658.927199999998</v>
      </c>
      <c r="R123" s="1">
        <f t="shared" si="73"/>
        <v>2.1736966369277551E-4</v>
      </c>
      <c r="S123" s="11">
        <v>1</v>
      </c>
      <c r="T123" s="1">
        <f t="shared" si="74"/>
        <v>2.1736966369277551E-4</v>
      </c>
      <c r="U123" s="1">
        <f t="shared" si="75"/>
        <v>1.4743461726907135E-2</v>
      </c>
      <c r="V123" s="91"/>
      <c r="Z123" s="1">
        <f t="shared" si="79"/>
        <v>4495.5</v>
      </c>
      <c r="AA123" s="1">
        <f t="shared" si="80"/>
        <v>-5.486261685667005E-4</v>
      </c>
      <c r="AB123" s="1">
        <f t="shared" si="68"/>
        <v>-7.5936255586962365E-3</v>
      </c>
      <c r="AC123" s="1">
        <f t="shared" si="69"/>
        <v>1.4743461726907135E-2</v>
      </c>
      <c r="AD123" s="1">
        <f t="shared" si="83"/>
        <v>3.8492311683887993E-3</v>
      </c>
      <c r="AE123" s="1">
        <f t="shared" si="81"/>
        <v>1.4816580587695801E-5</v>
      </c>
      <c r="AF123" s="1">
        <f t="shared" si="76"/>
        <v>1.4743461726907135E-2</v>
      </c>
      <c r="AG123" s="11"/>
      <c r="AH123" s="1">
        <f t="shared" si="84"/>
        <v>1.0894230558518335E-2</v>
      </c>
      <c r="AI123" s="1">
        <f t="shared" si="85"/>
        <v>3.9148039062864015E-4</v>
      </c>
      <c r="AJ123" s="1">
        <f t="shared" si="86"/>
        <v>0.10186225260250091</v>
      </c>
      <c r="AK123" s="1">
        <f t="shared" si="87"/>
        <v>-5.5817565349622032E-3</v>
      </c>
      <c r="AL123" s="1">
        <f t="shared" si="88"/>
        <v>-3.1360087690862861</v>
      </c>
      <c r="AM123" s="1">
        <f t="shared" si="89"/>
        <v>-358.17266673645923</v>
      </c>
      <c r="AN123" s="1">
        <f t="shared" si="90"/>
        <v>16.109735564064529</v>
      </c>
      <c r="AO123" s="1">
        <f t="shared" si="91"/>
        <v>16.407945878724146</v>
      </c>
      <c r="AP123" s="1">
        <f t="shared" si="92"/>
        <v>16.061141840056401</v>
      </c>
      <c r="AQ123" s="1">
        <f t="shared" si="93"/>
        <v>16.47335063202765</v>
      </c>
      <c r="AR123" s="1">
        <f t="shared" si="94"/>
        <v>15.992228853518043</v>
      </c>
      <c r="AS123" s="1">
        <f t="shared" si="95"/>
        <v>16.573981422070151</v>
      </c>
      <c r="AT123" s="1">
        <f t="shared" si="96"/>
        <v>15.888730091418587</v>
      </c>
      <c r="AU123" s="1">
        <f t="shared" si="97"/>
        <v>16.753697797076786</v>
      </c>
    </row>
    <row r="124" spans="1:47">
      <c r="A124" s="29" t="s">
        <v>85</v>
      </c>
      <c r="B124" s="35"/>
      <c r="C124" s="33">
        <v>44406.8073</v>
      </c>
      <c r="D124" s="33">
        <v>6.9999999999999999E-4</v>
      </c>
      <c r="E124" s="1">
        <f t="shared" si="70"/>
        <v>6276.0225794149064</v>
      </c>
      <c r="F124" s="1">
        <f t="shared" si="82"/>
        <v>6276</v>
      </c>
      <c r="G124" s="1">
        <f t="shared" si="77"/>
        <v>9.2495599965332076E-3</v>
      </c>
      <c r="J124" s="1">
        <f t="shared" si="98"/>
        <v>9.2495599965332076E-3</v>
      </c>
      <c r="P124" s="1">
        <f t="shared" si="71"/>
        <v>-9.825127153059228E-3</v>
      </c>
      <c r="Q124" s="27">
        <f t="shared" si="72"/>
        <v>29388.3073</v>
      </c>
      <c r="R124" s="1">
        <f t="shared" si="73"/>
        <v>3.6384368985482678E-4</v>
      </c>
      <c r="S124" s="11">
        <v>1</v>
      </c>
      <c r="T124" s="1">
        <f t="shared" si="74"/>
        <v>3.6384368985482678E-4</v>
      </c>
      <c r="U124" s="1">
        <f t="shared" si="75"/>
        <v>1.9074687149592436E-2</v>
      </c>
      <c r="V124" s="91"/>
      <c r="Z124" s="1">
        <f t="shared" si="79"/>
        <v>6276</v>
      </c>
      <c r="AA124" s="1">
        <f t="shared" si="80"/>
        <v>-7.0613005442733863E-4</v>
      </c>
      <c r="AB124" s="1">
        <f t="shared" si="68"/>
        <v>1.3056289790131827E-4</v>
      </c>
      <c r="AC124" s="1">
        <f t="shared" si="69"/>
        <v>1.9074687149592436E-2</v>
      </c>
      <c r="AD124" s="1">
        <f t="shared" si="83"/>
        <v>9.9556900509605462E-3</v>
      </c>
      <c r="AE124" s="1">
        <f t="shared" si="81"/>
        <v>9.9115764390794804E-5</v>
      </c>
      <c r="AF124" s="1">
        <f t="shared" si="76"/>
        <v>1.9074687149592436E-2</v>
      </c>
      <c r="AG124" s="11"/>
      <c r="AH124" s="1">
        <f t="shared" si="84"/>
        <v>9.1189970986318893E-3</v>
      </c>
      <c r="AI124" s="1">
        <f t="shared" si="85"/>
        <v>4.1099304461011954E-4</v>
      </c>
      <c r="AJ124" s="1">
        <f t="shared" si="86"/>
        <v>9.9080543048408701E-2</v>
      </c>
      <c r="AK124" s="1">
        <f t="shared" si="87"/>
        <v>-8.3764942304204136E-3</v>
      </c>
      <c r="AL124" s="1">
        <f t="shared" si="88"/>
        <v>-3.1332129114105682</v>
      </c>
      <c r="AM124" s="1">
        <f t="shared" si="89"/>
        <v>-238.66943085650189</v>
      </c>
      <c r="AN124" s="1">
        <f t="shared" si="90"/>
        <v>16.301123243156525</v>
      </c>
      <c r="AO124" s="1">
        <f t="shared" si="91"/>
        <v>16.478881584532651</v>
      </c>
      <c r="AP124" s="1">
        <f t="shared" si="92"/>
        <v>16.253607670523557</v>
      </c>
      <c r="AQ124" s="1">
        <f t="shared" si="93"/>
        <v>16.547490758798389</v>
      </c>
      <c r="AR124" s="1">
        <f t="shared" si="94"/>
        <v>16.175102712220816</v>
      </c>
      <c r="AS124" s="1">
        <f t="shared" si="95"/>
        <v>16.674392901789375</v>
      </c>
      <c r="AT124" s="1">
        <f t="shared" si="96"/>
        <v>16.037266937884713</v>
      </c>
      <c r="AU124" s="1">
        <f t="shared" si="97"/>
        <v>16.997655534995044</v>
      </c>
    </row>
    <row r="125" spans="1:47">
      <c r="A125" s="29" t="s">
        <v>85</v>
      </c>
      <c r="B125" s="35" t="s">
        <v>54</v>
      </c>
      <c r="C125" s="33">
        <v>44448.792199999996</v>
      </c>
      <c r="D125" s="33">
        <v>1.2999999999999999E-3</v>
      </c>
      <c r="E125" s="1">
        <f t="shared" si="70"/>
        <v>6378.5133440559202</v>
      </c>
      <c r="F125" s="1">
        <f t="shared" si="82"/>
        <v>6378.5</v>
      </c>
      <c r="G125" s="1">
        <f t="shared" si="77"/>
        <v>5.4663349947077222E-3</v>
      </c>
      <c r="J125" s="1">
        <f t="shared" si="98"/>
        <v>5.4663349947077222E-3</v>
      </c>
      <c r="O125" s="1">
        <f ca="1">+C$11+C$12*$F125</f>
        <v>-0.14242076004629289</v>
      </c>
      <c r="P125" s="1">
        <f t="shared" si="71"/>
        <v>-9.6987197209338922E-3</v>
      </c>
      <c r="Q125" s="27">
        <f t="shared" si="72"/>
        <v>29430.292199999996</v>
      </c>
      <c r="R125" s="1">
        <f t="shared" si="73"/>
        <v>2.2997888452840396E-4</v>
      </c>
      <c r="S125" s="11">
        <v>1</v>
      </c>
      <c r="T125" s="1">
        <f t="shared" si="74"/>
        <v>2.2997888452840396E-4</v>
      </c>
      <c r="U125" s="1">
        <f t="shared" si="75"/>
        <v>1.5165054715641614E-2</v>
      </c>
      <c r="V125" s="91"/>
      <c r="Z125" s="1">
        <f t="shared" si="79"/>
        <v>6378.5</v>
      </c>
      <c r="AA125" s="1">
        <f t="shared" si="80"/>
        <v>-6.9286672954790157E-4</v>
      </c>
      <c r="AB125" s="1">
        <f t="shared" si="68"/>
        <v>-3.5395179966782684E-3</v>
      </c>
      <c r="AC125" s="1">
        <f t="shared" si="69"/>
        <v>1.5165054715641614E-2</v>
      </c>
      <c r="AD125" s="1">
        <f t="shared" si="83"/>
        <v>6.1592017242556238E-3</v>
      </c>
      <c r="AE125" s="1">
        <f t="shared" si="81"/>
        <v>3.7935765880073447E-5</v>
      </c>
      <c r="AF125" s="1">
        <f t="shared" si="76"/>
        <v>1.5165054715641614E-2</v>
      </c>
      <c r="AG125" s="11"/>
      <c r="AH125" s="1">
        <f t="shared" si="84"/>
        <v>9.0058529913859906E-3</v>
      </c>
      <c r="AI125" s="1">
        <f t="shared" si="85"/>
        <v>4.1239415344462849E-4</v>
      </c>
      <c r="AJ125" s="1">
        <f t="shared" si="86"/>
        <v>9.8915726792243031E-2</v>
      </c>
      <c r="AK125" s="1">
        <f t="shared" si="87"/>
        <v>-8.5420559355505847E-3</v>
      </c>
      <c r="AL125" s="1">
        <f t="shared" si="88"/>
        <v>-3.1330472815170496</v>
      </c>
      <c r="AM125" s="1">
        <f t="shared" si="89"/>
        <v>-234.04338774204206</v>
      </c>
      <c r="AN125" s="1">
        <f t="shared" si="90"/>
        <v>16.312153248106</v>
      </c>
      <c r="AO125" s="1">
        <f t="shared" si="91"/>
        <v>16.483094082390011</v>
      </c>
      <c r="AP125" s="1">
        <f t="shared" si="92"/>
        <v>16.265154557397196</v>
      </c>
      <c r="AQ125" s="1">
        <f t="shared" si="93"/>
        <v>16.551239510766752</v>
      </c>
      <c r="AR125" s="1">
        <f t="shared" si="94"/>
        <v>16.186671904300773</v>
      </c>
      <c r="AS125" s="1">
        <f t="shared" si="95"/>
        <v>16.678763917079518</v>
      </c>
      <c r="AT125" s="1">
        <f t="shared" si="96"/>
        <v>16.047511336396401</v>
      </c>
      <c r="AU125" s="1">
        <f t="shared" si="97"/>
        <v>17.011699718166412</v>
      </c>
    </row>
    <row r="126" spans="1:47">
      <c r="A126" s="30" t="s">
        <v>91</v>
      </c>
      <c r="B126" s="32" t="s">
        <v>50</v>
      </c>
      <c r="C126" s="33">
        <v>44750.490100000003</v>
      </c>
      <c r="D126" s="29" t="s">
        <v>256</v>
      </c>
      <c r="E126" s="1">
        <f t="shared" si="70"/>
        <v>7114.9983294099866</v>
      </c>
      <c r="F126" s="1">
        <f t="shared" si="82"/>
        <v>7115</v>
      </c>
      <c r="G126" s="1">
        <f t="shared" si="77"/>
        <v>-6.8435000139288604E-4</v>
      </c>
      <c r="J126" s="1">
        <f t="shared" si="98"/>
        <v>-6.8435000139288604E-4</v>
      </c>
      <c r="O126" s="1">
        <f ca="1">+C$11+C$12*$F126</f>
        <v>-0.13407833753832177</v>
      </c>
      <c r="P126" s="1">
        <f t="shared" si="71"/>
        <v>-8.6838954240233742E-3</v>
      </c>
      <c r="Q126" s="27">
        <f t="shared" si="72"/>
        <v>29731.990100000003</v>
      </c>
      <c r="R126" s="1">
        <f t="shared" si="73"/>
        <v>6.3992726968728399E-5</v>
      </c>
      <c r="S126" s="11">
        <v>1</v>
      </c>
      <c r="T126" s="1">
        <f t="shared" si="74"/>
        <v>6.3992726968728399E-5</v>
      </c>
      <c r="U126" s="1">
        <f t="shared" si="75"/>
        <v>7.9995454226304882E-3</v>
      </c>
      <c r="V126" s="91"/>
      <c r="Z126" s="1">
        <f t="shared" si="79"/>
        <v>7115</v>
      </c>
      <c r="AA126" s="1">
        <f t="shared" si="80"/>
        <v>-5.1336883609589407E-4</v>
      </c>
      <c r="AB126" s="1">
        <f t="shared" si="68"/>
        <v>-8.8548765893203662E-3</v>
      </c>
      <c r="AC126" s="1">
        <f t="shared" si="69"/>
        <v>7.9995454226304882E-3</v>
      </c>
      <c r="AD126" s="1">
        <f t="shared" si="83"/>
        <v>-1.7098116529699198E-4</v>
      </c>
      <c r="AE126" s="1">
        <f t="shared" si="81"/>
        <v>2.9234558886317295E-8</v>
      </c>
      <c r="AF126" s="1">
        <f t="shared" si="76"/>
        <v>7.9995454226304882E-3</v>
      </c>
      <c r="AG126" s="11"/>
      <c r="AH126" s="1">
        <f t="shared" si="84"/>
        <v>8.1705265879274801E-3</v>
      </c>
      <c r="AI126" s="1">
        <f t="shared" si="85"/>
        <v>4.2331565732978138E-4</v>
      </c>
      <c r="AJ126" s="1">
        <f t="shared" si="86"/>
        <v>9.7726513729614634E-2</v>
      </c>
      <c r="AK126" s="1">
        <f t="shared" si="87"/>
        <v>-9.7365599761169933E-3</v>
      </c>
      <c r="AL126" s="1">
        <f t="shared" si="88"/>
        <v>-3.1318522782806681</v>
      </c>
      <c r="AM126" s="1">
        <f t="shared" si="89"/>
        <v>-205.32927366938088</v>
      </c>
      <c r="AN126" s="1">
        <f t="shared" si="90"/>
        <v>16.390586502446691</v>
      </c>
      <c r="AO126" s="1">
        <f t="shared" si="91"/>
        <v>16.515081678872225</v>
      </c>
      <c r="AP126" s="1">
        <f t="shared" si="92"/>
        <v>16.348661478630589</v>
      </c>
      <c r="AQ126" s="1">
        <f t="shared" si="93"/>
        <v>16.577822421783143</v>
      </c>
      <c r="AR126" s="1">
        <f t="shared" si="94"/>
        <v>16.272460352634237</v>
      </c>
      <c r="AS126" s="1">
        <f t="shared" si="95"/>
        <v>16.706109396927591</v>
      </c>
      <c r="AT126" s="1">
        <f t="shared" si="96"/>
        <v>16.12675377001257</v>
      </c>
      <c r="AU126" s="1">
        <f t="shared" si="97"/>
        <v>17.112612312368487</v>
      </c>
    </row>
    <row r="127" spans="1:47">
      <c r="A127" s="30" t="s">
        <v>91</v>
      </c>
      <c r="B127" s="32" t="s">
        <v>50</v>
      </c>
      <c r="C127" s="33">
        <v>44750.4902</v>
      </c>
      <c r="D127" s="29" t="s">
        <v>256</v>
      </c>
      <c r="E127" s="1">
        <f t="shared" si="70"/>
        <v>7114.9985735233749</v>
      </c>
      <c r="F127" s="1">
        <f t="shared" si="82"/>
        <v>7115</v>
      </c>
      <c r="G127" s="1">
        <f t="shared" si="77"/>
        <v>-5.8435000391909853E-4</v>
      </c>
      <c r="J127" s="1">
        <f t="shared" si="98"/>
        <v>-5.8435000391909853E-4</v>
      </c>
      <c r="O127" s="1">
        <f ca="1">+C$11+C$12*$F127</f>
        <v>-0.13407833753832177</v>
      </c>
      <c r="P127" s="1">
        <f t="shared" si="71"/>
        <v>-8.6838954240233742E-3</v>
      </c>
      <c r="Q127" s="27">
        <f t="shared" si="72"/>
        <v>29731.9902</v>
      </c>
      <c r="R127" s="1">
        <f t="shared" si="73"/>
        <v>6.5602636012332142E-5</v>
      </c>
      <c r="S127" s="11">
        <v>1</v>
      </c>
      <c r="T127" s="1">
        <f t="shared" si="74"/>
        <v>6.5602636012332142E-5</v>
      </c>
      <c r="U127" s="1">
        <f t="shared" si="75"/>
        <v>8.0995454201042757E-3</v>
      </c>
      <c r="V127" s="91"/>
      <c r="Z127" s="1">
        <f t="shared" si="79"/>
        <v>7115</v>
      </c>
      <c r="AA127" s="1">
        <f t="shared" si="80"/>
        <v>-5.1336883609589407E-4</v>
      </c>
      <c r="AB127" s="1">
        <f t="shared" si="68"/>
        <v>-8.7548765918465787E-3</v>
      </c>
      <c r="AC127" s="1">
        <f t="shared" si="69"/>
        <v>8.0995454201042757E-3</v>
      </c>
      <c r="AD127" s="1">
        <f t="shared" si="83"/>
        <v>-7.0981167823204461E-5</v>
      </c>
      <c r="AE127" s="1">
        <f t="shared" si="81"/>
        <v>5.0383261855459162E-9</v>
      </c>
      <c r="AF127" s="1">
        <f t="shared" si="76"/>
        <v>8.0995454201042757E-3</v>
      </c>
      <c r="AG127" s="11"/>
      <c r="AH127" s="1">
        <f t="shared" si="84"/>
        <v>8.1705265879274801E-3</v>
      </c>
      <c r="AI127" s="1">
        <f t="shared" si="85"/>
        <v>4.2331565732978138E-4</v>
      </c>
      <c r="AJ127" s="1">
        <f t="shared" si="86"/>
        <v>9.7726513729614634E-2</v>
      </c>
      <c r="AK127" s="1">
        <f t="shared" si="87"/>
        <v>-9.7365599761169933E-3</v>
      </c>
      <c r="AL127" s="1">
        <f t="shared" si="88"/>
        <v>-3.1318522782806681</v>
      </c>
      <c r="AM127" s="1">
        <f t="shared" si="89"/>
        <v>-205.32927366938088</v>
      </c>
      <c r="AN127" s="1">
        <f t="shared" si="90"/>
        <v>16.390586502446691</v>
      </c>
      <c r="AO127" s="1">
        <f t="shared" si="91"/>
        <v>16.515081678872225</v>
      </c>
      <c r="AP127" s="1">
        <f t="shared" si="92"/>
        <v>16.348661478630589</v>
      </c>
      <c r="AQ127" s="1">
        <f t="shared" si="93"/>
        <v>16.577822421783143</v>
      </c>
      <c r="AR127" s="1">
        <f t="shared" si="94"/>
        <v>16.272460352634237</v>
      </c>
      <c r="AS127" s="1">
        <f t="shared" si="95"/>
        <v>16.706109396927591</v>
      </c>
      <c r="AT127" s="1">
        <f t="shared" si="96"/>
        <v>16.12675377001257</v>
      </c>
      <c r="AU127" s="1">
        <f t="shared" si="97"/>
        <v>17.112612312368487</v>
      </c>
    </row>
    <row r="128" spans="1:47">
      <c r="A128" s="30" t="s">
        <v>91</v>
      </c>
      <c r="B128" s="32" t="s">
        <v>54</v>
      </c>
      <c r="C128" s="33">
        <v>44751.516199999998</v>
      </c>
      <c r="D128" s="29" t="s">
        <v>256</v>
      </c>
      <c r="E128" s="1">
        <f t="shared" si="70"/>
        <v>7117.5031769527386</v>
      </c>
      <c r="F128" s="1">
        <f t="shared" si="82"/>
        <v>7117.5</v>
      </c>
      <c r="G128" s="1">
        <f t="shared" si="77"/>
        <v>1.3014249998377636E-3</v>
      </c>
      <c r="J128" s="1">
        <f t="shared" si="98"/>
        <v>1.3014249998377636E-3</v>
      </c>
      <c r="O128" s="1">
        <f ca="1">+C$11+C$12*$F128</f>
        <v>-0.13405001974297903</v>
      </c>
      <c r="P128" s="1">
        <f t="shared" si="71"/>
        <v>-8.6801321299999103E-3</v>
      </c>
      <c r="Q128" s="27">
        <f t="shared" si="72"/>
        <v>29733.016199999998</v>
      </c>
      <c r="R128" s="1">
        <f t="shared" si="73"/>
        <v>9.9631482736213303E-5</v>
      </c>
      <c r="S128" s="11">
        <v>1</v>
      </c>
      <c r="T128" s="1">
        <f t="shared" si="74"/>
        <v>9.9631482736213303E-5</v>
      </c>
      <c r="U128" s="1">
        <f t="shared" si="75"/>
        <v>9.9815571298376739E-3</v>
      </c>
      <c r="V128" s="91"/>
      <c r="Z128" s="1">
        <f t="shared" si="79"/>
        <v>7117.5</v>
      </c>
      <c r="AA128" s="1">
        <f t="shared" si="80"/>
        <v>-5.1249585885741571E-4</v>
      </c>
      <c r="AB128" s="1">
        <f t="shared" si="68"/>
        <v>-6.866211271304731E-3</v>
      </c>
      <c r="AC128" s="1">
        <f t="shared" si="69"/>
        <v>9.9815571298376739E-3</v>
      </c>
      <c r="AD128" s="1">
        <f t="shared" si="83"/>
        <v>1.8139208586951793E-3</v>
      </c>
      <c r="AE128" s="1">
        <f t="shared" si="81"/>
        <v>3.2903088816094567E-6</v>
      </c>
      <c r="AF128" s="1">
        <f t="shared" si="76"/>
        <v>9.9815571298376739E-3</v>
      </c>
      <c r="AG128" s="11"/>
      <c r="AH128" s="1">
        <f t="shared" si="84"/>
        <v>8.1676362711424946E-3</v>
      </c>
      <c r="AI128" s="1">
        <f t="shared" si="85"/>
        <v>4.2335523106951101E-4</v>
      </c>
      <c r="AJ128" s="1">
        <f t="shared" si="86"/>
        <v>9.772246957984429E-2</v>
      </c>
      <c r="AK128" s="1">
        <f t="shared" si="87"/>
        <v>-9.740621856016712E-3</v>
      </c>
      <c r="AL128" s="1">
        <f t="shared" si="88"/>
        <v>-3.1318482146805025</v>
      </c>
      <c r="AM128" s="1">
        <f t="shared" si="89"/>
        <v>-205.24364644396704</v>
      </c>
      <c r="AN128" s="1">
        <f t="shared" si="90"/>
        <v>16.390849671373175</v>
      </c>
      <c r="AO128" s="1">
        <f t="shared" si="91"/>
        <v>16.515196497734365</v>
      </c>
      <c r="AP128" s="1">
        <f t="shared" si="92"/>
        <v>16.348945672279825</v>
      </c>
      <c r="AQ128" s="1">
        <f t="shared" si="93"/>
        <v>16.577912930978485</v>
      </c>
      <c r="AR128" s="1">
        <f t="shared" si="94"/>
        <v>16.272758805785813</v>
      </c>
      <c r="AS128" s="1">
        <f t="shared" si="95"/>
        <v>16.706190796466693</v>
      </c>
      <c r="AT128" s="1">
        <f t="shared" si="96"/>
        <v>16.127039739415867</v>
      </c>
      <c r="AU128" s="1">
        <f t="shared" si="97"/>
        <v>17.112954853421446</v>
      </c>
    </row>
    <row r="129" spans="1:47">
      <c r="A129" s="30" t="s">
        <v>91</v>
      </c>
      <c r="B129" s="32" t="s">
        <v>54</v>
      </c>
      <c r="C129" s="33">
        <v>44751.5173</v>
      </c>
      <c r="D129" s="29" t="s">
        <v>256</v>
      </c>
      <c r="E129" s="1">
        <f t="shared" si="70"/>
        <v>7117.5058622000834</v>
      </c>
      <c r="F129" s="1">
        <f t="shared" si="82"/>
        <v>7117.5</v>
      </c>
      <c r="G129" s="1">
        <f t="shared" si="77"/>
        <v>2.4014250011532567E-3</v>
      </c>
      <c r="J129" s="1">
        <f t="shared" si="98"/>
        <v>2.4014250011532567E-3</v>
      </c>
      <c r="O129" s="1">
        <f ca="1">+C$11+C$12*$F129</f>
        <v>-0.13405001974297903</v>
      </c>
      <c r="P129" s="1">
        <f t="shared" si="71"/>
        <v>-8.6801321299999103E-3</v>
      </c>
      <c r="Q129" s="27">
        <f t="shared" si="72"/>
        <v>29733.0173</v>
      </c>
      <c r="R129" s="1">
        <f t="shared" si="73"/>
        <v>1.228009084510116E-4</v>
      </c>
      <c r="S129" s="11">
        <v>1</v>
      </c>
      <c r="T129" s="1">
        <f t="shared" si="74"/>
        <v>1.228009084510116E-4</v>
      </c>
      <c r="U129" s="1">
        <f t="shared" si="75"/>
        <v>1.1081557131153167E-2</v>
      </c>
      <c r="V129" s="91"/>
      <c r="Z129" s="1">
        <f t="shared" si="79"/>
        <v>7117.5</v>
      </c>
      <c r="AA129" s="1">
        <f t="shared" si="80"/>
        <v>-5.1249585885741571E-4</v>
      </c>
      <c r="AB129" s="1">
        <f t="shared" si="68"/>
        <v>-5.7662112699892378E-3</v>
      </c>
      <c r="AC129" s="1">
        <f t="shared" si="69"/>
        <v>1.1081557131153167E-2</v>
      </c>
      <c r="AD129" s="1">
        <f t="shared" si="83"/>
        <v>2.9139208600106725E-3</v>
      </c>
      <c r="AE129" s="1">
        <f t="shared" si="81"/>
        <v>8.4909347784053367E-6</v>
      </c>
      <c r="AF129" s="1">
        <f t="shared" si="76"/>
        <v>1.1081557131153167E-2</v>
      </c>
      <c r="AG129" s="11"/>
      <c r="AH129" s="1">
        <f t="shared" si="84"/>
        <v>8.1676362711424946E-3</v>
      </c>
      <c r="AI129" s="1">
        <f t="shared" si="85"/>
        <v>4.2335523106951101E-4</v>
      </c>
      <c r="AJ129" s="1">
        <f t="shared" si="86"/>
        <v>9.772246957984429E-2</v>
      </c>
      <c r="AK129" s="1">
        <f t="shared" si="87"/>
        <v>-9.740621856016712E-3</v>
      </c>
      <c r="AL129" s="1">
        <f t="shared" si="88"/>
        <v>-3.1318482146805025</v>
      </c>
      <c r="AM129" s="1">
        <f t="shared" si="89"/>
        <v>-205.24364644396704</v>
      </c>
      <c r="AN129" s="1">
        <f t="shared" si="90"/>
        <v>16.390849671373175</v>
      </c>
      <c r="AO129" s="1">
        <f t="shared" si="91"/>
        <v>16.515196497734365</v>
      </c>
      <c r="AP129" s="1">
        <f t="shared" si="92"/>
        <v>16.348945672279825</v>
      </c>
      <c r="AQ129" s="1">
        <f t="shared" si="93"/>
        <v>16.577912930978485</v>
      </c>
      <c r="AR129" s="1">
        <f t="shared" si="94"/>
        <v>16.272758805785813</v>
      </c>
      <c r="AS129" s="1">
        <f t="shared" si="95"/>
        <v>16.706190796466693</v>
      </c>
      <c r="AT129" s="1">
        <f t="shared" si="96"/>
        <v>16.127039739415867</v>
      </c>
      <c r="AU129" s="1">
        <f t="shared" si="97"/>
        <v>17.112954853421446</v>
      </c>
    </row>
    <row r="130" spans="1:47">
      <c r="A130" s="29" t="s">
        <v>85</v>
      </c>
      <c r="B130" s="35"/>
      <c r="C130" s="33">
        <v>44780.812100000003</v>
      </c>
      <c r="D130" s="33">
        <v>5.0000000000000001E-4</v>
      </c>
      <c r="E130" s="1">
        <f t="shared" si="70"/>
        <v>7189.0183929434279</v>
      </c>
      <c r="F130" s="1">
        <f t="shared" si="82"/>
        <v>7189</v>
      </c>
      <c r="G130" s="1">
        <f t="shared" si="77"/>
        <v>7.5345900040701963E-3</v>
      </c>
      <c r="J130" s="1">
        <f t="shared" si="98"/>
        <v>7.5345900040701963E-3</v>
      </c>
      <c r="P130" s="1">
        <f t="shared" si="71"/>
        <v>-8.5715896614311886E-3</v>
      </c>
      <c r="Q130" s="27">
        <f t="shared" si="72"/>
        <v>29762.312100000003</v>
      </c>
      <c r="R130" s="1">
        <f t="shared" si="73"/>
        <v>2.5940902341741031E-4</v>
      </c>
      <c r="S130" s="11">
        <v>1</v>
      </c>
      <c r="T130" s="1">
        <f t="shared" si="74"/>
        <v>2.5940902341741031E-4</v>
      </c>
      <c r="U130" s="1">
        <f t="shared" si="75"/>
        <v>1.6106179665501385E-2</v>
      </c>
      <c r="V130" s="91"/>
      <c r="Z130" s="1">
        <f t="shared" si="79"/>
        <v>7189</v>
      </c>
      <c r="AA130" s="1">
        <f t="shared" si="80"/>
        <v>-4.8674217287838009E-4</v>
      </c>
      <c r="AB130" s="1">
        <f t="shared" si="68"/>
        <v>-5.5025748448261219E-4</v>
      </c>
      <c r="AC130" s="1">
        <f t="shared" si="69"/>
        <v>1.6106179665501385E-2</v>
      </c>
      <c r="AD130" s="1">
        <f t="shared" si="83"/>
        <v>8.0213321769485764E-3</v>
      </c>
      <c r="AE130" s="1">
        <f t="shared" si="81"/>
        <v>6.4341769892950593E-5</v>
      </c>
      <c r="AF130" s="1">
        <f t="shared" si="76"/>
        <v>1.6106179665501385E-2</v>
      </c>
      <c r="AG130" s="11"/>
      <c r="AH130" s="1">
        <f t="shared" si="84"/>
        <v>8.0848474885528085E-3</v>
      </c>
      <c r="AI130" s="1">
        <f t="shared" si="85"/>
        <v>4.2449405886713087E-4</v>
      </c>
      <c r="AJ130" s="1">
        <f t="shared" si="86"/>
        <v>9.7606802957664926E-2</v>
      </c>
      <c r="AK130" s="1">
        <f t="shared" si="87"/>
        <v>-9.8567948230085488E-3</v>
      </c>
      <c r="AL130" s="1">
        <f t="shared" si="88"/>
        <v>-3.1317319924441711</v>
      </c>
      <c r="AM130" s="1">
        <f t="shared" si="89"/>
        <v>-202.82451298125528</v>
      </c>
      <c r="AN130" s="1">
        <f t="shared" si="90"/>
        <v>16.398366077642113</v>
      </c>
      <c r="AO130" s="1">
        <f t="shared" si="91"/>
        <v>16.518501016155156</v>
      </c>
      <c r="AP130" s="1">
        <f t="shared" si="92"/>
        <v>16.357073369408127</v>
      </c>
      <c r="AQ130" s="1">
        <f t="shared" si="93"/>
        <v>16.580505994582406</v>
      </c>
      <c r="AR130" s="1">
        <f t="shared" si="94"/>
        <v>16.281313332264808</v>
      </c>
      <c r="AS130" s="1">
        <f t="shared" si="95"/>
        <v>16.708488416625837</v>
      </c>
      <c r="AT130" s="1">
        <f t="shared" si="96"/>
        <v>16.135267455557443</v>
      </c>
      <c r="AU130" s="1">
        <f t="shared" si="97"/>
        <v>17.12275152753611</v>
      </c>
    </row>
    <row r="131" spans="1:47">
      <c r="A131" s="29" t="s">
        <v>85</v>
      </c>
      <c r="B131" s="35" t="s">
        <v>54</v>
      </c>
      <c r="C131" s="33">
        <v>44781.835699999996</v>
      </c>
      <c r="D131" s="33">
        <v>5.0000000000000001E-4</v>
      </c>
      <c r="E131" s="1">
        <f t="shared" si="70"/>
        <v>7191.5171376513072</v>
      </c>
      <c r="F131" s="1">
        <f t="shared" si="82"/>
        <v>7191.5</v>
      </c>
      <c r="G131" s="1">
        <f t="shared" si="77"/>
        <v>7.0203649956965819E-3</v>
      </c>
      <c r="J131" s="1">
        <f t="shared" si="98"/>
        <v>7.0203649956965819E-3</v>
      </c>
      <c r="O131" s="1">
        <f ca="1">+C$11+C$12*$F131</f>
        <v>-0.1332118130008339</v>
      </c>
      <c r="P131" s="1">
        <f t="shared" si="71"/>
        <v>-8.5677625730372613E-3</v>
      </c>
      <c r="Q131" s="27">
        <f t="shared" si="72"/>
        <v>29763.335699999996</v>
      </c>
      <c r="R131" s="1">
        <f t="shared" si="73"/>
        <v>2.4298972109912007E-4</v>
      </c>
      <c r="S131" s="11">
        <v>1</v>
      </c>
      <c r="T131" s="1">
        <f t="shared" si="74"/>
        <v>2.4298972109912007E-4</v>
      </c>
      <c r="U131" s="1">
        <f t="shared" si="75"/>
        <v>1.5588127568733843E-2</v>
      </c>
      <c r="V131" s="91"/>
      <c r="Z131" s="1">
        <f t="shared" si="79"/>
        <v>7191.5</v>
      </c>
      <c r="AA131" s="1">
        <f t="shared" si="80"/>
        <v>-4.8581409546127538E-4</v>
      </c>
      <c r="AB131" s="1">
        <f t="shared" si="68"/>
        <v>-1.0615834818794041E-3</v>
      </c>
      <c r="AC131" s="1">
        <f t="shared" si="69"/>
        <v>1.5588127568733843E-2</v>
      </c>
      <c r="AD131" s="1">
        <f t="shared" si="83"/>
        <v>7.5061790911578573E-3</v>
      </c>
      <c r="AE131" s="1">
        <f t="shared" si="81"/>
        <v>5.6342724548535397E-5</v>
      </c>
      <c r="AF131" s="1">
        <f t="shared" si="76"/>
        <v>1.5588127568733843E-2</v>
      </c>
      <c r="AG131" s="11"/>
      <c r="AH131" s="1">
        <f t="shared" si="84"/>
        <v>8.081948477575986E-3</v>
      </c>
      <c r="AI131" s="1">
        <f t="shared" si="85"/>
        <v>4.2453412297249749E-4</v>
      </c>
      <c r="AJ131" s="1">
        <f t="shared" si="86"/>
        <v>9.7602758580575946E-2</v>
      </c>
      <c r="AK131" s="1">
        <f t="shared" si="87"/>
        <v>-9.8608568784844444E-3</v>
      </c>
      <c r="AL131" s="1">
        <f t="shared" si="88"/>
        <v>-3.1317279286635631</v>
      </c>
      <c r="AM131" s="1">
        <f t="shared" si="89"/>
        <v>-202.74095792129975</v>
      </c>
      <c r="AN131" s="1">
        <f t="shared" si="90"/>
        <v>16.398628527543828</v>
      </c>
      <c r="AO131" s="1">
        <f t="shared" si="91"/>
        <v>16.518617291207299</v>
      </c>
      <c r="AP131" s="1">
        <f t="shared" si="92"/>
        <v>16.357357538667998</v>
      </c>
      <c r="AQ131" s="1">
        <f t="shared" si="93"/>
        <v>16.580596830840733</v>
      </c>
      <c r="AR131" s="1">
        <f t="shared" si="94"/>
        <v>16.281613090961919</v>
      </c>
      <c r="AS131" s="1">
        <f t="shared" si="95"/>
        <v>16.708567698407524</v>
      </c>
      <c r="AT131" s="1">
        <f t="shared" si="96"/>
        <v>16.135556851890989</v>
      </c>
      <c r="AU131" s="1">
        <f t="shared" si="97"/>
        <v>17.123094068589069</v>
      </c>
    </row>
    <row r="132" spans="1:47">
      <c r="A132" s="29" t="s">
        <v>88</v>
      </c>
      <c r="B132" s="35" t="s">
        <v>54</v>
      </c>
      <c r="C132" s="33">
        <v>44795.346100000002</v>
      </c>
      <c r="D132" s="33"/>
      <c r="E132" s="1">
        <f t="shared" si="70"/>
        <v>7224.4978337255325</v>
      </c>
      <c r="F132" s="1">
        <f t="shared" si="82"/>
        <v>7224.5</v>
      </c>
      <c r="G132" s="1">
        <f t="shared" si="77"/>
        <v>-8.8740499631967396E-4</v>
      </c>
      <c r="J132" s="1">
        <f t="shared" si="98"/>
        <v>-8.8740499631967396E-4</v>
      </c>
      <c r="P132" s="1">
        <f t="shared" si="71"/>
        <v>-8.5170430194672041E-3</v>
      </c>
      <c r="Q132" s="27">
        <f t="shared" si="72"/>
        <v>29776.846100000002</v>
      </c>
      <c r="R132" s="1">
        <f t="shared" si="73"/>
        <v>5.8211376364258554E-5</v>
      </c>
      <c r="S132" s="11">
        <v>1</v>
      </c>
      <c r="T132" s="1">
        <f t="shared" si="74"/>
        <v>5.8211376364258554E-5</v>
      </c>
      <c r="U132" s="1">
        <f t="shared" si="75"/>
        <v>7.6296380231475301E-3</v>
      </c>
      <c r="V132" s="91"/>
      <c r="Z132" s="1">
        <f t="shared" si="79"/>
        <v>7224.5</v>
      </c>
      <c r="AA132" s="1">
        <f t="shared" si="80"/>
        <v>-4.7338784947958783E-4</v>
      </c>
      <c r="AB132" s="1">
        <f t="shared" si="68"/>
        <v>-8.9310601663072902E-3</v>
      </c>
      <c r="AC132" s="1">
        <f t="shared" si="69"/>
        <v>7.6296380231475301E-3</v>
      </c>
      <c r="AD132" s="1">
        <f t="shared" si="83"/>
        <v>-4.1401714684008613E-4</v>
      </c>
      <c r="AE132" s="1">
        <f t="shared" si="81"/>
        <v>1.7141019787760543E-7</v>
      </c>
      <c r="AF132" s="1">
        <f t="shared" si="76"/>
        <v>7.6296380231475301E-3</v>
      </c>
      <c r="AG132" s="11"/>
      <c r="AH132" s="1">
        <f t="shared" si="84"/>
        <v>8.0436551699876162E-3</v>
      </c>
      <c r="AI132" s="1">
        <f t="shared" si="85"/>
        <v>4.250645162473532E-4</v>
      </c>
      <c r="AJ132" s="1">
        <f t="shared" si="86"/>
        <v>9.7549372649884239E-2</v>
      </c>
      <c r="AK132" s="1">
        <f t="shared" si="87"/>
        <v>-9.9144759975686447E-3</v>
      </c>
      <c r="AL132" s="1">
        <f t="shared" si="88"/>
        <v>-3.1316742867574465</v>
      </c>
      <c r="AM132" s="1">
        <f t="shared" si="89"/>
        <v>-201.6444479330795</v>
      </c>
      <c r="AN132" s="1">
        <f t="shared" si="90"/>
        <v>16.402090542663522</v>
      </c>
      <c r="AO132" s="1">
        <f t="shared" si="91"/>
        <v>16.520156836428782</v>
      </c>
      <c r="AP132" s="1">
        <f t="shared" si="92"/>
        <v>16.361108405569571</v>
      </c>
      <c r="AQ132" s="1">
        <f t="shared" si="93"/>
        <v>16.581797053365786</v>
      </c>
      <c r="AR132" s="1">
        <f t="shared" si="94"/>
        <v>16.285573957554686</v>
      </c>
      <c r="AS132" s="1">
        <f t="shared" si="95"/>
        <v>16.709607617033747</v>
      </c>
      <c r="AT132" s="1">
        <f t="shared" si="96"/>
        <v>16.13938774538008</v>
      </c>
      <c r="AU132" s="1">
        <f t="shared" si="97"/>
        <v>17.127615610488142</v>
      </c>
    </row>
    <row r="133" spans="1:47">
      <c r="A133" s="29" t="s">
        <v>88</v>
      </c>
      <c r="B133" s="35" t="s">
        <v>50</v>
      </c>
      <c r="C133" s="33">
        <v>44796.3698</v>
      </c>
      <c r="D133" s="33"/>
      <c r="E133" s="1">
        <f t="shared" si="70"/>
        <v>7226.9968225468183</v>
      </c>
      <c r="F133" s="1">
        <f t="shared" si="82"/>
        <v>7227</v>
      </c>
      <c r="G133" s="1">
        <f t="shared" si="77"/>
        <v>-1.3016299999435432E-3</v>
      </c>
      <c r="J133" s="1">
        <f t="shared" si="98"/>
        <v>-1.3016299999435432E-3</v>
      </c>
      <c r="P133" s="1">
        <f t="shared" si="71"/>
        <v>-8.5131853270171819E-3</v>
      </c>
      <c r="Q133" s="27">
        <f t="shared" si="72"/>
        <v>29777.8698</v>
      </c>
      <c r="R133" s="1">
        <f t="shared" si="73"/>
        <v>5.2006530235444178E-5</v>
      </c>
      <c r="S133" s="11">
        <v>1</v>
      </c>
      <c r="T133" s="1">
        <f t="shared" si="74"/>
        <v>5.2006530235444178E-5</v>
      </c>
      <c r="U133" s="1">
        <f t="shared" si="75"/>
        <v>7.2115553270736387E-3</v>
      </c>
      <c r="V133" s="91"/>
      <c r="Z133" s="1">
        <f t="shared" si="79"/>
        <v>7227</v>
      </c>
      <c r="AA133" s="1">
        <f t="shared" si="80"/>
        <v>-4.7243313956413409E-4</v>
      </c>
      <c r="AB133" s="1">
        <f t="shared" si="68"/>
        <v>-9.3423821873965911E-3</v>
      </c>
      <c r="AC133" s="1">
        <f t="shared" si="69"/>
        <v>7.2115553270736387E-3</v>
      </c>
      <c r="AD133" s="1">
        <f t="shared" si="83"/>
        <v>-8.2919686037940914E-4</v>
      </c>
      <c r="AE133" s="1">
        <f t="shared" si="81"/>
        <v>6.8756743326306928E-7</v>
      </c>
      <c r="AF133" s="1">
        <f t="shared" si="76"/>
        <v>7.2115553270736387E-3</v>
      </c>
      <c r="AG133" s="11"/>
      <c r="AH133" s="1">
        <f t="shared" si="84"/>
        <v>8.0407521874530478E-3</v>
      </c>
      <c r="AI133" s="1">
        <f t="shared" si="85"/>
        <v>4.2510481465163341E-4</v>
      </c>
      <c r="AJ133" s="1">
        <f t="shared" si="86"/>
        <v>9.7545328260417244E-2</v>
      </c>
      <c r="AK133" s="1">
        <f t="shared" si="87"/>
        <v>-9.9185380401761135E-3</v>
      </c>
      <c r="AL133" s="1">
        <f t="shared" si="88"/>
        <v>-3.1316702229873927</v>
      </c>
      <c r="AM133" s="1">
        <f t="shared" si="89"/>
        <v>-201.56186231067196</v>
      </c>
      <c r="AN133" s="1">
        <f t="shared" si="90"/>
        <v>16.402352639608278</v>
      </c>
      <c r="AO133" s="1">
        <f t="shared" si="91"/>
        <v>16.520273827836338</v>
      </c>
      <c r="AP133" s="1">
        <f t="shared" si="92"/>
        <v>16.361392547701147</v>
      </c>
      <c r="AQ133" s="1">
        <f t="shared" si="93"/>
        <v>16.581888071947606</v>
      </c>
      <c r="AR133" s="1">
        <f t="shared" si="94"/>
        <v>16.285874328528543</v>
      </c>
      <c r="AS133" s="1">
        <f t="shared" si="95"/>
        <v>16.709685900789971</v>
      </c>
      <c r="AT133" s="1">
        <f t="shared" si="96"/>
        <v>16.139678787674821</v>
      </c>
      <c r="AU133" s="1">
        <f t="shared" si="97"/>
        <v>17.127958151541105</v>
      </c>
    </row>
    <row r="134" spans="1:47">
      <c r="A134" s="29" t="s">
        <v>88</v>
      </c>
      <c r="B134" s="35" t="s">
        <v>54</v>
      </c>
      <c r="C134" s="33">
        <v>44797.3946</v>
      </c>
      <c r="D134" s="29" t="s">
        <v>256</v>
      </c>
      <c r="E134" s="1">
        <f t="shared" si="70"/>
        <v>7229.4984966154489</v>
      </c>
      <c r="F134" s="1">
        <f t="shared" si="82"/>
        <v>7229.5</v>
      </c>
      <c r="G134" s="1">
        <f t="shared" si="77"/>
        <v>-6.1585500225191936E-4</v>
      </c>
      <c r="J134" s="1">
        <f t="shared" si="98"/>
        <v>-6.1585500225191936E-4</v>
      </c>
      <c r="O134" s="1">
        <f ca="1">+C$11+C$12*$F134</f>
        <v>-0.13278138251162427</v>
      </c>
      <c r="P134" s="1">
        <f t="shared" si="71"/>
        <v>-8.5093254793519417E-3</v>
      </c>
      <c r="Q134" s="27">
        <f t="shared" si="72"/>
        <v>29778.8946</v>
      </c>
      <c r="R134" s="1">
        <f t="shared" si="73"/>
        <v>6.2306876172849655E-5</v>
      </c>
      <c r="S134" s="11">
        <v>1</v>
      </c>
      <c r="T134" s="1">
        <f t="shared" si="74"/>
        <v>6.2306876172849655E-5</v>
      </c>
      <c r="U134" s="1">
        <f t="shared" si="75"/>
        <v>7.8934704771000223E-3</v>
      </c>
      <c r="V134" s="91"/>
      <c r="Z134" s="1">
        <f t="shared" si="79"/>
        <v>7229.5</v>
      </c>
      <c r="AA134" s="1">
        <f t="shared" si="80"/>
        <v>-4.7147654931446563E-4</v>
      </c>
      <c r="AB134" s="1">
        <f t="shared" si="68"/>
        <v>-8.6537039322893954E-3</v>
      </c>
      <c r="AC134" s="1">
        <f t="shared" si="69"/>
        <v>7.8934704771000223E-3</v>
      </c>
      <c r="AD134" s="1">
        <f t="shared" si="83"/>
        <v>-1.4437845293745373E-4</v>
      </c>
      <c r="AE134" s="1">
        <f t="shared" si="81"/>
        <v>2.0845137672612541E-8</v>
      </c>
      <c r="AF134" s="1">
        <f t="shared" si="76"/>
        <v>7.8934704771000223E-3</v>
      </c>
      <c r="AG134" s="11"/>
      <c r="AH134" s="1">
        <f t="shared" si="84"/>
        <v>8.0378489300374761E-3</v>
      </c>
      <c r="AI134" s="1">
        <f t="shared" si="85"/>
        <v>4.251451295330666E-4</v>
      </c>
      <c r="AJ134" s="1">
        <f t="shared" si="86"/>
        <v>9.7541283872348311E-2</v>
      </c>
      <c r="AK134" s="1">
        <f t="shared" si="87"/>
        <v>-9.9226000795977105E-3</v>
      </c>
      <c r="AL134" s="1">
        <f t="shared" si="88"/>
        <v>-3.1316661592203623</v>
      </c>
      <c r="AM134" s="1">
        <f t="shared" si="89"/>
        <v>-201.47934436790104</v>
      </c>
      <c r="AN134" s="1">
        <f t="shared" si="90"/>
        <v>16.402614711508335</v>
      </c>
      <c r="AO134" s="1">
        <f t="shared" si="91"/>
        <v>16.520390870119655</v>
      </c>
      <c r="AP134" s="1">
        <f t="shared" si="92"/>
        <v>16.361676687547618</v>
      </c>
      <c r="AQ134" s="1">
        <f t="shared" si="93"/>
        <v>16.581979103990815</v>
      </c>
      <c r="AR134" s="1">
        <f t="shared" si="94"/>
        <v>16.286174742275538</v>
      </c>
      <c r="AS134" s="1">
        <f t="shared" si="95"/>
        <v>16.709764114710119</v>
      </c>
      <c r="AT134" s="1">
        <f t="shared" si="96"/>
        <v>16.139969945928694</v>
      </c>
      <c r="AU134" s="1">
        <f t="shared" si="97"/>
        <v>17.128300692594063</v>
      </c>
    </row>
    <row r="135" spans="1:47">
      <c r="A135" s="29" t="s">
        <v>88</v>
      </c>
      <c r="B135" s="35" t="s">
        <v>50</v>
      </c>
      <c r="C135" s="33">
        <v>44798.419099999999</v>
      </c>
      <c r="D135" s="33"/>
      <c r="E135" s="1">
        <f t="shared" si="70"/>
        <v>7231.9994383438961</v>
      </c>
      <c r="F135" s="1">
        <f t="shared" si="82"/>
        <v>7232</v>
      </c>
      <c r="G135" s="1">
        <f t="shared" si="77"/>
        <v>-2.3008000425761566E-4</v>
      </c>
      <c r="J135" s="1">
        <f t="shared" si="98"/>
        <v>-2.3008000425761566E-4</v>
      </c>
      <c r="P135" s="1">
        <f t="shared" si="71"/>
        <v>-8.5054634764714782E-3</v>
      </c>
      <c r="Q135" s="27">
        <f t="shared" si="72"/>
        <v>29779.919099999999</v>
      </c>
      <c r="R135" s="1">
        <f t="shared" si="73"/>
        <v>6.8481971612190359E-5</v>
      </c>
      <c r="S135" s="11">
        <v>1</v>
      </c>
      <c r="T135" s="1">
        <f t="shared" si="74"/>
        <v>6.8481971612190359E-5</v>
      </c>
      <c r="U135" s="1">
        <f t="shared" si="75"/>
        <v>8.2753834722138625E-3</v>
      </c>
      <c r="V135" s="91"/>
      <c r="Z135" s="1">
        <f t="shared" si="79"/>
        <v>7232</v>
      </c>
      <c r="AA135" s="1">
        <f t="shared" si="80"/>
        <v>-4.705180781117476E-4</v>
      </c>
      <c r="AB135" s="1">
        <f t="shared" si="68"/>
        <v>-8.2650254026173462E-3</v>
      </c>
      <c r="AC135" s="1">
        <f t="shared" si="69"/>
        <v>8.2753834722138625E-3</v>
      </c>
      <c r="AD135" s="1">
        <f t="shared" si="83"/>
        <v>2.4043807385413195E-4</v>
      </c>
      <c r="AE135" s="1">
        <f t="shared" si="81"/>
        <v>5.7810467358685008E-8</v>
      </c>
      <c r="AF135" s="1">
        <f t="shared" si="76"/>
        <v>8.2753834722138625E-3</v>
      </c>
      <c r="AG135" s="11"/>
      <c r="AH135" s="1">
        <f t="shared" si="84"/>
        <v>8.0349453983597306E-3</v>
      </c>
      <c r="AI135" s="1">
        <f t="shared" si="85"/>
        <v>4.2518546088887721E-4</v>
      </c>
      <c r="AJ135" s="1">
        <f t="shared" si="86"/>
        <v>9.753723948597097E-2</v>
      </c>
      <c r="AK135" s="1">
        <f t="shared" si="87"/>
        <v>-9.9266621155386214E-3</v>
      </c>
      <c r="AL135" s="1">
        <f t="shared" si="88"/>
        <v>-3.1316620954566501</v>
      </c>
      <c r="AM135" s="1">
        <f t="shared" si="89"/>
        <v>-201.39689402759473</v>
      </c>
      <c r="AN135" s="1">
        <f t="shared" si="90"/>
        <v>16.402876758339239</v>
      </c>
      <c r="AO135" s="1">
        <f t="shared" si="91"/>
        <v>16.520507963334779</v>
      </c>
      <c r="AP135" s="1">
        <f t="shared" si="92"/>
        <v>16.361960825059807</v>
      </c>
      <c r="AQ135" s="1">
        <f t="shared" si="93"/>
        <v>16.582070149577234</v>
      </c>
      <c r="AR135" s="1">
        <f t="shared" si="94"/>
        <v>16.286475198750196</v>
      </c>
      <c r="AS135" s="1">
        <f t="shared" si="95"/>
        <v>16.709842258853502</v>
      </c>
      <c r="AT135" s="1">
        <f t="shared" si="96"/>
        <v>16.140261220147739</v>
      </c>
      <c r="AU135" s="1">
        <f t="shared" si="97"/>
        <v>17.128643233647026</v>
      </c>
    </row>
    <row r="136" spans="1:47">
      <c r="A136" s="16" t="s">
        <v>88</v>
      </c>
      <c r="B136" s="16" t="s">
        <v>54</v>
      </c>
      <c r="C136" s="17">
        <v>44799.443399999996</v>
      </c>
      <c r="D136" s="17" t="s">
        <v>138</v>
      </c>
      <c r="E136" s="1">
        <f t="shared" si="70"/>
        <v>7234.4998918455485</v>
      </c>
      <c r="F136" s="1">
        <f t="shared" si="82"/>
        <v>7234.5</v>
      </c>
      <c r="G136" s="1">
        <f t="shared" si="77"/>
        <v>-4.4305001210886985E-5</v>
      </c>
      <c r="J136" s="1">
        <f t="shared" si="98"/>
        <v>-4.4305001210886985E-5</v>
      </c>
      <c r="O136" s="1">
        <f ca="1">+C$11+C$12*$F136</f>
        <v>-0.13272474692093877</v>
      </c>
      <c r="P136" s="1">
        <f t="shared" si="71"/>
        <v>-8.5015993183758017E-3</v>
      </c>
      <c r="Q136" s="27">
        <f t="shared" si="72"/>
        <v>29780.943399999996</v>
      </c>
      <c r="R136" s="1">
        <f t="shared" si="73"/>
        <v>7.1525827167149964E-5</v>
      </c>
      <c r="S136" s="11">
        <v>1</v>
      </c>
      <c r="T136" s="1">
        <f t="shared" si="74"/>
        <v>7.1525827167149964E-5</v>
      </c>
      <c r="U136" s="1">
        <f t="shared" si="75"/>
        <v>8.4572943171649147E-3</v>
      </c>
      <c r="V136" s="91"/>
      <c r="Z136" s="1">
        <f t="shared" si="79"/>
        <v>7234.5</v>
      </c>
      <c r="AA136" s="1">
        <f t="shared" si="80"/>
        <v>-4.6955772531524602E-4</v>
      </c>
      <c r="AB136" s="1">
        <f t="shared" si="68"/>
        <v>-8.0763465942714427E-3</v>
      </c>
      <c r="AC136" s="1">
        <f t="shared" si="69"/>
        <v>8.4572943171649147E-3</v>
      </c>
      <c r="AD136" s="1">
        <f t="shared" si="83"/>
        <v>4.2525272410435903E-4</v>
      </c>
      <c r="AE136" s="1">
        <f t="shared" si="81"/>
        <v>1.8083987935817811E-7</v>
      </c>
      <c r="AF136" s="1">
        <f t="shared" si="76"/>
        <v>8.4572943171649147E-3</v>
      </c>
      <c r="AG136" s="11"/>
      <c r="AH136" s="1">
        <f t="shared" si="84"/>
        <v>8.0320415930605557E-3</v>
      </c>
      <c r="AI136" s="1">
        <f t="shared" si="85"/>
        <v>4.2522580871584559E-4</v>
      </c>
      <c r="AJ136" s="1">
        <f t="shared" si="86"/>
        <v>9.7533195101578318E-2</v>
      </c>
      <c r="AK136" s="1">
        <f t="shared" si="87"/>
        <v>-9.9307241477044721E-3</v>
      </c>
      <c r="AL136" s="1">
        <f t="shared" si="88"/>
        <v>-3.1316580316965505</v>
      </c>
      <c r="AM136" s="1">
        <f t="shared" si="89"/>
        <v>-201.31451121268009</v>
      </c>
      <c r="AN136" s="1">
        <f t="shared" si="90"/>
        <v>16.403138780076606</v>
      </c>
      <c r="AO136" s="1">
        <f t="shared" si="91"/>
        <v>16.520625107537683</v>
      </c>
      <c r="AP136" s="1">
        <f t="shared" si="92"/>
        <v>16.362244960188551</v>
      </c>
      <c r="AQ136" s="1">
        <f t="shared" si="93"/>
        <v>16.582161208788687</v>
      </c>
      <c r="AR136" s="1">
        <f t="shared" si="94"/>
        <v>16.286775697907011</v>
      </c>
      <c r="AS136" s="1">
        <f t="shared" si="95"/>
        <v>16.709920333279516</v>
      </c>
      <c r="AT136" s="1">
        <f t="shared" si="96"/>
        <v>16.140552610337963</v>
      </c>
      <c r="AU136" s="1">
        <f t="shared" si="97"/>
        <v>17.128985774699984</v>
      </c>
    </row>
    <row r="137" spans="1:47">
      <c r="A137" s="30" t="s">
        <v>91</v>
      </c>
      <c r="B137" s="32" t="s">
        <v>54</v>
      </c>
      <c r="C137" s="33">
        <v>44825.250999999997</v>
      </c>
      <c r="D137" s="29" t="s">
        <v>256</v>
      </c>
      <c r="E137" s="1">
        <f t="shared" si="70"/>
        <v>7297.499700289768</v>
      </c>
      <c r="F137" s="1">
        <f t="shared" si="82"/>
        <v>7297.5</v>
      </c>
      <c r="G137" s="1">
        <f t="shared" si="77"/>
        <v>-1.2277500354684889E-4</v>
      </c>
      <c r="J137" s="1">
        <f t="shared" si="98"/>
        <v>-1.2277500354684889E-4</v>
      </c>
      <c r="P137" s="1">
        <f t="shared" si="71"/>
        <v>-8.4035110547169105E-3</v>
      </c>
      <c r="Q137" s="27">
        <f t="shared" si="72"/>
        <v>29806.750999999997</v>
      </c>
      <c r="R137" s="1">
        <f t="shared" si="73"/>
        <v>6.857058954914754E-5</v>
      </c>
      <c r="S137" s="11">
        <v>1</v>
      </c>
      <c r="T137" s="1">
        <f t="shared" si="74"/>
        <v>6.857058954914754E-5</v>
      </c>
      <c r="U137" s="1">
        <f t="shared" si="75"/>
        <v>8.2807360511700616E-3</v>
      </c>
      <c r="V137" s="91"/>
      <c r="Z137" s="1">
        <f t="shared" si="79"/>
        <v>7297.5</v>
      </c>
      <c r="AA137" s="1">
        <f t="shared" si="80"/>
        <v>-4.4473381826810182E-4</v>
      </c>
      <c r="AB137" s="1">
        <f t="shared" si="68"/>
        <v>-8.0815522399956576E-3</v>
      </c>
      <c r="AC137" s="1">
        <f t="shared" si="69"/>
        <v>8.2807360511700616E-3</v>
      </c>
      <c r="AD137" s="1">
        <f t="shared" si="83"/>
        <v>3.2195881472125293E-4</v>
      </c>
      <c r="AE137" s="1">
        <f t="shared" si="81"/>
        <v>1.0365747837671407E-7</v>
      </c>
      <c r="AF137" s="1">
        <f t="shared" si="76"/>
        <v>8.2807360511700616E-3</v>
      </c>
      <c r="AG137" s="11"/>
      <c r="AH137" s="1">
        <f t="shared" si="84"/>
        <v>7.9587772364488087E-3</v>
      </c>
      <c r="AI137" s="1">
        <f t="shared" si="85"/>
        <v>4.2624800265189666E-4</v>
      </c>
      <c r="AJ137" s="1">
        <f t="shared" si="86"/>
        <v>9.7431278130157409E-2</v>
      </c>
      <c r="AK137" s="1">
        <f t="shared" si="87"/>
        <v>-1.0033085248245492E-2</v>
      </c>
      <c r="AL137" s="1">
        <f t="shared" si="88"/>
        <v>-3.1315556269986398</v>
      </c>
      <c r="AM137" s="1">
        <f t="shared" si="89"/>
        <v>-199.26052715825588</v>
      </c>
      <c r="AN137" s="1">
        <f t="shared" si="90"/>
        <v>16.409733372369598</v>
      </c>
      <c r="AO137" s="1">
        <f t="shared" si="91"/>
        <v>16.523594139918345</v>
      </c>
      <c r="AP137" s="1">
        <f t="shared" si="92"/>
        <v>16.369404231931956</v>
      </c>
      <c r="AQ137" s="1">
        <f t="shared" si="93"/>
        <v>16.584460643783384</v>
      </c>
      <c r="AR137" s="1">
        <f t="shared" si="94"/>
        <v>16.294362230319447</v>
      </c>
      <c r="AS137" s="1">
        <f t="shared" si="95"/>
        <v>16.711864973249664</v>
      </c>
      <c r="AT137" s="1">
        <f t="shared" si="96"/>
        <v>16.147933945255769</v>
      </c>
      <c r="AU137" s="1">
        <f t="shared" si="97"/>
        <v>17.13761780923458</v>
      </c>
    </row>
    <row r="138" spans="1:47">
      <c r="A138" s="30" t="s">
        <v>91</v>
      </c>
      <c r="B138" s="32" t="s">
        <v>54</v>
      </c>
      <c r="C138" s="33">
        <v>44825.251199999999</v>
      </c>
      <c r="D138" s="29" t="s">
        <v>256</v>
      </c>
      <c r="E138" s="1">
        <f t="shared" si="70"/>
        <v>7297.500188516563</v>
      </c>
      <c r="F138" s="1">
        <f t="shared" si="82"/>
        <v>7297.5</v>
      </c>
      <c r="G138" s="1">
        <f t="shared" si="77"/>
        <v>7.7224998676683754E-5</v>
      </c>
      <c r="J138" s="1">
        <f t="shared" si="98"/>
        <v>7.7224998676683754E-5</v>
      </c>
      <c r="P138" s="1">
        <f t="shared" si="71"/>
        <v>-8.4035110547169105E-3</v>
      </c>
      <c r="Q138" s="27">
        <f t="shared" si="72"/>
        <v>29806.751199999999</v>
      </c>
      <c r="R138" s="1">
        <f t="shared" si="73"/>
        <v>7.192288400732995E-5</v>
      </c>
      <c r="S138" s="11">
        <v>1</v>
      </c>
      <c r="T138" s="1">
        <f t="shared" si="74"/>
        <v>7.192288400732995E-5</v>
      </c>
      <c r="U138" s="1">
        <f t="shared" si="75"/>
        <v>8.4807360533935942E-3</v>
      </c>
      <c r="V138" s="91"/>
      <c r="Z138" s="1">
        <f t="shared" si="79"/>
        <v>7297.5</v>
      </c>
      <c r="AA138" s="1">
        <f t="shared" si="80"/>
        <v>-4.4473381826810182E-4</v>
      </c>
      <c r="AB138" s="1">
        <f t="shared" si="68"/>
        <v>-7.8815522377721249E-3</v>
      </c>
      <c r="AC138" s="1">
        <f t="shared" si="69"/>
        <v>8.4807360533935942E-3</v>
      </c>
      <c r="AD138" s="1">
        <f t="shared" si="83"/>
        <v>5.2195881694478558E-4</v>
      </c>
      <c r="AE138" s="1">
        <f t="shared" si="81"/>
        <v>2.7244100658640019E-7</v>
      </c>
      <c r="AF138" s="1">
        <f t="shared" si="76"/>
        <v>8.4807360533935942E-3</v>
      </c>
      <c r="AG138" s="11"/>
      <c r="AH138" s="1">
        <f t="shared" si="84"/>
        <v>7.9587772364488087E-3</v>
      </c>
      <c r="AI138" s="1">
        <f t="shared" si="85"/>
        <v>4.2624800265189666E-4</v>
      </c>
      <c r="AJ138" s="1">
        <f t="shared" si="86"/>
        <v>9.7431278130157409E-2</v>
      </c>
      <c r="AK138" s="1">
        <f t="shared" si="87"/>
        <v>-1.0033085248245492E-2</v>
      </c>
      <c r="AL138" s="1">
        <f t="shared" si="88"/>
        <v>-3.1315556269986398</v>
      </c>
      <c r="AM138" s="1">
        <f t="shared" si="89"/>
        <v>-199.26052715825588</v>
      </c>
      <c r="AN138" s="1">
        <f t="shared" si="90"/>
        <v>16.409733372369598</v>
      </c>
      <c r="AO138" s="1">
        <f t="shared" si="91"/>
        <v>16.523594139918345</v>
      </c>
      <c r="AP138" s="1">
        <f t="shared" si="92"/>
        <v>16.369404231931956</v>
      </c>
      <c r="AQ138" s="1">
        <f t="shared" si="93"/>
        <v>16.584460643783384</v>
      </c>
      <c r="AR138" s="1">
        <f t="shared" si="94"/>
        <v>16.294362230319447</v>
      </c>
      <c r="AS138" s="1">
        <f t="shared" si="95"/>
        <v>16.711864973249664</v>
      </c>
      <c r="AT138" s="1">
        <f t="shared" si="96"/>
        <v>16.147933945255769</v>
      </c>
      <c r="AU138" s="1">
        <f t="shared" si="97"/>
        <v>17.13761780923458</v>
      </c>
    </row>
    <row r="139" spans="1:47">
      <c r="A139" s="30" t="s">
        <v>91</v>
      </c>
      <c r="B139" s="32" t="s">
        <v>50</v>
      </c>
      <c r="C139" s="33">
        <v>44826.2739</v>
      </c>
      <c r="D139" s="29" t="s">
        <v>256</v>
      </c>
      <c r="E139" s="1">
        <f t="shared" si="70"/>
        <v>7299.9967362039106</v>
      </c>
      <c r="F139" s="1">
        <f t="shared" si="82"/>
        <v>7300</v>
      </c>
      <c r="G139" s="1">
        <f t="shared" si="77"/>
        <v>-1.3370000015129335E-3</v>
      </c>
      <c r="J139" s="1">
        <f t="shared" si="98"/>
        <v>-1.3370000015129335E-3</v>
      </c>
      <c r="P139" s="1">
        <f t="shared" si="71"/>
        <v>-8.3995904299825185E-3</v>
      </c>
      <c r="Q139" s="27">
        <f t="shared" si="72"/>
        <v>29807.7739</v>
      </c>
      <c r="R139" s="1">
        <f t="shared" si="73"/>
        <v>4.9880183560310198E-5</v>
      </c>
      <c r="S139" s="11">
        <v>1</v>
      </c>
      <c r="T139" s="1">
        <f t="shared" si="74"/>
        <v>4.9880183560310198E-5</v>
      </c>
      <c r="U139" s="1">
        <f t="shared" si="75"/>
        <v>7.062590428469585E-3</v>
      </c>
      <c r="V139" s="91"/>
      <c r="Z139" s="1">
        <f t="shared" si="79"/>
        <v>7300</v>
      </c>
      <c r="AA139" s="1">
        <f t="shared" si="80"/>
        <v>-4.4372394616046598E-4</v>
      </c>
      <c r="AB139" s="1">
        <f t="shared" si="68"/>
        <v>-9.2928664853349861E-3</v>
      </c>
      <c r="AC139" s="1">
        <f t="shared" si="69"/>
        <v>7.062590428469585E-3</v>
      </c>
      <c r="AD139" s="1">
        <f t="shared" si="83"/>
        <v>-8.9327605535246754E-4</v>
      </c>
      <c r="AE139" s="1">
        <f t="shared" si="81"/>
        <v>7.9794211106606464E-7</v>
      </c>
      <c r="AF139" s="1">
        <f t="shared" si="76"/>
        <v>7.062590428469585E-3</v>
      </c>
      <c r="AG139" s="11"/>
      <c r="AH139" s="1">
        <f t="shared" si="84"/>
        <v>7.9558664838220525E-3</v>
      </c>
      <c r="AI139" s="1">
        <f t="shared" si="85"/>
        <v>4.2628878098172063E-4</v>
      </c>
      <c r="AJ139" s="1">
        <f t="shared" si="86"/>
        <v>9.7427233899441815E-2</v>
      </c>
      <c r="AK139" s="1">
        <f t="shared" si="87"/>
        <v>-1.0037147079386301E-2</v>
      </c>
      <c r="AL139" s="1">
        <f t="shared" si="88"/>
        <v>-3.1315515634353304</v>
      </c>
      <c r="AM139" s="1">
        <f t="shared" si="89"/>
        <v>-199.17988637594436</v>
      </c>
      <c r="AN139" s="1">
        <f t="shared" si="90"/>
        <v>16.409994728186874</v>
      </c>
      <c r="AO139" s="1">
        <f t="shared" si="91"/>
        <v>16.523712639761005</v>
      </c>
      <c r="AP139" s="1">
        <f t="shared" si="92"/>
        <v>16.369688287171272</v>
      </c>
      <c r="AQ139" s="1">
        <f t="shared" si="93"/>
        <v>16.584552089136007</v>
      </c>
      <c r="AR139" s="1">
        <f t="shared" si="94"/>
        <v>16.294663831474743</v>
      </c>
      <c r="AS139" s="1">
        <f t="shared" si="95"/>
        <v>16.711941242523167</v>
      </c>
      <c r="AT139" s="1">
        <f t="shared" si="96"/>
        <v>16.148228375988783</v>
      </c>
      <c r="AU139" s="1">
        <f t="shared" si="97"/>
        <v>17.137960350287543</v>
      </c>
    </row>
    <row r="140" spans="1:47">
      <c r="A140" s="30" t="s">
        <v>91</v>
      </c>
      <c r="B140" s="32" t="s">
        <v>50</v>
      </c>
      <c r="C140" s="33">
        <v>44826.2742</v>
      </c>
      <c r="D140" s="29" t="s">
        <v>256</v>
      </c>
      <c r="E140" s="1">
        <f t="shared" si="70"/>
        <v>7299.9974685440939</v>
      </c>
      <c r="F140" s="1">
        <f t="shared" si="82"/>
        <v>7300</v>
      </c>
      <c r="G140" s="1">
        <f t="shared" si="77"/>
        <v>-1.0370000018156134E-3</v>
      </c>
      <c r="J140" s="1">
        <f t="shared" si="98"/>
        <v>-1.0370000018156134E-3</v>
      </c>
      <c r="P140" s="1">
        <f t="shared" si="71"/>
        <v>-8.3995904299825185E-3</v>
      </c>
      <c r="Q140" s="27">
        <f t="shared" si="72"/>
        <v>29807.7742</v>
      </c>
      <c r="R140" s="1">
        <f t="shared" si="73"/>
        <v>5.4207737812934932E-5</v>
      </c>
      <c r="S140" s="11">
        <v>1</v>
      </c>
      <c r="T140" s="1">
        <f t="shared" si="74"/>
        <v>5.4207737812934932E-5</v>
      </c>
      <c r="U140" s="1">
        <f t="shared" si="75"/>
        <v>7.3625904281669052E-3</v>
      </c>
      <c r="V140" s="91"/>
      <c r="Z140" s="1">
        <f t="shared" si="79"/>
        <v>7300</v>
      </c>
      <c r="AA140" s="1">
        <f t="shared" si="80"/>
        <v>-4.4372394616046598E-4</v>
      </c>
      <c r="AB140" s="1">
        <f t="shared" si="68"/>
        <v>-8.9928664856376659E-3</v>
      </c>
      <c r="AC140" s="1">
        <f t="shared" si="69"/>
        <v>7.3625904281669052E-3</v>
      </c>
      <c r="AD140" s="1">
        <f t="shared" si="83"/>
        <v>-5.9327605565514738E-4</v>
      </c>
      <c r="AE140" s="1">
        <f t="shared" si="81"/>
        <v>3.5197647821372954E-7</v>
      </c>
      <c r="AF140" s="1">
        <f t="shared" si="76"/>
        <v>7.3625904281669052E-3</v>
      </c>
      <c r="AG140" s="11"/>
      <c r="AH140" s="1">
        <f t="shared" si="84"/>
        <v>7.9558664838220525E-3</v>
      </c>
      <c r="AI140" s="1">
        <f t="shared" si="85"/>
        <v>4.2628878098172063E-4</v>
      </c>
      <c r="AJ140" s="1">
        <f t="shared" si="86"/>
        <v>9.7427233899441815E-2</v>
      </c>
      <c r="AK140" s="1">
        <f t="shared" si="87"/>
        <v>-1.0037147079386301E-2</v>
      </c>
      <c r="AL140" s="1">
        <f t="shared" si="88"/>
        <v>-3.1315515634353304</v>
      </c>
      <c r="AM140" s="1">
        <f t="shared" si="89"/>
        <v>-199.17988637594436</v>
      </c>
      <c r="AN140" s="1">
        <f t="shared" si="90"/>
        <v>16.409994728186874</v>
      </c>
      <c r="AO140" s="1">
        <f t="shared" si="91"/>
        <v>16.523712639761005</v>
      </c>
      <c r="AP140" s="1">
        <f t="shared" si="92"/>
        <v>16.369688287171272</v>
      </c>
      <c r="AQ140" s="1">
        <f t="shared" si="93"/>
        <v>16.584552089136007</v>
      </c>
      <c r="AR140" s="1">
        <f t="shared" si="94"/>
        <v>16.294663831474743</v>
      </c>
      <c r="AS140" s="1">
        <f t="shared" si="95"/>
        <v>16.711941242523167</v>
      </c>
      <c r="AT140" s="1">
        <f t="shared" si="96"/>
        <v>16.148228375988783</v>
      </c>
      <c r="AU140" s="1">
        <f t="shared" si="97"/>
        <v>17.137960350287543</v>
      </c>
    </row>
    <row r="141" spans="1:47">
      <c r="A141" s="30" t="s">
        <v>91</v>
      </c>
      <c r="B141" s="32" t="s">
        <v>54</v>
      </c>
      <c r="C141" s="33">
        <v>44827.299200000001</v>
      </c>
      <c r="D141" s="29" t="s">
        <v>256</v>
      </c>
      <c r="E141" s="1">
        <f t="shared" si="70"/>
        <v>7302.4996308395184</v>
      </c>
      <c r="F141" s="1">
        <f t="shared" si="82"/>
        <v>7302.5</v>
      </c>
      <c r="G141" s="1">
        <f t="shared" si="77"/>
        <v>-1.5122500190045685E-4</v>
      </c>
      <c r="J141" s="1">
        <f t="shared" si="98"/>
        <v>-1.5122500190045685E-4</v>
      </c>
      <c r="P141" s="1">
        <f t="shared" si="71"/>
        <v>-8.3956676500329067E-3</v>
      </c>
      <c r="Q141" s="27">
        <f t="shared" si="72"/>
        <v>29808.799200000001</v>
      </c>
      <c r="R141" s="1">
        <f t="shared" si="73"/>
        <v>6.7970834578345209E-5</v>
      </c>
      <c r="S141" s="11">
        <v>1</v>
      </c>
      <c r="T141" s="1">
        <f t="shared" si="74"/>
        <v>6.7970834578345209E-5</v>
      </c>
      <c r="U141" s="1">
        <f t="shared" si="75"/>
        <v>8.2444426481324499E-3</v>
      </c>
      <c r="V141" s="91"/>
      <c r="Z141" s="1">
        <f t="shared" si="79"/>
        <v>7302.5</v>
      </c>
      <c r="AA141" s="1">
        <f t="shared" si="80"/>
        <v>-4.42712175619836E-4</v>
      </c>
      <c r="AB141" s="1">
        <f t="shared" si="68"/>
        <v>-8.1041804763135276E-3</v>
      </c>
      <c r="AC141" s="1">
        <f t="shared" si="69"/>
        <v>8.2444426481324499E-3</v>
      </c>
      <c r="AD141" s="1">
        <f t="shared" si="83"/>
        <v>2.9148717371937916E-4</v>
      </c>
      <c r="AE141" s="1">
        <f t="shared" si="81"/>
        <v>8.4964772442911517E-8</v>
      </c>
      <c r="AF141" s="1">
        <f t="shared" si="76"/>
        <v>8.2444426481324499E-3</v>
      </c>
      <c r="AG141" s="11"/>
      <c r="AH141" s="1">
        <f t="shared" si="84"/>
        <v>7.9529554744130707E-3</v>
      </c>
      <c r="AI141" s="1">
        <f t="shared" si="85"/>
        <v>4.2632957570354346E-4</v>
      </c>
      <c r="AJ141" s="1">
        <f t="shared" si="86"/>
        <v>9.7423189678363983E-2</v>
      </c>
      <c r="AK141" s="1">
        <f t="shared" si="87"/>
        <v>-1.0041208899065891E-2</v>
      </c>
      <c r="AL141" s="1">
        <f t="shared" si="88"/>
        <v>-3.1315474998833213</v>
      </c>
      <c r="AM141" s="1">
        <f t="shared" si="89"/>
        <v>-199.09931106024732</v>
      </c>
      <c r="AN141" s="1">
        <f t="shared" si="90"/>
        <v>16.410256058272591</v>
      </c>
      <c r="AO141" s="1">
        <f t="shared" si="91"/>
        <v>16.523831192092587</v>
      </c>
      <c r="AP141" s="1">
        <f t="shared" si="92"/>
        <v>16.369972338698442</v>
      </c>
      <c r="AQ141" s="1">
        <f t="shared" si="93"/>
        <v>16.584643550340342</v>
      </c>
      <c r="AR141" s="1">
        <f t="shared" si="94"/>
        <v>16.294965474067553</v>
      </c>
      <c r="AS141" s="1">
        <f t="shared" si="95"/>
        <v>16.712017443726783</v>
      </c>
      <c r="AT141" s="1">
        <f t="shared" si="96"/>
        <v>16.148522922851377</v>
      </c>
      <c r="AU141" s="1">
        <f t="shared" si="97"/>
        <v>17.138302891340501</v>
      </c>
    </row>
    <row r="142" spans="1:47">
      <c r="A142" s="30" t="s">
        <v>91</v>
      </c>
      <c r="B142" s="32" t="s">
        <v>54</v>
      </c>
      <c r="C142" s="33">
        <v>44827.300499999998</v>
      </c>
      <c r="D142" s="29" t="s">
        <v>256</v>
      </c>
      <c r="E142" s="1">
        <f t="shared" si="70"/>
        <v>7302.5028043136408</v>
      </c>
      <c r="F142" s="1">
        <f t="shared" si="82"/>
        <v>7302.5</v>
      </c>
      <c r="G142" s="1">
        <f t="shared" si="77"/>
        <v>1.1487749943626113E-3</v>
      </c>
      <c r="J142" s="1">
        <f t="shared" si="98"/>
        <v>1.1487749943626113E-3</v>
      </c>
      <c r="P142" s="1">
        <f t="shared" si="71"/>
        <v>-8.3956676500329067E-3</v>
      </c>
      <c r="Q142" s="27">
        <f t="shared" si="72"/>
        <v>29808.800499999998</v>
      </c>
      <c r="R142" s="1">
        <f t="shared" si="73"/>
        <v>9.1096385392155712E-5</v>
      </c>
      <c r="S142" s="11">
        <v>1</v>
      </c>
      <c r="T142" s="1">
        <f t="shared" si="74"/>
        <v>9.1096385392155712E-5</v>
      </c>
      <c r="U142" s="1">
        <f t="shared" si="75"/>
        <v>9.5444426443955181E-3</v>
      </c>
      <c r="V142" s="91"/>
      <c r="Z142" s="1">
        <f t="shared" si="79"/>
        <v>7302.5</v>
      </c>
      <c r="AA142" s="1">
        <f t="shared" si="80"/>
        <v>-4.42712175619836E-4</v>
      </c>
      <c r="AB142" s="1">
        <f t="shared" si="68"/>
        <v>-6.8041804800504594E-3</v>
      </c>
      <c r="AC142" s="1">
        <f t="shared" si="69"/>
        <v>9.5444426443955181E-3</v>
      </c>
      <c r="AD142" s="1">
        <f t="shared" si="83"/>
        <v>1.5914871699824473E-3</v>
      </c>
      <c r="AE142" s="1">
        <f t="shared" si="81"/>
        <v>2.5328314122187392E-6</v>
      </c>
      <c r="AF142" s="1">
        <f t="shared" si="76"/>
        <v>9.5444426443955181E-3</v>
      </c>
      <c r="AG142" s="11"/>
      <c r="AH142" s="1">
        <f t="shared" si="84"/>
        <v>7.9529554744130707E-3</v>
      </c>
      <c r="AI142" s="1">
        <f t="shared" si="85"/>
        <v>4.2632957570354346E-4</v>
      </c>
      <c r="AJ142" s="1">
        <f t="shared" si="86"/>
        <v>9.7423189678363983E-2</v>
      </c>
      <c r="AK142" s="1">
        <f t="shared" si="87"/>
        <v>-1.0041208899065891E-2</v>
      </c>
      <c r="AL142" s="1">
        <f t="shared" si="88"/>
        <v>-3.1315474998833213</v>
      </c>
      <c r="AM142" s="1">
        <f t="shared" si="89"/>
        <v>-199.09931106024732</v>
      </c>
      <c r="AN142" s="1">
        <f t="shared" si="90"/>
        <v>16.410256058272591</v>
      </c>
      <c r="AO142" s="1">
        <f t="shared" si="91"/>
        <v>16.523831192092587</v>
      </c>
      <c r="AP142" s="1">
        <f t="shared" si="92"/>
        <v>16.369972338698442</v>
      </c>
      <c r="AQ142" s="1">
        <f t="shared" si="93"/>
        <v>16.584643550340342</v>
      </c>
      <c r="AR142" s="1">
        <f t="shared" si="94"/>
        <v>16.294965474067553</v>
      </c>
      <c r="AS142" s="1">
        <f t="shared" si="95"/>
        <v>16.712017443726783</v>
      </c>
      <c r="AT142" s="1">
        <f t="shared" si="96"/>
        <v>16.148522922851377</v>
      </c>
      <c r="AU142" s="1">
        <f t="shared" si="97"/>
        <v>17.138302891340501</v>
      </c>
    </row>
    <row r="143" spans="1:47">
      <c r="A143" s="99" t="s">
        <v>334</v>
      </c>
      <c r="B143" s="99" t="s">
        <v>50</v>
      </c>
      <c r="C143" s="100">
        <v>48500</v>
      </c>
      <c r="D143" s="100" t="s">
        <v>241</v>
      </c>
      <c r="E143" s="1">
        <f t="shared" si="70"/>
        <v>16268.054229985915</v>
      </c>
      <c r="F143" s="1">
        <f t="shared" si="82"/>
        <v>16268</v>
      </c>
      <c r="G143" s="1">
        <f t="shared" si="77"/>
        <v>2.2215079996385612E-2</v>
      </c>
      <c r="H143" s="1">
        <f>G143</f>
        <v>2.2215079996385612E-2</v>
      </c>
      <c r="O143" s="1">
        <f ca="1">+C$11+C$12*$F143</f>
        <v>-3.040122522948277E-2</v>
      </c>
      <c r="P143" s="1">
        <f t="shared" si="71"/>
        <v>1.9534999062873929E-2</v>
      </c>
      <c r="Q143" s="27">
        <f t="shared" si="72"/>
        <v>33481.5</v>
      </c>
      <c r="R143" s="1">
        <f t="shared" si="73"/>
        <v>7.1828338101728512E-6</v>
      </c>
      <c r="S143" s="11">
        <v>0.2</v>
      </c>
      <c r="T143" s="1">
        <f t="shared" si="74"/>
        <v>1.4365667620345702E-6</v>
      </c>
      <c r="U143" s="1">
        <f t="shared" si="75"/>
        <v>2.6800809335116825E-3</v>
      </c>
      <c r="V143" s="91"/>
      <c r="Z143" s="1">
        <f t="shared" si="79"/>
        <v>16268</v>
      </c>
      <c r="AA143" s="1">
        <f t="shared" si="80"/>
        <v>1.4955586392214372E-2</v>
      </c>
      <c r="AB143" s="1">
        <f t="shared" si="68"/>
        <v>2.6794492667045169E-2</v>
      </c>
      <c r="AC143" s="1">
        <f t="shared" si="69"/>
        <v>2.6800809335116825E-3</v>
      </c>
      <c r="AD143" s="1">
        <f t="shared" si="83"/>
        <v>7.2594936041712396E-3</v>
      </c>
      <c r="AE143" s="1">
        <f t="shared" si="81"/>
        <v>1.0540049477800628E-5</v>
      </c>
      <c r="AF143" s="1">
        <f t="shared" si="76"/>
        <v>2.6800809335116825E-3</v>
      </c>
      <c r="AG143" s="11"/>
      <c r="AH143" s="1">
        <f t="shared" si="84"/>
        <v>-4.5794126706595571E-3</v>
      </c>
      <c r="AI143" s="1">
        <f t="shared" si="85"/>
        <v>8.2823030014111954E-4</v>
      </c>
      <c r="AJ143" s="1">
        <f t="shared" si="86"/>
        <v>7.7460958712431E-2</v>
      </c>
      <c r="AK143" s="1">
        <f t="shared" si="87"/>
        <v>-3.0068640084093788E-2</v>
      </c>
      <c r="AL143" s="1">
        <f t="shared" si="88"/>
        <v>-3.1115081686416222</v>
      </c>
      <c r="AM143" s="1">
        <f t="shared" si="89"/>
        <v>-66.474435415154701</v>
      </c>
      <c r="AN143" s="1">
        <f t="shared" si="90"/>
        <v>17.371387497846737</v>
      </c>
      <c r="AO143" s="1">
        <f t="shared" si="91"/>
        <v>17.371416690591293</v>
      </c>
      <c r="AP143" s="1">
        <f t="shared" si="92"/>
        <v>17.371731788429891</v>
      </c>
      <c r="AQ143" s="1">
        <f t="shared" si="93"/>
        <v>17.37506745440967</v>
      </c>
      <c r="AR143" s="1">
        <f t="shared" si="94"/>
        <v>17.405104762118548</v>
      </c>
      <c r="AS143" s="1">
        <f t="shared" si="95"/>
        <v>17.555392668288221</v>
      </c>
      <c r="AT143" s="1">
        <f t="shared" si="96"/>
        <v>17.902608579141443</v>
      </c>
      <c r="AU143" s="1">
        <f t="shared" si="97"/>
        <v>18.366723615466377</v>
      </c>
    </row>
    <row r="144" spans="1:47">
      <c r="A144" s="30" t="s">
        <v>96</v>
      </c>
      <c r="B144" s="32"/>
      <c r="C144" s="33">
        <v>45144.575900000003</v>
      </c>
      <c r="D144" s="33"/>
      <c r="E144" s="1">
        <f t="shared" si="70"/>
        <v>8077.0145537232484</v>
      </c>
      <c r="F144" s="1">
        <f t="shared" si="82"/>
        <v>8077</v>
      </c>
      <c r="G144" s="1">
        <f t="shared" si="77"/>
        <v>5.9618700033752248E-3</v>
      </c>
      <c r="J144" s="1">
        <f t="shared" ref="J144:J175" si="99">G144</f>
        <v>5.9618700033752248E-3</v>
      </c>
      <c r="P144" s="1">
        <f t="shared" si="71"/>
        <v>-7.076632067812871E-3</v>
      </c>
      <c r="Q144" s="27">
        <f t="shared" si="72"/>
        <v>30126.075900000003</v>
      </c>
      <c r="R144" s="1">
        <f t="shared" si="73"/>
        <v>1.7000253626037626E-4</v>
      </c>
      <c r="S144" s="11">
        <v>1</v>
      </c>
      <c r="T144" s="1">
        <f t="shared" si="74"/>
        <v>1.7000253626037626E-4</v>
      </c>
      <c r="U144" s="1">
        <f t="shared" si="75"/>
        <v>1.3038502071188096E-2</v>
      </c>
      <c r="V144" s="91"/>
      <c r="Z144" s="1">
        <f t="shared" si="79"/>
        <v>8077</v>
      </c>
      <c r="AA144" s="1">
        <f t="shared" si="80"/>
        <v>-3.5099249698592773E-5</v>
      </c>
      <c r="AB144" s="1">
        <f t="shared" si="68"/>
        <v>-1.0796628147390535E-3</v>
      </c>
      <c r="AC144" s="1">
        <f t="shared" si="69"/>
        <v>1.3038502071188096E-2</v>
      </c>
      <c r="AD144" s="1">
        <f t="shared" si="83"/>
        <v>5.9969692530738175E-3</v>
      </c>
      <c r="AE144" s="1">
        <f t="shared" si="81"/>
        <v>3.596364022231274E-5</v>
      </c>
      <c r="AF144" s="1">
        <f t="shared" si="76"/>
        <v>1.3038502071188096E-2</v>
      </c>
      <c r="AG144" s="11"/>
      <c r="AH144" s="1">
        <f t="shared" si="84"/>
        <v>7.0415328181142782E-3</v>
      </c>
      <c r="AI144" s="1">
        <f t="shared" si="85"/>
        <v>4.3974498151055919E-4</v>
      </c>
      <c r="AJ144" s="1">
        <f t="shared" si="86"/>
        <v>9.6171746997967544E-2</v>
      </c>
      <c r="AK144" s="1">
        <f t="shared" si="87"/>
        <v>-1.129801172892814E-2</v>
      </c>
      <c r="AL144" s="1">
        <f t="shared" si="88"/>
        <v>-3.1302901527408498</v>
      </c>
      <c r="AM144" s="1">
        <f t="shared" si="89"/>
        <v>-176.95010472430562</v>
      </c>
      <c r="AN144" s="1">
        <f t="shared" si="90"/>
        <v>16.489891249497518</v>
      </c>
      <c r="AO144" s="1">
        <f t="shared" si="91"/>
        <v>16.563334680911474</v>
      </c>
      <c r="AP144" s="1">
        <f t="shared" si="92"/>
        <v>16.457559870609206</v>
      </c>
      <c r="AQ144" s="1">
        <f t="shared" si="93"/>
        <v>16.614150811623563</v>
      </c>
      <c r="AR144" s="1">
        <f t="shared" si="94"/>
        <v>16.390171182028038</v>
      </c>
      <c r="AS144" s="1">
        <f t="shared" si="95"/>
        <v>16.732689718195306</v>
      </c>
      <c r="AT144" s="1">
        <f t="shared" si="96"/>
        <v>16.245387257897345</v>
      </c>
      <c r="AU144" s="1">
        <f t="shared" si="97"/>
        <v>17.244422109547571</v>
      </c>
    </row>
    <row r="145" spans="1:47">
      <c r="A145" s="16" t="s">
        <v>86</v>
      </c>
      <c r="B145" s="16" t="s">
        <v>50</v>
      </c>
      <c r="C145" s="17">
        <v>45169.974600000001</v>
      </c>
      <c r="D145" s="17" t="s">
        <v>138</v>
      </c>
      <c r="E145" s="1">
        <f t="shared" si="70"/>
        <v>8139.0161824966353</v>
      </c>
      <c r="F145" s="1">
        <f t="shared" si="82"/>
        <v>8139</v>
      </c>
      <c r="G145" s="1">
        <f t="shared" si="77"/>
        <v>6.6290899994783103E-3</v>
      </c>
      <c r="J145" s="1">
        <f t="shared" si="99"/>
        <v>6.6290899994783103E-3</v>
      </c>
      <c r="O145" s="1">
        <f ca="1">+C$11+C$12*$F145</f>
        <v>-0.12247936856593553</v>
      </c>
      <c r="P145" s="1">
        <f t="shared" si="71"/>
        <v>-6.9620990238802218E-3</v>
      </c>
      <c r="Q145" s="27">
        <f t="shared" si="72"/>
        <v>30151.474600000001</v>
      </c>
      <c r="R145" s="1">
        <f t="shared" si="73"/>
        <v>1.8472041906866145E-4</v>
      </c>
      <c r="S145" s="11">
        <v>1</v>
      </c>
      <c r="T145" s="1">
        <f t="shared" si="74"/>
        <v>1.8472041906866145E-4</v>
      </c>
      <c r="U145" s="1">
        <f t="shared" si="75"/>
        <v>1.3591189023358532E-2</v>
      </c>
      <c r="V145" s="91"/>
      <c r="Z145" s="1">
        <f t="shared" si="79"/>
        <v>8139</v>
      </c>
      <c r="AA145" s="1">
        <f t="shared" si="80"/>
        <v>5.8716498937223457E-6</v>
      </c>
      <c r="AB145" s="1">
        <f t="shared" si="68"/>
        <v>-3.3888067429563382E-4</v>
      </c>
      <c r="AC145" s="1">
        <f t="shared" si="69"/>
        <v>1.3591189023358532E-2</v>
      </c>
      <c r="AD145" s="1">
        <f t="shared" si="83"/>
        <v>6.623218349584588E-3</v>
      </c>
      <c r="AE145" s="1">
        <f t="shared" si="81"/>
        <v>4.3867021306273991E-5</v>
      </c>
      <c r="AF145" s="1">
        <f t="shared" si="76"/>
        <v>1.3591189023358532E-2</v>
      </c>
      <c r="AG145" s="11"/>
      <c r="AH145" s="1">
        <f t="shared" si="84"/>
        <v>6.9679706737739442E-3</v>
      </c>
      <c r="AI145" s="1">
        <f t="shared" si="85"/>
        <v>4.408850885104787E-4</v>
      </c>
      <c r="AJ145" s="1">
        <f t="shared" si="86"/>
        <v>9.6071746505931532E-2</v>
      </c>
      <c r="AK145" s="1">
        <f t="shared" si="87"/>
        <v>-1.1398433182423392E-2</v>
      </c>
      <c r="AL145" s="1">
        <f t="shared" si="88"/>
        <v>-3.1301896870508852</v>
      </c>
      <c r="AM145" s="1">
        <f t="shared" si="89"/>
        <v>-175.3910547623357</v>
      </c>
      <c r="AN145" s="1">
        <f t="shared" si="90"/>
        <v>16.496146772097678</v>
      </c>
      <c r="AO145" s="1">
        <f t="shared" si="91"/>
        <v>16.566756896647114</v>
      </c>
      <c r="AP145" s="1">
        <f t="shared" si="92"/>
        <v>16.464515450647514</v>
      </c>
      <c r="AQ145" s="1">
        <f t="shared" si="93"/>
        <v>16.616651788166362</v>
      </c>
      <c r="AR145" s="1">
        <f t="shared" si="94"/>
        <v>16.397921021550289</v>
      </c>
      <c r="AS145" s="1">
        <f t="shared" si="95"/>
        <v>16.734126834663666</v>
      </c>
      <c r="AT145" s="1">
        <f t="shared" si="96"/>
        <v>16.253626796527666</v>
      </c>
      <c r="AU145" s="1">
        <f t="shared" si="97"/>
        <v>17.252917127660986</v>
      </c>
    </row>
    <row r="146" spans="1:47">
      <c r="A146" s="30" t="s">
        <v>86</v>
      </c>
      <c r="B146" s="32"/>
      <c r="C146" s="33">
        <v>45169.974900000001</v>
      </c>
      <c r="D146" s="33"/>
      <c r="E146" s="1">
        <f t="shared" si="70"/>
        <v>8139.0169148368186</v>
      </c>
      <c r="F146" s="1">
        <f t="shared" si="82"/>
        <v>8139</v>
      </c>
      <c r="G146" s="1">
        <f t="shared" si="77"/>
        <v>6.9290899991756305E-3</v>
      </c>
      <c r="J146" s="1">
        <f t="shared" si="99"/>
        <v>6.9290899991756305E-3</v>
      </c>
      <c r="P146" s="1">
        <f t="shared" si="71"/>
        <v>-6.9620990238802218E-3</v>
      </c>
      <c r="Q146" s="27">
        <f t="shared" si="72"/>
        <v>30151.474900000001</v>
      </c>
      <c r="R146" s="1">
        <f t="shared" si="73"/>
        <v>1.9296513247426742E-4</v>
      </c>
      <c r="S146" s="11">
        <v>1</v>
      </c>
      <c r="T146" s="1">
        <f t="shared" si="74"/>
        <v>1.9296513247426742E-4</v>
      </c>
      <c r="U146" s="1">
        <f t="shared" si="75"/>
        <v>1.3891189023055852E-2</v>
      </c>
      <c r="V146" s="91"/>
      <c r="Z146" s="1">
        <f t="shared" si="79"/>
        <v>8139</v>
      </c>
      <c r="AA146" s="1">
        <f t="shared" si="80"/>
        <v>5.8716498937223457E-6</v>
      </c>
      <c r="AB146" s="1">
        <f t="shared" si="68"/>
        <v>-3.888067459831366E-5</v>
      </c>
      <c r="AC146" s="1">
        <f t="shared" si="69"/>
        <v>1.3891189023055852E-2</v>
      </c>
      <c r="AD146" s="1">
        <f t="shared" si="83"/>
        <v>6.9232183492819082E-3</v>
      </c>
      <c r="AE146" s="1">
        <f t="shared" si="81"/>
        <v>4.793095231183371E-5</v>
      </c>
      <c r="AF146" s="1">
        <f t="shared" si="76"/>
        <v>1.3891189023055852E-2</v>
      </c>
      <c r="AG146" s="11"/>
      <c r="AH146" s="1">
        <f t="shared" si="84"/>
        <v>6.9679706737739442E-3</v>
      </c>
      <c r="AI146" s="1">
        <f t="shared" si="85"/>
        <v>4.408850885104787E-4</v>
      </c>
      <c r="AJ146" s="1">
        <f t="shared" si="86"/>
        <v>9.6071746505931532E-2</v>
      </c>
      <c r="AK146" s="1">
        <f t="shared" si="87"/>
        <v>-1.1398433182423392E-2</v>
      </c>
      <c r="AL146" s="1">
        <f t="shared" si="88"/>
        <v>-3.1301896870508852</v>
      </c>
      <c r="AM146" s="1">
        <f t="shared" si="89"/>
        <v>-175.3910547623357</v>
      </c>
      <c r="AN146" s="1">
        <f t="shared" si="90"/>
        <v>16.496146772097678</v>
      </c>
      <c r="AO146" s="1">
        <f t="shared" si="91"/>
        <v>16.566756896647114</v>
      </c>
      <c r="AP146" s="1">
        <f t="shared" si="92"/>
        <v>16.464515450647514</v>
      </c>
      <c r="AQ146" s="1">
        <f t="shared" si="93"/>
        <v>16.616651788166362</v>
      </c>
      <c r="AR146" s="1">
        <f t="shared" si="94"/>
        <v>16.397921021550289</v>
      </c>
      <c r="AS146" s="1">
        <f t="shared" si="95"/>
        <v>16.734126834663666</v>
      </c>
      <c r="AT146" s="1">
        <f t="shared" si="96"/>
        <v>16.253626796527666</v>
      </c>
      <c r="AU146" s="1">
        <f t="shared" si="97"/>
        <v>17.252917127660986</v>
      </c>
    </row>
    <row r="147" spans="1:47">
      <c r="A147" s="30" t="s">
        <v>86</v>
      </c>
      <c r="B147" s="32" t="s">
        <v>54</v>
      </c>
      <c r="C147" s="33">
        <v>45170.998800000001</v>
      </c>
      <c r="D147" s="33"/>
      <c r="E147" s="1">
        <f t="shared" si="70"/>
        <v>8141.5163918848993</v>
      </c>
      <c r="F147" s="1">
        <f t="shared" si="82"/>
        <v>8141.5</v>
      </c>
      <c r="G147" s="1">
        <f t="shared" si="77"/>
        <v>6.7148649977752939E-3</v>
      </c>
      <c r="J147" s="1">
        <f t="shared" si="99"/>
        <v>6.7148649977752939E-3</v>
      </c>
      <c r="P147" s="1">
        <f t="shared" si="71"/>
        <v>-6.9574529537033986E-3</v>
      </c>
      <c r="Q147" s="27">
        <f t="shared" si="72"/>
        <v>30152.498800000001</v>
      </c>
      <c r="R147" s="1">
        <f t="shared" si="73"/>
        <v>1.8693227816632651E-4</v>
      </c>
      <c r="S147" s="11">
        <v>1</v>
      </c>
      <c r="T147" s="1">
        <f t="shared" si="74"/>
        <v>1.8693227816632651E-4</v>
      </c>
      <c r="U147" s="1">
        <f t="shared" si="75"/>
        <v>1.3672317951478693E-2</v>
      </c>
      <c r="V147" s="91"/>
      <c r="Z147" s="1">
        <f t="shared" si="79"/>
        <v>8141.5</v>
      </c>
      <c r="AA147" s="1">
        <f t="shared" si="80"/>
        <v>7.5502290147562087E-6</v>
      </c>
      <c r="AB147" s="1">
        <f t="shared" ref="AB147:AB210" si="100">IF(S147&lt;&gt;0,G147-AH147,-9999)</f>
        <v>-2.5013818494286095E-4</v>
      </c>
      <c r="AC147" s="1">
        <f t="shared" ref="AC147:AC210" si="101">+G147-P147</f>
        <v>1.3672317951478693E-2</v>
      </c>
      <c r="AD147" s="1">
        <f t="shared" si="83"/>
        <v>6.7073147687605377E-3</v>
      </c>
      <c r="AE147" s="1">
        <f t="shared" si="81"/>
        <v>4.4988071407233225E-5</v>
      </c>
      <c r="AF147" s="1">
        <f t="shared" si="76"/>
        <v>1.3672317951478693E-2</v>
      </c>
      <c r="AG147" s="11"/>
      <c r="AH147" s="1">
        <f t="shared" si="84"/>
        <v>6.9650031827181548E-3</v>
      </c>
      <c r="AI147" s="1">
        <f t="shared" si="85"/>
        <v>4.4093126506106195E-4</v>
      </c>
      <c r="AJ147" s="1">
        <f t="shared" si="86"/>
        <v>9.6067714828619366E-2</v>
      </c>
      <c r="AK147" s="1">
        <f t="shared" si="87"/>
        <v>-1.140248180862624E-2</v>
      </c>
      <c r="AL147" s="1">
        <f t="shared" si="88"/>
        <v>-3.1301856366388225</v>
      </c>
      <c r="AM147" s="1">
        <f t="shared" si="89"/>
        <v>-175.32877542626582</v>
      </c>
      <c r="AN147" s="1">
        <f t="shared" si="90"/>
        <v>16.496398632171317</v>
      </c>
      <c r="AO147" s="1">
        <f t="shared" si="91"/>
        <v>16.566895753624845</v>
      </c>
      <c r="AP147" s="1">
        <f t="shared" si="92"/>
        <v>16.464795683965942</v>
      </c>
      <c r="AQ147" s="1">
        <f t="shared" si="93"/>
        <v>16.616753182411571</v>
      </c>
      <c r="AR147" s="1">
        <f t="shared" si="94"/>
        <v>16.398233840311278</v>
      </c>
      <c r="AS147" s="1">
        <f t="shared" si="95"/>
        <v>16.734184226377</v>
      </c>
      <c r="AT147" s="1">
        <f t="shared" si="96"/>
        <v>16.253960548412824</v>
      </c>
      <c r="AU147" s="1">
        <f t="shared" si="97"/>
        <v>17.253259668713945</v>
      </c>
    </row>
    <row r="148" spans="1:47">
      <c r="A148" s="30" t="s">
        <v>96</v>
      </c>
      <c r="B148" s="32" t="s">
        <v>54</v>
      </c>
      <c r="C148" s="33">
        <v>45172.635499999997</v>
      </c>
      <c r="D148" s="33"/>
      <c r="E148" s="1">
        <f t="shared" ref="E148:E211" si="102">+(C148-C$7)/C$8</f>
        <v>8145.5117958155388</v>
      </c>
      <c r="F148" s="1">
        <f t="shared" si="82"/>
        <v>8145.5</v>
      </c>
      <c r="G148" s="1">
        <f t="shared" si="77"/>
        <v>4.8321049980586395E-3</v>
      </c>
      <c r="J148" s="1">
        <f t="shared" si="99"/>
        <v>4.8321049980586395E-3</v>
      </c>
      <c r="P148" s="1">
        <f t="shared" ref="P148:P211" si="103">+D$11+D$12*F148+D$13*F148^2</f>
        <v>-6.9500147585728252E-3</v>
      </c>
      <c r="Q148" s="27">
        <f t="shared" ref="Q148:Q211" si="104">+C148-15018.5</f>
        <v>30154.135499999997</v>
      </c>
      <c r="R148" s="1">
        <f t="shared" ref="R148:R211" si="105">+(P148-G148)^2</f>
        <v>1.388183459596055E-4</v>
      </c>
      <c r="S148" s="11">
        <v>1</v>
      </c>
      <c r="T148" s="1">
        <f t="shared" ref="T148:T211" si="106">+S148*R148</f>
        <v>1.388183459596055E-4</v>
      </c>
      <c r="U148" s="1">
        <f t="shared" ref="U148:U211" si="107">+G148-P148</f>
        <v>1.1782119756631465E-2</v>
      </c>
      <c r="V148" s="91"/>
      <c r="Z148" s="1">
        <f t="shared" si="79"/>
        <v>8145.5</v>
      </c>
      <c r="AA148" s="1">
        <f t="shared" si="80"/>
        <v>1.0240239099324443E-5</v>
      </c>
      <c r="AB148" s="1">
        <f t="shared" si="100"/>
        <v>-2.1281499996135102E-3</v>
      </c>
      <c r="AC148" s="1">
        <f t="shared" si="101"/>
        <v>1.1782119756631465E-2</v>
      </c>
      <c r="AD148" s="1">
        <f t="shared" si="83"/>
        <v>4.821864758959315E-3</v>
      </c>
      <c r="AE148" s="1">
        <f t="shared" si="81"/>
        <v>2.3250379753693772E-5</v>
      </c>
      <c r="AF148" s="1">
        <f t="shared" ref="AF148:AF211" si="108">IF(S148&lt;&gt;0,G148-P148,-9999)</f>
        <v>1.1782119756631465E-2</v>
      </c>
      <c r="AG148" s="11"/>
      <c r="AH148" s="1">
        <f t="shared" si="84"/>
        <v>6.9602549976721497E-3</v>
      </c>
      <c r="AI148" s="1">
        <f t="shared" si="85"/>
        <v>4.4100518051692905E-4</v>
      </c>
      <c r="AJ148" s="1">
        <f t="shared" si="86"/>
        <v>9.6061264240573124E-2</v>
      </c>
      <c r="AK148" s="1">
        <f t="shared" si="87"/>
        <v>-1.1408959510814425E-2</v>
      </c>
      <c r="AL148" s="1">
        <f t="shared" si="88"/>
        <v>-3.1301791560789134</v>
      </c>
      <c r="AM148" s="1">
        <f t="shared" si="89"/>
        <v>-175.22922195632989</v>
      </c>
      <c r="AN148" s="1">
        <f t="shared" si="90"/>
        <v>16.49680154723956</v>
      </c>
      <c r="AO148" s="1">
        <f t="shared" si="91"/>
        <v>16.567118064801022</v>
      </c>
      <c r="AP148" s="1">
        <f t="shared" si="92"/>
        <v>16.46524401887989</v>
      </c>
      <c r="AQ148" s="1">
        <f t="shared" si="93"/>
        <v>16.616915503147929</v>
      </c>
      <c r="AR148" s="1">
        <f t="shared" si="94"/>
        <v>16.398734401752431</v>
      </c>
      <c r="AS148" s="1">
        <f t="shared" si="95"/>
        <v>16.734275965116687</v>
      </c>
      <c r="AT148" s="1">
        <f t="shared" si="96"/>
        <v>16.254494795313942</v>
      </c>
      <c r="AU148" s="1">
        <f t="shared" si="97"/>
        <v>17.253807734398681</v>
      </c>
    </row>
    <row r="149" spans="1:47">
      <c r="A149" s="30" t="s">
        <v>96</v>
      </c>
      <c r="B149" s="32"/>
      <c r="C149" s="33">
        <v>45175.708500000001</v>
      </c>
      <c r="D149" s="33"/>
      <c r="E149" s="1">
        <f t="shared" si="102"/>
        <v>8153.0134004339197</v>
      </c>
      <c r="F149" s="1">
        <f t="shared" si="82"/>
        <v>8153</v>
      </c>
      <c r="G149" s="1">
        <f t="shared" ref="G149:G212" si="109">+C149-(C$7+F149*C$8)</f>
        <v>5.4894299973966554E-3</v>
      </c>
      <c r="J149" s="1">
        <f t="shared" si="99"/>
        <v>5.4894299973966554E-3</v>
      </c>
      <c r="P149" s="1">
        <f t="shared" si="103"/>
        <v>-6.9360532717179929E-3</v>
      </c>
      <c r="Q149" s="27">
        <f t="shared" si="104"/>
        <v>30157.208500000001</v>
      </c>
      <c r="R149" s="1">
        <f t="shared" si="105"/>
        <v>1.5439263447104804E-4</v>
      </c>
      <c r="S149" s="11">
        <v>1</v>
      </c>
      <c r="T149" s="1">
        <f t="shared" si="106"/>
        <v>1.5439263447104804E-4</v>
      </c>
      <c r="U149" s="1">
        <f t="shared" si="107"/>
        <v>1.2425483269114648E-2</v>
      </c>
      <c r="V149" s="91"/>
      <c r="Z149" s="1">
        <f t="shared" ref="Z149:Z212" si="110">F149</f>
        <v>8153</v>
      </c>
      <c r="AA149" s="1">
        <f t="shared" ref="AA149:AA212" si="111">AB$3+AB$4*Z149+AB$5*Z149^2+AH149</f>
        <v>1.5298221791267171E-5</v>
      </c>
      <c r="AB149" s="1">
        <f t="shared" si="100"/>
        <v>-1.4619214961126047E-3</v>
      </c>
      <c r="AC149" s="1">
        <f t="shared" si="101"/>
        <v>1.2425483269114648E-2</v>
      </c>
      <c r="AD149" s="1">
        <f t="shared" si="83"/>
        <v>5.4741317756053882E-3</v>
      </c>
      <c r="AE149" s="1">
        <f t="shared" ref="AE149:AE212" si="112">+(G149-AA149)^2*S149</f>
        <v>2.9966118696692599E-5</v>
      </c>
      <c r="AF149" s="1">
        <f t="shared" si="108"/>
        <v>1.2425483269114648E-2</v>
      </c>
      <c r="AG149" s="11"/>
      <c r="AH149" s="1">
        <f t="shared" si="84"/>
        <v>6.9513514935092601E-3</v>
      </c>
      <c r="AI149" s="1">
        <f t="shared" si="85"/>
        <v>4.4114388138882799E-4</v>
      </c>
      <c r="AJ149" s="1">
        <f t="shared" si="86"/>
        <v>9.6049169704381474E-2</v>
      </c>
      <c r="AK149" s="1">
        <f t="shared" si="87"/>
        <v>-1.1421104872481873E-2</v>
      </c>
      <c r="AL149" s="1">
        <f t="shared" si="88"/>
        <v>-3.1301670053578725</v>
      </c>
      <c r="AM149" s="1">
        <f t="shared" si="89"/>
        <v>-175.04286862186493</v>
      </c>
      <c r="AN149" s="1">
        <f t="shared" si="90"/>
        <v>16.497556810492238</v>
      </c>
      <c r="AO149" s="1">
        <f t="shared" si="91"/>
        <v>16.567535363141964</v>
      </c>
      <c r="AP149" s="1">
        <f t="shared" si="92"/>
        <v>16.466084518984992</v>
      </c>
      <c r="AQ149" s="1">
        <f t="shared" si="93"/>
        <v>16.617220153927626</v>
      </c>
      <c r="AR149" s="1">
        <f t="shared" si="94"/>
        <v>16.399673124350343</v>
      </c>
      <c r="AS149" s="1">
        <f t="shared" si="95"/>
        <v>16.734447684509682</v>
      </c>
      <c r="AT149" s="1">
        <f t="shared" si="96"/>
        <v>16.25549731730764</v>
      </c>
      <c r="AU149" s="1">
        <f t="shared" si="97"/>
        <v>17.254835357557564</v>
      </c>
    </row>
    <row r="150" spans="1:47">
      <c r="A150" s="29" t="s">
        <v>97</v>
      </c>
      <c r="B150" s="35" t="s">
        <v>50</v>
      </c>
      <c r="C150" s="29">
        <v>45183.492599999998</v>
      </c>
      <c r="D150" s="29" t="s">
        <v>256</v>
      </c>
      <c r="E150" s="1">
        <f t="shared" si="102"/>
        <v>8172.0154311888318</v>
      </c>
      <c r="F150" s="1">
        <f t="shared" ref="F150:F213" si="113">ROUND(2*E150,0)/2</f>
        <v>8172</v>
      </c>
      <c r="G150" s="1">
        <f t="shared" si="109"/>
        <v>6.3213199973688461E-3</v>
      </c>
      <c r="J150" s="1">
        <f t="shared" si="99"/>
        <v>6.3213199973688461E-3</v>
      </c>
      <c r="O150" s="1">
        <f ca="1">+C$11+C$12*$F150</f>
        <v>-0.12210557366741136</v>
      </c>
      <c r="P150" s="1">
        <f t="shared" si="103"/>
        <v>-6.9005973596167752E-3</v>
      </c>
      <c r="Q150" s="27">
        <f t="shared" si="104"/>
        <v>30164.992599999998</v>
      </c>
      <c r="R150" s="1">
        <f t="shared" si="105"/>
        <v>1.7481909859495763E-4</v>
      </c>
      <c r="S150" s="11">
        <v>1</v>
      </c>
      <c r="T150" s="1">
        <f t="shared" si="106"/>
        <v>1.7481909859495763E-4</v>
      </c>
      <c r="U150" s="1">
        <f t="shared" si="107"/>
        <v>1.3221917356985621E-2</v>
      </c>
      <c r="V150" s="91"/>
      <c r="Z150" s="1">
        <f t="shared" si="110"/>
        <v>8172</v>
      </c>
      <c r="AA150" s="1">
        <f t="shared" si="111"/>
        <v>2.819480616187732E-5</v>
      </c>
      <c r="AB150" s="1">
        <f t="shared" si="100"/>
        <v>-6.0747216840980646E-4</v>
      </c>
      <c r="AC150" s="1">
        <f t="shared" si="101"/>
        <v>1.3221917356985621E-2</v>
      </c>
      <c r="AD150" s="1">
        <f t="shared" ref="AD150:AD213" si="114">G150-AA150</f>
        <v>6.2931251912069688E-3</v>
      </c>
      <c r="AE150" s="1">
        <f t="shared" si="112"/>
        <v>3.9603424672203748E-5</v>
      </c>
      <c r="AF150" s="1">
        <f t="shared" si="108"/>
        <v>1.3221917356985621E-2</v>
      </c>
      <c r="AG150" s="11"/>
      <c r="AH150" s="1">
        <f t="shared" ref="AH150:AH213" si="115">$AB$6*($AB$11/AI150*AJ150+$AB$12)</f>
        <v>6.9287921657786525E-3</v>
      </c>
      <c r="AI150" s="1">
        <f t="shared" ref="AI150:AI213" si="116">1+$AB$7*COS(AL150)</f>
        <v>4.414958955715198E-4</v>
      </c>
      <c r="AJ150" s="1">
        <f t="shared" ref="AJ150:AJ213" si="117">SIN(AL150+RADIANS($AB$9))</f>
        <v>9.601853204743542E-2</v>
      </c>
      <c r="AK150" s="1">
        <f t="shared" ref="AK150:AK213" si="118">$AB$7*SIN(AL150)</f>
        <v>-1.1451871208317352E-2</v>
      </c>
      <c r="AL150" s="1">
        <f t="shared" ref="AL150:AL213" si="119">2*ATAN(AM150)</f>
        <v>-3.1301362254382488</v>
      </c>
      <c r="AM150" s="1">
        <f t="shared" ref="AM150:AM213" si="120">SQRT((1+$AB$7)/(1-$AB$7))*TAN(AN150/2)</f>
        <v>-174.57257170725299</v>
      </c>
      <c r="AN150" s="1">
        <f t="shared" ref="AN150:AN213" si="121">$AU150+$AB$7*SIN(AO150)</f>
        <v>16.499468962227212</v>
      </c>
      <c r="AO150" s="1">
        <f t="shared" ref="AO150:AO213" si="122">$AU150+$AB$7*SIN(AP150)</f>
        <v>16.568595238140134</v>
      </c>
      <c r="AP150" s="1">
        <f t="shared" ref="AP150:AP213" si="123">$AU150+$AB$7*SIN(AQ150)</f>
        <v>16.468213033327007</v>
      </c>
      <c r="AQ150" s="1">
        <f t="shared" ref="AQ150:AQ213" si="124">$AU150+$AB$7*SIN(AR150)</f>
        <v>16.617993696752087</v>
      </c>
      <c r="AR150" s="1">
        <f t="shared" ref="AR150:AR213" si="125">$AU150+$AB$7*SIN(AS150)</f>
        <v>16.402052204579505</v>
      </c>
      <c r="AS150" s="1">
        <f t="shared" ref="AS150:AS213" si="126">$AU150+$AB$7*SIN(AT150)</f>
        <v>16.734881024818542</v>
      </c>
      <c r="AT150" s="1">
        <f t="shared" ref="AT150:AT213" si="127">$AU150+$AB$7*SIN(AU150)</f>
        <v>16.258041762848965</v>
      </c>
      <c r="AU150" s="1">
        <f t="shared" ref="AU150:AU213" si="128">RADIANS($AB$9)+$AB$18*(F150-AB$15)</f>
        <v>17.257438669560059</v>
      </c>
    </row>
    <row r="151" spans="1:47">
      <c r="A151" s="30" t="s">
        <v>96</v>
      </c>
      <c r="B151" s="32"/>
      <c r="C151" s="33">
        <v>45196.600100000003</v>
      </c>
      <c r="D151" s="33"/>
      <c r="E151" s="1">
        <f t="shared" si="102"/>
        <v>8204.0125943959083</v>
      </c>
      <c r="F151" s="1">
        <f t="shared" si="113"/>
        <v>8204</v>
      </c>
      <c r="G151" s="1">
        <f t="shared" si="109"/>
        <v>5.1592400050139986E-3</v>
      </c>
      <c r="J151" s="1">
        <f t="shared" si="99"/>
        <v>5.1592400050139986E-3</v>
      </c>
      <c r="P151" s="1">
        <f t="shared" si="103"/>
        <v>-6.8406007543368886E-3</v>
      </c>
      <c r="Q151" s="27">
        <f t="shared" si="104"/>
        <v>30178.100100000003</v>
      </c>
      <c r="R151" s="1">
        <f t="shared" si="105"/>
        <v>1.4399617824977886E-4</v>
      </c>
      <c r="S151" s="11">
        <v>1</v>
      </c>
      <c r="T151" s="1">
        <f t="shared" si="106"/>
        <v>1.4399617824977886E-4</v>
      </c>
      <c r="U151" s="1">
        <f t="shared" si="107"/>
        <v>1.1999840759350887E-2</v>
      </c>
      <c r="V151" s="91"/>
      <c r="Z151" s="1">
        <f t="shared" si="110"/>
        <v>8204</v>
      </c>
      <c r="AA151" s="1">
        <f t="shared" si="111"/>
        <v>5.0184809948831087E-5</v>
      </c>
      <c r="AB151" s="1">
        <f t="shared" si="100"/>
        <v>-1.7315455592717211E-3</v>
      </c>
      <c r="AC151" s="1">
        <f t="shared" si="101"/>
        <v>1.1999840759350887E-2</v>
      </c>
      <c r="AD151" s="1">
        <f t="shared" si="114"/>
        <v>5.1090551950651675E-3</v>
      </c>
      <c r="AE151" s="1">
        <f t="shared" si="112"/>
        <v>2.6102444986222378E-5</v>
      </c>
      <c r="AF151" s="1">
        <f t="shared" si="108"/>
        <v>1.1999840759350887E-2</v>
      </c>
      <c r="AG151" s="11"/>
      <c r="AH151" s="1">
        <f t="shared" si="115"/>
        <v>6.8907855642857197E-3</v>
      </c>
      <c r="AI151" s="1">
        <f t="shared" si="116"/>
        <v>4.4209083197799259E-4</v>
      </c>
      <c r="AJ151" s="1">
        <f t="shared" si="117"/>
        <v>9.5966937646449979E-2</v>
      </c>
      <c r="AK151" s="1">
        <f t="shared" si="118"/>
        <v>-1.1503682076049475E-2</v>
      </c>
      <c r="AL151" s="1">
        <f t="shared" si="119"/>
        <v>-3.1300843916707137</v>
      </c>
      <c r="AM151" s="1">
        <f t="shared" si="120"/>
        <v>-173.7862711733035</v>
      </c>
      <c r="AN151" s="1">
        <f t="shared" si="121"/>
        <v>16.502685599898491</v>
      </c>
      <c r="AO151" s="1">
        <f t="shared" si="122"/>
        <v>16.570389137346535</v>
      </c>
      <c r="AP151" s="1">
        <f t="shared" si="123"/>
        <v>16.471795421968597</v>
      </c>
      <c r="AQ151" s="1">
        <f t="shared" si="124"/>
        <v>16.619302294224859</v>
      </c>
      <c r="AR151" s="1">
        <f t="shared" si="125"/>
        <v>16.406062207712043</v>
      </c>
      <c r="AS151" s="1">
        <f t="shared" si="126"/>
        <v>16.735605503328909</v>
      </c>
      <c r="AT151" s="1">
        <f t="shared" si="127"/>
        <v>16.262342454925374</v>
      </c>
      <c r="AU151" s="1">
        <f t="shared" si="128"/>
        <v>17.261823195037952</v>
      </c>
    </row>
    <row r="152" spans="1:47">
      <c r="A152" s="30" t="s">
        <v>86</v>
      </c>
      <c r="B152" s="32"/>
      <c r="C152" s="33">
        <v>45197.011700000003</v>
      </c>
      <c r="D152" s="33"/>
      <c r="E152" s="1">
        <f t="shared" si="102"/>
        <v>8205.0173651283912</v>
      </c>
      <c r="F152" s="1">
        <f t="shared" si="113"/>
        <v>8205</v>
      </c>
      <c r="G152" s="1">
        <f t="shared" si="109"/>
        <v>7.1135500038508326E-3</v>
      </c>
      <c r="J152" s="1">
        <f t="shared" si="99"/>
        <v>7.1135500038508326E-3</v>
      </c>
      <c r="P152" s="1">
        <f t="shared" si="103"/>
        <v>-6.8387201706537181E-3</v>
      </c>
      <c r="Q152" s="27">
        <f t="shared" si="104"/>
        <v>30178.511700000003</v>
      </c>
      <c r="R152" s="1">
        <f t="shared" si="105"/>
        <v>1.9466584302236923E-4</v>
      </c>
      <c r="S152" s="11">
        <v>1</v>
      </c>
      <c r="T152" s="1">
        <f t="shared" si="106"/>
        <v>1.9466584302236923E-4</v>
      </c>
      <c r="U152" s="1">
        <f t="shared" si="107"/>
        <v>1.3952270174504551E-2</v>
      </c>
      <c r="V152" s="91"/>
      <c r="Z152" s="1">
        <f t="shared" si="110"/>
        <v>8205</v>
      </c>
      <c r="AA152" s="1">
        <f t="shared" si="111"/>
        <v>5.0877451462389561E-5</v>
      </c>
      <c r="AB152" s="1">
        <f t="shared" si="100"/>
        <v>2.2395238173472491E-4</v>
      </c>
      <c r="AC152" s="1">
        <f t="shared" si="101"/>
        <v>1.3952270174504551E-2</v>
      </c>
      <c r="AD152" s="1">
        <f t="shared" si="114"/>
        <v>7.062672552388443E-3</v>
      </c>
      <c r="AE152" s="1">
        <f t="shared" si="112"/>
        <v>4.9881343582261084E-5</v>
      </c>
      <c r="AF152" s="1">
        <f t="shared" si="108"/>
        <v>1.3952270174504551E-2</v>
      </c>
      <c r="AG152" s="11"/>
      <c r="AH152" s="1">
        <f t="shared" si="115"/>
        <v>6.8895976221161077E-3</v>
      </c>
      <c r="AI152" s="1">
        <f t="shared" si="116"/>
        <v>4.4210946561418218E-4</v>
      </c>
      <c r="AJ152" s="1">
        <f t="shared" si="117"/>
        <v>9.5965325438351068E-2</v>
      </c>
      <c r="AK152" s="1">
        <f t="shared" si="118"/>
        <v>-1.1505301043573926E-2</v>
      </c>
      <c r="AL152" s="1">
        <f t="shared" si="119"/>
        <v>-3.1300827719871269</v>
      </c>
      <c r="AM152" s="1">
        <f t="shared" si="120"/>
        <v>-173.76181523235778</v>
      </c>
      <c r="AN152" s="1">
        <f t="shared" si="121"/>
        <v>16.5027860424624</v>
      </c>
      <c r="AO152" s="1">
        <f t="shared" si="122"/>
        <v>16.570445376161761</v>
      </c>
      <c r="AP152" s="1">
        <f t="shared" si="123"/>
        <v>16.471907320832059</v>
      </c>
      <c r="AQ152" s="1">
        <f t="shared" si="124"/>
        <v>16.619343306397734</v>
      </c>
      <c r="AR152" s="1">
        <f t="shared" si="125"/>
        <v>16.406187582632846</v>
      </c>
      <c r="AS152" s="1">
        <f t="shared" si="126"/>
        <v>16.735628036654834</v>
      </c>
      <c r="AT152" s="1">
        <f t="shared" si="127"/>
        <v>16.262477161146752</v>
      </c>
      <c r="AU152" s="1">
        <f t="shared" si="128"/>
        <v>17.261960211459133</v>
      </c>
    </row>
    <row r="153" spans="1:47">
      <c r="A153" s="30" t="s">
        <v>96</v>
      </c>
      <c r="B153" s="32"/>
      <c r="C153" s="33">
        <v>45207.659800000001</v>
      </c>
      <c r="D153" s="33"/>
      <c r="E153" s="1">
        <f t="shared" si="102"/>
        <v>8231.010803506806</v>
      </c>
      <c r="F153" s="1">
        <f t="shared" si="113"/>
        <v>8231</v>
      </c>
      <c r="G153" s="1">
        <f t="shared" si="109"/>
        <v>4.4256100009079091E-3</v>
      </c>
      <c r="J153" s="1">
        <f t="shared" si="99"/>
        <v>4.4256100009079091E-3</v>
      </c>
      <c r="P153" s="1">
        <f t="shared" si="103"/>
        <v>-6.789703958004583E-3</v>
      </c>
      <c r="Q153" s="27">
        <f t="shared" si="104"/>
        <v>30189.159800000001</v>
      </c>
      <c r="R153" s="1">
        <f t="shared" si="105"/>
        <v>1.2578326719697741E-4</v>
      </c>
      <c r="S153" s="11">
        <v>1</v>
      </c>
      <c r="T153" s="1">
        <f t="shared" si="106"/>
        <v>1.2578326719697741E-4</v>
      </c>
      <c r="U153" s="1">
        <f t="shared" si="107"/>
        <v>1.1215313958912492E-2</v>
      </c>
      <c r="V153" s="91"/>
      <c r="Z153" s="1">
        <f t="shared" si="110"/>
        <v>8231</v>
      </c>
      <c r="AA153" s="1">
        <f t="shared" si="111"/>
        <v>6.9002282937821041E-5</v>
      </c>
      <c r="AB153" s="1">
        <f t="shared" si="100"/>
        <v>-2.4330962400344949E-3</v>
      </c>
      <c r="AC153" s="1">
        <f t="shared" si="101"/>
        <v>1.1215313958912492E-2</v>
      </c>
      <c r="AD153" s="1">
        <f t="shared" si="114"/>
        <v>4.3566077179700881E-3</v>
      </c>
      <c r="AE153" s="1">
        <f t="shared" si="112"/>
        <v>1.8980030808276538E-5</v>
      </c>
      <c r="AF153" s="1">
        <f t="shared" si="108"/>
        <v>1.1215313958912492E-2</v>
      </c>
      <c r="AG153" s="11"/>
      <c r="AH153" s="1">
        <f t="shared" si="115"/>
        <v>6.8587062409424041E-3</v>
      </c>
      <c r="AI153" s="1">
        <f t="shared" si="116"/>
        <v>4.4259483117214948E-4</v>
      </c>
      <c r="AJ153" s="1">
        <f t="shared" si="117"/>
        <v>9.5923410471929524E-2</v>
      </c>
      <c r="AK153" s="1">
        <f t="shared" si="118"/>
        <v>-1.1547391645493702E-2</v>
      </c>
      <c r="AL153" s="1">
        <f t="shared" si="119"/>
        <v>-3.1300406627581054</v>
      </c>
      <c r="AM153" s="1">
        <f t="shared" si="120"/>
        <v>-173.12840597562919</v>
      </c>
      <c r="AN153" s="1">
        <f t="shared" si="121"/>
        <v>16.505395904842207</v>
      </c>
      <c r="AO153" s="1">
        <f t="shared" si="122"/>
        <v>16.571911416876475</v>
      </c>
      <c r="AP153" s="1">
        <f t="shared" si="123"/>
        <v>16.474815594688824</v>
      </c>
      <c r="AQ153" s="1">
        <f t="shared" si="124"/>
        <v>16.620412178805758</v>
      </c>
      <c r="AR153" s="1">
        <f t="shared" si="125"/>
        <v>16.409448632336463</v>
      </c>
      <c r="AS153" s="1">
        <f t="shared" si="126"/>
        <v>16.736211676478657</v>
      </c>
      <c r="AT153" s="1">
        <f t="shared" si="127"/>
        <v>16.265986109114198</v>
      </c>
      <c r="AU153" s="1">
        <f t="shared" si="128"/>
        <v>17.265522638409919</v>
      </c>
    </row>
    <row r="154" spans="1:47">
      <c r="A154" s="29" t="s">
        <v>85</v>
      </c>
      <c r="B154" s="35"/>
      <c r="C154" s="33">
        <v>45512.846299999997</v>
      </c>
      <c r="D154" s="33">
        <v>5.9999999999999995E-4</v>
      </c>
      <c r="E154" s="1">
        <f t="shared" si="102"/>
        <v>8976.0119287474899</v>
      </c>
      <c r="F154" s="1">
        <f t="shared" si="113"/>
        <v>8976</v>
      </c>
      <c r="G154" s="1">
        <f t="shared" si="109"/>
        <v>4.8865599965211004E-3</v>
      </c>
      <c r="J154" s="1">
        <f t="shared" si="99"/>
        <v>4.8865599965211004E-3</v>
      </c>
      <c r="P154" s="1">
        <f t="shared" si="103"/>
        <v>-5.2861653540935138E-3</v>
      </c>
      <c r="Q154" s="27">
        <f t="shared" si="104"/>
        <v>30494.346299999997</v>
      </c>
      <c r="R154" s="1">
        <f t="shared" si="105"/>
        <v>1.0348434105903723E-4</v>
      </c>
      <c r="S154" s="11">
        <v>1</v>
      </c>
      <c r="T154" s="1">
        <f t="shared" si="106"/>
        <v>1.0348434105903723E-4</v>
      </c>
      <c r="U154" s="1">
        <f t="shared" si="107"/>
        <v>1.0172725350614614E-2</v>
      </c>
      <c r="V154" s="91"/>
      <c r="Z154" s="1">
        <f t="shared" si="110"/>
        <v>8976</v>
      </c>
      <c r="AA154" s="1">
        <f t="shared" si="111"/>
        <v>6.8440904490993295E-4</v>
      </c>
      <c r="AB154" s="1">
        <f t="shared" si="100"/>
        <v>-1.0840144024823464E-3</v>
      </c>
      <c r="AC154" s="1">
        <f t="shared" si="101"/>
        <v>1.0172725350614614E-2</v>
      </c>
      <c r="AD154" s="1">
        <f t="shared" si="114"/>
        <v>4.2021509516111675E-3</v>
      </c>
      <c r="AE154" s="1">
        <f t="shared" si="112"/>
        <v>1.765807262012664E-5</v>
      </c>
      <c r="AF154" s="1">
        <f t="shared" si="108"/>
        <v>1.0172725350614614E-2</v>
      </c>
      <c r="AG154" s="11"/>
      <c r="AH154" s="1">
        <f t="shared" si="115"/>
        <v>5.9705743990034468E-3</v>
      </c>
      <c r="AI154" s="1">
        <f t="shared" si="116"/>
        <v>4.5724065836738603E-4</v>
      </c>
      <c r="AJ154" s="1">
        <f t="shared" si="117"/>
        <v>9.4723465811627369E-2</v>
      </c>
      <c r="AK154" s="1">
        <f t="shared" si="118"/>
        <v>-1.2752283300253499E-2</v>
      </c>
      <c r="AL154" s="1">
        <f t="shared" si="119"/>
        <v>-3.1288352289031636</v>
      </c>
      <c r="AM154" s="1">
        <f t="shared" si="120"/>
        <v>-156.76932639142694</v>
      </c>
      <c r="AN154" s="1">
        <f t="shared" si="121"/>
        <v>16.578876683286353</v>
      </c>
      <c r="AO154" s="1">
        <f t="shared" si="122"/>
        <v>16.61717513063039</v>
      </c>
      <c r="AP154" s="1">
        <f t="shared" si="123"/>
        <v>16.557094772630013</v>
      </c>
      <c r="AQ154" s="1">
        <f t="shared" si="124"/>
        <v>16.653497738080201</v>
      </c>
      <c r="AR154" s="1">
        <f t="shared" si="125"/>
        <v>16.503687610222769</v>
      </c>
      <c r="AS154" s="1">
        <f t="shared" si="126"/>
        <v>16.751595265144243</v>
      </c>
      <c r="AT154" s="1">
        <f t="shared" si="127"/>
        <v>16.371917988764022</v>
      </c>
      <c r="AU154" s="1">
        <f t="shared" si="128"/>
        <v>17.367599872192063</v>
      </c>
    </row>
    <row r="155" spans="1:47">
      <c r="A155" s="29" t="s">
        <v>85</v>
      </c>
      <c r="B155" s="35" t="s">
        <v>54</v>
      </c>
      <c r="C155" s="33">
        <v>45513.87</v>
      </c>
      <c r="D155" s="33">
        <v>6.9999999999999999E-4</v>
      </c>
      <c r="E155" s="1">
        <f t="shared" si="102"/>
        <v>8978.5109175687921</v>
      </c>
      <c r="F155" s="1">
        <f t="shared" si="113"/>
        <v>8978.5</v>
      </c>
      <c r="G155" s="1">
        <f t="shared" si="109"/>
        <v>4.4723350001731887E-3</v>
      </c>
      <c r="J155" s="1">
        <f t="shared" si="99"/>
        <v>4.4723350001731887E-3</v>
      </c>
      <c r="P155" s="1">
        <f t="shared" si="103"/>
        <v>-5.2807977178616506E-3</v>
      </c>
      <c r="Q155" s="27">
        <f t="shared" si="104"/>
        <v>30495.370000000003</v>
      </c>
      <c r="R155" s="1">
        <f t="shared" si="105"/>
        <v>9.5123597815601659E-5</v>
      </c>
      <c r="S155" s="11">
        <v>1</v>
      </c>
      <c r="T155" s="1">
        <f t="shared" si="106"/>
        <v>9.5123597815601659E-5</v>
      </c>
      <c r="U155" s="1">
        <f t="shared" si="107"/>
        <v>9.7531327180348393E-3</v>
      </c>
      <c r="V155" s="91"/>
      <c r="Z155" s="1">
        <f t="shared" si="110"/>
        <v>8978.5</v>
      </c>
      <c r="AA155" s="1">
        <f t="shared" si="111"/>
        <v>6.8678874067419713E-4</v>
      </c>
      <c r="AB155" s="1">
        <f t="shared" si="100"/>
        <v>-1.495251458362659E-3</v>
      </c>
      <c r="AC155" s="1">
        <f t="shared" si="101"/>
        <v>9.7531327180348393E-3</v>
      </c>
      <c r="AD155" s="1">
        <f t="shared" si="114"/>
        <v>3.7855462594989916E-3</v>
      </c>
      <c r="AE155" s="1">
        <f t="shared" si="112"/>
        <v>1.4330360482806806E-5</v>
      </c>
      <c r="AF155" s="1">
        <f t="shared" si="108"/>
        <v>9.7531327180348393E-3</v>
      </c>
      <c r="AG155" s="11"/>
      <c r="AH155" s="1">
        <f t="shared" si="115"/>
        <v>5.9675864585358477E-3</v>
      </c>
      <c r="AI155" s="1">
        <f t="shared" si="116"/>
        <v>4.5729225980373212E-4</v>
      </c>
      <c r="AJ155" s="1">
        <f t="shared" si="117"/>
        <v>9.4719438196988553E-2</v>
      </c>
      <c r="AK155" s="1">
        <f t="shared" si="118"/>
        <v>-1.2756327255568743E-2</v>
      </c>
      <c r="AL155" s="1">
        <f t="shared" si="119"/>
        <v>-3.1288311830978373</v>
      </c>
      <c r="AM155" s="1">
        <f t="shared" si="120"/>
        <v>-156.71962401711022</v>
      </c>
      <c r="AN155" s="1">
        <f t="shared" si="121"/>
        <v>16.579119257094636</v>
      </c>
      <c r="AO155" s="1">
        <f t="shared" si="122"/>
        <v>16.617337924468927</v>
      </c>
      <c r="AP155" s="1">
        <f t="shared" si="123"/>
        <v>16.557366999383508</v>
      </c>
      <c r="AQ155" s="1">
        <f t="shared" si="124"/>
        <v>16.653617925064019</v>
      </c>
      <c r="AR155" s="1">
        <f t="shared" si="125"/>
        <v>16.50400553551825</v>
      </c>
      <c r="AS155" s="1">
        <f t="shared" si="126"/>
        <v>16.751644215252536</v>
      </c>
      <c r="AT155" s="1">
        <f t="shared" si="127"/>
        <v>16.372290968233678</v>
      </c>
      <c r="AU155" s="1">
        <f t="shared" si="128"/>
        <v>17.367942413245022</v>
      </c>
    </row>
    <row r="156" spans="1:47">
      <c r="A156" s="30" t="s">
        <v>96</v>
      </c>
      <c r="B156" s="32"/>
      <c r="C156" s="33">
        <v>45554.630700000002</v>
      </c>
      <c r="D156" s="33"/>
      <c r="E156" s="1">
        <f t="shared" si="102"/>
        <v>9078.0132460322002</v>
      </c>
      <c r="F156" s="1">
        <f t="shared" si="113"/>
        <v>9078</v>
      </c>
      <c r="G156" s="1">
        <f t="shared" si="109"/>
        <v>5.4261800032691099E-3</v>
      </c>
      <c r="J156" s="1">
        <f t="shared" si="99"/>
        <v>5.4261800032691099E-3</v>
      </c>
      <c r="P156" s="1">
        <f t="shared" si="103"/>
        <v>-5.0654159334935882E-3</v>
      </c>
      <c r="Q156" s="27">
        <f t="shared" si="104"/>
        <v>30536.130700000002</v>
      </c>
      <c r="R156" s="1">
        <f t="shared" si="105"/>
        <v>1.1007358530029555E-4</v>
      </c>
      <c r="S156" s="11">
        <v>1</v>
      </c>
      <c r="T156" s="1">
        <f t="shared" si="106"/>
        <v>1.1007358530029555E-4</v>
      </c>
      <c r="U156" s="1">
        <f t="shared" si="107"/>
        <v>1.0491595936762698E-2</v>
      </c>
      <c r="V156" s="91"/>
      <c r="Z156" s="1">
        <f t="shared" si="110"/>
        <v>9078</v>
      </c>
      <c r="AA156" s="1">
        <f t="shared" si="111"/>
        <v>7.8321249375950218E-4</v>
      </c>
      <c r="AB156" s="1">
        <f t="shared" si="100"/>
        <v>-4.2244842398398048E-4</v>
      </c>
      <c r="AC156" s="1">
        <f t="shared" si="101"/>
        <v>1.0491595936762698E-2</v>
      </c>
      <c r="AD156" s="1">
        <f t="shared" si="114"/>
        <v>4.6429675095096077E-3</v>
      </c>
      <c r="AE156" s="1">
        <f t="shared" si="112"/>
        <v>2.1557147294361848E-5</v>
      </c>
      <c r="AF156" s="1">
        <f t="shared" si="108"/>
        <v>1.0491595936762698E-2</v>
      </c>
      <c r="AG156" s="11"/>
      <c r="AH156" s="1">
        <f t="shared" si="115"/>
        <v>5.8486284272530904E-3</v>
      </c>
      <c r="AI156" s="1">
        <f t="shared" si="116"/>
        <v>4.5935980771583118E-4</v>
      </c>
      <c r="AJ156" s="1">
        <f t="shared" si="117"/>
        <v>9.4559097269439452E-2</v>
      </c>
      <c r="AK156" s="1">
        <f t="shared" si="118"/>
        <v>-1.291731727772054E-2</v>
      </c>
      <c r="AL156" s="1">
        <f t="shared" si="119"/>
        <v>-3.1286701192562818</v>
      </c>
      <c r="AM156" s="1">
        <f t="shared" si="120"/>
        <v>-154.76624912141645</v>
      </c>
      <c r="AN156" s="1">
        <f t="shared" si="121"/>
        <v>16.588753876870456</v>
      </c>
      <c r="AO156" s="1">
        <f t="shared" si="122"/>
        <v>16.623877591125087</v>
      </c>
      <c r="AP156" s="1">
        <f t="shared" si="123"/>
        <v>16.568178359375626</v>
      </c>
      <c r="AQ156" s="1">
        <f t="shared" si="124"/>
        <v>16.65845778209053</v>
      </c>
      <c r="AR156" s="1">
        <f t="shared" si="125"/>
        <v>16.516662500335688</v>
      </c>
      <c r="AS156" s="1">
        <f t="shared" si="126"/>
        <v>16.753588724856364</v>
      </c>
      <c r="AT156" s="1">
        <f t="shared" si="127"/>
        <v>16.387230363972126</v>
      </c>
      <c r="AU156" s="1">
        <f t="shared" si="128"/>
        <v>17.381575547152838</v>
      </c>
    </row>
    <row r="157" spans="1:47">
      <c r="A157" s="30" t="s">
        <v>96</v>
      </c>
      <c r="B157" s="32"/>
      <c r="C157" s="33">
        <v>45925.769399999997</v>
      </c>
      <c r="D157" s="33"/>
      <c r="E157" s="1">
        <f t="shared" si="102"/>
        <v>9984.012525555916</v>
      </c>
      <c r="F157" s="1">
        <f t="shared" si="113"/>
        <v>9984</v>
      </c>
      <c r="G157" s="1">
        <f t="shared" si="109"/>
        <v>5.1310399940120988E-3</v>
      </c>
      <c r="J157" s="1">
        <f t="shared" si="99"/>
        <v>5.1310399940120988E-3</v>
      </c>
      <c r="P157" s="1">
        <f t="shared" si="103"/>
        <v>-2.9471819891608124E-3</v>
      </c>
      <c r="Q157" s="27">
        <f t="shared" si="104"/>
        <v>30907.269399999997</v>
      </c>
      <c r="R157" s="1">
        <f t="shared" si="105"/>
        <v>6.5257670409418086E-5</v>
      </c>
      <c r="S157" s="11">
        <v>1</v>
      </c>
      <c r="T157" s="1">
        <f t="shared" si="106"/>
        <v>6.5257670409418086E-5</v>
      </c>
      <c r="U157" s="1">
        <f t="shared" si="107"/>
        <v>8.0782219831729112E-3</v>
      </c>
      <c r="V157" s="91"/>
      <c r="Z157" s="1">
        <f t="shared" si="110"/>
        <v>9984</v>
      </c>
      <c r="AA157" s="1">
        <f t="shared" si="111"/>
        <v>1.8133955666799241E-3</v>
      </c>
      <c r="AB157" s="1">
        <f t="shared" si="100"/>
        <v>3.7046243817136226E-4</v>
      </c>
      <c r="AC157" s="1">
        <f t="shared" si="101"/>
        <v>8.0782219831729112E-3</v>
      </c>
      <c r="AD157" s="1">
        <f t="shared" si="114"/>
        <v>3.3176444273321747E-3</v>
      </c>
      <c r="AE157" s="1">
        <f t="shared" si="112"/>
        <v>1.1006764546208233E-5</v>
      </c>
      <c r="AF157" s="1">
        <f t="shared" si="108"/>
        <v>8.0782219831729112E-3</v>
      </c>
      <c r="AG157" s="11"/>
      <c r="AH157" s="1">
        <f t="shared" si="115"/>
        <v>4.7605775558407365E-3</v>
      </c>
      <c r="AI157" s="1">
        <f t="shared" si="116"/>
        <v>4.7952007799367813E-4</v>
      </c>
      <c r="AJ157" s="1">
        <f t="shared" si="117"/>
        <v>9.308922587338124E-2</v>
      </c>
      <c r="AK157" s="1">
        <f t="shared" si="118"/>
        <v>-1.4393008654791921E-2</v>
      </c>
      <c r="AL157" s="1">
        <f t="shared" si="119"/>
        <v>-3.1271937350735524</v>
      </c>
      <c r="AM157" s="1">
        <f t="shared" si="120"/>
        <v>-138.89692082191436</v>
      </c>
      <c r="AN157" s="1">
        <f t="shared" si="121"/>
        <v>16.675024394879603</v>
      </c>
      <c r="AO157" s="1">
        <f t="shared" si="122"/>
        <v>16.68886694521775</v>
      </c>
      <c r="AP157" s="1">
        <f t="shared" si="123"/>
        <v>16.66441713589094</v>
      </c>
      <c r="AQ157" s="1">
        <f t="shared" si="124"/>
        <v>16.708223661751205</v>
      </c>
      <c r="AR157" s="1">
        <f t="shared" si="125"/>
        <v>16.631581903964364</v>
      </c>
      <c r="AS157" s="1">
        <f t="shared" si="126"/>
        <v>16.772283193335113</v>
      </c>
      <c r="AT157" s="1">
        <f t="shared" si="127"/>
        <v>16.531722122038492</v>
      </c>
      <c r="AU157" s="1">
        <f t="shared" si="128"/>
        <v>17.505712424745614</v>
      </c>
    </row>
    <row r="158" spans="1:47">
      <c r="A158" s="30" t="s">
        <v>96</v>
      </c>
      <c r="B158" s="32"/>
      <c r="C158" s="33">
        <v>45928.637600000002</v>
      </c>
      <c r="D158" s="33"/>
      <c r="E158" s="1">
        <f t="shared" si="102"/>
        <v>9991.0141859420037</v>
      </c>
      <c r="F158" s="1">
        <f t="shared" si="113"/>
        <v>9991</v>
      </c>
      <c r="G158" s="1">
        <f t="shared" si="109"/>
        <v>5.8112100014113821E-3</v>
      </c>
      <c r="J158" s="1">
        <f t="shared" si="99"/>
        <v>5.8112100014113821E-3</v>
      </c>
      <c r="P158" s="1">
        <f t="shared" si="103"/>
        <v>-2.9297140247965571E-3</v>
      </c>
      <c r="Q158" s="27">
        <f t="shared" si="104"/>
        <v>30910.137600000002</v>
      </c>
      <c r="R158" s="1">
        <f t="shared" si="105"/>
        <v>7.640375283193921E-5</v>
      </c>
      <c r="S158" s="11">
        <v>1</v>
      </c>
      <c r="T158" s="1">
        <f t="shared" si="106"/>
        <v>7.640375283193921E-5</v>
      </c>
      <c r="U158" s="1">
        <f t="shared" si="107"/>
        <v>8.7409240262079392E-3</v>
      </c>
      <c r="V158" s="91"/>
      <c r="Z158" s="1">
        <f t="shared" si="110"/>
        <v>9991</v>
      </c>
      <c r="AA158" s="1">
        <f t="shared" si="111"/>
        <v>1.8224054682389069E-3</v>
      </c>
      <c r="AB158" s="1">
        <f t="shared" si="100"/>
        <v>1.0590905083759181E-3</v>
      </c>
      <c r="AC158" s="1">
        <f t="shared" si="101"/>
        <v>8.7409240262079392E-3</v>
      </c>
      <c r="AD158" s="1">
        <f t="shared" si="114"/>
        <v>3.9888045331724752E-3</v>
      </c>
      <c r="AE158" s="1">
        <f t="shared" si="112"/>
        <v>1.5910561603857289E-5</v>
      </c>
      <c r="AF158" s="1">
        <f t="shared" si="108"/>
        <v>8.7409240262079392E-3</v>
      </c>
      <c r="AG158" s="11"/>
      <c r="AH158" s="1">
        <f t="shared" si="115"/>
        <v>4.752119493035464E-3</v>
      </c>
      <c r="AI158" s="1">
        <f t="shared" si="116"/>
        <v>4.7968606779302814E-4</v>
      </c>
      <c r="AJ158" s="1">
        <f t="shared" si="117"/>
        <v>9.3077747870501479E-2</v>
      </c>
      <c r="AK158" s="1">
        <f t="shared" si="118"/>
        <v>-1.4404531180052686E-2</v>
      </c>
      <c r="AL158" s="1">
        <f t="shared" si="119"/>
        <v>-3.1271822070194015</v>
      </c>
      <c r="AM158" s="1">
        <f t="shared" si="120"/>
        <v>-138.7858023656043</v>
      </c>
      <c r="AN158" s="1">
        <f t="shared" si="121"/>
        <v>16.675683390206164</v>
      </c>
      <c r="AO158" s="1">
        <f t="shared" si="122"/>
        <v>16.689406885614009</v>
      </c>
      <c r="AP158" s="1">
        <f t="shared" si="123"/>
        <v>16.665144986577271</v>
      </c>
      <c r="AQ158" s="1">
        <f t="shared" si="124"/>
        <v>16.708652167047074</v>
      </c>
      <c r="AR158" s="1">
        <f t="shared" si="125"/>
        <v>16.632462789689974</v>
      </c>
      <c r="AS158" s="1">
        <f t="shared" si="126"/>
        <v>16.772444541883068</v>
      </c>
      <c r="AT158" s="1">
        <f t="shared" si="127"/>
        <v>16.532897413834927</v>
      </c>
      <c r="AU158" s="1">
        <f t="shared" si="128"/>
        <v>17.506671539693905</v>
      </c>
    </row>
    <row r="159" spans="1:47">
      <c r="A159" s="30" t="s">
        <v>96</v>
      </c>
      <c r="B159" s="32"/>
      <c r="C159" s="33">
        <v>45943.7952</v>
      </c>
      <c r="D159" s="33"/>
      <c r="E159" s="1">
        <f t="shared" si="102"/>
        <v>10028.015917853301</v>
      </c>
      <c r="F159" s="1">
        <f t="shared" si="113"/>
        <v>10028</v>
      </c>
      <c r="G159" s="1">
        <f t="shared" si="109"/>
        <v>6.5206799990846775E-3</v>
      </c>
      <c r="J159" s="1">
        <f t="shared" si="99"/>
        <v>6.5206799990846775E-3</v>
      </c>
      <c r="P159" s="1">
        <f t="shared" si="103"/>
        <v>-2.837102660784057E-3</v>
      </c>
      <c r="Q159" s="27">
        <f t="shared" si="104"/>
        <v>30925.2952</v>
      </c>
      <c r="R159" s="1">
        <f t="shared" si="105"/>
        <v>8.7568096309339965E-5</v>
      </c>
      <c r="S159" s="11">
        <v>1</v>
      </c>
      <c r="T159" s="1">
        <f t="shared" si="106"/>
        <v>8.7568096309339965E-5</v>
      </c>
      <c r="U159" s="1">
        <f t="shared" si="107"/>
        <v>9.3577826598687346E-3</v>
      </c>
      <c r="V159" s="91"/>
      <c r="Z159" s="1">
        <f t="shared" si="110"/>
        <v>10028</v>
      </c>
      <c r="AA159" s="1">
        <f t="shared" si="111"/>
        <v>1.8702910865257237E-3</v>
      </c>
      <c r="AB159" s="1">
        <f t="shared" si="100"/>
        <v>1.8132862517748968E-3</v>
      </c>
      <c r="AC159" s="1">
        <f t="shared" si="101"/>
        <v>9.3577826598687346E-3</v>
      </c>
      <c r="AD159" s="1">
        <f t="shared" si="114"/>
        <v>4.6503889125589538E-3</v>
      </c>
      <c r="AE159" s="1">
        <f t="shared" si="112"/>
        <v>2.162611703805125E-5</v>
      </c>
      <c r="AF159" s="1">
        <f t="shared" si="108"/>
        <v>9.3577826598687346E-3</v>
      </c>
      <c r="AG159" s="11"/>
      <c r="AH159" s="1">
        <f t="shared" si="115"/>
        <v>4.7073937473097807E-3</v>
      </c>
      <c r="AI159" s="1">
        <f t="shared" si="116"/>
        <v>4.8056630709236714E-4</v>
      </c>
      <c r="AJ159" s="1">
        <f t="shared" si="117"/>
        <v>9.3017032930526725E-2</v>
      </c>
      <c r="AK159" s="1">
        <f t="shared" si="118"/>
        <v>-1.4465481390676119E-2</v>
      </c>
      <c r="AL159" s="1">
        <f t="shared" si="119"/>
        <v>-3.1271212275309477</v>
      </c>
      <c r="AM159" s="1">
        <f t="shared" si="120"/>
        <v>-138.20096844984604</v>
      </c>
      <c r="AN159" s="1">
        <f t="shared" si="121"/>
        <v>16.679165456649642</v>
      </c>
      <c r="AO159" s="1">
        <f t="shared" si="122"/>
        <v>16.692270293780783</v>
      </c>
      <c r="AP159" s="1">
        <f t="shared" si="123"/>
        <v>16.668988284761806</v>
      </c>
      <c r="AQ159" s="1">
        <f t="shared" si="124"/>
        <v>16.710929177934208</v>
      </c>
      <c r="AR159" s="1">
        <f t="shared" si="125"/>
        <v>16.63711596196649</v>
      </c>
      <c r="AS159" s="1">
        <f t="shared" si="126"/>
        <v>16.773304235287849</v>
      </c>
      <c r="AT159" s="1">
        <f t="shared" si="127"/>
        <v>16.539124546571774</v>
      </c>
      <c r="AU159" s="1">
        <f t="shared" si="128"/>
        <v>17.511741147277714</v>
      </c>
    </row>
    <row r="160" spans="1:47">
      <c r="A160" s="16" t="s">
        <v>331</v>
      </c>
      <c r="B160" s="16" t="s">
        <v>50</v>
      </c>
      <c r="C160" s="17">
        <v>46271.498</v>
      </c>
      <c r="D160" s="17" t="s">
        <v>138</v>
      </c>
      <c r="E160" s="1">
        <f t="shared" si="102"/>
        <v>10827.982347379264</v>
      </c>
      <c r="F160" s="1">
        <f t="shared" si="113"/>
        <v>10828</v>
      </c>
      <c r="G160" s="1">
        <f t="shared" si="109"/>
        <v>-7.2313199998461641E-3</v>
      </c>
      <c r="J160" s="1">
        <f t="shared" si="99"/>
        <v>-7.2313199998461641E-3</v>
      </c>
      <c r="O160" s="1">
        <f ca="1">+C$11+C$12*$F160</f>
        <v>-9.2020747895284583E-2</v>
      </c>
      <c r="P160" s="1">
        <f t="shared" si="103"/>
        <v>-7.1924422143734845E-4</v>
      </c>
      <c r="Q160" s="27">
        <f t="shared" si="104"/>
        <v>31252.998</v>
      </c>
      <c r="R160" s="1">
        <f t="shared" si="105"/>
        <v>4.2407130943738785E-5</v>
      </c>
      <c r="S160" s="11">
        <v>1</v>
      </c>
      <c r="T160" s="1">
        <f t="shared" si="106"/>
        <v>4.2407130943738785E-5</v>
      </c>
      <c r="U160" s="1">
        <f t="shared" si="107"/>
        <v>-6.5120757784088157E-3</v>
      </c>
      <c r="V160" s="91"/>
      <c r="Z160" s="1">
        <f t="shared" si="110"/>
        <v>10828</v>
      </c>
      <c r="AA160" s="1">
        <f t="shared" si="111"/>
        <v>3.0104798334397147E-3</v>
      </c>
      <c r="AB160" s="1">
        <f t="shared" si="100"/>
        <v>-1.0961044054723227E-2</v>
      </c>
      <c r="AC160" s="1">
        <f t="shared" si="101"/>
        <v>-6.5120757784088157E-3</v>
      </c>
      <c r="AD160" s="1">
        <f t="shared" si="114"/>
        <v>-1.0241799833285879E-2</v>
      </c>
      <c r="AE160" s="1">
        <f t="shared" si="112"/>
        <v>1.0489446382509465E-4</v>
      </c>
      <c r="AF160" s="1">
        <f t="shared" si="108"/>
        <v>-6.5120757784088157E-3</v>
      </c>
      <c r="AG160" s="11"/>
      <c r="AH160" s="1">
        <f t="shared" si="115"/>
        <v>3.7297240548770632E-3</v>
      </c>
      <c r="AI160" s="1">
        <f t="shared" si="116"/>
        <v>5.009063476338893E-4</v>
      </c>
      <c r="AJ160" s="1">
        <f t="shared" si="117"/>
        <v>9.167904671754408E-2</v>
      </c>
      <c r="AK160" s="1">
        <f t="shared" si="118"/>
        <v>-1.5808550526641735E-2</v>
      </c>
      <c r="AL160" s="1">
        <f t="shared" si="119"/>
        <v>-3.1257774991807543</v>
      </c>
      <c r="AM160" s="1">
        <f t="shared" si="120"/>
        <v>-126.45834884577701</v>
      </c>
      <c r="AN160" s="1">
        <f t="shared" si="121"/>
        <v>16.754270113601081</v>
      </c>
      <c r="AO160" s="1">
        <f t="shared" si="122"/>
        <v>16.75793714447293</v>
      </c>
      <c r="AP160" s="1">
        <f t="shared" si="123"/>
        <v>16.75061155335673</v>
      </c>
      <c r="AQ160" s="1">
        <f t="shared" si="124"/>
        <v>16.765340250900636</v>
      </c>
      <c r="AR160" s="1">
        <f t="shared" si="125"/>
        <v>16.736095489701768</v>
      </c>
      <c r="AS160" s="1">
        <f t="shared" si="126"/>
        <v>16.795729644136681</v>
      </c>
      <c r="AT160" s="1">
        <f t="shared" si="127"/>
        <v>16.679822138319732</v>
      </c>
      <c r="AU160" s="1">
        <f t="shared" si="128"/>
        <v>17.621354284224978</v>
      </c>
    </row>
    <row r="161" spans="1:47">
      <c r="A161" s="30" t="s">
        <v>114</v>
      </c>
      <c r="B161" s="32"/>
      <c r="C161" s="33">
        <v>47298.4876</v>
      </c>
      <c r="D161" s="33"/>
      <c r="E161" s="1">
        <f t="shared" si="102"/>
        <v>13335.00152290141</v>
      </c>
      <c r="F161" s="1">
        <f t="shared" si="113"/>
        <v>13335</v>
      </c>
      <c r="G161" s="1">
        <f t="shared" si="109"/>
        <v>6.2384999910136685E-4</v>
      </c>
      <c r="J161" s="1">
        <f t="shared" si="99"/>
        <v>6.2384999910136685E-4</v>
      </c>
      <c r="P161" s="1">
        <f t="shared" si="103"/>
        <v>7.3470452943202834E-3</v>
      </c>
      <c r="Q161" s="27">
        <f t="shared" si="104"/>
        <v>32279.9876</v>
      </c>
      <c r="R161" s="1">
        <f t="shared" si="105"/>
        <v>4.5201354977653774E-5</v>
      </c>
      <c r="S161" s="11">
        <v>1</v>
      </c>
      <c r="T161" s="1">
        <f t="shared" si="106"/>
        <v>4.5201354977653774E-5</v>
      </c>
      <c r="U161" s="1">
        <f t="shared" si="107"/>
        <v>-6.7231952952189165E-3</v>
      </c>
      <c r="V161" s="91"/>
      <c r="Z161" s="1">
        <f t="shared" si="110"/>
        <v>13335</v>
      </c>
      <c r="AA161" s="1">
        <f t="shared" si="111"/>
        <v>7.7192402916073776E-3</v>
      </c>
      <c r="AB161" s="1">
        <f t="shared" si="100"/>
        <v>2.5165500181427235E-4</v>
      </c>
      <c r="AC161" s="1">
        <f t="shared" si="101"/>
        <v>-6.7231952952189165E-3</v>
      </c>
      <c r="AD161" s="1">
        <f t="shared" si="114"/>
        <v>-7.0953902925060108E-3</v>
      </c>
      <c r="AE161" s="1">
        <f t="shared" si="112"/>
        <v>5.0344563402988533E-5</v>
      </c>
      <c r="AF161" s="1">
        <f t="shared" si="108"/>
        <v>-6.7231952952189165E-3</v>
      </c>
      <c r="AG161" s="11"/>
      <c r="AH161" s="1">
        <f t="shared" si="115"/>
        <v>3.7219499728709449E-4</v>
      </c>
      <c r="AI161" s="1">
        <f t="shared" si="116"/>
        <v>5.9086226163518329E-4</v>
      </c>
      <c r="AJ161" s="1">
        <f t="shared" si="117"/>
        <v>8.6774781654900074E-2</v>
      </c>
      <c r="AK161" s="1">
        <f t="shared" si="118"/>
        <v>-2.0729782601676825E-2</v>
      </c>
      <c r="AL161" s="1">
        <f t="shared" si="119"/>
        <v>-3.1208535891634215</v>
      </c>
      <c r="AM161" s="1">
        <f t="shared" si="120"/>
        <v>-96.432909101923542</v>
      </c>
      <c r="AN161" s="1">
        <f t="shared" si="121"/>
        <v>17.003051048293482</v>
      </c>
      <c r="AO161" s="1">
        <f t="shared" si="122"/>
        <v>17.002803298335348</v>
      </c>
      <c r="AP161" s="1">
        <f t="shared" si="123"/>
        <v>17.003714389717675</v>
      </c>
      <c r="AQ161" s="1">
        <f t="shared" si="124"/>
        <v>17.000378190817802</v>
      </c>
      <c r="AR161" s="1">
        <f t="shared" si="125"/>
        <v>17.01279319348048</v>
      </c>
      <c r="AS161" s="1">
        <f t="shared" si="126"/>
        <v>16.969040646821355</v>
      </c>
      <c r="AT161" s="1">
        <f t="shared" si="127"/>
        <v>17.191419396563326</v>
      </c>
      <c r="AU161" s="1">
        <f t="shared" si="128"/>
        <v>17.964854452133469</v>
      </c>
    </row>
    <row r="162" spans="1:47">
      <c r="A162" s="30" t="s">
        <v>114</v>
      </c>
      <c r="B162" s="32" t="s">
        <v>54</v>
      </c>
      <c r="C162" s="33">
        <v>47299.513800000001</v>
      </c>
      <c r="D162" s="33"/>
      <c r="E162" s="1">
        <f t="shared" si="102"/>
        <v>13337.506614557569</v>
      </c>
      <c r="F162" s="1">
        <f t="shared" si="113"/>
        <v>13337.5</v>
      </c>
      <c r="G162" s="1">
        <f t="shared" si="109"/>
        <v>2.709624997805804E-3</v>
      </c>
      <c r="J162" s="1">
        <f t="shared" si="99"/>
        <v>2.709624997805804E-3</v>
      </c>
      <c r="P162" s="1">
        <f t="shared" si="103"/>
        <v>7.3561707638065167E-3</v>
      </c>
      <c r="Q162" s="27">
        <f t="shared" si="104"/>
        <v>32281.013800000001</v>
      </c>
      <c r="R162" s="1">
        <f t="shared" si="105"/>
        <v>2.1590387555539149E-5</v>
      </c>
      <c r="S162" s="11">
        <v>1</v>
      </c>
      <c r="T162" s="1">
        <f t="shared" si="106"/>
        <v>2.1590387555539149E-5</v>
      </c>
      <c r="U162" s="1">
        <f t="shared" si="107"/>
        <v>-4.6465457660007127E-3</v>
      </c>
      <c r="V162" s="91"/>
      <c r="Z162" s="1">
        <f t="shared" si="110"/>
        <v>13337.5</v>
      </c>
      <c r="AA162" s="1">
        <f t="shared" si="111"/>
        <v>7.7246851820896283E-3</v>
      </c>
      <c r="AB162" s="1">
        <f t="shared" si="100"/>
        <v>2.341110579522692E-3</v>
      </c>
      <c r="AC162" s="1">
        <f t="shared" si="101"/>
        <v>-4.6465457660007127E-3</v>
      </c>
      <c r="AD162" s="1">
        <f t="shared" si="114"/>
        <v>-5.0150601842838243E-3</v>
      </c>
      <c r="AE162" s="1">
        <f t="shared" si="112"/>
        <v>2.5150828651988906E-5</v>
      </c>
      <c r="AF162" s="1">
        <f t="shared" si="108"/>
        <v>-4.6465457660007127E-3</v>
      </c>
      <c r="AG162" s="11"/>
      <c r="AH162" s="1">
        <f t="shared" si="115"/>
        <v>3.6851441828311188E-4</v>
      </c>
      <c r="AI162" s="1">
        <f t="shared" si="116"/>
        <v>5.909824661154417E-4</v>
      </c>
      <c r="AJ162" s="1">
        <f t="shared" si="117"/>
        <v>8.6769005696614471E-2</v>
      </c>
      <c r="AK162" s="1">
        <f t="shared" si="118"/>
        <v>-2.0735577002104186E-2</v>
      </c>
      <c r="AL162" s="1">
        <f t="shared" si="119"/>
        <v>-3.1208477913369288</v>
      </c>
      <c r="AM162" s="1">
        <f t="shared" si="120"/>
        <v>-96.405955856584271</v>
      </c>
      <c r="AN162" s="1">
        <f t="shared" si="121"/>
        <v>17.003320042583347</v>
      </c>
      <c r="AO162" s="1">
        <f t="shared" si="122"/>
        <v>17.003073457602326</v>
      </c>
      <c r="AP162" s="1">
        <f t="shared" si="123"/>
        <v>17.003981126799761</v>
      </c>
      <c r="AQ162" s="1">
        <f t="shared" si="124"/>
        <v>17.000654279601225</v>
      </c>
      <c r="AR162" s="1">
        <f t="shared" si="125"/>
        <v>17.013046228360757</v>
      </c>
      <c r="AS162" s="1">
        <f t="shared" si="126"/>
        <v>16.969334556343256</v>
      </c>
      <c r="AT162" s="1">
        <f t="shared" si="127"/>
        <v>17.191978908197992</v>
      </c>
      <c r="AU162" s="1">
        <f t="shared" si="128"/>
        <v>17.965196993186428</v>
      </c>
    </row>
    <row r="163" spans="1:47">
      <c r="A163" s="30" t="s">
        <v>114</v>
      </c>
      <c r="B163" s="32"/>
      <c r="C163" s="33">
        <v>47300.5383</v>
      </c>
      <c r="D163" s="33"/>
      <c r="E163" s="1">
        <f t="shared" si="102"/>
        <v>13340.007556286017</v>
      </c>
      <c r="F163" s="1">
        <f t="shared" si="113"/>
        <v>13340</v>
      </c>
      <c r="G163" s="1">
        <f t="shared" si="109"/>
        <v>3.0953999958001077E-3</v>
      </c>
      <c r="J163" s="1">
        <f t="shared" si="99"/>
        <v>3.0953999958001077E-3</v>
      </c>
      <c r="P163" s="1">
        <f t="shared" si="103"/>
        <v>7.3652983885079785E-3</v>
      </c>
      <c r="Q163" s="27">
        <f t="shared" si="104"/>
        <v>32282.0383</v>
      </c>
      <c r="R163" s="1">
        <f t="shared" si="105"/>
        <v>1.8232032284049258E-5</v>
      </c>
      <c r="S163" s="11">
        <v>1</v>
      </c>
      <c r="T163" s="1">
        <f t="shared" si="106"/>
        <v>1.8232032284049258E-5</v>
      </c>
      <c r="U163" s="1">
        <f t="shared" si="107"/>
        <v>-4.2698983927078708E-3</v>
      </c>
      <c r="V163" s="91"/>
      <c r="Z163" s="1">
        <f t="shared" si="110"/>
        <v>13340</v>
      </c>
      <c r="AA163" s="1">
        <f t="shared" si="111"/>
        <v>7.7301314391129711E-3</v>
      </c>
      <c r="AB163" s="1">
        <f t="shared" si="100"/>
        <v>2.7305669451951151E-3</v>
      </c>
      <c r="AC163" s="1">
        <f t="shared" si="101"/>
        <v>-4.2698983927078708E-3</v>
      </c>
      <c r="AD163" s="1">
        <f t="shared" si="114"/>
        <v>-4.6347314433128634E-3</v>
      </c>
      <c r="AE163" s="1">
        <f t="shared" si="112"/>
        <v>2.1480735551632939E-5</v>
      </c>
      <c r="AF163" s="1">
        <f t="shared" si="108"/>
        <v>-4.2698983927078708E-3</v>
      </c>
      <c r="AG163" s="11"/>
      <c r="AH163" s="1">
        <f t="shared" si="115"/>
        <v>3.6483305060499254E-4</v>
      </c>
      <c r="AI163" s="1">
        <f t="shared" si="116"/>
        <v>5.9110275356288877E-4</v>
      </c>
      <c r="AJ163" s="1">
        <f t="shared" si="117"/>
        <v>8.676322736400964E-2</v>
      </c>
      <c r="AK163" s="1">
        <f t="shared" si="118"/>
        <v>-2.0741373780806482E-2</v>
      </c>
      <c r="AL163" s="1">
        <f t="shared" si="119"/>
        <v>-3.1208419911300571</v>
      </c>
      <c r="AM163" s="1">
        <f t="shared" si="120"/>
        <v>-96.379006615659335</v>
      </c>
      <c r="AN163" s="1">
        <f t="shared" si="121"/>
        <v>17.003589092563992</v>
      </c>
      <c r="AO163" s="1">
        <f t="shared" si="122"/>
        <v>17.003343670255603</v>
      </c>
      <c r="AP163" s="1">
        <f t="shared" si="123"/>
        <v>17.004247919486648</v>
      </c>
      <c r="AQ163" s="1">
        <f t="shared" si="124"/>
        <v>17.000930432812474</v>
      </c>
      <c r="AR163" s="1">
        <f t="shared" si="125"/>
        <v>17.013299253054804</v>
      </c>
      <c r="AS163" s="1">
        <f t="shared" si="126"/>
        <v>16.969628769813355</v>
      </c>
      <c r="AT163" s="1">
        <f t="shared" si="127"/>
        <v>17.192538510557714</v>
      </c>
      <c r="AU163" s="1">
        <f t="shared" si="128"/>
        <v>17.965539534239387</v>
      </c>
    </row>
    <row r="164" spans="1:47">
      <c r="A164" s="30" t="s">
        <v>114</v>
      </c>
      <c r="B164" s="32" t="s">
        <v>54</v>
      </c>
      <c r="C164" s="33">
        <v>47301.560700000002</v>
      </c>
      <c r="D164" s="33"/>
      <c r="E164" s="1">
        <f t="shared" si="102"/>
        <v>13342.50337163318</v>
      </c>
      <c r="F164" s="1">
        <f t="shared" si="113"/>
        <v>13342.5</v>
      </c>
      <c r="G164" s="1">
        <f t="shared" si="109"/>
        <v>1.3811750031891279E-3</v>
      </c>
      <c r="J164" s="1">
        <f t="shared" si="99"/>
        <v>1.3811750031891279E-3</v>
      </c>
      <c r="P164" s="1">
        <f t="shared" si="103"/>
        <v>7.3744281684246515E-3</v>
      </c>
      <c r="Q164" s="27">
        <f t="shared" si="104"/>
        <v>32283.060700000002</v>
      </c>
      <c r="R164" s="1">
        <f t="shared" si="105"/>
        <v>3.591908350260562E-5</v>
      </c>
      <c r="S164" s="11">
        <v>1</v>
      </c>
      <c r="T164" s="1">
        <f t="shared" si="106"/>
        <v>3.591908350260562E-5</v>
      </c>
      <c r="U164" s="1">
        <f t="shared" si="107"/>
        <v>-5.9932531652355236E-3</v>
      </c>
      <c r="V164" s="91"/>
      <c r="Z164" s="1">
        <f t="shared" si="110"/>
        <v>13342.5</v>
      </c>
      <c r="AA164" s="1">
        <f t="shared" si="111"/>
        <v>7.735579062388755E-3</v>
      </c>
      <c r="AB164" s="1">
        <f t="shared" si="100"/>
        <v>1.0200241092250242E-3</v>
      </c>
      <c r="AC164" s="1">
        <f t="shared" si="101"/>
        <v>-5.9932531652355236E-3</v>
      </c>
      <c r="AD164" s="1">
        <f t="shared" si="114"/>
        <v>-6.3544040591996271E-3</v>
      </c>
      <c r="AE164" s="1">
        <f t="shared" si="112"/>
        <v>4.0378450947572698E-5</v>
      </c>
      <c r="AF164" s="1">
        <f t="shared" si="108"/>
        <v>-5.9932531652355236E-3</v>
      </c>
      <c r="AG164" s="11"/>
      <c r="AH164" s="1">
        <f t="shared" si="115"/>
        <v>3.6115089396410372E-4</v>
      </c>
      <c r="AI164" s="1">
        <f t="shared" si="116"/>
        <v>5.9122312406356681E-4</v>
      </c>
      <c r="AJ164" s="1">
        <f t="shared" si="117"/>
        <v>8.6757446654938244E-2</v>
      </c>
      <c r="AK164" s="1">
        <f t="shared" si="118"/>
        <v>-2.0747172939933441E-2</v>
      </c>
      <c r="AL164" s="1">
        <f t="shared" si="119"/>
        <v>-3.1208361885406544</v>
      </c>
      <c r="AM164" s="1">
        <f t="shared" si="120"/>
        <v>-96.352061375073433</v>
      </c>
      <c r="AN164" s="1">
        <f t="shared" si="121"/>
        <v>17.003858198274767</v>
      </c>
      <c r="AO164" s="1">
        <f t="shared" si="122"/>
        <v>17.003613936323337</v>
      </c>
      <c r="AP164" s="1">
        <f t="shared" si="123"/>
        <v>17.004514767851504</v>
      </c>
      <c r="AQ164" s="1">
        <f t="shared" si="124"/>
        <v>17.001206650392838</v>
      </c>
      <c r="AR164" s="1">
        <f t="shared" si="125"/>
        <v>17.013552267774486</v>
      </c>
      <c r="AS164" s="1">
        <f t="shared" si="126"/>
        <v>16.96992328740064</v>
      </c>
      <c r="AT164" s="1">
        <f t="shared" si="127"/>
        <v>17.193098203617033</v>
      </c>
      <c r="AU164" s="1">
        <f t="shared" si="128"/>
        <v>17.965882075292349</v>
      </c>
    </row>
    <row r="165" spans="1:47">
      <c r="A165" s="31" t="s">
        <v>124</v>
      </c>
      <c r="B165" s="35"/>
      <c r="C165" s="33">
        <v>48443.461600000002</v>
      </c>
      <c r="D165" s="33">
        <v>5.9999999999999995E-4</v>
      </c>
      <c r="E165" s="1">
        <f t="shared" si="102"/>
        <v>16130.036422450828</v>
      </c>
      <c r="F165" s="1">
        <f t="shared" si="113"/>
        <v>16130</v>
      </c>
      <c r="G165" s="1">
        <f t="shared" si="109"/>
        <v>1.4920300003723241E-2</v>
      </c>
      <c r="J165" s="1">
        <f t="shared" si="99"/>
        <v>1.4920300003723241E-2</v>
      </c>
      <c r="P165" s="1">
        <f t="shared" si="103"/>
        <v>1.8895043027797237E-2</v>
      </c>
      <c r="Q165" s="27">
        <f t="shared" si="104"/>
        <v>33424.961600000002</v>
      </c>
      <c r="R165" s="1">
        <f t="shared" si="105"/>
        <v>1.5798582107424891E-5</v>
      </c>
      <c r="S165" s="11">
        <v>1</v>
      </c>
      <c r="T165" s="1">
        <f t="shared" si="106"/>
        <v>1.5798582107424891E-5</v>
      </c>
      <c r="U165" s="1">
        <f t="shared" si="107"/>
        <v>-3.9747430240739956E-3</v>
      </c>
      <c r="V165" s="91"/>
      <c r="Z165" s="1">
        <f t="shared" si="110"/>
        <v>16130</v>
      </c>
      <c r="AA165" s="1">
        <f t="shared" si="111"/>
        <v>1.4582352193132812E-2</v>
      </c>
      <c r="AB165" s="1">
        <f t="shared" si="100"/>
        <v>1.9232990838387667E-2</v>
      </c>
      <c r="AC165" s="1">
        <f t="shared" si="101"/>
        <v>-3.9747430240739956E-3</v>
      </c>
      <c r="AD165" s="1">
        <f t="shared" si="114"/>
        <v>3.3794781059042975E-4</v>
      </c>
      <c r="AE165" s="1">
        <f t="shared" si="112"/>
        <v>1.1420872268286498E-7</v>
      </c>
      <c r="AF165" s="1">
        <f t="shared" si="108"/>
        <v>-3.9747430240739956E-3</v>
      </c>
      <c r="AG165" s="11"/>
      <c r="AH165" s="1">
        <f t="shared" si="115"/>
        <v>-4.3126908346644262E-3</v>
      </c>
      <c r="AI165" s="1">
        <f t="shared" si="116"/>
        <v>8.0991235176697263E-4</v>
      </c>
      <c r="AJ165" s="1">
        <f t="shared" si="117"/>
        <v>7.807459346992579E-2</v>
      </c>
      <c r="AK165" s="1">
        <f t="shared" si="118"/>
        <v>-2.9453645396978999E-2</v>
      </c>
      <c r="AL165" s="1">
        <f t="shared" si="119"/>
        <v>-3.1121236674467441</v>
      </c>
      <c r="AM165" s="1">
        <f t="shared" si="120"/>
        <v>-67.863049354325696</v>
      </c>
      <c r="AN165" s="1">
        <f t="shared" si="121"/>
        <v>17.350783637846853</v>
      </c>
      <c r="AO165" s="1">
        <f t="shared" si="122"/>
        <v>17.350794150814522</v>
      </c>
      <c r="AP165" s="1">
        <f t="shared" si="123"/>
        <v>17.350940127776205</v>
      </c>
      <c r="AQ165" s="1">
        <f t="shared" si="124"/>
        <v>17.352937448216196</v>
      </c>
      <c r="AR165" s="1">
        <f t="shared" si="125"/>
        <v>17.376245483068132</v>
      </c>
      <c r="AS165" s="1">
        <f t="shared" si="126"/>
        <v>17.516234015246166</v>
      </c>
      <c r="AT165" s="1">
        <f t="shared" si="127"/>
        <v>17.867043830179803</v>
      </c>
      <c r="AU165" s="1">
        <f t="shared" si="128"/>
        <v>18.347815349342973</v>
      </c>
    </row>
    <row r="166" spans="1:47">
      <c r="A166" s="31" t="s">
        <v>124</v>
      </c>
      <c r="B166" s="35"/>
      <c r="C166" s="33">
        <v>48443.462299999999</v>
      </c>
      <c r="D166" s="33">
        <v>6.9999999999999999E-4</v>
      </c>
      <c r="E166" s="1">
        <f t="shared" si="102"/>
        <v>16130.038131244582</v>
      </c>
      <c r="F166" s="1">
        <f t="shared" si="113"/>
        <v>16130</v>
      </c>
      <c r="G166" s="1">
        <f t="shared" si="109"/>
        <v>1.5620300000591669E-2</v>
      </c>
      <c r="J166" s="1">
        <f t="shared" si="99"/>
        <v>1.5620300000591669E-2</v>
      </c>
      <c r="P166" s="1">
        <f t="shared" si="103"/>
        <v>1.8895043027797237E-2</v>
      </c>
      <c r="Q166" s="27">
        <f t="shared" si="104"/>
        <v>33424.962299999999</v>
      </c>
      <c r="R166" s="1">
        <f t="shared" si="105"/>
        <v>1.0723941894231486E-5</v>
      </c>
      <c r="S166" s="11">
        <v>1</v>
      </c>
      <c r="T166" s="1">
        <f t="shared" si="106"/>
        <v>1.0723941894231486E-5</v>
      </c>
      <c r="U166" s="1">
        <f t="shared" si="107"/>
        <v>-3.2747430272055678E-3</v>
      </c>
      <c r="V166" s="91"/>
      <c r="Z166" s="1">
        <f t="shared" si="110"/>
        <v>16130</v>
      </c>
      <c r="AA166" s="1">
        <f t="shared" si="111"/>
        <v>1.4582352193132812E-2</v>
      </c>
      <c r="AB166" s="1">
        <f t="shared" si="100"/>
        <v>1.9932990835256095E-2</v>
      </c>
      <c r="AC166" s="1">
        <f t="shared" si="101"/>
        <v>-3.2747430272055678E-3</v>
      </c>
      <c r="AD166" s="1">
        <f t="shared" si="114"/>
        <v>1.0379478074588576E-3</v>
      </c>
      <c r="AE166" s="1">
        <f t="shared" si="112"/>
        <v>1.0773356510086498E-6</v>
      </c>
      <c r="AF166" s="1">
        <f t="shared" si="108"/>
        <v>-3.2747430272055678E-3</v>
      </c>
      <c r="AG166" s="11"/>
      <c r="AH166" s="1">
        <f t="shared" si="115"/>
        <v>-4.3126908346644262E-3</v>
      </c>
      <c r="AI166" s="1">
        <f t="shared" si="116"/>
        <v>8.0991235176697263E-4</v>
      </c>
      <c r="AJ166" s="1">
        <f t="shared" si="117"/>
        <v>7.807459346992579E-2</v>
      </c>
      <c r="AK166" s="1">
        <f t="shared" si="118"/>
        <v>-2.9453645396978999E-2</v>
      </c>
      <c r="AL166" s="1">
        <f t="shared" si="119"/>
        <v>-3.1121236674467441</v>
      </c>
      <c r="AM166" s="1">
        <f t="shared" si="120"/>
        <v>-67.863049354325696</v>
      </c>
      <c r="AN166" s="1">
        <f t="shared" si="121"/>
        <v>17.350783637846853</v>
      </c>
      <c r="AO166" s="1">
        <f t="shared" si="122"/>
        <v>17.350794150814522</v>
      </c>
      <c r="AP166" s="1">
        <f t="shared" si="123"/>
        <v>17.350940127776205</v>
      </c>
      <c r="AQ166" s="1">
        <f t="shared" si="124"/>
        <v>17.352937448216196</v>
      </c>
      <c r="AR166" s="1">
        <f t="shared" si="125"/>
        <v>17.376245483068132</v>
      </c>
      <c r="AS166" s="1">
        <f t="shared" si="126"/>
        <v>17.516234015246166</v>
      </c>
      <c r="AT166" s="1">
        <f t="shared" si="127"/>
        <v>17.867043830179803</v>
      </c>
      <c r="AU166" s="1">
        <f t="shared" si="128"/>
        <v>18.347815349342973</v>
      </c>
    </row>
    <row r="167" spans="1:47">
      <c r="A167" s="16" t="s">
        <v>335</v>
      </c>
      <c r="B167" s="16" t="s">
        <v>50</v>
      </c>
      <c r="C167" s="17">
        <v>49126.755799999999</v>
      </c>
      <c r="D167" s="17" t="s">
        <v>138</v>
      </c>
      <c r="E167" s="1">
        <f t="shared" si="102"/>
        <v>17798.049089690161</v>
      </c>
      <c r="F167" s="1">
        <f t="shared" si="113"/>
        <v>17798</v>
      </c>
      <c r="G167" s="1">
        <f t="shared" si="109"/>
        <v>2.0109379998757504E-2</v>
      </c>
      <c r="J167" s="1">
        <f t="shared" si="99"/>
        <v>2.0109379998757504E-2</v>
      </c>
      <c r="O167" s="1">
        <f t="shared" ref="O167:O198" ca="1" si="129">+C$11+C$12*$F167</f>
        <v>-1.3070734479725982E-2</v>
      </c>
      <c r="P167" s="1">
        <f t="shared" si="103"/>
        <v>2.7070179435221074E-2</v>
      </c>
      <c r="Q167" s="27">
        <f t="shared" si="104"/>
        <v>34108.255799999999</v>
      </c>
      <c r="R167" s="1">
        <f t="shared" si="105"/>
        <v>4.845272879467156E-5</v>
      </c>
      <c r="S167" s="11">
        <v>1</v>
      </c>
      <c r="T167" s="1">
        <f t="shared" si="106"/>
        <v>4.845272879467156E-5</v>
      </c>
      <c r="U167" s="1">
        <f t="shared" si="107"/>
        <v>-6.9607994364635703E-3</v>
      </c>
      <c r="V167" s="91"/>
      <c r="Z167" s="1">
        <f t="shared" si="110"/>
        <v>17798</v>
      </c>
      <c r="AA167" s="1">
        <f t="shared" si="111"/>
        <v>1.9147363995135815E-2</v>
      </c>
      <c r="AB167" s="1">
        <f t="shared" si="100"/>
        <v>2.8032195438842764E-2</v>
      </c>
      <c r="AC167" s="1">
        <f t="shared" si="101"/>
        <v>-6.9607994364635703E-3</v>
      </c>
      <c r="AD167" s="1">
        <f t="shared" si="114"/>
        <v>9.6201600362168932E-4</v>
      </c>
      <c r="AE167" s="1">
        <f t="shared" si="112"/>
        <v>9.2547479122424615E-7</v>
      </c>
      <c r="AF167" s="1">
        <f t="shared" si="108"/>
        <v>-6.9607994364635703E-3</v>
      </c>
      <c r="AG167" s="11"/>
      <c r="AH167" s="1">
        <f t="shared" si="115"/>
        <v>-7.9228154400852596E-3</v>
      </c>
      <c r="AI167" s="1">
        <f t="shared" si="116"/>
        <v>1.1750733911199962E-3</v>
      </c>
      <c r="AJ167" s="1">
        <f t="shared" si="117"/>
        <v>6.7581966329392493E-2</v>
      </c>
      <c r="AK167" s="1">
        <f t="shared" si="118"/>
        <v>-3.9963914553258997E-2</v>
      </c>
      <c r="AL167" s="1">
        <f t="shared" si="119"/>
        <v>-3.1016030535990158</v>
      </c>
      <c r="AM167" s="1">
        <f t="shared" si="120"/>
        <v>-50.00633828143539</v>
      </c>
      <c r="AN167" s="1">
        <f t="shared" si="121"/>
        <v>17.647533494863069</v>
      </c>
      <c r="AO167" s="1">
        <f t="shared" si="122"/>
        <v>17.657382578751662</v>
      </c>
      <c r="AP167" s="1">
        <f t="shared" si="123"/>
        <v>17.683202574834826</v>
      </c>
      <c r="AQ167" s="1">
        <f t="shared" si="124"/>
        <v>17.744493944432531</v>
      </c>
      <c r="AR167" s="1">
        <f t="shared" si="125"/>
        <v>17.866532640763545</v>
      </c>
      <c r="AS167" s="1">
        <f t="shared" si="126"/>
        <v>18.059925609800608</v>
      </c>
      <c r="AT167" s="1">
        <f t="shared" si="127"/>
        <v>18.306648742206271</v>
      </c>
      <c r="AU167" s="1">
        <f t="shared" si="128"/>
        <v>18.576358739878021</v>
      </c>
    </row>
    <row r="168" spans="1:47">
      <c r="A168" s="16" t="s">
        <v>335</v>
      </c>
      <c r="B168" s="16" t="s">
        <v>50</v>
      </c>
      <c r="C168" s="17">
        <v>49133.718399999998</v>
      </c>
      <c r="D168" s="17" t="s">
        <v>138</v>
      </c>
      <c r="E168" s="1">
        <f t="shared" si="102"/>
        <v>17815.045728907819</v>
      </c>
      <c r="F168" s="1">
        <f t="shared" si="113"/>
        <v>17815</v>
      </c>
      <c r="G168" s="1">
        <f t="shared" si="109"/>
        <v>1.8732649994490203E-2</v>
      </c>
      <c r="J168" s="1">
        <f t="shared" si="99"/>
        <v>1.8732649994490203E-2</v>
      </c>
      <c r="O168" s="1">
        <f t="shared" ca="1" si="129"/>
        <v>-1.287817347139536E-2</v>
      </c>
      <c r="P168" s="1">
        <f t="shared" si="103"/>
        <v>2.715843806198227E-2</v>
      </c>
      <c r="Q168" s="27">
        <f t="shared" si="104"/>
        <v>34115.218399999998</v>
      </c>
      <c r="R168" s="1">
        <f t="shared" si="105"/>
        <v>7.0993904558291703E-5</v>
      </c>
      <c r="S168" s="11">
        <v>1</v>
      </c>
      <c r="T168" s="1">
        <f t="shared" si="106"/>
        <v>7.0993904558291703E-5</v>
      </c>
      <c r="U168" s="1">
        <f t="shared" si="107"/>
        <v>-8.4257880674920675E-3</v>
      </c>
      <c r="V168" s="91"/>
      <c r="Z168" s="1">
        <f t="shared" si="110"/>
        <v>17815</v>
      </c>
      <c r="AA168" s="1">
        <f t="shared" si="111"/>
        <v>1.9191695840980454E-2</v>
      </c>
      <c r="AB168" s="1">
        <f t="shared" si="100"/>
        <v>2.6699392215492022E-2</v>
      </c>
      <c r="AC168" s="1">
        <f t="shared" si="101"/>
        <v>-8.4257880674920675E-3</v>
      </c>
      <c r="AD168" s="1">
        <f t="shared" si="114"/>
        <v>-4.590458464902511E-4</v>
      </c>
      <c r="AE168" s="1">
        <f t="shared" si="112"/>
        <v>2.1072308917995118E-7</v>
      </c>
      <c r="AF168" s="1">
        <f t="shared" si="108"/>
        <v>-8.4257880674920675E-3</v>
      </c>
      <c r="AG168" s="11"/>
      <c r="AH168" s="1">
        <f t="shared" si="115"/>
        <v>-7.9667422210018182E-3</v>
      </c>
      <c r="AI168" s="1">
        <f t="shared" si="116"/>
        <v>1.1818576277906612E-3</v>
      </c>
      <c r="AJ168" s="1">
        <f t="shared" si="117"/>
        <v>6.7412952201544432E-2</v>
      </c>
      <c r="AK168" s="1">
        <f t="shared" si="118"/>
        <v>-4.0133115376002608E-2</v>
      </c>
      <c r="AL168" s="1">
        <f t="shared" si="119"/>
        <v>-3.1014336531440834</v>
      </c>
      <c r="AM168" s="1">
        <f t="shared" si="120"/>
        <v>-49.795343003921111</v>
      </c>
      <c r="AN168" s="1">
        <f t="shared" si="121"/>
        <v>17.651474509475328</v>
      </c>
      <c r="AO168" s="1">
        <f t="shared" si="122"/>
        <v>17.661720845708359</v>
      </c>
      <c r="AP168" s="1">
        <f t="shared" si="123"/>
        <v>17.688279750514894</v>
      </c>
      <c r="AQ168" s="1">
        <f t="shared" si="124"/>
        <v>17.75057841399903</v>
      </c>
      <c r="AR168" s="1">
        <f t="shared" si="125"/>
        <v>17.873273242598554</v>
      </c>
      <c r="AS168" s="1">
        <f t="shared" si="126"/>
        <v>18.066173446113453</v>
      </c>
      <c r="AT168" s="1">
        <f t="shared" si="127"/>
        <v>18.311220801514924</v>
      </c>
      <c r="AU168" s="1">
        <f t="shared" si="128"/>
        <v>18.57868801903815</v>
      </c>
    </row>
    <row r="169" spans="1:47">
      <c r="A169" s="99" t="s">
        <v>336</v>
      </c>
      <c r="B169" s="99" t="s">
        <v>54</v>
      </c>
      <c r="C169" s="100">
        <v>49189.635000000002</v>
      </c>
      <c r="D169" s="100" t="s">
        <v>337</v>
      </c>
      <c r="E169" s="1">
        <f t="shared" si="102"/>
        <v>17951.54563935483</v>
      </c>
      <c r="F169" s="1">
        <f t="shared" si="113"/>
        <v>17951.5</v>
      </c>
      <c r="G169" s="1">
        <f t="shared" si="109"/>
        <v>1.8695965001825243E-2</v>
      </c>
      <c r="J169" s="1">
        <f t="shared" si="99"/>
        <v>1.8695965001825243E-2</v>
      </c>
      <c r="O169" s="1">
        <f t="shared" ca="1" si="129"/>
        <v>-1.1332021845681772E-2</v>
      </c>
      <c r="P169" s="1">
        <f t="shared" si="103"/>
        <v>2.7870715532888363E-2</v>
      </c>
      <c r="Q169" s="27">
        <f t="shared" si="104"/>
        <v>34171.135000000002</v>
      </c>
      <c r="R169" s="1">
        <f t="shared" si="105"/>
        <v>8.4176047307242991E-5</v>
      </c>
      <c r="S169" s="11">
        <v>1</v>
      </c>
      <c r="T169" s="1">
        <f t="shared" si="106"/>
        <v>8.4176047307242991E-5</v>
      </c>
      <c r="U169" s="1">
        <f t="shared" si="107"/>
        <v>-9.1747505310631194E-3</v>
      </c>
      <c r="V169" s="91"/>
      <c r="Z169" s="1">
        <f t="shared" si="110"/>
        <v>17951.5</v>
      </c>
      <c r="AA169" s="1">
        <f t="shared" si="111"/>
        <v>1.9540867092733932E-2</v>
      </c>
      <c r="AB169" s="1">
        <f t="shared" si="100"/>
        <v>2.7025813441979674E-2</v>
      </c>
      <c r="AC169" s="1">
        <f t="shared" si="101"/>
        <v>-9.1747505310631194E-3</v>
      </c>
      <c r="AD169" s="1">
        <f t="shared" si="114"/>
        <v>-8.4490209090868837E-4</v>
      </c>
      <c r="AE169" s="1">
        <f t="shared" si="112"/>
        <v>7.1385954322187355E-7</v>
      </c>
      <c r="AF169" s="1">
        <f t="shared" si="108"/>
        <v>-9.1747505310631194E-3</v>
      </c>
      <c r="AG169" s="11"/>
      <c r="AH169" s="1">
        <f t="shared" si="115"/>
        <v>-8.3298484401544311E-3</v>
      </c>
      <c r="AI169" s="1">
        <f t="shared" si="116"/>
        <v>1.2414654004030412E-3</v>
      </c>
      <c r="AJ169" s="1">
        <f t="shared" si="117"/>
        <v>6.595742798619128E-2</v>
      </c>
      <c r="AK169" s="1">
        <f t="shared" si="118"/>
        <v>-4.1590119573285365E-2</v>
      </c>
      <c r="AL169" s="1">
        <f t="shared" si="119"/>
        <v>-3.0999748816679222</v>
      </c>
      <c r="AM169" s="1">
        <f t="shared" si="120"/>
        <v>-48.049456426063848</v>
      </c>
      <c r="AN169" s="1">
        <f t="shared" si="121"/>
        <v>17.684493617080442</v>
      </c>
      <c r="AO169" s="1">
        <f t="shared" si="122"/>
        <v>17.698387930448565</v>
      </c>
      <c r="AP169" s="1">
        <f t="shared" si="123"/>
        <v>17.731296158108393</v>
      </c>
      <c r="AQ169" s="1">
        <f t="shared" si="124"/>
        <v>17.801568063532113</v>
      </c>
      <c r="AR169" s="1">
        <f t="shared" si="125"/>
        <v>17.928696540757979</v>
      </c>
      <c r="AS169" s="1">
        <f t="shared" si="126"/>
        <v>18.116766458800672</v>
      </c>
      <c r="AT169" s="1">
        <f t="shared" si="127"/>
        <v>18.34798331803864</v>
      </c>
      <c r="AU169" s="1">
        <f t="shared" si="128"/>
        <v>18.597390760529777</v>
      </c>
    </row>
    <row r="170" spans="1:47">
      <c r="A170" s="16" t="s">
        <v>335</v>
      </c>
      <c r="B170" s="16" t="s">
        <v>54</v>
      </c>
      <c r="C170" s="17">
        <v>49189.635300000002</v>
      </c>
      <c r="D170" s="17" t="s">
        <v>138</v>
      </c>
      <c r="E170" s="1">
        <f t="shared" si="102"/>
        <v>17951.546371695014</v>
      </c>
      <c r="F170" s="1">
        <f t="shared" si="113"/>
        <v>17951.5</v>
      </c>
      <c r="G170" s="1">
        <f t="shared" si="109"/>
        <v>1.8995965001522563E-2</v>
      </c>
      <c r="J170" s="1">
        <f t="shared" si="99"/>
        <v>1.8995965001522563E-2</v>
      </c>
      <c r="O170" s="1">
        <f t="shared" ca="1" si="129"/>
        <v>-1.1332021845681772E-2</v>
      </c>
      <c r="P170" s="1">
        <f t="shared" si="103"/>
        <v>2.7870715532888363E-2</v>
      </c>
      <c r="Q170" s="27">
        <f t="shared" si="104"/>
        <v>34171.135300000002</v>
      </c>
      <c r="R170" s="1">
        <f t="shared" si="105"/>
        <v>7.8761196993977541E-5</v>
      </c>
      <c r="S170" s="11">
        <v>1</v>
      </c>
      <c r="T170" s="1">
        <f t="shared" si="106"/>
        <v>7.8761196993977541E-5</v>
      </c>
      <c r="U170" s="1">
        <f t="shared" si="107"/>
        <v>-8.8747505313657993E-3</v>
      </c>
      <c r="V170" s="91"/>
      <c r="Z170" s="1">
        <f t="shared" si="110"/>
        <v>17951.5</v>
      </c>
      <c r="AA170" s="1">
        <f t="shared" si="111"/>
        <v>1.9540867092733932E-2</v>
      </c>
      <c r="AB170" s="1">
        <f t="shared" si="100"/>
        <v>2.7325813441676994E-2</v>
      </c>
      <c r="AC170" s="1">
        <f t="shared" si="101"/>
        <v>-8.8747505313657993E-3</v>
      </c>
      <c r="AD170" s="1">
        <f t="shared" si="114"/>
        <v>-5.4490209121136821E-4</v>
      </c>
      <c r="AE170" s="1">
        <f t="shared" si="112"/>
        <v>2.9691828900652223E-7</v>
      </c>
      <c r="AF170" s="1">
        <f t="shared" si="108"/>
        <v>-8.8747505313657993E-3</v>
      </c>
      <c r="AG170" s="11"/>
      <c r="AH170" s="1">
        <f t="shared" si="115"/>
        <v>-8.3298484401544311E-3</v>
      </c>
      <c r="AI170" s="1">
        <f t="shared" si="116"/>
        <v>1.2414654004030412E-3</v>
      </c>
      <c r="AJ170" s="1">
        <f t="shared" si="117"/>
        <v>6.595742798619128E-2</v>
      </c>
      <c r="AK170" s="1">
        <f t="shared" si="118"/>
        <v>-4.1590119573285365E-2</v>
      </c>
      <c r="AL170" s="1">
        <f t="shared" si="119"/>
        <v>-3.0999748816679222</v>
      </c>
      <c r="AM170" s="1">
        <f t="shared" si="120"/>
        <v>-48.049456426063848</v>
      </c>
      <c r="AN170" s="1">
        <f t="shared" si="121"/>
        <v>17.684493617080442</v>
      </c>
      <c r="AO170" s="1">
        <f t="shared" si="122"/>
        <v>17.698387930448565</v>
      </c>
      <c r="AP170" s="1">
        <f t="shared" si="123"/>
        <v>17.731296158108393</v>
      </c>
      <c r="AQ170" s="1">
        <f t="shared" si="124"/>
        <v>17.801568063532113</v>
      </c>
      <c r="AR170" s="1">
        <f t="shared" si="125"/>
        <v>17.928696540757979</v>
      </c>
      <c r="AS170" s="1">
        <f t="shared" si="126"/>
        <v>18.116766458800672</v>
      </c>
      <c r="AT170" s="1">
        <f t="shared" si="127"/>
        <v>18.34798331803864</v>
      </c>
      <c r="AU170" s="1">
        <f t="shared" si="128"/>
        <v>18.597390760529777</v>
      </c>
    </row>
    <row r="171" spans="1:47">
      <c r="A171" s="16" t="s">
        <v>340</v>
      </c>
      <c r="B171" s="16" t="s">
        <v>50</v>
      </c>
      <c r="C171" s="17">
        <v>49928.422100000003</v>
      </c>
      <c r="D171" s="17" t="s">
        <v>138</v>
      </c>
      <c r="E171" s="1">
        <f t="shared" si="102"/>
        <v>19755.023908587937</v>
      </c>
      <c r="F171" s="1">
        <f t="shared" si="113"/>
        <v>19755</v>
      </c>
      <c r="G171" s="1">
        <f t="shared" si="109"/>
        <v>9.7940500054392032E-3</v>
      </c>
      <c r="J171" s="1">
        <f t="shared" si="99"/>
        <v>9.7940500054392032E-3</v>
      </c>
      <c r="O171" s="1">
        <f t="shared" ca="1" si="129"/>
        <v>9.096435714570722E-3</v>
      </c>
      <c r="P171" s="1">
        <f t="shared" si="103"/>
        <v>3.7884900640048305E-2</v>
      </c>
      <c r="Q171" s="27">
        <f t="shared" si="104"/>
        <v>34909.922100000003</v>
      </c>
      <c r="R171" s="1">
        <f t="shared" si="105"/>
        <v>7.8909588937591858E-4</v>
      </c>
      <c r="S171" s="11">
        <v>1</v>
      </c>
      <c r="T171" s="1">
        <f t="shared" si="106"/>
        <v>7.8909588937591858E-4</v>
      </c>
      <c r="U171" s="1">
        <f t="shared" si="107"/>
        <v>-2.8090850634609102E-2</v>
      </c>
      <c r="V171" s="91"/>
      <c r="Z171" s="1">
        <f t="shared" si="110"/>
        <v>19755</v>
      </c>
      <c r="AA171" s="1">
        <f t="shared" si="111"/>
        <v>2.4492558160401218E-2</v>
      </c>
      <c r="AB171" s="1">
        <f t="shared" si="100"/>
        <v>2.3186392485086291E-2</v>
      </c>
      <c r="AC171" s="1">
        <f t="shared" si="101"/>
        <v>-2.8090850634609102E-2</v>
      </c>
      <c r="AD171" s="1">
        <f t="shared" si="114"/>
        <v>-1.4698508154962014E-2</v>
      </c>
      <c r="AE171" s="1">
        <f t="shared" si="112"/>
        <v>2.1604614198148485E-4</v>
      </c>
      <c r="AF171" s="1">
        <f t="shared" si="108"/>
        <v>-2.8090850634609102E-2</v>
      </c>
      <c r="AG171" s="11"/>
      <c r="AH171" s="1">
        <f t="shared" si="115"/>
        <v>-1.3392342479647089E-2</v>
      </c>
      <c r="AI171" s="1">
        <f t="shared" si="116"/>
        <v>0.6312762301492445</v>
      </c>
      <c r="AJ171" s="1">
        <f t="shared" si="117"/>
        <v>-0.88448468066793318</v>
      </c>
      <c r="AK171" s="1">
        <f t="shared" si="118"/>
        <v>-0.92913461351340354</v>
      </c>
      <c r="AL171" s="1">
        <f t="shared" si="119"/>
        <v>-1.9485811706793599</v>
      </c>
      <c r="AM171" s="1">
        <f t="shared" si="120"/>
        <v>-1.4727121921206829</v>
      </c>
      <c r="AN171" s="1">
        <f t="shared" si="121"/>
        <v>18.809177552581186</v>
      </c>
      <c r="AO171" s="1">
        <f t="shared" si="122"/>
        <v>18.814212957953135</v>
      </c>
      <c r="AP171" s="1">
        <f t="shared" si="123"/>
        <v>18.819252976838321</v>
      </c>
      <c r="AQ171" s="1">
        <f t="shared" si="124"/>
        <v>18.824296842569286</v>
      </c>
      <c r="AR171" s="1">
        <f t="shared" si="125"/>
        <v>18.829343914711657</v>
      </c>
      <c r="AS171" s="1">
        <f t="shared" si="126"/>
        <v>18.834393679957746</v>
      </c>
      <c r="AT171" s="1">
        <f t="shared" si="127"/>
        <v>18.83944575281474</v>
      </c>
      <c r="AU171" s="1">
        <f t="shared" si="128"/>
        <v>18.844499876135266</v>
      </c>
    </row>
    <row r="172" spans="1:47">
      <c r="A172" s="16" t="s">
        <v>340</v>
      </c>
      <c r="B172" s="16" t="s">
        <v>50</v>
      </c>
      <c r="C172" s="17">
        <v>49928.429799999998</v>
      </c>
      <c r="D172" s="17" t="s">
        <v>138</v>
      </c>
      <c r="E172" s="1">
        <f t="shared" si="102"/>
        <v>19755.042705319313</v>
      </c>
      <c r="F172" s="1">
        <f t="shared" si="113"/>
        <v>19755</v>
      </c>
      <c r="G172" s="1">
        <f t="shared" si="109"/>
        <v>1.749405000009574E-2</v>
      </c>
      <c r="J172" s="1">
        <f t="shared" si="99"/>
        <v>1.749405000009574E-2</v>
      </c>
      <c r="O172" s="1">
        <f t="shared" ca="1" si="129"/>
        <v>9.096435714570722E-3</v>
      </c>
      <c r="P172" s="1">
        <f t="shared" si="103"/>
        <v>3.7884900640048305E-2</v>
      </c>
      <c r="Q172" s="27">
        <f t="shared" si="104"/>
        <v>34909.929799999998</v>
      </c>
      <c r="R172" s="1">
        <f t="shared" si="105"/>
        <v>4.1578678982085392E-4</v>
      </c>
      <c r="S172" s="11">
        <v>1</v>
      </c>
      <c r="T172" s="1">
        <f t="shared" si="106"/>
        <v>4.1578678982085392E-4</v>
      </c>
      <c r="U172" s="1">
        <f t="shared" si="107"/>
        <v>-2.0390850639952565E-2</v>
      </c>
      <c r="V172" s="91"/>
      <c r="Z172" s="1">
        <f t="shared" si="110"/>
        <v>19755</v>
      </c>
      <c r="AA172" s="1">
        <f t="shared" si="111"/>
        <v>2.4492558160401218E-2</v>
      </c>
      <c r="AB172" s="1">
        <f t="shared" si="100"/>
        <v>3.0886392479742827E-2</v>
      </c>
      <c r="AC172" s="1">
        <f t="shared" si="101"/>
        <v>-2.0390850639952565E-2</v>
      </c>
      <c r="AD172" s="1">
        <f t="shared" si="114"/>
        <v>-6.9985081603054777E-3</v>
      </c>
      <c r="AE172" s="1">
        <f t="shared" si="112"/>
        <v>4.897911646986236E-5</v>
      </c>
      <c r="AF172" s="1">
        <f t="shared" si="108"/>
        <v>-2.0390850639952565E-2</v>
      </c>
      <c r="AG172" s="11"/>
      <c r="AH172" s="1">
        <f t="shared" si="115"/>
        <v>-1.3392342479647089E-2</v>
      </c>
      <c r="AI172" s="1">
        <f t="shared" si="116"/>
        <v>0.6312762301492445</v>
      </c>
      <c r="AJ172" s="1">
        <f t="shared" si="117"/>
        <v>-0.88448468066793318</v>
      </c>
      <c r="AK172" s="1">
        <f t="shared" si="118"/>
        <v>-0.92913461351340354</v>
      </c>
      <c r="AL172" s="1">
        <f t="shared" si="119"/>
        <v>-1.9485811706793599</v>
      </c>
      <c r="AM172" s="1">
        <f t="shared" si="120"/>
        <v>-1.4727121921206829</v>
      </c>
      <c r="AN172" s="1">
        <f t="shared" si="121"/>
        <v>18.809177552581186</v>
      </c>
      <c r="AO172" s="1">
        <f t="shared" si="122"/>
        <v>18.814212957953135</v>
      </c>
      <c r="AP172" s="1">
        <f t="shared" si="123"/>
        <v>18.819252976838321</v>
      </c>
      <c r="AQ172" s="1">
        <f t="shared" si="124"/>
        <v>18.824296842569286</v>
      </c>
      <c r="AR172" s="1">
        <f t="shared" si="125"/>
        <v>18.829343914711657</v>
      </c>
      <c r="AS172" s="1">
        <f t="shared" si="126"/>
        <v>18.834393679957746</v>
      </c>
      <c r="AT172" s="1">
        <f t="shared" si="127"/>
        <v>18.83944575281474</v>
      </c>
      <c r="AU172" s="1">
        <f t="shared" si="128"/>
        <v>18.844499876135266</v>
      </c>
    </row>
    <row r="173" spans="1:47">
      <c r="A173" s="16" t="s">
        <v>340</v>
      </c>
      <c r="B173" s="16" t="s">
        <v>50</v>
      </c>
      <c r="C173" s="17">
        <v>49928.444300000003</v>
      </c>
      <c r="D173" s="17" t="s">
        <v>138</v>
      </c>
      <c r="E173" s="1">
        <f t="shared" si="102"/>
        <v>19755.078101761552</v>
      </c>
      <c r="F173" s="1">
        <f t="shared" si="113"/>
        <v>19755</v>
      </c>
      <c r="G173" s="1">
        <f t="shared" si="109"/>
        <v>3.1994050004868768E-2</v>
      </c>
      <c r="J173" s="1">
        <f t="shared" si="99"/>
        <v>3.1994050004868768E-2</v>
      </c>
      <c r="O173" s="1">
        <f t="shared" ca="1" si="129"/>
        <v>9.096435714570722E-3</v>
      </c>
      <c r="P173" s="1">
        <f t="shared" si="103"/>
        <v>3.7884900640048305E-2</v>
      </c>
      <c r="Q173" s="27">
        <f t="shared" si="104"/>
        <v>34909.944300000003</v>
      </c>
      <c r="R173" s="1">
        <f t="shared" si="105"/>
        <v>3.4702121205995152E-5</v>
      </c>
      <c r="S173" s="11">
        <v>1</v>
      </c>
      <c r="T173" s="1">
        <f t="shared" si="106"/>
        <v>3.4702121205995152E-5</v>
      </c>
      <c r="U173" s="1">
        <f t="shared" si="107"/>
        <v>-5.890850635179537E-3</v>
      </c>
      <c r="V173" s="91"/>
      <c r="Z173" s="1">
        <f t="shared" si="110"/>
        <v>19755</v>
      </c>
      <c r="AA173" s="1">
        <f t="shared" si="111"/>
        <v>2.4492558160401218E-2</v>
      </c>
      <c r="AB173" s="1">
        <f t="shared" si="100"/>
        <v>4.5386392484515856E-2</v>
      </c>
      <c r="AC173" s="1">
        <f t="shared" si="101"/>
        <v>-5.890850635179537E-3</v>
      </c>
      <c r="AD173" s="1">
        <f t="shared" si="114"/>
        <v>7.5014918444675505E-3</v>
      </c>
      <c r="AE173" s="1">
        <f t="shared" si="112"/>
        <v>5.6272379892613175E-5</v>
      </c>
      <c r="AF173" s="1">
        <f t="shared" si="108"/>
        <v>-5.890850635179537E-3</v>
      </c>
      <c r="AG173" s="11"/>
      <c r="AH173" s="1">
        <f t="shared" si="115"/>
        <v>-1.3392342479647089E-2</v>
      </c>
      <c r="AI173" s="1">
        <f t="shared" si="116"/>
        <v>0.6312762301492445</v>
      </c>
      <c r="AJ173" s="1">
        <f t="shared" si="117"/>
        <v>-0.88448468066793318</v>
      </c>
      <c r="AK173" s="1">
        <f t="shared" si="118"/>
        <v>-0.92913461351340354</v>
      </c>
      <c r="AL173" s="1">
        <f t="shared" si="119"/>
        <v>-1.9485811706793599</v>
      </c>
      <c r="AM173" s="1">
        <f t="shared" si="120"/>
        <v>-1.4727121921206829</v>
      </c>
      <c r="AN173" s="1">
        <f t="shared" si="121"/>
        <v>18.809177552581186</v>
      </c>
      <c r="AO173" s="1">
        <f t="shared" si="122"/>
        <v>18.814212957953135</v>
      </c>
      <c r="AP173" s="1">
        <f t="shared" si="123"/>
        <v>18.819252976838321</v>
      </c>
      <c r="AQ173" s="1">
        <f t="shared" si="124"/>
        <v>18.824296842569286</v>
      </c>
      <c r="AR173" s="1">
        <f t="shared" si="125"/>
        <v>18.829343914711657</v>
      </c>
      <c r="AS173" s="1">
        <f t="shared" si="126"/>
        <v>18.834393679957746</v>
      </c>
      <c r="AT173" s="1">
        <f t="shared" si="127"/>
        <v>18.83944575281474</v>
      </c>
      <c r="AU173" s="1">
        <f t="shared" si="128"/>
        <v>18.844499876135266</v>
      </c>
    </row>
    <row r="174" spans="1:47">
      <c r="A174" s="16" t="s">
        <v>340</v>
      </c>
      <c r="B174" s="16" t="s">
        <v>50</v>
      </c>
      <c r="C174" s="17">
        <v>49928.445</v>
      </c>
      <c r="D174" s="17" t="s">
        <v>138</v>
      </c>
      <c r="E174" s="1">
        <f t="shared" si="102"/>
        <v>19755.079810555308</v>
      </c>
      <c r="F174" s="1">
        <f t="shared" si="113"/>
        <v>19755</v>
      </c>
      <c r="G174" s="1">
        <f t="shared" si="109"/>
        <v>3.2694050001737196E-2</v>
      </c>
      <c r="J174" s="1">
        <f t="shared" si="99"/>
        <v>3.2694050001737196E-2</v>
      </c>
      <c r="O174" s="1">
        <f t="shared" ca="1" si="129"/>
        <v>9.096435714570722E-3</v>
      </c>
      <c r="P174" s="1">
        <f t="shared" si="103"/>
        <v>3.7884900640048305E-2</v>
      </c>
      <c r="Q174" s="27">
        <f t="shared" si="104"/>
        <v>34909.945</v>
      </c>
      <c r="R174" s="1">
        <f t="shared" si="105"/>
        <v>2.6944930349254848E-5</v>
      </c>
      <c r="S174" s="11">
        <v>1</v>
      </c>
      <c r="T174" s="1">
        <f t="shared" si="106"/>
        <v>2.6944930349254848E-5</v>
      </c>
      <c r="U174" s="1">
        <f t="shared" si="107"/>
        <v>-5.1908506383111092E-3</v>
      </c>
      <c r="V174" s="91"/>
      <c r="Z174" s="1">
        <f t="shared" si="110"/>
        <v>19755</v>
      </c>
      <c r="AA174" s="1">
        <f t="shared" si="111"/>
        <v>2.4492558160401218E-2</v>
      </c>
      <c r="AB174" s="1">
        <f t="shared" si="100"/>
        <v>4.6086392481384283E-2</v>
      </c>
      <c r="AC174" s="1">
        <f t="shared" si="101"/>
        <v>-5.1908506383111092E-3</v>
      </c>
      <c r="AD174" s="1">
        <f t="shared" si="114"/>
        <v>8.2014918413359783E-3</v>
      </c>
      <c r="AE174" s="1">
        <f t="shared" si="112"/>
        <v>6.7264468423500616E-5</v>
      </c>
      <c r="AF174" s="1">
        <f t="shared" si="108"/>
        <v>-5.1908506383111092E-3</v>
      </c>
      <c r="AG174" s="11"/>
      <c r="AH174" s="1">
        <f t="shared" si="115"/>
        <v>-1.3392342479647089E-2</v>
      </c>
      <c r="AI174" s="1">
        <f t="shared" si="116"/>
        <v>0.6312762301492445</v>
      </c>
      <c r="AJ174" s="1">
        <f t="shared" si="117"/>
        <v>-0.88448468066793318</v>
      </c>
      <c r="AK174" s="1">
        <f t="shared" si="118"/>
        <v>-0.92913461351340354</v>
      </c>
      <c r="AL174" s="1">
        <f t="shared" si="119"/>
        <v>-1.9485811706793599</v>
      </c>
      <c r="AM174" s="1">
        <f t="shared" si="120"/>
        <v>-1.4727121921206829</v>
      </c>
      <c r="AN174" s="1">
        <f t="shared" si="121"/>
        <v>18.809177552581186</v>
      </c>
      <c r="AO174" s="1">
        <f t="shared" si="122"/>
        <v>18.814212957953135</v>
      </c>
      <c r="AP174" s="1">
        <f t="shared" si="123"/>
        <v>18.819252976838321</v>
      </c>
      <c r="AQ174" s="1">
        <f t="shared" si="124"/>
        <v>18.824296842569286</v>
      </c>
      <c r="AR174" s="1">
        <f t="shared" si="125"/>
        <v>18.829343914711657</v>
      </c>
      <c r="AS174" s="1">
        <f t="shared" si="126"/>
        <v>18.834393679957746</v>
      </c>
      <c r="AT174" s="1">
        <f t="shared" si="127"/>
        <v>18.83944575281474</v>
      </c>
      <c r="AU174" s="1">
        <f t="shared" si="128"/>
        <v>18.844499876135266</v>
      </c>
    </row>
    <row r="175" spans="1:47">
      <c r="A175" s="16" t="s">
        <v>340</v>
      </c>
      <c r="B175" s="16" t="s">
        <v>50</v>
      </c>
      <c r="C175" s="17">
        <v>49930.4692</v>
      </c>
      <c r="D175" s="17" t="s">
        <v>138</v>
      </c>
      <c r="E175" s="1">
        <f t="shared" si="102"/>
        <v>19760.021153890324</v>
      </c>
      <c r="F175" s="1">
        <f t="shared" si="113"/>
        <v>19760</v>
      </c>
      <c r="G175" s="1">
        <f t="shared" si="109"/>
        <v>8.6655999984941445E-3</v>
      </c>
      <c r="J175" s="1">
        <f t="shared" si="99"/>
        <v>8.6655999984941445E-3</v>
      </c>
      <c r="O175" s="1">
        <f t="shared" ca="1" si="129"/>
        <v>9.1530713052562218E-3</v>
      </c>
      <c r="P175" s="1">
        <f t="shared" si="103"/>
        <v>3.7914222919596452E-2</v>
      </c>
      <c r="Q175" s="27">
        <f t="shared" si="104"/>
        <v>34911.9692</v>
      </c>
      <c r="R175" s="1">
        <f t="shared" si="105"/>
        <v>8.5548194278083133E-4</v>
      </c>
      <c r="S175" s="11">
        <v>1</v>
      </c>
      <c r="T175" s="1">
        <f t="shared" si="106"/>
        <v>8.5548194278083133E-4</v>
      </c>
      <c r="U175" s="1">
        <f t="shared" si="107"/>
        <v>-2.9248622921102307E-2</v>
      </c>
      <c r="V175" s="91"/>
      <c r="Z175" s="1">
        <f t="shared" si="110"/>
        <v>19760</v>
      </c>
      <c r="AA175" s="1">
        <f t="shared" si="111"/>
        <v>2.4537544680993888E-2</v>
      </c>
      <c r="AB175" s="1">
        <f t="shared" si="100"/>
        <v>2.2042278237096709E-2</v>
      </c>
      <c r="AC175" s="1">
        <f t="shared" si="101"/>
        <v>-2.9248622921102307E-2</v>
      </c>
      <c r="AD175" s="1">
        <f t="shared" si="114"/>
        <v>-1.5871944682499743E-2</v>
      </c>
      <c r="AE175" s="1">
        <f t="shared" si="112"/>
        <v>2.5191862800433187E-4</v>
      </c>
      <c r="AF175" s="1">
        <f t="shared" si="108"/>
        <v>-2.9248622921102307E-2</v>
      </c>
      <c r="AG175" s="11"/>
      <c r="AH175" s="1">
        <f t="shared" si="115"/>
        <v>-1.3376678238602564E-2</v>
      </c>
      <c r="AI175" s="1">
        <f t="shared" si="116"/>
        <v>0.7631058708600833</v>
      </c>
      <c r="AJ175" s="1">
        <f t="shared" si="117"/>
        <v>-0.94043711677053898</v>
      </c>
      <c r="AK175" s="1">
        <f t="shared" si="118"/>
        <v>-0.97114855715317572</v>
      </c>
      <c r="AL175" s="1">
        <f t="shared" si="119"/>
        <v>-1.8100557493136811</v>
      </c>
      <c r="AM175" s="1">
        <f t="shared" si="120"/>
        <v>-1.2732534313353849</v>
      </c>
      <c r="AN175" s="1">
        <f t="shared" si="121"/>
        <v>18.81464505365707</v>
      </c>
      <c r="AO175" s="1">
        <f t="shared" si="122"/>
        <v>18.818999778086667</v>
      </c>
      <c r="AP175" s="1">
        <f t="shared" si="123"/>
        <v>18.823357898094276</v>
      </c>
      <c r="AQ175" s="1">
        <f t="shared" si="124"/>
        <v>18.827718918121416</v>
      </c>
      <c r="AR175" s="1">
        <f t="shared" si="125"/>
        <v>18.832082424364906</v>
      </c>
      <c r="AS175" s="1">
        <f t="shared" si="126"/>
        <v>18.836448085263594</v>
      </c>
      <c r="AT175" s="1">
        <f t="shared" si="127"/>
        <v>18.840815651885883</v>
      </c>
      <c r="AU175" s="1">
        <f t="shared" si="128"/>
        <v>18.845184958241187</v>
      </c>
    </row>
    <row r="176" spans="1:47">
      <c r="A176" s="16" t="s">
        <v>340</v>
      </c>
      <c r="B176" s="16" t="s">
        <v>50</v>
      </c>
      <c r="C176" s="17">
        <v>49930.474099999999</v>
      </c>
      <c r="D176" s="17" t="s">
        <v>138</v>
      </c>
      <c r="E176" s="1">
        <f t="shared" si="102"/>
        <v>19760.033115446662</v>
      </c>
      <c r="F176" s="1">
        <f t="shared" si="113"/>
        <v>19760</v>
      </c>
      <c r="G176" s="1">
        <f t="shared" si="109"/>
        <v>1.3565599998401012E-2</v>
      </c>
      <c r="J176" s="1">
        <f t="shared" ref="J176:J194" si="130">G176</f>
        <v>1.3565599998401012E-2</v>
      </c>
      <c r="O176" s="1">
        <f t="shared" ca="1" si="129"/>
        <v>9.1530713052562218E-3</v>
      </c>
      <c r="P176" s="1">
        <f t="shared" si="103"/>
        <v>3.7914222919596452E-2</v>
      </c>
      <c r="Q176" s="27">
        <f t="shared" si="104"/>
        <v>34911.974099999999</v>
      </c>
      <c r="R176" s="1">
        <f t="shared" si="105"/>
        <v>5.92855438158564E-4</v>
      </c>
      <c r="S176" s="11">
        <v>1</v>
      </c>
      <c r="T176" s="1">
        <f t="shared" si="106"/>
        <v>5.92855438158564E-4</v>
      </c>
      <c r="U176" s="1">
        <f t="shared" si="107"/>
        <v>-2.434862292119544E-2</v>
      </c>
      <c r="V176" s="91"/>
      <c r="Z176" s="1">
        <f t="shared" si="110"/>
        <v>19760</v>
      </c>
      <c r="AA176" s="1">
        <f t="shared" si="111"/>
        <v>2.4537544680993888E-2</v>
      </c>
      <c r="AB176" s="1">
        <f t="shared" si="100"/>
        <v>2.6942278237003577E-2</v>
      </c>
      <c r="AC176" s="1">
        <f t="shared" si="101"/>
        <v>-2.434862292119544E-2</v>
      </c>
      <c r="AD176" s="1">
        <f t="shared" si="114"/>
        <v>-1.0971944682592875E-2</v>
      </c>
      <c r="AE176" s="1">
        <f t="shared" si="112"/>
        <v>1.2038357011787807E-4</v>
      </c>
      <c r="AF176" s="1">
        <f t="shared" si="108"/>
        <v>-2.434862292119544E-2</v>
      </c>
      <c r="AG176" s="11"/>
      <c r="AH176" s="1">
        <f t="shared" si="115"/>
        <v>-1.3376678238602564E-2</v>
      </c>
      <c r="AI176" s="1">
        <f t="shared" si="116"/>
        <v>0.7631058708600833</v>
      </c>
      <c r="AJ176" s="1">
        <f t="shared" si="117"/>
        <v>-0.94043711677053898</v>
      </c>
      <c r="AK176" s="1">
        <f t="shared" si="118"/>
        <v>-0.97114855715317572</v>
      </c>
      <c r="AL176" s="1">
        <f t="shared" si="119"/>
        <v>-1.8100557493136811</v>
      </c>
      <c r="AM176" s="1">
        <f t="shared" si="120"/>
        <v>-1.2732534313353849</v>
      </c>
      <c r="AN176" s="1">
        <f t="shared" si="121"/>
        <v>18.81464505365707</v>
      </c>
      <c r="AO176" s="1">
        <f t="shared" si="122"/>
        <v>18.818999778086667</v>
      </c>
      <c r="AP176" s="1">
        <f t="shared" si="123"/>
        <v>18.823357898094276</v>
      </c>
      <c r="AQ176" s="1">
        <f t="shared" si="124"/>
        <v>18.827718918121416</v>
      </c>
      <c r="AR176" s="1">
        <f t="shared" si="125"/>
        <v>18.832082424364906</v>
      </c>
      <c r="AS176" s="1">
        <f t="shared" si="126"/>
        <v>18.836448085263594</v>
      </c>
      <c r="AT176" s="1">
        <f t="shared" si="127"/>
        <v>18.840815651885883</v>
      </c>
      <c r="AU176" s="1">
        <f t="shared" si="128"/>
        <v>18.845184958241187</v>
      </c>
    </row>
    <row r="177" spans="1:47">
      <c r="A177" s="16" t="s">
        <v>340</v>
      </c>
      <c r="B177" s="16" t="s">
        <v>50</v>
      </c>
      <c r="C177" s="17">
        <v>49930.4755</v>
      </c>
      <c r="D177" s="17" t="s">
        <v>138</v>
      </c>
      <c r="E177" s="1">
        <f t="shared" si="102"/>
        <v>19760.036533034192</v>
      </c>
      <c r="F177" s="1">
        <f t="shared" si="113"/>
        <v>19760</v>
      </c>
      <c r="G177" s="1">
        <f t="shared" si="109"/>
        <v>1.4965599999413826E-2</v>
      </c>
      <c r="J177" s="1">
        <f t="shared" si="130"/>
        <v>1.4965599999413826E-2</v>
      </c>
      <c r="O177" s="1">
        <f t="shared" ca="1" si="129"/>
        <v>9.1530713052562218E-3</v>
      </c>
      <c r="P177" s="1">
        <f t="shared" si="103"/>
        <v>3.7914222919596452E-2</v>
      </c>
      <c r="Q177" s="27">
        <f t="shared" si="104"/>
        <v>34911.9755</v>
      </c>
      <c r="R177" s="1">
        <f t="shared" si="105"/>
        <v>5.2663929393273142E-4</v>
      </c>
      <c r="S177" s="11">
        <v>1</v>
      </c>
      <c r="T177" s="1">
        <f t="shared" si="106"/>
        <v>5.2663929393273142E-4</v>
      </c>
      <c r="U177" s="1">
        <f t="shared" si="107"/>
        <v>-2.2948622920182626E-2</v>
      </c>
      <c r="V177" s="91"/>
      <c r="Z177" s="1">
        <f t="shared" si="110"/>
        <v>19760</v>
      </c>
      <c r="AA177" s="1">
        <f t="shared" si="111"/>
        <v>2.4537544680993888E-2</v>
      </c>
      <c r="AB177" s="1">
        <f t="shared" si="100"/>
        <v>2.834227823801639E-2</v>
      </c>
      <c r="AC177" s="1">
        <f t="shared" si="101"/>
        <v>-2.2948622920182626E-2</v>
      </c>
      <c r="AD177" s="1">
        <f t="shared" si="114"/>
        <v>-9.5719446815800621E-3</v>
      </c>
      <c r="AE177" s="1">
        <f t="shared" si="112"/>
        <v>9.162212498722883E-5</v>
      </c>
      <c r="AF177" s="1">
        <f t="shared" si="108"/>
        <v>-2.2948622920182626E-2</v>
      </c>
      <c r="AG177" s="11"/>
      <c r="AH177" s="1">
        <f t="shared" si="115"/>
        <v>-1.3376678238602564E-2</v>
      </c>
      <c r="AI177" s="1">
        <f t="shared" si="116"/>
        <v>0.7631058708600833</v>
      </c>
      <c r="AJ177" s="1">
        <f t="shared" si="117"/>
        <v>-0.94043711677053898</v>
      </c>
      <c r="AK177" s="1">
        <f t="shared" si="118"/>
        <v>-0.97114855715317572</v>
      </c>
      <c r="AL177" s="1">
        <f t="shared" si="119"/>
        <v>-1.8100557493136811</v>
      </c>
      <c r="AM177" s="1">
        <f t="shared" si="120"/>
        <v>-1.2732534313353849</v>
      </c>
      <c r="AN177" s="1">
        <f t="shared" si="121"/>
        <v>18.81464505365707</v>
      </c>
      <c r="AO177" s="1">
        <f t="shared" si="122"/>
        <v>18.818999778086667</v>
      </c>
      <c r="AP177" s="1">
        <f t="shared" si="123"/>
        <v>18.823357898094276</v>
      </c>
      <c r="AQ177" s="1">
        <f t="shared" si="124"/>
        <v>18.827718918121416</v>
      </c>
      <c r="AR177" s="1">
        <f t="shared" si="125"/>
        <v>18.832082424364906</v>
      </c>
      <c r="AS177" s="1">
        <f t="shared" si="126"/>
        <v>18.836448085263594</v>
      </c>
      <c r="AT177" s="1">
        <f t="shared" si="127"/>
        <v>18.840815651885883</v>
      </c>
      <c r="AU177" s="1">
        <f t="shared" si="128"/>
        <v>18.845184958241187</v>
      </c>
    </row>
    <row r="178" spans="1:47">
      <c r="A178" s="16" t="s">
        <v>340</v>
      </c>
      <c r="B178" s="16" t="s">
        <v>50</v>
      </c>
      <c r="C178" s="17">
        <v>49930.481</v>
      </c>
      <c r="D178" s="17" t="s">
        <v>138</v>
      </c>
      <c r="E178" s="1">
        <f t="shared" si="102"/>
        <v>19760.049959270898</v>
      </c>
      <c r="F178" s="1">
        <f t="shared" si="113"/>
        <v>19760</v>
      </c>
      <c r="G178" s="1">
        <f t="shared" si="109"/>
        <v>2.0465599998715334E-2</v>
      </c>
      <c r="J178" s="1">
        <f t="shared" si="130"/>
        <v>2.0465599998715334E-2</v>
      </c>
      <c r="O178" s="1">
        <f t="shared" ca="1" si="129"/>
        <v>9.1530713052562218E-3</v>
      </c>
      <c r="P178" s="1">
        <f t="shared" si="103"/>
        <v>3.7914222919596452E-2</v>
      </c>
      <c r="Q178" s="27">
        <f t="shared" si="104"/>
        <v>34911.981</v>
      </c>
      <c r="R178" s="1">
        <f t="shared" si="105"/>
        <v>3.0445444183509792E-4</v>
      </c>
      <c r="S178" s="11">
        <v>1</v>
      </c>
      <c r="T178" s="1">
        <f t="shared" si="106"/>
        <v>3.0445444183509792E-4</v>
      </c>
      <c r="U178" s="1">
        <f t="shared" si="107"/>
        <v>-1.7448622920881118E-2</v>
      </c>
      <c r="V178" s="91"/>
      <c r="Z178" s="1">
        <f t="shared" si="110"/>
        <v>19760</v>
      </c>
      <c r="AA178" s="1">
        <f t="shared" si="111"/>
        <v>2.4537544680993888E-2</v>
      </c>
      <c r="AB178" s="1">
        <f t="shared" si="100"/>
        <v>3.3842278237317898E-2</v>
      </c>
      <c r="AC178" s="1">
        <f t="shared" si="101"/>
        <v>-1.7448622920881118E-2</v>
      </c>
      <c r="AD178" s="1">
        <f t="shared" si="114"/>
        <v>-4.0719446822785541E-3</v>
      </c>
      <c r="AE178" s="1">
        <f t="shared" si="112"/>
        <v>1.6580733495536594E-5</v>
      </c>
      <c r="AF178" s="1">
        <f t="shared" si="108"/>
        <v>-1.7448622920881118E-2</v>
      </c>
      <c r="AG178" s="11"/>
      <c r="AH178" s="1">
        <f t="shared" si="115"/>
        <v>-1.3376678238602564E-2</v>
      </c>
      <c r="AI178" s="1">
        <f t="shared" si="116"/>
        <v>0.7631058708600833</v>
      </c>
      <c r="AJ178" s="1">
        <f t="shared" si="117"/>
        <v>-0.94043711677053898</v>
      </c>
      <c r="AK178" s="1">
        <f t="shared" si="118"/>
        <v>-0.97114855715317572</v>
      </c>
      <c r="AL178" s="1">
        <f t="shared" si="119"/>
        <v>-1.8100557493136811</v>
      </c>
      <c r="AM178" s="1">
        <f t="shared" si="120"/>
        <v>-1.2732534313353849</v>
      </c>
      <c r="AN178" s="1">
        <f t="shared" si="121"/>
        <v>18.81464505365707</v>
      </c>
      <c r="AO178" s="1">
        <f t="shared" si="122"/>
        <v>18.818999778086667</v>
      </c>
      <c r="AP178" s="1">
        <f t="shared" si="123"/>
        <v>18.823357898094276</v>
      </c>
      <c r="AQ178" s="1">
        <f t="shared" si="124"/>
        <v>18.827718918121416</v>
      </c>
      <c r="AR178" s="1">
        <f t="shared" si="125"/>
        <v>18.832082424364906</v>
      </c>
      <c r="AS178" s="1">
        <f t="shared" si="126"/>
        <v>18.836448085263594</v>
      </c>
      <c r="AT178" s="1">
        <f t="shared" si="127"/>
        <v>18.840815651885883</v>
      </c>
      <c r="AU178" s="1">
        <f t="shared" si="128"/>
        <v>18.845184958241187</v>
      </c>
    </row>
    <row r="179" spans="1:47">
      <c r="A179" s="16" t="s">
        <v>340</v>
      </c>
      <c r="B179" s="16" t="s">
        <v>50</v>
      </c>
      <c r="C179" s="17">
        <v>49930.485200000003</v>
      </c>
      <c r="D179" s="17" t="s">
        <v>138</v>
      </c>
      <c r="E179" s="1">
        <f t="shared" si="102"/>
        <v>19760.060212033481</v>
      </c>
      <c r="F179" s="1">
        <f t="shared" si="113"/>
        <v>19760</v>
      </c>
      <c r="G179" s="1">
        <f t="shared" si="109"/>
        <v>2.4665600001753774E-2</v>
      </c>
      <c r="J179" s="1">
        <f t="shared" si="130"/>
        <v>2.4665600001753774E-2</v>
      </c>
      <c r="O179" s="1">
        <f t="shared" ca="1" si="129"/>
        <v>9.1530713052562218E-3</v>
      </c>
      <c r="P179" s="1">
        <f t="shared" si="103"/>
        <v>3.7914222919596452E-2</v>
      </c>
      <c r="Q179" s="27">
        <f t="shared" si="104"/>
        <v>34911.985200000003</v>
      </c>
      <c r="R179" s="1">
        <f t="shared" si="105"/>
        <v>1.7552600921918625E-4</v>
      </c>
      <c r="S179" s="11">
        <v>1</v>
      </c>
      <c r="T179" s="1">
        <f t="shared" si="106"/>
        <v>1.7552600921918625E-4</v>
      </c>
      <c r="U179" s="1">
        <f t="shared" si="107"/>
        <v>-1.3248622917842678E-2</v>
      </c>
      <c r="V179" s="91"/>
      <c r="Z179" s="1">
        <f t="shared" si="110"/>
        <v>19760</v>
      </c>
      <c r="AA179" s="1">
        <f t="shared" si="111"/>
        <v>2.4537544680993888E-2</v>
      </c>
      <c r="AB179" s="1">
        <f t="shared" si="100"/>
        <v>3.8042278240356338E-2</v>
      </c>
      <c r="AC179" s="1">
        <f t="shared" si="101"/>
        <v>-1.3248622917842678E-2</v>
      </c>
      <c r="AD179" s="1">
        <f t="shared" si="114"/>
        <v>1.2805532075988585E-4</v>
      </c>
      <c r="AE179" s="1">
        <f t="shared" si="112"/>
        <v>1.6398165174917252E-8</v>
      </c>
      <c r="AF179" s="1">
        <f t="shared" si="108"/>
        <v>-1.3248622917842678E-2</v>
      </c>
      <c r="AG179" s="11"/>
      <c r="AH179" s="1">
        <f t="shared" si="115"/>
        <v>-1.3376678238602564E-2</v>
      </c>
      <c r="AI179" s="1">
        <f t="shared" si="116"/>
        <v>0.7631058708600833</v>
      </c>
      <c r="AJ179" s="1">
        <f t="shared" si="117"/>
        <v>-0.94043711677053898</v>
      </c>
      <c r="AK179" s="1">
        <f t="shared" si="118"/>
        <v>-0.97114855715317572</v>
      </c>
      <c r="AL179" s="1">
        <f t="shared" si="119"/>
        <v>-1.8100557493136811</v>
      </c>
      <c r="AM179" s="1">
        <f t="shared" si="120"/>
        <v>-1.2732534313353849</v>
      </c>
      <c r="AN179" s="1">
        <f t="shared" si="121"/>
        <v>18.81464505365707</v>
      </c>
      <c r="AO179" s="1">
        <f t="shared" si="122"/>
        <v>18.818999778086667</v>
      </c>
      <c r="AP179" s="1">
        <f t="shared" si="123"/>
        <v>18.823357898094276</v>
      </c>
      <c r="AQ179" s="1">
        <f t="shared" si="124"/>
        <v>18.827718918121416</v>
      </c>
      <c r="AR179" s="1">
        <f t="shared" si="125"/>
        <v>18.832082424364906</v>
      </c>
      <c r="AS179" s="1">
        <f t="shared" si="126"/>
        <v>18.836448085263594</v>
      </c>
      <c r="AT179" s="1">
        <f t="shared" si="127"/>
        <v>18.840815651885883</v>
      </c>
      <c r="AU179" s="1">
        <f t="shared" si="128"/>
        <v>18.845184958241187</v>
      </c>
    </row>
    <row r="180" spans="1:47">
      <c r="A180" s="16" t="s">
        <v>340</v>
      </c>
      <c r="B180" s="16" t="s">
        <v>50</v>
      </c>
      <c r="C180" s="17">
        <v>50243.450100000002</v>
      </c>
      <c r="D180" s="17" t="s">
        <v>138</v>
      </c>
      <c r="E180" s="1">
        <f t="shared" si="102"/>
        <v>20524.049453565593</v>
      </c>
      <c r="F180" s="1">
        <f t="shared" si="113"/>
        <v>20524</v>
      </c>
      <c r="G180" s="1">
        <f t="shared" si="109"/>
        <v>2.0258440003090072E-2</v>
      </c>
      <c r="J180" s="1">
        <f t="shared" si="130"/>
        <v>2.0258440003090072E-2</v>
      </c>
      <c r="O180" s="1">
        <f t="shared" ca="1" si="129"/>
        <v>1.7806989561997499E-2</v>
      </c>
      <c r="P180" s="1">
        <f t="shared" si="103"/>
        <v>4.2495965108481429E-2</v>
      </c>
      <c r="Q180" s="27">
        <f t="shared" si="104"/>
        <v>35224.950100000002</v>
      </c>
      <c r="R180" s="1">
        <f t="shared" si="105"/>
        <v>4.9450752281291084E-4</v>
      </c>
      <c r="S180" s="11">
        <v>1</v>
      </c>
      <c r="T180" s="1">
        <f t="shared" si="106"/>
        <v>4.9450752281291084E-4</v>
      </c>
      <c r="U180" s="1">
        <f t="shared" si="107"/>
        <v>-2.2237525105391356E-2</v>
      </c>
      <c r="V180" s="91"/>
      <c r="Z180" s="1">
        <f t="shared" si="110"/>
        <v>20524</v>
      </c>
      <c r="AA180" s="1">
        <f t="shared" si="111"/>
        <v>3.4457695919100778E-2</v>
      </c>
      <c r="AB180" s="1">
        <f t="shared" si="100"/>
        <v>2.8296709192470723E-2</v>
      </c>
      <c r="AC180" s="1">
        <f t="shared" si="101"/>
        <v>-2.2237525105391356E-2</v>
      </c>
      <c r="AD180" s="1">
        <f t="shared" si="114"/>
        <v>-1.4199255916010706E-2</v>
      </c>
      <c r="AE180" s="1">
        <f t="shared" si="112"/>
        <v>2.0161886856836502E-4</v>
      </c>
      <c r="AF180" s="1">
        <f t="shared" si="108"/>
        <v>-2.2237525105391356E-2</v>
      </c>
      <c r="AG180" s="11"/>
      <c r="AH180" s="1">
        <f t="shared" si="115"/>
        <v>-8.038269189380649E-3</v>
      </c>
      <c r="AI180" s="1">
        <f t="shared" si="116"/>
        <v>3.2400496409044077E-3</v>
      </c>
      <c r="AJ180" s="1">
        <f t="shared" si="117"/>
        <v>0.18231559862239224</v>
      </c>
      <c r="AK180" s="1">
        <f t="shared" si="118"/>
        <v>7.561712664329405E-2</v>
      </c>
      <c r="AL180" s="1">
        <f t="shared" si="119"/>
        <v>3.0658747618303521</v>
      </c>
      <c r="AM180" s="1">
        <f t="shared" si="120"/>
        <v>26.401215472895903</v>
      </c>
      <c r="AN180" s="1">
        <f t="shared" si="121"/>
        <v>19.544169432117201</v>
      </c>
      <c r="AO180" s="1">
        <f t="shared" si="122"/>
        <v>19.486233697530405</v>
      </c>
      <c r="AP180" s="1">
        <f t="shared" si="123"/>
        <v>19.415922945467823</v>
      </c>
      <c r="AQ180" s="1">
        <f t="shared" si="124"/>
        <v>19.334583431491232</v>
      </c>
      <c r="AR180" s="1">
        <f t="shared" si="125"/>
        <v>19.244614868446387</v>
      </c>
      <c r="AS180" s="1">
        <f t="shared" si="126"/>
        <v>19.14886513363226</v>
      </c>
      <c r="AT180" s="1">
        <f t="shared" si="127"/>
        <v>19.049969308937268</v>
      </c>
      <c r="AU180" s="1">
        <f t="shared" si="128"/>
        <v>18.949865504025826</v>
      </c>
    </row>
    <row r="181" spans="1:47">
      <c r="A181" s="30" t="s">
        <v>145</v>
      </c>
      <c r="B181" s="32"/>
      <c r="C181" s="33">
        <v>50252.483699999997</v>
      </c>
      <c r="D181" s="33"/>
      <c r="E181" s="1">
        <f t="shared" si="102"/>
        <v>20546.101681186967</v>
      </c>
      <c r="F181" s="1">
        <f t="shared" si="113"/>
        <v>20546</v>
      </c>
      <c r="G181" s="1">
        <f t="shared" si="109"/>
        <v>4.1653259992017411E-2</v>
      </c>
      <c r="J181" s="1">
        <f t="shared" si="130"/>
        <v>4.1653259992017411E-2</v>
      </c>
      <c r="O181" s="1">
        <f t="shared" ca="1" si="129"/>
        <v>1.8056186161013621E-2</v>
      </c>
      <c r="P181" s="1">
        <f t="shared" si="103"/>
        <v>4.2630881531502296E-2</v>
      </c>
      <c r="Q181" s="27">
        <f t="shared" si="104"/>
        <v>35233.983699999997</v>
      </c>
      <c r="R181" s="1">
        <f t="shared" si="105"/>
        <v>9.5574387446479718E-7</v>
      </c>
      <c r="S181" s="11">
        <v>1</v>
      </c>
      <c r="T181" s="1">
        <f t="shared" si="106"/>
        <v>9.5574387446479718E-7</v>
      </c>
      <c r="U181" s="1">
        <f t="shared" si="107"/>
        <v>-9.7762153948488528E-4</v>
      </c>
      <c r="V181" s="91"/>
      <c r="Z181" s="1">
        <f t="shared" si="110"/>
        <v>20546</v>
      </c>
      <c r="AA181" s="1">
        <f t="shared" si="111"/>
        <v>3.476513181277948E-2</v>
      </c>
      <c r="AB181" s="1">
        <f t="shared" si="100"/>
        <v>4.9519009710740226E-2</v>
      </c>
      <c r="AC181" s="1">
        <f t="shared" si="101"/>
        <v>-9.7762153948488528E-4</v>
      </c>
      <c r="AD181" s="1">
        <f t="shared" si="114"/>
        <v>6.8881281792379304E-3</v>
      </c>
      <c r="AE181" s="1">
        <f t="shared" si="112"/>
        <v>4.7446309813611648E-5</v>
      </c>
      <c r="AF181" s="1">
        <f t="shared" si="108"/>
        <v>-9.7762153948488528E-4</v>
      </c>
      <c r="AG181" s="11"/>
      <c r="AH181" s="1">
        <f t="shared" si="115"/>
        <v>-7.8657497187228174E-3</v>
      </c>
      <c r="AI181" s="1">
        <f t="shared" si="116"/>
        <v>3.1061549500853713E-3</v>
      </c>
      <c r="AJ181" s="1">
        <f t="shared" si="117"/>
        <v>0.18055348316200323</v>
      </c>
      <c r="AK181" s="1">
        <f t="shared" si="118"/>
        <v>7.3830956808452072E-2</v>
      </c>
      <c r="AL181" s="1">
        <f t="shared" si="119"/>
        <v>3.0676666169268025</v>
      </c>
      <c r="AM181" s="1">
        <f t="shared" si="120"/>
        <v>27.041745562386261</v>
      </c>
      <c r="AN181" s="1">
        <f t="shared" si="121"/>
        <v>19.559655032462501</v>
      </c>
      <c r="AO181" s="1">
        <f t="shared" si="122"/>
        <v>19.501840244324836</v>
      </c>
      <c r="AP181" s="1">
        <f t="shared" si="123"/>
        <v>19.430922849778234</v>
      </c>
      <c r="AQ181" s="1">
        <f t="shared" si="124"/>
        <v>19.348185859762257</v>
      </c>
      <c r="AR181" s="1">
        <f t="shared" si="125"/>
        <v>19.256118713485296</v>
      </c>
      <c r="AS181" s="1">
        <f t="shared" si="126"/>
        <v>19.157765298065431</v>
      </c>
      <c r="AT181" s="1">
        <f t="shared" si="127"/>
        <v>19.05598129218906</v>
      </c>
      <c r="AU181" s="1">
        <f t="shared" si="128"/>
        <v>18.952879865291877</v>
      </c>
    </row>
    <row r="182" spans="1:47">
      <c r="A182" s="16" t="s">
        <v>340</v>
      </c>
      <c r="B182" s="16" t="s">
        <v>50</v>
      </c>
      <c r="C182" s="17">
        <v>50295.490100000003</v>
      </c>
      <c r="D182" s="17" t="s">
        <v>138</v>
      </c>
      <c r="E182" s="1">
        <f t="shared" si="102"/>
        <v>20651.086064154613</v>
      </c>
      <c r="F182" s="1">
        <f t="shared" si="113"/>
        <v>20651</v>
      </c>
      <c r="G182" s="1">
        <f t="shared" si="109"/>
        <v>3.5255810005764943E-2</v>
      </c>
      <c r="J182" s="1">
        <f t="shared" si="130"/>
        <v>3.5255810005764943E-2</v>
      </c>
      <c r="O182" s="1">
        <f t="shared" ca="1" si="129"/>
        <v>1.9245533565408673E-2</v>
      </c>
      <c r="P182" s="1">
        <f t="shared" si="103"/>
        <v>4.3277100006787569E-2</v>
      </c>
      <c r="Q182" s="27">
        <f t="shared" si="104"/>
        <v>35276.990100000003</v>
      </c>
      <c r="R182" s="1">
        <f t="shared" si="105"/>
        <v>6.4341093280505566E-5</v>
      </c>
      <c r="S182" s="11">
        <v>1</v>
      </c>
      <c r="T182" s="1">
        <f t="shared" si="106"/>
        <v>6.4341093280505566E-5</v>
      </c>
      <c r="U182" s="1">
        <f t="shared" si="107"/>
        <v>-8.0212900010226268E-3</v>
      </c>
      <c r="V182" s="91"/>
      <c r="Z182" s="1">
        <f t="shared" si="110"/>
        <v>20651</v>
      </c>
      <c r="AA182" s="1">
        <f t="shared" si="111"/>
        <v>3.6204575073575065E-2</v>
      </c>
      <c r="AB182" s="1">
        <f t="shared" si="100"/>
        <v>4.2328334938977447E-2</v>
      </c>
      <c r="AC182" s="1">
        <f t="shared" si="101"/>
        <v>-8.0212900010226268E-3</v>
      </c>
      <c r="AD182" s="1">
        <f t="shared" si="114"/>
        <v>-9.4876506781012282E-4</v>
      </c>
      <c r="AE182" s="1">
        <f t="shared" si="112"/>
        <v>9.0015515389674693E-7</v>
      </c>
      <c r="AF182" s="1">
        <f t="shared" si="108"/>
        <v>-8.0212900010226268E-3</v>
      </c>
      <c r="AG182" s="11"/>
      <c r="AH182" s="1">
        <f t="shared" si="115"/>
        <v>-7.0725249332125066E-3</v>
      </c>
      <c r="AI182" s="1">
        <f t="shared" si="116"/>
        <v>2.6022069838042006E-3</v>
      </c>
      <c r="AJ182" s="1">
        <f t="shared" si="117"/>
        <v>0.1734936528867545</v>
      </c>
      <c r="AK182" s="1">
        <f t="shared" si="118"/>
        <v>6.6678264585068717E-2</v>
      </c>
      <c r="AL182" s="1">
        <f t="shared" si="119"/>
        <v>3.0748397519060187</v>
      </c>
      <c r="AM182" s="1">
        <f t="shared" si="120"/>
        <v>29.950118063737953</v>
      </c>
      <c r="AN182" s="1">
        <f t="shared" si="121"/>
        <v>19.628841393191074</v>
      </c>
      <c r="AO182" s="1">
        <f t="shared" si="122"/>
        <v>19.57280462343444</v>
      </c>
      <c r="AP182" s="1">
        <f t="shared" si="123"/>
        <v>19.500283852114588</v>
      </c>
      <c r="AQ182" s="1">
        <f t="shared" si="124"/>
        <v>19.411955470931087</v>
      </c>
      <c r="AR182" s="1">
        <f t="shared" si="125"/>
        <v>19.31056950329048</v>
      </c>
      <c r="AS182" s="1">
        <f t="shared" si="126"/>
        <v>19.200124659225235</v>
      </c>
      <c r="AT182" s="1">
        <f t="shared" si="127"/>
        <v>19.084661471571575</v>
      </c>
      <c r="AU182" s="1">
        <f t="shared" si="128"/>
        <v>18.967266589516203</v>
      </c>
    </row>
    <row r="183" spans="1:47">
      <c r="A183" s="99" t="s">
        <v>341</v>
      </c>
      <c r="B183" s="99" t="s">
        <v>54</v>
      </c>
      <c r="C183" s="100">
        <v>50301.440999999999</v>
      </c>
      <c r="D183" s="100" t="s">
        <v>138</v>
      </c>
      <c r="E183" s="1">
        <f t="shared" si="102"/>
        <v>20665.613008158336</v>
      </c>
      <c r="F183" s="1">
        <f t="shared" si="113"/>
        <v>20665.5</v>
      </c>
      <c r="G183" s="1">
        <f t="shared" si="109"/>
        <v>4.6293304993014317E-2</v>
      </c>
      <c r="J183" s="1">
        <f t="shared" si="130"/>
        <v>4.6293304993014317E-2</v>
      </c>
      <c r="O183" s="1">
        <f t="shared" ca="1" si="129"/>
        <v>1.9409776778396559E-2</v>
      </c>
      <c r="P183" s="1">
        <f t="shared" si="103"/>
        <v>4.3366638456927169E-2</v>
      </c>
      <c r="Q183" s="27">
        <f t="shared" si="104"/>
        <v>35282.940999999999</v>
      </c>
      <c r="R183" s="1">
        <f t="shared" si="105"/>
        <v>8.5653770134523466E-6</v>
      </c>
      <c r="S183" s="11">
        <v>1</v>
      </c>
      <c r="T183" s="1">
        <f t="shared" si="106"/>
        <v>8.5653770134523466E-6</v>
      </c>
      <c r="U183" s="1">
        <f t="shared" si="107"/>
        <v>2.9266665360871483E-3</v>
      </c>
      <c r="V183" s="91"/>
      <c r="Z183" s="1">
        <f t="shared" si="110"/>
        <v>20665.5</v>
      </c>
      <c r="AA183" s="1">
        <f t="shared" si="111"/>
        <v>3.6399388907502606E-2</v>
      </c>
      <c r="AB183" s="1">
        <f t="shared" si="100"/>
        <v>5.326055454243888E-2</v>
      </c>
      <c r="AC183" s="1">
        <f t="shared" si="101"/>
        <v>2.9266665360871483E-3</v>
      </c>
      <c r="AD183" s="1">
        <f t="shared" si="114"/>
        <v>9.8939160855117114E-3</v>
      </c>
      <c r="AE183" s="1">
        <f t="shared" si="112"/>
        <v>9.7889575507147388E-5</v>
      </c>
      <c r="AF183" s="1">
        <f t="shared" si="108"/>
        <v>2.9266665360871483E-3</v>
      </c>
      <c r="AG183" s="11"/>
      <c r="AH183" s="1">
        <f t="shared" si="115"/>
        <v>-6.9672495494245605E-3</v>
      </c>
      <c r="AI183" s="1">
        <f t="shared" si="116"/>
        <v>2.5464698184717305E-3</v>
      </c>
      <c r="AJ183" s="1">
        <f t="shared" si="117"/>
        <v>0.17266514386461393</v>
      </c>
      <c r="AK183" s="1">
        <f t="shared" si="118"/>
        <v>6.5839225466751652E-2</v>
      </c>
      <c r="AL183" s="1">
        <f t="shared" si="119"/>
        <v>3.0756809565202001</v>
      </c>
      <c r="AM183" s="1">
        <f t="shared" si="120"/>
        <v>30.332641667873389</v>
      </c>
      <c r="AN183" s="1">
        <f t="shared" si="121"/>
        <v>19.63780063317466</v>
      </c>
      <c r="AO183" s="1">
        <f t="shared" si="122"/>
        <v>19.58214767923241</v>
      </c>
      <c r="AP183" s="1">
        <f t="shared" si="123"/>
        <v>19.509566011619732</v>
      </c>
      <c r="AQ183" s="1">
        <f t="shared" si="124"/>
        <v>19.420606058041223</v>
      </c>
      <c r="AR183" s="1">
        <f t="shared" si="125"/>
        <v>19.318026817844409</v>
      </c>
      <c r="AS183" s="1">
        <f t="shared" si="126"/>
        <v>19.205957962783511</v>
      </c>
      <c r="AT183" s="1">
        <f t="shared" si="127"/>
        <v>19.088620225123226</v>
      </c>
      <c r="AU183" s="1">
        <f t="shared" si="128"/>
        <v>18.969253327623374</v>
      </c>
    </row>
    <row r="184" spans="1:47">
      <c r="A184" s="99" t="s">
        <v>341</v>
      </c>
      <c r="B184" s="99" t="s">
        <v>54</v>
      </c>
      <c r="C184" s="100">
        <v>50303.485000000001</v>
      </c>
      <c r="D184" s="100" t="s">
        <v>138</v>
      </c>
      <c r="E184" s="1">
        <f t="shared" si="102"/>
        <v>20670.602685945505</v>
      </c>
      <c r="F184" s="1">
        <f t="shared" si="113"/>
        <v>20670.5</v>
      </c>
      <c r="G184" s="1">
        <f t="shared" si="109"/>
        <v>4.2064854998898227E-2</v>
      </c>
      <c r="J184" s="1">
        <f t="shared" si="130"/>
        <v>4.2064854998898227E-2</v>
      </c>
      <c r="O184" s="1">
        <f t="shared" ca="1" si="129"/>
        <v>1.9466412369082059E-2</v>
      </c>
      <c r="P184" s="1">
        <f t="shared" si="103"/>
        <v>4.3397530595240222E-2</v>
      </c>
      <c r="Q184" s="27">
        <f t="shared" si="104"/>
        <v>35284.985000000001</v>
      </c>
      <c r="R184" s="1">
        <f t="shared" si="105"/>
        <v>1.7760242450854921E-6</v>
      </c>
      <c r="S184" s="11">
        <v>1</v>
      </c>
      <c r="T184" s="1">
        <f t="shared" si="106"/>
        <v>1.7760242450854921E-6</v>
      </c>
      <c r="U184" s="1">
        <f t="shared" si="107"/>
        <v>-1.3326755963419951E-3</v>
      </c>
      <c r="V184" s="91"/>
      <c r="Z184" s="1">
        <f t="shared" si="110"/>
        <v>20670.5</v>
      </c>
      <c r="AA184" s="1">
        <f t="shared" si="111"/>
        <v>3.6466330117075112E-2</v>
      </c>
      <c r="AB184" s="1">
        <f t="shared" si="100"/>
        <v>4.8996055477063337E-2</v>
      </c>
      <c r="AC184" s="1">
        <f t="shared" si="101"/>
        <v>-1.3326755963419951E-3</v>
      </c>
      <c r="AD184" s="1">
        <f t="shared" si="114"/>
        <v>5.5985248818231151E-3</v>
      </c>
      <c r="AE184" s="1">
        <f t="shared" si="112"/>
        <v>3.1343480852392525E-5</v>
      </c>
      <c r="AF184" s="1">
        <f t="shared" si="108"/>
        <v>-1.3326755963419951E-3</v>
      </c>
      <c r="AG184" s="11"/>
      <c r="AH184" s="1">
        <f t="shared" si="115"/>
        <v>-6.9312004781651101E-3</v>
      </c>
      <c r="AI184" s="1">
        <f t="shared" si="116"/>
        <v>2.5278840139327796E-3</v>
      </c>
      <c r="AJ184" s="1">
        <f t="shared" si="117"/>
        <v>0.1723864889240469</v>
      </c>
      <c r="AK184" s="1">
        <f t="shared" si="118"/>
        <v>6.5557046241668998E-2</v>
      </c>
      <c r="AL184" s="1">
        <f t="shared" si="119"/>
        <v>3.0759638535030955</v>
      </c>
      <c r="AM184" s="1">
        <f t="shared" si="120"/>
        <v>30.463486902929731</v>
      </c>
      <c r="AN184" s="1">
        <f t="shared" si="121"/>
        <v>19.640857587251645</v>
      </c>
      <c r="AO184" s="1">
        <f t="shared" si="122"/>
        <v>19.585343865494252</v>
      </c>
      <c r="AP184" s="1">
        <f t="shared" si="123"/>
        <v>19.512749814915747</v>
      </c>
      <c r="AQ184" s="1">
        <f t="shared" si="124"/>
        <v>19.423579972349014</v>
      </c>
      <c r="AR184" s="1">
        <f t="shared" si="125"/>
        <v>19.320594662041625</v>
      </c>
      <c r="AS184" s="1">
        <f t="shared" si="126"/>
        <v>19.207968484013961</v>
      </c>
      <c r="AT184" s="1">
        <f t="shared" si="127"/>
        <v>19.089985203703414</v>
      </c>
      <c r="AU184" s="1">
        <f t="shared" si="128"/>
        <v>18.969938409729295</v>
      </c>
    </row>
    <row r="185" spans="1:47">
      <c r="A185" s="99" t="s">
        <v>341</v>
      </c>
      <c r="B185" s="99" t="s">
        <v>50</v>
      </c>
      <c r="C185" s="100">
        <v>50304.512999999999</v>
      </c>
      <c r="D185" s="100" t="s">
        <v>138</v>
      </c>
      <c r="E185" s="1">
        <f t="shared" si="102"/>
        <v>20673.112171642762</v>
      </c>
      <c r="F185" s="1">
        <f t="shared" si="113"/>
        <v>20673</v>
      </c>
      <c r="G185" s="1">
        <f t="shared" si="109"/>
        <v>4.5950629995786585E-2</v>
      </c>
      <c r="J185" s="1">
        <f t="shared" si="130"/>
        <v>4.5950629995786585E-2</v>
      </c>
      <c r="O185" s="1">
        <f t="shared" ca="1" si="129"/>
        <v>1.9494730164424795E-2</v>
      </c>
      <c r="P185" s="1">
        <f t="shared" si="103"/>
        <v>4.3412979897219567E-2</v>
      </c>
      <c r="Q185" s="27">
        <f t="shared" si="104"/>
        <v>35286.012999999999</v>
      </c>
      <c r="R185" s="1">
        <f t="shared" si="105"/>
        <v>6.4396680227571964E-6</v>
      </c>
      <c r="S185" s="11">
        <v>1</v>
      </c>
      <c r="T185" s="1">
        <f t="shared" si="106"/>
        <v>6.4396680227571964E-6</v>
      </c>
      <c r="U185" s="1">
        <f t="shared" si="107"/>
        <v>2.5376500985670181E-3</v>
      </c>
      <c r="V185" s="91"/>
      <c r="Z185" s="1">
        <f t="shared" si="110"/>
        <v>20673</v>
      </c>
      <c r="AA185" s="1">
        <f t="shared" si="111"/>
        <v>3.6499755025764732E-2</v>
      </c>
      <c r="AB185" s="1">
        <f t="shared" si="100"/>
        <v>5.2863854867241419E-2</v>
      </c>
      <c r="AC185" s="1">
        <f t="shared" si="101"/>
        <v>2.5376500985670181E-3</v>
      </c>
      <c r="AD185" s="1">
        <f t="shared" si="114"/>
        <v>9.4508749700218525E-3</v>
      </c>
      <c r="AE185" s="1">
        <f t="shared" si="112"/>
        <v>8.9319037698985552E-5</v>
      </c>
      <c r="AF185" s="1">
        <f t="shared" si="108"/>
        <v>2.5376500985670181E-3</v>
      </c>
      <c r="AG185" s="11"/>
      <c r="AH185" s="1">
        <f t="shared" si="115"/>
        <v>-6.913224871454837E-3</v>
      </c>
      <c r="AI185" s="1">
        <f t="shared" si="116"/>
        <v>2.5187089456862877E-3</v>
      </c>
      <c r="AJ185" s="1">
        <f t="shared" si="117"/>
        <v>0.17224847986750683</v>
      </c>
      <c r="AK185" s="1">
        <f t="shared" si="118"/>
        <v>6.5417294947698379E-2</v>
      </c>
      <c r="AL185" s="1">
        <f t="shared" si="119"/>
        <v>3.076103958322836</v>
      </c>
      <c r="AM185" s="1">
        <f t="shared" si="120"/>
        <v>30.52870645664559</v>
      </c>
      <c r="AN185" s="1">
        <f t="shared" si="121"/>
        <v>19.642379864732014</v>
      </c>
      <c r="AO185" s="1">
        <f t="shared" si="122"/>
        <v>19.586937051712866</v>
      </c>
      <c r="AP185" s="1">
        <f t="shared" si="123"/>
        <v>19.514338450985232</v>
      </c>
      <c r="AQ185" s="1">
        <f t="shared" si="124"/>
        <v>19.425065180525422</v>
      </c>
      <c r="AR185" s="1">
        <f t="shared" si="125"/>
        <v>19.321877878430364</v>
      </c>
      <c r="AS185" s="1">
        <f t="shared" si="126"/>
        <v>19.20897355798472</v>
      </c>
      <c r="AT185" s="1">
        <f t="shared" si="127"/>
        <v>19.090667671885022</v>
      </c>
      <c r="AU185" s="1">
        <f t="shared" si="128"/>
        <v>18.970280950782254</v>
      </c>
    </row>
    <row r="186" spans="1:47">
      <c r="A186" s="30" t="s">
        <v>147</v>
      </c>
      <c r="B186" s="32" t="s">
        <v>50</v>
      </c>
      <c r="C186" s="33">
        <v>50334.410300000003</v>
      </c>
      <c r="D186" s="33">
        <v>2.0000000000000001E-4</v>
      </c>
      <c r="E186" s="1">
        <f t="shared" si="102"/>
        <v>20746.095485589027</v>
      </c>
      <c r="F186" s="1">
        <f t="shared" si="113"/>
        <v>20746</v>
      </c>
      <c r="G186" s="1">
        <f t="shared" si="109"/>
        <v>3.9115260005928576E-2</v>
      </c>
      <c r="J186" s="1">
        <f t="shared" si="130"/>
        <v>3.9115260005928576E-2</v>
      </c>
      <c r="O186" s="1">
        <f t="shared" ca="1" si="129"/>
        <v>2.0321609788432782E-2</v>
      </c>
      <c r="P186" s="1">
        <f t="shared" si="103"/>
        <v>4.3865049792510609E-2</v>
      </c>
      <c r="Q186" s="27">
        <f t="shared" si="104"/>
        <v>35315.910300000003</v>
      </c>
      <c r="R186" s="1">
        <f t="shared" si="105"/>
        <v>2.2560503016718994E-5</v>
      </c>
      <c r="S186" s="11">
        <v>1</v>
      </c>
      <c r="T186" s="1">
        <f t="shared" si="106"/>
        <v>2.2560503016718994E-5</v>
      </c>
      <c r="U186" s="1">
        <f t="shared" si="107"/>
        <v>-4.7497897865820329E-3</v>
      </c>
      <c r="V186" s="91"/>
      <c r="Z186" s="1">
        <f t="shared" si="110"/>
        <v>20746</v>
      </c>
      <c r="AA186" s="1">
        <f t="shared" si="111"/>
        <v>3.7462074433509171E-2</v>
      </c>
      <c r="AB186" s="1">
        <f t="shared" si="100"/>
        <v>4.5518235364930014E-2</v>
      </c>
      <c r="AC186" s="1">
        <f t="shared" si="101"/>
        <v>-4.7497897865820329E-3</v>
      </c>
      <c r="AD186" s="1">
        <f t="shared" si="114"/>
        <v>1.653185572419405E-3</v>
      </c>
      <c r="AE186" s="1">
        <f t="shared" si="112"/>
        <v>2.7330225368556756E-6</v>
      </c>
      <c r="AF186" s="1">
        <f t="shared" si="108"/>
        <v>-4.7497897865820329E-3</v>
      </c>
      <c r="AG186" s="11"/>
      <c r="AH186" s="1">
        <f t="shared" si="115"/>
        <v>-6.4029753590014405E-3</v>
      </c>
      <c r="AI186" s="1">
        <f t="shared" si="116"/>
        <v>2.2815893034223711E-3</v>
      </c>
      <c r="AJ186" s="1">
        <f t="shared" si="117"/>
        <v>0.16857219980984253</v>
      </c>
      <c r="AK186" s="1">
        <f t="shared" si="118"/>
        <v>6.169539236239624E-2</v>
      </c>
      <c r="AL186" s="1">
        <f t="shared" si="119"/>
        <v>3.0798348111942118</v>
      </c>
      <c r="AM186" s="1">
        <f t="shared" si="120"/>
        <v>32.374257425190557</v>
      </c>
      <c r="AN186" s="1">
        <f t="shared" si="121"/>
        <v>19.685051704000763</v>
      </c>
      <c r="AO186" s="1">
        <f t="shared" si="122"/>
        <v>19.632026408759089</v>
      </c>
      <c r="AP186" s="1">
        <f t="shared" si="123"/>
        <v>19.559759758033447</v>
      </c>
      <c r="AQ186" s="1">
        <f t="shared" si="124"/>
        <v>19.467909655829949</v>
      </c>
      <c r="AR186" s="1">
        <f t="shared" si="125"/>
        <v>19.359135029318843</v>
      </c>
      <c r="AS186" s="1">
        <f t="shared" si="126"/>
        <v>19.238265247203657</v>
      </c>
      <c r="AT186" s="1">
        <f t="shared" si="127"/>
        <v>19.110589349317081</v>
      </c>
      <c r="AU186" s="1">
        <f t="shared" si="128"/>
        <v>18.980283149528692</v>
      </c>
    </row>
    <row r="187" spans="1:47">
      <c r="A187" s="30" t="s">
        <v>150</v>
      </c>
      <c r="B187" s="32" t="s">
        <v>50</v>
      </c>
      <c r="C187" s="33">
        <v>50640.425199999998</v>
      </c>
      <c r="D187" s="33">
        <v>4.0000000000000002E-4</v>
      </c>
      <c r="E187" s="1">
        <f t="shared" si="102"/>
        <v>21493.118846191195</v>
      </c>
      <c r="F187" s="1">
        <f t="shared" si="113"/>
        <v>21493</v>
      </c>
      <c r="G187" s="1">
        <f t="shared" si="109"/>
        <v>4.8684829998819623E-2</v>
      </c>
      <c r="J187" s="1">
        <f t="shared" si="130"/>
        <v>4.8684829998819623E-2</v>
      </c>
      <c r="O187" s="1">
        <f t="shared" ca="1" si="129"/>
        <v>2.8782967036843438E-2</v>
      </c>
      <c r="P187" s="1">
        <f t="shared" si="103"/>
        <v>4.8596637738757435E-2</v>
      </c>
      <c r="Q187" s="27">
        <f t="shared" si="104"/>
        <v>35621.925199999998</v>
      </c>
      <c r="R187" s="1">
        <f t="shared" si="105"/>
        <v>7.7778747348765816E-9</v>
      </c>
      <c r="S187" s="11">
        <v>1</v>
      </c>
      <c r="T187" s="1">
        <f t="shared" si="106"/>
        <v>7.7778747348765816E-9</v>
      </c>
      <c r="U187" s="1">
        <f t="shared" si="107"/>
        <v>8.8192260062187888E-5</v>
      </c>
      <c r="V187" s="91"/>
      <c r="Z187" s="1">
        <f t="shared" si="110"/>
        <v>21493</v>
      </c>
      <c r="AA187" s="1">
        <f t="shared" si="111"/>
        <v>4.5959179839904739E-2</v>
      </c>
      <c r="AB187" s="1">
        <f t="shared" si="100"/>
        <v>5.132228789767232E-2</v>
      </c>
      <c r="AC187" s="1">
        <f t="shared" si="101"/>
        <v>8.8192260062187888E-5</v>
      </c>
      <c r="AD187" s="1">
        <f t="shared" si="114"/>
        <v>2.7256501589148843E-3</v>
      </c>
      <c r="AE187" s="1">
        <f t="shared" si="112"/>
        <v>7.4291687887927346E-6</v>
      </c>
      <c r="AF187" s="1">
        <f t="shared" si="108"/>
        <v>8.8192260062187888E-5</v>
      </c>
      <c r="AG187" s="11"/>
      <c r="AH187" s="1">
        <f t="shared" si="115"/>
        <v>-2.6374578988526986E-3</v>
      </c>
      <c r="AI187" s="1">
        <f t="shared" si="116"/>
        <v>1.3139863888009806E-3</v>
      </c>
      <c r="AJ187" s="1">
        <f t="shared" si="117"/>
        <v>0.15037694478774669</v>
      </c>
      <c r="AK187" s="1">
        <f t="shared" si="118"/>
        <v>4.3296589923765928E-2</v>
      </c>
      <c r="AL187" s="1">
        <f t="shared" si="119"/>
        <v>3.0982662285422675</v>
      </c>
      <c r="AM187" s="1">
        <f t="shared" si="120"/>
        <v>46.1539839678248</v>
      </c>
      <c r="AN187" s="1">
        <f t="shared" si="121"/>
        <v>19.977938699169627</v>
      </c>
      <c r="AO187" s="1">
        <f t="shared" si="122"/>
        <v>19.95942609942233</v>
      </c>
      <c r="AP187" s="1">
        <f t="shared" si="123"/>
        <v>19.919391167677706</v>
      </c>
      <c r="AQ187" s="1">
        <f t="shared" si="124"/>
        <v>19.841464007812899</v>
      </c>
      <c r="AR187" s="1">
        <f t="shared" si="125"/>
        <v>19.711508327125792</v>
      </c>
      <c r="AS187" s="1">
        <f t="shared" si="126"/>
        <v>19.529964140196082</v>
      </c>
      <c r="AT187" s="1">
        <f t="shared" si="127"/>
        <v>19.313521459175472</v>
      </c>
      <c r="AU187" s="1">
        <f t="shared" si="128"/>
        <v>19.082634416153201</v>
      </c>
    </row>
    <row r="188" spans="1:47">
      <c r="A188" s="30" t="s">
        <v>147</v>
      </c>
      <c r="B188" s="34" t="s">
        <v>54</v>
      </c>
      <c r="C188" s="33">
        <v>50652.502500000002</v>
      </c>
      <c r="D188" s="33">
        <v>1E-4</v>
      </c>
      <c r="E188" s="1">
        <f t="shared" si="102"/>
        <v>21522.601153206324</v>
      </c>
      <c r="F188" s="1">
        <f t="shared" si="113"/>
        <v>21522.5</v>
      </c>
      <c r="G188" s="1">
        <f t="shared" si="109"/>
        <v>4.1436974999669474E-2</v>
      </c>
      <c r="J188" s="1">
        <f t="shared" si="130"/>
        <v>4.1436974999669474E-2</v>
      </c>
      <c r="O188" s="1">
        <f t="shared" ca="1" si="129"/>
        <v>2.9117117021887767E-2</v>
      </c>
      <c r="P188" s="1">
        <f t="shared" si="103"/>
        <v>4.8787443808947395E-2</v>
      </c>
      <c r="Q188" s="27">
        <f t="shared" si="104"/>
        <v>35634.002500000002</v>
      </c>
      <c r="R188" s="1">
        <f t="shared" si="105"/>
        <v>5.402939171616758E-5</v>
      </c>
      <c r="S188" s="11">
        <v>1</v>
      </c>
      <c r="T188" s="1">
        <f t="shared" si="106"/>
        <v>5.402939171616758E-5</v>
      </c>
      <c r="U188" s="1">
        <f t="shared" si="107"/>
        <v>-7.3504688092779213E-3</v>
      </c>
      <c r="V188" s="91"/>
      <c r="Z188" s="1">
        <f t="shared" si="110"/>
        <v>21522.5</v>
      </c>
      <c r="AA188" s="1">
        <f t="shared" si="111"/>
        <v>4.6258274021840726E-2</v>
      </c>
      <c r="AB188" s="1">
        <f t="shared" si="100"/>
        <v>4.3966144786776143E-2</v>
      </c>
      <c r="AC188" s="1">
        <f t="shared" si="101"/>
        <v>-7.3504688092779213E-3</v>
      </c>
      <c r="AD188" s="1">
        <f t="shared" si="114"/>
        <v>-4.8212990221712521E-3</v>
      </c>
      <c r="AE188" s="1">
        <f t="shared" si="112"/>
        <v>2.3244924261189471E-5</v>
      </c>
      <c r="AF188" s="1">
        <f t="shared" si="108"/>
        <v>-7.3504688092779213E-3</v>
      </c>
      <c r="AG188" s="11"/>
      <c r="AH188" s="1">
        <f t="shared" si="115"/>
        <v>-2.5291697871066684E-3</v>
      </c>
      <c r="AI188" s="1">
        <f t="shared" si="116"/>
        <v>1.2974483296005479E-3</v>
      </c>
      <c r="AJ188" s="1">
        <f t="shared" si="117"/>
        <v>0.14999762742787168</v>
      </c>
      <c r="AK188" s="1">
        <f t="shared" si="118"/>
        <v>4.2913421777895276E-2</v>
      </c>
      <c r="AL188" s="1">
        <f t="shared" si="119"/>
        <v>3.098649897646848</v>
      </c>
      <c r="AM188" s="1">
        <f t="shared" si="120"/>
        <v>46.566472037694936</v>
      </c>
      <c r="AN188" s="1">
        <f t="shared" si="121"/>
        <v>19.985994816837959</v>
      </c>
      <c r="AO188" s="1">
        <f t="shared" si="122"/>
        <v>19.968538248652056</v>
      </c>
      <c r="AP188" s="1">
        <f t="shared" si="123"/>
        <v>19.93005613520976</v>
      </c>
      <c r="AQ188" s="1">
        <f t="shared" si="124"/>
        <v>19.853688951789881</v>
      </c>
      <c r="AR188" s="1">
        <f t="shared" si="125"/>
        <v>19.724177650674758</v>
      </c>
      <c r="AS188" s="1">
        <f t="shared" si="126"/>
        <v>19.541117769843254</v>
      </c>
      <c r="AT188" s="1">
        <f t="shared" si="127"/>
        <v>19.321492757523604</v>
      </c>
      <c r="AU188" s="1">
        <f t="shared" si="128"/>
        <v>19.086676400578131</v>
      </c>
    </row>
    <row r="189" spans="1:47">
      <c r="A189" s="30" t="s">
        <v>147</v>
      </c>
      <c r="B189" s="34" t="s">
        <v>54</v>
      </c>
      <c r="C189" s="33">
        <v>50654.550600000002</v>
      </c>
      <c r="D189" s="33">
        <v>1E-4</v>
      </c>
      <c r="E189" s="1">
        <f t="shared" si="102"/>
        <v>21527.60083964267</v>
      </c>
      <c r="F189" s="1">
        <f t="shared" si="113"/>
        <v>21527.5</v>
      </c>
      <c r="G189" s="1">
        <f t="shared" si="109"/>
        <v>4.1308525003842078E-2</v>
      </c>
      <c r="J189" s="1">
        <f t="shared" si="130"/>
        <v>4.1308525003842078E-2</v>
      </c>
      <c r="O189" s="1">
        <f t="shared" ca="1" si="129"/>
        <v>2.9173752612573267E-2</v>
      </c>
      <c r="P189" s="1">
        <f t="shared" si="103"/>
        <v>4.8819813562814014E-2</v>
      </c>
      <c r="Q189" s="27">
        <f t="shared" si="104"/>
        <v>35636.050600000002</v>
      </c>
      <c r="R189" s="1">
        <f t="shared" si="105"/>
        <v>5.6419455816142707E-5</v>
      </c>
      <c r="S189" s="11">
        <v>1</v>
      </c>
      <c r="T189" s="1">
        <f t="shared" si="106"/>
        <v>5.6419455816142707E-5</v>
      </c>
      <c r="U189" s="1">
        <f t="shared" si="107"/>
        <v>-7.5112885589719361E-3</v>
      </c>
      <c r="V189" s="91"/>
      <c r="Z189" s="1">
        <f t="shared" si="110"/>
        <v>21527.5</v>
      </c>
      <c r="AA189" s="1">
        <f t="shared" si="111"/>
        <v>4.630879483920735E-2</v>
      </c>
      <c r="AB189" s="1">
        <f t="shared" si="100"/>
        <v>4.3819543727448743E-2</v>
      </c>
      <c r="AC189" s="1">
        <f t="shared" si="101"/>
        <v>-7.5112885589719361E-3</v>
      </c>
      <c r="AD189" s="1">
        <f t="shared" si="114"/>
        <v>-5.0002698353652716E-3</v>
      </c>
      <c r="AE189" s="1">
        <f t="shared" si="112"/>
        <v>2.5002698426463842E-5</v>
      </c>
      <c r="AF189" s="1">
        <f t="shared" si="108"/>
        <v>-7.5112885589719361E-3</v>
      </c>
      <c r="AG189" s="11"/>
      <c r="AH189" s="1">
        <f t="shared" si="115"/>
        <v>-2.5110187236066618E-3</v>
      </c>
      <c r="AI189" s="1">
        <f t="shared" si="116"/>
        <v>1.2947133588819826E-3</v>
      </c>
      <c r="AJ189" s="1">
        <f t="shared" si="117"/>
        <v>0.14993456907653616</v>
      </c>
      <c r="AK189" s="1">
        <f t="shared" si="118"/>
        <v>4.2849724815184245E-2</v>
      </c>
      <c r="AL189" s="1">
        <f t="shared" si="119"/>
        <v>3.0987136772730892</v>
      </c>
      <c r="AM189" s="1">
        <f t="shared" si="120"/>
        <v>46.635757845631773</v>
      </c>
      <c r="AN189" s="1">
        <f t="shared" si="121"/>
        <v>19.987343961197801</v>
      </c>
      <c r="AO189" s="1">
        <f t="shared" si="122"/>
        <v>19.970062205649647</v>
      </c>
      <c r="AP189" s="1">
        <f t="shared" si="123"/>
        <v>19.931841268764124</v>
      </c>
      <c r="AQ189" s="1">
        <f t="shared" si="124"/>
        <v>19.855742237141829</v>
      </c>
      <c r="AR189" s="1">
        <f t="shared" si="125"/>
        <v>19.726314713497977</v>
      </c>
      <c r="AS189" s="1">
        <f t="shared" si="126"/>
        <v>19.543005029326512</v>
      </c>
      <c r="AT189" s="1">
        <f t="shared" si="127"/>
        <v>19.322843446583157</v>
      </c>
      <c r="AU189" s="1">
        <f t="shared" si="128"/>
        <v>19.087361482684052</v>
      </c>
    </row>
    <row r="190" spans="1:47">
      <c r="A190" s="16" t="s">
        <v>340</v>
      </c>
      <c r="B190" s="16" t="s">
        <v>50</v>
      </c>
      <c r="C190" s="17">
        <v>50667.462</v>
      </c>
      <c r="D190" s="17" t="s">
        <v>138</v>
      </c>
      <c r="E190" s="1">
        <f t="shared" si="102"/>
        <v>21559.119296482768</v>
      </c>
      <c r="F190" s="1">
        <f t="shared" si="113"/>
        <v>21559</v>
      </c>
      <c r="G190" s="1">
        <f t="shared" si="109"/>
        <v>4.8869289996218868E-2</v>
      </c>
      <c r="J190" s="1">
        <f t="shared" si="130"/>
        <v>4.8869289996218868E-2</v>
      </c>
      <c r="O190" s="1">
        <f t="shared" ca="1" si="129"/>
        <v>2.9530556833891775E-2</v>
      </c>
      <c r="P190" s="1">
        <f t="shared" si="103"/>
        <v>4.9023941248869454E-2</v>
      </c>
      <c r="Q190" s="27">
        <f t="shared" si="104"/>
        <v>35648.962</v>
      </c>
      <c r="R190" s="1">
        <f t="shared" si="105"/>
        <v>2.3917009946395588E-8</v>
      </c>
      <c r="S190" s="11">
        <v>1</v>
      </c>
      <c r="T190" s="1">
        <f t="shared" si="106"/>
        <v>2.3917009946395588E-8</v>
      </c>
      <c r="U190" s="1">
        <f t="shared" si="107"/>
        <v>-1.5465125265058666E-4</v>
      </c>
      <c r="V190" s="91"/>
      <c r="Z190" s="1">
        <f t="shared" si="110"/>
        <v>21559</v>
      </c>
      <c r="AA190" s="1">
        <f t="shared" si="111"/>
        <v>4.6625968642900938E-2</v>
      </c>
      <c r="AB190" s="1">
        <f t="shared" si="100"/>
        <v>5.1267262602187384E-2</v>
      </c>
      <c r="AC190" s="1">
        <f t="shared" si="101"/>
        <v>-1.5465125265058666E-4</v>
      </c>
      <c r="AD190" s="1">
        <f t="shared" si="114"/>
        <v>2.24332135331793E-3</v>
      </c>
      <c r="AE190" s="1">
        <f t="shared" si="112"/>
        <v>5.0324906942521888E-6</v>
      </c>
      <c r="AF190" s="1">
        <f t="shared" si="108"/>
        <v>-1.5465125265058666E-4</v>
      </c>
      <c r="AG190" s="11"/>
      <c r="AH190" s="1">
        <f t="shared" si="115"/>
        <v>-2.3979726059685175E-3</v>
      </c>
      <c r="AI190" s="1">
        <f t="shared" si="116"/>
        <v>1.2779137061527113E-3</v>
      </c>
      <c r="AJ190" s="1">
        <f t="shared" si="117"/>
        <v>0.14954514215992273</v>
      </c>
      <c r="AK190" s="1">
        <f t="shared" si="118"/>
        <v>4.2456363840061927E-2</v>
      </c>
      <c r="AL190" s="1">
        <f t="shared" si="119"/>
        <v>3.0991075448803596</v>
      </c>
      <c r="AM190" s="1">
        <f t="shared" si="120"/>
        <v>47.068236870534072</v>
      </c>
      <c r="AN190" s="1">
        <f t="shared" si="121"/>
        <v>19.995738990728391</v>
      </c>
      <c r="AO190" s="1">
        <f t="shared" si="122"/>
        <v>19.979530756154563</v>
      </c>
      <c r="AP190" s="1">
        <f t="shared" si="123"/>
        <v>19.942940437746287</v>
      </c>
      <c r="AQ190" s="1">
        <f t="shared" si="124"/>
        <v>19.868553660596067</v>
      </c>
      <c r="AR190" s="1">
        <f t="shared" si="125"/>
        <v>19.739709329845049</v>
      </c>
      <c r="AS190" s="1">
        <f t="shared" si="126"/>
        <v>19.554873297813383</v>
      </c>
      <c r="AT190" s="1">
        <f t="shared" si="127"/>
        <v>19.331350233552708</v>
      </c>
      <c r="AU190" s="1">
        <f t="shared" si="128"/>
        <v>19.091677499951349</v>
      </c>
    </row>
    <row r="191" spans="1:47">
      <c r="A191" s="99" t="s">
        <v>330</v>
      </c>
      <c r="B191" s="99" t="s">
        <v>50</v>
      </c>
      <c r="C191" s="100">
        <v>50998.475200000001</v>
      </c>
      <c r="D191" s="100" t="s">
        <v>138</v>
      </c>
      <c r="E191" s="1">
        <f t="shared" si="102"/>
        <v>22367.166855826064</v>
      </c>
      <c r="F191" s="1">
        <f t="shared" si="113"/>
        <v>22367</v>
      </c>
      <c r="G191" s="1">
        <f t="shared" si="109"/>
        <v>6.835177000175463E-2</v>
      </c>
      <c r="J191" s="1">
        <f t="shared" si="130"/>
        <v>6.835177000175463E-2</v>
      </c>
      <c r="O191" s="1">
        <f t="shared" ca="1" si="129"/>
        <v>3.8682868288665295E-2</v>
      </c>
      <c r="P191" s="1">
        <f t="shared" si="103"/>
        <v>5.4376931759564942E-2</v>
      </c>
      <c r="Q191" s="27">
        <f t="shared" si="104"/>
        <v>35979.975200000001</v>
      </c>
      <c r="R191" s="1">
        <f t="shared" si="105"/>
        <v>1.9529610389536737E-4</v>
      </c>
      <c r="S191" s="11">
        <v>1</v>
      </c>
      <c r="T191" s="1">
        <f t="shared" si="106"/>
        <v>1.9529610389536737E-4</v>
      </c>
      <c r="U191" s="1">
        <f t="shared" si="107"/>
        <v>1.3974838242189688E-2</v>
      </c>
      <c r="V191" s="91"/>
      <c r="Z191" s="1">
        <f t="shared" si="110"/>
        <v>22367</v>
      </c>
      <c r="AA191" s="1">
        <f t="shared" si="111"/>
        <v>5.4358055547360958E-2</v>
      </c>
      <c r="AB191" s="1">
        <f t="shared" si="100"/>
        <v>6.8370646213958608E-2</v>
      </c>
      <c r="AC191" s="1">
        <f t="shared" si="101"/>
        <v>1.3974838242189688E-2</v>
      </c>
      <c r="AD191" s="1">
        <f t="shared" si="114"/>
        <v>1.3993714454393673E-2</v>
      </c>
      <c r="AE191" s="1">
        <f t="shared" si="112"/>
        <v>1.9582404423110642E-4</v>
      </c>
      <c r="AF191" s="1">
        <f t="shared" si="108"/>
        <v>1.3974838242189688E-2</v>
      </c>
      <c r="AG191" s="11"/>
      <c r="AH191" s="1">
        <f t="shared" si="115"/>
        <v>-1.8876212203983139E-5</v>
      </c>
      <c r="AI191" s="1">
        <f t="shared" si="116"/>
        <v>9.984833633445156E-4</v>
      </c>
      <c r="AJ191" s="1">
        <f t="shared" si="117"/>
        <v>0.14243256557950079</v>
      </c>
      <c r="AK191" s="1">
        <f t="shared" si="118"/>
        <v>3.5274895312625287E-2</v>
      </c>
      <c r="AL191" s="1">
        <f t="shared" si="119"/>
        <v>3.1062971656890763</v>
      </c>
      <c r="AM191" s="1">
        <f t="shared" si="120"/>
        <v>56.658584030243617</v>
      </c>
      <c r="AN191" s="1">
        <f t="shared" si="121"/>
        <v>20.170459823483956</v>
      </c>
      <c r="AO191" s="1">
        <f t="shared" si="122"/>
        <v>20.168438132675234</v>
      </c>
      <c r="AP191" s="1">
        <f t="shared" si="123"/>
        <v>20.160448181339898</v>
      </c>
      <c r="AQ191" s="1">
        <f t="shared" si="124"/>
        <v>20.130974696610242</v>
      </c>
      <c r="AR191" s="1">
        <f t="shared" si="125"/>
        <v>20.041087521707055</v>
      </c>
      <c r="AS191" s="1">
        <f t="shared" si="126"/>
        <v>19.845028396626521</v>
      </c>
      <c r="AT191" s="1">
        <f t="shared" si="127"/>
        <v>19.547812525277902</v>
      </c>
      <c r="AU191" s="1">
        <f t="shared" si="128"/>
        <v>19.202386768268088</v>
      </c>
    </row>
    <row r="192" spans="1:47">
      <c r="A192" s="99" t="s">
        <v>330</v>
      </c>
      <c r="B192" s="99" t="s">
        <v>50</v>
      </c>
      <c r="C192" s="100">
        <v>51007.476999999999</v>
      </c>
      <c r="D192" s="100" t="s">
        <v>138</v>
      </c>
      <c r="E192" s="1">
        <f t="shared" si="102"/>
        <v>22389.14145538794</v>
      </c>
      <c r="F192" s="1">
        <f t="shared" si="113"/>
        <v>22389</v>
      </c>
      <c r="G192" s="1">
        <f t="shared" si="109"/>
        <v>5.7946589993662201E-2</v>
      </c>
      <c r="J192" s="1">
        <f t="shared" si="130"/>
        <v>5.7946589993662201E-2</v>
      </c>
      <c r="O192" s="1">
        <f t="shared" ca="1" si="129"/>
        <v>3.8932064887681417E-2</v>
      </c>
      <c r="P192" s="1">
        <f t="shared" si="103"/>
        <v>5.452582983958347E-2</v>
      </c>
      <c r="Q192" s="27">
        <f t="shared" si="104"/>
        <v>35988.976999999999</v>
      </c>
      <c r="R192" s="1">
        <f t="shared" si="105"/>
        <v>1.1701600031732742E-5</v>
      </c>
      <c r="S192" s="11">
        <v>1</v>
      </c>
      <c r="T192" s="1">
        <f t="shared" si="106"/>
        <v>1.1701600031732742E-5</v>
      </c>
      <c r="U192" s="1">
        <f t="shared" si="107"/>
        <v>3.4207601540787308E-3</v>
      </c>
      <c r="V192" s="91"/>
      <c r="Z192" s="1">
        <f t="shared" si="110"/>
        <v>22389</v>
      </c>
      <c r="AA192" s="1">
        <f t="shared" si="111"/>
        <v>5.4562370984501084E-2</v>
      </c>
      <c r="AB192" s="1">
        <f t="shared" si="100"/>
        <v>5.7910048848744587E-2</v>
      </c>
      <c r="AC192" s="1">
        <f t="shared" si="101"/>
        <v>3.4207601540787308E-3</v>
      </c>
      <c r="AD192" s="1">
        <f t="shared" si="114"/>
        <v>3.3842190091611171E-3</v>
      </c>
      <c r="AE192" s="1">
        <f t="shared" si="112"/>
        <v>1.1452938301967453E-5</v>
      </c>
      <c r="AF192" s="1">
        <f t="shared" si="108"/>
        <v>3.4207601540787308E-3</v>
      </c>
      <c r="AG192" s="11"/>
      <c r="AH192" s="1">
        <f t="shared" si="115"/>
        <v>3.6541144917615385E-5</v>
      </c>
      <c r="AI192" s="1">
        <f t="shared" si="116"/>
        <v>9.9330636643824022E-4</v>
      </c>
      <c r="AJ192" s="1">
        <f t="shared" si="117"/>
        <v>0.14228699568666009</v>
      </c>
      <c r="AK192" s="1">
        <f t="shared" si="118"/>
        <v>3.5127973995001935E-2</v>
      </c>
      <c r="AL192" s="1">
        <f t="shared" si="119"/>
        <v>3.1064442334704832</v>
      </c>
      <c r="AM192" s="1">
        <f t="shared" si="120"/>
        <v>56.895703620985948</v>
      </c>
      <c r="AN192" s="1">
        <f t="shared" si="121"/>
        <v>20.174508509341411</v>
      </c>
      <c r="AO192" s="1">
        <f t="shared" si="122"/>
        <v>20.17262334502567</v>
      </c>
      <c r="AP192" s="1">
        <f t="shared" si="123"/>
        <v>20.165045710900483</v>
      </c>
      <c r="AQ192" s="1">
        <f t="shared" si="124"/>
        <v>20.13657758250417</v>
      </c>
      <c r="AR192" s="1">
        <f t="shared" si="125"/>
        <v>20.048144203694953</v>
      </c>
      <c r="AS192" s="1">
        <f t="shared" si="126"/>
        <v>19.852503624347428</v>
      </c>
      <c r="AT192" s="1">
        <f t="shared" si="127"/>
        <v>19.553652921006154</v>
      </c>
      <c r="AU192" s="1">
        <f t="shared" si="128"/>
        <v>19.205401129534135</v>
      </c>
    </row>
    <row r="193" spans="1:47">
      <c r="A193" s="99" t="s">
        <v>330</v>
      </c>
      <c r="B193" s="99" t="s">
        <v>54</v>
      </c>
      <c r="C193" s="100">
        <v>51015.467700000001</v>
      </c>
      <c r="D193" s="100" t="s">
        <v>138</v>
      </c>
      <c r="E193" s="1">
        <f t="shared" si="102"/>
        <v>22408.647824416264</v>
      </c>
      <c r="F193" s="1">
        <f t="shared" si="113"/>
        <v>22408.5</v>
      </c>
      <c r="G193" s="1">
        <f t="shared" si="109"/>
        <v>6.055563499830896E-2</v>
      </c>
      <c r="J193" s="1">
        <f t="shared" si="130"/>
        <v>6.055563499830896E-2</v>
      </c>
      <c r="O193" s="1">
        <f t="shared" ca="1" si="129"/>
        <v>3.9152943691354747E-2</v>
      </c>
      <c r="P193" s="1">
        <f t="shared" si="103"/>
        <v>5.4657947211869486E-2</v>
      </c>
      <c r="Q193" s="27">
        <f t="shared" si="104"/>
        <v>35996.967700000001</v>
      </c>
      <c r="R193" s="1">
        <f t="shared" si="105"/>
        <v>3.478272122631735E-5</v>
      </c>
      <c r="S193" s="11">
        <v>1</v>
      </c>
      <c r="T193" s="1">
        <f t="shared" si="106"/>
        <v>3.478272122631735E-5</v>
      </c>
      <c r="U193" s="1">
        <f t="shared" si="107"/>
        <v>5.8976877864394747E-3</v>
      </c>
      <c r="V193" s="91"/>
      <c r="Z193" s="1">
        <f t="shared" si="110"/>
        <v>22408.5</v>
      </c>
      <c r="AA193" s="1">
        <f t="shared" si="111"/>
        <v>5.4743323567748026E-2</v>
      </c>
      <c r="AB193" s="1">
        <f t="shared" si="100"/>
        <v>6.047025864243042E-2</v>
      </c>
      <c r="AC193" s="1">
        <f t="shared" si="101"/>
        <v>5.8976877864394747E-3</v>
      </c>
      <c r="AD193" s="1">
        <f t="shared" si="114"/>
        <v>5.8123114305609347E-3</v>
      </c>
      <c r="AE193" s="1">
        <f t="shared" si="112"/>
        <v>3.3782964165829298E-5</v>
      </c>
      <c r="AF193" s="1">
        <f t="shared" si="108"/>
        <v>5.8976877864394747E-3</v>
      </c>
      <c r="AG193" s="11"/>
      <c r="AH193" s="1">
        <f t="shared" si="115"/>
        <v>8.5376355878542107E-5</v>
      </c>
      <c r="AI193" s="1">
        <f t="shared" si="116"/>
        <v>9.8878421314596565E-4</v>
      </c>
      <c r="AJ193" s="1">
        <f t="shared" si="117"/>
        <v>0.14215933652182211</v>
      </c>
      <c r="AK193" s="1">
        <f t="shared" si="118"/>
        <v>3.4999131613887603E-2</v>
      </c>
      <c r="AL193" s="1">
        <f t="shared" si="119"/>
        <v>3.1065732036667244</v>
      </c>
      <c r="AM193" s="1">
        <f t="shared" si="120"/>
        <v>57.105283108954936</v>
      </c>
      <c r="AN193" s="1">
        <f t="shared" si="121"/>
        <v>20.178076350315855</v>
      </c>
      <c r="AO193" s="1">
        <f t="shared" si="122"/>
        <v>20.176305736277527</v>
      </c>
      <c r="AP193" s="1">
        <f t="shared" si="123"/>
        <v>20.169080000988274</v>
      </c>
      <c r="AQ193" s="1">
        <f t="shared" si="124"/>
        <v>20.141487042359749</v>
      </c>
      <c r="AR193" s="1">
        <f t="shared" si="125"/>
        <v>20.054348746337997</v>
      </c>
      <c r="AS193" s="1">
        <f t="shared" si="126"/>
        <v>19.859108940259755</v>
      </c>
      <c r="AT193" s="1">
        <f t="shared" si="127"/>
        <v>19.558826990816389</v>
      </c>
      <c r="AU193" s="1">
        <f t="shared" si="128"/>
        <v>19.208072949747226</v>
      </c>
    </row>
    <row r="194" spans="1:47">
      <c r="A194" s="99" t="s">
        <v>330</v>
      </c>
      <c r="B194" s="99" t="s">
        <v>54</v>
      </c>
      <c r="C194" s="100">
        <v>51020.380700000002</v>
      </c>
      <c r="D194" s="100" t="s">
        <v>138</v>
      </c>
      <c r="E194" s="1">
        <f t="shared" si="102"/>
        <v>22420.641115496663</v>
      </c>
      <c r="F194" s="1">
        <f t="shared" si="113"/>
        <v>22420.5</v>
      </c>
      <c r="G194" s="1">
        <f t="shared" si="109"/>
        <v>5.7807354998658411E-2</v>
      </c>
      <c r="J194" s="1">
        <f t="shared" si="130"/>
        <v>5.7807354998658411E-2</v>
      </c>
      <c r="O194" s="1">
        <f t="shared" ca="1" si="129"/>
        <v>3.9288869108999924E-2</v>
      </c>
      <c r="P194" s="1">
        <f t="shared" si="103"/>
        <v>5.4739315383907527E-2</v>
      </c>
      <c r="Q194" s="27">
        <f t="shared" si="104"/>
        <v>36001.880700000002</v>
      </c>
      <c r="R194" s="1">
        <f t="shared" si="105"/>
        <v>9.4128670776807502E-6</v>
      </c>
      <c r="S194" s="11">
        <v>1</v>
      </c>
      <c r="T194" s="1">
        <f t="shared" si="106"/>
        <v>9.4128670776807502E-6</v>
      </c>
      <c r="U194" s="1">
        <f t="shared" si="107"/>
        <v>3.0680396147508837E-3</v>
      </c>
      <c r="V194" s="91"/>
      <c r="Z194" s="1">
        <f t="shared" si="110"/>
        <v>22420.5</v>
      </c>
      <c r="AA194" s="1">
        <f t="shared" si="111"/>
        <v>5.4854613524509717E-2</v>
      </c>
      <c r="AB194" s="1">
        <f t="shared" si="100"/>
        <v>5.7692056858056222E-2</v>
      </c>
      <c r="AC194" s="1">
        <f t="shared" si="101"/>
        <v>3.0680396147508837E-3</v>
      </c>
      <c r="AD194" s="1">
        <f t="shared" si="114"/>
        <v>2.9527414741486943E-3</v>
      </c>
      <c r="AE194" s="1">
        <f t="shared" si="112"/>
        <v>8.7186822131578037E-6</v>
      </c>
      <c r="AF194" s="1">
        <f t="shared" si="108"/>
        <v>3.0680396147508837E-3</v>
      </c>
      <c r="AG194" s="11"/>
      <c r="AH194" s="1">
        <f t="shared" si="115"/>
        <v>1.1529814060218675E-4</v>
      </c>
      <c r="AI194" s="1">
        <f t="shared" si="116"/>
        <v>9.8603173438727154E-4</v>
      </c>
      <c r="AJ194" s="1">
        <f t="shared" si="117"/>
        <v>0.14208140303608444</v>
      </c>
      <c r="AK194" s="1">
        <f t="shared" si="118"/>
        <v>3.4920476684145503E-2</v>
      </c>
      <c r="AL194" s="1">
        <f t="shared" si="119"/>
        <v>3.106651936337693</v>
      </c>
      <c r="AM194" s="1">
        <f t="shared" si="120"/>
        <v>57.233985948559294</v>
      </c>
      <c r="AN194" s="1">
        <f t="shared" si="121"/>
        <v>20.180262435760543</v>
      </c>
      <c r="AO194" s="1">
        <f t="shared" si="122"/>
        <v>20.178559405848148</v>
      </c>
      <c r="AP194" s="1">
        <f t="shared" si="123"/>
        <v>20.171544010790125</v>
      </c>
      <c r="AQ194" s="1">
        <f t="shared" si="124"/>
        <v>20.144482100067091</v>
      </c>
      <c r="AR194" s="1">
        <f t="shared" si="125"/>
        <v>20.058143511055018</v>
      </c>
      <c r="AS194" s="1">
        <f t="shared" si="126"/>
        <v>19.863164153280685</v>
      </c>
      <c r="AT194" s="1">
        <f t="shared" si="127"/>
        <v>19.562009790372304</v>
      </c>
      <c r="AU194" s="1">
        <f t="shared" si="128"/>
        <v>19.209717146801434</v>
      </c>
    </row>
    <row r="195" spans="1:47">
      <c r="A195" s="16" t="s">
        <v>343</v>
      </c>
      <c r="B195" s="16" t="s">
        <v>54</v>
      </c>
      <c r="C195" s="17">
        <v>51022.007299999997</v>
      </c>
      <c r="D195" s="17" t="s">
        <v>138</v>
      </c>
      <c r="E195" s="1">
        <f t="shared" si="102"/>
        <v>22424.611863974442</v>
      </c>
      <c r="F195" s="1">
        <f t="shared" si="113"/>
        <v>22424.5</v>
      </c>
      <c r="G195" s="1">
        <f t="shared" si="109"/>
        <v>4.5824594999430701E-2</v>
      </c>
      <c r="K195" s="1">
        <f>G195</f>
        <v>4.5824594999430701E-2</v>
      </c>
      <c r="O195" s="1">
        <f t="shared" ca="1" si="129"/>
        <v>3.933417758154828E-2</v>
      </c>
      <c r="P195" s="1">
        <f t="shared" si="103"/>
        <v>5.4766449142622131E-2</v>
      </c>
      <c r="Q195" s="27">
        <f t="shared" si="104"/>
        <v>36003.507299999997</v>
      </c>
      <c r="R195" s="1">
        <f t="shared" si="105"/>
        <v>7.9956755518109749E-5</v>
      </c>
      <c r="S195" s="11">
        <v>1</v>
      </c>
      <c r="T195" s="1">
        <f t="shared" si="106"/>
        <v>7.9956755518109749E-5</v>
      </c>
      <c r="U195" s="1">
        <f t="shared" si="107"/>
        <v>-8.94185414319143E-3</v>
      </c>
      <c r="V195" s="91"/>
      <c r="Z195" s="1">
        <f t="shared" si="110"/>
        <v>22424.5</v>
      </c>
      <c r="AA195" s="1">
        <f t="shared" si="111"/>
        <v>5.4891699345672659E-2</v>
      </c>
      <c r="AB195" s="1">
        <f t="shared" si="100"/>
        <v>4.5699344796380173E-2</v>
      </c>
      <c r="AC195" s="1">
        <f t="shared" si="101"/>
        <v>-8.94185414319143E-3</v>
      </c>
      <c r="AD195" s="1">
        <f t="shared" si="114"/>
        <v>-9.0671043462419582E-3</v>
      </c>
      <c r="AE195" s="1">
        <f t="shared" si="112"/>
        <v>8.2212381225639806E-5</v>
      </c>
      <c r="AF195" s="1">
        <f t="shared" si="108"/>
        <v>-8.94185414319143E-3</v>
      </c>
      <c r="AG195" s="11"/>
      <c r="AH195" s="1">
        <f t="shared" si="115"/>
        <v>1.2525020305053156E-4</v>
      </c>
      <c r="AI195" s="1">
        <f t="shared" si="116"/>
        <v>9.8511930956590721E-4</v>
      </c>
      <c r="AJ195" s="1">
        <f t="shared" si="117"/>
        <v>0.14205552974223312</v>
      </c>
      <c r="AK195" s="1">
        <f t="shared" si="118"/>
        <v>3.4894364025331318E-2</v>
      </c>
      <c r="AL195" s="1">
        <f t="shared" si="119"/>
        <v>3.1066780747578928</v>
      </c>
      <c r="AM195" s="1">
        <f t="shared" si="120"/>
        <v>57.276842266885751</v>
      </c>
      <c r="AN195" s="1">
        <f t="shared" si="121"/>
        <v>20.180989541800542</v>
      </c>
      <c r="AO195" s="1">
        <f t="shared" si="122"/>
        <v>20.179308559620058</v>
      </c>
      <c r="AP195" s="1">
        <f t="shared" si="123"/>
        <v>20.172362239940906</v>
      </c>
      <c r="AQ195" s="1">
        <f t="shared" si="124"/>
        <v>20.145476064918778</v>
      </c>
      <c r="AR195" s="1">
        <f t="shared" si="125"/>
        <v>20.059404474345051</v>
      </c>
      <c r="AS195" s="1">
        <f t="shared" si="126"/>
        <v>19.864514261348155</v>
      </c>
      <c r="AT195" s="1">
        <f t="shared" si="127"/>
        <v>19.563070512122479</v>
      </c>
      <c r="AU195" s="1">
        <f t="shared" si="128"/>
        <v>19.210265212486171</v>
      </c>
    </row>
    <row r="196" spans="1:47">
      <c r="A196" s="99" t="s">
        <v>344</v>
      </c>
      <c r="B196" s="99" t="s">
        <v>50</v>
      </c>
      <c r="C196" s="100">
        <v>51023.0357</v>
      </c>
      <c r="D196" s="100" t="s">
        <v>241</v>
      </c>
      <c r="E196" s="1">
        <f t="shared" si="102"/>
        <v>22427.122326125289</v>
      </c>
      <c r="F196" s="1">
        <f t="shared" si="113"/>
        <v>22427</v>
      </c>
      <c r="G196" s="1">
        <f t="shared" si="109"/>
        <v>5.0110370000766125E-2</v>
      </c>
      <c r="K196" s="1">
        <f>G196</f>
        <v>5.0110370000766125E-2</v>
      </c>
      <c r="O196" s="1">
        <f t="shared" ca="1" si="129"/>
        <v>3.9362495376891016E-2</v>
      </c>
      <c r="P196" s="1">
        <f t="shared" si="103"/>
        <v>5.4783410543598539E-2</v>
      </c>
      <c r="Q196" s="27">
        <f t="shared" si="104"/>
        <v>36004.5357</v>
      </c>
      <c r="R196" s="1">
        <f t="shared" si="105"/>
        <v>2.1837307914955467E-5</v>
      </c>
      <c r="S196" s="11">
        <v>1</v>
      </c>
      <c r="T196" s="1">
        <f t="shared" si="106"/>
        <v>2.1837307914955467E-5</v>
      </c>
      <c r="U196" s="1">
        <f t="shared" si="107"/>
        <v>-4.6730405428324143E-3</v>
      </c>
      <c r="V196" s="91"/>
      <c r="Z196" s="1">
        <f t="shared" si="110"/>
        <v>22427</v>
      </c>
      <c r="AA196" s="1">
        <f t="shared" si="111"/>
        <v>5.4914875266960692E-2</v>
      </c>
      <c r="AB196" s="1">
        <f t="shared" si="100"/>
        <v>4.9978905277403972E-2</v>
      </c>
      <c r="AC196" s="1">
        <f t="shared" si="101"/>
        <v>-4.6730405428324143E-3</v>
      </c>
      <c r="AD196" s="1">
        <f t="shared" si="114"/>
        <v>-4.804505266194567E-3</v>
      </c>
      <c r="AE196" s="1">
        <f t="shared" si="112"/>
        <v>2.3083270852891326E-5</v>
      </c>
      <c r="AF196" s="1">
        <f t="shared" si="108"/>
        <v>-4.6730405428324143E-3</v>
      </c>
      <c r="AG196" s="11"/>
      <c r="AH196" s="1">
        <f t="shared" si="115"/>
        <v>1.3146472336215455E-4</v>
      </c>
      <c r="AI196" s="1">
        <f t="shared" si="116"/>
        <v>9.8455032095090544E-4</v>
      </c>
      <c r="AJ196" s="1">
        <f t="shared" si="117"/>
        <v>0.14203938528661222</v>
      </c>
      <c r="AK196" s="1">
        <f t="shared" si="118"/>
        <v>3.4878070247961974E-2</v>
      </c>
      <c r="AL196" s="1">
        <f t="shared" si="119"/>
        <v>3.1066943845977599</v>
      </c>
      <c r="AM196" s="1">
        <f t="shared" si="120"/>
        <v>57.303616256911702</v>
      </c>
      <c r="AN196" s="1">
        <f t="shared" si="121"/>
        <v>20.181443582302755</v>
      </c>
      <c r="AO196" s="1">
        <f t="shared" si="122"/>
        <v>20.179776259581846</v>
      </c>
      <c r="AP196" s="1">
        <f t="shared" si="123"/>
        <v>20.172872850295335</v>
      </c>
      <c r="AQ196" s="1">
        <f t="shared" si="124"/>
        <v>20.146096184105343</v>
      </c>
      <c r="AR196" s="1">
        <f t="shared" si="125"/>
        <v>20.06019157221192</v>
      </c>
      <c r="AS196" s="1">
        <f t="shared" si="126"/>
        <v>19.865357664497175</v>
      </c>
      <c r="AT196" s="1">
        <f t="shared" si="127"/>
        <v>19.563733409411075</v>
      </c>
      <c r="AU196" s="1">
        <f t="shared" si="128"/>
        <v>19.210607753539133</v>
      </c>
    </row>
    <row r="197" spans="1:47">
      <c r="A197" s="99" t="s">
        <v>330</v>
      </c>
      <c r="B197" s="99" t="s">
        <v>54</v>
      </c>
      <c r="C197" s="100">
        <v>51040.469100000002</v>
      </c>
      <c r="D197" s="100" t="s">
        <v>138</v>
      </c>
      <c r="E197" s="1">
        <f t="shared" si="102"/>
        <v>22469.679590672615</v>
      </c>
      <c r="F197" s="1">
        <f t="shared" si="113"/>
        <v>22469.5</v>
      </c>
      <c r="G197" s="1">
        <f t="shared" si="109"/>
        <v>7.3568544998124707E-2</v>
      </c>
      <c r="J197" s="1">
        <f>G197</f>
        <v>7.3568544998124707E-2</v>
      </c>
      <c r="O197" s="1">
        <f t="shared" ca="1" si="129"/>
        <v>3.9843897897717639E-2</v>
      </c>
      <c r="P197" s="1">
        <f t="shared" si="103"/>
        <v>5.5072084108125863E-2</v>
      </c>
      <c r="Q197" s="27">
        <f t="shared" si="104"/>
        <v>36021.969100000002</v>
      </c>
      <c r="R197" s="1">
        <f t="shared" si="105"/>
        <v>3.4211906545525688E-4</v>
      </c>
      <c r="S197" s="11">
        <v>1</v>
      </c>
      <c r="T197" s="1">
        <f t="shared" si="106"/>
        <v>3.4211906545525688E-4</v>
      </c>
      <c r="U197" s="1">
        <f t="shared" si="107"/>
        <v>1.8496460889998845E-2</v>
      </c>
      <c r="V197" s="91"/>
      <c r="Z197" s="1">
        <f t="shared" si="110"/>
        <v>22469.5</v>
      </c>
      <c r="AA197" s="1">
        <f t="shared" si="111"/>
        <v>5.530855618931655E-2</v>
      </c>
      <c r="AB197" s="1">
        <f t="shared" si="100"/>
        <v>7.3332072916934013E-2</v>
      </c>
      <c r="AC197" s="1">
        <f t="shared" si="101"/>
        <v>1.8496460889998845E-2</v>
      </c>
      <c r="AD197" s="1">
        <f t="shared" si="114"/>
        <v>1.8259988808808157E-2</v>
      </c>
      <c r="AE197" s="1">
        <f t="shared" si="112"/>
        <v>3.3342719129779913E-4</v>
      </c>
      <c r="AF197" s="1">
        <f t="shared" si="108"/>
        <v>1.8496460889998845E-2</v>
      </c>
      <c r="AG197" s="11"/>
      <c r="AH197" s="1">
        <f t="shared" si="115"/>
        <v>2.3647208119068788E-4</v>
      </c>
      <c r="AI197" s="1">
        <f t="shared" si="116"/>
        <v>9.7502479252642438E-4</v>
      </c>
      <c r="AJ197" s="1">
        <f t="shared" si="117"/>
        <v>0.14176797386512907</v>
      </c>
      <c r="AK197" s="1">
        <f t="shared" si="118"/>
        <v>3.4604152834039857E-2</v>
      </c>
      <c r="AL197" s="1">
        <f t="shared" si="119"/>
        <v>3.1069685706540522</v>
      </c>
      <c r="AM197" s="1">
        <f t="shared" si="120"/>
        <v>57.757491951462612</v>
      </c>
      <c r="AN197" s="1">
        <f t="shared" si="121"/>
        <v>20.189115923530974</v>
      </c>
      <c r="AO197" s="1">
        <f t="shared" si="122"/>
        <v>20.187667126762918</v>
      </c>
      <c r="AP197" s="1">
        <f t="shared" si="123"/>
        <v>20.181462968794392</v>
      </c>
      <c r="AQ197" s="1">
        <f t="shared" si="124"/>
        <v>20.156509332521573</v>
      </c>
      <c r="AR197" s="1">
        <f t="shared" si="125"/>
        <v>20.073454323097142</v>
      </c>
      <c r="AS197" s="1">
        <f t="shared" si="126"/>
        <v>19.879646553688499</v>
      </c>
      <c r="AT197" s="1">
        <f t="shared" si="127"/>
        <v>19.574996293295658</v>
      </c>
      <c r="AU197" s="1">
        <f t="shared" si="128"/>
        <v>19.216430951439456</v>
      </c>
    </row>
    <row r="198" spans="1:47">
      <c r="A198" s="99" t="s">
        <v>330</v>
      </c>
      <c r="B198" s="99" t="s">
        <v>50</v>
      </c>
      <c r="C198" s="100">
        <v>51069.3321</v>
      </c>
      <c r="D198" s="100" t="s">
        <v>138</v>
      </c>
      <c r="E198" s="1">
        <f t="shared" si="102"/>
        <v>22540.138039777736</v>
      </c>
      <c r="F198" s="1">
        <f t="shared" si="113"/>
        <v>22540</v>
      </c>
      <c r="G198" s="1">
        <f t="shared" si="109"/>
        <v>5.6547399995906744E-2</v>
      </c>
      <c r="J198" s="1">
        <f>G198</f>
        <v>5.6547399995906744E-2</v>
      </c>
      <c r="O198" s="1">
        <f t="shared" ca="1" si="129"/>
        <v>4.0642459726382862E-2</v>
      </c>
      <c r="P198" s="1">
        <f t="shared" si="103"/>
        <v>5.5552316171045793E-2</v>
      </c>
      <c r="Q198" s="27">
        <f t="shared" si="104"/>
        <v>36050.8321</v>
      </c>
      <c r="R198" s="1">
        <f t="shared" si="105"/>
        <v>9.9019181849990003E-7</v>
      </c>
      <c r="S198" s="11">
        <v>1</v>
      </c>
      <c r="T198" s="1">
        <f t="shared" si="106"/>
        <v>9.9019181849990003E-7</v>
      </c>
      <c r="U198" s="1">
        <f t="shared" si="107"/>
        <v>9.9508382486095115E-4</v>
      </c>
      <c r="V198" s="91"/>
      <c r="Z198" s="1">
        <f t="shared" si="110"/>
        <v>22540</v>
      </c>
      <c r="AA198" s="1">
        <f t="shared" si="111"/>
        <v>5.5960405956121673E-2</v>
      </c>
      <c r="AB198" s="1">
        <f t="shared" si="100"/>
        <v>5.6139310210830864E-2</v>
      </c>
      <c r="AC198" s="1">
        <f t="shared" si="101"/>
        <v>9.9508382486095115E-4</v>
      </c>
      <c r="AD198" s="1">
        <f t="shared" si="114"/>
        <v>5.8699403978507148E-4</v>
      </c>
      <c r="AE198" s="1">
        <f t="shared" si="112"/>
        <v>3.4456200274319806E-7</v>
      </c>
      <c r="AF198" s="1">
        <f t="shared" si="108"/>
        <v>9.9508382486095115E-4</v>
      </c>
      <c r="AG198" s="11"/>
      <c r="AH198" s="1">
        <f t="shared" si="115"/>
        <v>4.0808978507587767E-4</v>
      </c>
      <c r="AI198" s="1">
        <f t="shared" si="116"/>
        <v>9.5980924861105432E-4</v>
      </c>
      <c r="AJ198" s="1">
        <f t="shared" si="117"/>
        <v>0.14132989989034006</v>
      </c>
      <c r="AK198" s="1">
        <f t="shared" si="118"/>
        <v>3.4162051242321523E-2</v>
      </c>
      <c r="AL198" s="1">
        <f t="shared" si="119"/>
        <v>3.107411100349315</v>
      </c>
      <c r="AM198" s="1">
        <f t="shared" si="120"/>
        <v>58.505394777557292</v>
      </c>
      <c r="AN198" s="1">
        <f t="shared" si="121"/>
        <v>20.201657531933296</v>
      </c>
      <c r="AO198" s="1">
        <f t="shared" si="122"/>
        <v>20.200518756425595</v>
      </c>
      <c r="AP198" s="1">
        <f t="shared" si="123"/>
        <v>20.195354319108684</v>
      </c>
      <c r="AQ198" s="1">
        <f t="shared" si="124"/>
        <v>20.17326194551012</v>
      </c>
      <c r="AR198" s="1">
        <f t="shared" si="125"/>
        <v>20.094966579720534</v>
      </c>
      <c r="AS198" s="1">
        <f t="shared" si="126"/>
        <v>19.903143471678103</v>
      </c>
      <c r="AT198" s="1">
        <f t="shared" si="127"/>
        <v>19.593652527667196</v>
      </c>
      <c r="AU198" s="1">
        <f t="shared" si="128"/>
        <v>19.226090609132932</v>
      </c>
    </row>
    <row r="199" spans="1:47">
      <c r="A199" s="99" t="s">
        <v>344</v>
      </c>
      <c r="B199" s="99" t="s">
        <v>50</v>
      </c>
      <c r="C199" s="100">
        <v>51331.0982</v>
      </c>
      <c r="D199" s="100" t="s">
        <v>241</v>
      </c>
      <c r="E199" s="1">
        <f t="shared" si="102"/>
        <v>23179.144152596844</v>
      </c>
      <c r="F199" s="1">
        <f t="shared" si="113"/>
        <v>23179</v>
      </c>
      <c r="G199" s="1">
        <f t="shared" si="109"/>
        <v>5.9051490003184881E-2</v>
      </c>
      <c r="K199" s="1">
        <f>G199</f>
        <v>5.9051490003184881E-2</v>
      </c>
      <c r="O199" s="1">
        <f t="shared" ref="O199:O230" ca="1" si="131">+C$11+C$12*$F199</f>
        <v>4.7880488215987171E-2</v>
      </c>
      <c r="P199" s="1">
        <f t="shared" si="103"/>
        <v>5.9983226727809313E-2</v>
      </c>
      <c r="Q199" s="27">
        <f t="shared" si="104"/>
        <v>36312.5982</v>
      </c>
      <c r="R199" s="1">
        <f t="shared" si="105"/>
        <v>8.6813332401386526E-7</v>
      </c>
      <c r="S199" s="11">
        <v>1</v>
      </c>
      <c r="T199" s="1">
        <f t="shared" si="106"/>
        <v>8.6813332401386526E-7</v>
      </c>
      <c r="U199" s="1">
        <f t="shared" si="107"/>
        <v>-9.3173672462443236E-4</v>
      </c>
      <c r="V199" s="91"/>
      <c r="Z199" s="1">
        <f t="shared" si="110"/>
        <v>23179</v>
      </c>
      <c r="AA199" s="1">
        <f t="shared" si="111"/>
        <v>6.1825286567142389E-2</v>
      </c>
      <c r="AB199" s="1">
        <f t="shared" si="100"/>
        <v>5.7209430163851806E-2</v>
      </c>
      <c r="AC199" s="1">
        <f t="shared" si="101"/>
        <v>-9.3173672462443236E-4</v>
      </c>
      <c r="AD199" s="1">
        <f t="shared" si="114"/>
        <v>-2.7737965639575077E-3</v>
      </c>
      <c r="AE199" s="1">
        <f t="shared" si="112"/>
        <v>7.6939473782224756E-6</v>
      </c>
      <c r="AF199" s="1">
        <f t="shared" si="108"/>
        <v>-9.3173672462443236E-4</v>
      </c>
      <c r="AG199" s="11"/>
      <c r="AH199" s="1">
        <f t="shared" si="115"/>
        <v>1.8420598393330725E-3</v>
      </c>
      <c r="AI199" s="1">
        <f t="shared" si="116"/>
        <v>8.4763831018663804E-4</v>
      </c>
      <c r="AJ199" s="1">
        <f t="shared" si="117"/>
        <v>0.13790538614428896</v>
      </c>
      <c r="AK199" s="1">
        <f t="shared" si="118"/>
        <v>3.0706784451044598E-2</v>
      </c>
      <c r="AL199" s="1">
        <f t="shared" si="119"/>
        <v>3.1108694891248865</v>
      </c>
      <c r="AM199" s="1">
        <f t="shared" si="120"/>
        <v>65.092340374102292</v>
      </c>
      <c r="AN199" s="1">
        <f t="shared" si="121"/>
        <v>20.306825691625271</v>
      </c>
      <c r="AO199" s="1">
        <f t="shared" si="122"/>
        <v>20.306757603601589</v>
      </c>
      <c r="AP199" s="1">
        <f t="shared" si="123"/>
        <v>20.30615826628437</v>
      </c>
      <c r="AQ199" s="1">
        <f t="shared" si="124"/>
        <v>20.301011888389265</v>
      </c>
      <c r="AR199" s="1">
        <f t="shared" si="125"/>
        <v>20.263597257304166</v>
      </c>
      <c r="AS199" s="1">
        <f t="shared" si="126"/>
        <v>20.103787316797312</v>
      </c>
      <c r="AT199" s="1">
        <f t="shared" si="127"/>
        <v>19.761083459595383</v>
      </c>
      <c r="AU199" s="1">
        <f t="shared" si="128"/>
        <v>19.31364410226956</v>
      </c>
    </row>
    <row r="200" spans="1:47">
      <c r="A200" s="16" t="s">
        <v>345</v>
      </c>
      <c r="B200" s="16" t="s">
        <v>54</v>
      </c>
      <c r="C200" s="17">
        <v>51344.000200000002</v>
      </c>
      <c r="D200" s="17" t="s">
        <v>138</v>
      </c>
      <c r="E200" s="1">
        <f t="shared" si="102"/>
        <v>23210.639662777852</v>
      </c>
      <c r="F200" s="1">
        <f t="shared" si="113"/>
        <v>23210.5</v>
      </c>
      <c r="G200" s="1">
        <f t="shared" si="109"/>
        <v>5.7212255000195E-2</v>
      </c>
      <c r="K200" s="1">
        <f>G200</f>
        <v>5.7212255000195E-2</v>
      </c>
      <c r="O200" s="1">
        <f t="shared" ca="1" si="131"/>
        <v>4.8237292437305679E-2</v>
      </c>
      <c r="P200" s="1">
        <f t="shared" si="103"/>
        <v>6.0205293477045993E-2</v>
      </c>
      <c r="Q200" s="27">
        <f t="shared" si="104"/>
        <v>36325.500200000002</v>
      </c>
      <c r="R200" s="1">
        <f t="shared" si="105"/>
        <v>8.9582793239105095E-6</v>
      </c>
      <c r="S200" s="11">
        <v>1</v>
      </c>
      <c r="T200" s="1">
        <f t="shared" si="106"/>
        <v>8.9582793239105095E-6</v>
      </c>
      <c r="U200" s="1">
        <f t="shared" si="107"/>
        <v>-2.9930384768509927E-3</v>
      </c>
      <c r="V200" s="91"/>
      <c r="Z200" s="1">
        <f t="shared" si="110"/>
        <v>23210.5</v>
      </c>
      <c r="AA200" s="1">
        <f t="shared" si="111"/>
        <v>6.2113190856820551E-2</v>
      </c>
      <c r="AB200" s="1">
        <f t="shared" si="100"/>
        <v>5.5304357620420443E-2</v>
      </c>
      <c r="AC200" s="1">
        <f t="shared" si="101"/>
        <v>-2.9930384768509927E-3</v>
      </c>
      <c r="AD200" s="1">
        <f t="shared" si="114"/>
        <v>-4.9009358566255504E-3</v>
      </c>
      <c r="AE200" s="1">
        <f t="shared" si="112"/>
        <v>2.4019172270758017E-5</v>
      </c>
      <c r="AF200" s="1">
        <f t="shared" si="108"/>
        <v>-2.9930384768509927E-3</v>
      </c>
      <c r="AG200" s="11"/>
      <c r="AH200" s="1">
        <f t="shared" si="115"/>
        <v>1.9078973797745549E-3</v>
      </c>
      <c r="AI200" s="1">
        <f t="shared" si="116"/>
        <v>8.4305209734680808E-4</v>
      </c>
      <c r="AJ200" s="1">
        <f t="shared" si="117"/>
        <v>0.13775709538421624</v>
      </c>
      <c r="AK200" s="1">
        <f t="shared" si="118"/>
        <v>3.0557191289604935E-2</v>
      </c>
      <c r="AL200" s="1">
        <f t="shared" si="119"/>
        <v>3.111019208850899</v>
      </c>
      <c r="AM200" s="1">
        <f t="shared" si="120"/>
        <v>65.411150931740934</v>
      </c>
      <c r="AN200" s="1">
        <f t="shared" si="121"/>
        <v>20.311681429388436</v>
      </c>
      <c r="AO200" s="1">
        <f t="shared" si="122"/>
        <v>20.311624753073723</v>
      </c>
      <c r="AP200" s="1">
        <f t="shared" si="123"/>
        <v>20.311103503328816</v>
      </c>
      <c r="AQ200" s="1">
        <f t="shared" si="124"/>
        <v>20.30642091680696</v>
      </c>
      <c r="AR200" s="1">
        <f t="shared" si="125"/>
        <v>20.270763800961724</v>
      </c>
      <c r="AS200" s="1">
        <f t="shared" si="126"/>
        <v>20.113079409862653</v>
      </c>
      <c r="AT200" s="1">
        <f t="shared" si="127"/>
        <v>19.769253359105623</v>
      </c>
      <c r="AU200" s="1">
        <f t="shared" si="128"/>
        <v>19.31796011953686</v>
      </c>
    </row>
    <row r="201" spans="1:47">
      <c r="A201" s="99" t="s">
        <v>330</v>
      </c>
      <c r="B201" s="99" t="s">
        <v>54</v>
      </c>
      <c r="C201" s="100">
        <v>51348.503100000002</v>
      </c>
      <c r="D201" s="100" t="s">
        <v>138</v>
      </c>
      <c r="E201" s="1">
        <f t="shared" si="102"/>
        <v>23221.631844826687</v>
      </c>
      <c r="F201" s="1">
        <f t="shared" si="113"/>
        <v>23221.5</v>
      </c>
      <c r="G201" s="1">
        <f t="shared" si="109"/>
        <v>5.4009665000194218E-2</v>
      </c>
      <c r="J201" s="1">
        <f t="shared" ref="J201:J206" si="132">G201</f>
        <v>5.4009665000194218E-2</v>
      </c>
      <c r="O201" s="1">
        <f t="shared" ca="1" si="131"/>
        <v>4.836189073681374E-2</v>
      </c>
      <c r="P201" s="1">
        <f t="shared" si="103"/>
        <v>6.0282921200876208E-2</v>
      </c>
      <c r="Q201" s="27">
        <f t="shared" si="104"/>
        <v>36330.003100000002</v>
      </c>
      <c r="R201" s="1">
        <f t="shared" si="105"/>
        <v>3.9353743359395036E-5</v>
      </c>
      <c r="S201" s="11">
        <v>1</v>
      </c>
      <c r="T201" s="1">
        <f t="shared" si="106"/>
        <v>3.9353743359395036E-5</v>
      </c>
      <c r="U201" s="1">
        <f t="shared" si="107"/>
        <v>-6.2732562006819897E-3</v>
      </c>
      <c r="V201" s="91"/>
      <c r="Z201" s="1">
        <f t="shared" si="110"/>
        <v>23221.5</v>
      </c>
      <c r="AA201" s="1">
        <f t="shared" si="111"/>
        <v>6.221371419908904E-2</v>
      </c>
      <c r="AB201" s="1">
        <f t="shared" si="100"/>
        <v>5.2078872001981386E-2</v>
      </c>
      <c r="AC201" s="1">
        <f t="shared" si="101"/>
        <v>-6.2732562006819897E-3</v>
      </c>
      <c r="AD201" s="1">
        <f t="shared" si="114"/>
        <v>-8.2040491988948222E-3</v>
      </c>
      <c r="AE201" s="1">
        <f t="shared" si="112"/>
        <v>6.730642325788677E-5</v>
      </c>
      <c r="AF201" s="1">
        <f t="shared" si="108"/>
        <v>-6.2732562006819897E-3</v>
      </c>
      <c r="AG201" s="11"/>
      <c r="AH201" s="1">
        <f t="shared" si="115"/>
        <v>1.9307929982128305E-3</v>
      </c>
      <c r="AI201" s="1">
        <f t="shared" si="116"/>
        <v>8.4146751477798265E-4</v>
      </c>
      <c r="AJ201" s="1">
        <f t="shared" si="117"/>
        <v>0.13770568968601204</v>
      </c>
      <c r="AK201" s="1">
        <f t="shared" si="118"/>
        <v>3.0505334674972278E-2</v>
      </c>
      <c r="AL201" s="1">
        <f t="shared" si="119"/>
        <v>3.1110711091790804</v>
      </c>
      <c r="AM201" s="1">
        <f t="shared" si="120"/>
        <v>65.522396570094571</v>
      </c>
      <c r="AN201" s="1">
        <f t="shared" si="121"/>
        <v>20.31337082958871</v>
      </c>
      <c r="AO201" s="1">
        <f t="shared" si="122"/>
        <v>20.313317749838784</v>
      </c>
      <c r="AP201" s="1">
        <f t="shared" si="123"/>
        <v>20.31282184667759</v>
      </c>
      <c r="AQ201" s="1">
        <f t="shared" si="124"/>
        <v>20.308294389939576</v>
      </c>
      <c r="AR201" s="1">
        <f t="shared" si="125"/>
        <v>20.273242942222122</v>
      </c>
      <c r="AS201" s="1">
        <f t="shared" si="126"/>
        <v>20.116310589123337</v>
      </c>
      <c r="AT201" s="1">
        <f t="shared" si="127"/>
        <v>19.772104363141469</v>
      </c>
      <c r="AU201" s="1">
        <f t="shared" si="128"/>
        <v>19.319467300169883</v>
      </c>
    </row>
    <row r="202" spans="1:47">
      <c r="A202" s="99" t="s">
        <v>330</v>
      </c>
      <c r="B202" s="99" t="s">
        <v>50</v>
      </c>
      <c r="C202" s="100">
        <v>51363.472399999999</v>
      </c>
      <c r="D202" s="100" t="s">
        <v>138</v>
      </c>
      <c r="E202" s="1">
        <f t="shared" si="102"/>
        <v>23258.173911215807</v>
      </c>
      <c r="F202" s="1">
        <f t="shared" si="113"/>
        <v>23258</v>
      </c>
      <c r="G202" s="1">
        <f t="shared" si="109"/>
        <v>7.1241979996557347E-2</v>
      </c>
      <c r="J202" s="1">
        <f t="shared" si="132"/>
        <v>7.1241979996557347E-2</v>
      </c>
      <c r="O202" s="1">
        <f t="shared" ca="1" si="131"/>
        <v>4.8775330548817775E-2</v>
      </c>
      <c r="P202" s="1">
        <f t="shared" si="103"/>
        <v>6.0540803031027227E-2</v>
      </c>
      <c r="Q202" s="27">
        <f t="shared" si="104"/>
        <v>36344.972399999999</v>
      </c>
      <c r="R202" s="1">
        <f t="shared" si="105"/>
        <v>1.1451518844759245E-4</v>
      </c>
      <c r="S202" s="11">
        <v>1</v>
      </c>
      <c r="T202" s="1">
        <f t="shared" si="106"/>
        <v>1.1451518844759245E-4</v>
      </c>
      <c r="U202" s="1">
        <f t="shared" si="107"/>
        <v>1.0701176965530121E-2</v>
      </c>
      <c r="V202" s="91"/>
      <c r="Z202" s="1">
        <f t="shared" si="110"/>
        <v>23258</v>
      </c>
      <c r="AA202" s="1">
        <f t="shared" si="111"/>
        <v>6.2547218523344911E-2</v>
      </c>
      <c r="AB202" s="1">
        <f t="shared" si="100"/>
        <v>6.9235564504239663E-2</v>
      </c>
      <c r="AC202" s="1">
        <f t="shared" si="101"/>
        <v>1.0701176965530121E-2</v>
      </c>
      <c r="AD202" s="1">
        <f t="shared" si="114"/>
        <v>8.6947614732124368E-3</v>
      </c>
      <c r="AE202" s="1">
        <f t="shared" si="112"/>
        <v>7.5598877076059299E-5</v>
      </c>
      <c r="AF202" s="1">
        <f t="shared" si="108"/>
        <v>1.0701176965530121E-2</v>
      </c>
      <c r="AG202" s="11"/>
      <c r="AH202" s="1">
        <f t="shared" si="115"/>
        <v>2.006415492317682E-3</v>
      </c>
      <c r="AI202" s="1">
        <f t="shared" si="116"/>
        <v>8.3627113608142345E-4</v>
      </c>
      <c r="AJ202" s="1">
        <f t="shared" si="117"/>
        <v>0.13753649390721814</v>
      </c>
      <c r="AK202" s="1">
        <f t="shared" si="118"/>
        <v>3.033465682028403E-2</v>
      </c>
      <c r="AL202" s="1">
        <f t="shared" si="119"/>
        <v>3.1112419303299772</v>
      </c>
      <c r="AM202" s="1">
        <f t="shared" si="120"/>
        <v>65.891229437583192</v>
      </c>
      <c r="AN202" s="1">
        <f t="shared" si="121"/>
        <v>20.318953708978896</v>
      </c>
      <c r="AO202" s="1">
        <f t="shared" si="122"/>
        <v>20.318911259614676</v>
      </c>
      <c r="AP202" s="1">
        <f t="shared" si="123"/>
        <v>20.318492780023405</v>
      </c>
      <c r="AQ202" s="1">
        <f t="shared" si="124"/>
        <v>20.314455442652616</v>
      </c>
      <c r="AR202" s="1">
        <f t="shared" si="125"/>
        <v>20.281383080571448</v>
      </c>
      <c r="AS202" s="1">
        <f t="shared" si="126"/>
        <v>20.126981349509194</v>
      </c>
      <c r="AT202" s="1">
        <f t="shared" si="127"/>
        <v>19.781557129674852</v>
      </c>
      <c r="AU202" s="1">
        <f t="shared" si="128"/>
        <v>19.324468399543104</v>
      </c>
    </row>
    <row r="203" spans="1:47" s="91" customFormat="1">
      <c r="A203" s="91" t="s">
        <v>330</v>
      </c>
      <c r="B203" s="91" t="s">
        <v>54</v>
      </c>
      <c r="C203" s="155">
        <v>51371.464599999999</v>
      </c>
      <c r="D203" s="155" t="s">
        <v>138</v>
      </c>
      <c r="E203" s="91">
        <f t="shared" si="102"/>
        <v>23277.683941945044</v>
      </c>
      <c r="F203" s="91">
        <f t="shared" si="113"/>
        <v>23277.5</v>
      </c>
      <c r="G203" s="91">
        <f t="shared" si="109"/>
        <v>7.5351024999690708E-2</v>
      </c>
      <c r="J203" s="91">
        <f t="shared" si="132"/>
        <v>7.5351024999690708E-2</v>
      </c>
      <c r="O203" s="91">
        <f t="shared" ca="1" si="131"/>
        <v>4.8996209352491105E-2</v>
      </c>
      <c r="P203" s="91">
        <f t="shared" si="103"/>
        <v>6.067876379522992E-2</v>
      </c>
      <c r="Q203" s="156">
        <f t="shared" si="104"/>
        <v>36352.964599999999</v>
      </c>
      <c r="R203" s="91">
        <f t="shared" si="105"/>
        <v>2.1527524885192511E-4</v>
      </c>
      <c r="S203" s="157">
        <v>1</v>
      </c>
      <c r="T203" s="91">
        <f t="shared" si="106"/>
        <v>2.1527524885192511E-4</v>
      </c>
      <c r="U203" s="91">
        <f t="shared" si="107"/>
        <v>1.4672261204460788E-2</v>
      </c>
      <c r="Z203" s="91">
        <f t="shared" si="110"/>
        <v>23277.5</v>
      </c>
      <c r="AA203" s="91">
        <f t="shared" si="111"/>
        <v>6.2725362384281447E-2</v>
      </c>
      <c r="AB203" s="91">
        <f t="shared" si="100"/>
        <v>7.3304426410639181E-2</v>
      </c>
      <c r="AC203" s="91">
        <f t="shared" si="101"/>
        <v>1.4672261204460788E-2</v>
      </c>
      <c r="AD203" s="91">
        <f t="shared" si="114"/>
        <v>1.2625662615409261E-2</v>
      </c>
      <c r="AE203" s="91">
        <f t="shared" si="112"/>
        <v>1.5940735647814301E-4</v>
      </c>
      <c r="AF203" s="91">
        <f t="shared" si="108"/>
        <v>1.4672261204460788E-2</v>
      </c>
      <c r="AG203" s="157"/>
      <c r="AH203" s="91">
        <f t="shared" si="115"/>
        <v>2.0465985890515321E-3</v>
      </c>
      <c r="AI203" s="91">
        <f t="shared" si="116"/>
        <v>8.3353307729294723E-4</v>
      </c>
      <c r="AJ203" s="91">
        <f t="shared" si="117"/>
        <v>0.13744695609601928</v>
      </c>
      <c r="AK203" s="91">
        <f t="shared" si="118"/>
        <v>3.0244335979640893E-2</v>
      </c>
      <c r="AL203" s="91">
        <f t="shared" si="119"/>
        <v>3.1113323266426307</v>
      </c>
      <c r="AM203" s="91">
        <f t="shared" si="120"/>
        <v>66.088095696991516</v>
      </c>
      <c r="AN203" s="91">
        <f t="shared" si="121"/>
        <v>20.321922120929642</v>
      </c>
      <c r="AO203" s="91">
        <f t="shared" si="122"/>
        <v>20.321884597919212</v>
      </c>
      <c r="AP203" s="91">
        <f t="shared" si="123"/>
        <v>20.321503503544093</v>
      </c>
      <c r="AQ203" s="91">
        <f t="shared" si="124"/>
        <v>20.317712872516559</v>
      </c>
      <c r="AR203" s="91">
        <f t="shared" si="125"/>
        <v>20.285678177509705</v>
      </c>
      <c r="AS203" s="91">
        <f t="shared" si="126"/>
        <v>20.132650041178454</v>
      </c>
      <c r="AT203" s="91">
        <f t="shared" si="127"/>
        <v>19.786602559594655</v>
      </c>
      <c r="AU203" s="91">
        <f t="shared" si="128"/>
        <v>19.327140219756192</v>
      </c>
    </row>
    <row r="204" spans="1:47">
      <c r="A204" s="99" t="s">
        <v>330</v>
      </c>
      <c r="B204" s="99" t="s">
        <v>50</v>
      </c>
      <c r="C204" s="100">
        <v>51372.481899999999</v>
      </c>
      <c r="D204" s="100" t="s">
        <v>138</v>
      </c>
      <c r="E204" s="1">
        <f t="shared" si="102"/>
        <v>23280.167307509077</v>
      </c>
      <c r="F204" s="1">
        <f t="shared" si="113"/>
        <v>23280</v>
      </c>
      <c r="G204" s="1">
        <f t="shared" si="109"/>
        <v>6.853679999767337E-2</v>
      </c>
      <c r="J204" s="1">
        <f t="shared" si="132"/>
        <v>6.853679999767337E-2</v>
      </c>
      <c r="O204" s="1">
        <f t="shared" ca="1" si="131"/>
        <v>4.9024527147833841E-2</v>
      </c>
      <c r="P204" s="1">
        <f t="shared" si="103"/>
        <v>6.0696460555638765E-2</v>
      </c>
      <c r="Q204" s="27">
        <f t="shared" si="104"/>
        <v>36353.981899999999</v>
      </c>
      <c r="R204" s="1">
        <f t="shared" si="105"/>
        <v>6.1470922566323499E-5</v>
      </c>
      <c r="S204" s="11">
        <v>1</v>
      </c>
      <c r="T204" s="1">
        <f t="shared" si="106"/>
        <v>6.1470922566323499E-5</v>
      </c>
      <c r="U204" s="1">
        <f t="shared" si="107"/>
        <v>7.8403394420346051E-3</v>
      </c>
      <c r="V204" s="91"/>
      <c r="Z204" s="1">
        <f t="shared" si="110"/>
        <v>23280</v>
      </c>
      <c r="AA204" s="1">
        <f t="shared" si="111"/>
        <v>6.274819993476391E-2</v>
      </c>
      <c r="AB204" s="1">
        <f t="shared" si="100"/>
        <v>6.6485060618548225E-2</v>
      </c>
      <c r="AC204" s="1">
        <f t="shared" si="101"/>
        <v>7.8403394420346051E-3</v>
      </c>
      <c r="AD204" s="1">
        <f t="shared" si="114"/>
        <v>5.7886000629094603E-3</v>
      </c>
      <c r="AE204" s="1">
        <f t="shared" si="112"/>
        <v>3.350789068831541E-5</v>
      </c>
      <c r="AF204" s="1">
        <f t="shared" si="108"/>
        <v>7.8403394420346051E-3</v>
      </c>
      <c r="AG204" s="11"/>
      <c r="AH204" s="1">
        <f t="shared" si="115"/>
        <v>2.0517393791251439E-3</v>
      </c>
      <c r="AI204" s="1">
        <f t="shared" si="116"/>
        <v>8.3318393315623407E-4</v>
      </c>
      <c r="AJ204" s="1">
        <f t="shared" si="117"/>
        <v>0.13743551935285592</v>
      </c>
      <c r="AK204" s="1">
        <f t="shared" si="118"/>
        <v>3.023279928323927E-2</v>
      </c>
      <c r="AL204" s="1">
        <f t="shared" si="119"/>
        <v>3.111343872961255</v>
      </c>
      <c r="AM204" s="1">
        <f t="shared" si="120"/>
        <v>66.113326157221337</v>
      </c>
      <c r="AN204" s="1">
        <f t="shared" si="121"/>
        <v>20.322301977766379</v>
      </c>
      <c r="AO204" s="1">
        <f t="shared" si="122"/>
        <v>20.322265051271302</v>
      </c>
      <c r="AP204" s="1">
        <f t="shared" si="123"/>
        <v>20.321888559351549</v>
      </c>
      <c r="AQ204" s="1">
        <f t="shared" si="124"/>
        <v>20.318128811417161</v>
      </c>
      <c r="AR204" s="1">
        <f t="shared" si="125"/>
        <v>20.286226145665381</v>
      </c>
      <c r="AS204" s="1">
        <f t="shared" si="126"/>
        <v>20.133375175076957</v>
      </c>
      <c r="AT204" s="1">
        <f t="shared" si="127"/>
        <v>19.787249172733169</v>
      </c>
      <c r="AU204" s="1">
        <f t="shared" si="128"/>
        <v>19.327482760809154</v>
      </c>
    </row>
    <row r="205" spans="1:47">
      <c r="A205" s="16" t="s">
        <v>340</v>
      </c>
      <c r="B205" s="16" t="s">
        <v>50</v>
      </c>
      <c r="C205" s="17">
        <v>51374.519200000002</v>
      </c>
      <c r="D205" s="17" t="s">
        <v>138</v>
      </c>
      <c r="E205" s="1">
        <f t="shared" si="102"/>
        <v>23285.140629698803</v>
      </c>
      <c r="F205" s="1">
        <f t="shared" si="113"/>
        <v>23285</v>
      </c>
      <c r="G205" s="1">
        <f t="shared" si="109"/>
        <v>5.7608349998190533E-2</v>
      </c>
      <c r="J205" s="1">
        <f t="shared" si="132"/>
        <v>5.7608349998190533E-2</v>
      </c>
      <c r="O205" s="1">
        <f t="shared" ca="1" si="131"/>
        <v>4.9081162738519368E-2</v>
      </c>
      <c r="P205" s="1">
        <f t="shared" si="103"/>
        <v>6.0731860542102112E-2</v>
      </c>
      <c r="Q205" s="27">
        <f t="shared" si="104"/>
        <v>36356.019200000002</v>
      </c>
      <c r="R205" s="1">
        <f t="shared" si="105"/>
        <v>9.7563181179268044E-6</v>
      </c>
      <c r="S205" s="11">
        <v>1</v>
      </c>
      <c r="T205" s="1">
        <f t="shared" si="106"/>
        <v>9.7563181179268044E-6</v>
      </c>
      <c r="U205" s="1">
        <f t="shared" si="107"/>
        <v>-3.1235105439115785E-3</v>
      </c>
      <c r="V205" s="91"/>
      <c r="Z205" s="1">
        <f t="shared" si="110"/>
        <v>23285</v>
      </c>
      <c r="AA205" s="1">
        <f t="shared" si="111"/>
        <v>6.2793874104531383E-2</v>
      </c>
      <c r="AB205" s="1">
        <f t="shared" si="100"/>
        <v>5.5546336435761262E-2</v>
      </c>
      <c r="AC205" s="1">
        <f t="shared" si="101"/>
        <v>-3.1235105439115785E-3</v>
      </c>
      <c r="AD205" s="1">
        <f t="shared" si="114"/>
        <v>-5.1855241063408497E-3</v>
      </c>
      <c r="AE205" s="1">
        <f t="shared" si="112"/>
        <v>2.6889660257442069E-5</v>
      </c>
      <c r="AF205" s="1">
        <f t="shared" si="108"/>
        <v>-3.1235105439115785E-3</v>
      </c>
      <c r="AG205" s="11"/>
      <c r="AH205" s="1">
        <f t="shared" si="115"/>
        <v>2.0620135624292734E-3</v>
      </c>
      <c r="AI205" s="1">
        <f t="shared" si="116"/>
        <v>8.3248692380155642E-4</v>
      </c>
      <c r="AJ205" s="1">
        <f t="shared" si="117"/>
        <v>0.13741267464193693</v>
      </c>
      <c r="AK205" s="1">
        <f t="shared" si="118"/>
        <v>3.0209754960596358E-2</v>
      </c>
      <c r="AL205" s="1">
        <f t="shared" si="119"/>
        <v>3.1113669364920225</v>
      </c>
      <c r="AM205" s="1">
        <f t="shared" si="120"/>
        <v>66.163781178465953</v>
      </c>
      <c r="AN205" s="1">
        <f t="shared" si="121"/>
        <v>20.32306121049302</v>
      </c>
      <c r="AO205" s="1">
        <f t="shared" si="122"/>
        <v>20.323025453974463</v>
      </c>
      <c r="AP205" s="1">
        <f t="shared" si="123"/>
        <v>20.322658040082931</v>
      </c>
      <c r="AQ205" s="1">
        <f t="shared" si="124"/>
        <v>20.318959554965851</v>
      </c>
      <c r="AR205" s="1">
        <f t="shared" si="125"/>
        <v>20.28732025792614</v>
      </c>
      <c r="AS205" s="1">
        <f t="shared" si="126"/>
        <v>20.134824336294248</v>
      </c>
      <c r="AT205" s="1">
        <f t="shared" si="127"/>
        <v>19.78854223713531</v>
      </c>
      <c r="AU205" s="1">
        <f t="shared" si="128"/>
        <v>19.328167842915072</v>
      </c>
    </row>
    <row r="206" spans="1:47">
      <c r="A206" s="99" t="s">
        <v>330</v>
      </c>
      <c r="B206" s="99" t="s">
        <v>50</v>
      </c>
      <c r="C206" s="100">
        <v>51395.432200000003</v>
      </c>
      <c r="D206" s="100" t="s">
        <v>138</v>
      </c>
      <c r="E206" s="1">
        <f t="shared" si="102"/>
        <v>23336.192063927247</v>
      </c>
      <c r="F206" s="1">
        <f t="shared" si="113"/>
        <v>23336</v>
      </c>
      <c r="G206" s="1">
        <f t="shared" si="109"/>
        <v>7.8678160003619269E-2</v>
      </c>
      <c r="J206" s="1">
        <f t="shared" si="132"/>
        <v>7.8678160003619269E-2</v>
      </c>
      <c r="O206" s="1">
        <f t="shared" ca="1" si="131"/>
        <v>4.9658845763511261E-2</v>
      </c>
      <c r="P206" s="1">
        <f t="shared" si="103"/>
        <v>6.1093432827601234E-2</v>
      </c>
      <c r="Q206" s="27">
        <f t="shared" si="104"/>
        <v>36376.932200000003</v>
      </c>
      <c r="R206" s="1">
        <f t="shared" si="105"/>
        <v>3.0922262985498723E-4</v>
      </c>
      <c r="S206" s="11">
        <v>1</v>
      </c>
      <c r="T206" s="1">
        <f t="shared" si="106"/>
        <v>3.0922262985498723E-4</v>
      </c>
      <c r="U206" s="1">
        <f t="shared" si="107"/>
        <v>1.7584727176018035E-2</v>
      </c>
      <c r="V206" s="91"/>
      <c r="Z206" s="1">
        <f t="shared" si="110"/>
        <v>23336</v>
      </c>
      <c r="AA206" s="1">
        <f t="shared" si="111"/>
        <v>6.3259684153267062E-2</v>
      </c>
      <c r="AB206" s="1">
        <f t="shared" si="100"/>
        <v>7.6511908677953433E-2</v>
      </c>
      <c r="AC206" s="1">
        <f t="shared" si="101"/>
        <v>1.7584727176018035E-2</v>
      </c>
      <c r="AD206" s="1">
        <f t="shared" si="114"/>
        <v>1.5418475850352206E-2</v>
      </c>
      <c r="AE206" s="1">
        <f t="shared" si="112"/>
        <v>2.3772939754789418E-4</v>
      </c>
      <c r="AF206" s="1">
        <f t="shared" si="108"/>
        <v>1.7584727176018035E-2</v>
      </c>
      <c r="AG206" s="11"/>
      <c r="AH206" s="1">
        <f t="shared" si="115"/>
        <v>2.1662513256658295E-3</v>
      </c>
      <c r="AI206" s="1">
        <f t="shared" si="116"/>
        <v>8.2547336837690555E-4</v>
      </c>
      <c r="AJ206" s="1">
        <f t="shared" si="117"/>
        <v>0.13718182155205519</v>
      </c>
      <c r="AK206" s="1">
        <f t="shared" si="118"/>
        <v>2.9976887966007653E-2</v>
      </c>
      <c r="AL206" s="1">
        <f t="shared" si="119"/>
        <v>3.1115999966878323</v>
      </c>
      <c r="AM206" s="1">
        <f t="shared" si="120"/>
        <v>66.677989806345025</v>
      </c>
      <c r="AN206" s="1">
        <f t="shared" si="121"/>
        <v>20.330769130645756</v>
      </c>
      <c r="AO206" s="1">
        <f t="shared" si="122"/>
        <v>20.330743685356719</v>
      </c>
      <c r="AP206" s="1">
        <f t="shared" si="123"/>
        <v>20.330459686429013</v>
      </c>
      <c r="AQ206" s="1">
        <f t="shared" si="124"/>
        <v>20.327348608074043</v>
      </c>
      <c r="AR206" s="1">
        <f t="shared" si="125"/>
        <v>20.298342418637503</v>
      </c>
      <c r="AS206" s="1">
        <f t="shared" si="126"/>
        <v>20.149521334412299</v>
      </c>
      <c r="AT206" s="1">
        <f t="shared" si="127"/>
        <v>19.801719102134527</v>
      </c>
      <c r="AU206" s="1">
        <f t="shared" si="128"/>
        <v>19.335155680395459</v>
      </c>
    </row>
    <row r="207" spans="1:47">
      <c r="A207" s="99" t="s">
        <v>346</v>
      </c>
      <c r="B207" s="99" t="s">
        <v>54</v>
      </c>
      <c r="C207" s="100">
        <v>51643.462</v>
      </c>
      <c r="D207" s="100" t="s">
        <v>138</v>
      </c>
      <c r="E207" s="1">
        <f t="shared" si="102"/>
        <v>23941.666028513562</v>
      </c>
      <c r="F207" s="1">
        <f t="shared" si="113"/>
        <v>23941.5</v>
      </c>
      <c r="G207" s="1">
        <f t="shared" si="109"/>
        <v>6.8012864998308942E-2</v>
      </c>
      <c r="K207" s="1">
        <f>G207</f>
        <v>6.8012864998308942E-2</v>
      </c>
      <c r="O207" s="1">
        <f t="shared" ca="1" si="131"/>
        <v>5.651741579552283E-2</v>
      </c>
      <c r="P207" s="1">
        <f t="shared" si="103"/>
        <v>6.5454755208743665E-2</v>
      </c>
      <c r="Q207" s="27">
        <f t="shared" si="104"/>
        <v>36624.962</v>
      </c>
      <c r="R207" s="1">
        <f t="shared" si="105"/>
        <v>6.5439256954697067E-6</v>
      </c>
      <c r="S207" s="11">
        <v>1</v>
      </c>
      <c r="T207" s="1">
        <f t="shared" si="106"/>
        <v>6.5439256954697067E-6</v>
      </c>
      <c r="U207" s="1">
        <f t="shared" si="107"/>
        <v>2.5581097895652771E-3</v>
      </c>
      <c r="V207" s="91"/>
      <c r="Z207" s="1">
        <f t="shared" si="110"/>
        <v>23941.5</v>
      </c>
      <c r="AA207" s="1">
        <f t="shared" si="111"/>
        <v>6.8786768086116112E-2</v>
      </c>
      <c r="AB207" s="1">
        <f t="shared" si="100"/>
        <v>6.4680852120936494E-2</v>
      </c>
      <c r="AC207" s="1">
        <f t="shared" si="101"/>
        <v>2.5581097895652771E-3</v>
      </c>
      <c r="AD207" s="1">
        <f t="shared" si="114"/>
        <v>-7.7390308780717065E-4</v>
      </c>
      <c r="AE207" s="1">
        <f t="shared" si="112"/>
        <v>5.9892598931747328E-7</v>
      </c>
      <c r="AF207" s="1">
        <f t="shared" si="108"/>
        <v>2.5581097895652771E-3</v>
      </c>
      <c r="AG207" s="11"/>
      <c r="AH207" s="1">
        <f t="shared" si="115"/>
        <v>3.3320128773724517E-3</v>
      </c>
      <c r="AI207" s="1">
        <f t="shared" si="116"/>
        <v>7.5361955622332832E-4</v>
      </c>
      <c r="AJ207" s="1">
        <f t="shared" si="117"/>
        <v>0.13470380145187241</v>
      </c>
      <c r="AK207" s="1">
        <f t="shared" si="118"/>
        <v>2.7477620924410442E-2</v>
      </c>
      <c r="AL207" s="1">
        <f t="shared" si="119"/>
        <v>3.1141012372720902</v>
      </c>
      <c r="AM207" s="1">
        <f t="shared" si="120"/>
        <v>72.745398502088293</v>
      </c>
      <c r="AN207" s="1">
        <f t="shared" si="121"/>
        <v>20.417739815896645</v>
      </c>
      <c r="AO207" s="1">
        <f t="shared" si="122"/>
        <v>20.417739815674803</v>
      </c>
      <c r="AP207" s="1">
        <f t="shared" si="123"/>
        <v>20.41773973072679</v>
      </c>
      <c r="AQ207" s="1">
        <f t="shared" si="124"/>
        <v>20.417707402712853</v>
      </c>
      <c r="AR207" s="1">
        <f t="shared" si="125"/>
        <v>20.411886081941294</v>
      </c>
      <c r="AS207" s="1">
        <f t="shared" si="126"/>
        <v>20.312046398718774</v>
      </c>
      <c r="AT207" s="1">
        <f t="shared" si="127"/>
        <v>19.956338582992558</v>
      </c>
      <c r="AU207" s="1">
        <f t="shared" si="128"/>
        <v>19.418119123422422</v>
      </c>
    </row>
    <row r="208" spans="1:47">
      <c r="A208" s="16" t="s">
        <v>347</v>
      </c>
      <c r="B208" s="16" t="s">
        <v>54</v>
      </c>
      <c r="C208" s="17">
        <v>51690.157200000001</v>
      </c>
      <c r="D208" s="17" t="s">
        <v>138</v>
      </c>
      <c r="E208" s="1">
        <f t="shared" si="102"/>
        <v>24055.655266383983</v>
      </c>
      <c r="F208" s="1">
        <f t="shared" si="113"/>
        <v>24055.5</v>
      </c>
      <c r="G208" s="1">
        <f t="shared" si="109"/>
        <v>6.3604205002775416E-2</v>
      </c>
      <c r="K208" s="1">
        <f>G208</f>
        <v>6.3604205002775416E-2</v>
      </c>
      <c r="O208" s="1">
        <f t="shared" ca="1" si="131"/>
        <v>5.7808707263151737E-2</v>
      </c>
      <c r="P208" s="1">
        <f t="shared" si="103"/>
        <v>6.6290021666022533E-2</v>
      </c>
      <c r="Q208" s="27">
        <f t="shared" si="104"/>
        <v>36671.657200000001</v>
      </c>
      <c r="R208" s="1">
        <f t="shared" si="105"/>
        <v>7.2136111485758808E-6</v>
      </c>
      <c r="S208" s="11">
        <v>1</v>
      </c>
      <c r="T208" s="1">
        <f t="shared" si="106"/>
        <v>7.2136111485758808E-6</v>
      </c>
      <c r="U208" s="1">
        <f t="shared" si="107"/>
        <v>-2.6858166632471175E-3</v>
      </c>
      <c r="V208" s="91"/>
      <c r="Z208" s="1">
        <f t="shared" si="110"/>
        <v>24055.5</v>
      </c>
      <c r="AA208" s="1">
        <f t="shared" si="111"/>
        <v>6.9827929792999288E-2</v>
      </c>
      <c r="AB208" s="1">
        <f t="shared" si="100"/>
        <v>6.0066296875798661E-2</v>
      </c>
      <c r="AC208" s="1">
        <f t="shared" si="101"/>
        <v>-2.6858166632471175E-3</v>
      </c>
      <c r="AD208" s="1">
        <f t="shared" si="114"/>
        <v>-6.2237247902238724E-3</v>
      </c>
      <c r="AE208" s="1">
        <f t="shared" si="112"/>
        <v>3.8734750264447187E-5</v>
      </c>
      <c r="AF208" s="1">
        <f t="shared" si="108"/>
        <v>-2.6858166632471175E-3</v>
      </c>
      <c r="AG208" s="11"/>
      <c r="AH208" s="1">
        <f t="shared" si="115"/>
        <v>3.5379081269767535E-3</v>
      </c>
      <c r="AI208" s="1">
        <f t="shared" si="116"/>
        <v>7.4206250791253314E-4</v>
      </c>
      <c r="AJ208" s="1">
        <f t="shared" si="117"/>
        <v>0.134283787143889</v>
      </c>
      <c r="AK208" s="1">
        <f t="shared" si="118"/>
        <v>2.7054072534721842E-2</v>
      </c>
      <c r="AL208" s="1">
        <f t="shared" si="119"/>
        <v>3.1145251026393512</v>
      </c>
      <c r="AM208" s="1">
        <f t="shared" si="120"/>
        <v>73.884700298575723</v>
      </c>
      <c r="AN208" s="1">
        <f t="shared" si="121"/>
        <v>20.433279573653714</v>
      </c>
      <c r="AO208" s="1">
        <f t="shared" si="122"/>
        <v>20.433279579675549</v>
      </c>
      <c r="AP208" s="1">
        <f t="shared" si="123"/>
        <v>20.433279113657029</v>
      </c>
      <c r="AQ208" s="1">
        <f t="shared" si="124"/>
        <v>20.433315128439936</v>
      </c>
      <c r="AR208" s="1">
        <f t="shared" si="125"/>
        <v>20.430149085764274</v>
      </c>
      <c r="AS208" s="1">
        <f t="shared" si="126"/>
        <v>20.340140699589718</v>
      </c>
      <c r="AT208" s="1">
        <f t="shared" si="127"/>
        <v>19.985049798740015</v>
      </c>
      <c r="AU208" s="1">
        <f t="shared" si="128"/>
        <v>19.433738995437409</v>
      </c>
    </row>
    <row r="209" spans="1:47">
      <c r="A209" s="99" t="s">
        <v>330</v>
      </c>
      <c r="B209" s="99" t="s">
        <v>50</v>
      </c>
      <c r="C209" s="100">
        <v>51744.450400000002</v>
      </c>
      <c r="D209" s="100" t="s">
        <v>138</v>
      </c>
      <c r="E209" s="1">
        <f t="shared" si="102"/>
        <v>24188.192239981825</v>
      </c>
      <c r="F209" s="1">
        <f t="shared" si="113"/>
        <v>24188</v>
      </c>
      <c r="G209" s="1">
        <f t="shared" si="109"/>
        <v>7.8750280001258943E-2</v>
      </c>
      <c r="J209" s="1">
        <f t="shared" ref="J209:J217" si="133">G209</f>
        <v>7.8750280001258943E-2</v>
      </c>
      <c r="O209" s="1">
        <f t="shared" ca="1" si="131"/>
        <v>5.930955041631697E-2</v>
      </c>
      <c r="P209" s="1">
        <f t="shared" si="103"/>
        <v>6.7266467111984002E-2</v>
      </c>
      <c r="Q209" s="27">
        <f t="shared" si="104"/>
        <v>36725.950400000002</v>
      </c>
      <c r="R209" s="1">
        <f t="shared" si="105"/>
        <v>1.3187795847587728E-4</v>
      </c>
      <c r="S209" s="11">
        <v>1</v>
      </c>
      <c r="T209" s="1">
        <f t="shared" si="106"/>
        <v>1.3187795847587728E-4</v>
      </c>
      <c r="U209" s="1">
        <f t="shared" si="107"/>
        <v>1.1483812889274941E-2</v>
      </c>
      <c r="V209" s="91"/>
      <c r="Z209" s="1">
        <f t="shared" si="110"/>
        <v>24188</v>
      </c>
      <c r="AA209" s="1">
        <f t="shared" si="111"/>
        <v>7.1038735221315291E-2</v>
      </c>
      <c r="AB209" s="1">
        <f t="shared" si="100"/>
        <v>7.4978011891927654E-2</v>
      </c>
      <c r="AC209" s="1">
        <f t="shared" si="101"/>
        <v>1.1483812889274941E-2</v>
      </c>
      <c r="AD209" s="1">
        <f t="shared" si="114"/>
        <v>7.7115447799436521E-3</v>
      </c>
      <c r="AE209" s="1">
        <f t="shared" si="112"/>
        <v>5.9467922893076188E-5</v>
      </c>
      <c r="AF209" s="1">
        <f t="shared" si="108"/>
        <v>1.1483812889274941E-2</v>
      </c>
      <c r="AG209" s="11"/>
      <c r="AH209" s="1">
        <f t="shared" si="115"/>
        <v>3.7722681093312828E-3</v>
      </c>
      <c r="AI209" s="1">
        <f t="shared" si="116"/>
        <v>7.2927849179749149E-4</v>
      </c>
      <c r="AJ209" s="1">
        <f t="shared" si="117"/>
        <v>0.13381135670173464</v>
      </c>
      <c r="AK209" s="1">
        <f t="shared" si="118"/>
        <v>2.6577690233186617E-2</v>
      </c>
      <c r="AL209" s="1">
        <f t="shared" si="119"/>
        <v>3.1150018356502764</v>
      </c>
      <c r="AM209" s="1">
        <f t="shared" si="120"/>
        <v>75.209501185473002</v>
      </c>
      <c r="AN209" s="1">
        <f t="shared" si="121"/>
        <v>20.451046907204457</v>
      </c>
      <c r="AO209" s="1">
        <f t="shared" si="122"/>
        <v>20.45104692802855</v>
      </c>
      <c r="AP209" s="1">
        <f t="shared" si="123"/>
        <v>20.451046249232594</v>
      </c>
      <c r="AQ209" s="1">
        <f t="shared" si="124"/>
        <v>20.451068367994701</v>
      </c>
      <c r="AR209" s="1">
        <f t="shared" si="125"/>
        <v>20.450339229700866</v>
      </c>
      <c r="AS209" s="1">
        <f t="shared" si="126"/>
        <v>20.371788474706651</v>
      </c>
      <c r="AT209" s="1">
        <f t="shared" si="127"/>
        <v>20.018251056304855</v>
      </c>
      <c r="AU209" s="1">
        <f t="shared" si="128"/>
        <v>19.451893671244299</v>
      </c>
    </row>
    <row r="210" spans="1:47">
      <c r="A210" s="99" t="s">
        <v>330</v>
      </c>
      <c r="B210" s="99" t="s">
        <v>50</v>
      </c>
      <c r="C210" s="100">
        <v>51808.359799999998</v>
      </c>
      <c r="D210" s="100" t="s">
        <v>138</v>
      </c>
      <c r="E210" s="1">
        <f t="shared" si="102"/>
        <v>24344.203645838425</v>
      </c>
      <c r="F210" s="1">
        <f t="shared" si="113"/>
        <v>24344</v>
      </c>
      <c r="G210" s="1">
        <f t="shared" si="109"/>
        <v>8.3422639996570069E-2</v>
      </c>
      <c r="J210" s="1">
        <f t="shared" si="133"/>
        <v>8.3422639996570069E-2</v>
      </c>
      <c r="O210" s="1">
        <f t="shared" ca="1" si="131"/>
        <v>6.1076580845703943E-2</v>
      </c>
      <c r="P210" s="1">
        <f t="shared" si="103"/>
        <v>6.8423853257649977E-2</v>
      </c>
      <c r="Q210" s="27">
        <f t="shared" si="104"/>
        <v>36789.859799999998</v>
      </c>
      <c r="R210" s="1">
        <f t="shared" si="105"/>
        <v>2.2496360363960521E-4</v>
      </c>
      <c r="S210" s="11">
        <v>1</v>
      </c>
      <c r="T210" s="1">
        <f t="shared" si="106"/>
        <v>2.2496360363960521E-4</v>
      </c>
      <c r="U210" s="1">
        <f t="shared" si="107"/>
        <v>1.4998786738920092E-2</v>
      </c>
      <c r="V210" s="91"/>
      <c r="Z210" s="1">
        <f t="shared" si="110"/>
        <v>24344</v>
      </c>
      <c r="AA210" s="1">
        <f t="shared" si="111"/>
        <v>7.2465487308386659E-2</v>
      </c>
      <c r="AB210" s="1">
        <f t="shared" si="100"/>
        <v>7.9381005945833388E-2</v>
      </c>
      <c r="AC210" s="1">
        <f t="shared" si="101"/>
        <v>1.4998786738920092E-2</v>
      </c>
      <c r="AD210" s="1">
        <f t="shared" si="114"/>
        <v>1.0957152688183411E-2</v>
      </c>
      <c r="AE210" s="1">
        <f t="shared" si="112"/>
        <v>1.2005919503216495E-4</v>
      </c>
      <c r="AF210" s="1">
        <f t="shared" si="108"/>
        <v>1.4998786738920092E-2</v>
      </c>
      <c r="AG210" s="11"/>
      <c r="AH210" s="1">
        <f t="shared" si="115"/>
        <v>4.0416340507366767E-3</v>
      </c>
      <c r="AI210" s="1">
        <f t="shared" si="116"/>
        <v>7.1505021749440623E-4</v>
      </c>
      <c r="AJ210" s="1">
        <f t="shared" si="117"/>
        <v>0.1332753555350181</v>
      </c>
      <c r="AK210" s="1">
        <f t="shared" si="118"/>
        <v>2.603723525702701E-2</v>
      </c>
      <c r="AL210" s="1">
        <f t="shared" si="119"/>
        <v>3.1155426811926339</v>
      </c>
      <c r="AM210" s="1">
        <f t="shared" si="120"/>
        <v>76.771171502734944</v>
      </c>
      <c r="AN210" s="1">
        <f t="shared" si="121"/>
        <v>20.471580936373556</v>
      </c>
      <c r="AO210" s="1">
        <f t="shared" si="122"/>
        <v>20.471580760855659</v>
      </c>
      <c r="AP210" s="1">
        <f t="shared" si="123"/>
        <v>20.47158418970492</v>
      </c>
      <c r="AQ210" s="1">
        <f t="shared" si="124"/>
        <v>20.471517163474402</v>
      </c>
      <c r="AR210" s="1">
        <f t="shared" si="125"/>
        <v>20.472811865559219</v>
      </c>
      <c r="AS210" s="1">
        <f t="shared" si="126"/>
        <v>20.407663487811597</v>
      </c>
      <c r="AT210" s="1">
        <f t="shared" si="127"/>
        <v>20.057101209890735</v>
      </c>
      <c r="AU210" s="1">
        <f t="shared" si="128"/>
        <v>19.473268232949014</v>
      </c>
    </row>
    <row r="211" spans="1:47">
      <c r="A211" s="99" t="s">
        <v>330</v>
      </c>
      <c r="B211" s="99" t="s">
        <v>50</v>
      </c>
      <c r="C211" s="100">
        <v>52048.414799999999</v>
      </c>
      <c r="D211" s="100" t="s">
        <v>138</v>
      </c>
      <c r="E211" s="1">
        <f t="shared" si="102"/>
        <v>24930.210055426185</v>
      </c>
      <c r="F211" s="1">
        <f t="shared" si="113"/>
        <v>24930</v>
      </c>
      <c r="G211" s="1">
        <f t="shared" si="109"/>
        <v>8.6048299999674782E-2</v>
      </c>
      <c r="J211" s="1">
        <f t="shared" si="133"/>
        <v>8.6048299999674782E-2</v>
      </c>
      <c r="O211" s="1">
        <f t="shared" ca="1" si="131"/>
        <v>6.7714272074042126E-2</v>
      </c>
      <c r="P211" s="1">
        <f t="shared" si="103"/>
        <v>7.2846439521011677E-2</v>
      </c>
      <c r="Q211" s="27">
        <f t="shared" si="104"/>
        <v>37029.914799999999</v>
      </c>
      <c r="R211" s="1">
        <f t="shared" si="105"/>
        <v>1.7428912009808683E-4</v>
      </c>
      <c r="S211" s="11">
        <v>1</v>
      </c>
      <c r="T211" s="1">
        <f t="shared" si="106"/>
        <v>1.7428912009808683E-4</v>
      </c>
      <c r="U211" s="1">
        <f t="shared" si="107"/>
        <v>1.3201860478663105E-2</v>
      </c>
      <c r="V211" s="91"/>
      <c r="Z211" s="1">
        <f t="shared" si="110"/>
        <v>24930</v>
      </c>
      <c r="AA211" s="1">
        <f t="shared" si="111"/>
        <v>7.7841318798618289E-2</v>
      </c>
      <c r="AB211" s="1">
        <f t="shared" ref="AB211:AB254" si="134">IF(S211&lt;&gt;0,G211-AH211,-9999)</f>
        <v>8.105342072206817E-2</v>
      </c>
      <c r="AC211" s="1">
        <f t="shared" ref="AC211:AC254" si="135">+G211-P211</f>
        <v>1.3201860478663105E-2</v>
      </c>
      <c r="AD211" s="1">
        <f t="shared" si="114"/>
        <v>8.206981201056493E-3</v>
      </c>
      <c r="AE211" s="1">
        <f t="shared" si="112"/>
        <v>6.7354540434494674E-5</v>
      </c>
      <c r="AF211" s="1">
        <f t="shared" si="108"/>
        <v>1.3201860478663105E-2</v>
      </c>
      <c r="AG211" s="11"/>
      <c r="AH211" s="1">
        <f t="shared" si="115"/>
        <v>4.9948792776066059E-3</v>
      </c>
      <c r="AI211" s="1">
        <f t="shared" si="116"/>
        <v>6.6833855874071091E-4</v>
      </c>
      <c r="AJ211" s="1">
        <f t="shared" si="117"/>
        <v>0.13143126836187108</v>
      </c>
      <c r="AK211" s="1">
        <f t="shared" si="118"/>
        <v>2.4178066976226792E-2</v>
      </c>
      <c r="AL211" s="1">
        <f t="shared" si="119"/>
        <v>3.1174031358031873</v>
      </c>
      <c r="AM211" s="1">
        <f t="shared" si="120"/>
        <v>82.676409449875081</v>
      </c>
      <c r="AN211" s="1">
        <f t="shared" si="121"/>
        <v>20.54538143870829</v>
      </c>
      <c r="AO211" s="1">
        <f t="shared" si="122"/>
        <v>20.545377286342479</v>
      </c>
      <c r="AP211" s="1">
        <f t="shared" si="123"/>
        <v>20.545410593407667</v>
      </c>
      <c r="AQ211" s="1">
        <f t="shared" si="124"/>
        <v>20.545143180881642</v>
      </c>
      <c r="AR211" s="1">
        <f t="shared" si="125"/>
        <v>20.547274343279827</v>
      </c>
      <c r="AS211" s="1">
        <f t="shared" si="126"/>
        <v>20.529142620023045</v>
      </c>
      <c r="AT211" s="1">
        <f t="shared" si="127"/>
        <v>20.20059144044291</v>
      </c>
      <c r="AU211" s="1">
        <f t="shared" si="128"/>
        <v>19.553559855762884</v>
      </c>
    </row>
    <row r="212" spans="1:47">
      <c r="A212" s="99" t="s">
        <v>330</v>
      </c>
      <c r="B212" s="99" t="s">
        <v>50</v>
      </c>
      <c r="C212" s="100">
        <v>52082.421799999996</v>
      </c>
      <c r="D212" s="100" t="s">
        <v>138</v>
      </c>
      <c r="E212" s="1">
        <f t="shared" ref="E212:E254" si="136">+(C212-C$7)/C$8</f>
        <v>25013.225697553404</v>
      </c>
      <c r="F212" s="1">
        <f t="shared" si="113"/>
        <v>25013</v>
      </c>
      <c r="G212" s="1">
        <f t="shared" si="109"/>
        <v>9.2456029997265432E-2</v>
      </c>
      <c r="J212" s="1">
        <f t="shared" si="133"/>
        <v>9.2456029997265432E-2</v>
      </c>
      <c r="O212" s="1">
        <f t="shared" ca="1" si="131"/>
        <v>6.8654422879421084E-2</v>
      </c>
      <c r="P212" s="1">
        <f t="shared" ref="P212:P254" si="137">+D$11+D$12*F212+D$13*F212^2</f>
        <v>7.3482420601229143E-2</v>
      </c>
      <c r="Q212" s="27">
        <f t="shared" ref="Q212:Q254" si="138">+C212-15018.5</f>
        <v>37063.921799999996</v>
      </c>
      <c r="R212" s="1">
        <f t="shared" ref="R212:R254" si="139">+(P212-G212)^2</f>
        <v>3.5999785351335659E-4</v>
      </c>
      <c r="S212" s="11">
        <v>1</v>
      </c>
      <c r="T212" s="1">
        <f t="shared" ref="T212:T254" si="140">+S212*R212</f>
        <v>3.5999785351335659E-4</v>
      </c>
      <c r="U212" s="1">
        <f t="shared" ref="U212:U254" si="141">+G212-P212</f>
        <v>1.8973609396036289E-2</v>
      </c>
      <c r="V212" s="91"/>
      <c r="Z212" s="1">
        <f t="shared" si="110"/>
        <v>25013</v>
      </c>
      <c r="AA212" s="1">
        <f t="shared" si="111"/>
        <v>7.8605339310310787E-2</v>
      </c>
      <c r="AB212" s="1">
        <f t="shared" si="134"/>
        <v>8.7333111288183787E-2</v>
      </c>
      <c r="AC212" s="1">
        <f t="shared" si="135"/>
        <v>1.8973609396036289E-2</v>
      </c>
      <c r="AD212" s="1">
        <f t="shared" si="114"/>
        <v>1.3850690686954645E-2</v>
      </c>
      <c r="AE212" s="1">
        <f t="shared" si="112"/>
        <v>1.9184163250569213E-4</v>
      </c>
      <c r="AF212" s="1">
        <f t="shared" ref="AF212:AF254" si="142">IF(S212&lt;&gt;0,G212-P212,-9999)</f>
        <v>1.8973609396036289E-2</v>
      </c>
      <c r="AG212" s="11"/>
      <c r="AH212" s="1">
        <f t="shared" si="115"/>
        <v>5.122918709081649E-3</v>
      </c>
      <c r="AI212" s="1">
        <f t="shared" si="116"/>
        <v>6.6246096597166737E-4</v>
      </c>
      <c r="AJ212" s="1">
        <f t="shared" si="117"/>
        <v>0.13118905416830826</v>
      </c>
      <c r="AK212" s="1">
        <f t="shared" si="118"/>
        <v>2.3933899788092173E-2</v>
      </c>
      <c r="AL212" s="1">
        <f t="shared" si="119"/>
        <v>3.1176474655670741</v>
      </c>
      <c r="AM212" s="1">
        <f t="shared" si="120"/>
        <v>83.520097448570937</v>
      </c>
      <c r="AN212" s="1">
        <f t="shared" si="121"/>
        <v>20.555448624230955</v>
      </c>
      <c r="AO212" s="1">
        <f t="shared" si="122"/>
        <v>20.555444750427185</v>
      </c>
      <c r="AP212" s="1">
        <f t="shared" si="123"/>
        <v>20.555473520798945</v>
      </c>
      <c r="AQ212" s="1">
        <f t="shared" si="124"/>
        <v>20.555259700447838</v>
      </c>
      <c r="AR212" s="1">
        <f t="shared" si="125"/>
        <v>20.556840848361293</v>
      </c>
      <c r="AS212" s="1">
        <f t="shared" si="126"/>
        <v>20.544677021682308</v>
      </c>
      <c r="AT212" s="1">
        <f t="shared" si="127"/>
        <v>20.22058717743149</v>
      </c>
      <c r="AU212" s="1">
        <f t="shared" si="128"/>
        <v>19.564932218721165</v>
      </c>
    </row>
    <row r="213" spans="1:47">
      <c r="A213" s="99" t="s">
        <v>330</v>
      </c>
      <c r="B213" s="99" t="s">
        <v>54</v>
      </c>
      <c r="C213" s="100">
        <v>52092.440499999997</v>
      </c>
      <c r="D213" s="100" t="s">
        <v>138</v>
      </c>
      <c r="E213" s="1">
        <f t="shared" si="136"/>
        <v>25037.682686225737</v>
      </c>
      <c r="F213" s="1">
        <f t="shared" si="113"/>
        <v>25037.5</v>
      </c>
      <c r="G213" s="1">
        <f t="shared" ref="G213:G254" si="143">+C213-(C$7+F213*C$8)</f>
        <v>7.4836624997260515E-2</v>
      </c>
      <c r="J213" s="1">
        <f t="shared" si="133"/>
        <v>7.4836624997260515E-2</v>
      </c>
      <c r="O213" s="1">
        <f t="shared" ca="1" si="131"/>
        <v>6.8931937273779942E-2</v>
      </c>
      <c r="P213" s="1">
        <f t="shared" si="137"/>
        <v>7.3670604060079567E-2</v>
      </c>
      <c r="Q213" s="27">
        <f t="shared" si="138"/>
        <v>37073.940499999997</v>
      </c>
      <c r="R213" s="1">
        <f t="shared" si="139"/>
        <v>1.3596048259443355E-6</v>
      </c>
      <c r="S213" s="11">
        <v>1</v>
      </c>
      <c r="T213" s="1">
        <f t="shared" si="140"/>
        <v>1.3596048259443355E-6</v>
      </c>
      <c r="U213" s="1">
        <f t="shared" si="141"/>
        <v>1.1660209371809477E-3</v>
      </c>
      <c r="V213" s="91"/>
      <c r="Z213" s="1">
        <f t="shared" ref="Z213:Z254" si="144">F213</f>
        <v>25037.5</v>
      </c>
      <c r="AA213" s="1">
        <f t="shared" ref="AA213:AA254" si="145">AB$3+AB$4*Z213+AB$5*Z213^2+AH213</f>
        <v>7.8831004710616395E-2</v>
      </c>
      <c r="AB213" s="1">
        <f t="shared" si="134"/>
        <v>6.9676224346723686E-2</v>
      </c>
      <c r="AC213" s="1">
        <f t="shared" si="135"/>
        <v>1.1660209371809477E-3</v>
      </c>
      <c r="AD213" s="1">
        <f t="shared" si="114"/>
        <v>-3.9943797133558806E-3</v>
      </c>
      <c r="AE213" s="1">
        <f t="shared" ref="AE213:AE254" si="146">+(G213-AA213)^2*S213</f>
        <v>1.5955069294469006E-5</v>
      </c>
      <c r="AF213" s="1">
        <f t="shared" si="142"/>
        <v>1.1660209371809477E-3</v>
      </c>
      <c r="AG213" s="11"/>
      <c r="AH213" s="1">
        <f t="shared" si="115"/>
        <v>5.1604006505368274E-3</v>
      </c>
      <c r="AI213" s="1">
        <f t="shared" si="116"/>
        <v>6.6075692813405418E-4</v>
      </c>
      <c r="AJ213" s="1">
        <f t="shared" si="117"/>
        <v>0.13111836627623688</v>
      </c>
      <c r="AK213" s="1">
        <f t="shared" si="118"/>
        <v>2.3862643152102857E-2</v>
      </c>
      <c r="AL213" s="1">
        <f t="shared" si="119"/>
        <v>3.1177187693782726</v>
      </c>
      <c r="AM213" s="1">
        <f t="shared" si="120"/>
        <v>83.769569612303457</v>
      </c>
      <c r="AN213" s="1">
        <f t="shared" si="121"/>
        <v>20.558403370286133</v>
      </c>
      <c r="AO213" s="1">
        <f t="shared" si="122"/>
        <v>20.558399725828224</v>
      </c>
      <c r="AP213" s="1">
        <f t="shared" si="123"/>
        <v>20.558426217332329</v>
      </c>
      <c r="AQ213" s="1">
        <f t="shared" si="124"/>
        <v>20.558233535795328</v>
      </c>
      <c r="AR213" s="1">
        <f t="shared" si="125"/>
        <v>20.559628930193494</v>
      </c>
      <c r="AS213" s="1">
        <f t="shared" si="126"/>
        <v>20.549184556941515</v>
      </c>
      <c r="AT213" s="1">
        <f t="shared" si="127"/>
        <v>20.226473374177242</v>
      </c>
      <c r="AU213" s="1">
        <f t="shared" si="128"/>
        <v>19.568289121040173</v>
      </c>
    </row>
    <row r="214" spans="1:47">
      <c r="A214" s="99" t="s">
        <v>330</v>
      </c>
      <c r="B214" s="99" t="s">
        <v>54</v>
      </c>
      <c r="C214" s="100">
        <v>52117.449399999998</v>
      </c>
      <c r="D214" s="100" t="s">
        <v>138</v>
      </c>
      <c r="E214" s="1">
        <f t="shared" si="136"/>
        <v>25098.732760986688</v>
      </c>
      <c r="F214" s="1">
        <f t="shared" ref="F214:F227" si="147">ROUND(2*E214,0)/2</f>
        <v>25098.5</v>
      </c>
      <c r="G214" s="1">
        <f t="shared" si="143"/>
        <v>9.5349534996785223E-2</v>
      </c>
      <c r="J214" s="1">
        <f t="shared" si="133"/>
        <v>9.5349534996785223E-2</v>
      </c>
      <c r="O214" s="1">
        <f t="shared" ca="1" si="131"/>
        <v>6.9622891480142779E-2</v>
      </c>
      <c r="P214" s="1">
        <f t="shared" si="137"/>
        <v>7.4140041709827215E-2</v>
      </c>
      <c r="Q214" s="27">
        <f t="shared" si="138"/>
        <v>37098.949399999998</v>
      </c>
      <c r="R214" s="1">
        <f t="shared" si="139"/>
        <v>4.4984260548951686E-4</v>
      </c>
      <c r="S214" s="11">
        <v>1</v>
      </c>
      <c r="T214" s="1">
        <f t="shared" si="140"/>
        <v>4.4984260548951686E-4</v>
      </c>
      <c r="U214" s="1">
        <f t="shared" si="141"/>
        <v>2.1209493286958009E-2</v>
      </c>
      <c r="V214" s="91"/>
      <c r="Z214" s="1">
        <f t="shared" si="144"/>
        <v>25098.5</v>
      </c>
      <c r="AA214" s="1">
        <f t="shared" si="145"/>
        <v>7.9393153129327973E-2</v>
      </c>
      <c r="AB214" s="1">
        <f t="shared" si="134"/>
        <v>9.0096423577284465E-2</v>
      </c>
      <c r="AC214" s="1">
        <f t="shared" si="135"/>
        <v>2.1209493286958009E-2</v>
      </c>
      <c r="AD214" s="1">
        <f t="shared" ref="AD214:AD254" si="148">G214-AA214</f>
        <v>1.5956381867457251E-2</v>
      </c>
      <c r="AE214" s="1">
        <f t="shared" si="146"/>
        <v>2.5460612230011854E-4</v>
      </c>
      <c r="AF214" s="1">
        <f t="shared" si="142"/>
        <v>2.1209493286958009E-2</v>
      </c>
      <c r="AG214" s="11"/>
      <c r="AH214" s="1">
        <f t="shared" ref="AH214:AH254" si="149">$AB$6*($AB$11/AI214*AJ214+$AB$12)</f>
        <v>5.2531114195007575E-3</v>
      </c>
      <c r="AI214" s="1">
        <f t="shared" ref="AI214:AI254" si="150">1+$AB$7*COS(AL214)</f>
        <v>6.5657372152294613E-4</v>
      </c>
      <c r="AJ214" s="1">
        <f t="shared" ref="AJ214:AJ254" si="151">SIN(AL214+RADIANS($AB$9))</f>
        <v>0.13094393145063407</v>
      </c>
      <c r="AK214" s="1">
        <f t="shared" ref="AK214:AK254" si="152">$AB$7*SIN(AL214)</f>
        <v>2.3686807206729051E-2</v>
      </c>
      <c r="AL214" s="1">
        <f t="shared" ref="AL214:AL254" si="153">2*ATAN(AM214)</f>
        <v>3.1178947212165675</v>
      </c>
      <c r="AM214" s="1">
        <f t="shared" ref="AM214:AM254" si="154">SQRT((1+$AB$7)/(1-$AB$7))*TAN(AN214/2)</f>
        <v>84.39159876736656</v>
      </c>
      <c r="AN214" s="1">
        <f t="shared" ref="AN214:AN254" si="155">$AU214+$AB$7*SIN(AO214)</f>
        <v>20.565727237085667</v>
      </c>
      <c r="AO214" s="1">
        <f t="shared" ref="AO214:AO254" si="156">$AU214+$AB$7*SIN(AP214)</f>
        <v>20.565724527225729</v>
      </c>
      <c r="AP214" s="1">
        <f t="shared" ref="AP214:AP254" si="157">$AU214+$AB$7*SIN(AQ214)</f>
        <v>20.565743239712937</v>
      </c>
      <c r="AQ214" s="1">
        <f t="shared" ref="AQ214:AQ254" si="158">$AU214+$AB$7*SIN(AR214)</f>
        <v>20.565613974942135</v>
      </c>
      <c r="AR214" s="1">
        <f t="shared" ref="AR214:AR254" si="159">$AU214+$AB$7*SIN(AS214)</f>
        <v>20.566504611938171</v>
      </c>
      <c r="AS214" s="1">
        <f t="shared" ref="AS214:AS254" si="160">$AU214+$AB$7*SIN(AT214)</f>
        <v>20.560253916195048</v>
      </c>
      <c r="AT214" s="1">
        <f t="shared" ref="AT214:AT254" si="161">$AU214+$AB$7*SIN(AU214)</f>
        <v>20.241096519091563</v>
      </c>
      <c r="AU214" s="1">
        <f t="shared" ref="AU214:AU254" si="162">RADIANS($AB$9)+$AB$18*(F214-AB$15)</f>
        <v>19.576647122732403</v>
      </c>
    </row>
    <row r="215" spans="1:47">
      <c r="A215" s="99" t="s">
        <v>330</v>
      </c>
      <c r="B215" s="99" t="s">
        <v>54</v>
      </c>
      <c r="C215" s="100">
        <v>52133.407500000001</v>
      </c>
      <c r="D215" s="100" t="s">
        <v>138</v>
      </c>
      <c r="E215" s="1">
        <f t="shared" si="136"/>
        <v>25137.688620622372</v>
      </c>
      <c r="F215" s="1">
        <f t="shared" si="147"/>
        <v>25137.5</v>
      </c>
      <c r="G215" s="1">
        <f t="shared" si="143"/>
        <v>7.7267624998057727E-2</v>
      </c>
      <c r="J215" s="1">
        <f t="shared" si="133"/>
        <v>7.7267624998057727E-2</v>
      </c>
      <c r="O215" s="1">
        <f t="shared" ca="1" si="131"/>
        <v>7.006464908748955E-2</v>
      </c>
      <c r="P215" s="1">
        <f t="shared" si="137"/>
        <v>7.4440846404846717E-2</v>
      </c>
      <c r="Q215" s="27">
        <f t="shared" si="138"/>
        <v>37114.907500000001</v>
      </c>
      <c r="R215" s="1">
        <f t="shared" si="139"/>
        <v>7.9906772150360171E-6</v>
      </c>
      <c r="S215" s="11">
        <v>1</v>
      </c>
      <c r="T215" s="1">
        <f t="shared" si="140"/>
        <v>7.9906772150360171E-6</v>
      </c>
      <c r="U215" s="1">
        <f t="shared" si="141"/>
        <v>2.8267785932110101E-3</v>
      </c>
      <c r="V215" s="91"/>
      <c r="Z215" s="1">
        <f t="shared" si="144"/>
        <v>25137.5</v>
      </c>
      <c r="AA215" s="1">
        <f t="shared" si="145"/>
        <v>7.975277880726156E-2</v>
      </c>
      <c r="AB215" s="1">
        <f t="shared" si="134"/>
        <v>7.1955692595642884E-2</v>
      </c>
      <c r="AC215" s="1">
        <f t="shared" si="135"/>
        <v>2.8267785932110101E-3</v>
      </c>
      <c r="AD215" s="1">
        <f t="shared" si="148"/>
        <v>-2.4851538092038328E-3</v>
      </c>
      <c r="AE215" s="1">
        <f t="shared" si="146"/>
        <v>6.1759894554003198E-6</v>
      </c>
      <c r="AF215" s="1">
        <f t="shared" si="142"/>
        <v>2.8267785932110101E-3</v>
      </c>
      <c r="AG215" s="11"/>
      <c r="AH215" s="1">
        <f t="shared" si="149"/>
        <v>5.3119324024148411E-3</v>
      </c>
      <c r="AI215" s="1">
        <f t="shared" si="150"/>
        <v>6.5394278963004648E-4</v>
      </c>
      <c r="AJ215" s="1">
        <f t="shared" si="151"/>
        <v>0.13083355615563763</v>
      </c>
      <c r="AK215" s="1">
        <f t="shared" si="152"/>
        <v>2.3575547071964374E-2</v>
      </c>
      <c r="AL215" s="1">
        <f t="shared" si="153"/>
        <v>3.1180060543031414</v>
      </c>
      <c r="AM215" s="1">
        <f t="shared" si="154"/>
        <v>84.789979833777707</v>
      </c>
      <c r="AN215" s="1">
        <f t="shared" si="155"/>
        <v>20.570385470918435</v>
      </c>
      <c r="AO215" s="1">
        <f t="shared" si="156"/>
        <v>20.570383672418942</v>
      </c>
      <c r="AP215" s="1">
        <f t="shared" si="157"/>
        <v>20.570395709040053</v>
      </c>
      <c r="AQ215" s="1">
        <f t="shared" si="158"/>
        <v>20.570315134595575</v>
      </c>
      <c r="AR215" s="1">
        <f t="shared" si="159"/>
        <v>20.570853692691934</v>
      </c>
      <c r="AS215" s="1">
        <f t="shared" si="160"/>
        <v>20.567216752573838</v>
      </c>
      <c r="AT215" s="1">
        <f t="shared" si="161"/>
        <v>20.250421446090115</v>
      </c>
      <c r="AU215" s="1">
        <f t="shared" si="162"/>
        <v>19.581990763158583</v>
      </c>
    </row>
    <row r="216" spans="1:47">
      <c r="A216" s="99" t="s">
        <v>330</v>
      </c>
      <c r="B216" s="99" t="s">
        <v>50</v>
      </c>
      <c r="C216" s="100">
        <v>52134.4401</v>
      </c>
      <c r="D216" s="100" t="s">
        <v>138</v>
      </c>
      <c r="E216" s="1">
        <f t="shared" si="136"/>
        <v>25140.209335535787</v>
      </c>
      <c r="F216" s="1">
        <f t="shared" si="147"/>
        <v>25140</v>
      </c>
      <c r="G216" s="1">
        <f t="shared" si="143"/>
        <v>8.575340000243159E-2</v>
      </c>
      <c r="J216" s="1">
        <f t="shared" si="133"/>
        <v>8.575340000243159E-2</v>
      </c>
      <c r="O216" s="1">
        <f t="shared" ca="1" si="131"/>
        <v>7.0092966882832286E-2</v>
      </c>
      <c r="P216" s="1">
        <f t="shared" si="137"/>
        <v>7.4460146645377867E-2</v>
      </c>
      <c r="Q216" s="27">
        <f t="shared" si="138"/>
        <v>37115.9401</v>
      </c>
      <c r="R216" s="1">
        <f t="shared" si="139"/>
        <v>1.2753757138660518E-4</v>
      </c>
      <c r="S216" s="11">
        <v>1</v>
      </c>
      <c r="T216" s="1">
        <f t="shared" si="140"/>
        <v>1.2753757138660518E-4</v>
      </c>
      <c r="U216" s="1">
        <f t="shared" si="141"/>
        <v>1.1293253357053723E-2</v>
      </c>
      <c r="V216" s="91"/>
      <c r="Z216" s="1">
        <f t="shared" si="144"/>
        <v>25140</v>
      </c>
      <c r="AA216" s="1">
        <f t="shared" si="145"/>
        <v>7.9775837660828838E-2</v>
      </c>
      <c r="AB216" s="1">
        <f t="shared" si="134"/>
        <v>8.0437708986980619E-2</v>
      </c>
      <c r="AC216" s="1">
        <f t="shared" si="135"/>
        <v>1.1293253357053723E-2</v>
      </c>
      <c r="AD216" s="1">
        <f t="shared" si="148"/>
        <v>5.9775623416027518E-3</v>
      </c>
      <c r="AE216" s="1">
        <f t="shared" si="146"/>
        <v>3.5731251547747375E-5</v>
      </c>
      <c r="AF216" s="1">
        <f t="shared" si="142"/>
        <v>1.1293253357053723E-2</v>
      </c>
      <c r="AG216" s="11"/>
      <c r="AH216" s="1">
        <f t="shared" si="149"/>
        <v>5.3156910154509686E-3</v>
      </c>
      <c r="AI216" s="1">
        <f t="shared" si="150"/>
        <v>6.5377527981935746E-4</v>
      </c>
      <c r="AJ216" s="1">
        <f t="shared" si="151"/>
        <v>0.13082651092999514</v>
      </c>
      <c r="AK216" s="1">
        <f t="shared" si="152"/>
        <v>2.3568445412814599E-2</v>
      </c>
      <c r="AL216" s="1">
        <f t="shared" si="153"/>
        <v>3.1180131606088133</v>
      </c>
      <c r="AM216" s="1">
        <f t="shared" si="154"/>
        <v>84.815535912482915</v>
      </c>
      <c r="AN216" s="1">
        <f t="shared" si="155"/>
        <v>20.570683437823551</v>
      </c>
      <c r="AO216" s="1">
        <f t="shared" si="156"/>
        <v>20.57068170703463</v>
      </c>
      <c r="AP216" s="1">
        <f t="shared" si="157"/>
        <v>20.570693267723698</v>
      </c>
      <c r="AQ216" s="1">
        <f t="shared" si="158"/>
        <v>20.570616032129543</v>
      </c>
      <c r="AR216" s="1">
        <f t="shared" si="159"/>
        <v>20.571131288867274</v>
      </c>
      <c r="AS216" s="1">
        <f t="shared" si="160"/>
        <v>20.567660058422987</v>
      </c>
      <c r="AT216" s="1">
        <f t="shared" si="161"/>
        <v>20.251018548060799</v>
      </c>
      <c r="AU216" s="1">
        <f t="shared" si="162"/>
        <v>19.582333304211542</v>
      </c>
    </row>
    <row r="217" spans="1:47">
      <c r="A217" s="99" t="s">
        <v>330</v>
      </c>
      <c r="B217" s="99" t="s">
        <v>50</v>
      </c>
      <c r="C217" s="100">
        <v>52143.447699999997</v>
      </c>
      <c r="D217" s="100" t="s">
        <v>138</v>
      </c>
      <c r="E217" s="1">
        <f t="shared" si="136"/>
        <v>25162.198093674549</v>
      </c>
      <c r="F217" s="1">
        <f t="shared" si="147"/>
        <v>25162</v>
      </c>
      <c r="G217" s="1">
        <f t="shared" si="143"/>
        <v>8.1148219993337989E-2</v>
      </c>
      <c r="J217" s="1">
        <f t="shared" si="133"/>
        <v>8.1148219993337989E-2</v>
      </c>
      <c r="O217" s="1">
        <f t="shared" ca="1" si="131"/>
        <v>7.0342163481848408E-2</v>
      </c>
      <c r="P217" s="1">
        <f t="shared" si="137"/>
        <v>7.463008169493221E-2</v>
      </c>
      <c r="Q217" s="27">
        <f t="shared" si="138"/>
        <v>37124.947699999997</v>
      </c>
      <c r="R217" s="1">
        <f t="shared" si="139"/>
        <v>4.2486126877144187E-5</v>
      </c>
      <c r="S217" s="11">
        <v>1</v>
      </c>
      <c r="T217" s="1">
        <f t="shared" si="140"/>
        <v>4.2486126877144187E-5</v>
      </c>
      <c r="U217" s="1">
        <f t="shared" si="141"/>
        <v>6.518138298405779E-3</v>
      </c>
      <c r="V217" s="91"/>
      <c r="Z217" s="1">
        <f t="shared" si="144"/>
        <v>25162</v>
      </c>
      <c r="AA217" s="1">
        <f t="shared" si="145"/>
        <v>7.9978786645250433E-2</v>
      </c>
      <c r="AB217" s="1">
        <f t="shared" si="134"/>
        <v>7.5799515043019766E-2</v>
      </c>
      <c r="AC217" s="1">
        <f t="shared" si="135"/>
        <v>6.518138298405779E-3</v>
      </c>
      <c r="AD217" s="1">
        <f t="shared" si="148"/>
        <v>1.1694333480875563E-3</v>
      </c>
      <c r="AE217" s="1">
        <f t="shared" si="146"/>
        <v>1.3675743556192716E-6</v>
      </c>
      <c r="AF217" s="1">
        <f t="shared" si="142"/>
        <v>6.518138298405779E-3</v>
      </c>
      <c r="AG217" s="11"/>
      <c r="AH217" s="1">
        <f t="shared" si="149"/>
        <v>5.3487049503182175E-3</v>
      </c>
      <c r="AI217" s="1">
        <f t="shared" si="150"/>
        <v>6.5230705256558164E-4</v>
      </c>
      <c r="AJ217" s="1">
        <f t="shared" si="151"/>
        <v>0.13076466799566094</v>
      </c>
      <c r="AK217" s="1">
        <f t="shared" si="152"/>
        <v>2.3506107340325516E-2</v>
      </c>
      <c r="AL217" s="1">
        <f t="shared" si="153"/>
        <v>3.1180755394172119</v>
      </c>
      <c r="AM217" s="1">
        <f t="shared" si="154"/>
        <v>85.040528727183954</v>
      </c>
      <c r="AN217" s="1">
        <f t="shared" si="155"/>
        <v>20.573302255015179</v>
      </c>
      <c r="AO217" s="1">
        <f t="shared" si="156"/>
        <v>20.573301171430717</v>
      </c>
      <c r="AP217" s="1">
        <f t="shared" si="157"/>
        <v>20.573308286255248</v>
      </c>
      <c r="AQ217" s="1">
        <f t="shared" si="158"/>
        <v>20.573261564256381</v>
      </c>
      <c r="AR217" s="1">
        <f t="shared" si="159"/>
        <v>20.573568122315418</v>
      </c>
      <c r="AS217" s="1">
        <f t="shared" si="160"/>
        <v>20.571545444913248</v>
      </c>
      <c r="AT217" s="1">
        <f t="shared" si="161"/>
        <v>20.256269658871997</v>
      </c>
      <c r="AU217" s="1">
        <f t="shared" si="162"/>
        <v>19.585347665477592</v>
      </c>
    </row>
    <row r="218" spans="1:47">
      <c r="A218" s="16" t="s">
        <v>350</v>
      </c>
      <c r="B218" s="16" t="s">
        <v>54</v>
      </c>
      <c r="C218" s="17">
        <v>52420.162400000001</v>
      </c>
      <c r="D218" s="17" t="s">
        <v>138</v>
      </c>
      <c r="E218" s="1">
        <f t="shared" si="136"/>
        <v>25837.695741410094</v>
      </c>
      <c r="F218" s="1">
        <f t="shared" si="147"/>
        <v>25837.5</v>
      </c>
      <c r="G218" s="1">
        <f t="shared" si="143"/>
        <v>8.0184624996036291E-2</v>
      </c>
      <c r="K218" s="1">
        <f>G218</f>
        <v>8.0184624996036291E-2</v>
      </c>
      <c r="O218" s="1">
        <f t="shared" ca="1" si="131"/>
        <v>7.7993631783456696E-2</v>
      </c>
      <c r="P218" s="1">
        <f t="shared" si="137"/>
        <v>7.992909645999019E-2</v>
      </c>
      <c r="Q218" s="27">
        <f t="shared" si="138"/>
        <v>37401.662400000001</v>
      </c>
      <c r="R218" s="1">
        <f t="shared" si="139"/>
        <v>6.529483273386367E-8</v>
      </c>
      <c r="S218" s="11">
        <v>1</v>
      </c>
      <c r="T218" s="1">
        <f t="shared" si="140"/>
        <v>6.529483273386367E-8</v>
      </c>
      <c r="U218" s="1">
        <f t="shared" si="141"/>
        <v>2.5552853604610126E-4</v>
      </c>
      <c r="V218" s="91"/>
      <c r="Z218" s="1">
        <f t="shared" si="144"/>
        <v>25837.5</v>
      </c>
      <c r="AA218" s="1">
        <f t="shared" si="145"/>
        <v>8.6239960748646524E-2</v>
      </c>
      <c r="AB218" s="1">
        <f t="shared" si="134"/>
        <v>7.3873760707379957E-2</v>
      </c>
      <c r="AC218" s="1">
        <f t="shared" si="135"/>
        <v>2.5552853604610126E-4</v>
      </c>
      <c r="AD218" s="1">
        <f t="shared" si="148"/>
        <v>-6.055335752610233E-3</v>
      </c>
      <c r="AE218" s="1">
        <f t="shared" si="146"/>
        <v>3.6667091076839734E-5</v>
      </c>
      <c r="AF218" s="1">
        <f t="shared" si="142"/>
        <v>2.5552853604610126E-4</v>
      </c>
      <c r="AG218" s="11"/>
      <c r="AH218" s="1">
        <f t="shared" si="149"/>
        <v>6.3108642886563386E-3</v>
      </c>
      <c r="AI218" s="1">
        <f t="shared" si="150"/>
        <v>6.1182059872544325E-4</v>
      </c>
      <c r="AJ218" s="1">
        <f t="shared" si="151"/>
        <v>0.12898930206061074</v>
      </c>
      <c r="AK218" s="1">
        <f t="shared" si="152"/>
        <v>2.1716706809745197E-2</v>
      </c>
      <c r="AL218" s="1">
        <f t="shared" si="153"/>
        <v>3.1198660712000921</v>
      </c>
      <c r="AM218" s="1">
        <f t="shared" si="154"/>
        <v>92.049512870709577</v>
      </c>
      <c r="AN218" s="1">
        <f t="shared" si="155"/>
        <v>20.651027390213542</v>
      </c>
      <c r="AO218" s="1">
        <f t="shared" si="156"/>
        <v>20.651120060851483</v>
      </c>
      <c r="AP218" s="1">
        <f t="shared" si="157"/>
        <v>20.650714396544458</v>
      </c>
      <c r="AQ218" s="1">
        <f t="shared" si="158"/>
        <v>20.652485038485374</v>
      </c>
      <c r="AR218" s="1">
        <f t="shared" si="159"/>
        <v>20.644655765292914</v>
      </c>
      <c r="AS218" s="1">
        <f t="shared" si="160"/>
        <v>20.67750888871609</v>
      </c>
      <c r="AT218" s="1">
        <f t="shared" si="161"/>
        <v>20.414439637319568</v>
      </c>
      <c r="AU218" s="1">
        <f t="shared" si="162"/>
        <v>19.677902257987441</v>
      </c>
    </row>
    <row r="219" spans="1:47">
      <c r="A219" s="99" t="s">
        <v>330</v>
      </c>
      <c r="B219" s="99" t="s">
        <v>50</v>
      </c>
      <c r="C219" s="100">
        <v>52474.439299999998</v>
      </c>
      <c r="D219" s="100" t="s">
        <v>138</v>
      </c>
      <c r="E219" s="1">
        <f t="shared" si="136"/>
        <v>25970.192924524599</v>
      </c>
      <c r="F219" s="1">
        <f t="shared" si="147"/>
        <v>25970</v>
      </c>
      <c r="G219" s="1">
        <f t="shared" si="143"/>
        <v>7.9030699998838827E-2</v>
      </c>
      <c r="J219" s="1">
        <f t="shared" ref="J219:J225" si="163">G219</f>
        <v>7.9030699998838827E-2</v>
      </c>
      <c r="O219" s="1">
        <f t="shared" ca="1" si="131"/>
        <v>7.9494474936621928E-2</v>
      </c>
      <c r="P219" s="1">
        <f t="shared" si="137"/>
        <v>8.0986962488549252E-2</v>
      </c>
      <c r="Q219" s="27">
        <f t="shared" si="138"/>
        <v>37455.939299999998</v>
      </c>
      <c r="R219" s="1">
        <f t="shared" si="139"/>
        <v>3.826962928648032E-6</v>
      </c>
      <c r="S219" s="11">
        <v>1</v>
      </c>
      <c r="T219" s="1">
        <f t="shared" si="140"/>
        <v>3.826962928648032E-6</v>
      </c>
      <c r="U219" s="1">
        <f t="shared" si="141"/>
        <v>-1.9562624897104253E-3</v>
      </c>
      <c r="V219" s="91"/>
      <c r="Z219" s="1">
        <f t="shared" si="144"/>
        <v>25970</v>
      </c>
      <c r="AA219" s="1">
        <f t="shared" si="145"/>
        <v>8.7475478750571489E-2</v>
      </c>
      <c r="AB219" s="1">
        <f t="shared" si="134"/>
        <v>7.254218373681659E-2</v>
      </c>
      <c r="AC219" s="1">
        <f t="shared" si="135"/>
        <v>-1.9562624897104253E-3</v>
      </c>
      <c r="AD219" s="1">
        <f t="shared" si="148"/>
        <v>-8.4447787517326622E-3</v>
      </c>
      <c r="AE219" s="1">
        <f t="shared" si="146"/>
        <v>7.1314288165715467E-5</v>
      </c>
      <c r="AF219" s="1">
        <f t="shared" si="142"/>
        <v>-1.9562624897104253E-3</v>
      </c>
      <c r="AG219" s="11"/>
      <c r="AH219" s="1">
        <f t="shared" si="149"/>
        <v>6.4885162620222439E-3</v>
      </c>
      <c r="AI219" s="1">
        <f t="shared" si="150"/>
        <v>6.0479892682008263E-4</v>
      </c>
      <c r="AJ219" s="1">
        <f t="shared" si="151"/>
        <v>0.12866624434323873</v>
      </c>
      <c r="AK219" s="1">
        <f t="shared" si="152"/>
        <v>2.1391132591634377E-2</v>
      </c>
      <c r="AL219" s="1">
        <f t="shared" si="153"/>
        <v>3.1201918435858462</v>
      </c>
      <c r="AM219" s="1">
        <f t="shared" si="154"/>
        <v>93.450839786142112</v>
      </c>
      <c r="AN219" s="1">
        <f t="shared" si="155"/>
        <v>20.665710190237387</v>
      </c>
      <c r="AO219" s="1">
        <f t="shared" si="156"/>
        <v>20.665844195529935</v>
      </c>
      <c r="AP219" s="1">
        <f t="shared" si="157"/>
        <v>20.665291993656073</v>
      </c>
      <c r="AQ219" s="1">
        <f t="shared" si="158"/>
        <v>20.667559706292202</v>
      </c>
      <c r="AR219" s="1">
        <f t="shared" si="159"/>
        <v>20.658111811755571</v>
      </c>
      <c r="AS219" s="1">
        <f t="shared" si="160"/>
        <v>20.695383735446732</v>
      </c>
      <c r="AT219" s="1">
        <f t="shared" si="161"/>
        <v>20.444741937949701</v>
      </c>
      <c r="AU219" s="1">
        <f t="shared" si="162"/>
        <v>19.696056933794331</v>
      </c>
    </row>
    <row r="220" spans="1:47">
      <c r="A220" s="99" t="s">
        <v>330</v>
      </c>
      <c r="B220" s="99" t="s">
        <v>54</v>
      </c>
      <c r="C220" s="100">
        <v>52491.450400000002</v>
      </c>
      <c r="D220" s="100" t="s">
        <v>138</v>
      </c>
      <c r="E220" s="1">
        <f t="shared" si="136"/>
        <v>26011.719298206215</v>
      </c>
      <c r="F220" s="1">
        <f t="shared" si="147"/>
        <v>26011.5</v>
      </c>
      <c r="G220" s="1">
        <f t="shared" si="143"/>
        <v>8.983456499845488E-2</v>
      </c>
      <c r="J220" s="1">
        <f t="shared" si="163"/>
        <v>8.983456499845488E-2</v>
      </c>
      <c r="O220" s="1">
        <f t="shared" ca="1" si="131"/>
        <v>7.996455033931138E-2</v>
      </c>
      <c r="P220" s="1">
        <f t="shared" si="137"/>
        <v>8.1319539137315711E-2</v>
      </c>
      <c r="Q220" s="27">
        <f t="shared" si="138"/>
        <v>37472.950400000002</v>
      </c>
      <c r="R220" s="1">
        <f t="shared" si="139"/>
        <v>7.2505665415868847E-5</v>
      </c>
      <c r="S220" s="11">
        <v>1</v>
      </c>
      <c r="T220" s="1">
        <f t="shared" si="140"/>
        <v>7.2505665415868847E-5</v>
      </c>
      <c r="U220" s="1">
        <f t="shared" si="141"/>
        <v>8.5150258611391694E-3</v>
      </c>
      <c r="V220" s="91"/>
      <c r="Z220" s="1">
        <f t="shared" si="144"/>
        <v>26011.5</v>
      </c>
      <c r="AA220" s="1">
        <f t="shared" si="145"/>
        <v>8.786299027539847E-2</v>
      </c>
      <c r="AB220" s="1">
        <f t="shared" si="134"/>
        <v>8.3291113860372121E-2</v>
      </c>
      <c r="AC220" s="1">
        <f t="shared" si="135"/>
        <v>8.5150258611391694E-3</v>
      </c>
      <c r="AD220" s="1">
        <f t="shared" si="148"/>
        <v>1.9715747230564101E-3</v>
      </c>
      <c r="AE220" s="1">
        <f t="shared" si="146"/>
        <v>3.8871068885949602E-6</v>
      </c>
      <c r="AF220" s="1">
        <f t="shared" si="142"/>
        <v>8.5150258611391694E-3</v>
      </c>
      <c r="AG220" s="11"/>
      <c r="AH220" s="1">
        <f t="shared" si="149"/>
        <v>6.5434511380827566E-3</v>
      </c>
      <c r="AI220" s="1">
        <f t="shared" si="150"/>
        <v>6.0265423988981048E-4</v>
      </c>
      <c r="AJ220" s="1">
        <f t="shared" si="151"/>
        <v>0.12856658253936418</v>
      </c>
      <c r="AK220" s="1">
        <f t="shared" si="152"/>
        <v>2.1290696778202875E-2</v>
      </c>
      <c r="AL220" s="1">
        <f t="shared" si="153"/>
        <v>3.1202923400715932</v>
      </c>
      <c r="AM220" s="1">
        <f t="shared" si="154"/>
        <v>93.891781475110605</v>
      </c>
      <c r="AN220" s="1">
        <f t="shared" si="155"/>
        <v>20.670273919865881</v>
      </c>
      <c r="AO220" s="1">
        <f t="shared" si="156"/>
        <v>20.670422621359862</v>
      </c>
      <c r="AP220" s="1">
        <f t="shared" si="157"/>
        <v>20.669820804618752</v>
      </c>
      <c r="AQ220" s="1">
        <f t="shared" si="158"/>
        <v>20.672247764639664</v>
      </c>
      <c r="AR220" s="1">
        <f t="shared" si="159"/>
        <v>20.662314821281988</v>
      </c>
      <c r="AS220" s="1">
        <f t="shared" si="160"/>
        <v>20.700795252736842</v>
      </c>
      <c r="AT220" s="1">
        <f t="shared" si="161"/>
        <v>20.454182287730934</v>
      </c>
      <c r="AU220" s="1">
        <f t="shared" si="162"/>
        <v>19.701743115273469</v>
      </c>
    </row>
    <row r="221" spans="1:47">
      <c r="A221" s="99" t="s">
        <v>330</v>
      </c>
      <c r="B221" s="99" t="s">
        <v>54</v>
      </c>
      <c r="C221" s="100">
        <v>52523.402099999999</v>
      </c>
      <c r="D221" s="100" t="s">
        <v>138</v>
      </c>
      <c r="E221" s="1">
        <f t="shared" si="136"/>
        <v>26089.717677732671</v>
      </c>
      <c r="F221" s="1">
        <f t="shared" si="147"/>
        <v>26089.5</v>
      </c>
      <c r="G221" s="1">
        <f t="shared" si="143"/>
        <v>8.9170744999137241E-2</v>
      </c>
      <c r="J221" s="1">
        <f t="shared" si="163"/>
        <v>8.9170744999137241E-2</v>
      </c>
      <c r="O221" s="1">
        <f t="shared" ca="1" si="131"/>
        <v>8.0848065554004866E-2</v>
      </c>
      <c r="P221" s="1">
        <f t="shared" si="137"/>
        <v>8.1946230059977546E-2</v>
      </c>
      <c r="Q221" s="27">
        <f t="shared" si="138"/>
        <v>37504.902099999999</v>
      </c>
      <c r="R221" s="1">
        <f t="shared" si="139"/>
        <v>5.2193616106141622E-5</v>
      </c>
      <c r="S221" s="11">
        <v>1</v>
      </c>
      <c r="T221" s="1">
        <f t="shared" si="140"/>
        <v>5.2193616106141622E-5</v>
      </c>
      <c r="U221" s="1">
        <f t="shared" si="141"/>
        <v>7.2245149391596958E-3</v>
      </c>
      <c r="V221" s="91"/>
      <c r="Z221" s="1">
        <f t="shared" si="144"/>
        <v>26089.5</v>
      </c>
      <c r="AA221" s="1">
        <f t="shared" si="145"/>
        <v>8.8592033870092679E-2</v>
      </c>
      <c r="AB221" s="1">
        <f t="shared" si="134"/>
        <v>8.2524941189022108E-2</v>
      </c>
      <c r="AC221" s="1">
        <f t="shared" si="135"/>
        <v>7.2245149391596958E-3</v>
      </c>
      <c r="AD221" s="1">
        <f t="shared" si="148"/>
        <v>5.7871112904456234E-4</v>
      </c>
      <c r="AE221" s="1">
        <f t="shared" si="146"/>
        <v>3.349065708800321E-7</v>
      </c>
      <c r="AF221" s="1">
        <f t="shared" si="142"/>
        <v>7.2245149391596958E-3</v>
      </c>
      <c r="AG221" s="11"/>
      <c r="AH221" s="1">
        <f t="shared" si="149"/>
        <v>6.64580381011513E-3</v>
      </c>
      <c r="AI221" s="1">
        <f t="shared" si="150"/>
        <v>5.9869119115030234E-4</v>
      </c>
      <c r="AJ221" s="1">
        <f t="shared" si="151"/>
        <v>0.12838117158783668</v>
      </c>
      <c r="AK221" s="1">
        <f t="shared" si="152"/>
        <v>2.1103848767769211E-2</v>
      </c>
      <c r="AL221" s="1">
        <f t="shared" si="153"/>
        <v>3.1204793003834408</v>
      </c>
      <c r="AM221" s="1">
        <f t="shared" si="154"/>
        <v>94.723262775349596</v>
      </c>
      <c r="AN221" s="1">
        <f t="shared" si="155"/>
        <v>20.678807346679502</v>
      </c>
      <c r="AO221" s="1">
        <f t="shared" si="156"/>
        <v>20.678985871659393</v>
      </c>
      <c r="AP221" s="1">
        <f t="shared" si="157"/>
        <v>20.678286667178213</v>
      </c>
      <c r="AQ221" s="1">
        <f t="shared" si="158"/>
        <v>20.681014673537671</v>
      </c>
      <c r="AR221" s="1">
        <f t="shared" si="159"/>
        <v>20.670206372446742</v>
      </c>
      <c r="AS221" s="1">
        <f t="shared" si="160"/>
        <v>20.710728784422667</v>
      </c>
      <c r="AT221" s="1">
        <f t="shared" si="161"/>
        <v>20.47185966640469</v>
      </c>
      <c r="AU221" s="1">
        <f t="shared" si="162"/>
        <v>19.712430396125828</v>
      </c>
    </row>
    <row r="222" spans="1:47">
      <c r="A222" s="99" t="s">
        <v>330</v>
      </c>
      <c r="B222" s="99" t="s">
        <v>50</v>
      </c>
      <c r="C222" s="100">
        <v>52531.389600000002</v>
      </c>
      <c r="D222" s="100" t="s">
        <v>138</v>
      </c>
      <c r="E222" s="1">
        <f t="shared" si="136"/>
        <v>26109.216235132368</v>
      </c>
      <c r="F222" s="1">
        <f t="shared" si="147"/>
        <v>26109</v>
      </c>
      <c r="G222" s="1">
        <f t="shared" si="143"/>
        <v>8.8579790004587267E-2</v>
      </c>
      <c r="J222" s="1">
        <f t="shared" si="163"/>
        <v>8.8579790004587267E-2</v>
      </c>
      <c r="O222" s="1">
        <f t="shared" ca="1" si="131"/>
        <v>8.1068944357678252E-2</v>
      </c>
      <c r="P222" s="1">
        <f t="shared" si="137"/>
        <v>8.2103230598877683E-2</v>
      </c>
      <c r="Q222" s="27">
        <f t="shared" si="138"/>
        <v>37512.889600000002</v>
      </c>
      <c r="R222" s="1">
        <f t="shared" si="139"/>
        <v>4.1945821735685274E-5</v>
      </c>
      <c r="S222" s="11">
        <v>1</v>
      </c>
      <c r="T222" s="1">
        <f t="shared" si="140"/>
        <v>4.1945821735685274E-5</v>
      </c>
      <c r="U222" s="1">
        <f t="shared" si="141"/>
        <v>6.4765594057095838E-3</v>
      </c>
      <c r="V222" s="91"/>
      <c r="Z222" s="1">
        <f t="shared" si="144"/>
        <v>26109</v>
      </c>
      <c r="AA222" s="1">
        <f t="shared" si="145"/>
        <v>8.8774440903239438E-2</v>
      </c>
      <c r="AB222" s="1">
        <f t="shared" si="134"/>
        <v>8.1908579700225512E-2</v>
      </c>
      <c r="AC222" s="1">
        <f t="shared" si="135"/>
        <v>6.4765594057095838E-3</v>
      </c>
      <c r="AD222" s="1">
        <f t="shared" si="148"/>
        <v>-1.9465089865217111E-4</v>
      </c>
      <c r="AE222" s="1">
        <f t="shared" si="146"/>
        <v>3.7888972346097788E-8</v>
      </c>
      <c r="AF222" s="1">
        <f t="shared" si="142"/>
        <v>6.4765594057095838E-3</v>
      </c>
      <c r="AG222" s="11"/>
      <c r="AH222" s="1">
        <f t="shared" si="149"/>
        <v>6.6712103043617584E-3</v>
      </c>
      <c r="AI222" s="1">
        <f t="shared" si="150"/>
        <v>5.9771401507635602E-4</v>
      </c>
      <c r="AJ222" s="1">
        <f t="shared" si="151"/>
        <v>0.12833520094110143</v>
      </c>
      <c r="AK222" s="1">
        <f t="shared" si="152"/>
        <v>2.1057522403256444E-2</v>
      </c>
      <c r="AL222" s="1">
        <f t="shared" si="153"/>
        <v>3.1205256544770847</v>
      </c>
      <c r="AM222" s="1">
        <f t="shared" si="154"/>
        <v>94.931699527364898</v>
      </c>
      <c r="AN222" s="1">
        <f t="shared" si="155"/>
        <v>20.680931805372374</v>
      </c>
      <c r="AO222" s="1">
        <f t="shared" si="156"/>
        <v>20.681118223143006</v>
      </c>
      <c r="AP222" s="1">
        <f t="shared" si="157"/>
        <v>20.680393916194596</v>
      </c>
      <c r="AQ222" s="1">
        <f t="shared" si="158"/>
        <v>20.68319720206328</v>
      </c>
      <c r="AR222" s="1">
        <f t="shared" si="159"/>
        <v>20.672178332725188</v>
      </c>
      <c r="AS222" s="1">
        <f t="shared" si="160"/>
        <v>20.713164169313618</v>
      </c>
      <c r="AT222" s="1">
        <f t="shared" si="161"/>
        <v>20.476265488973524</v>
      </c>
      <c r="AU222" s="1">
        <f t="shared" si="162"/>
        <v>19.715102216338916</v>
      </c>
    </row>
    <row r="223" spans="1:47">
      <c r="A223" s="99" t="s">
        <v>330</v>
      </c>
      <c r="B223" s="99" t="s">
        <v>54</v>
      </c>
      <c r="C223" s="100">
        <v>52546.349399999999</v>
      </c>
      <c r="D223" s="100" t="s">
        <v>138</v>
      </c>
      <c r="E223" s="1">
        <f t="shared" si="136"/>
        <v>26145.735110748992</v>
      </c>
      <c r="F223" s="1">
        <f t="shared" si="147"/>
        <v>26145.5</v>
      </c>
      <c r="G223" s="1">
        <f t="shared" si="143"/>
        <v>9.6312104993558023E-2</v>
      </c>
      <c r="J223" s="1">
        <f t="shared" si="163"/>
        <v>9.6312104993558023E-2</v>
      </c>
      <c r="O223" s="1">
        <f t="shared" ca="1" si="131"/>
        <v>8.1482384169682232E-2</v>
      </c>
      <c r="P223" s="1">
        <f t="shared" si="137"/>
        <v>8.2397455823252461E-2</v>
      </c>
      <c r="Q223" s="27">
        <f t="shared" si="138"/>
        <v>37527.849399999999</v>
      </c>
      <c r="R223" s="1">
        <f t="shared" si="139"/>
        <v>1.9361746153268527E-4</v>
      </c>
      <c r="S223" s="11">
        <v>1</v>
      </c>
      <c r="T223" s="1">
        <f t="shared" si="140"/>
        <v>1.9361746153268527E-4</v>
      </c>
      <c r="U223" s="1">
        <f t="shared" si="141"/>
        <v>1.3914649170305562E-2</v>
      </c>
      <c r="V223" s="91"/>
      <c r="Z223" s="1">
        <f t="shared" si="144"/>
        <v>26145.5</v>
      </c>
      <c r="AA223" s="1">
        <f t="shared" si="145"/>
        <v>8.9116028184128254E-2</v>
      </c>
      <c r="AB223" s="1">
        <f t="shared" si="134"/>
        <v>8.9593532632682216E-2</v>
      </c>
      <c r="AC223" s="1">
        <f t="shared" si="135"/>
        <v>1.3914649170305562E-2</v>
      </c>
      <c r="AD223" s="1">
        <f t="shared" si="148"/>
        <v>7.1960768094297689E-3</v>
      </c>
      <c r="AE223" s="1">
        <f t="shared" si="146"/>
        <v>5.1783521447212926E-5</v>
      </c>
      <c r="AF223" s="1">
        <f t="shared" si="142"/>
        <v>1.3914649170305562E-2</v>
      </c>
      <c r="AG223" s="11"/>
      <c r="AH223" s="1">
        <f t="shared" si="149"/>
        <v>6.7185723608758005E-3</v>
      </c>
      <c r="AI223" s="1">
        <f t="shared" si="150"/>
        <v>5.9589927516368046E-4</v>
      </c>
      <c r="AJ223" s="1">
        <f t="shared" si="151"/>
        <v>0.12824955746767502</v>
      </c>
      <c r="AK223" s="1">
        <f t="shared" si="152"/>
        <v>2.0971216846804756E-2</v>
      </c>
      <c r="AL223" s="1">
        <f t="shared" si="153"/>
        <v>3.1206120115719709</v>
      </c>
      <c r="AM223" s="1">
        <f t="shared" si="154"/>
        <v>95.322470742615394</v>
      </c>
      <c r="AN223" s="1">
        <f t="shared" si="155"/>
        <v>20.684898907947659</v>
      </c>
      <c r="AO223" s="1">
        <f t="shared" si="156"/>
        <v>20.685100552401266</v>
      </c>
      <c r="AP223" s="1">
        <f t="shared" si="157"/>
        <v>20.684328546702723</v>
      </c>
      <c r="AQ223" s="1">
        <f t="shared" si="158"/>
        <v>20.687272401697083</v>
      </c>
      <c r="AR223" s="1">
        <f t="shared" si="159"/>
        <v>20.675869158971782</v>
      </c>
      <c r="AS223" s="1">
        <f t="shared" si="160"/>
        <v>20.717671580058585</v>
      </c>
      <c r="AT223" s="1">
        <f t="shared" si="161"/>
        <v>20.484497671362057</v>
      </c>
      <c r="AU223" s="1">
        <f t="shared" si="162"/>
        <v>19.720103315712137</v>
      </c>
    </row>
    <row r="224" spans="1:47">
      <c r="A224" s="99" t="s">
        <v>330</v>
      </c>
      <c r="B224" s="99" t="s">
        <v>50</v>
      </c>
      <c r="C224" s="100">
        <v>52547.3681</v>
      </c>
      <c r="D224" s="100" t="s">
        <v>138</v>
      </c>
      <c r="E224" s="1">
        <f t="shared" si="136"/>
        <v>26148.221893900551</v>
      </c>
      <c r="F224" s="1">
        <f t="shared" si="147"/>
        <v>26148</v>
      </c>
      <c r="G224" s="1">
        <f t="shared" si="143"/>
        <v>9.0897879999829456E-2</v>
      </c>
      <c r="J224" s="1">
        <f t="shared" si="163"/>
        <v>9.0897879999829456E-2</v>
      </c>
      <c r="O224" s="1">
        <f t="shared" ca="1" si="131"/>
        <v>8.1510701965024968E-2</v>
      </c>
      <c r="P224" s="1">
        <f t="shared" si="137"/>
        <v>8.2417625046559584E-2</v>
      </c>
      <c r="Q224" s="27">
        <f t="shared" si="138"/>
        <v>37528.8681</v>
      </c>
      <c r="R224" s="1">
        <f t="shared" si="139"/>
        <v>7.1914724072458204E-5</v>
      </c>
      <c r="S224" s="11">
        <v>1</v>
      </c>
      <c r="T224" s="1">
        <f t="shared" si="140"/>
        <v>7.1914724072458204E-5</v>
      </c>
      <c r="U224" s="1">
        <f t="shared" si="141"/>
        <v>8.4802549532698723E-3</v>
      </c>
      <c r="V224" s="91"/>
      <c r="Z224" s="1">
        <f t="shared" si="144"/>
        <v>26148</v>
      </c>
      <c r="AA224" s="1">
        <f t="shared" si="145"/>
        <v>8.9139432178466205E-2</v>
      </c>
      <c r="AB224" s="1">
        <f t="shared" si="134"/>
        <v>8.4176072867922835E-2</v>
      </c>
      <c r="AC224" s="1">
        <f t="shared" si="135"/>
        <v>8.4802549532698723E-3</v>
      </c>
      <c r="AD224" s="1">
        <f t="shared" si="148"/>
        <v>1.7584478213632515E-3</v>
      </c>
      <c r="AE224" s="1">
        <f t="shared" si="146"/>
        <v>3.0921387404571656E-6</v>
      </c>
      <c r="AF224" s="1">
        <f t="shared" si="142"/>
        <v>8.4802549532698723E-3</v>
      </c>
      <c r="AG224" s="11"/>
      <c r="AH224" s="1">
        <f t="shared" si="149"/>
        <v>6.7218071319066174E-3</v>
      </c>
      <c r="AI224" s="1">
        <f t="shared" si="150"/>
        <v>5.9577565603374794E-4</v>
      </c>
      <c r="AJ224" s="1">
        <f t="shared" si="151"/>
        <v>0.12824371061832099</v>
      </c>
      <c r="AK224" s="1">
        <f t="shared" si="152"/>
        <v>2.0965324826721757E-2</v>
      </c>
      <c r="AL224" s="1">
        <f t="shared" si="153"/>
        <v>3.1206179071048332</v>
      </c>
      <c r="AM224" s="1">
        <f t="shared" si="154"/>
        <v>95.349265726034616</v>
      </c>
      <c r="AN224" s="1">
        <f t="shared" si="155"/>
        <v>20.685170179048647</v>
      </c>
      <c r="AO224" s="1">
        <f t="shared" si="156"/>
        <v>20.685372887616886</v>
      </c>
      <c r="AP224" s="1">
        <f t="shared" si="157"/>
        <v>20.684597583144214</v>
      </c>
      <c r="AQ224" s="1">
        <f t="shared" si="158"/>
        <v>20.687551042412782</v>
      </c>
      <c r="AR224" s="1">
        <f t="shared" si="159"/>
        <v>20.676121956482461</v>
      </c>
      <c r="AS224" s="1">
        <f t="shared" si="160"/>
        <v>20.71797787780773</v>
      </c>
      <c r="AT224" s="1">
        <f t="shared" si="161"/>
        <v>20.485060820807789</v>
      </c>
      <c r="AU224" s="1">
        <f t="shared" si="162"/>
        <v>19.720445856765096</v>
      </c>
    </row>
    <row r="225" spans="1:47">
      <c r="A225" s="99" t="s">
        <v>330</v>
      </c>
      <c r="B225" s="99" t="s">
        <v>54</v>
      </c>
      <c r="C225" s="100">
        <v>52548.377699999997</v>
      </c>
      <c r="D225" s="100" t="s">
        <v>138</v>
      </c>
      <c r="E225" s="1">
        <f t="shared" si="136"/>
        <v>26150.686462733189</v>
      </c>
      <c r="F225" s="1">
        <f t="shared" si="147"/>
        <v>26150.5</v>
      </c>
      <c r="G225" s="1">
        <f t="shared" si="143"/>
        <v>7.6383654995879624E-2</v>
      </c>
      <c r="J225" s="1">
        <f t="shared" si="163"/>
        <v>7.6383654995879624E-2</v>
      </c>
      <c r="O225" s="1">
        <f t="shared" ca="1" si="131"/>
        <v>8.1539019760367704E-2</v>
      </c>
      <c r="P225" s="1">
        <f t="shared" si="137"/>
        <v>8.2437796425081908E-2</v>
      </c>
      <c r="Q225" s="27">
        <f t="shared" si="138"/>
        <v>37529.877699999997</v>
      </c>
      <c r="R225" s="1">
        <f t="shared" si="139"/>
        <v>3.6652628444783471E-5</v>
      </c>
      <c r="S225" s="11">
        <v>1</v>
      </c>
      <c r="T225" s="1">
        <f t="shared" si="140"/>
        <v>3.6652628444783471E-5</v>
      </c>
      <c r="U225" s="1">
        <f t="shared" si="141"/>
        <v>-6.0541414292022838E-3</v>
      </c>
      <c r="V225" s="91"/>
      <c r="Z225" s="1">
        <f t="shared" si="144"/>
        <v>26150.5</v>
      </c>
      <c r="AA225" s="1">
        <f t="shared" si="145"/>
        <v>8.9162837150878693E-2</v>
      </c>
      <c r="AB225" s="1">
        <f t="shared" si="134"/>
        <v>6.9658614270082839E-2</v>
      </c>
      <c r="AC225" s="1">
        <f t="shared" si="135"/>
        <v>-6.0541414292022838E-3</v>
      </c>
      <c r="AD225" s="1">
        <f t="shared" si="148"/>
        <v>-1.2779182154999069E-2</v>
      </c>
      <c r="AE225" s="1">
        <f t="shared" si="146"/>
        <v>1.6330749655064664E-4</v>
      </c>
      <c r="AF225" s="1">
        <f t="shared" si="142"/>
        <v>-6.0541414292022838E-3</v>
      </c>
      <c r="AG225" s="11"/>
      <c r="AH225" s="1">
        <f t="shared" si="149"/>
        <v>6.7250407257967836E-3</v>
      </c>
      <c r="AI225" s="1">
        <f t="shared" si="150"/>
        <v>5.9565212333967388E-4</v>
      </c>
      <c r="AJ225" s="1">
        <f t="shared" si="151"/>
        <v>0.1282378662107688</v>
      </c>
      <c r="AK225" s="1">
        <f t="shared" si="152"/>
        <v>2.0959435271065932E-2</v>
      </c>
      <c r="AL225" s="1">
        <f t="shared" si="153"/>
        <v>3.1206238001710704</v>
      </c>
      <c r="AM225" s="1">
        <f t="shared" si="154"/>
        <v>95.376064555902616</v>
      </c>
      <c r="AN225" s="1">
        <f t="shared" si="155"/>
        <v>20.685441392902245</v>
      </c>
      <c r="AO225" s="1">
        <f t="shared" si="156"/>
        <v>20.685645168261122</v>
      </c>
      <c r="AP225" s="1">
        <f t="shared" si="157"/>
        <v>20.684866561154212</v>
      </c>
      <c r="AQ225" s="1">
        <f t="shared" si="158"/>
        <v>20.687829620956379</v>
      </c>
      <c r="AR225" s="1">
        <f t="shared" si="159"/>
        <v>20.676374755445782</v>
      </c>
      <c r="AS225" s="1">
        <f t="shared" si="160"/>
        <v>20.718283865051806</v>
      </c>
      <c r="AT225" s="1">
        <f t="shared" si="161"/>
        <v>20.485623880537908</v>
      </c>
      <c r="AU225" s="1">
        <f t="shared" si="162"/>
        <v>19.720788397818058</v>
      </c>
    </row>
    <row r="226" spans="1:47">
      <c r="A226" s="29" t="s">
        <v>153</v>
      </c>
      <c r="B226" s="35" t="s">
        <v>54</v>
      </c>
      <c r="C226" s="33">
        <v>52854.39</v>
      </c>
      <c r="D226" s="33">
        <v>5.0000000000000001E-3</v>
      </c>
      <c r="E226" s="1">
        <f t="shared" si="136"/>
        <v>26897.703476387112</v>
      </c>
      <c r="F226" s="1">
        <f t="shared" si="147"/>
        <v>26897.5</v>
      </c>
      <c r="G226" s="1">
        <f t="shared" si="143"/>
        <v>8.3353224996244535E-2</v>
      </c>
      <c r="K226" s="1">
        <f>G226</f>
        <v>8.3353224996244535E-2</v>
      </c>
      <c r="O226" s="1">
        <f t="shared" ca="1" si="131"/>
        <v>9.0000377008778387E-2</v>
      </c>
      <c r="P226" s="1">
        <f t="shared" si="137"/>
        <v>8.8561536675801009E-2</v>
      </c>
      <c r="Q226" s="27">
        <f t="shared" si="138"/>
        <v>37835.89</v>
      </c>
      <c r="R226" s="1">
        <f t="shared" si="139"/>
        <v>2.7126510551404377E-5</v>
      </c>
      <c r="S226" s="11">
        <v>1</v>
      </c>
      <c r="T226" s="1">
        <f t="shared" si="140"/>
        <v>2.7126510551404377E-5</v>
      </c>
      <c r="U226" s="1">
        <f t="shared" si="141"/>
        <v>-5.2083116795564738E-3</v>
      </c>
      <c r="V226" s="91"/>
      <c r="Z226" s="1">
        <f t="shared" si="144"/>
        <v>26897.5</v>
      </c>
      <c r="AA226" s="1">
        <f t="shared" si="145"/>
        <v>9.6202479802279028E-2</v>
      </c>
      <c r="AB226" s="1">
        <f t="shared" si="134"/>
        <v>7.5712281869766515E-2</v>
      </c>
      <c r="AC226" s="1">
        <f t="shared" si="135"/>
        <v>-5.2083116795564738E-3</v>
      </c>
      <c r="AD226" s="1">
        <f t="shared" si="148"/>
        <v>-1.2849254806034494E-2</v>
      </c>
      <c r="AE226" s="1">
        <f t="shared" si="146"/>
        <v>1.6510334907040054E-4</v>
      </c>
      <c r="AF226" s="1">
        <f t="shared" si="142"/>
        <v>-5.2083116795564738E-3</v>
      </c>
      <c r="AG226" s="11"/>
      <c r="AH226" s="1">
        <f t="shared" si="149"/>
        <v>7.640943126478025E-3</v>
      </c>
      <c r="AI226" s="1">
        <f t="shared" si="150"/>
        <v>5.6224133693760781E-4</v>
      </c>
      <c r="AJ226" s="1">
        <f t="shared" si="151"/>
        <v>0.12659164704042053</v>
      </c>
      <c r="AK226" s="1">
        <f t="shared" si="152"/>
        <v>1.930064869917501E-2</v>
      </c>
      <c r="AL226" s="1">
        <f t="shared" si="153"/>
        <v>3.1222835472673189</v>
      </c>
      <c r="AM226" s="1">
        <f t="shared" si="154"/>
        <v>103.57485354056</v>
      </c>
      <c r="AN226" s="1">
        <f t="shared" si="155"/>
        <v>20.764092410992323</v>
      </c>
      <c r="AO226" s="1">
        <f t="shared" si="156"/>
        <v>20.764668185112399</v>
      </c>
      <c r="AP226" s="1">
        <f t="shared" si="157"/>
        <v>20.762957733280611</v>
      </c>
      <c r="AQ226" s="1">
        <f t="shared" si="158"/>
        <v>20.768015316286743</v>
      </c>
      <c r="AR226" s="1">
        <f t="shared" si="159"/>
        <v>20.752847100286242</v>
      </c>
      <c r="AS226" s="1">
        <f t="shared" si="160"/>
        <v>20.796580511849303</v>
      </c>
      <c r="AT226" s="1">
        <f t="shared" si="161"/>
        <v>20.649735133433833</v>
      </c>
      <c r="AU226" s="1">
        <f t="shared" si="162"/>
        <v>19.823139664442564</v>
      </c>
    </row>
    <row r="227" spans="1:47">
      <c r="A227" s="99" t="s">
        <v>351</v>
      </c>
      <c r="B227" s="99" t="s">
        <v>50</v>
      </c>
      <c r="C227" s="100">
        <v>53569.4372</v>
      </c>
      <c r="D227" s="100" t="s">
        <v>138</v>
      </c>
      <c r="E227" s="1">
        <f t="shared" si="136"/>
        <v>28643.229469837701</v>
      </c>
      <c r="F227" s="1">
        <f t="shared" si="147"/>
        <v>28643</v>
      </c>
      <c r="G227" s="1">
        <f t="shared" si="143"/>
        <v>9.4001329998718575E-2</v>
      </c>
      <c r="K227" s="1">
        <f>G227</f>
        <v>9.4001329998718575E-2</v>
      </c>
      <c r="O227" s="1">
        <f t="shared" ca="1" si="131"/>
        <v>0.10977186171707931</v>
      </c>
      <c r="P227" s="1">
        <f t="shared" si="137"/>
        <v>0.10362088684852254</v>
      </c>
      <c r="Q227" s="27">
        <f t="shared" si="138"/>
        <v>38550.9372</v>
      </c>
      <c r="R227" s="1">
        <f t="shared" si="139"/>
        <v>9.2535873986610373E-5</v>
      </c>
      <c r="S227" s="11">
        <v>1</v>
      </c>
      <c r="T227" s="1">
        <f t="shared" si="140"/>
        <v>9.2535873986610373E-5</v>
      </c>
      <c r="U227" s="1">
        <f t="shared" si="141"/>
        <v>-9.6195568498039646E-3</v>
      </c>
      <c r="V227" s="91"/>
      <c r="Z227" s="1">
        <f t="shared" si="144"/>
        <v>28643</v>
      </c>
      <c r="AA227" s="1">
        <f t="shared" si="145"/>
        <v>0.11307431166103912</v>
      </c>
      <c r="AB227" s="1">
        <f t="shared" si="134"/>
        <v>8.4547905186201991E-2</v>
      </c>
      <c r="AC227" s="1">
        <f t="shared" si="135"/>
        <v>-9.6195568498039646E-3</v>
      </c>
      <c r="AD227" s="1">
        <f t="shared" si="148"/>
        <v>-1.9072981662320548E-2</v>
      </c>
      <c r="AE227" s="1">
        <f t="shared" si="146"/>
        <v>3.6377862949121592E-4</v>
      </c>
      <c r="AF227" s="1">
        <f t="shared" si="142"/>
        <v>-9.6195568498039646E-3</v>
      </c>
      <c r="AG227" s="11"/>
      <c r="AH227" s="1">
        <f t="shared" si="149"/>
        <v>9.4534248125165855E-3</v>
      </c>
      <c r="AI227" s="1">
        <f t="shared" si="150"/>
        <v>5.0400135022821146E-4</v>
      </c>
      <c r="AJ227" s="1">
        <f t="shared" si="151"/>
        <v>0.1233181390880403</v>
      </c>
      <c r="AK227" s="1">
        <f t="shared" si="152"/>
        <v>1.600303611037383E-2</v>
      </c>
      <c r="AL227" s="1">
        <f t="shared" si="153"/>
        <v>3.1255829158284816</v>
      </c>
      <c r="AM227" s="1">
        <f t="shared" si="154"/>
        <v>124.92130171134534</v>
      </c>
      <c r="AN227" s="1">
        <f t="shared" si="155"/>
        <v>20.934224239190105</v>
      </c>
      <c r="AO227" s="1">
        <f t="shared" si="156"/>
        <v>20.931363712872628</v>
      </c>
      <c r="AP227" s="1">
        <f t="shared" si="157"/>
        <v>20.937184760697608</v>
      </c>
      <c r="AQ227" s="1">
        <f t="shared" si="158"/>
        <v>20.925274840900698</v>
      </c>
      <c r="AR227" s="1">
        <f t="shared" si="159"/>
        <v>20.949381273789232</v>
      </c>
      <c r="AS227" s="1">
        <f t="shared" si="160"/>
        <v>20.899446051097851</v>
      </c>
      <c r="AT227" s="1">
        <f t="shared" si="161"/>
        <v>20.998531601058431</v>
      </c>
      <c r="AU227" s="1">
        <f t="shared" si="162"/>
        <v>20.062301827619379</v>
      </c>
    </row>
    <row r="228" spans="1:47">
      <c r="A228" s="16" t="s">
        <v>352</v>
      </c>
      <c r="B228" s="16" t="s">
        <v>50</v>
      </c>
      <c r="C228" s="17">
        <v>53886.524899999997</v>
      </c>
      <c r="D228" s="17" t="s">
        <v>138</v>
      </c>
      <c r="E228" s="1">
        <f t="shared" si="136"/>
        <v>29417.28301840548</v>
      </c>
      <c r="F228" s="37">
        <f>ROUND(2*E228,0)/2-0.5</f>
        <v>29417</v>
      </c>
      <c r="G228" s="1">
        <f t="shared" si="143"/>
        <v>0.1159372699985397</v>
      </c>
      <c r="J228" s="1">
        <f t="shared" ref="J228:J239" si="164">G228</f>
        <v>0.1159372699985397</v>
      </c>
      <c r="O228" s="1">
        <f t="shared" ca="1" si="131"/>
        <v>0.11853905115519153</v>
      </c>
      <c r="P228" s="1">
        <f t="shared" si="137"/>
        <v>0.11063482315096042</v>
      </c>
      <c r="Q228" s="27">
        <f t="shared" si="138"/>
        <v>38868.024899999997</v>
      </c>
      <c r="R228" s="1">
        <f t="shared" si="139"/>
        <v>2.8115942571403518E-5</v>
      </c>
      <c r="S228" s="11">
        <v>1</v>
      </c>
      <c r="T228" s="1">
        <f t="shared" si="140"/>
        <v>2.8115942571403518E-5</v>
      </c>
      <c r="U228" s="1">
        <f t="shared" si="141"/>
        <v>5.3024468475792869E-3</v>
      </c>
      <c r="V228" s="91"/>
      <c r="Z228" s="1">
        <f t="shared" si="144"/>
        <v>29417</v>
      </c>
      <c r="AA228" s="1">
        <f t="shared" si="145"/>
        <v>0.12078206082749715</v>
      </c>
      <c r="AB228" s="1">
        <f t="shared" si="134"/>
        <v>0.10579003232200297</v>
      </c>
      <c r="AC228" s="1">
        <f t="shared" si="135"/>
        <v>5.3024468475792869E-3</v>
      </c>
      <c r="AD228" s="1">
        <f t="shared" si="148"/>
        <v>-4.8447908289574459E-3</v>
      </c>
      <c r="AE228" s="1">
        <f t="shared" si="146"/>
        <v>2.3471998176350175E-5</v>
      </c>
      <c r="AF228" s="1">
        <f t="shared" si="142"/>
        <v>5.3024468475792869E-3</v>
      </c>
      <c r="AG228" s="11"/>
      <c r="AH228" s="1">
        <f t="shared" si="149"/>
        <v>1.0147237676536729E-2</v>
      </c>
      <c r="AI228" s="1">
        <f t="shared" si="150"/>
        <v>4.8391229550537318E-4</v>
      </c>
      <c r="AJ228" s="1">
        <f t="shared" si="151"/>
        <v>0.12201920110601926</v>
      </c>
      <c r="AK228" s="1">
        <f t="shared" si="152"/>
        <v>1.4694859698398186E-2</v>
      </c>
      <c r="AL228" s="1">
        <f t="shared" si="153"/>
        <v>3.1268917385556292</v>
      </c>
      <c r="AM228" s="1">
        <f t="shared" si="154"/>
        <v>136.04350312471519</v>
      </c>
      <c r="AN228" s="1">
        <f t="shared" si="155"/>
        <v>21.006899310558563</v>
      </c>
      <c r="AO228" s="1">
        <f t="shared" si="156"/>
        <v>20.995959141656243</v>
      </c>
      <c r="AP228" s="1">
        <f t="shared" si="157"/>
        <v>21.01576368415245</v>
      </c>
      <c r="AQ228" s="1">
        <f t="shared" si="158"/>
        <v>20.979457961220913</v>
      </c>
      <c r="AR228" s="1">
        <f t="shared" si="159"/>
        <v>21.044587336799417</v>
      </c>
      <c r="AS228" s="1">
        <f t="shared" si="160"/>
        <v>20.922472065184035</v>
      </c>
      <c r="AT228" s="1">
        <f t="shared" si="161"/>
        <v>21.136404262042117</v>
      </c>
      <c r="AU228" s="1">
        <f t="shared" si="162"/>
        <v>20.168352537615856</v>
      </c>
    </row>
    <row r="229" spans="1:47">
      <c r="A229" s="16" t="s">
        <v>352</v>
      </c>
      <c r="B229" s="16" t="s">
        <v>50</v>
      </c>
      <c r="C229" s="17">
        <v>53893.488299999997</v>
      </c>
      <c r="D229" s="17" t="s">
        <v>138</v>
      </c>
      <c r="E229" s="1">
        <f t="shared" si="136"/>
        <v>29434.281610530299</v>
      </c>
      <c r="F229" s="37">
        <f>ROUND(2*E229,0)/2-0.5</f>
        <v>29434</v>
      </c>
      <c r="G229" s="1">
        <f t="shared" si="143"/>
        <v>0.11536053999589058</v>
      </c>
      <c r="J229" s="1">
        <f t="shared" si="164"/>
        <v>0.11536053999589058</v>
      </c>
      <c r="O229" s="1">
        <f t="shared" ca="1" si="131"/>
        <v>0.11873161216352218</v>
      </c>
      <c r="P229" s="1">
        <f t="shared" si="137"/>
        <v>0.11079119450980733</v>
      </c>
      <c r="Q229" s="27">
        <f t="shared" si="138"/>
        <v>38874.988299999997</v>
      </c>
      <c r="R229" s="1">
        <f t="shared" si="139"/>
        <v>2.087891817118933E-5</v>
      </c>
      <c r="S229" s="11">
        <v>1</v>
      </c>
      <c r="T229" s="1">
        <f t="shared" si="140"/>
        <v>2.087891817118933E-5</v>
      </c>
      <c r="U229" s="1">
        <f t="shared" si="141"/>
        <v>4.5693454860832455E-3</v>
      </c>
      <c r="V229" s="91"/>
      <c r="Z229" s="1">
        <f t="shared" si="144"/>
        <v>29434</v>
      </c>
      <c r="AA229" s="1">
        <f t="shared" si="145"/>
        <v>0.12095308805932162</v>
      </c>
      <c r="AB229" s="1">
        <f t="shared" si="134"/>
        <v>0.10519864644637629</v>
      </c>
      <c r="AC229" s="1">
        <f t="shared" si="135"/>
        <v>4.5693454860832455E-3</v>
      </c>
      <c r="AD229" s="1">
        <f t="shared" si="148"/>
        <v>-5.5925480634310409E-3</v>
      </c>
      <c r="AE229" s="1">
        <f t="shared" si="146"/>
        <v>3.1276593841786289E-5</v>
      </c>
      <c r="AF229" s="1">
        <f t="shared" si="142"/>
        <v>4.5693454860832455E-3</v>
      </c>
      <c r="AG229" s="11"/>
      <c r="AH229" s="1">
        <f t="shared" si="149"/>
        <v>1.0161893549514288E-2</v>
      </c>
      <c r="AI229" s="1">
        <f t="shared" si="150"/>
        <v>4.834986996016255E-4</v>
      </c>
      <c r="AJ229" s="1">
        <f t="shared" si="151"/>
        <v>0.12199123896009523</v>
      </c>
      <c r="AK229" s="1">
        <f t="shared" si="152"/>
        <v>1.4666700715065635E-2</v>
      </c>
      <c r="AL229" s="1">
        <f t="shared" si="153"/>
        <v>3.1269199111662065</v>
      </c>
      <c r="AM229" s="1">
        <f t="shared" si="154"/>
        <v>136.30472481371908</v>
      </c>
      <c r="AN229" s="1">
        <f t="shared" si="155"/>
        <v>21.008496124898731</v>
      </c>
      <c r="AO229" s="1">
        <f t="shared" si="156"/>
        <v>20.997303846584078</v>
      </c>
      <c r="AP229" s="1">
        <f t="shared" si="157"/>
        <v>21.017517580134111</v>
      </c>
      <c r="AQ229" s="1">
        <f t="shared" si="158"/>
        <v>20.980542182015888</v>
      </c>
      <c r="AR229" s="1">
        <f t="shared" si="159"/>
        <v>21.046715206643317</v>
      </c>
      <c r="AS229" s="1">
        <f t="shared" si="160"/>
        <v>20.922890545709038</v>
      </c>
      <c r="AT229" s="1">
        <f t="shared" si="161"/>
        <v>21.139311481074529</v>
      </c>
      <c r="AU229" s="1">
        <f t="shared" si="162"/>
        <v>20.170681816775986</v>
      </c>
    </row>
    <row r="230" spans="1:47">
      <c r="A230" s="16" t="s">
        <v>352</v>
      </c>
      <c r="B230" s="16" t="s">
        <v>54</v>
      </c>
      <c r="C230" s="17">
        <v>53906.393700000001</v>
      </c>
      <c r="D230" s="17" t="s">
        <v>138</v>
      </c>
      <c r="E230" s="1">
        <f t="shared" si="136"/>
        <v>29465.785420566732</v>
      </c>
      <c r="F230" s="37">
        <f>ROUND(2*E230,0)/2-0.5</f>
        <v>29465.5</v>
      </c>
      <c r="G230" s="1">
        <f t="shared" si="143"/>
        <v>0.11692130500159692</v>
      </c>
      <c r="J230" s="1">
        <f t="shared" si="164"/>
        <v>0.11692130500159692</v>
      </c>
      <c r="O230" s="1">
        <f t="shared" ca="1" si="131"/>
        <v>0.11908841638484069</v>
      </c>
      <c r="P230" s="1">
        <f t="shared" si="137"/>
        <v>0.11108120484983941</v>
      </c>
      <c r="Q230" s="27">
        <f t="shared" si="138"/>
        <v>38887.893700000001</v>
      </c>
      <c r="R230" s="1">
        <f t="shared" si="139"/>
        <v>3.4106769782558092E-5</v>
      </c>
      <c r="S230" s="11">
        <v>1</v>
      </c>
      <c r="T230" s="1">
        <f t="shared" si="140"/>
        <v>3.4106769782558092E-5</v>
      </c>
      <c r="U230" s="1">
        <f t="shared" si="141"/>
        <v>5.8401001517575102E-3</v>
      </c>
      <c r="V230" s="91"/>
      <c r="Z230" s="1">
        <f t="shared" si="144"/>
        <v>29465.5</v>
      </c>
      <c r="AA230" s="1">
        <f t="shared" si="145"/>
        <v>0.12127019341581417</v>
      </c>
      <c r="AB230" s="1">
        <f t="shared" si="134"/>
        <v>0.10673231643562216</v>
      </c>
      <c r="AC230" s="1">
        <f t="shared" si="135"/>
        <v>5.8401001517575102E-3</v>
      </c>
      <c r="AD230" s="1">
        <f t="shared" si="148"/>
        <v>-4.3488884142172529E-3</v>
      </c>
      <c r="AE230" s="1">
        <f t="shared" si="146"/>
        <v>1.8912830439313054E-5</v>
      </c>
      <c r="AF230" s="1">
        <f t="shared" si="142"/>
        <v>5.8401001517575102E-3</v>
      </c>
      <c r="AG230" s="11"/>
      <c r="AH230" s="1">
        <f t="shared" si="149"/>
        <v>1.0188988565974761E-2</v>
      </c>
      <c r="AI230" s="1">
        <f t="shared" si="150"/>
        <v>4.8273515729646554E-4</v>
      </c>
      <c r="AJ230" s="1">
        <f t="shared" si="151"/>
        <v>0.12193947605101797</v>
      </c>
      <c r="AK230" s="1">
        <f t="shared" si="152"/>
        <v>1.461457365150678E-2</v>
      </c>
      <c r="AL230" s="1">
        <f t="shared" si="153"/>
        <v>3.1269720634253928</v>
      </c>
      <c r="AM230" s="1">
        <f t="shared" si="154"/>
        <v>136.7909469071908</v>
      </c>
      <c r="AN230" s="1">
        <f t="shared" si="155"/>
        <v>21.011455700473977</v>
      </c>
      <c r="AO230" s="1">
        <f t="shared" si="156"/>
        <v>20.999786780323294</v>
      </c>
      <c r="AP230" s="1">
        <f t="shared" si="157"/>
        <v>21.0207709991328</v>
      </c>
      <c r="AQ230" s="1">
        <f t="shared" si="158"/>
        <v>20.982539574375014</v>
      </c>
      <c r="AR230" s="1">
        <f t="shared" si="159"/>
        <v>21.050661278009482</v>
      </c>
      <c r="AS230" s="1">
        <f t="shared" si="160"/>
        <v>20.923658376124507</v>
      </c>
      <c r="AT230" s="1">
        <f t="shared" si="161"/>
        <v>21.144684493861824</v>
      </c>
      <c r="AU230" s="1">
        <f t="shared" si="162"/>
        <v>20.174997834043285</v>
      </c>
    </row>
    <row r="231" spans="1:47">
      <c r="A231" s="16" t="s">
        <v>352</v>
      </c>
      <c r="B231" s="16" t="s">
        <v>54</v>
      </c>
      <c r="C231" s="17">
        <v>53913.357000000004</v>
      </c>
      <c r="D231" s="17" t="s">
        <v>138</v>
      </c>
      <c r="E231" s="1">
        <f t="shared" si="136"/>
        <v>29482.783768578163</v>
      </c>
      <c r="F231" s="37">
        <f>ROUND(2*E231,0)/2-0.5</f>
        <v>29482.5</v>
      </c>
      <c r="G231" s="1">
        <f t="shared" si="143"/>
        <v>0.116244575001474</v>
      </c>
      <c r="J231" s="1">
        <f t="shared" si="164"/>
        <v>0.116244575001474</v>
      </c>
      <c r="O231" s="1">
        <f t="shared" ref="O231:O254" ca="1" si="165">+C$11+C$12*$F231</f>
        <v>0.11928097739317134</v>
      </c>
      <c r="P231" s="1">
        <f t="shared" si="137"/>
        <v>0.11123786052467791</v>
      </c>
      <c r="Q231" s="27">
        <f t="shared" si="138"/>
        <v>38894.857000000004</v>
      </c>
      <c r="R231" s="1">
        <f t="shared" si="139"/>
        <v>2.5067189852159627E-5</v>
      </c>
      <c r="S231" s="11">
        <v>1</v>
      </c>
      <c r="T231" s="1">
        <f t="shared" si="140"/>
        <v>2.5067189852159627E-5</v>
      </c>
      <c r="U231" s="1">
        <f t="shared" si="141"/>
        <v>5.006714476796098E-3</v>
      </c>
      <c r="V231" s="91"/>
      <c r="Z231" s="1">
        <f t="shared" si="144"/>
        <v>29482.5</v>
      </c>
      <c r="AA231" s="1">
        <f t="shared" si="145"/>
        <v>0.1214414388025728</v>
      </c>
      <c r="AB231" s="1">
        <f t="shared" si="134"/>
        <v>0.10604099672357911</v>
      </c>
      <c r="AC231" s="1">
        <f t="shared" si="135"/>
        <v>5.006714476796098E-3</v>
      </c>
      <c r="AD231" s="1">
        <f t="shared" si="148"/>
        <v>-5.1968638010987944E-3</v>
      </c>
      <c r="AE231" s="1">
        <f t="shared" si="146"/>
        <v>2.7007393367171011E-5</v>
      </c>
      <c r="AF231" s="1">
        <f t="shared" si="142"/>
        <v>5.006714476796098E-3</v>
      </c>
      <c r="AG231" s="11"/>
      <c r="AH231" s="1">
        <f t="shared" si="149"/>
        <v>1.0203578277894886E-2</v>
      </c>
      <c r="AI231" s="1">
        <f t="shared" si="150"/>
        <v>4.82324600504902E-4</v>
      </c>
      <c r="AJ231" s="1">
        <f t="shared" si="151"/>
        <v>0.12191156651702272</v>
      </c>
      <c r="AK231" s="1">
        <f t="shared" si="152"/>
        <v>1.4586467894731192E-2</v>
      </c>
      <c r="AL231" s="1">
        <f t="shared" si="153"/>
        <v>3.1270001827505811</v>
      </c>
      <c r="AM231" s="1">
        <f t="shared" si="154"/>
        <v>137.05454901206119</v>
      </c>
      <c r="AN231" s="1">
        <f t="shared" si="155"/>
        <v>21.013053377677917</v>
      </c>
      <c r="AO231" s="1">
        <f t="shared" si="156"/>
        <v>21.001122055958021</v>
      </c>
      <c r="AP231" s="1">
        <f t="shared" si="157"/>
        <v>21.022528741109582</v>
      </c>
      <c r="AQ231" s="1">
        <f t="shared" si="158"/>
        <v>20.983611291872982</v>
      </c>
      <c r="AR231" s="1">
        <f t="shared" si="159"/>
        <v>21.052792619206599</v>
      </c>
      <c r="AS231" s="1">
        <f t="shared" si="160"/>
        <v>20.924068761066291</v>
      </c>
      <c r="AT231" s="1">
        <f t="shared" si="161"/>
        <v>21.147576711532928</v>
      </c>
      <c r="AU231" s="1">
        <f t="shared" si="162"/>
        <v>20.177327113203415</v>
      </c>
    </row>
    <row r="232" spans="1:47">
      <c r="A232" s="33" t="s">
        <v>154</v>
      </c>
      <c r="B232" s="34" t="s">
        <v>50</v>
      </c>
      <c r="C232" s="36">
        <v>54279.386500000001</v>
      </c>
      <c r="D232" s="36">
        <v>2.9999999999999997E-4</v>
      </c>
      <c r="E232" s="1">
        <f t="shared" si="136"/>
        <v>30376.310806541132</v>
      </c>
      <c r="F232" s="37">
        <f t="shared" ref="F232:F239" si="166">ROUND(2*E232,0)/2-0.5</f>
        <v>30376</v>
      </c>
      <c r="G232" s="1">
        <f t="shared" si="143"/>
        <v>0.12732056000095326</v>
      </c>
      <c r="J232" s="1">
        <f t="shared" si="164"/>
        <v>0.12732056000095326</v>
      </c>
      <c r="O232" s="1">
        <f t="shared" ca="1" si="165"/>
        <v>0.12940175744866655</v>
      </c>
      <c r="P232" s="1">
        <f t="shared" si="137"/>
        <v>0.11961176537403931</v>
      </c>
      <c r="Q232" s="27">
        <f t="shared" si="138"/>
        <v>39260.886500000001</v>
      </c>
      <c r="R232" s="1">
        <f t="shared" si="139"/>
        <v>5.9425514599937479E-5</v>
      </c>
      <c r="S232" s="11">
        <v>1</v>
      </c>
      <c r="T232" s="1">
        <f t="shared" si="140"/>
        <v>5.9425514599937479E-5</v>
      </c>
      <c r="U232" s="1">
        <f t="shared" si="141"/>
        <v>7.7087946269139562E-3</v>
      </c>
      <c r="V232" s="91"/>
      <c r="Z232" s="1">
        <f t="shared" si="144"/>
        <v>30376</v>
      </c>
      <c r="AA232" s="1">
        <f t="shared" si="145"/>
        <v>0.13055137275861539</v>
      </c>
      <c r="AB232" s="1">
        <f t="shared" si="134"/>
        <v>0.11638095261637717</v>
      </c>
      <c r="AC232" s="1">
        <f t="shared" si="135"/>
        <v>7.7087946269139562E-3</v>
      </c>
      <c r="AD232" s="1">
        <f t="shared" si="148"/>
        <v>-3.2308127576621271E-3</v>
      </c>
      <c r="AE232" s="1">
        <f t="shared" si="146"/>
        <v>1.0438151075072358E-5</v>
      </c>
      <c r="AF232" s="1">
        <f t="shared" si="142"/>
        <v>7.7087946269139562E-3</v>
      </c>
      <c r="AG232" s="11"/>
      <c r="AH232" s="1">
        <f t="shared" si="149"/>
        <v>1.0939607384576097E-2</v>
      </c>
      <c r="AI232" s="1">
        <f t="shared" si="150"/>
        <v>4.6209807042862927E-4</v>
      </c>
      <c r="AJ232" s="1">
        <f t="shared" si="151"/>
        <v>0.12046266151790963</v>
      </c>
      <c r="AK232" s="1">
        <f t="shared" si="152"/>
        <v>1.3127493587323348E-2</v>
      </c>
      <c r="AL232" s="1">
        <f t="shared" si="153"/>
        <v>3.1284598460685107</v>
      </c>
      <c r="AM232" s="1">
        <f t="shared" si="154"/>
        <v>152.28817231736201</v>
      </c>
      <c r="AN232" s="1">
        <f t="shared" si="155"/>
        <v>21.09784525484821</v>
      </c>
      <c r="AO232" s="1">
        <f t="shared" si="156"/>
        <v>21.066525130086475</v>
      </c>
      <c r="AP232" s="1">
        <f t="shared" si="157"/>
        <v>21.116899133588014</v>
      </c>
      <c r="AQ232" s="1">
        <f t="shared" si="158"/>
        <v>21.034169752920903</v>
      </c>
      <c r="AR232" s="1">
        <f t="shared" si="159"/>
        <v>21.165932128414429</v>
      </c>
      <c r="AS232" s="1">
        <f t="shared" si="160"/>
        <v>20.942987908861955</v>
      </c>
      <c r="AT232" s="1">
        <f t="shared" si="161"/>
        <v>21.292114633436565</v>
      </c>
      <c r="AU232" s="1">
        <f t="shared" si="162"/>
        <v>20.299751285531389</v>
      </c>
    </row>
    <row r="233" spans="1:47">
      <c r="A233" s="33" t="s">
        <v>154</v>
      </c>
      <c r="B233" s="34" t="s">
        <v>50</v>
      </c>
      <c r="C233" s="36">
        <v>54290.446300000003</v>
      </c>
      <c r="D233" s="36">
        <v>4.0000000000000002E-4</v>
      </c>
      <c r="E233" s="1">
        <f t="shared" si="136"/>
        <v>30403.309259765436</v>
      </c>
      <c r="F233" s="37">
        <f t="shared" si="166"/>
        <v>30403</v>
      </c>
      <c r="G233" s="1">
        <f t="shared" si="143"/>
        <v>0.12668693000159692</v>
      </c>
      <c r="J233" s="1">
        <f t="shared" si="164"/>
        <v>0.12668693000159692</v>
      </c>
      <c r="O233" s="1">
        <f t="shared" ca="1" si="165"/>
        <v>0.12970758963836815</v>
      </c>
      <c r="P233" s="1">
        <f t="shared" si="137"/>
        <v>0.1198690952358208</v>
      </c>
      <c r="Q233" s="27">
        <f t="shared" si="138"/>
        <v>39271.946300000003</v>
      </c>
      <c r="R233" s="1">
        <f t="shared" si="139"/>
        <v>4.648287089342549E-5</v>
      </c>
      <c r="S233" s="11">
        <v>1</v>
      </c>
      <c r="T233" s="1">
        <f t="shared" si="140"/>
        <v>4.648287089342549E-5</v>
      </c>
      <c r="U233" s="1">
        <f t="shared" si="141"/>
        <v>6.8178347657761179E-3</v>
      </c>
      <c r="V233" s="91"/>
      <c r="Z233" s="1">
        <f t="shared" si="144"/>
        <v>30403</v>
      </c>
      <c r="AA233" s="1">
        <f t="shared" si="145"/>
        <v>0.13083003636871521</v>
      </c>
      <c r="AB233" s="1">
        <f t="shared" si="134"/>
        <v>0.1157259888687025</v>
      </c>
      <c r="AC233" s="1">
        <f t="shared" si="135"/>
        <v>6.8178347657761179E-3</v>
      </c>
      <c r="AD233" s="1">
        <f t="shared" si="148"/>
        <v>-4.1431063671182877E-3</v>
      </c>
      <c r="AE233" s="1">
        <f t="shared" si="146"/>
        <v>1.7165330369256097E-5</v>
      </c>
      <c r="AF233" s="1">
        <f t="shared" si="142"/>
        <v>6.8178347657761179E-3</v>
      </c>
      <c r="AG233" s="11"/>
      <c r="AH233" s="1">
        <f t="shared" si="149"/>
        <v>1.0960941132894413E-2</v>
      </c>
      <c r="AI233" s="1">
        <f t="shared" si="150"/>
        <v>4.6152460983384103E-4</v>
      </c>
      <c r="AJ233" s="1">
        <f t="shared" si="151"/>
        <v>0.12041922321773019</v>
      </c>
      <c r="AK233" s="1">
        <f t="shared" si="152"/>
        <v>1.3083756966443139E-2</v>
      </c>
      <c r="AL233" s="1">
        <f t="shared" si="153"/>
        <v>3.1285036028967834</v>
      </c>
      <c r="AM233" s="1">
        <f t="shared" si="154"/>
        <v>152.7972878210249</v>
      </c>
      <c r="AN233" s="1">
        <f t="shared" si="155"/>
        <v>21.100442959168664</v>
      </c>
      <c r="AO233" s="1">
        <f t="shared" si="156"/>
        <v>21.068353323475627</v>
      </c>
      <c r="AP233" s="1">
        <f t="shared" si="157"/>
        <v>21.119811823475683</v>
      </c>
      <c r="AQ233" s="1">
        <f t="shared" si="158"/>
        <v>21.035534854379765</v>
      </c>
      <c r="AR233" s="1">
        <f t="shared" si="159"/>
        <v>21.169367999146235</v>
      </c>
      <c r="AS233" s="1">
        <f t="shared" si="160"/>
        <v>20.943515891847785</v>
      </c>
      <c r="AT233" s="1">
        <f t="shared" si="161"/>
        <v>21.296252193507133</v>
      </c>
      <c r="AU233" s="1">
        <f t="shared" si="162"/>
        <v>20.303450728903361</v>
      </c>
    </row>
    <row r="234" spans="1:47">
      <c r="A234" s="33" t="s">
        <v>154</v>
      </c>
      <c r="B234" s="34" t="s">
        <v>54</v>
      </c>
      <c r="C234" s="36">
        <v>54305.399400000002</v>
      </c>
      <c r="D234" s="36">
        <v>2.9999999999999997E-4</v>
      </c>
      <c r="E234" s="1">
        <f t="shared" si="136"/>
        <v>30439.811779784624</v>
      </c>
      <c r="F234" s="37">
        <f t="shared" si="166"/>
        <v>30439.5</v>
      </c>
      <c r="G234" s="1">
        <f t="shared" si="143"/>
        <v>0.12771924499975285</v>
      </c>
      <c r="J234" s="1">
        <f t="shared" si="164"/>
        <v>0.12771924499975285</v>
      </c>
      <c r="O234" s="1">
        <f t="shared" ca="1" si="165"/>
        <v>0.13012102945037213</v>
      </c>
      <c r="P234" s="1">
        <f t="shared" si="137"/>
        <v>0.12021736670601266</v>
      </c>
      <c r="Q234" s="27">
        <f t="shared" si="138"/>
        <v>39286.899400000002</v>
      </c>
      <c r="R234" s="1">
        <f t="shared" si="139"/>
        <v>5.6278177934090204E-5</v>
      </c>
      <c r="S234" s="11">
        <v>1</v>
      </c>
      <c r="T234" s="1">
        <f t="shared" si="140"/>
        <v>5.6278177934090204E-5</v>
      </c>
      <c r="U234" s="1">
        <f t="shared" si="141"/>
        <v>7.5018782937401884E-3</v>
      </c>
      <c r="V234" s="91"/>
      <c r="Z234" s="1">
        <f t="shared" si="144"/>
        <v>30439.5</v>
      </c>
      <c r="AA234" s="1">
        <f t="shared" si="145"/>
        <v>0.13120706432211154</v>
      </c>
      <c r="AB234" s="1">
        <f t="shared" si="134"/>
        <v>0.11672954738365397</v>
      </c>
      <c r="AC234" s="1">
        <f t="shared" si="135"/>
        <v>7.5018782937401884E-3</v>
      </c>
      <c r="AD234" s="1">
        <f t="shared" si="148"/>
        <v>-3.4878193223586984E-3</v>
      </c>
      <c r="AE234" s="1">
        <f t="shared" si="146"/>
        <v>1.216488362541869E-5</v>
      </c>
      <c r="AF234" s="1">
        <f t="shared" si="142"/>
        <v>7.5018782937401884E-3</v>
      </c>
      <c r="AG234" s="11"/>
      <c r="AH234" s="1">
        <f t="shared" si="149"/>
        <v>1.0989697616098875E-2</v>
      </c>
      <c r="AI234" s="1">
        <f t="shared" si="150"/>
        <v>4.6075262749856183E-4</v>
      </c>
      <c r="AJ234" s="1">
        <f t="shared" si="151"/>
        <v>0.12036051664551481</v>
      </c>
      <c r="AK234" s="1">
        <f t="shared" si="152"/>
        <v>1.3024647544868111E-2</v>
      </c>
      <c r="AL234" s="1">
        <f t="shared" si="153"/>
        <v>3.1285627395885536</v>
      </c>
      <c r="AM234" s="1">
        <f t="shared" si="154"/>
        <v>153.49078307704289</v>
      </c>
      <c r="AN234" s="1">
        <f t="shared" si="155"/>
        <v>21.10395884024306</v>
      </c>
      <c r="AO234" s="1">
        <f t="shared" si="156"/>
        <v>21.070810887501999</v>
      </c>
      <c r="AP234" s="1">
        <f t="shared" si="157"/>
        <v>21.123754869740523</v>
      </c>
      <c r="AQ234" s="1">
        <f t="shared" si="158"/>
        <v>21.037366543067126</v>
      </c>
      <c r="AR234" s="1">
        <f t="shared" si="159"/>
        <v>21.174012776798524</v>
      </c>
      <c r="AS234" s="1">
        <f t="shared" si="160"/>
        <v>20.944228900390556</v>
      </c>
      <c r="AT234" s="1">
        <f t="shared" si="161"/>
        <v>21.301823961159354</v>
      </c>
      <c r="AU234" s="1">
        <f t="shared" si="162"/>
        <v>20.308451828276581</v>
      </c>
    </row>
    <row r="235" spans="1:47">
      <c r="A235" s="33" t="s">
        <v>154</v>
      </c>
      <c r="B235" s="34" t="s">
        <v>50</v>
      </c>
      <c r="C235" s="36">
        <v>54351.465900000003</v>
      </c>
      <c r="D235" s="36">
        <v>5.0000000000000001E-4</v>
      </c>
      <c r="E235" s="1">
        <f t="shared" si="136"/>
        <v>30552.266276742717</v>
      </c>
      <c r="F235" s="37">
        <f t="shared" si="166"/>
        <v>30552</v>
      </c>
      <c r="G235" s="1">
        <f t="shared" si="143"/>
        <v>0.10907912000402575</v>
      </c>
      <c r="J235" s="1">
        <f t="shared" si="164"/>
        <v>0.10907912000402575</v>
      </c>
      <c r="O235" s="1">
        <f t="shared" ca="1" si="165"/>
        <v>0.13139533024079542</v>
      </c>
      <c r="P235" s="1">
        <f t="shared" si="137"/>
        <v>0.12129369631254033</v>
      </c>
      <c r="Q235" s="27">
        <f t="shared" si="138"/>
        <v>39332.965900000003</v>
      </c>
      <c r="R235" s="1">
        <f t="shared" si="139"/>
        <v>1.4919587439652567E-4</v>
      </c>
      <c r="S235" s="11">
        <v>1</v>
      </c>
      <c r="T235" s="1">
        <f t="shared" si="140"/>
        <v>1.4919587439652567E-4</v>
      </c>
      <c r="U235" s="1">
        <f t="shared" si="141"/>
        <v>-1.221457630851458E-2</v>
      </c>
      <c r="V235" s="91"/>
      <c r="Z235" s="1">
        <f t="shared" si="144"/>
        <v>30552</v>
      </c>
      <c r="AA235" s="1">
        <f t="shared" si="145"/>
        <v>0.13237142081480957</v>
      </c>
      <c r="AB235" s="1">
        <f t="shared" si="134"/>
        <v>9.8001395501756516E-2</v>
      </c>
      <c r="AC235" s="1">
        <f t="shared" si="135"/>
        <v>-1.221457630851458E-2</v>
      </c>
      <c r="AD235" s="1">
        <f t="shared" si="148"/>
        <v>-2.3292300810783817E-2</v>
      </c>
      <c r="AE235" s="1">
        <f t="shared" si="146"/>
        <v>5.4253127706004045E-4</v>
      </c>
      <c r="AF235" s="1">
        <f t="shared" si="142"/>
        <v>-1.221457630851458E-2</v>
      </c>
      <c r="AG235" s="11"/>
      <c r="AH235" s="1">
        <f t="shared" si="149"/>
        <v>1.1077724502269237E-2</v>
      </c>
      <c r="AI235" s="1">
        <f t="shared" si="150"/>
        <v>4.5839648155376889E-4</v>
      </c>
      <c r="AJ235" s="1">
        <f t="shared" si="151"/>
        <v>0.12017966656637669</v>
      </c>
      <c r="AK235" s="1">
        <f t="shared" si="152"/>
        <v>1.2842558834901102E-2</v>
      </c>
      <c r="AL235" s="1">
        <f t="shared" si="153"/>
        <v>3.128744912019831</v>
      </c>
      <c r="AM235" s="1">
        <f t="shared" si="154"/>
        <v>155.66724145948922</v>
      </c>
      <c r="AN235" s="1">
        <f t="shared" si="155"/>
        <v>21.11482656204608</v>
      </c>
      <c r="AO235" s="1">
        <f t="shared" si="156"/>
        <v>21.078285310729846</v>
      </c>
      <c r="AP235" s="1">
        <f t="shared" si="157"/>
        <v>21.135947538028876</v>
      </c>
      <c r="AQ235" s="1">
        <f t="shared" si="158"/>
        <v>21.042915002040363</v>
      </c>
      <c r="AR235" s="1">
        <f t="shared" si="159"/>
        <v>21.188326751233923</v>
      </c>
      <c r="AS235" s="1">
        <f t="shared" si="160"/>
        <v>20.946425241649827</v>
      </c>
      <c r="AT235" s="1">
        <f t="shared" si="161"/>
        <v>21.318840856544149</v>
      </c>
      <c r="AU235" s="1">
        <f t="shared" si="162"/>
        <v>20.323866175659788</v>
      </c>
    </row>
    <row r="236" spans="1:47">
      <c r="A236" s="33" t="s">
        <v>155</v>
      </c>
      <c r="B236" s="32" t="s">
        <v>54</v>
      </c>
      <c r="C236" s="33">
        <v>54641.319199999998</v>
      </c>
      <c r="D236" s="33">
        <v>5.0000000000000001E-4</v>
      </c>
      <c r="E236" s="1">
        <f t="shared" si="136"/>
        <v>31259.837006951046</v>
      </c>
      <c r="F236" s="37">
        <f t="shared" si="166"/>
        <v>31259.5</v>
      </c>
      <c r="G236" s="1">
        <f t="shared" si="143"/>
        <v>0.13805344499996863</v>
      </c>
      <c r="J236" s="1">
        <f t="shared" si="164"/>
        <v>0.13805344499996863</v>
      </c>
      <c r="O236" s="1">
        <f t="shared" ca="1" si="165"/>
        <v>0.13940926632279077</v>
      </c>
      <c r="P236" s="1">
        <f t="shared" si="137"/>
        <v>0.12816264146451933</v>
      </c>
      <c r="Q236" s="27">
        <f t="shared" si="138"/>
        <v>39622.819199999998</v>
      </c>
      <c r="R236" s="1">
        <f t="shared" si="139"/>
        <v>9.7827994576856362E-5</v>
      </c>
      <c r="S236" s="11">
        <v>1</v>
      </c>
      <c r="T236" s="1">
        <f t="shared" si="140"/>
        <v>9.7827994576856362E-5</v>
      </c>
      <c r="U236" s="1">
        <f t="shared" si="141"/>
        <v>9.8908035354492996E-3</v>
      </c>
      <c r="V236" s="91"/>
      <c r="Z236" s="1">
        <f t="shared" si="144"/>
        <v>31259.5</v>
      </c>
      <c r="AA236" s="1">
        <f t="shared" si="145"/>
        <v>0.13977230082647615</v>
      </c>
      <c r="AB236" s="1">
        <f t="shared" si="134"/>
        <v>0.12644378563801181</v>
      </c>
      <c r="AC236" s="1">
        <f t="shared" si="135"/>
        <v>9.8908035354492996E-3</v>
      </c>
      <c r="AD236" s="1">
        <f t="shared" si="148"/>
        <v>-1.7188558265075204E-3</v>
      </c>
      <c r="AE236" s="1">
        <f t="shared" si="146"/>
        <v>2.9544653523188511E-6</v>
      </c>
      <c r="AF236" s="1">
        <f t="shared" si="142"/>
        <v>9.8908035354492996E-3</v>
      </c>
      <c r="AG236" s="11"/>
      <c r="AH236" s="1">
        <f t="shared" si="149"/>
        <v>1.1609659361956827E-2</v>
      </c>
      <c r="AI236" s="1">
        <f t="shared" si="150"/>
        <v>4.4435072465287551E-4</v>
      </c>
      <c r="AJ236" s="1">
        <f t="shared" si="151"/>
        <v>0.11904320575865923</v>
      </c>
      <c r="AK236" s="1">
        <f t="shared" si="152"/>
        <v>1.1698396616366534E-2</v>
      </c>
      <c r="AL236" s="1">
        <f t="shared" si="153"/>
        <v>3.129889590791215</v>
      </c>
      <c r="AM236" s="1">
        <f t="shared" si="154"/>
        <v>170.89348381898938</v>
      </c>
      <c r="AN236" s="1">
        <f t="shared" si="155"/>
        <v>21.184376352441689</v>
      </c>
      <c r="AO236" s="1">
        <f t="shared" si="156"/>
        <v>21.121878295741627</v>
      </c>
      <c r="AP236" s="1">
        <f t="shared" si="157"/>
        <v>21.21387769820679</v>
      </c>
      <c r="AQ236" s="1">
        <f t="shared" si="158"/>
        <v>21.074822316298032</v>
      </c>
      <c r="AR236" s="1">
        <f t="shared" si="159"/>
        <v>21.277940945244804</v>
      </c>
      <c r="AS236" s="1">
        <f t="shared" si="160"/>
        <v>20.960839692344667</v>
      </c>
      <c r="AT236" s="1">
        <f t="shared" si="161"/>
        <v>21.420429294652848</v>
      </c>
      <c r="AU236" s="1">
        <f t="shared" si="162"/>
        <v>20.420805293647526</v>
      </c>
    </row>
    <row r="237" spans="1:47">
      <c r="A237" s="33" t="s">
        <v>155</v>
      </c>
      <c r="B237" s="32" t="s">
        <v>50</v>
      </c>
      <c r="C237" s="33">
        <v>54642.3433</v>
      </c>
      <c r="D237" s="33">
        <v>4.0000000000000002E-4</v>
      </c>
      <c r="E237" s="1">
        <f t="shared" si="136"/>
        <v>31262.336972225923</v>
      </c>
      <c r="F237" s="37">
        <f t="shared" si="166"/>
        <v>31262</v>
      </c>
      <c r="G237" s="1">
        <f t="shared" si="143"/>
        <v>0.13803922000079183</v>
      </c>
      <c r="J237" s="1">
        <f t="shared" si="164"/>
        <v>0.13803922000079183</v>
      </c>
      <c r="O237" s="1">
        <f t="shared" ca="1" si="165"/>
        <v>0.13943758411813351</v>
      </c>
      <c r="P237" s="1">
        <f t="shared" si="137"/>
        <v>0.12818721939607672</v>
      </c>
      <c r="Q237" s="27">
        <f t="shared" si="138"/>
        <v>39623.8433</v>
      </c>
      <c r="R237" s="1">
        <f t="shared" si="139"/>
        <v>9.7061915915306907E-5</v>
      </c>
      <c r="S237" s="11">
        <v>1</v>
      </c>
      <c r="T237" s="1">
        <f t="shared" si="140"/>
        <v>9.7061915915306907E-5</v>
      </c>
      <c r="U237" s="1">
        <f t="shared" si="141"/>
        <v>9.852000604715111E-3</v>
      </c>
      <c r="V237" s="91"/>
      <c r="Z237" s="1">
        <f t="shared" si="144"/>
        <v>31262</v>
      </c>
      <c r="AA237" s="1">
        <f t="shared" si="145"/>
        <v>0.13979868901911643</v>
      </c>
      <c r="AB237" s="1">
        <f t="shared" si="134"/>
        <v>0.12642775037775211</v>
      </c>
      <c r="AC237" s="1">
        <f t="shared" si="135"/>
        <v>9.852000604715111E-3</v>
      </c>
      <c r="AD237" s="1">
        <f t="shared" si="148"/>
        <v>-1.7594690183246053E-3</v>
      </c>
      <c r="AE237" s="1">
        <f t="shared" si="146"/>
        <v>3.0957312264441505E-6</v>
      </c>
      <c r="AF237" s="1">
        <f t="shared" si="142"/>
        <v>9.852000604715111E-3</v>
      </c>
      <c r="AG237" s="11"/>
      <c r="AH237" s="1">
        <f t="shared" si="149"/>
        <v>1.1611469623039727E-2</v>
      </c>
      <c r="AI237" s="1">
        <f t="shared" si="150"/>
        <v>4.4430338736900499E-4</v>
      </c>
      <c r="AJ237" s="1">
        <f t="shared" si="151"/>
        <v>0.11903918736084364</v>
      </c>
      <c r="AK237" s="1">
        <f t="shared" si="152"/>
        <v>1.1694351238630446E-2</v>
      </c>
      <c r="AL237" s="1">
        <f t="shared" si="153"/>
        <v>3.1298936379672209</v>
      </c>
      <c r="AM237" s="1">
        <f t="shared" si="154"/>
        <v>170.95260433092136</v>
      </c>
      <c r="AN237" s="1">
        <f t="shared" si="155"/>
        <v>21.184626074901271</v>
      </c>
      <c r="AO237" s="1">
        <f t="shared" si="156"/>
        <v>21.122022156722121</v>
      </c>
      <c r="AP237" s="1">
        <f t="shared" si="157"/>
        <v>21.214156484830671</v>
      </c>
      <c r="AQ237" s="1">
        <f t="shared" si="158"/>
        <v>21.074927080507816</v>
      </c>
      <c r="AR237" s="1">
        <f t="shared" si="159"/>
        <v>21.278255429234989</v>
      </c>
      <c r="AS237" s="1">
        <f t="shared" si="160"/>
        <v>20.960894237323284</v>
      </c>
      <c r="AT237" s="1">
        <f t="shared" si="161"/>
        <v>21.420771621932406</v>
      </c>
      <c r="AU237" s="1">
        <f t="shared" si="162"/>
        <v>20.421147834700488</v>
      </c>
    </row>
    <row r="238" spans="1:47">
      <c r="A238" s="33" t="s">
        <v>155</v>
      </c>
      <c r="B238" s="32" t="s">
        <v>50</v>
      </c>
      <c r="C238" s="33">
        <v>54646.439100000003</v>
      </c>
      <c r="D238" s="33">
        <v>1E-4</v>
      </c>
      <c r="E238" s="1">
        <f t="shared" si="136"/>
        <v>31272.335368645039</v>
      </c>
      <c r="F238" s="37">
        <f t="shared" si="166"/>
        <v>31272</v>
      </c>
      <c r="G238" s="1">
        <f t="shared" si="143"/>
        <v>0.13738231999741402</v>
      </c>
      <c r="J238" s="1">
        <f t="shared" si="164"/>
        <v>0.13738231999741402</v>
      </c>
      <c r="O238" s="1">
        <f t="shared" ca="1" si="165"/>
        <v>0.13955085529950451</v>
      </c>
      <c r="P238" s="1">
        <f t="shared" si="137"/>
        <v>0.1282855526744584</v>
      </c>
      <c r="Q238" s="27">
        <f t="shared" si="138"/>
        <v>39627.939100000003</v>
      </c>
      <c r="R238" s="1">
        <f t="shared" si="139"/>
        <v>8.2751175727993024E-5</v>
      </c>
      <c r="S238" s="11">
        <v>1</v>
      </c>
      <c r="T238" s="1">
        <f t="shared" si="140"/>
        <v>8.2751175727993024E-5</v>
      </c>
      <c r="U238" s="1">
        <f t="shared" si="141"/>
        <v>9.0967673229556123E-3</v>
      </c>
      <c r="V238" s="91"/>
      <c r="Z238" s="1">
        <f t="shared" si="144"/>
        <v>31272</v>
      </c>
      <c r="AA238" s="1">
        <f t="shared" si="145"/>
        <v>0.13990425820246816</v>
      </c>
      <c r="AB238" s="1">
        <f t="shared" si="134"/>
        <v>0.12576361446940426</v>
      </c>
      <c r="AC238" s="1">
        <f t="shared" si="135"/>
        <v>9.0967673229556123E-3</v>
      </c>
      <c r="AD238" s="1">
        <f t="shared" si="148"/>
        <v>-2.5219382050541417E-3</v>
      </c>
      <c r="AE238" s="1">
        <f t="shared" si="146"/>
        <v>6.3601723101117061E-6</v>
      </c>
      <c r="AF238" s="1">
        <f t="shared" si="142"/>
        <v>9.0967673229556123E-3</v>
      </c>
      <c r="AG238" s="11"/>
      <c r="AH238" s="1">
        <f t="shared" si="149"/>
        <v>1.1618705528009763E-2</v>
      </c>
      <c r="AI238" s="1">
        <f t="shared" si="150"/>
        <v>4.441141973013929E-4</v>
      </c>
      <c r="AJ238" s="1">
        <f t="shared" si="151"/>
        <v>0.11902311335427683</v>
      </c>
      <c r="AK238" s="1">
        <f t="shared" si="152"/>
        <v>1.1678169327307624E-2</v>
      </c>
      <c r="AL238" s="1">
        <f t="shared" si="153"/>
        <v>3.1299098270698851</v>
      </c>
      <c r="AM238" s="1">
        <f t="shared" si="154"/>
        <v>171.18950182711106</v>
      </c>
      <c r="AN238" s="1">
        <f t="shared" si="155"/>
        <v>21.185625255342522</v>
      </c>
      <c r="AO238" s="1">
        <f t="shared" si="156"/>
        <v>21.122596905894593</v>
      </c>
      <c r="AP238" s="1">
        <f t="shared" si="157"/>
        <v>21.215271841785022</v>
      </c>
      <c r="AQ238" s="1">
        <f t="shared" si="158"/>
        <v>21.075345648799569</v>
      </c>
      <c r="AR238" s="1">
        <f t="shared" si="159"/>
        <v>21.279513156735906</v>
      </c>
      <c r="AS238" s="1">
        <f t="shared" si="160"/>
        <v>20.961112772780542</v>
      </c>
      <c r="AT238" s="1">
        <f t="shared" si="161"/>
        <v>21.422139758148798</v>
      </c>
      <c r="AU238" s="1">
        <f t="shared" si="162"/>
        <v>20.422517998912326</v>
      </c>
    </row>
    <row r="239" spans="1:47">
      <c r="A239" s="33" t="s">
        <v>155</v>
      </c>
      <c r="B239" s="32" t="s">
        <v>54</v>
      </c>
      <c r="C239" s="33">
        <v>54702.356500000002</v>
      </c>
      <c r="D239" s="33">
        <v>4.0000000000000002E-4</v>
      </c>
      <c r="E239" s="1">
        <f t="shared" si="136"/>
        <v>31408.837231999194</v>
      </c>
      <c r="F239" s="37">
        <f t="shared" si="166"/>
        <v>31408.5</v>
      </c>
      <c r="G239" s="1">
        <f t="shared" si="143"/>
        <v>0.13814563499909127</v>
      </c>
      <c r="J239" s="1">
        <f t="shared" si="164"/>
        <v>0.13814563499909127</v>
      </c>
      <c r="O239" s="1">
        <f t="shared" ca="1" si="165"/>
        <v>0.14109700692521809</v>
      </c>
      <c r="P239" s="1">
        <f t="shared" si="137"/>
        <v>0.1296312497945698</v>
      </c>
      <c r="Q239" s="27">
        <f t="shared" si="138"/>
        <v>39683.856500000002</v>
      </c>
      <c r="R239" s="1">
        <f t="shared" si="139"/>
        <v>7.249475541097409E-5</v>
      </c>
      <c r="S239" s="11">
        <v>1</v>
      </c>
      <c r="T239" s="1">
        <f t="shared" si="140"/>
        <v>7.249475541097409E-5</v>
      </c>
      <c r="U239" s="1">
        <f t="shared" si="141"/>
        <v>8.5143852045214685E-3</v>
      </c>
      <c r="V239" s="91"/>
      <c r="Z239" s="1">
        <f t="shared" si="144"/>
        <v>31408.5</v>
      </c>
      <c r="AA239" s="1">
        <f t="shared" si="145"/>
        <v>0.14134789285672766</v>
      </c>
      <c r="AB239" s="1">
        <f t="shared" si="134"/>
        <v>0.12642899193693341</v>
      </c>
      <c r="AC239" s="1">
        <f t="shared" si="135"/>
        <v>8.5143852045214685E-3</v>
      </c>
      <c r="AD239" s="1">
        <f t="shared" si="148"/>
        <v>-3.2022578576363925E-3</v>
      </c>
      <c r="AE239" s="1">
        <f t="shared" si="146"/>
        <v>1.0254455386794018E-5</v>
      </c>
      <c r="AF239" s="1">
        <f t="shared" si="142"/>
        <v>8.5143852045214685E-3</v>
      </c>
      <c r="AG239" s="11"/>
      <c r="AH239" s="1">
        <f t="shared" si="149"/>
        <v>1.1716643062157851E-2</v>
      </c>
      <c r="AI239" s="1">
        <f t="shared" si="150"/>
        <v>4.41557166008133E-4</v>
      </c>
      <c r="AJ239" s="1">
        <f t="shared" si="151"/>
        <v>0.11880363241957076</v>
      </c>
      <c r="AK239" s="1">
        <f t="shared" si="152"/>
        <v>1.145721785338112E-2</v>
      </c>
      <c r="AL239" s="1">
        <f t="shared" si="153"/>
        <v>3.1301308764314566</v>
      </c>
      <c r="AM239" s="1">
        <f t="shared" si="154"/>
        <v>174.4911000217879</v>
      </c>
      <c r="AN239" s="1">
        <f t="shared" si="155"/>
        <v>21.199310738222735</v>
      </c>
      <c r="AO239" s="1">
        <f t="shared" si="156"/>
        <v>21.130332009357957</v>
      </c>
      <c r="AP239" s="1">
        <f t="shared" si="157"/>
        <v>21.230529003320587</v>
      </c>
      <c r="AQ239" s="1">
        <f t="shared" si="158"/>
        <v>21.080983451865162</v>
      </c>
      <c r="AR239" s="1">
        <f t="shared" si="159"/>
        <v>21.296646032418458</v>
      </c>
      <c r="AS239" s="1">
        <f t="shared" si="160"/>
        <v>20.96415575132524</v>
      </c>
      <c r="AT239" s="1">
        <f t="shared" si="161"/>
        <v>21.440627186764594</v>
      </c>
      <c r="AU239" s="1">
        <f t="shared" si="162"/>
        <v>20.441220740403953</v>
      </c>
    </row>
    <row r="240" spans="1:47">
      <c r="A240" s="99" t="s">
        <v>353</v>
      </c>
      <c r="B240" s="99" t="s">
        <v>54</v>
      </c>
      <c r="C240" s="100">
        <v>54980.515800000001</v>
      </c>
      <c r="D240" s="100" t="s">
        <v>354</v>
      </c>
      <c r="E240" s="1">
        <f t="shared" si="136"/>
        <v>32087.861341834207</v>
      </c>
      <c r="F240" s="37">
        <f t="shared" ref="F240:F247" si="167">ROUND(2*E240,0)/2-0.5</f>
        <v>32087.5</v>
      </c>
      <c r="G240" s="1">
        <f t="shared" si="143"/>
        <v>0.14802212500217138</v>
      </c>
      <c r="K240" s="1">
        <f t="shared" ref="K240:K249" si="168">G240</f>
        <v>0.14802212500217138</v>
      </c>
      <c r="O240" s="1">
        <f t="shared" ca="1" si="165"/>
        <v>0.14878812014030623</v>
      </c>
      <c r="P240" s="1">
        <f t="shared" si="137"/>
        <v>0.1364207019782902</v>
      </c>
      <c r="Q240" s="27">
        <f t="shared" si="138"/>
        <v>39962.015800000001</v>
      </c>
      <c r="R240" s="1">
        <f t="shared" si="139"/>
        <v>1.3459301617904022E-4</v>
      </c>
      <c r="S240" s="11">
        <v>1</v>
      </c>
      <c r="T240" s="1">
        <f t="shared" si="140"/>
        <v>1.3459301617904022E-4</v>
      </c>
      <c r="U240" s="1">
        <f t="shared" si="141"/>
        <v>1.1601423023881174E-2</v>
      </c>
      <c r="V240" s="91"/>
      <c r="Z240" s="1">
        <f t="shared" si="144"/>
        <v>32087.5</v>
      </c>
      <c r="AA240" s="1">
        <f t="shared" si="145"/>
        <v>0.14859963664023887</v>
      </c>
      <c r="AB240" s="1">
        <f t="shared" si="134"/>
        <v>0.13584319034022271</v>
      </c>
      <c r="AC240" s="1">
        <f t="shared" si="135"/>
        <v>1.1601423023881174E-2</v>
      </c>
      <c r="AD240" s="1">
        <f t="shared" si="148"/>
        <v>-5.7751163806749051E-4</v>
      </c>
      <c r="AE240" s="1">
        <f t="shared" si="146"/>
        <v>3.3351969210339613E-7</v>
      </c>
      <c r="AF240" s="1">
        <f t="shared" si="142"/>
        <v>1.1601423023881174E-2</v>
      </c>
      <c r="AG240" s="11"/>
      <c r="AH240" s="1">
        <f t="shared" si="149"/>
        <v>1.2178934661948668E-2</v>
      </c>
      <c r="AI240" s="1">
        <f t="shared" si="150"/>
        <v>4.295416818353992E-4</v>
      </c>
      <c r="AJ240" s="1">
        <f t="shared" si="151"/>
        <v>0.11770969436978644</v>
      </c>
      <c r="AK240" s="1">
        <f t="shared" si="152"/>
        <v>1.0356029126500188E-2</v>
      </c>
      <c r="AL240" s="1">
        <f t="shared" si="153"/>
        <v>3.1312325448780212</v>
      </c>
      <c r="AM240" s="1">
        <f t="shared" si="154"/>
        <v>193.04644062791675</v>
      </c>
      <c r="AN240" s="1">
        <f t="shared" si="155"/>
        <v>21.268677290211432</v>
      </c>
      <c r="AO240" s="1">
        <f t="shared" si="156"/>
        <v>21.165926329568762</v>
      </c>
      <c r="AP240" s="1">
        <f t="shared" si="157"/>
        <v>21.307134775666043</v>
      </c>
      <c r="AQ240" s="1">
        <f t="shared" si="158"/>
        <v>21.10732329224453</v>
      </c>
      <c r="AR240" s="1">
        <f t="shared" si="159"/>
        <v>21.380640416642006</v>
      </c>
      <c r="AS240" s="1">
        <f t="shared" si="160"/>
        <v>20.981389278965274</v>
      </c>
      <c r="AT240" s="1">
        <f t="shared" si="161"/>
        <v>21.527401534108222</v>
      </c>
      <c r="AU240" s="1">
        <f t="shared" si="162"/>
        <v>20.534254890387945</v>
      </c>
    </row>
    <row r="241" spans="1:47">
      <c r="A241" s="99" t="s">
        <v>353</v>
      </c>
      <c r="B241" s="99" t="s">
        <v>50</v>
      </c>
      <c r="C241" s="100">
        <v>54982.358999999997</v>
      </c>
      <c r="D241" s="100" t="s">
        <v>354</v>
      </c>
      <c r="E241" s="1">
        <f t="shared" si="136"/>
        <v>32092.360839924851</v>
      </c>
      <c r="F241" s="37">
        <f t="shared" si="167"/>
        <v>32092</v>
      </c>
      <c r="G241" s="1">
        <f t="shared" si="143"/>
        <v>0.14781651999510359</v>
      </c>
      <c r="K241" s="1">
        <f t="shared" si="168"/>
        <v>0.14781651999510359</v>
      </c>
      <c r="O241" s="1">
        <f t="shared" ca="1" si="165"/>
        <v>0.14883909217192315</v>
      </c>
      <c r="P241" s="1">
        <f t="shared" si="137"/>
        <v>0.13646622865995289</v>
      </c>
      <c r="Q241" s="27">
        <f t="shared" si="138"/>
        <v>39963.858999999997</v>
      </c>
      <c r="R241" s="1">
        <f t="shared" si="139"/>
        <v>1.2882911339279701E-4</v>
      </c>
      <c r="S241" s="11">
        <v>1</v>
      </c>
      <c r="T241" s="1">
        <f t="shared" si="140"/>
        <v>1.2882911339279701E-4</v>
      </c>
      <c r="U241" s="1">
        <f t="shared" si="141"/>
        <v>1.1350291335150697E-2</v>
      </c>
      <c r="V241" s="91"/>
      <c r="Z241" s="1">
        <f t="shared" si="144"/>
        <v>32092</v>
      </c>
      <c r="AA241" s="1">
        <f t="shared" si="145"/>
        <v>0.14864807764408389</v>
      </c>
      <c r="AB241" s="1">
        <f t="shared" si="134"/>
        <v>0.1356346710109726</v>
      </c>
      <c r="AC241" s="1">
        <f t="shared" si="135"/>
        <v>1.1350291335150697E-2</v>
      </c>
      <c r="AD241" s="1">
        <f t="shared" si="148"/>
        <v>-8.3155764898029672E-4</v>
      </c>
      <c r="AE241" s="1">
        <f t="shared" si="146"/>
        <v>6.9148812357763833E-7</v>
      </c>
      <c r="AF241" s="1">
        <f t="shared" si="142"/>
        <v>1.1350291335150697E-2</v>
      </c>
      <c r="AG241" s="11"/>
      <c r="AH241" s="1">
        <f t="shared" si="149"/>
        <v>1.2181848984131008E-2</v>
      </c>
      <c r="AI241" s="1">
        <f t="shared" si="150"/>
        <v>4.2946599065496471E-4</v>
      </c>
      <c r="AJ241" s="1">
        <f t="shared" si="151"/>
        <v>0.11770243371588318</v>
      </c>
      <c r="AK241" s="1">
        <f t="shared" si="152"/>
        <v>1.0348720787003189E-2</v>
      </c>
      <c r="AL241" s="1">
        <f t="shared" si="153"/>
        <v>3.1312398563578268</v>
      </c>
      <c r="AM241" s="1">
        <f t="shared" si="154"/>
        <v>193.18277869781502</v>
      </c>
      <c r="AN241" s="1">
        <f t="shared" si="155"/>
        <v>21.269143999573455</v>
      </c>
      <c r="AO241" s="1">
        <f t="shared" si="156"/>
        <v>21.166147297058682</v>
      </c>
      <c r="AP241" s="1">
        <f t="shared" si="157"/>
        <v>21.307645293194177</v>
      </c>
      <c r="AQ241" s="1">
        <f t="shared" si="158"/>
        <v>21.10749056713216</v>
      </c>
      <c r="AR241" s="1">
        <f t="shared" si="159"/>
        <v>21.381188873380079</v>
      </c>
      <c r="AS241" s="1">
        <f t="shared" si="160"/>
        <v>20.981517338296619</v>
      </c>
      <c r="AT241" s="1">
        <f t="shared" si="161"/>
        <v>21.527947867933925</v>
      </c>
      <c r="AU241" s="1">
        <f t="shared" si="162"/>
        <v>20.534871464283274</v>
      </c>
    </row>
    <row r="242" spans="1:47">
      <c r="A242" s="16" t="s">
        <v>355</v>
      </c>
      <c r="B242" s="16" t="s">
        <v>50</v>
      </c>
      <c r="C242" s="17">
        <v>54995.064299999998</v>
      </c>
      <c r="D242" s="17" t="s">
        <v>138</v>
      </c>
      <c r="E242" s="1">
        <f t="shared" si="136"/>
        <v>32123.376179058534</v>
      </c>
      <c r="F242" s="37">
        <f t="shared" si="167"/>
        <v>32123</v>
      </c>
      <c r="G242" s="1">
        <f t="shared" si="143"/>
        <v>0.15410012999927858</v>
      </c>
      <c r="K242" s="1">
        <f t="shared" si="168"/>
        <v>0.15410012999927858</v>
      </c>
      <c r="O242" s="1">
        <f t="shared" ca="1" si="165"/>
        <v>0.1491902328341731</v>
      </c>
      <c r="P242" s="1">
        <f t="shared" si="137"/>
        <v>0.13678004665655472</v>
      </c>
      <c r="Q242" s="27">
        <f t="shared" si="138"/>
        <v>39976.564299999998</v>
      </c>
      <c r="R242" s="1">
        <f t="shared" si="139"/>
        <v>2.9998528699890062E-4</v>
      </c>
      <c r="S242" s="11">
        <v>1</v>
      </c>
      <c r="T242" s="1">
        <f t="shared" si="140"/>
        <v>2.9998528699890062E-4</v>
      </c>
      <c r="U242" s="1">
        <f t="shared" si="141"/>
        <v>1.7320083342723863E-2</v>
      </c>
      <c r="V242" s="91"/>
      <c r="Z242" s="1">
        <f t="shared" si="144"/>
        <v>32123</v>
      </c>
      <c r="AA242" s="1">
        <f t="shared" si="145"/>
        <v>0.14898191480046419</v>
      </c>
      <c r="AB242" s="1">
        <f t="shared" si="134"/>
        <v>0.14189826185536911</v>
      </c>
      <c r="AC242" s="1">
        <f t="shared" si="135"/>
        <v>1.7320083342723863E-2</v>
      </c>
      <c r="AD242" s="1">
        <f t="shared" si="148"/>
        <v>5.1182151988143909E-3</v>
      </c>
      <c r="AE242" s="1">
        <f t="shared" si="146"/>
        <v>2.6196126821374635E-5</v>
      </c>
      <c r="AF242" s="1">
        <f t="shared" si="142"/>
        <v>1.7320083342723863E-2</v>
      </c>
      <c r="AG242" s="11"/>
      <c r="AH242" s="1">
        <f t="shared" si="149"/>
        <v>1.2201868143909477E-2</v>
      </c>
      <c r="AI242" s="1">
        <f t="shared" si="150"/>
        <v>4.2894598843468135E-4</v>
      </c>
      <c r="AJ242" s="1">
        <f t="shared" si="151"/>
        <v>0.11765241319369937</v>
      </c>
      <c r="AK242" s="1">
        <f t="shared" si="152"/>
        <v>1.0298371903513273E-2</v>
      </c>
      <c r="AL242" s="1">
        <f t="shared" si="153"/>
        <v>3.1312902268606275</v>
      </c>
      <c r="AM242" s="1">
        <f t="shared" si="154"/>
        <v>194.12730248373893</v>
      </c>
      <c r="AN242" s="1">
        <f t="shared" si="155"/>
        <v>21.27236150322641</v>
      </c>
      <c r="AO242" s="1">
        <f t="shared" si="156"/>
        <v>21.167664559572394</v>
      </c>
      <c r="AP242" s="1">
        <f t="shared" si="157"/>
        <v>21.311162825690552</v>
      </c>
      <c r="AQ242" s="1">
        <f t="shared" si="158"/>
        <v>21.108640981769895</v>
      </c>
      <c r="AR242" s="1">
        <f t="shared" si="159"/>
        <v>21.38496378377528</v>
      </c>
      <c r="AS242" s="1">
        <f t="shared" si="160"/>
        <v>20.982405100064721</v>
      </c>
      <c r="AT242" s="1">
        <f t="shared" si="161"/>
        <v>21.531701243800441</v>
      </c>
      <c r="AU242" s="1">
        <f t="shared" si="162"/>
        <v>20.539118973339981</v>
      </c>
    </row>
    <row r="243" spans="1:47">
      <c r="A243" s="31" t="s">
        <v>156</v>
      </c>
      <c r="B243" s="97" t="s">
        <v>50</v>
      </c>
      <c r="C243" s="31">
        <v>55032.337500000001</v>
      </c>
      <c r="D243" s="31">
        <v>2.0000000000000001E-4</v>
      </c>
      <c r="E243" s="1">
        <f t="shared" si="136"/>
        <v>32214.365052882651</v>
      </c>
      <c r="F243" s="37">
        <f t="shared" si="167"/>
        <v>32214</v>
      </c>
      <c r="G243" s="1">
        <f t="shared" si="143"/>
        <v>0.14954233999742428</v>
      </c>
      <c r="K243" s="1">
        <f t="shared" si="168"/>
        <v>0.14954233999742428</v>
      </c>
      <c r="O243" s="1">
        <f t="shared" ca="1" si="165"/>
        <v>0.15022100058464888</v>
      </c>
      <c r="P243" s="1">
        <f t="shared" si="137"/>
        <v>0.13770316849994693</v>
      </c>
      <c r="Q243" s="27">
        <f t="shared" si="138"/>
        <v>40013.837500000001</v>
      </c>
      <c r="R243" s="1">
        <f t="shared" si="139"/>
        <v>1.4016598174668E-4</v>
      </c>
      <c r="S243" s="11">
        <v>1</v>
      </c>
      <c r="T243" s="1">
        <f t="shared" si="140"/>
        <v>1.4016598174668E-4</v>
      </c>
      <c r="U243" s="1">
        <f t="shared" si="141"/>
        <v>1.1839171497477347E-2</v>
      </c>
      <c r="V243" s="91"/>
      <c r="Z243" s="1">
        <f t="shared" si="144"/>
        <v>32214</v>
      </c>
      <c r="AA243" s="1">
        <f t="shared" si="145"/>
        <v>0.14996321752290678</v>
      </c>
      <c r="AB243" s="1">
        <f t="shared" si="134"/>
        <v>0.13728229097446443</v>
      </c>
      <c r="AC243" s="1">
        <f t="shared" si="135"/>
        <v>1.1839171497477347E-2</v>
      </c>
      <c r="AD243" s="1">
        <f t="shared" si="148"/>
        <v>-4.2087752548250479E-4</v>
      </c>
      <c r="AE243" s="1">
        <f t="shared" si="146"/>
        <v>1.7713789145627646E-7</v>
      </c>
      <c r="AF243" s="1">
        <f t="shared" si="142"/>
        <v>1.1839171497477347E-2</v>
      </c>
      <c r="AG243" s="11"/>
      <c r="AH243" s="1">
        <f t="shared" si="149"/>
        <v>1.2260049022959863E-2</v>
      </c>
      <c r="AI243" s="1">
        <f t="shared" si="150"/>
        <v>4.2743395314104315E-4</v>
      </c>
      <c r="AJ243" s="1">
        <f t="shared" si="151"/>
        <v>0.11750555488668704</v>
      </c>
      <c r="AK243" s="1">
        <f t="shared" si="152"/>
        <v>1.0150551125544124E-2</v>
      </c>
      <c r="AL243" s="1">
        <f t="shared" si="153"/>
        <v>3.1314381109608158</v>
      </c>
      <c r="AM243" s="1">
        <f t="shared" si="154"/>
        <v>196.95449487541674</v>
      </c>
      <c r="AN243" s="1">
        <f t="shared" si="155"/>
        <v>21.281830316685639</v>
      </c>
      <c r="AO243" s="1">
        <f t="shared" si="156"/>
        <v>21.172069203309849</v>
      </c>
      <c r="AP243" s="1">
        <f t="shared" si="157"/>
        <v>21.321494176385325</v>
      </c>
      <c r="AQ243" s="1">
        <f t="shared" si="158"/>
        <v>21.111999828409665</v>
      </c>
      <c r="AR243" s="1">
        <f t="shared" si="159"/>
        <v>21.396010498690199</v>
      </c>
      <c r="AS243" s="1">
        <f t="shared" si="160"/>
        <v>20.985068357616189</v>
      </c>
      <c r="AT243" s="1">
        <f t="shared" si="161"/>
        <v>21.542615814298863</v>
      </c>
      <c r="AU243" s="1">
        <f t="shared" si="162"/>
        <v>20.55158746766773</v>
      </c>
    </row>
    <row r="244" spans="1:47">
      <c r="A244" s="31" t="s">
        <v>156</v>
      </c>
      <c r="B244" s="97" t="s">
        <v>54</v>
      </c>
      <c r="C244" s="31">
        <v>55033.361799999999</v>
      </c>
      <c r="D244" s="31">
        <v>1E-4</v>
      </c>
      <c r="E244" s="1">
        <f t="shared" si="136"/>
        <v>32216.865506384303</v>
      </c>
      <c r="F244" s="37">
        <f t="shared" si="167"/>
        <v>32216.5</v>
      </c>
      <c r="G244" s="1">
        <f t="shared" si="143"/>
        <v>0.14972811499319505</v>
      </c>
      <c r="K244" s="1">
        <f t="shared" si="168"/>
        <v>0.14972811499319505</v>
      </c>
      <c r="O244" s="1">
        <f t="shared" ca="1" si="165"/>
        <v>0.15024931837999161</v>
      </c>
      <c r="P244" s="1">
        <f t="shared" si="137"/>
        <v>0.1377285692926746</v>
      </c>
      <c r="Q244" s="27">
        <f t="shared" si="138"/>
        <v>40014.861799999999</v>
      </c>
      <c r="R244" s="1">
        <f t="shared" si="139"/>
        <v>1.4398909701887876E-4</v>
      </c>
      <c r="S244" s="11">
        <v>1</v>
      </c>
      <c r="T244" s="1">
        <f t="shared" si="140"/>
        <v>1.4398909701887876E-4</v>
      </c>
      <c r="U244" s="1">
        <f t="shared" si="141"/>
        <v>1.1999545700520448E-2</v>
      </c>
      <c r="V244" s="91"/>
      <c r="Z244" s="1">
        <f t="shared" si="144"/>
        <v>32216.5</v>
      </c>
      <c r="AA244" s="1">
        <f t="shared" si="145"/>
        <v>0.1499902042239902</v>
      </c>
      <c r="AB244" s="1">
        <f t="shared" si="134"/>
        <v>0.13746648006187945</v>
      </c>
      <c r="AC244" s="1">
        <f t="shared" si="135"/>
        <v>1.1999545700520448E-2</v>
      </c>
      <c r="AD244" s="1">
        <f t="shared" si="148"/>
        <v>-2.6208923079515389E-4</v>
      </c>
      <c r="AE244" s="1">
        <f t="shared" si="146"/>
        <v>6.8690764898795442E-8</v>
      </c>
      <c r="AF244" s="1">
        <f t="shared" si="142"/>
        <v>1.1999545700520448E-2</v>
      </c>
      <c r="AG244" s="11"/>
      <c r="AH244" s="1">
        <f t="shared" si="149"/>
        <v>1.2261634931315598E-2</v>
      </c>
      <c r="AI244" s="1">
        <f t="shared" si="150"/>
        <v>4.2739271819058899E-4</v>
      </c>
      <c r="AJ244" s="1">
        <f t="shared" si="151"/>
        <v>0.11750151988532466</v>
      </c>
      <c r="AK244" s="1">
        <f t="shared" si="152"/>
        <v>1.0146489713214897E-2</v>
      </c>
      <c r="AL244" s="1">
        <f t="shared" si="153"/>
        <v>3.1314421741097891</v>
      </c>
      <c r="AM244" s="1">
        <f t="shared" si="154"/>
        <v>197.03333540759201</v>
      </c>
      <c r="AN244" s="1">
        <f t="shared" si="155"/>
        <v>21.282090945812239</v>
      </c>
      <c r="AO244" s="1">
        <f t="shared" si="156"/>
        <v>21.172189188939079</v>
      </c>
      <c r="AP244" s="1">
        <f t="shared" si="157"/>
        <v>21.321778109813714</v>
      </c>
      <c r="AQ244" s="1">
        <f t="shared" si="158"/>
        <v>21.112091747138923</v>
      </c>
      <c r="AR244" s="1">
        <f t="shared" si="159"/>
        <v>21.3963132394579</v>
      </c>
      <c r="AS244" s="1">
        <f t="shared" si="160"/>
        <v>20.98514274980208</v>
      </c>
      <c r="AT244" s="1">
        <f t="shared" si="161"/>
        <v>21.542913489536449</v>
      </c>
      <c r="AU244" s="1">
        <f t="shared" si="162"/>
        <v>20.551930008720692</v>
      </c>
    </row>
    <row r="245" spans="1:47">
      <c r="A245" s="98" t="s">
        <v>303</v>
      </c>
      <c r="B245" s="34" t="s">
        <v>50</v>
      </c>
      <c r="C245" s="36">
        <v>55036.433599999997</v>
      </c>
      <c r="D245" s="36">
        <v>2.9999999999999997E-4</v>
      </c>
      <c r="E245" s="1">
        <f t="shared" si="136"/>
        <v>32224.364181641933</v>
      </c>
      <c r="F245" s="37">
        <f t="shared" si="167"/>
        <v>32224</v>
      </c>
      <c r="G245" s="1">
        <f t="shared" si="143"/>
        <v>0.14918543999374378</v>
      </c>
      <c r="K245" s="1">
        <f t="shared" si="168"/>
        <v>0.14918543999374378</v>
      </c>
      <c r="O245" s="1">
        <f t="shared" ca="1" si="165"/>
        <v>0.15033427176601982</v>
      </c>
      <c r="P245" s="1">
        <f t="shared" si="137"/>
        <v>0.1378047846021489</v>
      </c>
      <c r="Q245" s="27">
        <f t="shared" si="138"/>
        <v>40017.933599999997</v>
      </c>
      <c r="R245" s="1">
        <f t="shared" si="139"/>
        <v>1.2951931714223771E-4</v>
      </c>
      <c r="S245" s="11">
        <v>1</v>
      </c>
      <c r="T245" s="1">
        <f t="shared" si="140"/>
        <v>1.2951931714223771E-4</v>
      </c>
      <c r="U245" s="1">
        <f t="shared" si="141"/>
        <v>1.1380655391594885E-2</v>
      </c>
      <c r="V245" s="16"/>
      <c r="Z245" s="1">
        <f t="shared" si="144"/>
        <v>32224</v>
      </c>
      <c r="AA245" s="1">
        <f t="shared" si="145"/>
        <v>0.15007117321910865</v>
      </c>
      <c r="AB245" s="1">
        <f t="shared" si="134"/>
        <v>0.13691905137678403</v>
      </c>
      <c r="AC245" s="1">
        <f t="shared" si="135"/>
        <v>1.1380655391594885E-2</v>
      </c>
      <c r="AD245" s="1">
        <f t="shared" si="148"/>
        <v>-8.8573322536486532E-4</v>
      </c>
      <c r="AE245" s="1">
        <f t="shared" si="146"/>
        <v>7.8452334651524734E-7</v>
      </c>
      <c r="AF245" s="1">
        <f t="shared" si="142"/>
        <v>1.1380655391594885E-2</v>
      </c>
      <c r="AG245" s="11"/>
      <c r="AH245" s="1">
        <f t="shared" si="149"/>
        <v>1.2266388616959738E-2</v>
      </c>
      <c r="AI245" s="1">
        <f t="shared" si="150"/>
        <v>4.2726911125112732E-4</v>
      </c>
      <c r="AJ245" s="1">
        <f t="shared" si="151"/>
        <v>0.1174894147616809</v>
      </c>
      <c r="AK245" s="1">
        <f t="shared" si="152"/>
        <v>1.0134305366598451E-2</v>
      </c>
      <c r="AL245" s="1">
        <f t="shared" si="153"/>
        <v>3.1314543636653793</v>
      </c>
      <c r="AM245" s="1">
        <f t="shared" si="154"/>
        <v>197.27023828092618</v>
      </c>
      <c r="AN245" s="1">
        <f t="shared" si="155"/>
        <v>21.28287299099464</v>
      </c>
      <c r="AO245" s="1">
        <f t="shared" si="156"/>
        <v>21.172548822440682</v>
      </c>
      <c r="AP245" s="1">
        <f t="shared" si="157"/>
        <v>21.32262993997071</v>
      </c>
      <c r="AQ245" s="1">
        <f t="shared" si="158"/>
        <v>21.112367395312667</v>
      </c>
      <c r="AR245" s="1">
        <f t="shared" si="159"/>
        <v>21.39722122042285</v>
      </c>
      <c r="AS245" s="1">
        <f t="shared" si="160"/>
        <v>20.985366324884883</v>
      </c>
      <c r="AT245" s="1">
        <f t="shared" si="161"/>
        <v>21.54380581761178</v>
      </c>
      <c r="AU245" s="1">
        <f t="shared" si="162"/>
        <v>20.552957631879572</v>
      </c>
    </row>
    <row r="246" spans="1:47">
      <c r="A246" s="29" t="s">
        <v>304</v>
      </c>
      <c r="B246" s="35" t="s">
        <v>54</v>
      </c>
      <c r="C246" s="29">
        <v>55067.363400000002</v>
      </c>
      <c r="D246" s="29">
        <v>2.9999999999999997E-4</v>
      </c>
      <c r="E246" s="1">
        <f t="shared" si="136"/>
        <v>32299.867966388225</v>
      </c>
      <c r="F246" s="37">
        <f t="shared" si="167"/>
        <v>32299.5</v>
      </c>
      <c r="G246" s="1">
        <f t="shared" si="143"/>
        <v>0.15073584500350989</v>
      </c>
      <c r="K246" s="1">
        <f t="shared" si="168"/>
        <v>0.15073584500350989</v>
      </c>
      <c r="O246" s="1">
        <f t="shared" ca="1" si="165"/>
        <v>0.15118946918537057</v>
      </c>
      <c r="P246" s="1">
        <f t="shared" si="137"/>
        <v>0.13857309917001664</v>
      </c>
      <c r="Q246" s="27">
        <f t="shared" si="138"/>
        <v>40048.863400000002</v>
      </c>
      <c r="R246" s="1">
        <f t="shared" si="139"/>
        <v>1.4793238621015739E-4</v>
      </c>
      <c r="S246" s="11">
        <v>1</v>
      </c>
      <c r="T246" s="1">
        <f t="shared" si="140"/>
        <v>1.4793238621015739E-4</v>
      </c>
      <c r="U246" s="1">
        <f t="shared" si="141"/>
        <v>1.2162745833493249E-2</v>
      </c>
      <c r="V246" s="91"/>
      <c r="Z246" s="1">
        <f t="shared" si="144"/>
        <v>32299.5</v>
      </c>
      <c r="AA246" s="1">
        <f t="shared" si="145"/>
        <v>0.15088700126380608</v>
      </c>
      <c r="AB246" s="1">
        <f t="shared" si="134"/>
        <v>0.13842194290972046</v>
      </c>
      <c r="AC246" s="1">
        <f t="shared" si="135"/>
        <v>1.2162745833493249E-2</v>
      </c>
      <c r="AD246" s="1">
        <f t="shared" si="148"/>
        <v>-1.511562602961869E-4</v>
      </c>
      <c r="AE246" s="1">
        <f t="shared" si="146"/>
        <v>2.2848215026728607E-8</v>
      </c>
      <c r="AF246" s="1">
        <f t="shared" si="142"/>
        <v>1.2162745833493249E-2</v>
      </c>
      <c r="AG246" s="11"/>
      <c r="AH246" s="1">
        <f t="shared" si="149"/>
        <v>1.2313902093789431E-2</v>
      </c>
      <c r="AI246" s="1">
        <f t="shared" si="150"/>
        <v>4.2603299808008366E-4</v>
      </c>
      <c r="AJ246" s="1">
        <f t="shared" si="151"/>
        <v>0.11736754797551457</v>
      </c>
      <c r="AK246" s="1">
        <f t="shared" si="152"/>
        <v>1.0011641908271187E-2</v>
      </c>
      <c r="AL246" s="1">
        <f t="shared" si="153"/>
        <v>3.1315770794803846</v>
      </c>
      <c r="AM246" s="1">
        <f t="shared" si="154"/>
        <v>199.68733289811951</v>
      </c>
      <c r="AN246" s="1">
        <f t="shared" si="155"/>
        <v>21.290758642183341</v>
      </c>
      <c r="AO246" s="1">
        <f t="shared" si="156"/>
        <v>21.176142418051292</v>
      </c>
      <c r="AP246" s="1">
        <f t="shared" si="157"/>
        <v>21.331207251082439</v>
      </c>
      <c r="AQ246" s="1">
        <f t="shared" si="158"/>
        <v>21.115133696853313</v>
      </c>
      <c r="AR246" s="1">
        <f t="shared" si="159"/>
        <v>21.406341132615889</v>
      </c>
      <c r="AS246" s="1">
        <f t="shared" si="160"/>
        <v>20.987650640187674</v>
      </c>
      <c r="AT246" s="1">
        <f t="shared" si="161"/>
        <v>21.552730327782243</v>
      </c>
      <c r="AU246" s="1">
        <f t="shared" si="162"/>
        <v>20.563302371678969</v>
      </c>
    </row>
    <row r="247" spans="1:47">
      <c r="A247" s="29" t="s">
        <v>304</v>
      </c>
      <c r="B247" s="35" t="s">
        <v>54</v>
      </c>
      <c r="C247" s="29">
        <v>55067.363499999999</v>
      </c>
      <c r="D247" s="29">
        <v>2.9999999999999997E-4</v>
      </c>
      <c r="E247" s="1">
        <f t="shared" si="136"/>
        <v>32299.868210501612</v>
      </c>
      <c r="F247" s="37">
        <f t="shared" si="167"/>
        <v>32299.5</v>
      </c>
      <c r="G247" s="1">
        <f t="shared" si="143"/>
        <v>0.15083584500098368</v>
      </c>
      <c r="K247" s="1">
        <f t="shared" si="168"/>
        <v>0.15083584500098368</v>
      </c>
      <c r="O247" s="1">
        <f t="shared" ca="1" si="165"/>
        <v>0.15118946918537057</v>
      </c>
      <c r="P247" s="1">
        <f t="shared" si="137"/>
        <v>0.13857309917001664</v>
      </c>
      <c r="Q247" s="27">
        <f t="shared" si="138"/>
        <v>40048.863499999999</v>
      </c>
      <c r="R247" s="1">
        <f t="shared" si="139"/>
        <v>1.5037493531489944E-4</v>
      </c>
      <c r="S247" s="11">
        <v>1</v>
      </c>
      <c r="T247" s="1">
        <f t="shared" si="140"/>
        <v>1.5037493531489944E-4</v>
      </c>
      <c r="U247" s="1">
        <f t="shared" si="141"/>
        <v>1.2262745830967037E-2</v>
      </c>
      <c r="V247" s="91"/>
      <c r="Z247" s="1">
        <f t="shared" si="144"/>
        <v>32299.5</v>
      </c>
      <c r="AA247" s="1">
        <f t="shared" si="145"/>
        <v>0.15088700126380608</v>
      </c>
      <c r="AB247" s="1">
        <f t="shared" si="134"/>
        <v>0.13852194290719425</v>
      </c>
      <c r="AC247" s="1">
        <f t="shared" si="135"/>
        <v>1.2262745830967037E-2</v>
      </c>
      <c r="AD247" s="1">
        <f t="shared" si="148"/>
        <v>-5.1156262822399379E-5</v>
      </c>
      <c r="AE247" s="1">
        <f t="shared" si="146"/>
        <v>2.6169632259544008E-9</v>
      </c>
      <c r="AF247" s="1">
        <f t="shared" si="142"/>
        <v>1.2262745830967037E-2</v>
      </c>
      <c r="AG247" s="11"/>
      <c r="AH247" s="1">
        <f t="shared" si="149"/>
        <v>1.2313902093789431E-2</v>
      </c>
      <c r="AI247" s="1">
        <f t="shared" si="150"/>
        <v>4.2603299808008366E-4</v>
      </c>
      <c r="AJ247" s="1">
        <f t="shared" si="151"/>
        <v>0.11736754797551457</v>
      </c>
      <c r="AK247" s="1">
        <f t="shared" si="152"/>
        <v>1.0011641908271187E-2</v>
      </c>
      <c r="AL247" s="1">
        <f t="shared" si="153"/>
        <v>3.1315770794803846</v>
      </c>
      <c r="AM247" s="1">
        <f t="shared" si="154"/>
        <v>199.68733289811951</v>
      </c>
      <c r="AN247" s="1">
        <f t="shared" si="155"/>
        <v>21.290758642183341</v>
      </c>
      <c r="AO247" s="1">
        <f t="shared" si="156"/>
        <v>21.176142418051292</v>
      </c>
      <c r="AP247" s="1">
        <f t="shared" si="157"/>
        <v>21.331207251082439</v>
      </c>
      <c r="AQ247" s="1">
        <f t="shared" si="158"/>
        <v>21.115133696853313</v>
      </c>
      <c r="AR247" s="1">
        <f t="shared" si="159"/>
        <v>21.406341132615889</v>
      </c>
      <c r="AS247" s="1">
        <f t="shared" si="160"/>
        <v>20.987650640187674</v>
      </c>
      <c r="AT247" s="1">
        <f t="shared" si="161"/>
        <v>21.552730327782243</v>
      </c>
      <c r="AU247" s="1">
        <f t="shared" si="162"/>
        <v>20.563302371678969</v>
      </c>
    </row>
    <row r="248" spans="1:47">
      <c r="A248" s="16" t="s">
        <v>356</v>
      </c>
      <c r="B248" s="16" t="s">
        <v>54</v>
      </c>
      <c r="C248" s="17">
        <v>55370.088400000001</v>
      </c>
      <c r="D248" s="17" t="s">
        <v>138</v>
      </c>
      <c r="E248" s="1">
        <f t="shared" si="136"/>
        <v>33038.860240418981</v>
      </c>
      <c r="F248" s="37">
        <f t="shared" ref="F248:F254" si="169">ROUND(2*E248,0)/2-0.5</f>
        <v>33038.5</v>
      </c>
      <c r="G248" s="1">
        <f t="shared" si="143"/>
        <v>0.14757093499792973</v>
      </c>
      <c r="K248" s="1">
        <f t="shared" si="168"/>
        <v>0.14757093499792973</v>
      </c>
      <c r="O248" s="1">
        <f t="shared" ca="1" si="165"/>
        <v>0.15956020948868443</v>
      </c>
      <c r="P248" s="1">
        <f t="shared" si="137"/>
        <v>0.14619720381406892</v>
      </c>
      <c r="Q248" s="27">
        <f t="shared" si="138"/>
        <v>40351.588400000001</v>
      </c>
      <c r="R248" s="1">
        <f t="shared" si="139"/>
        <v>1.8871373655116077E-6</v>
      </c>
      <c r="S248" s="11">
        <v>1</v>
      </c>
      <c r="T248" s="1">
        <f t="shared" si="140"/>
        <v>1.8871373655116077E-6</v>
      </c>
      <c r="U248" s="1">
        <f t="shared" si="141"/>
        <v>1.3737311838608046E-3</v>
      </c>
      <c r="V248" s="91"/>
      <c r="Z248" s="1">
        <f t="shared" si="144"/>
        <v>33038.5</v>
      </c>
      <c r="AA248" s="1">
        <f t="shared" si="145"/>
        <v>0.15894088029155395</v>
      </c>
      <c r="AB248" s="1">
        <f t="shared" si="134"/>
        <v>0.13482725852044469</v>
      </c>
      <c r="AC248" s="1">
        <f t="shared" si="135"/>
        <v>1.3737311838608046E-3</v>
      </c>
      <c r="AD248" s="1">
        <f t="shared" si="148"/>
        <v>-1.1369945293624228E-2</v>
      </c>
      <c r="AE248" s="1">
        <f t="shared" si="146"/>
        <v>1.2927565598000774E-4</v>
      </c>
      <c r="AF248" s="1">
        <f t="shared" si="142"/>
        <v>1.3737311838608046E-3</v>
      </c>
      <c r="AG248" s="11"/>
      <c r="AH248" s="1">
        <f t="shared" si="149"/>
        <v>1.2743676477485038E-2</v>
      </c>
      <c r="AI248" s="1">
        <f t="shared" si="150"/>
        <v>4.1473714595163802E-4</v>
      </c>
      <c r="AJ248" s="1">
        <f t="shared" si="151"/>
        <v>0.11617557965453361</v>
      </c>
      <c r="AK248" s="1">
        <f t="shared" si="152"/>
        <v>8.8119672410711478E-3</v>
      </c>
      <c r="AL248" s="1">
        <f t="shared" si="153"/>
        <v>3.1327772585409415</v>
      </c>
      <c r="AM248" s="1">
        <f t="shared" si="154"/>
        <v>226.87435299666302</v>
      </c>
      <c r="AN248" s="1">
        <f t="shared" si="155"/>
        <v>21.369057810269648</v>
      </c>
      <c r="AO248" s="1">
        <f t="shared" si="156"/>
        <v>21.209056417607144</v>
      </c>
      <c r="AP248" s="1">
        <f t="shared" si="157"/>
        <v>21.415112860215523</v>
      </c>
      <c r="AQ248" s="1">
        <f t="shared" si="158"/>
        <v>21.141819267657088</v>
      </c>
      <c r="AR248" s="1">
        <f t="shared" si="159"/>
        <v>21.493408290810457</v>
      </c>
      <c r="AS248" s="1">
        <f t="shared" si="160"/>
        <v>21.01354081636001</v>
      </c>
      <c r="AT248" s="1">
        <f t="shared" si="161"/>
        <v>21.63452255158116</v>
      </c>
      <c r="AU248" s="1">
        <f t="shared" si="162"/>
        <v>20.664557506934006</v>
      </c>
    </row>
    <row r="249" spans="1:47">
      <c r="A249" s="16" t="s">
        <v>357</v>
      </c>
      <c r="B249" s="16" t="s">
        <v>50</v>
      </c>
      <c r="C249" s="17">
        <v>55734.0821</v>
      </c>
      <c r="D249" s="17" t="s">
        <v>138</v>
      </c>
      <c r="E249" s="1">
        <f t="shared" si="136"/>
        <v>33927.417617893152</v>
      </c>
      <c r="F249" s="37">
        <f t="shared" si="169"/>
        <v>33927</v>
      </c>
      <c r="G249" s="1">
        <f t="shared" si="143"/>
        <v>0.17107536999537842</v>
      </c>
      <c r="K249" s="1">
        <f t="shared" si="168"/>
        <v>0.17107536999537842</v>
      </c>
      <c r="O249" s="1">
        <f t="shared" ca="1" si="165"/>
        <v>0.16962435395349418</v>
      </c>
      <c r="P249" s="1">
        <f t="shared" si="137"/>
        <v>0.15561298903816601</v>
      </c>
      <c r="Q249" s="27">
        <f t="shared" si="138"/>
        <v>40715.5821</v>
      </c>
      <c r="R249" s="1">
        <f t="shared" si="139"/>
        <v>2.3908522486596522E-4</v>
      </c>
      <c r="S249" s="11">
        <v>1</v>
      </c>
      <c r="T249" s="1">
        <f t="shared" si="140"/>
        <v>2.3908522486596522E-4</v>
      </c>
      <c r="U249" s="1">
        <f t="shared" si="141"/>
        <v>1.5462380957212418E-2</v>
      </c>
      <c r="V249" s="91"/>
      <c r="Z249" s="1">
        <f t="shared" si="144"/>
        <v>33927</v>
      </c>
      <c r="AA249" s="1">
        <f t="shared" si="145"/>
        <v>0.1687762232837256</v>
      </c>
      <c r="AB249" s="1">
        <f t="shared" si="134"/>
        <v>0.15791213574981883</v>
      </c>
      <c r="AC249" s="1">
        <f t="shared" si="135"/>
        <v>1.5462380957212418E-2</v>
      </c>
      <c r="AD249" s="1">
        <f t="shared" si="148"/>
        <v>2.2991467116528219E-3</v>
      </c>
      <c r="AE249" s="1">
        <f t="shared" si="146"/>
        <v>5.2860756017039843E-6</v>
      </c>
      <c r="AF249" s="1">
        <f t="shared" si="142"/>
        <v>1.5462380957212418E-2</v>
      </c>
      <c r="AG249" s="11"/>
      <c r="AH249" s="1">
        <f t="shared" si="149"/>
        <v>1.3163234245559589E-2</v>
      </c>
      <c r="AI249" s="1">
        <f t="shared" si="150"/>
        <v>4.0316559845621214E-4</v>
      </c>
      <c r="AJ249" s="1">
        <f t="shared" si="151"/>
        <v>0.11475615824131517</v>
      </c>
      <c r="AK249" s="1">
        <f t="shared" si="152"/>
        <v>7.3835720398310635E-3</v>
      </c>
      <c r="AL249" s="1">
        <f t="shared" si="153"/>
        <v>3.1342062378821809</v>
      </c>
      <c r="AM249" s="1">
        <f t="shared" si="154"/>
        <v>270.76609088506063</v>
      </c>
      <c r="AN249" s="1">
        <f t="shared" si="155"/>
        <v>21.464903420690689</v>
      </c>
      <c r="AO249" s="1">
        <f t="shared" si="156"/>
        <v>21.24493689313319</v>
      </c>
      <c r="AP249" s="1">
        <f t="shared" si="157"/>
        <v>21.514490015989143</v>
      </c>
      <c r="AQ249" s="1">
        <f t="shared" si="158"/>
        <v>21.175066626244931</v>
      </c>
      <c r="AR249" s="1">
        <f t="shared" si="159"/>
        <v>21.591693667347378</v>
      </c>
      <c r="AS249" s="1">
        <f t="shared" si="160"/>
        <v>21.054292387329614</v>
      </c>
      <c r="AT249" s="1">
        <f t="shared" si="161"/>
        <v>21.719731850300459</v>
      </c>
      <c r="AU249" s="1">
        <f t="shared" si="162"/>
        <v>20.786296597156063</v>
      </c>
    </row>
    <row r="250" spans="1:47">
      <c r="A250" s="16" t="s">
        <v>358</v>
      </c>
      <c r="B250" s="16" t="s">
        <v>50</v>
      </c>
      <c r="C250" s="17">
        <v>55775.464999999997</v>
      </c>
      <c r="D250" s="17" t="s">
        <v>138</v>
      </c>
      <c r="E250" s="1">
        <f t="shared" si="136"/>
        <v>34028.438819898227</v>
      </c>
      <c r="F250" s="37">
        <f t="shared" si="169"/>
        <v>34028</v>
      </c>
      <c r="G250" s="1">
        <f t="shared" si="143"/>
        <v>0.1797606799955247</v>
      </c>
      <c r="O250" s="1">
        <f t="shared" ca="1" si="165"/>
        <v>0.17076839288534085</v>
      </c>
      <c r="P250" s="1">
        <f t="shared" si="137"/>
        <v>0.1567005571971376</v>
      </c>
      <c r="Q250" s="27">
        <f t="shared" si="138"/>
        <v>40756.964999999997</v>
      </c>
      <c r="R250" s="1">
        <f t="shared" si="139"/>
        <v>5.3176926347669226E-4</v>
      </c>
      <c r="S250" s="11">
        <v>1</v>
      </c>
      <c r="T250" s="1">
        <f t="shared" si="140"/>
        <v>5.3176926347669226E-4</v>
      </c>
      <c r="U250" s="1">
        <f t="shared" si="141"/>
        <v>2.3060122798387095E-2</v>
      </c>
      <c r="V250" s="91"/>
      <c r="Z250" s="1">
        <f t="shared" si="144"/>
        <v>34028</v>
      </c>
      <c r="AA250" s="1">
        <f t="shared" si="145"/>
        <v>0.16990401392060089</v>
      </c>
      <c r="AB250" s="1">
        <f t="shared" si="134"/>
        <v>0.16655722327206141</v>
      </c>
      <c r="AC250" s="1">
        <f t="shared" si="135"/>
        <v>2.3060122798387095E-2</v>
      </c>
      <c r="AD250" s="1">
        <f t="shared" si="148"/>
        <v>9.8566660749238033E-3</v>
      </c>
      <c r="AE250" s="1">
        <f t="shared" si="146"/>
        <v>9.7153866112553811E-5</v>
      </c>
      <c r="AF250" s="1">
        <f t="shared" si="142"/>
        <v>2.3060122798387095E-2</v>
      </c>
      <c r="AG250" s="11"/>
      <c r="AH250" s="1">
        <f t="shared" si="149"/>
        <v>1.3203456723463286E-2</v>
      </c>
      <c r="AI250" s="1">
        <f t="shared" si="150"/>
        <v>4.019937113419747E-4</v>
      </c>
      <c r="AJ250" s="1">
        <f t="shared" si="151"/>
        <v>0.11459675850949699</v>
      </c>
      <c r="AK250" s="1">
        <f t="shared" si="152"/>
        <v>7.2231783443786612E-3</v>
      </c>
      <c r="AL250" s="1">
        <f t="shared" si="153"/>
        <v>3.1343666961745331</v>
      </c>
      <c r="AM250" s="1">
        <f t="shared" si="154"/>
        <v>276.77872739170459</v>
      </c>
      <c r="AN250" s="1">
        <f t="shared" si="155"/>
        <v>21.475830931195048</v>
      </c>
      <c r="AO250" s="1">
        <f t="shared" si="156"/>
        <v>21.248895854593584</v>
      </c>
      <c r="AP250" s="1">
        <f t="shared" si="157"/>
        <v>21.525581772468609</v>
      </c>
      <c r="AQ250" s="1">
        <f t="shared" si="158"/>
        <v>21.179069231014445</v>
      </c>
      <c r="AR250" s="1">
        <f t="shared" si="159"/>
        <v>21.602350500833818</v>
      </c>
      <c r="AS250" s="1">
        <f t="shared" si="160"/>
        <v>21.059646700159718</v>
      </c>
      <c r="AT250" s="1">
        <f t="shared" si="161"/>
        <v>21.728531244471696</v>
      </c>
      <c r="AU250" s="1">
        <f t="shared" si="162"/>
        <v>20.800135255695654</v>
      </c>
    </row>
    <row r="251" spans="1:47">
      <c r="A251" s="99" t="s">
        <v>359</v>
      </c>
      <c r="B251" s="99" t="s">
        <v>54</v>
      </c>
      <c r="C251" s="100">
        <v>56522.471700000002</v>
      </c>
      <c r="D251" s="100" t="s">
        <v>215</v>
      </c>
      <c r="E251" s="1">
        <f t="shared" si="136"/>
        <v>35851.982233720075</v>
      </c>
      <c r="F251" s="37">
        <f t="shared" si="169"/>
        <v>35851.5</v>
      </c>
      <c r="G251" s="1">
        <f t="shared" si="143"/>
        <v>0.19754496499808738</v>
      </c>
      <c r="K251" s="1">
        <f>G251</f>
        <v>0.19754496499808738</v>
      </c>
      <c r="O251" s="1">
        <f t="shared" ca="1" si="165"/>
        <v>0.19142339280833526</v>
      </c>
      <c r="P251" s="1">
        <f t="shared" si="137"/>
        <v>0.17694107624823205</v>
      </c>
      <c r="Q251" s="27">
        <f t="shared" si="138"/>
        <v>41503.971700000002</v>
      </c>
      <c r="R251" s="1">
        <f t="shared" si="139"/>
        <v>4.2452023161641507E-4</v>
      </c>
      <c r="S251" s="11">
        <v>1</v>
      </c>
      <c r="T251" s="1">
        <f t="shared" si="140"/>
        <v>4.2452023161641507E-4</v>
      </c>
      <c r="U251" s="1">
        <f t="shared" si="141"/>
        <v>2.0603888749855331E-2</v>
      </c>
      <c r="V251" s="91"/>
      <c r="Z251" s="1">
        <f t="shared" si="144"/>
        <v>35851.5</v>
      </c>
      <c r="AA251" s="1">
        <f t="shared" si="145"/>
        <v>0.19059059993359218</v>
      </c>
      <c r="AB251" s="1">
        <f t="shared" si="134"/>
        <v>0.18389544131272725</v>
      </c>
      <c r="AC251" s="1">
        <f t="shared" si="135"/>
        <v>2.0603888749855331E-2</v>
      </c>
      <c r="AD251" s="1">
        <f t="shared" si="148"/>
        <v>6.9543650644952049E-3</v>
      </c>
      <c r="AE251" s="1">
        <f t="shared" si="146"/>
        <v>4.8363193450271397E-5</v>
      </c>
      <c r="AF251" s="1">
        <f t="shared" si="142"/>
        <v>2.0603888749855331E-2</v>
      </c>
      <c r="AG251" s="11"/>
      <c r="AH251" s="1">
        <f t="shared" si="149"/>
        <v>1.364952368536012E-2</v>
      </c>
      <c r="AI251" s="1">
        <f t="shared" si="150"/>
        <v>3.8588861825239462E-4</v>
      </c>
      <c r="AJ251" s="1">
        <f t="shared" si="151"/>
        <v>0.11185975547718505</v>
      </c>
      <c r="AK251" s="1">
        <f t="shared" si="152"/>
        <v>4.4695422733840723E-3</v>
      </c>
      <c r="AL251" s="1">
        <f t="shared" si="153"/>
        <v>3.1371214157016207</v>
      </c>
      <c r="AM251" s="1">
        <f t="shared" si="154"/>
        <v>447.30267501414301</v>
      </c>
      <c r="AN251" s="1">
        <f t="shared" si="155"/>
        <v>21.667880143015456</v>
      </c>
      <c r="AO251" s="1">
        <f t="shared" si="156"/>
        <v>21.324789813252483</v>
      </c>
      <c r="AP251" s="1">
        <f t="shared" si="157"/>
        <v>21.712654092120545</v>
      </c>
      <c r="AQ251" s="1">
        <f t="shared" si="158"/>
        <v>21.266438266376419</v>
      </c>
      <c r="AR251" s="1">
        <f t="shared" si="159"/>
        <v>21.772884755154866</v>
      </c>
      <c r="AS251" s="1">
        <f t="shared" si="160"/>
        <v>21.182764729353739</v>
      </c>
      <c r="AT251" s="1">
        <f t="shared" si="161"/>
        <v>21.8579248767753</v>
      </c>
      <c r="AU251" s="1">
        <f t="shared" si="162"/>
        <v>21.049984699724824</v>
      </c>
    </row>
    <row r="252" spans="1:47">
      <c r="A252" s="96" t="s">
        <v>305</v>
      </c>
      <c r="B252" s="32" t="s">
        <v>54</v>
      </c>
      <c r="C252" s="33">
        <v>56522.471749999997</v>
      </c>
      <c r="D252" s="33">
        <v>2.9999999999999997E-4</v>
      </c>
      <c r="E252" s="1">
        <f t="shared" si="136"/>
        <v>35851.98235577676</v>
      </c>
      <c r="F252" s="37">
        <f t="shared" si="169"/>
        <v>35851.5</v>
      </c>
      <c r="G252" s="1">
        <f t="shared" si="143"/>
        <v>0.1975949649931863</v>
      </c>
      <c r="K252" s="1">
        <f>G252</f>
        <v>0.1975949649931863</v>
      </c>
      <c r="O252" s="1">
        <f t="shared" ca="1" si="165"/>
        <v>0.19142339280833526</v>
      </c>
      <c r="P252" s="1">
        <f t="shared" si="137"/>
        <v>0.17694107624823205</v>
      </c>
      <c r="Q252" s="27">
        <f t="shared" si="138"/>
        <v>41503.971749999997</v>
      </c>
      <c r="R252" s="1">
        <f t="shared" si="139"/>
        <v>4.2658312028894771E-4</v>
      </c>
      <c r="S252" s="11">
        <v>1</v>
      </c>
      <c r="T252" s="1">
        <f t="shared" si="140"/>
        <v>4.2658312028894771E-4</v>
      </c>
      <c r="U252" s="1">
        <f t="shared" si="141"/>
        <v>2.0653888744954246E-2</v>
      </c>
      <c r="V252" s="91"/>
      <c r="Z252" s="1">
        <f t="shared" si="144"/>
        <v>35851.5</v>
      </c>
      <c r="AA252" s="1">
        <f t="shared" si="145"/>
        <v>0.19059059993359218</v>
      </c>
      <c r="AB252" s="1">
        <f t="shared" si="134"/>
        <v>0.18394544130782617</v>
      </c>
      <c r="AC252" s="1">
        <f t="shared" si="135"/>
        <v>2.0653888744954246E-2</v>
      </c>
      <c r="AD252" s="1">
        <f t="shared" si="148"/>
        <v>7.0043650595941198E-3</v>
      </c>
      <c r="AE252" s="1">
        <f t="shared" si="146"/>
        <v>4.9061129888062935E-5</v>
      </c>
      <c r="AF252" s="1">
        <f t="shared" si="142"/>
        <v>2.0653888744954246E-2</v>
      </c>
      <c r="AG252" s="11"/>
      <c r="AH252" s="1">
        <f t="shared" si="149"/>
        <v>1.364952368536012E-2</v>
      </c>
      <c r="AI252" s="1">
        <f t="shared" si="150"/>
        <v>3.8588861825239462E-4</v>
      </c>
      <c r="AJ252" s="1">
        <f t="shared" si="151"/>
        <v>0.11185975547718505</v>
      </c>
      <c r="AK252" s="1">
        <f t="shared" si="152"/>
        <v>4.4695422733840723E-3</v>
      </c>
      <c r="AL252" s="1">
        <f t="shared" si="153"/>
        <v>3.1371214157016207</v>
      </c>
      <c r="AM252" s="1">
        <f t="shared" si="154"/>
        <v>447.30267501414301</v>
      </c>
      <c r="AN252" s="1">
        <f t="shared" si="155"/>
        <v>21.667880143015456</v>
      </c>
      <c r="AO252" s="1">
        <f t="shared" si="156"/>
        <v>21.324789813252483</v>
      </c>
      <c r="AP252" s="1">
        <f t="shared" si="157"/>
        <v>21.712654092120545</v>
      </c>
      <c r="AQ252" s="1">
        <f t="shared" si="158"/>
        <v>21.266438266376419</v>
      </c>
      <c r="AR252" s="1">
        <f t="shared" si="159"/>
        <v>21.772884755154866</v>
      </c>
      <c r="AS252" s="1">
        <f t="shared" si="160"/>
        <v>21.182764729353739</v>
      </c>
      <c r="AT252" s="1">
        <f t="shared" si="161"/>
        <v>21.8579248767753</v>
      </c>
      <c r="AU252" s="1">
        <f t="shared" si="162"/>
        <v>21.049984699724824</v>
      </c>
    </row>
    <row r="253" spans="1:47">
      <c r="A253" s="99" t="s">
        <v>359</v>
      </c>
      <c r="B253" s="99" t="s">
        <v>54</v>
      </c>
      <c r="C253" s="100">
        <v>56522.472600000001</v>
      </c>
      <c r="D253" s="100" t="s">
        <v>241</v>
      </c>
      <c r="E253" s="1">
        <f t="shared" si="136"/>
        <v>35851.984430740624</v>
      </c>
      <c r="F253" s="37">
        <f t="shared" si="169"/>
        <v>35851.5</v>
      </c>
      <c r="G253" s="1">
        <f t="shared" si="143"/>
        <v>0.19844496499717934</v>
      </c>
      <c r="K253" s="1">
        <f>G253</f>
        <v>0.19844496499717934</v>
      </c>
      <c r="O253" s="1">
        <f t="shared" ca="1" si="165"/>
        <v>0.19142339280833526</v>
      </c>
      <c r="P253" s="1">
        <f t="shared" si="137"/>
        <v>0.17694107624823205</v>
      </c>
      <c r="Q253" s="27">
        <f t="shared" si="138"/>
        <v>41503.972600000001</v>
      </c>
      <c r="R253" s="1">
        <f t="shared" si="139"/>
        <v>4.6241723132710191E-4</v>
      </c>
      <c r="S253" s="11">
        <v>1</v>
      </c>
      <c r="T253" s="1">
        <f t="shared" si="140"/>
        <v>4.6241723132710191E-4</v>
      </c>
      <c r="U253" s="1">
        <f t="shared" si="141"/>
        <v>2.1503888748947292E-2</v>
      </c>
      <c r="V253" s="91"/>
      <c r="Z253" s="1">
        <f t="shared" si="144"/>
        <v>35851.5</v>
      </c>
      <c r="AA253" s="1">
        <f t="shared" si="145"/>
        <v>0.19059059993359218</v>
      </c>
      <c r="AB253" s="1">
        <f t="shared" si="134"/>
        <v>0.18479544131181921</v>
      </c>
      <c r="AC253" s="1">
        <f t="shared" si="135"/>
        <v>2.1503888748947292E-2</v>
      </c>
      <c r="AD253" s="1">
        <f t="shared" si="148"/>
        <v>7.8543650635871654E-3</v>
      </c>
      <c r="AE253" s="1">
        <f t="shared" si="146"/>
        <v>6.1691050552098616E-5</v>
      </c>
      <c r="AF253" s="1">
        <f t="shared" si="142"/>
        <v>2.1503888748947292E-2</v>
      </c>
      <c r="AG253" s="11"/>
      <c r="AH253" s="1">
        <f t="shared" si="149"/>
        <v>1.364952368536012E-2</v>
      </c>
      <c r="AI253" s="1">
        <f t="shared" si="150"/>
        <v>3.8588861825239462E-4</v>
      </c>
      <c r="AJ253" s="1">
        <f t="shared" si="151"/>
        <v>0.11185975547718505</v>
      </c>
      <c r="AK253" s="1">
        <f t="shared" si="152"/>
        <v>4.4695422733840723E-3</v>
      </c>
      <c r="AL253" s="1">
        <f t="shared" si="153"/>
        <v>3.1371214157016207</v>
      </c>
      <c r="AM253" s="1">
        <f t="shared" si="154"/>
        <v>447.30267501414301</v>
      </c>
      <c r="AN253" s="1">
        <f t="shared" si="155"/>
        <v>21.667880143015456</v>
      </c>
      <c r="AO253" s="1">
        <f t="shared" si="156"/>
        <v>21.324789813252483</v>
      </c>
      <c r="AP253" s="1">
        <f t="shared" si="157"/>
        <v>21.712654092120545</v>
      </c>
      <c r="AQ253" s="1">
        <f t="shared" si="158"/>
        <v>21.266438266376419</v>
      </c>
      <c r="AR253" s="1">
        <f t="shared" si="159"/>
        <v>21.772884755154866</v>
      </c>
      <c r="AS253" s="1">
        <f t="shared" si="160"/>
        <v>21.182764729353739</v>
      </c>
      <c r="AT253" s="1">
        <f t="shared" si="161"/>
        <v>21.8579248767753</v>
      </c>
      <c r="AU253" s="1">
        <f t="shared" si="162"/>
        <v>21.049984699724824</v>
      </c>
    </row>
    <row r="254" spans="1:47">
      <c r="A254" s="96" t="s">
        <v>305</v>
      </c>
      <c r="B254" s="32" t="s">
        <v>54</v>
      </c>
      <c r="C254" s="33">
        <v>56522.47264</v>
      </c>
      <c r="D254" s="33">
        <v>6.9999999999999999E-4</v>
      </c>
      <c r="E254" s="1">
        <f t="shared" si="136"/>
        <v>35851.984528385976</v>
      </c>
      <c r="F254" s="37">
        <f t="shared" si="169"/>
        <v>35851.5</v>
      </c>
      <c r="G254" s="1">
        <f t="shared" si="143"/>
        <v>0.19848496499616886</v>
      </c>
      <c r="K254" s="1">
        <f>G254</f>
        <v>0.19848496499616886</v>
      </c>
      <c r="O254" s="1">
        <f t="shared" ca="1" si="165"/>
        <v>0.19142339280833526</v>
      </c>
      <c r="P254" s="1">
        <f t="shared" si="137"/>
        <v>0.17694107624823205</v>
      </c>
      <c r="Q254" s="27">
        <f t="shared" si="138"/>
        <v>41503.97264</v>
      </c>
      <c r="R254" s="1">
        <f t="shared" si="139"/>
        <v>4.6413914238347813E-4</v>
      </c>
      <c r="S254" s="11">
        <v>1</v>
      </c>
      <c r="T254" s="1">
        <f t="shared" si="140"/>
        <v>4.6413914238347813E-4</v>
      </c>
      <c r="U254" s="1">
        <f t="shared" si="141"/>
        <v>2.1543888747936807E-2</v>
      </c>
      <c r="V254" s="91"/>
      <c r="Z254" s="1">
        <f t="shared" si="144"/>
        <v>35851.5</v>
      </c>
      <c r="AA254" s="1">
        <f t="shared" si="145"/>
        <v>0.19059059993359218</v>
      </c>
      <c r="AB254" s="1">
        <f t="shared" si="134"/>
        <v>0.18483544131080873</v>
      </c>
      <c r="AC254" s="1">
        <f t="shared" si="135"/>
        <v>2.1543888747936807E-2</v>
      </c>
      <c r="AD254" s="1">
        <f t="shared" si="148"/>
        <v>7.8943650625766804E-3</v>
      </c>
      <c r="AE254" s="1">
        <f t="shared" si="146"/>
        <v>6.2320999741231314E-5</v>
      </c>
      <c r="AF254" s="1">
        <f t="shared" si="142"/>
        <v>2.1543888747936807E-2</v>
      </c>
      <c r="AG254" s="11"/>
      <c r="AH254" s="1">
        <f t="shared" si="149"/>
        <v>1.364952368536012E-2</v>
      </c>
      <c r="AI254" s="1">
        <f t="shared" si="150"/>
        <v>3.8588861825239462E-4</v>
      </c>
      <c r="AJ254" s="1">
        <f t="shared" si="151"/>
        <v>0.11185975547718505</v>
      </c>
      <c r="AK254" s="1">
        <f t="shared" si="152"/>
        <v>4.4695422733840723E-3</v>
      </c>
      <c r="AL254" s="1">
        <f t="shared" si="153"/>
        <v>3.1371214157016207</v>
      </c>
      <c r="AM254" s="1">
        <f t="shared" si="154"/>
        <v>447.30267501414301</v>
      </c>
      <c r="AN254" s="1">
        <f t="shared" si="155"/>
        <v>21.667880143015456</v>
      </c>
      <c r="AO254" s="1">
        <f t="shared" si="156"/>
        <v>21.324789813252483</v>
      </c>
      <c r="AP254" s="1">
        <f t="shared" si="157"/>
        <v>21.712654092120545</v>
      </c>
      <c r="AQ254" s="1">
        <f t="shared" si="158"/>
        <v>21.266438266376419</v>
      </c>
      <c r="AR254" s="1">
        <f t="shared" si="159"/>
        <v>21.772884755154866</v>
      </c>
      <c r="AS254" s="1">
        <f t="shared" si="160"/>
        <v>21.182764729353739</v>
      </c>
      <c r="AT254" s="1">
        <f t="shared" si="161"/>
        <v>21.8579248767753</v>
      </c>
      <c r="AU254" s="1">
        <f t="shared" si="162"/>
        <v>21.049984699724824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</sheetPr>
  <dimension ref="A1:AS273"/>
  <sheetViews>
    <sheetView workbookViewId="0"/>
  </sheetViews>
  <sheetFormatPr defaultColWidth="10.28515625" defaultRowHeight="12.75"/>
  <cols>
    <col min="1" max="1" width="15" style="1" customWidth="1"/>
    <col min="2" max="2" width="5.140625" style="1" customWidth="1"/>
    <col min="3" max="3" width="11.85546875" style="1" customWidth="1"/>
    <col min="4" max="4" width="9.42578125" style="1" customWidth="1"/>
    <col min="5" max="5" width="10.28515625" style="1"/>
    <col min="6" max="6" width="11" style="1" customWidth="1"/>
    <col min="7" max="7" width="8.85546875" style="26" customWidth="1"/>
    <col min="8" max="14" width="8.5703125" style="1" customWidth="1"/>
    <col min="15" max="15" width="8" style="1" customWidth="1"/>
    <col min="16" max="16" width="7.7109375" style="1" customWidth="1"/>
    <col min="17" max="19" width="9.85546875" style="1" customWidth="1"/>
    <col min="20" max="16384" width="10.28515625" style="1"/>
  </cols>
  <sheetData>
    <row r="1" spans="1:25" ht="20.25">
      <c r="A1" s="2" t="s">
        <v>0</v>
      </c>
      <c r="T1" s="23" t="s">
        <v>29</v>
      </c>
      <c r="U1" s="23" t="s">
        <v>39</v>
      </c>
      <c r="V1" s="9" t="s">
        <v>429</v>
      </c>
    </row>
    <row r="2" spans="1:25">
      <c r="A2" s="1" t="s">
        <v>1</v>
      </c>
      <c r="B2" s="3" t="s">
        <v>2</v>
      </c>
      <c r="T2" s="16">
        <v>-16000</v>
      </c>
      <c r="U2" s="173">
        <f t="shared" ref="U2:U24" si="0">+G$11+G$12*T2+G$13*T2^2</f>
        <v>9.5375999996190036E-2</v>
      </c>
      <c r="V2" s="139">
        <f>+Y$3+Y$4*SIN(RADIANS(Y$5*T2+Y$6))</f>
        <v>-3.8510982795676887E-3</v>
      </c>
    </row>
    <row r="3" spans="1:25">
      <c r="A3" s="4" t="s">
        <v>430</v>
      </c>
      <c r="T3" s="16">
        <v>-14000</v>
      </c>
      <c r="U3" s="173">
        <f t="shared" si="0"/>
        <v>8.0575999996213718E-2</v>
      </c>
      <c r="V3" s="139">
        <f t="shared" ref="V3:V24" si="1">+Y$3+Y$4*SIN(RADIANS(Y$5*T3+Y$6))</f>
        <v>-2.3738295102602959E-3</v>
      </c>
      <c r="X3" s="1" t="s">
        <v>392</v>
      </c>
      <c r="Y3" s="1">
        <v>-2.9999999999999997E-4</v>
      </c>
    </row>
    <row r="4" spans="1:25">
      <c r="A4" s="5" t="s">
        <v>4</v>
      </c>
      <c r="C4" s="6">
        <v>41835.861700000001</v>
      </c>
      <c r="D4" s="7">
        <v>0.40964569000000001</v>
      </c>
      <c r="T4" s="16">
        <v>-12000</v>
      </c>
      <c r="U4" s="173">
        <f t="shared" si="0"/>
        <v>6.6983999996237401E-2</v>
      </c>
      <c r="V4" s="139">
        <f t="shared" si="1"/>
        <v>5.5272077738115514E-5</v>
      </c>
      <c r="X4" s="1" t="s">
        <v>424</v>
      </c>
      <c r="Y4" s="1">
        <v>3.7000000000000002E-3</v>
      </c>
    </row>
    <row r="5" spans="1:25">
      <c r="T5" s="16">
        <v>-10000</v>
      </c>
      <c r="U5" s="173">
        <f t="shared" si="0"/>
        <v>5.4599999996261084E-2</v>
      </c>
      <c r="V5" s="139">
        <f t="shared" si="1"/>
        <v>2.3213131916316699E-3</v>
      </c>
      <c r="X5" s="1" t="s">
        <v>431</v>
      </c>
      <c r="Y5" s="1">
        <v>1.9800000000000002E-2</v>
      </c>
    </row>
    <row r="6" spans="1:25">
      <c r="A6" s="5" t="s">
        <v>5</v>
      </c>
      <c r="G6" s="174" t="s">
        <v>432</v>
      </c>
      <c r="T6" s="16">
        <v>-8000</v>
      </c>
      <c r="U6" s="173">
        <f t="shared" si="0"/>
        <v>4.3423999996284761E-2</v>
      </c>
      <c r="V6" s="139">
        <f t="shared" si="1"/>
        <v>3.3842409774920289E-3</v>
      </c>
      <c r="X6" s="1" t="s">
        <v>426</v>
      </c>
      <c r="Y6" s="1">
        <v>243.11</v>
      </c>
    </row>
    <row r="7" spans="1:25">
      <c r="A7" s="1" t="s">
        <v>6</v>
      </c>
      <c r="C7" s="1">
        <v>40047.347800000003</v>
      </c>
      <c r="D7" s="16" t="s">
        <v>427</v>
      </c>
      <c r="G7" s="17">
        <v>40047.3586</v>
      </c>
      <c r="T7" s="16">
        <v>-6000</v>
      </c>
      <c r="U7" s="173">
        <f t="shared" si="0"/>
        <v>3.3455999996308439E-2</v>
      </c>
      <c r="V7" s="139">
        <f t="shared" si="1"/>
        <v>2.7561997338379825E-3</v>
      </c>
    </row>
    <row r="8" spans="1:25">
      <c r="A8" s="1" t="s">
        <v>7</v>
      </c>
      <c r="C8" s="1">
        <v>0.40964600000000001</v>
      </c>
      <c r="D8" s="16" t="s">
        <v>428</v>
      </c>
      <c r="G8" s="17">
        <v>0.40964313000000002</v>
      </c>
      <c r="T8" s="16">
        <v>-4000</v>
      </c>
      <c r="U8" s="173">
        <f t="shared" si="0"/>
        <v>2.4695999996332124E-2</v>
      </c>
      <c r="V8" s="139">
        <f t="shared" si="1"/>
        <v>7.2544375748798519E-4</v>
      </c>
    </row>
    <row r="9" spans="1:25">
      <c r="A9" s="8" t="s">
        <v>8</v>
      </c>
      <c r="B9" s="8"/>
      <c r="C9" s="8">
        <v>218</v>
      </c>
      <c r="D9" s="8" t="str">
        <f>"F"&amp;C9</f>
        <v>F218</v>
      </c>
      <c r="E9" s="8" t="str">
        <f>"G"&amp;C9</f>
        <v>G218</v>
      </c>
      <c r="G9" s="17"/>
      <c r="T9" s="16">
        <v>-2000</v>
      </c>
      <c r="U9" s="173">
        <f t="shared" si="0"/>
        <v>1.7143999996355803E-2</v>
      </c>
      <c r="V9" s="139">
        <f t="shared" si="1"/>
        <v>-1.7759637441054654E-3</v>
      </c>
    </row>
    <row r="10" spans="1:25">
      <c r="C10" s="9" t="s">
        <v>9</v>
      </c>
      <c r="D10" s="9" t="s">
        <v>10</v>
      </c>
      <c r="G10" s="17"/>
      <c r="T10" s="16">
        <v>0</v>
      </c>
      <c r="U10" s="173">
        <f t="shared" si="0"/>
        <v>1.0799999996379483E-2</v>
      </c>
      <c r="V10" s="139">
        <f t="shared" si="1"/>
        <v>-3.5999429788683818E-3</v>
      </c>
    </row>
    <row r="11" spans="1:25">
      <c r="A11" s="1" t="s">
        <v>11</v>
      </c>
      <c r="C11" s="10">
        <f ca="1">INTERCEPT(INDIRECT(E9):G1000,INDIRECT(D9):$F1000)</f>
        <v>-5.003785406535393E-2</v>
      </c>
      <c r="D11" s="15">
        <v>1.0799999996379483E-2</v>
      </c>
      <c r="E11" s="175">
        <v>1.0001982640069775</v>
      </c>
      <c r="F11" s="1">
        <v>9.9999999999999995E-7</v>
      </c>
      <c r="G11" s="17">
        <f>G7-C7</f>
        <v>1.0799999996379483E-2</v>
      </c>
      <c r="T11" s="16">
        <v>2000</v>
      </c>
      <c r="U11" s="173">
        <f t="shared" si="0"/>
        <v>5.6639999964031643E-3</v>
      </c>
      <c r="V11" s="139">
        <f t="shared" si="1"/>
        <v>-3.9093357871406824E-3</v>
      </c>
    </row>
    <row r="12" spans="1:25">
      <c r="A12" s="1" t="s">
        <v>12</v>
      </c>
      <c r="C12" s="10">
        <f ca="1">SLOPE(INDIRECT(E9):G1000,INDIRECT(D9):$F1000)</f>
        <v>3.0729458446227481E-6</v>
      </c>
      <c r="D12" s="15">
        <v>-2.8699999999881598E-6</v>
      </c>
      <c r="E12" s="176">
        <v>-0.35781584054671889</v>
      </c>
      <c r="F12" s="1">
        <v>9.9999999999999995E-7</v>
      </c>
      <c r="G12" s="17">
        <f>G8-C8</f>
        <v>-2.8699999999881598E-6</v>
      </c>
      <c r="T12" s="16">
        <v>4000</v>
      </c>
      <c r="U12" s="173">
        <f t="shared" si="0"/>
        <v>1.735999996426844E-3</v>
      </c>
      <c r="V12" s="139">
        <f t="shared" si="1"/>
        <v>-2.5621390643645659E-3</v>
      </c>
    </row>
    <row r="13" spans="1:25">
      <c r="A13" s="1" t="s">
        <v>13</v>
      </c>
      <c r="C13" s="11" t="s">
        <v>14</v>
      </c>
      <c r="D13" s="15">
        <v>1.51E-10</v>
      </c>
      <c r="E13" s="177">
        <v>0.11290526628961811</v>
      </c>
      <c r="F13" s="1">
        <v>1E-10</v>
      </c>
      <c r="G13" s="178">
        <v>1.51E-10</v>
      </c>
      <c r="T13" s="16">
        <v>6000</v>
      </c>
      <c r="U13" s="173">
        <f t="shared" si="0"/>
        <v>-9.8400000354947545E-4</v>
      </c>
      <c r="V13" s="139">
        <f t="shared" si="1"/>
        <v>-1.7668042504597828E-4</v>
      </c>
    </row>
    <row r="14" spans="1:25">
      <c r="A14" s="1" t="s">
        <v>15</v>
      </c>
      <c r="C14" s="1" t="s">
        <v>407</v>
      </c>
      <c r="D14" s="1">
        <f>2*D13*365.24/C8</f>
        <v>2.6926292457390038E-7</v>
      </c>
      <c r="G14" s="178">
        <f>2*G13*365.24/C8</f>
        <v>2.6926292457390038E-7</v>
      </c>
      <c r="T14" s="16">
        <v>8000</v>
      </c>
      <c r="U14" s="173">
        <f t="shared" si="0"/>
        <v>-2.4960000035257959E-3</v>
      </c>
      <c r="V14" s="139">
        <f t="shared" si="1"/>
        <v>2.1521777955556738E-3</v>
      </c>
    </row>
    <row r="15" spans="1:25">
      <c r="A15" s="5" t="s">
        <v>16</v>
      </c>
      <c r="C15" s="15">
        <f ca="1">(C7+C11)+(C8+C12)*INT(MAX(F21:F3527))</f>
        <v>55033.080148650828</v>
      </c>
      <c r="D15" s="16">
        <f>+C7+INT(MAX(F21:F1582))*C8+D11+D12*INT(MAX(F21:F4017))+D13*INT(MAX(F21:F4044)^2)</f>
        <v>55033.125661835213</v>
      </c>
      <c r="T15" s="16">
        <v>10000</v>
      </c>
      <c r="U15" s="173">
        <f t="shared" si="0"/>
        <v>-2.8000000035021157E-3</v>
      </c>
      <c r="V15" s="139">
        <f t="shared" si="1"/>
        <v>3.3555513552787574E-3</v>
      </c>
    </row>
    <row r="16" spans="1:25">
      <c r="A16" s="5" t="s">
        <v>17</v>
      </c>
      <c r="C16" s="15">
        <f ca="1">+C8+C12</f>
        <v>0.40964907294584463</v>
      </c>
      <c r="D16" s="17">
        <f>+C8+D12+2*D13*MAX(F21:F115)</f>
        <v>0.409645270274</v>
      </c>
      <c r="T16" s="16">
        <v>12000</v>
      </c>
      <c r="U16" s="173">
        <f t="shared" si="0"/>
        <v>-1.8960000034784347E-3</v>
      </c>
      <c r="V16" s="139">
        <f t="shared" si="1"/>
        <v>2.8811236622228566E-3</v>
      </c>
    </row>
    <row r="17" spans="1:45">
      <c r="A17" s="10" t="s">
        <v>18</v>
      </c>
      <c r="C17" s="1">
        <f>COUNT(C21:C2185)</f>
        <v>253</v>
      </c>
      <c r="T17" s="16">
        <v>14000</v>
      </c>
      <c r="U17" s="173">
        <f t="shared" si="0"/>
        <v>2.1599999654524707E-4</v>
      </c>
      <c r="V17" s="139">
        <f t="shared" si="1"/>
        <v>9.4664446202149914E-4</v>
      </c>
    </row>
    <row r="18" spans="1:45">
      <c r="A18" s="5" t="s">
        <v>19</v>
      </c>
      <c r="C18" s="18">
        <f ca="1">+C15</f>
        <v>55033.080148650828</v>
      </c>
      <c r="D18" s="19">
        <f ca="1">C16</f>
        <v>0.40964907294584463</v>
      </c>
      <c r="E18" s="10" t="s">
        <v>9</v>
      </c>
      <c r="T18" s="16">
        <v>16000</v>
      </c>
      <c r="U18" s="173">
        <f t="shared" si="0"/>
        <v>3.5359999965689226E-3</v>
      </c>
      <c r="V18" s="139">
        <f t="shared" si="1"/>
        <v>-1.5600115281815331E-3</v>
      </c>
    </row>
    <row r="19" spans="1:45">
      <c r="A19" s="5" t="s">
        <v>21</v>
      </c>
      <c r="C19" s="20">
        <f>+D15</f>
        <v>55033.125661835213</v>
      </c>
      <c r="D19" s="21">
        <f>+D16</f>
        <v>0.409645270274</v>
      </c>
      <c r="E19" s="8" t="s">
        <v>22</v>
      </c>
      <c r="T19" s="16">
        <v>18000</v>
      </c>
      <c r="U19" s="173">
        <f t="shared" si="0"/>
        <v>8.0639999965926024E-3</v>
      </c>
      <c r="V19" s="139">
        <f t="shared" si="1"/>
        <v>-3.488355599049552E-3</v>
      </c>
    </row>
    <row r="20" spans="1:45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174" t="s">
        <v>30</v>
      </c>
      <c r="H20" s="22" t="s">
        <v>31</v>
      </c>
      <c r="I20" s="22" t="s">
        <v>32</v>
      </c>
      <c r="J20" s="22" t="s">
        <v>33</v>
      </c>
      <c r="K20" s="22" t="s">
        <v>34</v>
      </c>
      <c r="L20" s="22" t="s">
        <v>35</v>
      </c>
      <c r="M20" s="22" t="s">
        <v>36</v>
      </c>
      <c r="N20" s="22" t="s">
        <v>37</v>
      </c>
      <c r="O20" s="22" t="s">
        <v>38</v>
      </c>
      <c r="P20" s="22" t="s">
        <v>39</v>
      </c>
      <c r="Q20" s="9" t="s">
        <v>40</v>
      </c>
      <c r="R20" s="9" t="s">
        <v>261</v>
      </c>
      <c r="S20" s="11"/>
      <c r="T20" s="16">
        <v>20000</v>
      </c>
      <c r="U20" s="173">
        <f t="shared" si="0"/>
        <v>1.3799999996616283E-2</v>
      </c>
      <c r="V20" s="139">
        <f t="shared" si="1"/>
        <v>-3.9533288953105018E-3</v>
      </c>
    </row>
    <row r="21" spans="1:45">
      <c r="A21" s="158" t="s">
        <v>262</v>
      </c>
      <c r="B21" s="25"/>
      <c r="C21" s="26">
        <v>34179.453399999999</v>
      </c>
      <c r="D21" s="26"/>
      <c r="E21" s="1">
        <f t="shared" ref="E21:E84" si="2">+(C21-C$7)/C$8</f>
        <v>-14324.30537586112</v>
      </c>
      <c r="F21" s="1">
        <f t="shared" ref="F21:F84" si="3">ROUND(2*E21,0)/2</f>
        <v>-14324.5</v>
      </c>
      <c r="G21" s="26">
        <f t="shared" ref="G21:G84" si="4">+C21-(C$7+F21*C$8)</f>
        <v>7.972699999663746E-2</v>
      </c>
      <c r="N21" s="1">
        <f t="shared" ref="N21:N27" si="5">+G21</f>
        <v>7.972699999663746E-2</v>
      </c>
      <c r="P21" s="1">
        <f>+D$11+D$12*F21+D$13*F21^2</f>
        <v>8.2895201333959875E-2</v>
      </c>
      <c r="Q21" s="27">
        <f t="shared" ref="Q21:Q84" si="6">+C21-15018.5</f>
        <v>19160.953399999999</v>
      </c>
      <c r="R21" s="1">
        <f>+G21-P21</f>
        <v>-3.1682013373224155E-3</v>
      </c>
      <c r="S21" s="27"/>
      <c r="T21" s="16">
        <v>22000</v>
      </c>
      <c r="U21" s="173">
        <f t="shared" si="0"/>
        <v>2.0743999996639964E-2</v>
      </c>
      <c r="V21" s="139">
        <f t="shared" si="1"/>
        <v>-2.7415209890548201E-3</v>
      </c>
    </row>
    <row r="22" spans="1:45">
      <c r="A22" s="158" t="s">
        <v>262</v>
      </c>
      <c r="B22" s="25"/>
      <c r="C22" s="26">
        <v>34181.500899999999</v>
      </c>
      <c r="D22" s="26"/>
      <c r="E22" s="1">
        <f t="shared" si="2"/>
        <v>-14319.307157887552</v>
      </c>
      <c r="F22" s="1">
        <f t="shared" si="3"/>
        <v>-14319.5</v>
      </c>
      <c r="G22" s="26">
        <f t="shared" si="4"/>
        <v>7.8996999996888917E-2</v>
      </c>
      <c r="N22" s="1">
        <f t="shared" si="5"/>
        <v>7.8996999996888917E-2</v>
      </c>
      <c r="P22" s="1">
        <f t="shared" ref="P22:P85" si="7">+D$11+D$12*F22+D$13*F22^2</f>
        <v>8.2859225113959933E-2</v>
      </c>
      <c r="Q22" s="27">
        <f t="shared" si="6"/>
        <v>19163.000899999999</v>
      </c>
      <c r="R22" s="1">
        <f t="shared" ref="R22:R85" si="8">+G22-P22</f>
        <v>-3.8622251170710165E-3</v>
      </c>
      <c r="S22" s="27"/>
      <c r="T22" s="16">
        <v>24000</v>
      </c>
      <c r="U22" s="173">
        <f t="shared" si="0"/>
        <v>2.8895999996663646E-2</v>
      </c>
      <c r="V22" s="139">
        <f t="shared" si="1"/>
        <v>-4.0911961385306235E-4</v>
      </c>
    </row>
    <row r="23" spans="1:45">
      <c r="A23" s="158" t="s">
        <v>262</v>
      </c>
      <c r="B23" s="25"/>
      <c r="C23" s="26">
        <v>34226.357199999999</v>
      </c>
      <c r="D23" s="26"/>
      <c r="E23" s="1">
        <f t="shared" si="2"/>
        <v>-14209.80700409623</v>
      </c>
      <c r="F23" s="1">
        <f t="shared" si="3"/>
        <v>-14210</v>
      </c>
      <c r="G23" s="26">
        <f t="shared" si="4"/>
        <v>7.9059999996388797E-2</v>
      </c>
      <c r="N23" s="1">
        <f t="shared" si="5"/>
        <v>7.9059999996388797E-2</v>
      </c>
      <c r="P23" s="1">
        <f t="shared" si="7"/>
        <v>8.2073239096211226E-2</v>
      </c>
      <c r="Q23" s="27">
        <f t="shared" si="6"/>
        <v>19207.857199999999</v>
      </c>
      <c r="R23" s="1">
        <f t="shared" si="8"/>
        <v>-3.013239099822429E-3</v>
      </c>
      <c r="S23" s="27"/>
      <c r="T23" s="16">
        <v>26000</v>
      </c>
      <c r="U23" s="173">
        <f t="shared" si="0"/>
        <v>3.8255999996687329E-2</v>
      </c>
      <c r="V23" s="139">
        <f t="shared" si="1"/>
        <v>1.9733647740140955E-3</v>
      </c>
    </row>
    <row r="24" spans="1:45">
      <c r="A24" s="158" t="s">
        <v>262</v>
      </c>
      <c r="B24" s="25"/>
      <c r="C24" s="26">
        <v>34237.417800000003</v>
      </c>
      <c r="D24" s="26"/>
      <c r="E24" s="1">
        <f t="shared" si="2"/>
        <v>-14182.806618397348</v>
      </c>
      <c r="F24" s="1">
        <f t="shared" si="3"/>
        <v>-14183</v>
      </c>
      <c r="G24" s="26">
        <f t="shared" si="4"/>
        <v>7.9217999998945743E-2</v>
      </c>
      <c r="N24" s="1">
        <f t="shared" si="5"/>
        <v>7.9217999998945743E-2</v>
      </c>
      <c r="P24" s="1">
        <f t="shared" si="7"/>
        <v>8.1879990835211552E-2</v>
      </c>
      <c r="Q24" s="27">
        <f t="shared" si="6"/>
        <v>19218.917800000003</v>
      </c>
      <c r="R24" s="1">
        <f t="shared" si="8"/>
        <v>-2.6619908362658096E-3</v>
      </c>
      <c r="S24" s="27"/>
      <c r="T24" s="16">
        <v>28000</v>
      </c>
      <c r="U24" s="173">
        <f t="shared" si="0"/>
        <v>4.8823999996711012E-2</v>
      </c>
      <c r="V24" s="139">
        <f t="shared" si="1"/>
        <v>3.3124349419287567E-3</v>
      </c>
    </row>
    <row r="25" spans="1:45">
      <c r="A25" s="158" t="s">
        <v>263</v>
      </c>
      <c r="B25" s="25"/>
      <c r="C25" s="26">
        <v>34515.563900000001</v>
      </c>
      <c r="D25" s="26"/>
      <c r="E25" s="1">
        <f t="shared" si="2"/>
        <v>-13503.815245358192</v>
      </c>
      <c r="F25" s="1">
        <f t="shared" si="3"/>
        <v>-13504</v>
      </c>
      <c r="G25" s="26">
        <f t="shared" si="4"/>
        <v>7.568399999581743E-2</v>
      </c>
      <c r="N25" s="1">
        <f t="shared" si="5"/>
        <v>7.568399999581743E-2</v>
      </c>
      <c r="P25" s="1">
        <f t="shared" si="7"/>
        <v>7.7092540412219593E-2</v>
      </c>
      <c r="Q25" s="27">
        <f t="shared" si="6"/>
        <v>19497.063900000001</v>
      </c>
      <c r="R25" s="1">
        <f t="shared" si="8"/>
        <v>-1.4085404164021625E-3</v>
      </c>
      <c r="S25" s="27"/>
      <c r="T25" s="16">
        <v>30000</v>
      </c>
      <c r="U25" s="173">
        <f t="shared" ref="U25:U30" si="9">+G$11+G$12*T25+G$13*T25^2</f>
        <v>6.0599999996734683E-2</v>
      </c>
      <c r="V25" s="139">
        <f t="shared" ref="V25:V30" si="10">+Y$3+Y$4*SIN(RADIANS(Y$5*T25+Y$6))</f>
        <v>2.9934931488301017E-3</v>
      </c>
    </row>
    <row r="26" spans="1:45">
      <c r="A26" s="158" t="s">
        <v>263</v>
      </c>
      <c r="B26" s="25"/>
      <c r="C26" s="26">
        <v>34593.395600000003</v>
      </c>
      <c r="D26" s="26"/>
      <c r="E26" s="1">
        <f t="shared" si="2"/>
        <v>-13313.81778413557</v>
      </c>
      <c r="F26" s="1">
        <f t="shared" si="3"/>
        <v>-13314</v>
      </c>
      <c r="G26" s="26">
        <f t="shared" si="4"/>
        <v>7.4644000000262167E-2</v>
      </c>
      <c r="N26" s="1">
        <f t="shared" si="5"/>
        <v>7.4644000000262167E-2</v>
      </c>
      <c r="P26" s="1">
        <f t="shared" si="7"/>
        <v>7.577783199222185E-2</v>
      </c>
      <c r="Q26" s="27">
        <f t="shared" si="6"/>
        <v>19574.895600000003</v>
      </c>
      <c r="R26" s="1">
        <f t="shared" si="8"/>
        <v>-1.1338319919596829E-3</v>
      </c>
      <c r="S26" s="27"/>
      <c r="T26" s="16">
        <v>32000</v>
      </c>
      <c r="U26" s="173">
        <f t="shared" si="9"/>
        <v>7.3583999996758354E-2</v>
      </c>
      <c r="V26" s="139">
        <f t="shared" si="10"/>
        <v>1.1629252304010938E-3</v>
      </c>
    </row>
    <row r="27" spans="1:45">
      <c r="A27" s="158" t="s">
        <v>264</v>
      </c>
      <c r="B27" s="25"/>
      <c r="C27" s="26">
        <v>35245.749400000001</v>
      </c>
      <c r="D27" s="26"/>
      <c r="E27" s="1">
        <f t="shared" si="2"/>
        <v>-11721.335982775377</v>
      </c>
      <c r="F27" s="1">
        <f t="shared" si="3"/>
        <v>-11721.5</v>
      </c>
      <c r="G27" s="26">
        <f t="shared" si="4"/>
        <v>6.7188999993959442E-2</v>
      </c>
      <c r="N27" s="1">
        <f t="shared" si="5"/>
        <v>6.7188999993959442E-2</v>
      </c>
      <c r="P27" s="1">
        <f t="shared" si="7"/>
        <v>6.5187132895990693E-2</v>
      </c>
      <c r="Q27" s="27">
        <f t="shared" si="6"/>
        <v>20227.249400000001</v>
      </c>
      <c r="R27" s="1">
        <f t="shared" si="8"/>
        <v>2.0018670979687486E-3</v>
      </c>
      <c r="S27" s="27"/>
      <c r="T27" s="16">
        <v>34000</v>
      </c>
      <c r="U27" s="173">
        <f t="shared" si="9"/>
        <v>8.7775999996782039E-2</v>
      </c>
      <c r="V27" s="139">
        <f t="shared" si="10"/>
        <v>-1.3390866224003673E-3</v>
      </c>
    </row>
    <row r="28" spans="1:45">
      <c r="A28" s="158" t="s">
        <v>46</v>
      </c>
      <c r="B28" s="25"/>
      <c r="C28" s="26">
        <v>35658.466999999997</v>
      </c>
      <c r="D28" s="26"/>
      <c r="E28" s="1">
        <f t="shared" si="2"/>
        <v>-10713.8378014188</v>
      </c>
      <c r="F28" s="1">
        <f t="shared" si="3"/>
        <v>-10714</v>
      </c>
      <c r="G28" s="26">
        <f t="shared" si="4"/>
        <v>6.644399999640882E-2</v>
      </c>
      <c r="P28" s="1">
        <f t="shared" si="7"/>
        <v>5.8882439192252625E-2</v>
      </c>
      <c r="Q28" s="27">
        <f t="shared" si="6"/>
        <v>20639.966999999997</v>
      </c>
      <c r="S28" s="27"/>
      <c r="T28" s="16">
        <v>36000</v>
      </c>
      <c r="U28" s="173">
        <f t="shared" si="9"/>
        <v>0.10317599999680571</v>
      </c>
      <c r="V28" s="139">
        <f t="shared" si="10"/>
        <v>-3.3641852363023961E-3</v>
      </c>
      <c r="AB28" s="1">
        <v>12</v>
      </c>
      <c r="AD28" s="1" t="s">
        <v>66</v>
      </c>
      <c r="AF28" s="1" t="s">
        <v>61</v>
      </c>
      <c r="AR28" s="1">
        <v>1857</v>
      </c>
      <c r="AS28" s="1">
        <v>-1.6746330002206378E-2</v>
      </c>
    </row>
    <row r="29" spans="1:45">
      <c r="A29" s="158" t="s">
        <v>46</v>
      </c>
      <c r="B29" s="25"/>
      <c r="C29" s="26">
        <v>35672.383000000002</v>
      </c>
      <c r="D29" s="26"/>
      <c r="E29" s="1">
        <f t="shared" si="2"/>
        <v>-10679.867007123226</v>
      </c>
      <c r="F29" s="1">
        <f t="shared" si="3"/>
        <v>-10680</v>
      </c>
      <c r="G29" s="26">
        <f t="shared" si="4"/>
        <v>5.4479999998875428E-2</v>
      </c>
      <c r="P29" s="1">
        <f t="shared" si="7"/>
        <v>5.8675022396253031E-2</v>
      </c>
      <c r="Q29" s="27">
        <f t="shared" si="6"/>
        <v>20653.883000000002</v>
      </c>
      <c r="S29" s="27"/>
      <c r="T29" s="16">
        <v>38000</v>
      </c>
      <c r="U29" s="173">
        <f t="shared" si="9"/>
        <v>0.1197839999968294</v>
      </c>
      <c r="V29" s="139">
        <f t="shared" si="10"/>
        <v>-3.9829039833777424E-3</v>
      </c>
      <c r="AB29" s="1">
        <v>13</v>
      </c>
      <c r="AD29" s="1" t="s">
        <v>66</v>
      </c>
      <c r="AF29" s="1" t="s">
        <v>61</v>
      </c>
      <c r="AR29" s="1">
        <v>1869</v>
      </c>
      <c r="AS29" s="1">
        <v>-3.4946100058732554E-3</v>
      </c>
    </row>
    <row r="30" spans="1:45">
      <c r="A30" s="158" t="s">
        <v>46</v>
      </c>
      <c r="B30" s="25"/>
      <c r="C30" s="26">
        <v>35689.597000000002</v>
      </c>
      <c r="D30" s="26"/>
      <c r="E30" s="1">
        <f t="shared" si="2"/>
        <v>-10637.84535916377</v>
      </c>
      <c r="F30" s="1">
        <f t="shared" si="3"/>
        <v>-10638</v>
      </c>
      <c r="G30" s="26">
        <f t="shared" si="4"/>
        <v>6.3347999996040016E-2</v>
      </c>
      <c r="P30" s="1">
        <f t="shared" si="7"/>
        <v>5.8419283640253526E-2</v>
      </c>
      <c r="Q30" s="27">
        <f t="shared" si="6"/>
        <v>20671.097000000002</v>
      </c>
      <c r="S30" s="27"/>
      <c r="T30" s="16">
        <v>40000</v>
      </c>
      <c r="U30" s="173">
        <f t="shared" si="9"/>
        <v>0.13759999999685307</v>
      </c>
      <c r="V30" s="139">
        <f t="shared" si="10"/>
        <v>-2.9112673458261168E-3</v>
      </c>
      <c r="AB30" s="1">
        <v>15</v>
      </c>
      <c r="AD30" s="1" t="s">
        <v>66</v>
      </c>
      <c r="AF30" s="1" t="s">
        <v>61</v>
      </c>
      <c r="AR30" s="1">
        <v>1886</v>
      </c>
      <c r="AS30" s="1">
        <v>6.5286600001854822E-3</v>
      </c>
    </row>
    <row r="31" spans="1:45">
      <c r="A31" s="158" t="s">
        <v>264</v>
      </c>
      <c r="B31" s="25"/>
      <c r="C31" s="26">
        <v>35968.765500000001</v>
      </c>
      <c r="D31" s="26"/>
      <c r="E31" s="1">
        <f t="shared" si="2"/>
        <v>-9956.3581726661596</v>
      </c>
      <c r="F31" s="1">
        <f t="shared" si="3"/>
        <v>-9956.5</v>
      </c>
      <c r="G31" s="26">
        <f t="shared" si="4"/>
        <v>5.8098999994399492E-2</v>
      </c>
      <c r="N31" s="1">
        <f>+G31</f>
        <v>5.8098999994399492E-2</v>
      </c>
      <c r="P31" s="1">
        <f t="shared" si="7"/>
        <v>5.4344070726011592E-2</v>
      </c>
      <c r="Q31" s="27">
        <f t="shared" si="6"/>
        <v>20950.265500000001</v>
      </c>
      <c r="R31" s="1">
        <f t="shared" si="8"/>
        <v>3.7549292683878993E-3</v>
      </c>
      <c r="S31" s="27"/>
      <c r="T31" s="16"/>
      <c r="U31" s="173"/>
      <c r="V31" s="139"/>
    </row>
    <row r="32" spans="1:45">
      <c r="A32" s="158" t="s">
        <v>264</v>
      </c>
      <c r="B32" s="25"/>
      <c r="C32" s="26">
        <v>35987.812899999997</v>
      </c>
      <c r="D32" s="26"/>
      <c r="E32" s="1">
        <f t="shared" si="2"/>
        <v>-9909.8609531156308</v>
      </c>
      <c r="F32" s="1">
        <f t="shared" si="3"/>
        <v>-9910</v>
      </c>
      <c r="G32" s="26">
        <f t="shared" si="4"/>
        <v>5.6959999994433019E-2</v>
      </c>
      <c r="N32" s="1">
        <f>+G32</f>
        <v>5.6959999994433019E-2</v>
      </c>
      <c r="P32" s="1">
        <f t="shared" si="7"/>
        <v>5.407112309626215E-2</v>
      </c>
      <c r="Q32" s="27">
        <f t="shared" si="6"/>
        <v>20969.312899999997</v>
      </c>
      <c r="R32" s="1">
        <f t="shared" si="8"/>
        <v>2.8888768981708696E-3</v>
      </c>
      <c r="S32" s="27"/>
      <c r="T32" s="16"/>
      <c r="U32" s="173"/>
      <c r="V32" s="139"/>
    </row>
    <row r="33" spans="1:45">
      <c r="A33" s="158" t="s">
        <v>46</v>
      </c>
      <c r="B33" s="25"/>
      <c r="C33" s="26">
        <v>35990.667000000001</v>
      </c>
      <c r="D33" s="26"/>
      <c r="E33" s="1">
        <f t="shared" si="2"/>
        <v>-9902.8937179906607</v>
      </c>
      <c r="F33" s="1">
        <f t="shared" si="3"/>
        <v>-9903</v>
      </c>
      <c r="G33" s="26">
        <f t="shared" si="4"/>
        <v>4.3537999998079613E-2</v>
      </c>
      <c r="P33" s="1">
        <f t="shared" si="7"/>
        <v>5.4030090755262231E-2</v>
      </c>
      <c r="Q33" s="27">
        <f t="shared" si="6"/>
        <v>20972.167000000001</v>
      </c>
      <c r="S33" s="27"/>
      <c r="T33" s="16"/>
      <c r="U33" s="173"/>
      <c r="V33" s="139"/>
      <c r="AR33" s="1">
        <v>1888.5</v>
      </c>
      <c r="AS33" s="1">
        <v>-3.5855649985023774E-3</v>
      </c>
    </row>
    <row r="34" spans="1:45">
      <c r="A34" s="158" t="s">
        <v>264</v>
      </c>
      <c r="B34" s="25"/>
      <c r="C34" s="26">
        <v>36010.753400000001</v>
      </c>
      <c r="D34" s="26"/>
      <c r="E34" s="1">
        <f t="shared" si="2"/>
        <v>-9853.8601621888211</v>
      </c>
      <c r="F34" s="1">
        <f t="shared" si="3"/>
        <v>-9854</v>
      </c>
      <c r="G34" s="26">
        <f t="shared" si="4"/>
        <v>5.728399999497924E-2</v>
      </c>
      <c r="N34" s="1">
        <f>+G34</f>
        <v>5.728399999497924E-2</v>
      </c>
      <c r="P34" s="1">
        <f t="shared" si="7"/>
        <v>5.374327871226281E-2</v>
      </c>
      <c r="Q34" s="27">
        <f t="shared" si="6"/>
        <v>20992.253400000001</v>
      </c>
      <c r="R34" s="1">
        <f t="shared" si="8"/>
        <v>3.5407212827164303E-3</v>
      </c>
      <c r="S34" s="27"/>
      <c r="T34" s="16"/>
      <c r="U34" s="173"/>
      <c r="V34" s="139"/>
    </row>
    <row r="35" spans="1:45">
      <c r="A35" s="158" t="s">
        <v>46</v>
      </c>
      <c r="B35" s="25"/>
      <c r="C35" s="26">
        <v>36012.81</v>
      </c>
      <c r="D35" s="26"/>
      <c r="E35" s="1">
        <f t="shared" si="2"/>
        <v>-9848.8397299131575</v>
      </c>
      <c r="F35" s="1">
        <f t="shared" si="3"/>
        <v>-9849</v>
      </c>
      <c r="G35" s="26">
        <f t="shared" si="4"/>
        <v>6.5653999990900047E-2</v>
      </c>
      <c r="P35" s="1">
        <f t="shared" si="7"/>
        <v>5.3714052947262871E-2</v>
      </c>
      <c r="Q35" s="27">
        <f t="shared" si="6"/>
        <v>20994.309999999998</v>
      </c>
      <c r="S35" s="27"/>
      <c r="AB35" s="1">
        <v>10</v>
      </c>
      <c r="AD35" s="1" t="s">
        <v>60</v>
      </c>
      <c r="AF35" s="1" t="s">
        <v>61</v>
      </c>
      <c r="AR35" s="1">
        <v>1891</v>
      </c>
      <c r="AS35" s="1">
        <v>-6.997900054557249E-4</v>
      </c>
    </row>
    <row r="36" spans="1:45">
      <c r="A36" s="158" t="s">
        <v>265</v>
      </c>
      <c r="B36" s="25"/>
      <c r="C36" s="26">
        <v>36395.405599999998</v>
      </c>
      <c r="D36" s="26"/>
      <c r="E36" s="1">
        <f t="shared" si="2"/>
        <v>-8914.8733296553728</v>
      </c>
      <c r="F36" s="1">
        <f t="shared" si="3"/>
        <v>-8915</v>
      </c>
      <c r="G36" s="26">
        <f t="shared" si="4"/>
        <v>5.1889999995182734E-2</v>
      </c>
      <c r="N36" s="1">
        <f t="shared" ref="N36:N47" si="11">+G36</f>
        <v>5.1889999995182734E-2</v>
      </c>
      <c r="P36" s="1">
        <f t="shared" si="7"/>
        <v>4.8387110971273926E-2</v>
      </c>
      <c r="Q36" s="27">
        <f t="shared" si="6"/>
        <v>21376.905599999998</v>
      </c>
      <c r="R36" s="1">
        <f t="shared" si="8"/>
        <v>3.5028890239088076E-3</v>
      </c>
      <c r="S36" s="27"/>
    </row>
    <row r="37" spans="1:45">
      <c r="A37" s="158" t="s">
        <v>265</v>
      </c>
      <c r="B37" s="25"/>
      <c r="C37" s="26">
        <v>36404.418599999997</v>
      </c>
      <c r="D37" s="26"/>
      <c r="E37" s="1">
        <f t="shared" si="2"/>
        <v>-8892.8714060432812</v>
      </c>
      <c r="F37" s="1">
        <f t="shared" si="3"/>
        <v>-8893</v>
      </c>
      <c r="G37" s="26">
        <f t="shared" si="4"/>
        <v>5.2677999992738478E-2</v>
      </c>
      <c r="N37" s="1">
        <f t="shared" si="11"/>
        <v>5.2677999992738478E-2</v>
      </c>
      <c r="P37" s="1">
        <f t="shared" si="7"/>
        <v>4.8264812795274184E-2</v>
      </c>
      <c r="Q37" s="27">
        <f t="shared" si="6"/>
        <v>21385.918599999997</v>
      </c>
      <c r="R37" s="1">
        <f t="shared" si="8"/>
        <v>4.4131871974642939E-3</v>
      </c>
      <c r="S37" s="27"/>
    </row>
    <row r="38" spans="1:45">
      <c r="A38" s="158" t="s">
        <v>266</v>
      </c>
      <c r="B38" s="25"/>
      <c r="C38" s="26">
        <v>36725.371700000003</v>
      </c>
      <c r="D38" s="26"/>
      <c r="E38" s="1">
        <f t="shared" si="2"/>
        <v>-8109.3824912241298</v>
      </c>
      <c r="F38" s="1">
        <f t="shared" si="3"/>
        <v>-8109.5</v>
      </c>
      <c r="G38" s="26">
        <f t="shared" si="4"/>
        <v>4.8136999997950625E-2</v>
      </c>
      <c r="N38" s="1">
        <f t="shared" si="11"/>
        <v>4.8136999997950625E-2</v>
      </c>
      <c r="P38" s="1">
        <f t="shared" si="7"/>
        <v>4.4004627524033467E-2</v>
      </c>
      <c r="Q38" s="27">
        <f t="shared" si="6"/>
        <v>21706.871700000003</v>
      </c>
      <c r="R38" s="1">
        <f t="shared" si="8"/>
        <v>4.1323724739171577E-3</v>
      </c>
      <c r="S38" s="27"/>
    </row>
    <row r="39" spans="1:45">
      <c r="A39" s="158" t="s">
        <v>266</v>
      </c>
      <c r="B39" s="25"/>
      <c r="C39" s="26">
        <v>36728.445200000002</v>
      </c>
      <c r="D39" s="26"/>
      <c r="E39" s="1">
        <f t="shared" si="2"/>
        <v>-8101.8796717165578</v>
      </c>
      <c r="F39" s="1">
        <f t="shared" si="3"/>
        <v>-8102</v>
      </c>
      <c r="G39" s="26">
        <f t="shared" si="4"/>
        <v>4.9291999996057712E-2</v>
      </c>
      <c r="N39" s="1">
        <f t="shared" si="11"/>
        <v>4.9291999996057712E-2</v>
      </c>
      <c r="P39" s="1">
        <f t="shared" si="7"/>
        <v>4.3964743000283552E-2</v>
      </c>
      <c r="Q39" s="27">
        <f t="shared" si="6"/>
        <v>21709.945200000002</v>
      </c>
      <c r="R39" s="1">
        <f t="shared" si="8"/>
        <v>5.32725699577416E-3</v>
      </c>
      <c r="S39" s="27"/>
    </row>
    <row r="40" spans="1:45">
      <c r="A40" s="158" t="s">
        <v>266</v>
      </c>
      <c r="B40" s="25"/>
      <c r="C40" s="26">
        <v>36744.419500000004</v>
      </c>
      <c r="D40" s="26"/>
      <c r="E40" s="1">
        <f t="shared" si="2"/>
        <v>-8062.8842952207506</v>
      </c>
      <c r="F40" s="1">
        <f t="shared" si="3"/>
        <v>-8063</v>
      </c>
      <c r="G40" s="26">
        <f t="shared" si="4"/>
        <v>4.7398000002431218E-2</v>
      </c>
      <c r="N40" s="1">
        <f t="shared" si="11"/>
        <v>4.7398000002431218E-2</v>
      </c>
      <c r="P40" s="1">
        <f t="shared" si="7"/>
        <v>4.375761731528402E-2</v>
      </c>
      <c r="Q40" s="27">
        <f t="shared" si="6"/>
        <v>21725.919500000004</v>
      </c>
      <c r="R40" s="1">
        <f t="shared" si="8"/>
        <v>3.6403826871471978E-3</v>
      </c>
      <c r="S40" s="27"/>
    </row>
    <row r="41" spans="1:45">
      <c r="A41" s="158" t="s">
        <v>266</v>
      </c>
      <c r="B41" s="25"/>
      <c r="C41" s="26">
        <v>36755.481</v>
      </c>
      <c r="D41" s="26"/>
      <c r="E41" s="1">
        <f t="shared" si="2"/>
        <v>-8035.8817125029982</v>
      </c>
      <c r="F41" s="1">
        <f t="shared" si="3"/>
        <v>-8036</v>
      </c>
      <c r="G41" s="26">
        <f t="shared" si="4"/>
        <v>4.8455999996804167E-2</v>
      </c>
      <c r="N41" s="1">
        <f t="shared" si="11"/>
        <v>4.8455999996804167E-2</v>
      </c>
      <c r="P41" s="1">
        <f t="shared" si="7"/>
        <v>4.3614491692284332E-2</v>
      </c>
      <c r="Q41" s="27">
        <f t="shared" si="6"/>
        <v>21736.981</v>
      </c>
      <c r="R41" s="1">
        <f t="shared" si="8"/>
        <v>4.8415083045198343E-3</v>
      </c>
      <c r="S41" s="27"/>
    </row>
    <row r="42" spans="1:45">
      <c r="A42" s="158" t="s">
        <v>267</v>
      </c>
      <c r="B42" s="25"/>
      <c r="C42" s="26">
        <v>38556.467100000002</v>
      </c>
      <c r="D42" s="26"/>
      <c r="E42" s="1">
        <f t="shared" si="2"/>
        <v>-3639.4367331793828</v>
      </c>
      <c r="F42" s="1">
        <f t="shared" si="3"/>
        <v>-3639.5</v>
      </c>
      <c r="G42" s="26">
        <f t="shared" si="4"/>
        <v>2.5916999999026302E-2</v>
      </c>
      <c r="N42" s="1">
        <f t="shared" si="11"/>
        <v>2.5916999999026302E-2</v>
      </c>
      <c r="P42" s="1">
        <f t="shared" si="7"/>
        <v>2.324550499408639E-2</v>
      </c>
      <c r="Q42" s="27">
        <f t="shared" si="6"/>
        <v>23537.967100000002</v>
      </c>
      <c r="R42" s="1">
        <f t="shared" si="8"/>
        <v>2.6714950049399125E-3</v>
      </c>
      <c r="S42" s="27"/>
    </row>
    <row r="43" spans="1:45">
      <c r="A43" s="158" t="s">
        <v>267</v>
      </c>
      <c r="B43" s="25"/>
      <c r="C43" s="26">
        <v>38557.49</v>
      </c>
      <c r="D43" s="26"/>
      <c r="E43" s="1">
        <f t="shared" si="2"/>
        <v>-3636.9396991548929</v>
      </c>
      <c r="F43" s="1">
        <f t="shared" si="3"/>
        <v>-3637</v>
      </c>
      <c r="G43" s="26">
        <f t="shared" si="4"/>
        <v>2.4701999995158985E-2</v>
      </c>
      <c r="N43" s="1">
        <f t="shared" si="11"/>
        <v>2.4701999995158985E-2</v>
      </c>
      <c r="P43" s="1">
        <f t="shared" si="7"/>
        <v>2.3235583115336422E-2</v>
      </c>
      <c r="Q43" s="27">
        <f t="shared" si="6"/>
        <v>23538.989999999998</v>
      </c>
      <c r="R43" s="1">
        <f t="shared" si="8"/>
        <v>1.4664168798225637E-3</v>
      </c>
      <c r="S43" s="27"/>
    </row>
    <row r="44" spans="1:45">
      <c r="A44" s="158" t="s">
        <v>267</v>
      </c>
      <c r="B44" s="25"/>
      <c r="C44" s="26">
        <v>38589.442300000002</v>
      </c>
      <c r="D44" s="26"/>
      <c r="E44" s="1">
        <f t="shared" si="2"/>
        <v>-3558.9399139745065</v>
      </c>
      <c r="F44" s="1">
        <f t="shared" si="3"/>
        <v>-3559</v>
      </c>
      <c r="G44" s="26">
        <f t="shared" si="4"/>
        <v>2.4614000001747627E-2</v>
      </c>
      <c r="N44" s="1">
        <f t="shared" si="11"/>
        <v>2.4614000001747627E-2</v>
      </c>
      <c r="P44" s="1">
        <f t="shared" si="7"/>
        <v>2.2926968627337344E-2</v>
      </c>
      <c r="Q44" s="27">
        <f t="shared" si="6"/>
        <v>23570.942300000002</v>
      </c>
      <c r="R44" s="1">
        <f t="shared" si="8"/>
        <v>1.6870313744102826E-3</v>
      </c>
      <c r="S44" s="27"/>
    </row>
    <row r="45" spans="1:45">
      <c r="A45" s="158" t="s">
        <v>267</v>
      </c>
      <c r="B45" s="25"/>
      <c r="C45" s="26">
        <v>38590.463300000003</v>
      </c>
      <c r="D45" s="26"/>
      <c r="E45" s="1">
        <f t="shared" si="2"/>
        <v>-3556.4475181009948</v>
      </c>
      <c r="F45" s="1">
        <f t="shared" si="3"/>
        <v>-3556.5</v>
      </c>
      <c r="G45" s="26">
        <f t="shared" si="4"/>
        <v>2.1499000002222601E-2</v>
      </c>
      <c r="N45" s="1">
        <f t="shared" si="11"/>
        <v>2.1499000002222601E-2</v>
      </c>
      <c r="P45" s="1">
        <f t="shared" si="7"/>
        <v>2.2917107526087374E-2</v>
      </c>
      <c r="Q45" s="27">
        <f t="shared" si="6"/>
        <v>23571.963300000003</v>
      </c>
      <c r="R45" s="1">
        <f t="shared" si="8"/>
        <v>-1.4181075238647728E-3</v>
      </c>
      <c r="S45" s="27"/>
    </row>
    <row r="46" spans="1:45">
      <c r="A46" s="158" t="s">
        <v>268</v>
      </c>
      <c r="B46" s="25"/>
      <c r="C46" s="26">
        <v>39289.724000000002</v>
      </c>
      <c r="D46" s="26"/>
      <c r="E46" s="1">
        <f t="shared" si="2"/>
        <v>-1849.4597774664007</v>
      </c>
      <c r="F46" s="1">
        <f t="shared" si="3"/>
        <v>-1849.5</v>
      </c>
      <c r="G46" s="26">
        <f t="shared" si="4"/>
        <v>1.6476999997394159E-2</v>
      </c>
      <c r="N46" s="1">
        <f t="shared" si="11"/>
        <v>1.6476999997394159E-2</v>
      </c>
      <c r="P46" s="1">
        <f t="shared" si="7"/>
        <v>1.6624583184107585E-2</v>
      </c>
      <c r="Q46" s="27">
        <f t="shared" si="6"/>
        <v>24271.224000000002</v>
      </c>
      <c r="R46" s="1">
        <f t="shared" si="8"/>
        <v>-1.4758318671342571E-4</v>
      </c>
      <c r="S46" s="27"/>
    </row>
    <row r="47" spans="1:45">
      <c r="A47" s="158" t="s">
        <v>268</v>
      </c>
      <c r="B47" s="25"/>
      <c r="C47" s="26">
        <v>39289.928800000002</v>
      </c>
      <c r="D47" s="26"/>
      <c r="E47" s="1">
        <f t="shared" si="2"/>
        <v>-1848.9598336124402</v>
      </c>
      <c r="F47" s="1">
        <f t="shared" si="3"/>
        <v>-1849</v>
      </c>
      <c r="G47" s="26">
        <f t="shared" si="4"/>
        <v>1.6453999996883795E-2</v>
      </c>
      <c r="N47" s="1">
        <f t="shared" si="11"/>
        <v>1.6453999996883795E-2</v>
      </c>
      <c r="P47" s="1">
        <f t="shared" si="7"/>
        <v>1.6622868947357591E-2</v>
      </c>
      <c r="Q47" s="27">
        <f t="shared" si="6"/>
        <v>24271.428800000002</v>
      </c>
      <c r="R47" s="1">
        <f t="shared" si="8"/>
        <v>-1.6886895047379599E-4</v>
      </c>
      <c r="S47" s="27"/>
    </row>
    <row r="48" spans="1:45">
      <c r="A48" s="24" t="s">
        <v>47</v>
      </c>
      <c r="B48" s="25"/>
      <c r="C48" s="26">
        <v>39294.438199999997</v>
      </c>
      <c r="D48" s="26"/>
      <c r="E48" s="1">
        <f t="shared" si="2"/>
        <v>-1837.951792523316</v>
      </c>
      <c r="F48" s="1">
        <f t="shared" si="3"/>
        <v>-1838</v>
      </c>
      <c r="G48" s="26">
        <f t="shared" si="4"/>
        <v>1.9747999991523102E-2</v>
      </c>
      <c r="K48" s="1">
        <f>+G48</f>
        <v>1.9747999991523102E-2</v>
      </c>
      <c r="P48" s="1">
        <f t="shared" si="7"/>
        <v>1.6585174840357722E-2</v>
      </c>
      <c r="Q48" s="27">
        <f t="shared" si="6"/>
        <v>24275.938199999997</v>
      </c>
      <c r="R48" s="1">
        <f t="shared" si="8"/>
        <v>3.1628251511653799E-3</v>
      </c>
      <c r="S48" s="27"/>
    </row>
    <row r="49" spans="1:45">
      <c r="A49" s="158" t="s">
        <v>47</v>
      </c>
      <c r="B49" s="25"/>
      <c r="C49" s="26">
        <v>39294.438199999997</v>
      </c>
      <c r="D49" s="26"/>
      <c r="E49" s="1">
        <f t="shared" si="2"/>
        <v>-1837.951792523316</v>
      </c>
      <c r="F49" s="1">
        <f t="shared" si="3"/>
        <v>-1838</v>
      </c>
      <c r="G49" s="26">
        <f t="shared" si="4"/>
        <v>1.9747999991523102E-2</v>
      </c>
      <c r="K49" s="1">
        <f>+G49</f>
        <v>1.9747999991523102E-2</v>
      </c>
      <c r="P49" s="1">
        <f t="shared" si="7"/>
        <v>1.6585174840357722E-2</v>
      </c>
      <c r="Q49" s="27">
        <f t="shared" si="6"/>
        <v>24275.938199999997</v>
      </c>
      <c r="R49" s="1">
        <f t="shared" si="8"/>
        <v>3.1628251511653799E-3</v>
      </c>
      <c r="S49" s="27"/>
    </row>
    <row r="50" spans="1:45">
      <c r="A50" s="158" t="s">
        <v>268</v>
      </c>
      <c r="B50" s="25"/>
      <c r="C50" s="26">
        <v>39297.711300000003</v>
      </c>
      <c r="D50" s="26"/>
      <c r="E50" s="1">
        <f t="shared" si="2"/>
        <v>-1829.9617230486822</v>
      </c>
      <c r="F50" s="1">
        <f t="shared" si="3"/>
        <v>-1830</v>
      </c>
      <c r="G50" s="26">
        <f t="shared" si="4"/>
        <v>1.5679999996791594E-2</v>
      </c>
      <c r="N50" s="1">
        <f>+G50</f>
        <v>1.5679999996791594E-2</v>
      </c>
      <c r="P50" s="1">
        <f t="shared" si="7"/>
        <v>1.6557783896357817E-2</v>
      </c>
      <c r="Q50" s="27">
        <f t="shared" si="6"/>
        <v>24279.211300000003</v>
      </c>
      <c r="R50" s="1">
        <f t="shared" si="8"/>
        <v>-8.7778389956622363E-4</v>
      </c>
      <c r="S50" s="27"/>
    </row>
    <row r="51" spans="1:45">
      <c r="A51" s="158" t="s">
        <v>268</v>
      </c>
      <c r="B51" s="25"/>
      <c r="C51" s="26">
        <v>39297.917000000001</v>
      </c>
      <c r="D51" s="26"/>
      <c r="E51" s="1">
        <f t="shared" si="2"/>
        <v>-1829.4595821758344</v>
      </c>
      <c r="F51" s="1">
        <f t="shared" si="3"/>
        <v>-1829.5</v>
      </c>
      <c r="G51" s="26">
        <f t="shared" si="4"/>
        <v>1.6556999995373189E-2</v>
      </c>
      <c r="N51" s="1">
        <f>+G51</f>
        <v>1.6556999995373189E-2</v>
      </c>
      <c r="P51" s="1">
        <f t="shared" si="7"/>
        <v>1.6556072604107821E-2</v>
      </c>
      <c r="Q51" s="27">
        <f t="shared" si="6"/>
        <v>24279.417000000001</v>
      </c>
      <c r="R51" s="1">
        <f t="shared" si="8"/>
        <v>9.2739126536858785E-7</v>
      </c>
      <c r="S51" s="27"/>
    </row>
    <row r="52" spans="1:45">
      <c r="A52" s="24" t="s">
        <v>47</v>
      </c>
      <c r="B52" s="25"/>
      <c r="C52" s="26">
        <v>39319.421799999996</v>
      </c>
      <c r="D52" s="26"/>
      <c r="E52" s="1">
        <f t="shared" si="2"/>
        <v>-1776.9635246041869</v>
      </c>
      <c r="F52" s="1">
        <f t="shared" si="3"/>
        <v>-1777</v>
      </c>
      <c r="G52" s="26">
        <f t="shared" si="4"/>
        <v>1.4941999994334765E-2</v>
      </c>
      <c r="K52" s="1">
        <f t="shared" ref="K52:K65" si="12">+G52</f>
        <v>1.4941999994334765E-2</v>
      </c>
      <c r="P52" s="1">
        <f t="shared" si="7"/>
        <v>1.6376807075358442E-2</v>
      </c>
      <c r="Q52" s="27">
        <f t="shared" si="6"/>
        <v>24300.921799999996</v>
      </c>
      <c r="R52" s="1">
        <f t="shared" si="8"/>
        <v>-1.4348070810236771E-3</v>
      </c>
      <c r="S52" s="27"/>
      <c r="AA52" s="1" t="s">
        <v>146</v>
      </c>
      <c r="AD52" s="1" t="s">
        <v>149</v>
      </c>
      <c r="AF52" s="1" t="s">
        <v>82</v>
      </c>
    </row>
    <row r="53" spans="1:45">
      <c r="A53" s="24" t="s">
        <v>48</v>
      </c>
      <c r="B53" s="25"/>
      <c r="C53" s="26">
        <v>40047.358</v>
      </c>
      <c r="D53" s="26"/>
      <c r="E53" s="1">
        <f t="shared" si="2"/>
        <v>2.4899547406748369E-2</v>
      </c>
      <c r="F53" s="1">
        <f t="shared" si="3"/>
        <v>0</v>
      </c>
      <c r="G53" s="26">
        <f t="shared" si="4"/>
        <v>1.0199999996984843E-2</v>
      </c>
      <c r="K53" s="1">
        <f t="shared" si="12"/>
        <v>1.0199999996984843E-2</v>
      </c>
      <c r="P53" s="1">
        <f t="shared" si="7"/>
        <v>1.0799999996379483E-2</v>
      </c>
      <c r="Q53" s="27">
        <f t="shared" si="6"/>
        <v>25028.858</v>
      </c>
      <c r="R53" s="1">
        <f t="shared" si="8"/>
        <v>-5.9999999939464033E-4</v>
      </c>
      <c r="S53" s="27"/>
      <c r="AA53" s="1" t="s">
        <v>76</v>
      </c>
      <c r="AF53" s="1" t="s">
        <v>82</v>
      </c>
    </row>
    <row r="54" spans="1:45">
      <c r="A54" s="24" t="s">
        <v>48</v>
      </c>
      <c r="B54" s="25"/>
      <c r="C54" s="26">
        <v>40049.405700000003</v>
      </c>
      <c r="D54" s="26"/>
      <c r="E54" s="1">
        <f t="shared" si="2"/>
        <v>5.0236057474009028</v>
      </c>
      <c r="F54" s="1">
        <f t="shared" si="3"/>
        <v>5</v>
      </c>
      <c r="G54" s="26">
        <f t="shared" si="4"/>
        <v>9.6699999994598329E-3</v>
      </c>
      <c r="K54" s="1">
        <f t="shared" si="12"/>
        <v>9.6699999994598329E-3</v>
      </c>
      <c r="P54" s="1">
        <f t="shared" si="7"/>
        <v>1.0785653771379543E-2</v>
      </c>
      <c r="Q54" s="27">
        <f t="shared" si="6"/>
        <v>25030.905700000003</v>
      </c>
      <c r="R54" s="1">
        <f t="shared" si="8"/>
        <v>-1.1156537719197099E-3</v>
      </c>
      <c r="S54" s="27"/>
      <c r="AA54" s="1" t="s">
        <v>76</v>
      </c>
      <c r="AB54" s="1">
        <v>18</v>
      </c>
      <c r="AD54" s="1" t="s">
        <v>144</v>
      </c>
      <c r="AF54" s="1" t="s">
        <v>61</v>
      </c>
    </row>
    <row r="55" spans="1:45">
      <c r="A55" s="24" t="s">
        <v>48</v>
      </c>
      <c r="B55" s="25"/>
      <c r="C55" s="26">
        <v>40418.4931</v>
      </c>
      <c r="D55" s="26"/>
      <c r="E55" s="1">
        <f t="shared" si="2"/>
        <v>906.01470537975831</v>
      </c>
      <c r="F55" s="1">
        <f t="shared" si="3"/>
        <v>906</v>
      </c>
      <c r="G55" s="26">
        <f t="shared" si="4"/>
        <v>6.0239999947953038E-3</v>
      </c>
      <c r="K55" s="1">
        <f t="shared" si="12"/>
        <v>6.0239999947953038E-3</v>
      </c>
      <c r="P55" s="1">
        <f t="shared" si="7"/>
        <v>8.3237262323902113E-3</v>
      </c>
      <c r="Q55" s="27">
        <f t="shared" si="6"/>
        <v>25399.9931</v>
      </c>
      <c r="R55" s="1">
        <f t="shared" si="8"/>
        <v>-2.2997262375949075E-3</v>
      </c>
      <c r="S55" s="27"/>
    </row>
    <row r="56" spans="1:45">
      <c r="A56" s="29" t="s">
        <v>49</v>
      </c>
      <c r="B56" s="25" t="s">
        <v>50</v>
      </c>
      <c r="C56" s="26">
        <v>40820.349000000002</v>
      </c>
      <c r="D56" s="26"/>
      <c r="E56" s="1">
        <f t="shared" si="2"/>
        <v>1886.9980422120532</v>
      </c>
      <c r="F56" s="1">
        <f t="shared" si="3"/>
        <v>1887</v>
      </c>
      <c r="G56" s="26">
        <f t="shared" si="4"/>
        <v>-8.0200000229524449E-4</v>
      </c>
      <c r="K56" s="1">
        <f t="shared" si="12"/>
        <v>-8.0200000229524449E-4</v>
      </c>
      <c r="P56" s="1">
        <f t="shared" si="7"/>
        <v>5.9219861154018259E-3</v>
      </c>
      <c r="Q56" s="27">
        <f t="shared" si="6"/>
        <v>25801.849000000002</v>
      </c>
      <c r="R56" s="1">
        <f t="shared" si="8"/>
        <v>-6.7239861176970703E-3</v>
      </c>
      <c r="S56" s="27"/>
      <c r="AR56" s="1">
        <v>1049.5</v>
      </c>
      <c r="AS56" s="1">
        <v>-5.1654998969752342E-5</v>
      </c>
    </row>
    <row r="57" spans="1:45">
      <c r="A57" s="29" t="s">
        <v>51</v>
      </c>
      <c r="B57" s="25"/>
      <c r="C57" s="26">
        <v>40846.368600000002</v>
      </c>
      <c r="D57" s="26"/>
      <c r="E57" s="1">
        <f t="shared" si="2"/>
        <v>1950.5153229861842</v>
      </c>
      <c r="F57" s="1">
        <f t="shared" si="3"/>
        <v>1950.5</v>
      </c>
      <c r="G57" s="26">
        <f t="shared" si="4"/>
        <v>6.2770000004093163E-3</v>
      </c>
      <c r="K57" s="1">
        <f t="shared" si="12"/>
        <v>6.2770000004093163E-3</v>
      </c>
      <c r="P57" s="1">
        <f t="shared" si="7"/>
        <v>5.7765369841525777E-3</v>
      </c>
      <c r="Q57" s="27">
        <f t="shared" si="6"/>
        <v>25827.868600000002</v>
      </c>
      <c r="R57" s="1">
        <f t="shared" si="8"/>
        <v>5.0046301625673861E-4</v>
      </c>
      <c r="S57" s="27"/>
      <c r="AA57" s="1" t="s">
        <v>76</v>
      </c>
      <c r="AB57" s="1">
        <v>9</v>
      </c>
      <c r="AD57" s="1" t="s">
        <v>72</v>
      </c>
      <c r="AF57" s="1" t="s">
        <v>61</v>
      </c>
    </row>
    <row r="58" spans="1:45">
      <c r="A58" s="29" t="s">
        <v>51</v>
      </c>
      <c r="B58" s="25"/>
      <c r="C58" s="26">
        <v>40853.328000000001</v>
      </c>
      <c r="D58" s="26"/>
      <c r="E58" s="1">
        <f t="shared" si="2"/>
        <v>1967.5041377189038</v>
      </c>
      <c r="F58" s="1">
        <f t="shared" si="3"/>
        <v>1967.5</v>
      </c>
      <c r="G58" s="26">
        <f t="shared" si="4"/>
        <v>1.6949999990174547E-3</v>
      </c>
      <c r="K58" s="1">
        <f t="shared" si="12"/>
        <v>1.6949999990174547E-3</v>
      </c>
      <c r="P58" s="1">
        <f t="shared" si="7"/>
        <v>5.7378044901527786E-3</v>
      </c>
      <c r="Q58" s="27">
        <f t="shared" si="6"/>
        <v>25834.828000000001</v>
      </c>
      <c r="R58" s="1">
        <f t="shared" si="8"/>
        <v>-4.0428044911353239E-3</v>
      </c>
      <c r="S58" s="27"/>
      <c r="AA58" s="1" t="s">
        <v>81</v>
      </c>
      <c r="AB58" s="1">
        <v>32</v>
      </c>
      <c r="AD58" s="1" t="s">
        <v>126</v>
      </c>
      <c r="AF58" s="1" t="s">
        <v>61</v>
      </c>
      <c r="AR58" s="1">
        <v>20546</v>
      </c>
      <c r="AS58" s="1">
        <v>4.1653259992017411E-2</v>
      </c>
    </row>
    <row r="59" spans="1:45">
      <c r="A59" s="29" t="s">
        <v>52</v>
      </c>
      <c r="B59" s="25" t="s">
        <v>50</v>
      </c>
      <c r="C59" s="26">
        <v>41119.801800000001</v>
      </c>
      <c r="D59" s="26"/>
      <c r="E59" s="1">
        <f t="shared" si="2"/>
        <v>2618.0018845539757</v>
      </c>
      <c r="F59" s="1">
        <f t="shared" si="3"/>
        <v>2618</v>
      </c>
      <c r="G59" s="26">
        <f t="shared" si="4"/>
        <v>7.7199999941512942E-4</v>
      </c>
      <c r="K59" s="1">
        <f t="shared" si="12"/>
        <v>7.7199999941512942E-4</v>
      </c>
      <c r="P59" s="1">
        <f t="shared" si="7"/>
        <v>4.3212825204104813E-3</v>
      </c>
      <c r="Q59" s="27">
        <f t="shared" si="6"/>
        <v>26101.301800000001</v>
      </c>
      <c r="R59" s="1">
        <f t="shared" si="8"/>
        <v>-3.5492825209953519E-3</v>
      </c>
      <c r="S59" s="27"/>
      <c r="AA59" s="1" t="s">
        <v>76</v>
      </c>
      <c r="AB59" s="1">
        <v>13</v>
      </c>
      <c r="AD59" s="1" t="s">
        <v>123</v>
      </c>
      <c r="AF59" s="1" t="s">
        <v>61</v>
      </c>
      <c r="AR59" s="1">
        <v>17978</v>
      </c>
      <c r="AS59" s="1">
        <v>1.3085179998597596E-2</v>
      </c>
    </row>
    <row r="60" spans="1:45">
      <c r="A60" s="29" t="s">
        <v>53</v>
      </c>
      <c r="B60" s="25"/>
      <c r="C60" s="26">
        <v>41136.385199999997</v>
      </c>
      <c r="D60" s="26"/>
      <c r="E60" s="1">
        <f t="shared" si="2"/>
        <v>2658.4841546115276</v>
      </c>
      <c r="F60" s="1">
        <f t="shared" si="3"/>
        <v>2658.5</v>
      </c>
      <c r="G60" s="26">
        <f t="shared" si="4"/>
        <v>-6.4910000073723495E-3</v>
      </c>
      <c r="K60" s="1">
        <f t="shared" si="12"/>
        <v>-6.4910000073723495E-3</v>
      </c>
      <c r="P60" s="1">
        <f t="shared" si="7"/>
        <v>4.2373159561609605E-3</v>
      </c>
      <c r="Q60" s="27">
        <f t="shared" si="6"/>
        <v>26117.885199999997</v>
      </c>
      <c r="R60" s="1">
        <f t="shared" si="8"/>
        <v>-1.0728315963533311E-2</v>
      </c>
      <c r="S60" s="27"/>
      <c r="AR60" s="1">
        <v>-4361</v>
      </c>
      <c r="AS60" s="1">
        <v>8.8540900032967329E-3</v>
      </c>
    </row>
    <row r="61" spans="1:45">
      <c r="A61" s="29" t="s">
        <v>53</v>
      </c>
      <c r="B61" s="25"/>
      <c r="C61" s="26">
        <v>41139.456400000003</v>
      </c>
      <c r="D61" s="26"/>
      <c r="E61" s="1">
        <f t="shared" si="2"/>
        <v>2665.9813595152877</v>
      </c>
      <c r="F61" s="1">
        <f t="shared" si="3"/>
        <v>2666</v>
      </c>
      <c r="G61" s="26">
        <f t="shared" si="4"/>
        <v>-7.6360000020940788E-3</v>
      </c>
      <c r="K61" s="1">
        <f t="shared" si="12"/>
        <v>-7.6360000020940788E-3</v>
      </c>
      <c r="P61" s="1">
        <f t="shared" si="7"/>
        <v>4.2218209524110496E-3</v>
      </c>
      <c r="Q61" s="27">
        <f t="shared" si="6"/>
        <v>26120.956400000003</v>
      </c>
      <c r="R61" s="1">
        <f t="shared" si="8"/>
        <v>-1.1857820954505129E-2</v>
      </c>
      <c r="S61" s="27"/>
      <c r="AR61" s="1">
        <v>-4366</v>
      </c>
      <c r="AS61" s="1">
        <v>9.3825399962952361E-3</v>
      </c>
    </row>
    <row r="62" spans="1:45">
      <c r="A62" s="29" t="s">
        <v>52</v>
      </c>
      <c r="B62" s="25" t="s">
        <v>54</v>
      </c>
      <c r="C62" s="26">
        <v>41145.817000000003</v>
      </c>
      <c r="D62" s="26">
        <v>5.0000000000000001E-4</v>
      </c>
      <c r="E62" s="1">
        <f t="shared" si="2"/>
        <v>2681.5084243468741</v>
      </c>
      <c r="F62" s="1">
        <f t="shared" si="3"/>
        <v>2681.5</v>
      </c>
      <c r="G62" s="26">
        <f t="shared" si="4"/>
        <v>3.4509999968577176E-3</v>
      </c>
      <c r="K62" s="1">
        <f t="shared" si="12"/>
        <v>3.4509999968577176E-3</v>
      </c>
      <c r="P62" s="1">
        <f t="shared" si="7"/>
        <v>4.189851776161233E-3</v>
      </c>
      <c r="Q62" s="27">
        <f t="shared" si="6"/>
        <v>26127.317000000003</v>
      </c>
      <c r="R62" s="1">
        <f t="shared" si="8"/>
        <v>-7.3885177930351539E-4</v>
      </c>
      <c r="S62" s="27"/>
      <c r="AB62" s="1">
        <v>28</v>
      </c>
      <c r="AD62" s="1" t="s">
        <v>135</v>
      </c>
      <c r="AF62" s="1" t="s">
        <v>61</v>
      </c>
      <c r="AR62" s="1">
        <v>30552</v>
      </c>
      <c r="AS62" s="1">
        <v>0.10907912000402575</v>
      </c>
    </row>
    <row r="63" spans="1:45">
      <c r="A63" s="29" t="s">
        <v>55</v>
      </c>
      <c r="B63" s="25"/>
      <c r="C63" s="26">
        <v>41479.470200000003</v>
      </c>
      <c r="D63" s="26"/>
      <c r="E63" s="1">
        <f t="shared" si="2"/>
        <v>3495.9999609418869</v>
      </c>
      <c r="F63" s="1">
        <f t="shared" si="3"/>
        <v>3496</v>
      </c>
      <c r="G63" s="26">
        <f t="shared" si="4"/>
        <v>-1.599999814061448E-5</v>
      </c>
      <c r="K63" s="1">
        <f t="shared" si="12"/>
        <v>-1.599999814061448E-5</v>
      </c>
      <c r="P63" s="1">
        <f t="shared" si="7"/>
        <v>2.6120044124208768E-3</v>
      </c>
      <c r="Q63" s="27">
        <f t="shared" si="6"/>
        <v>26460.970200000003</v>
      </c>
      <c r="R63" s="1">
        <f t="shared" si="8"/>
        <v>-2.6280044105614912E-3</v>
      </c>
      <c r="S63" s="27"/>
      <c r="AB63" s="1">
        <v>8</v>
      </c>
      <c r="AD63" s="1" t="s">
        <v>66</v>
      </c>
      <c r="AF63" s="1" t="s">
        <v>61</v>
      </c>
      <c r="AR63" s="1">
        <v>1854.5</v>
      </c>
      <c r="AS63" s="1">
        <v>-6.3210500229615718E-4</v>
      </c>
    </row>
    <row r="64" spans="1:45">
      <c r="A64" s="29" t="s">
        <v>55</v>
      </c>
      <c r="B64" s="25"/>
      <c r="C64" s="26">
        <v>41479.470399999998</v>
      </c>
      <c r="D64" s="26"/>
      <c r="E64" s="1">
        <f t="shared" si="2"/>
        <v>3496.0004491682944</v>
      </c>
      <c r="F64" s="1">
        <f t="shared" si="3"/>
        <v>3496</v>
      </c>
      <c r="G64" s="26">
        <f t="shared" si="4"/>
        <v>1.8399999680696055E-4</v>
      </c>
      <c r="K64" s="1">
        <f t="shared" si="12"/>
        <v>1.8399999680696055E-4</v>
      </c>
      <c r="P64" s="1">
        <f t="shared" si="7"/>
        <v>2.6120044124208768E-3</v>
      </c>
      <c r="Q64" s="27">
        <f t="shared" si="6"/>
        <v>26460.970399999998</v>
      </c>
      <c r="R64" s="1">
        <f t="shared" si="8"/>
        <v>-2.4280044156139162E-3</v>
      </c>
      <c r="S64" s="27"/>
      <c r="AA64" s="1" t="s">
        <v>76</v>
      </c>
      <c r="AF64" s="1" t="s">
        <v>82</v>
      </c>
      <c r="AR64" s="1">
        <v>17914.5</v>
      </c>
      <c r="AS64" s="1">
        <v>1.8586495003546588E-2</v>
      </c>
    </row>
    <row r="65" spans="1:45">
      <c r="A65" s="29" t="s">
        <v>52</v>
      </c>
      <c r="B65" s="25" t="s">
        <v>50</v>
      </c>
      <c r="C65" s="26">
        <v>41835.861599999997</v>
      </c>
      <c r="D65" s="26">
        <v>2.0000000000000001E-4</v>
      </c>
      <c r="E65" s="1">
        <f t="shared" si="2"/>
        <v>4365.998447439968</v>
      </c>
      <c r="F65" s="1">
        <f t="shared" si="3"/>
        <v>4366</v>
      </c>
      <c r="G65" s="26">
        <f t="shared" si="4"/>
        <v>-6.3600000430596992E-4</v>
      </c>
      <c r="K65" s="1">
        <f t="shared" si="12"/>
        <v>-6.3600000430596992E-4</v>
      </c>
      <c r="P65" s="1">
        <f t="shared" si="7"/>
        <v>1.1479353524311777E-3</v>
      </c>
      <c r="Q65" s="27">
        <f t="shared" si="6"/>
        <v>26817.361599999997</v>
      </c>
      <c r="R65" s="1">
        <f t="shared" si="8"/>
        <v>-1.7839353567371476E-3</v>
      </c>
      <c r="S65" s="27"/>
      <c r="AB65" s="1">
        <v>19</v>
      </c>
      <c r="AD65" s="1" t="s">
        <v>60</v>
      </c>
      <c r="AF65" s="1" t="s">
        <v>61</v>
      </c>
      <c r="AR65" s="1">
        <v>1056</v>
      </c>
      <c r="AS65" s="1">
        <v>4.5135999243939295E-4</v>
      </c>
    </row>
    <row r="66" spans="1:45">
      <c r="A66" s="30" t="s">
        <v>31</v>
      </c>
      <c r="C66" s="26">
        <v>41835.861700000001</v>
      </c>
      <c r="D66" s="26" t="s">
        <v>14</v>
      </c>
      <c r="E66" s="1">
        <f t="shared" si="2"/>
        <v>4365.9986915531899</v>
      </c>
      <c r="F66" s="1">
        <f t="shared" si="3"/>
        <v>4366</v>
      </c>
      <c r="G66" s="26">
        <f t="shared" si="4"/>
        <v>-5.3599999955622479E-4</v>
      </c>
      <c r="H66" s="1">
        <f>+G66</f>
        <v>-5.3599999955622479E-4</v>
      </c>
      <c r="P66" s="1">
        <f t="shared" si="7"/>
        <v>1.1479353524311777E-3</v>
      </c>
      <c r="Q66" s="27">
        <f t="shared" si="6"/>
        <v>26817.361700000001</v>
      </c>
      <c r="R66" s="1">
        <f t="shared" si="8"/>
        <v>-1.6839353519874025E-3</v>
      </c>
      <c r="S66" s="27"/>
      <c r="AR66" s="1">
        <v>1781</v>
      </c>
      <c r="AS66" s="1">
        <v>-8.6738899990450591E-3</v>
      </c>
    </row>
    <row r="67" spans="1:45">
      <c r="A67" s="29" t="s">
        <v>52</v>
      </c>
      <c r="B67" s="25" t="s">
        <v>54</v>
      </c>
      <c r="C67" s="26">
        <v>41843.849799999996</v>
      </c>
      <c r="D67" s="26">
        <v>2.0000000000000001E-4</v>
      </c>
      <c r="E67" s="1">
        <f t="shared" si="2"/>
        <v>4385.4986988765741</v>
      </c>
      <c r="F67" s="1">
        <f t="shared" si="3"/>
        <v>4385.5</v>
      </c>
      <c r="G67" s="26">
        <f t="shared" si="4"/>
        <v>-5.3300000581657514E-4</v>
      </c>
      <c r="K67" s="1">
        <f t="shared" ref="K67:K74" si="13">+G67</f>
        <v>-5.3300000581657514E-4</v>
      </c>
      <c r="P67" s="1">
        <f t="shared" si="7"/>
        <v>1.1177391441814085E-3</v>
      </c>
      <c r="Q67" s="27">
        <f t="shared" si="6"/>
        <v>26825.349799999996</v>
      </c>
      <c r="R67" s="1">
        <f t="shared" si="8"/>
        <v>-1.6507391499979837E-3</v>
      </c>
      <c r="S67" s="27"/>
      <c r="AB67" s="1">
        <v>5</v>
      </c>
      <c r="AD67" s="1" t="s">
        <v>63</v>
      </c>
      <c r="AF67" s="1" t="s">
        <v>61</v>
      </c>
      <c r="AR67" s="1">
        <v>1786</v>
      </c>
      <c r="AS67" s="1">
        <v>-8.9023399996221997E-3</v>
      </c>
    </row>
    <row r="68" spans="1:45">
      <c r="A68" s="29" t="s">
        <v>55</v>
      </c>
      <c r="B68" s="25" t="s">
        <v>54</v>
      </c>
      <c r="C68" s="26">
        <v>41845.489000000001</v>
      </c>
      <c r="D68" s="26"/>
      <c r="E68" s="1">
        <f t="shared" si="2"/>
        <v>4389.50020261396</v>
      </c>
      <c r="F68" s="1">
        <f t="shared" si="3"/>
        <v>4389.5</v>
      </c>
      <c r="G68" s="26">
        <f t="shared" si="4"/>
        <v>8.2999998994637281E-5</v>
      </c>
      <c r="K68" s="1">
        <f t="shared" si="13"/>
        <v>8.2999998994637281E-5</v>
      </c>
      <c r="P68" s="1">
        <f t="shared" si="7"/>
        <v>1.1115592441814561E-3</v>
      </c>
      <c r="Q68" s="27">
        <f t="shared" si="6"/>
        <v>26826.989000000001</v>
      </c>
      <c r="R68" s="1">
        <f t="shared" si="8"/>
        <v>-1.0285592451868188E-3</v>
      </c>
      <c r="S68" s="27"/>
      <c r="AA68" s="1" t="s">
        <v>76</v>
      </c>
      <c r="AF68" s="1" t="s">
        <v>82</v>
      </c>
      <c r="AR68" s="1">
        <v>17909.5</v>
      </c>
      <c r="AS68" s="1">
        <v>2.1814944993820973E-2</v>
      </c>
    </row>
    <row r="69" spans="1:45">
      <c r="A69" s="29" t="s">
        <v>55</v>
      </c>
      <c r="B69" s="25"/>
      <c r="C69" s="26">
        <v>41851.4283</v>
      </c>
      <c r="D69" s="26"/>
      <c r="E69" s="1">
        <f t="shared" si="2"/>
        <v>4403.9988184920549</v>
      </c>
      <c r="F69" s="1">
        <f t="shared" si="3"/>
        <v>4404</v>
      </c>
      <c r="G69" s="26">
        <f t="shared" si="4"/>
        <v>-4.8400000378023833E-4</v>
      </c>
      <c r="K69" s="1">
        <f t="shared" si="13"/>
        <v>-4.8400000378023833E-4</v>
      </c>
      <c r="P69" s="1">
        <f t="shared" si="7"/>
        <v>1.0891976124316276E-3</v>
      </c>
      <c r="Q69" s="27">
        <f t="shared" si="6"/>
        <v>26832.9283</v>
      </c>
      <c r="R69" s="1">
        <f t="shared" si="8"/>
        <v>-1.573197616211866E-3</v>
      </c>
      <c r="S69" s="27"/>
      <c r="AR69" s="1">
        <v>1799</v>
      </c>
      <c r="AS69" s="1">
        <v>-1.1963100041612051E-3</v>
      </c>
    </row>
    <row r="70" spans="1:45">
      <c r="A70" s="29" t="s">
        <v>52</v>
      </c>
      <c r="B70" s="25" t="s">
        <v>54</v>
      </c>
      <c r="C70" s="26">
        <v>41877.8508</v>
      </c>
      <c r="D70" s="26">
        <v>2.0000000000000001E-4</v>
      </c>
      <c r="E70" s="1">
        <f t="shared" si="2"/>
        <v>4468.4996313890451</v>
      </c>
      <c r="F70" s="1">
        <f t="shared" si="3"/>
        <v>4468.5</v>
      </c>
      <c r="G70" s="26">
        <f t="shared" si="4"/>
        <v>-1.5100000018719584E-4</v>
      </c>
      <c r="K70" s="1">
        <f t="shared" si="13"/>
        <v>-1.5100000018719584E-4</v>
      </c>
      <c r="P70" s="1">
        <f t="shared" si="7"/>
        <v>9.9049632618239142E-4</v>
      </c>
      <c r="Q70" s="27">
        <f t="shared" si="6"/>
        <v>26859.3508</v>
      </c>
      <c r="R70" s="1">
        <f t="shared" si="8"/>
        <v>-1.1414963263695873E-3</v>
      </c>
      <c r="S70" s="27"/>
      <c r="AB70" s="1">
        <v>9</v>
      </c>
      <c r="AD70" s="1" t="s">
        <v>64</v>
      </c>
      <c r="AF70" s="1" t="s">
        <v>61</v>
      </c>
      <c r="AR70" s="1">
        <v>1847</v>
      </c>
      <c r="AS70" s="1">
        <v>1.8710569995164406E-2</v>
      </c>
    </row>
    <row r="71" spans="1:45">
      <c r="A71" s="29" t="s">
        <v>55</v>
      </c>
      <c r="B71" s="25"/>
      <c r="C71" s="26">
        <v>41895.468000000001</v>
      </c>
      <c r="D71" s="26"/>
      <c r="E71" s="1">
        <f t="shared" si="2"/>
        <v>4511.5055438109921</v>
      </c>
      <c r="F71" s="1">
        <f t="shared" si="3"/>
        <v>4511.5</v>
      </c>
      <c r="G71" s="26">
        <f t="shared" si="4"/>
        <v>2.2709999975631945E-3</v>
      </c>
      <c r="K71" s="1">
        <f t="shared" si="13"/>
        <v>2.2709999975631945E-3</v>
      </c>
      <c r="P71" s="1">
        <f t="shared" si="7"/>
        <v>9.2539346618290049E-4</v>
      </c>
      <c r="Q71" s="27">
        <f t="shared" si="6"/>
        <v>26876.968000000001</v>
      </c>
      <c r="R71" s="1">
        <f t="shared" si="8"/>
        <v>1.345606531380294E-3</v>
      </c>
      <c r="S71" s="27"/>
      <c r="AA71" s="1" t="s">
        <v>76</v>
      </c>
      <c r="AB71" s="1">
        <v>14</v>
      </c>
      <c r="AD71" s="1" t="s">
        <v>120</v>
      </c>
      <c r="AF71" s="1" t="s">
        <v>61</v>
      </c>
      <c r="AR71" s="1">
        <v>21522.5</v>
      </c>
      <c r="AS71" s="1">
        <v>4.1436974999669474E-2</v>
      </c>
    </row>
    <row r="72" spans="1:45">
      <c r="A72" s="29" t="s">
        <v>56</v>
      </c>
      <c r="B72" s="25"/>
      <c r="C72" s="26">
        <v>42193.482799999998</v>
      </c>
      <c r="D72" s="26"/>
      <c r="E72" s="1">
        <f t="shared" si="2"/>
        <v>5238.9990381939397</v>
      </c>
      <c r="F72" s="1">
        <f t="shared" si="3"/>
        <v>5239</v>
      </c>
      <c r="G72" s="26">
        <f t="shared" si="4"/>
        <v>-3.9400000241585076E-4</v>
      </c>
      <c r="K72" s="1">
        <f t="shared" si="13"/>
        <v>-3.9400000241585076E-4</v>
      </c>
      <c r="P72" s="1">
        <f t="shared" si="7"/>
        <v>-9.1414732558485826E-5</v>
      </c>
      <c r="Q72" s="27">
        <f t="shared" si="6"/>
        <v>27174.982799999998</v>
      </c>
      <c r="R72" s="1">
        <f t="shared" si="8"/>
        <v>-3.0258526985736493E-4</v>
      </c>
      <c r="S72" s="27"/>
      <c r="AB72" s="1">
        <v>8</v>
      </c>
      <c r="AD72" s="1" t="s">
        <v>63</v>
      </c>
      <c r="AF72" s="1" t="s">
        <v>61</v>
      </c>
      <c r="AR72" s="1">
        <v>1821</v>
      </c>
      <c r="AS72" s="1">
        <v>-3.014899994013831E-4</v>
      </c>
    </row>
    <row r="73" spans="1:45">
      <c r="A73" s="29" t="s">
        <v>57</v>
      </c>
      <c r="B73" s="25" t="s">
        <v>54</v>
      </c>
      <c r="C73" s="26">
        <v>42215.807800000002</v>
      </c>
      <c r="D73" s="26">
        <v>2.0000000000000001E-4</v>
      </c>
      <c r="E73" s="1">
        <f t="shared" si="2"/>
        <v>5293.497312313556</v>
      </c>
      <c r="F73" s="1">
        <f t="shared" si="3"/>
        <v>5293.5</v>
      </c>
      <c r="G73" s="26">
        <f t="shared" si="4"/>
        <v>-1.1010000016540289E-3</v>
      </c>
      <c r="K73" s="1">
        <f t="shared" si="13"/>
        <v>-1.1010000016540289E-3</v>
      </c>
      <c r="P73" s="1">
        <f t="shared" si="7"/>
        <v>-1.6115252380784033E-4</v>
      </c>
      <c r="Q73" s="27">
        <f t="shared" si="6"/>
        <v>27197.307800000002</v>
      </c>
      <c r="R73" s="1">
        <f t="shared" si="8"/>
        <v>-9.3984747784618856E-4</v>
      </c>
      <c r="S73" s="27"/>
      <c r="AR73" s="1">
        <v>951</v>
      </c>
      <c r="AS73" s="1">
        <v>-1.7751189996488392E-2</v>
      </c>
    </row>
    <row r="74" spans="1:45">
      <c r="A74" s="29" t="s">
        <v>57</v>
      </c>
      <c r="B74" s="25" t="s">
        <v>50</v>
      </c>
      <c r="C74" s="26">
        <v>42216.832000000002</v>
      </c>
      <c r="D74" s="26">
        <v>2.9999999999999997E-4</v>
      </c>
      <c r="E74" s="1">
        <f t="shared" si="2"/>
        <v>5295.9975198097845</v>
      </c>
      <c r="F74" s="1">
        <f t="shared" si="3"/>
        <v>5296</v>
      </c>
      <c r="G74" s="26">
        <f t="shared" si="4"/>
        <v>-1.0160000019823201E-3</v>
      </c>
      <c r="K74" s="1">
        <f t="shared" si="13"/>
        <v>-1.0160000019823201E-3</v>
      </c>
      <c r="P74" s="1">
        <f t="shared" si="7"/>
        <v>-1.6432998755781109E-4</v>
      </c>
      <c r="Q74" s="27">
        <f t="shared" si="6"/>
        <v>27198.332000000002</v>
      </c>
      <c r="R74" s="1">
        <f t="shared" si="8"/>
        <v>-8.5167001442450901E-4</v>
      </c>
      <c r="S74" s="27"/>
      <c r="AR74" s="1">
        <v>963</v>
      </c>
      <c r="AS74" s="1">
        <v>-1.7599469996639527E-2</v>
      </c>
    </row>
    <row r="75" spans="1:45">
      <c r="A75" s="29" t="s">
        <v>58</v>
      </c>
      <c r="B75" s="25" t="s">
        <v>50</v>
      </c>
      <c r="C75" s="26">
        <v>42225.417000000001</v>
      </c>
      <c r="D75" s="26"/>
      <c r="E75" s="1">
        <f t="shared" si="2"/>
        <v>5316.9546388833242</v>
      </c>
      <c r="F75" s="1">
        <f t="shared" si="3"/>
        <v>5317</v>
      </c>
      <c r="G75" s="26">
        <f t="shared" si="4"/>
        <v>-1.8582000004244037E-2</v>
      </c>
      <c r="P75" s="1">
        <f t="shared" si="7"/>
        <v>-1.9094616455756202E-4</v>
      </c>
      <c r="Q75" s="27">
        <f t="shared" si="6"/>
        <v>27206.917000000001</v>
      </c>
      <c r="S75" s="27"/>
      <c r="AB75" s="1">
        <v>10</v>
      </c>
      <c r="AD75" s="1" t="s">
        <v>67</v>
      </c>
      <c r="AF75" s="1" t="s">
        <v>61</v>
      </c>
      <c r="AR75" s="1">
        <v>-6204</v>
      </c>
      <c r="AS75" s="1">
        <v>1.836075999744935E-2</v>
      </c>
    </row>
    <row r="76" spans="1:45">
      <c r="A76" s="29" t="s">
        <v>58</v>
      </c>
      <c r="B76" s="25" t="s">
        <v>50</v>
      </c>
      <c r="C76" s="26">
        <v>42230.332900000001</v>
      </c>
      <c r="D76" s="26"/>
      <c r="E76" s="1">
        <f t="shared" si="2"/>
        <v>5328.955000170874</v>
      </c>
      <c r="F76" s="1">
        <f t="shared" si="3"/>
        <v>5329</v>
      </c>
      <c r="G76" s="26">
        <f t="shared" si="4"/>
        <v>-1.8434000005072448E-2</v>
      </c>
      <c r="P76" s="1">
        <f t="shared" si="7"/>
        <v>-2.0609561255742048E-4</v>
      </c>
      <c r="Q76" s="27">
        <f t="shared" si="6"/>
        <v>27211.832900000001</v>
      </c>
      <c r="S76" s="27"/>
      <c r="AB76" s="1">
        <v>12</v>
      </c>
      <c r="AD76" s="1" t="s">
        <v>63</v>
      </c>
      <c r="AF76" s="1" t="s">
        <v>61</v>
      </c>
      <c r="AR76" s="1">
        <v>-6143</v>
      </c>
      <c r="AS76" s="1">
        <v>1.3573669995821547E-2</v>
      </c>
    </row>
    <row r="77" spans="1:45">
      <c r="A77" s="29" t="s">
        <v>57</v>
      </c>
      <c r="B77" s="25" t="s">
        <v>50</v>
      </c>
      <c r="C77" s="26">
        <v>42241.820099999997</v>
      </c>
      <c r="D77" s="26">
        <v>2.9999999999999997E-4</v>
      </c>
      <c r="E77" s="1">
        <f t="shared" si="2"/>
        <v>5356.9967728233496</v>
      </c>
      <c r="F77" s="1">
        <f t="shared" si="3"/>
        <v>5357</v>
      </c>
      <c r="G77" s="26">
        <f t="shared" si="4"/>
        <v>-1.3220000037108548E-3</v>
      </c>
      <c r="K77" s="1">
        <f t="shared" ref="K77:K82" si="14">+G77</f>
        <v>-1.3220000037108548E-3</v>
      </c>
      <c r="P77" s="1">
        <f t="shared" si="7"/>
        <v>-2.4127520455708828E-4</v>
      </c>
      <c r="Q77" s="27">
        <f t="shared" si="6"/>
        <v>27223.320099999997</v>
      </c>
      <c r="R77" s="1">
        <f t="shared" si="8"/>
        <v>-1.0807247991537665E-3</v>
      </c>
      <c r="S77" s="27"/>
      <c r="AR77" s="1">
        <v>930</v>
      </c>
      <c r="AS77" s="1">
        <v>-1.9169999723089859E-4</v>
      </c>
    </row>
    <row r="78" spans="1:45">
      <c r="A78" s="29" t="s">
        <v>57</v>
      </c>
      <c r="B78" s="25" t="s">
        <v>50</v>
      </c>
      <c r="C78" s="26">
        <v>42248.784399999997</v>
      </c>
      <c r="D78" s="26">
        <v>2.0000000000000001E-4</v>
      </c>
      <c r="E78" s="1">
        <f t="shared" si="2"/>
        <v>5373.9975491033565</v>
      </c>
      <c r="F78" s="1">
        <f t="shared" si="3"/>
        <v>5374</v>
      </c>
      <c r="G78" s="26">
        <f t="shared" si="4"/>
        <v>-1.0040000051958486E-3</v>
      </c>
      <c r="K78" s="1">
        <f t="shared" si="14"/>
        <v>-1.0040000051958486E-3</v>
      </c>
      <c r="P78" s="1">
        <f t="shared" si="7"/>
        <v>-2.6251872755688778E-4</v>
      </c>
      <c r="Q78" s="27">
        <f t="shared" si="6"/>
        <v>27230.284399999997</v>
      </c>
      <c r="R78" s="1">
        <f t="shared" si="8"/>
        <v>-7.4148127763896086E-4</v>
      </c>
      <c r="S78" s="27"/>
      <c r="AR78" s="1">
        <v>1008</v>
      </c>
      <c r="AS78" s="1">
        <v>-1.5552000695606694E-4</v>
      </c>
    </row>
    <row r="79" spans="1:45">
      <c r="A79" s="29" t="s">
        <v>56</v>
      </c>
      <c r="B79" s="25" t="s">
        <v>54</v>
      </c>
      <c r="C79" s="26">
        <v>42251.444799999997</v>
      </c>
      <c r="D79" s="26"/>
      <c r="E79" s="1">
        <f t="shared" si="2"/>
        <v>5380.4919369406616</v>
      </c>
      <c r="F79" s="1">
        <f t="shared" si="3"/>
        <v>5380.5</v>
      </c>
      <c r="G79" s="26">
        <f t="shared" si="4"/>
        <v>-3.3030000049620867E-3</v>
      </c>
      <c r="K79" s="1">
        <f t="shared" si="14"/>
        <v>-3.3030000049620867E-3</v>
      </c>
      <c r="P79" s="1">
        <f t="shared" si="7"/>
        <v>-2.7061818580681029E-4</v>
      </c>
      <c r="Q79" s="27">
        <f t="shared" si="6"/>
        <v>27232.944799999997</v>
      </c>
      <c r="R79" s="1">
        <f t="shared" si="8"/>
        <v>-3.0323818191552764E-3</v>
      </c>
      <c r="S79" s="27"/>
      <c r="AR79" s="1">
        <v>-1700</v>
      </c>
      <c r="AS79" s="1">
        <v>-7.626999999047257E-3</v>
      </c>
    </row>
    <row r="80" spans="1:45">
      <c r="A80" s="29" t="s">
        <v>57</v>
      </c>
      <c r="B80" s="25" t="s">
        <v>54</v>
      </c>
      <c r="C80" s="26">
        <v>42265.784800000001</v>
      </c>
      <c r="D80" s="26">
        <v>2.9999999999999997E-4</v>
      </c>
      <c r="E80" s="1">
        <f t="shared" si="2"/>
        <v>5415.4977712463888</v>
      </c>
      <c r="F80" s="1">
        <f t="shared" si="3"/>
        <v>5415.5</v>
      </c>
      <c r="G80" s="26">
        <f t="shared" si="4"/>
        <v>-9.1300000349292532E-4</v>
      </c>
      <c r="K80" s="1">
        <f t="shared" si="14"/>
        <v>-9.1300000349292532E-4</v>
      </c>
      <c r="P80" s="1">
        <f t="shared" si="7"/>
        <v>-3.1401132580639608E-4</v>
      </c>
      <c r="Q80" s="27">
        <f t="shared" si="6"/>
        <v>27247.284800000001</v>
      </c>
      <c r="R80" s="1">
        <f t="shared" si="8"/>
        <v>-5.9898867768652924E-4</v>
      </c>
      <c r="S80" s="27"/>
      <c r="AR80" s="1">
        <v>1014.5</v>
      </c>
      <c r="AS80" s="1">
        <v>-2.452505003020633E-3</v>
      </c>
    </row>
    <row r="81" spans="1:45">
      <c r="A81" s="29" t="s">
        <v>56</v>
      </c>
      <c r="B81" s="25"/>
      <c r="C81" s="26">
        <v>42268.447399999997</v>
      </c>
      <c r="D81" s="26"/>
      <c r="E81" s="1">
        <f t="shared" si="2"/>
        <v>5421.9975295743006</v>
      </c>
      <c r="F81" s="1">
        <f t="shared" si="3"/>
        <v>5422</v>
      </c>
      <c r="G81" s="26">
        <f t="shared" si="4"/>
        <v>-1.0120000079041347E-3</v>
      </c>
      <c r="K81" s="1">
        <f t="shared" si="14"/>
        <v>-1.0120000079041347E-3</v>
      </c>
      <c r="P81" s="1">
        <f t="shared" si="7"/>
        <v>-3.2202931955631949E-4</v>
      </c>
      <c r="Q81" s="27">
        <f t="shared" si="6"/>
        <v>27249.947399999997</v>
      </c>
      <c r="R81" s="1">
        <f t="shared" si="8"/>
        <v>-6.899706883478152E-4</v>
      </c>
      <c r="S81" s="27"/>
      <c r="AR81" s="1">
        <v>991</v>
      </c>
      <c r="AS81" s="1">
        <v>-4.7879000339889899E-4</v>
      </c>
    </row>
    <row r="82" spans="1:45">
      <c r="A82" s="29" t="s">
        <v>56</v>
      </c>
      <c r="B82" s="25"/>
      <c r="C82" s="26">
        <v>42268.447999999997</v>
      </c>
      <c r="D82" s="26"/>
      <c r="E82" s="1">
        <f t="shared" si="2"/>
        <v>5421.9989942535594</v>
      </c>
      <c r="F82" s="1">
        <f t="shared" si="3"/>
        <v>5422</v>
      </c>
      <c r="G82" s="26">
        <f t="shared" si="4"/>
        <v>-4.1200000850949436E-4</v>
      </c>
      <c r="K82" s="1">
        <f t="shared" si="14"/>
        <v>-4.1200000850949436E-4</v>
      </c>
      <c r="P82" s="1">
        <f t="shared" si="7"/>
        <v>-3.2202931955631949E-4</v>
      </c>
      <c r="Q82" s="27">
        <f t="shared" si="6"/>
        <v>27249.947999999997</v>
      </c>
      <c r="R82" s="1">
        <f t="shared" si="8"/>
        <v>-8.9970688953174872E-5</v>
      </c>
      <c r="S82" s="27"/>
      <c r="AB82" s="1">
        <v>7</v>
      </c>
      <c r="AD82" s="1" t="s">
        <v>63</v>
      </c>
      <c r="AF82" s="1" t="s">
        <v>61</v>
      </c>
      <c r="AR82" s="1">
        <v>1820</v>
      </c>
      <c r="AS82" s="1">
        <v>-3.855800001474563E-3</v>
      </c>
    </row>
    <row r="83" spans="1:45">
      <c r="A83" s="30" t="s">
        <v>59</v>
      </c>
      <c r="B83" s="11"/>
      <c r="C83" s="26">
        <v>42565.432000000001</v>
      </c>
      <c r="D83" s="26"/>
      <c r="E83" s="1">
        <f t="shared" si="2"/>
        <v>6146.9761696684391</v>
      </c>
      <c r="F83" s="1">
        <f t="shared" si="3"/>
        <v>6147</v>
      </c>
      <c r="G83" s="26">
        <f t="shared" si="4"/>
        <v>-9.762000001501292E-3</v>
      </c>
      <c r="J83" s="1">
        <f>G83</f>
        <v>-9.762000001501292E-3</v>
      </c>
      <c r="P83" s="1">
        <f t="shared" si="7"/>
        <v>-1.1362630445477346E-3</v>
      </c>
      <c r="Q83" s="27">
        <f t="shared" si="6"/>
        <v>27546.932000000001</v>
      </c>
      <c r="R83" s="1">
        <f t="shared" si="8"/>
        <v>-8.6257369569535565E-3</v>
      </c>
      <c r="S83" s="27"/>
      <c r="AR83" s="1">
        <v>1901.5</v>
      </c>
      <c r="AS83" s="1">
        <v>1.4204649996827357E-3</v>
      </c>
    </row>
    <row r="84" spans="1:45">
      <c r="A84" s="30" t="s">
        <v>59</v>
      </c>
      <c r="B84" s="11"/>
      <c r="C84" s="26">
        <v>42567.48</v>
      </c>
      <c r="D84" s="26"/>
      <c r="E84" s="1">
        <f t="shared" si="2"/>
        <v>6151.9756082080621</v>
      </c>
      <c r="F84" s="1">
        <f t="shared" si="3"/>
        <v>6152</v>
      </c>
      <c r="G84" s="26">
        <f t="shared" si="4"/>
        <v>-9.9919999993289821E-3</v>
      </c>
      <c r="J84" s="1">
        <f>G84</f>
        <v>-9.9919999993289821E-3</v>
      </c>
      <c r="P84" s="1">
        <f t="shared" si="7"/>
        <v>-1.1413272995476759E-3</v>
      </c>
      <c r="Q84" s="27">
        <f t="shared" si="6"/>
        <v>27548.980000000003</v>
      </c>
      <c r="R84" s="1">
        <f t="shared" si="8"/>
        <v>-8.8506726997813062E-3</v>
      </c>
      <c r="S84" s="27"/>
      <c r="AR84" s="1">
        <v>1915.5</v>
      </c>
      <c r="AS84" s="1">
        <v>-8.019195003726054E-3</v>
      </c>
    </row>
    <row r="85" spans="1:45">
      <c r="A85" s="29" t="s">
        <v>57</v>
      </c>
      <c r="B85" s="25" t="s">
        <v>50</v>
      </c>
      <c r="C85" s="26">
        <v>42572.813099999999</v>
      </c>
      <c r="D85" s="26">
        <v>4.0000000000000002E-4</v>
      </c>
      <c r="E85" s="1">
        <f t="shared" ref="E85:E148" si="15">+(C85-C$7)/C$8</f>
        <v>6164.994409807483</v>
      </c>
      <c r="F85" s="1">
        <f t="shared" ref="F85:F148" si="16">ROUND(2*E85,0)/2</f>
        <v>6165</v>
      </c>
      <c r="G85" s="26">
        <f t="shared" ref="G85:G148" si="17">+C85-(C$7+F85*C$8)</f>
        <v>-2.2900000039953738E-3</v>
      </c>
      <c r="K85" s="1">
        <f>+G85</f>
        <v>-2.2900000039953738E-3</v>
      </c>
      <c r="P85" s="1">
        <f t="shared" si="7"/>
        <v>-1.154459028547522E-3</v>
      </c>
      <c r="Q85" s="27">
        <f t="shared" ref="Q85:Q148" si="18">+C85-15018.5</f>
        <v>27554.313099999999</v>
      </c>
      <c r="R85" s="1">
        <f t="shared" si="8"/>
        <v>-1.1355409754478518E-3</v>
      </c>
      <c r="S85" s="27"/>
      <c r="AR85" s="1">
        <v>19.5</v>
      </c>
      <c r="AS85" s="1">
        <v>9.0449975687079132E-6</v>
      </c>
    </row>
    <row r="86" spans="1:45">
      <c r="A86" s="30" t="s">
        <v>62</v>
      </c>
      <c r="B86" s="11"/>
      <c r="C86" s="26">
        <v>42581.413</v>
      </c>
      <c r="D86" s="26"/>
      <c r="E86" s="1">
        <f t="shared" si="15"/>
        <v>6185.9879017493085</v>
      </c>
      <c r="F86" s="1">
        <f t="shared" si="16"/>
        <v>6186</v>
      </c>
      <c r="G86" s="26">
        <f t="shared" si="17"/>
        <v>-4.9560000043129548E-3</v>
      </c>
      <c r="J86" s="1">
        <f>G86</f>
        <v>-4.9560000043129548E-3</v>
      </c>
      <c r="P86" s="1">
        <f t="shared" ref="P86:P149" si="19">+D$11+D$12*F86+D$13*F86^2</f>
        <v>-1.1755640075472732E-3</v>
      </c>
      <c r="Q86" s="27">
        <f t="shared" si="18"/>
        <v>27562.913</v>
      </c>
      <c r="R86" s="1">
        <f>+G86-P86</f>
        <v>-3.7804359967656817E-3</v>
      </c>
      <c r="S86" s="27"/>
      <c r="AR86" s="1">
        <v>1915.5</v>
      </c>
      <c r="AS86" s="1">
        <v>-3.0191949990694411E-3</v>
      </c>
    </row>
    <row r="87" spans="1:45">
      <c r="A87" s="29" t="s">
        <v>57</v>
      </c>
      <c r="B87" s="25" t="s">
        <v>50</v>
      </c>
      <c r="C87" s="26">
        <v>42581.826200000003</v>
      </c>
      <c r="D87" s="26">
        <v>2.0000000000000001E-4</v>
      </c>
      <c r="E87" s="1">
        <f t="shared" si="15"/>
        <v>6186.9965775327964</v>
      </c>
      <c r="F87" s="1">
        <f t="shared" si="16"/>
        <v>6187</v>
      </c>
      <c r="G87" s="26">
        <f t="shared" si="17"/>
        <v>-1.4020000016898848E-3</v>
      </c>
      <c r="K87" s="1">
        <f>+G87</f>
        <v>-1.4020000016898848E-3</v>
      </c>
      <c r="P87" s="1">
        <f t="shared" si="19"/>
        <v>-1.176565684547261E-3</v>
      </c>
      <c r="Q87" s="27">
        <f t="shared" si="18"/>
        <v>27563.326200000003</v>
      </c>
      <c r="R87" s="1">
        <f>+G87-P87</f>
        <v>-2.2543431714262385E-4</v>
      </c>
      <c r="S87" s="27"/>
      <c r="AR87" s="1">
        <v>927.5</v>
      </c>
      <c r="AS87" s="1">
        <v>-2.7747499552788213E-4</v>
      </c>
    </row>
    <row r="88" spans="1:45">
      <c r="A88" s="30" t="s">
        <v>62</v>
      </c>
      <c r="B88" s="11"/>
      <c r="C88" s="26">
        <v>42592.495999999999</v>
      </c>
      <c r="D88" s="26"/>
      <c r="E88" s="1">
        <f t="shared" si="15"/>
        <v>6213.0429688072045</v>
      </c>
      <c r="F88" s="1">
        <f t="shared" si="16"/>
        <v>6213</v>
      </c>
      <c r="G88" s="26">
        <f t="shared" si="17"/>
        <v>1.7601999992621131E-2</v>
      </c>
      <c r="P88" s="1">
        <f t="shared" si="19"/>
        <v>-1.2025032845469534E-3</v>
      </c>
      <c r="Q88" s="27">
        <f t="shared" si="18"/>
        <v>27573.995999999999</v>
      </c>
      <c r="S88" s="27"/>
      <c r="AB88" s="1">
        <v>13</v>
      </c>
      <c r="AD88" s="1" t="s">
        <v>63</v>
      </c>
      <c r="AF88" s="1" t="s">
        <v>61</v>
      </c>
      <c r="AR88" s="1">
        <v>1932.5</v>
      </c>
      <c r="AS88" s="1">
        <v>4.0040750027401373E-3</v>
      </c>
    </row>
    <row r="89" spans="1:45">
      <c r="A89" s="30" t="s">
        <v>62</v>
      </c>
      <c r="B89" s="11" t="s">
        <v>54</v>
      </c>
      <c r="C89" s="26">
        <v>42593.504999999997</v>
      </c>
      <c r="D89" s="26"/>
      <c r="E89" s="1">
        <f t="shared" si="15"/>
        <v>6215.5060710955167</v>
      </c>
      <c r="F89" s="1">
        <f t="shared" si="16"/>
        <v>6215.5</v>
      </c>
      <c r="G89" s="26">
        <f t="shared" si="17"/>
        <v>2.4869999979273416E-3</v>
      </c>
      <c r="P89" s="1">
        <f t="shared" si="19"/>
        <v>-1.2049865257969241E-3</v>
      </c>
      <c r="Q89" s="27">
        <f t="shared" si="18"/>
        <v>27575.004999999997</v>
      </c>
      <c r="S89" s="27"/>
      <c r="AB89" s="1">
        <v>5</v>
      </c>
      <c r="AD89" s="1" t="s">
        <v>63</v>
      </c>
      <c r="AF89" s="1" t="s">
        <v>61</v>
      </c>
      <c r="AR89" s="1">
        <v>1944.5</v>
      </c>
      <c r="AS89" s="1">
        <v>1.2255795001692604E-2</v>
      </c>
    </row>
    <row r="90" spans="1:45">
      <c r="A90" s="30" t="s">
        <v>59</v>
      </c>
      <c r="B90" s="11" t="s">
        <v>54</v>
      </c>
      <c r="C90" s="26">
        <v>42595.548999999999</v>
      </c>
      <c r="D90" s="26"/>
      <c r="E90" s="1">
        <f t="shared" si="15"/>
        <v>6220.4957451067403</v>
      </c>
      <c r="F90" s="1">
        <f t="shared" si="16"/>
        <v>6220.5</v>
      </c>
      <c r="G90" s="26">
        <f t="shared" si="17"/>
        <v>-1.7430000007152557E-3</v>
      </c>
      <c r="P90" s="1">
        <f t="shared" si="19"/>
        <v>-1.2099473457968645E-3</v>
      </c>
      <c r="Q90" s="27">
        <f t="shared" si="18"/>
        <v>27577.048999999999</v>
      </c>
      <c r="S90" s="27"/>
      <c r="AB90" s="1">
        <v>13</v>
      </c>
      <c r="AD90" s="1" t="s">
        <v>63</v>
      </c>
      <c r="AF90" s="1" t="s">
        <v>61</v>
      </c>
      <c r="AR90" s="1">
        <v>1961.5</v>
      </c>
      <c r="AS90" s="1">
        <v>-7.209350005723536E-4</v>
      </c>
    </row>
    <row r="91" spans="1:45">
      <c r="A91" s="30" t="s">
        <v>59</v>
      </c>
      <c r="B91" s="11"/>
      <c r="C91" s="26">
        <v>42596.557000000001</v>
      </c>
      <c r="D91" s="26"/>
      <c r="E91" s="1">
        <f t="shared" si="15"/>
        <v>6222.9564062629624</v>
      </c>
      <c r="F91" s="1">
        <f t="shared" si="16"/>
        <v>6223</v>
      </c>
      <c r="G91" s="26">
        <f t="shared" si="17"/>
        <v>-1.7857999999250751E-2</v>
      </c>
      <c r="P91" s="1">
        <f t="shared" si="19"/>
        <v>-1.2124249245468351E-3</v>
      </c>
      <c r="Q91" s="27">
        <f t="shared" si="18"/>
        <v>27578.057000000001</v>
      </c>
      <c r="S91" s="27"/>
      <c r="AB91" s="1">
        <v>5</v>
      </c>
      <c r="AD91" s="1" t="s">
        <v>63</v>
      </c>
      <c r="AF91" s="1" t="s">
        <v>61</v>
      </c>
      <c r="AR91" s="1">
        <v>1988.5</v>
      </c>
      <c r="AS91" s="1">
        <v>-1.4154565003991593E-2</v>
      </c>
    </row>
    <row r="92" spans="1:45">
      <c r="A92" s="30" t="s">
        <v>65</v>
      </c>
      <c r="B92" s="11"/>
      <c r="C92" s="26">
        <v>42601.485999999997</v>
      </c>
      <c r="D92" s="26"/>
      <c r="E92" s="1">
        <f t="shared" si="15"/>
        <v>6234.9887463810064</v>
      </c>
      <c r="F92" s="1">
        <f t="shared" si="16"/>
        <v>6235</v>
      </c>
      <c r="G92" s="26">
        <f t="shared" si="17"/>
        <v>-4.6100000035949051E-3</v>
      </c>
      <c r="P92" s="1">
        <f t="shared" si="19"/>
        <v>-1.2242910285466934E-3</v>
      </c>
      <c r="Q92" s="27">
        <f t="shared" si="18"/>
        <v>27582.985999999997</v>
      </c>
      <c r="S92" s="27"/>
      <c r="AB92" s="1">
        <v>6</v>
      </c>
      <c r="AD92" s="1" t="s">
        <v>63</v>
      </c>
      <c r="AF92" s="1" t="s">
        <v>61</v>
      </c>
      <c r="AR92" s="1">
        <v>1991</v>
      </c>
      <c r="AS92" s="1">
        <v>6.7312099999981001E-3</v>
      </c>
    </row>
    <row r="93" spans="1:45">
      <c r="A93" s="30" t="s">
        <v>59</v>
      </c>
      <c r="B93" s="11"/>
      <c r="C93" s="26">
        <v>42608.46</v>
      </c>
      <c r="D93" s="26"/>
      <c r="E93" s="1">
        <f t="shared" si="15"/>
        <v>6252.013201642384</v>
      </c>
      <c r="F93" s="1">
        <f t="shared" si="16"/>
        <v>6252</v>
      </c>
      <c r="G93" s="26">
        <f t="shared" si="17"/>
        <v>5.407999997260049E-3</v>
      </c>
      <c r="P93" s="1">
        <f t="shared" si="19"/>
        <v>-1.2410268995464921E-3</v>
      </c>
      <c r="Q93" s="27">
        <f t="shared" si="18"/>
        <v>27589.96</v>
      </c>
      <c r="S93" s="27"/>
      <c r="AB93" s="1">
        <v>8</v>
      </c>
      <c r="AD93" s="1" t="s">
        <v>63</v>
      </c>
      <c r="AF93" s="1" t="s">
        <v>61</v>
      </c>
      <c r="AR93" s="1">
        <v>2022.5</v>
      </c>
      <c r="AS93" s="1">
        <v>1.8919750000350177E-3</v>
      </c>
    </row>
    <row r="94" spans="1:45">
      <c r="A94" s="30" t="s">
        <v>59</v>
      </c>
      <c r="B94" s="11" t="s">
        <v>54</v>
      </c>
      <c r="C94" s="26">
        <v>42609.474000000002</v>
      </c>
      <c r="D94" s="26"/>
      <c r="E94" s="1">
        <f t="shared" si="15"/>
        <v>6254.488509591205</v>
      </c>
      <c r="F94" s="1">
        <f t="shared" si="16"/>
        <v>6254.5</v>
      </c>
      <c r="G94" s="26">
        <f t="shared" si="17"/>
        <v>-4.7070000000530854E-3</v>
      </c>
      <c r="P94" s="1">
        <f t="shared" si="19"/>
        <v>-1.243480695796462E-3</v>
      </c>
      <c r="Q94" s="27">
        <f t="shared" si="18"/>
        <v>27590.974000000002</v>
      </c>
      <c r="S94" s="27"/>
      <c r="AB94" s="1">
        <v>6</v>
      </c>
      <c r="AD94" s="1" t="s">
        <v>63</v>
      </c>
      <c r="AF94" s="1" t="s">
        <v>61</v>
      </c>
      <c r="AR94" s="1">
        <v>2509</v>
      </c>
      <c r="AS94" s="1">
        <v>-1.7362100043101236E-3</v>
      </c>
    </row>
    <row r="95" spans="1:45">
      <c r="A95" s="30" t="s">
        <v>59</v>
      </c>
      <c r="B95" s="11"/>
      <c r="C95" s="26">
        <v>42610.500999999997</v>
      </c>
      <c r="D95" s="26"/>
      <c r="E95" s="1">
        <f t="shared" si="15"/>
        <v>6256.9955522572982</v>
      </c>
      <c r="F95" s="1">
        <f t="shared" si="16"/>
        <v>6257</v>
      </c>
      <c r="G95" s="26">
        <f t="shared" si="17"/>
        <v>-1.8220000056317076E-3</v>
      </c>
      <c r="P95" s="1">
        <f t="shared" si="19"/>
        <v>-1.2459326045464328E-3</v>
      </c>
      <c r="Q95" s="27">
        <f t="shared" si="18"/>
        <v>27592.000999999997</v>
      </c>
      <c r="S95" s="27"/>
      <c r="AB95" s="1">
        <v>9</v>
      </c>
      <c r="AD95" s="1" t="s">
        <v>63</v>
      </c>
      <c r="AF95" s="1" t="s">
        <v>61</v>
      </c>
      <c r="AR95" s="1">
        <v>2526</v>
      </c>
      <c r="AS95" s="1">
        <v>5.2870599974994548E-3</v>
      </c>
    </row>
    <row r="96" spans="1:45">
      <c r="A96" s="29" t="s">
        <v>57</v>
      </c>
      <c r="B96" s="25" t="s">
        <v>54</v>
      </c>
      <c r="C96" s="26">
        <v>42614.804400000001</v>
      </c>
      <c r="D96" s="26">
        <v>1.1999999999999999E-3</v>
      </c>
      <c r="E96" s="1">
        <f t="shared" si="15"/>
        <v>6267.500720133964</v>
      </c>
      <c r="F96" s="1">
        <f t="shared" si="16"/>
        <v>6267.5</v>
      </c>
      <c r="G96" s="26">
        <f t="shared" si="17"/>
        <v>2.9499999800464138E-4</v>
      </c>
      <c r="K96" s="1">
        <f>+G96</f>
        <v>2.9499999800464138E-4</v>
      </c>
      <c r="P96" s="1">
        <f t="shared" si="19"/>
        <v>-1.2562100097963085E-3</v>
      </c>
      <c r="Q96" s="27">
        <f t="shared" si="18"/>
        <v>27596.304400000001</v>
      </c>
      <c r="R96" s="1">
        <f>+G96-P96</f>
        <v>1.5512100078009499E-3</v>
      </c>
      <c r="S96" s="27"/>
      <c r="AA96" s="1" t="s">
        <v>76</v>
      </c>
      <c r="AB96" s="1">
        <v>60</v>
      </c>
      <c r="AD96" s="1" t="s">
        <v>105</v>
      </c>
      <c r="AF96" s="1" t="s">
        <v>61</v>
      </c>
      <c r="AR96" s="1">
        <v>17917</v>
      </c>
      <c r="AS96" s="1">
        <v>1.6472269999212585E-2</v>
      </c>
    </row>
    <row r="97" spans="1:45">
      <c r="A97" s="30" t="s">
        <v>59</v>
      </c>
      <c r="B97" s="11" t="s">
        <v>54</v>
      </c>
      <c r="C97" s="26">
        <v>42620.53</v>
      </c>
      <c r="D97" s="26"/>
      <c r="E97" s="1">
        <f t="shared" si="15"/>
        <v>6281.4776660824118</v>
      </c>
      <c r="F97" s="1">
        <f t="shared" si="16"/>
        <v>6281.5</v>
      </c>
      <c r="G97" s="26">
        <f t="shared" si="17"/>
        <v>-9.1490000049816445E-3</v>
      </c>
      <c r="P97" s="1">
        <f t="shared" si="19"/>
        <v>-1.2698614237961429E-3</v>
      </c>
      <c r="Q97" s="27">
        <f t="shared" si="18"/>
        <v>27602.03</v>
      </c>
      <c r="S97" s="27"/>
      <c r="AB97" s="1">
        <v>20</v>
      </c>
      <c r="AD97" s="1" t="s">
        <v>70</v>
      </c>
      <c r="AF97" s="1" t="s">
        <v>61</v>
      </c>
      <c r="AR97" s="1">
        <v>2528.5</v>
      </c>
      <c r="AS97" s="1">
        <v>-6.8271650015958585E-3</v>
      </c>
    </row>
    <row r="98" spans="1:45">
      <c r="A98" s="30" t="s">
        <v>59</v>
      </c>
      <c r="B98" s="11" t="s">
        <v>54</v>
      </c>
      <c r="C98" s="26">
        <v>42620.535000000003</v>
      </c>
      <c r="D98" s="26"/>
      <c r="E98" s="1">
        <f t="shared" si="15"/>
        <v>6281.4898717429205</v>
      </c>
      <c r="F98" s="1">
        <f t="shared" si="16"/>
        <v>6281.5</v>
      </c>
      <c r="G98" s="26">
        <f t="shared" si="17"/>
        <v>-4.1490000003250316E-3</v>
      </c>
      <c r="P98" s="1">
        <f t="shared" si="19"/>
        <v>-1.2698614237961429E-3</v>
      </c>
      <c r="Q98" s="27">
        <f t="shared" si="18"/>
        <v>27602.035000000003</v>
      </c>
      <c r="S98" s="27"/>
      <c r="AB98" s="1">
        <v>25</v>
      </c>
      <c r="AD98" s="1" t="s">
        <v>70</v>
      </c>
      <c r="AF98" s="1" t="s">
        <v>61</v>
      </c>
      <c r="AR98" s="1">
        <v>2587</v>
      </c>
      <c r="AS98" s="1">
        <v>-2.2100030000729021E-2</v>
      </c>
    </row>
    <row r="99" spans="1:45">
      <c r="A99" s="30" t="s">
        <v>62</v>
      </c>
      <c r="B99" s="11" t="s">
        <v>54</v>
      </c>
      <c r="C99" s="26">
        <v>42627.506000000001</v>
      </c>
      <c r="D99" s="26"/>
      <c r="E99" s="1">
        <f t="shared" si="15"/>
        <v>6298.5070036079887</v>
      </c>
      <c r="F99" s="1">
        <f t="shared" si="16"/>
        <v>6298.5</v>
      </c>
      <c r="G99" s="26">
        <f t="shared" si="17"/>
        <v>2.8689999962807633E-3</v>
      </c>
      <c r="P99" s="1">
        <f t="shared" si="19"/>
        <v>-1.286358563795941E-3</v>
      </c>
      <c r="Q99" s="27">
        <f t="shared" si="18"/>
        <v>27609.006000000001</v>
      </c>
      <c r="S99" s="27"/>
      <c r="AB99" s="1">
        <v>25</v>
      </c>
      <c r="AD99" s="1" t="s">
        <v>70</v>
      </c>
      <c r="AF99" s="1" t="s">
        <v>61</v>
      </c>
      <c r="AR99" s="1">
        <v>2601.5</v>
      </c>
      <c r="AS99" s="1">
        <v>-2.196253500005696E-2</v>
      </c>
    </row>
    <row r="100" spans="1:45">
      <c r="A100" s="30" t="s">
        <v>62</v>
      </c>
      <c r="B100" s="11" t="s">
        <v>54</v>
      </c>
      <c r="C100" s="26">
        <v>42632.43</v>
      </c>
      <c r="D100" s="26"/>
      <c r="E100" s="1">
        <f t="shared" si="15"/>
        <v>6310.5271380655422</v>
      </c>
      <c r="F100" s="1">
        <f t="shared" si="16"/>
        <v>6310.5</v>
      </c>
      <c r="G100" s="26">
        <f t="shared" si="17"/>
        <v>1.1116999994555954E-2</v>
      </c>
      <c r="P100" s="1">
        <f t="shared" si="19"/>
        <v>-1.2979510557957988E-3</v>
      </c>
      <c r="Q100" s="27">
        <f t="shared" si="18"/>
        <v>27613.93</v>
      </c>
      <c r="S100" s="27"/>
      <c r="AB100" s="1">
        <v>27</v>
      </c>
      <c r="AD100" s="1" t="s">
        <v>70</v>
      </c>
      <c r="AF100" s="1" t="s">
        <v>61</v>
      </c>
      <c r="AR100" s="1">
        <v>2647.5</v>
      </c>
      <c r="AS100" s="1">
        <v>-2.8664274999755435E-2</v>
      </c>
    </row>
    <row r="101" spans="1:45">
      <c r="A101" s="30" t="s">
        <v>62</v>
      </c>
      <c r="B101" s="11" t="s">
        <v>54</v>
      </c>
      <c r="C101" s="26">
        <v>42639.381000000001</v>
      </c>
      <c r="D101" s="26"/>
      <c r="E101" s="1">
        <f t="shared" si="15"/>
        <v>6327.4954472886293</v>
      </c>
      <c r="F101" s="1">
        <f t="shared" si="16"/>
        <v>6327.5</v>
      </c>
      <c r="G101" s="26">
        <f t="shared" si="17"/>
        <v>-1.8650000056368299E-3</v>
      </c>
      <c r="P101" s="1">
        <f t="shared" si="19"/>
        <v>-1.3142993097955977E-3</v>
      </c>
      <c r="Q101" s="27">
        <f t="shared" si="18"/>
        <v>27620.881000000001</v>
      </c>
      <c r="S101" s="27"/>
      <c r="AB101" s="1">
        <v>16</v>
      </c>
      <c r="AD101" s="1" t="s">
        <v>63</v>
      </c>
      <c r="AF101" s="1" t="s">
        <v>61</v>
      </c>
      <c r="AR101" s="1">
        <v>2672</v>
      </c>
      <c r="AS101" s="1">
        <v>-1.1983680000412278E-2</v>
      </c>
    </row>
    <row r="102" spans="1:45">
      <c r="A102" s="30" t="s">
        <v>62</v>
      </c>
      <c r="B102" s="11" t="s">
        <v>54</v>
      </c>
      <c r="C102" s="26">
        <v>42650.428</v>
      </c>
      <c r="D102" s="26"/>
      <c r="E102" s="1">
        <f t="shared" si="15"/>
        <v>6354.4626335909461</v>
      </c>
      <c r="F102" s="1">
        <f t="shared" si="16"/>
        <v>6354.5</v>
      </c>
      <c r="G102" s="26">
        <f t="shared" si="17"/>
        <v>-1.5307000001484994E-2</v>
      </c>
      <c r="P102" s="1">
        <f t="shared" si="19"/>
        <v>-1.3400847957952778E-3</v>
      </c>
      <c r="Q102" s="27">
        <f t="shared" si="18"/>
        <v>27631.928</v>
      </c>
      <c r="S102" s="27"/>
      <c r="AR102" s="1">
        <v>2674.5</v>
      </c>
      <c r="AS102" s="1">
        <v>8.9020949963014573E-3</v>
      </c>
    </row>
    <row r="103" spans="1:45">
      <c r="A103" s="30" t="s">
        <v>62</v>
      </c>
      <c r="B103" s="11"/>
      <c r="C103" s="26">
        <v>42651.472999999998</v>
      </c>
      <c r="D103" s="26"/>
      <c r="E103" s="1">
        <f t="shared" si="15"/>
        <v>6357.0136166348384</v>
      </c>
      <c r="F103" s="1">
        <f t="shared" si="16"/>
        <v>6357</v>
      </c>
      <c r="G103" s="26">
        <f t="shared" si="17"/>
        <v>5.5779999966034666E-3</v>
      </c>
      <c r="P103" s="1">
        <f t="shared" si="19"/>
        <v>-1.3424612045452484E-3</v>
      </c>
      <c r="Q103" s="27">
        <f t="shared" si="18"/>
        <v>27632.972999999998</v>
      </c>
      <c r="S103" s="27"/>
      <c r="AB103" s="1">
        <v>14</v>
      </c>
      <c r="AD103" s="1" t="s">
        <v>63</v>
      </c>
      <c r="AF103" s="1" t="s">
        <v>61</v>
      </c>
      <c r="AR103" s="1">
        <v>2692.5</v>
      </c>
      <c r="AS103" s="1">
        <v>1.2796750015695579E-3</v>
      </c>
    </row>
    <row r="104" spans="1:45">
      <c r="A104" s="30" t="s">
        <v>62</v>
      </c>
      <c r="B104" s="11" t="s">
        <v>54</v>
      </c>
      <c r="C104" s="26">
        <v>42664.372000000003</v>
      </c>
      <c r="D104" s="26"/>
      <c r="E104" s="1">
        <f t="shared" si="15"/>
        <v>6388.5017795853</v>
      </c>
      <c r="F104" s="1">
        <f t="shared" si="16"/>
        <v>6388.5</v>
      </c>
      <c r="G104" s="26">
        <f t="shared" si="17"/>
        <v>7.2899999941000715E-4</v>
      </c>
      <c r="P104" s="1">
        <f t="shared" si="19"/>
        <v>-1.3722422337948759E-3</v>
      </c>
      <c r="Q104" s="27">
        <f t="shared" si="18"/>
        <v>27645.872000000003</v>
      </c>
      <c r="S104" s="27"/>
      <c r="AB104" s="1">
        <v>12</v>
      </c>
      <c r="AD104" s="1" t="s">
        <v>63</v>
      </c>
      <c r="AF104" s="1" t="s">
        <v>61</v>
      </c>
      <c r="AR104" s="1">
        <v>2716</v>
      </c>
      <c r="AS104" s="1">
        <v>-3.3940400026040152E-3</v>
      </c>
    </row>
    <row r="105" spans="1:45">
      <c r="A105" s="30" t="s">
        <v>68</v>
      </c>
      <c r="B105" s="11"/>
      <c r="C105" s="26">
        <v>42863.661</v>
      </c>
      <c r="D105" s="26"/>
      <c r="E105" s="1">
        <f t="shared" si="15"/>
        <v>6874.9925545470887</v>
      </c>
      <c r="F105" s="1">
        <f t="shared" si="16"/>
        <v>6875</v>
      </c>
      <c r="G105" s="26">
        <f t="shared" si="17"/>
        <v>-3.0500000066240318E-3</v>
      </c>
      <c r="P105" s="1">
        <f t="shared" si="19"/>
        <v>-1.7941406285391153E-3</v>
      </c>
      <c r="Q105" s="27">
        <f t="shared" si="18"/>
        <v>27845.161</v>
      </c>
      <c r="S105" s="27"/>
      <c r="AB105" s="1">
        <v>26</v>
      </c>
      <c r="AD105" s="1" t="s">
        <v>70</v>
      </c>
      <c r="AF105" s="1" t="s">
        <v>61</v>
      </c>
      <c r="AR105" s="1">
        <v>2721</v>
      </c>
      <c r="AS105" s="1">
        <v>1.3775099941994995E-3</v>
      </c>
    </row>
    <row r="106" spans="1:45">
      <c r="A106" s="30" t="s">
        <v>68</v>
      </c>
      <c r="B106" s="11"/>
      <c r="C106" s="26">
        <v>42870.631999999998</v>
      </c>
      <c r="D106" s="26"/>
      <c r="E106" s="1">
        <f t="shared" si="15"/>
        <v>6892.009686412157</v>
      </c>
      <c r="F106" s="1">
        <f t="shared" si="16"/>
        <v>6892</v>
      </c>
      <c r="G106" s="26">
        <f t="shared" si="17"/>
        <v>3.9679999972577207E-3</v>
      </c>
      <c r="P106" s="1">
        <f t="shared" si="19"/>
        <v>-1.807590739538914E-3</v>
      </c>
      <c r="Q106" s="27">
        <f t="shared" si="18"/>
        <v>27852.131999999998</v>
      </c>
      <c r="S106" s="27"/>
      <c r="AB106" s="1">
        <v>10</v>
      </c>
      <c r="AD106" s="1" t="s">
        <v>72</v>
      </c>
      <c r="AF106" s="1" t="s">
        <v>61</v>
      </c>
      <c r="AR106" s="1">
        <v>2757.5</v>
      </c>
      <c r="AS106" s="1">
        <v>-2.3690175003139302E-2</v>
      </c>
    </row>
    <row r="107" spans="1:45">
      <c r="A107" s="30" t="s">
        <v>68</v>
      </c>
      <c r="B107" s="11" t="s">
        <v>54</v>
      </c>
      <c r="C107" s="26">
        <v>42871.644</v>
      </c>
      <c r="D107" s="26"/>
      <c r="E107" s="1">
        <f t="shared" si="15"/>
        <v>6894.4801120967786</v>
      </c>
      <c r="F107" s="1">
        <f t="shared" si="16"/>
        <v>6894.5</v>
      </c>
      <c r="G107" s="26">
        <f t="shared" si="17"/>
        <v>-8.1470000004628673E-3</v>
      </c>
      <c r="P107" s="1">
        <f t="shared" si="19"/>
        <v>-1.8095613357888849E-3</v>
      </c>
      <c r="Q107" s="27">
        <f t="shared" si="18"/>
        <v>27853.144</v>
      </c>
      <c r="S107" s="27"/>
      <c r="AB107" s="1">
        <v>18</v>
      </c>
      <c r="AD107" s="1" t="s">
        <v>70</v>
      </c>
      <c r="AF107" s="1" t="s">
        <v>61</v>
      </c>
      <c r="AR107" s="1">
        <v>2777</v>
      </c>
      <c r="AS107" s="1">
        <v>-2.9781130004266743E-2</v>
      </c>
    </row>
    <row r="108" spans="1:45">
      <c r="A108" s="30" t="s">
        <v>69</v>
      </c>
      <c r="B108" s="11"/>
      <c r="C108" s="26">
        <v>42895.593000000001</v>
      </c>
      <c r="D108" s="26"/>
      <c r="E108" s="1">
        <f t="shared" si="15"/>
        <v>6952.9427847458473</v>
      </c>
      <c r="F108" s="1">
        <f t="shared" si="16"/>
        <v>6953</v>
      </c>
      <c r="G108" s="26">
        <f t="shared" si="17"/>
        <v>-2.3438000003807247E-2</v>
      </c>
      <c r="P108" s="1">
        <f t="shared" si="19"/>
        <v>-1.8551344445381915E-3</v>
      </c>
      <c r="Q108" s="27">
        <f t="shared" si="18"/>
        <v>27877.093000000001</v>
      </c>
      <c r="S108" s="27"/>
      <c r="AB108" s="1">
        <v>17</v>
      </c>
      <c r="AD108" s="1" t="s">
        <v>70</v>
      </c>
      <c r="AF108" s="1" t="s">
        <v>61</v>
      </c>
      <c r="AR108" s="1">
        <v>2777</v>
      </c>
      <c r="AS108" s="1">
        <v>-2.1781130002636928E-2</v>
      </c>
    </row>
    <row r="109" spans="1:45">
      <c r="A109" s="30" t="s">
        <v>69</v>
      </c>
      <c r="B109" s="11" t="s">
        <v>54</v>
      </c>
      <c r="C109" s="26">
        <v>42901.533000000003</v>
      </c>
      <c r="D109" s="26"/>
      <c r="E109" s="1">
        <f t="shared" si="15"/>
        <v>6967.4431094164229</v>
      </c>
      <c r="F109" s="1">
        <f t="shared" si="16"/>
        <v>6967.5</v>
      </c>
      <c r="G109" s="26">
        <f t="shared" si="17"/>
        <v>-2.3305000002437737E-2</v>
      </c>
      <c r="P109" s="1">
        <f t="shared" si="19"/>
        <v>-1.8662705097880206E-3</v>
      </c>
      <c r="Q109" s="27">
        <f t="shared" si="18"/>
        <v>27883.033000000003</v>
      </c>
      <c r="S109" s="27"/>
      <c r="AB109" s="1">
        <v>20</v>
      </c>
      <c r="AD109" s="1" t="s">
        <v>70</v>
      </c>
      <c r="AF109" s="1" t="s">
        <v>61</v>
      </c>
      <c r="AR109" s="1">
        <v>2779.5</v>
      </c>
      <c r="AS109" s="1">
        <v>-2.3895355006970931E-2</v>
      </c>
    </row>
    <row r="110" spans="1:45">
      <c r="A110" s="30" t="s">
        <v>69</v>
      </c>
      <c r="B110" s="11" t="s">
        <v>54</v>
      </c>
      <c r="C110" s="26">
        <v>42920.37</v>
      </c>
      <c r="D110" s="26"/>
      <c r="E110" s="1">
        <f t="shared" si="15"/>
        <v>7013.4267147732417</v>
      </c>
      <c r="F110" s="1">
        <f t="shared" si="16"/>
        <v>7013.5</v>
      </c>
      <c r="G110" s="26">
        <f t="shared" si="17"/>
        <v>-3.002099999866914E-2</v>
      </c>
      <c r="P110" s="1">
        <f t="shared" si="19"/>
        <v>-1.9011784837874753E-3</v>
      </c>
      <c r="Q110" s="27">
        <f t="shared" si="18"/>
        <v>27901.870000000003</v>
      </c>
      <c r="S110" s="27"/>
      <c r="AB110" s="1">
        <v>22</v>
      </c>
      <c r="AD110" s="1" t="s">
        <v>70</v>
      </c>
      <c r="AF110" s="1" t="s">
        <v>61</v>
      </c>
      <c r="AR110" s="1">
        <v>2784.5</v>
      </c>
      <c r="AS110" s="1">
        <v>-2.7123804997245315E-2</v>
      </c>
    </row>
    <row r="111" spans="1:45">
      <c r="A111" s="30" t="s">
        <v>69</v>
      </c>
      <c r="B111" s="11"/>
      <c r="C111" s="26">
        <v>42930.423000000003</v>
      </c>
      <c r="D111" s="26"/>
      <c r="E111" s="1">
        <f t="shared" si="15"/>
        <v>7037.967415768735</v>
      </c>
      <c r="F111" s="1">
        <f t="shared" si="16"/>
        <v>7038</v>
      </c>
      <c r="G111" s="26">
        <f t="shared" si="17"/>
        <v>-1.3348000000405591E-2</v>
      </c>
      <c r="P111" s="1">
        <f t="shared" si="19"/>
        <v>-1.9195099595371856E-3</v>
      </c>
      <c r="Q111" s="27">
        <f t="shared" si="18"/>
        <v>27911.923000000003</v>
      </c>
      <c r="S111" s="27"/>
      <c r="AB111" s="1">
        <v>32</v>
      </c>
      <c r="AD111" s="1" t="s">
        <v>70</v>
      </c>
      <c r="AF111" s="1" t="s">
        <v>61</v>
      </c>
      <c r="AR111" s="1">
        <v>2799</v>
      </c>
      <c r="AS111" s="1">
        <v>-3.2986309997795615E-2</v>
      </c>
    </row>
    <row r="112" spans="1:45">
      <c r="A112" s="30" t="s">
        <v>69</v>
      </c>
      <c r="B112" s="11" t="s">
        <v>54</v>
      </c>
      <c r="C112" s="26">
        <v>42931.468000000001</v>
      </c>
      <c r="D112" s="26"/>
      <c r="E112" s="1">
        <f t="shared" si="15"/>
        <v>7040.5183988126273</v>
      </c>
      <c r="F112" s="1">
        <f t="shared" si="16"/>
        <v>7040.5</v>
      </c>
      <c r="G112" s="26">
        <f t="shared" si="17"/>
        <v>7.5369999976828694E-3</v>
      </c>
      <c r="P112" s="1">
        <f t="shared" si="19"/>
        <v>-1.9213703257871554E-3</v>
      </c>
      <c r="Q112" s="27">
        <f t="shared" si="18"/>
        <v>27912.968000000001</v>
      </c>
      <c r="S112" s="27"/>
      <c r="AB112" s="1">
        <v>22</v>
      </c>
      <c r="AD112" s="1" t="s">
        <v>63</v>
      </c>
      <c r="AF112" s="1" t="s">
        <v>61</v>
      </c>
      <c r="AR112" s="1">
        <v>2801.5</v>
      </c>
      <c r="AS112" s="1">
        <v>-2.2100535003119148E-2</v>
      </c>
    </row>
    <row r="113" spans="1:45">
      <c r="A113" s="29" t="s">
        <v>57</v>
      </c>
      <c r="B113" s="25" t="s">
        <v>54</v>
      </c>
      <c r="C113" s="26">
        <v>42938.834000000003</v>
      </c>
      <c r="D113" s="26">
        <v>2.9999999999999997E-4</v>
      </c>
      <c r="E113" s="1">
        <f t="shared" si="15"/>
        <v>7058.4997778569768</v>
      </c>
      <c r="F113" s="1">
        <f t="shared" si="16"/>
        <v>7058.5</v>
      </c>
      <c r="G113" s="26">
        <f t="shared" si="17"/>
        <v>-9.1000001702923328E-5</v>
      </c>
      <c r="K113" s="1">
        <f>+G113</f>
        <v>-9.1000001702923328E-5</v>
      </c>
      <c r="P113" s="1">
        <f t="shared" si="19"/>
        <v>-1.9347092437869426E-3</v>
      </c>
      <c r="Q113" s="27">
        <f t="shared" si="18"/>
        <v>27920.334000000003</v>
      </c>
      <c r="R113" s="1">
        <f>+G113-P113</f>
        <v>1.8437092420840193E-3</v>
      </c>
      <c r="S113" s="27"/>
      <c r="AB113" s="1">
        <v>11</v>
      </c>
      <c r="AD113" s="1" t="s">
        <v>60</v>
      </c>
      <c r="AF113" s="1" t="s">
        <v>61</v>
      </c>
      <c r="AR113" s="1">
        <v>1849.5</v>
      </c>
      <c r="AS113" s="1">
        <v>3.5963449990958907E-3</v>
      </c>
    </row>
    <row r="114" spans="1:45">
      <c r="A114" s="30" t="s">
        <v>69</v>
      </c>
      <c r="B114" s="11"/>
      <c r="C114" s="26">
        <v>42948.455999999998</v>
      </c>
      <c r="D114" s="26"/>
      <c r="E114" s="1">
        <f t="shared" si="15"/>
        <v>7081.9883509176098</v>
      </c>
      <c r="F114" s="1">
        <f t="shared" si="16"/>
        <v>7082</v>
      </c>
      <c r="G114" s="26">
        <f t="shared" si="17"/>
        <v>-4.7720000075059943E-3</v>
      </c>
      <c r="P114" s="1">
        <f t="shared" si="19"/>
        <v>-1.9519766795366641E-3</v>
      </c>
      <c r="Q114" s="27">
        <f t="shared" si="18"/>
        <v>27929.955999999998</v>
      </c>
      <c r="S114" s="27"/>
      <c r="AB114" s="1">
        <v>22</v>
      </c>
      <c r="AD114" s="1" t="s">
        <v>70</v>
      </c>
      <c r="AF114" s="1" t="s">
        <v>61</v>
      </c>
      <c r="AR114" s="1">
        <v>2801.5</v>
      </c>
      <c r="AS114" s="1">
        <v>-2.1005349990446121E-3</v>
      </c>
    </row>
    <row r="115" spans="1:45">
      <c r="A115" s="30" t="s">
        <v>69</v>
      </c>
      <c r="B115" s="11"/>
      <c r="C115" s="26">
        <v>42950.508999999998</v>
      </c>
      <c r="D115" s="26"/>
      <c r="E115" s="1">
        <f t="shared" si="15"/>
        <v>7086.9999951177233</v>
      </c>
      <c r="F115" s="1">
        <f t="shared" si="16"/>
        <v>7087</v>
      </c>
      <c r="G115" s="26">
        <f t="shared" si="17"/>
        <v>-2.0000079530291259E-6</v>
      </c>
      <c r="P115" s="1">
        <f t="shared" si="19"/>
        <v>-1.9556290845366055E-3</v>
      </c>
      <c r="Q115" s="27">
        <f t="shared" si="18"/>
        <v>27932.008999999998</v>
      </c>
      <c r="S115" s="27"/>
      <c r="AR115" s="1">
        <v>2804</v>
      </c>
      <c r="AS115" s="1">
        <v>-1.6214760005823337E-2</v>
      </c>
    </row>
    <row r="116" spans="1:45">
      <c r="A116" s="30" t="s">
        <v>71</v>
      </c>
      <c r="B116" s="11" t="s">
        <v>54</v>
      </c>
      <c r="C116" s="26">
        <v>42965.436000000002</v>
      </c>
      <c r="D116" s="26"/>
      <c r="E116" s="1">
        <f t="shared" si="15"/>
        <v>7123.4387739658105</v>
      </c>
      <c r="F116" s="1">
        <f t="shared" si="16"/>
        <v>7123.5</v>
      </c>
      <c r="G116" s="26">
        <f t="shared" si="17"/>
        <v>-2.5080999999772757E-2</v>
      </c>
      <c r="P116" s="1">
        <f t="shared" si="19"/>
        <v>-1.9820629137861732E-3</v>
      </c>
      <c r="Q116" s="27">
        <f t="shared" si="18"/>
        <v>27946.936000000002</v>
      </c>
      <c r="S116" s="27"/>
      <c r="AB116" s="1">
        <v>21</v>
      </c>
      <c r="AD116" s="1" t="s">
        <v>70</v>
      </c>
      <c r="AF116" s="1" t="s">
        <v>61</v>
      </c>
      <c r="AR116" s="1">
        <v>2812</v>
      </c>
      <c r="AS116" s="1">
        <v>7.1971999568631873E-4</v>
      </c>
    </row>
    <row r="117" spans="1:45">
      <c r="A117" s="30" t="s">
        <v>71</v>
      </c>
      <c r="B117" s="11"/>
      <c r="C117" s="26">
        <v>42973.417999999998</v>
      </c>
      <c r="D117" s="26"/>
      <c r="E117" s="1">
        <f t="shared" si="15"/>
        <v>7142.9238903833912</v>
      </c>
      <c r="F117" s="1">
        <f t="shared" si="16"/>
        <v>7143</v>
      </c>
      <c r="G117" s="26">
        <f t="shared" si="17"/>
        <v>-3.1178000004729256E-2</v>
      </c>
      <c r="P117" s="1">
        <f t="shared" si="19"/>
        <v>-1.9960202045359423E-3</v>
      </c>
      <c r="Q117" s="27">
        <f t="shared" si="18"/>
        <v>27954.917999999998</v>
      </c>
      <c r="S117" s="27"/>
      <c r="AB117" s="1">
        <v>20</v>
      </c>
      <c r="AD117" s="1" t="s">
        <v>70</v>
      </c>
      <c r="AF117" s="1" t="s">
        <v>61</v>
      </c>
      <c r="AR117" s="1">
        <v>2813.5</v>
      </c>
      <c r="AS117" s="1">
        <v>-1.8848815001547337E-2</v>
      </c>
    </row>
    <row r="118" spans="1:45">
      <c r="A118" s="30" t="s">
        <v>71</v>
      </c>
      <c r="B118" s="11"/>
      <c r="C118" s="26">
        <v>42973.425999999999</v>
      </c>
      <c r="D118" s="26"/>
      <c r="E118" s="1">
        <f t="shared" si="15"/>
        <v>7142.9434194401902</v>
      </c>
      <c r="F118" s="1">
        <f t="shared" si="16"/>
        <v>7143</v>
      </c>
      <c r="G118" s="26">
        <f t="shared" si="17"/>
        <v>-2.3178000003099442E-2</v>
      </c>
      <c r="P118" s="1">
        <f t="shared" si="19"/>
        <v>-1.9960202045359423E-3</v>
      </c>
      <c r="Q118" s="27">
        <f t="shared" si="18"/>
        <v>27954.925999999999</v>
      </c>
      <c r="S118" s="27"/>
      <c r="AB118" s="1">
        <v>23</v>
      </c>
      <c r="AD118" s="1" t="s">
        <v>63</v>
      </c>
      <c r="AF118" s="1" t="s">
        <v>61</v>
      </c>
      <c r="AR118" s="1">
        <v>2816</v>
      </c>
      <c r="AS118" s="1">
        <v>-1.796304000163218E-2</v>
      </c>
    </row>
    <row r="119" spans="1:45">
      <c r="A119" s="30" t="s">
        <v>71</v>
      </c>
      <c r="B119" s="11" t="s">
        <v>54</v>
      </c>
      <c r="C119" s="26">
        <v>42974.447999999997</v>
      </c>
      <c r="D119" s="26"/>
      <c r="E119" s="1">
        <f t="shared" si="15"/>
        <v>7145.4382564457928</v>
      </c>
      <c r="F119" s="1">
        <f t="shared" si="16"/>
        <v>7145.5</v>
      </c>
      <c r="G119" s="26">
        <f t="shared" si="17"/>
        <v>-2.5293000006058719E-2</v>
      </c>
      <c r="P119" s="1">
        <f t="shared" si="19"/>
        <v>-1.9978012957859127E-3</v>
      </c>
      <c r="Q119" s="27">
        <f t="shared" si="18"/>
        <v>27955.947999999997</v>
      </c>
      <c r="S119" s="27"/>
      <c r="AB119" s="1">
        <v>13</v>
      </c>
      <c r="AD119" s="1" t="s">
        <v>70</v>
      </c>
      <c r="AF119" s="1" t="s">
        <v>61</v>
      </c>
      <c r="AR119" s="1">
        <v>2823.5</v>
      </c>
      <c r="AS119" s="1">
        <v>4.6942849949118681E-3</v>
      </c>
    </row>
    <row r="120" spans="1:45">
      <c r="A120" s="30" t="s">
        <v>71</v>
      </c>
      <c r="B120" s="11" t="s">
        <v>54</v>
      </c>
      <c r="C120" s="26">
        <v>42976.493000000002</v>
      </c>
      <c r="D120" s="26"/>
      <c r="E120" s="1">
        <f t="shared" si="15"/>
        <v>7150.4303715891256</v>
      </c>
      <c r="F120" s="1">
        <f t="shared" si="16"/>
        <v>7150.5</v>
      </c>
      <c r="G120" s="26">
        <f t="shared" si="17"/>
        <v>-2.8523000000859611E-2</v>
      </c>
      <c r="P120" s="1">
        <f t="shared" si="19"/>
        <v>-2.0013578157858534E-3</v>
      </c>
      <c r="Q120" s="27">
        <f t="shared" si="18"/>
        <v>27957.993000000002</v>
      </c>
      <c r="S120" s="27"/>
      <c r="AR120" s="1">
        <v>2833</v>
      </c>
      <c r="AS120" s="1">
        <v>-2.3939769998833071E-2</v>
      </c>
    </row>
    <row r="121" spans="1:45">
      <c r="A121" s="30" t="s">
        <v>71</v>
      </c>
      <c r="B121" s="11"/>
      <c r="C121" s="26">
        <v>42982.427000000003</v>
      </c>
      <c r="D121" s="26"/>
      <c r="E121" s="1">
        <f t="shared" si="15"/>
        <v>7164.9160494671014</v>
      </c>
      <c r="F121" s="1">
        <f t="shared" si="16"/>
        <v>7165</v>
      </c>
      <c r="G121" s="26">
        <f t="shared" si="17"/>
        <v>-3.4390000000712462E-2</v>
      </c>
      <c r="P121" s="1">
        <f t="shared" si="19"/>
        <v>-2.0116290285356817E-3</v>
      </c>
      <c r="Q121" s="27">
        <f t="shared" si="18"/>
        <v>27963.927000000003</v>
      </c>
      <c r="S121" s="27"/>
      <c r="AA121" s="1" t="s">
        <v>76</v>
      </c>
      <c r="AB121" s="1">
        <v>8</v>
      </c>
      <c r="AD121" s="1" t="s">
        <v>77</v>
      </c>
      <c r="AF121" s="1" t="s">
        <v>61</v>
      </c>
      <c r="AR121" s="1">
        <v>3529</v>
      </c>
      <c r="AS121" s="1">
        <v>2.3599900014232844E-3</v>
      </c>
    </row>
    <row r="122" spans="1:45">
      <c r="A122" s="30" t="s">
        <v>71</v>
      </c>
      <c r="B122" s="11" t="s">
        <v>54</v>
      </c>
      <c r="C122" s="26">
        <v>42983.462</v>
      </c>
      <c r="D122" s="26"/>
      <c r="E122" s="1">
        <f t="shared" si="15"/>
        <v>7167.4426211899936</v>
      </c>
      <c r="F122" s="1">
        <f t="shared" si="16"/>
        <v>7167.5</v>
      </c>
      <c r="G122" s="26">
        <f t="shared" si="17"/>
        <v>-2.3505000004661269E-2</v>
      </c>
      <c r="P122" s="1">
        <f t="shared" si="19"/>
        <v>-2.0133935097856525E-3</v>
      </c>
      <c r="Q122" s="27">
        <f t="shared" si="18"/>
        <v>27964.962</v>
      </c>
      <c r="S122" s="27"/>
      <c r="AA122" s="1" t="s">
        <v>76</v>
      </c>
      <c r="AB122" s="1">
        <v>12</v>
      </c>
      <c r="AD122" s="1" t="s">
        <v>77</v>
      </c>
      <c r="AF122" s="1" t="s">
        <v>61</v>
      </c>
      <c r="AR122" s="1">
        <v>3692.5</v>
      </c>
      <c r="AS122" s="1">
        <v>1.5896750046522357E-3</v>
      </c>
    </row>
    <row r="123" spans="1:45">
      <c r="A123" s="30" t="s">
        <v>73</v>
      </c>
      <c r="B123" s="11" t="s">
        <v>54</v>
      </c>
      <c r="C123" s="26">
        <v>42983.482000000004</v>
      </c>
      <c r="D123" s="26"/>
      <c r="E123" s="1">
        <f t="shared" si="15"/>
        <v>7167.491443831992</v>
      </c>
      <c r="F123" s="1">
        <f t="shared" si="16"/>
        <v>7167.5</v>
      </c>
      <c r="G123" s="26">
        <f t="shared" si="17"/>
        <v>-3.5050000005867332E-3</v>
      </c>
      <c r="P123" s="1">
        <f t="shared" si="19"/>
        <v>-2.0133935097856525E-3</v>
      </c>
      <c r="Q123" s="27">
        <f t="shared" si="18"/>
        <v>27964.982000000004</v>
      </c>
      <c r="S123" s="27"/>
      <c r="AR123" s="1">
        <v>3751</v>
      </c>
      <c r="AS123" s="1">
        <v>-3.683189999719616E-3</v>
      </c>
    </row>
    <row r="124" spans="1:45">
      <c r="A124" s="30" t="s">
        <v>71</v>
      </c>
      <c r="B124" s="11"/>
      <c r="C124" s="26">
        <v>42984.491999999998</v>
      </c>
      <c r="D124" s="26"/>
      <c r="E124" s="1">
        <f t="shared" si="15"/>
        <v>7169.9569872523962</v>
      </c>
      <c r="F124" s="1">
        <f t="shared" si="16"/>
        <v>7170</v>
      </c>
      <c r="G124" s="26">
        <f t="shared" si="17"/>
        <v>-1.7620000005990732E-2</v>
      </c>
      <c r="P124" s="1">
        <f t="shared" si="19"/>
        <v>-2.0151561035356225E-3</v>
      </c>
      <c r="Q124" s="27">
        <f t="shared" si="18"/>
        <v>27965.991999999998</v>
      </c>
      <c r="S124" s="27"/>
      <c r="AA124" s="1" t="s">
        <v>81</v>
      </c>
      <c r="AF124" s="1" t="s">
        <v>82</v>
      </c>
      <c r="AR124" s="1">
        <v>4459</v>
      </c>
      <c r="AS124" s="1">
        <v>5.1682899938896298E-3</v>
      </c>
    </row>
    <row r="125" spans="1:45">
      <c r="A125" s="29" t="s">
        <v>57</v>
      </c>
      <c r="B125" s="25" t="s">
        <v>50</v>
      </c>
      <c r="C125" s="26">
        <v>42987.786099999998</v>
      </c>
      <c r="D125" s="26">
        <v>2.9999999999999997E-4</v>
      </c>
      <c r="E125" s="1">
        <f t="shared" si="15"/>
        <v>7177.9983205011013</v>
      </c>
      <c r="F125" s="1">
        <f t="shared" si="16"/>
        <v>7178</v>
      </c>
      <c r="G125" s="26">
        <f t="shared" si="17"/>
        <v>-6.88000007357914E-4</v>
      </c>
      <c r="K125" s="1">
        <f>+G125</f>
        <v>-6.88000007357914E-4</v>
      </c>
      <c r="P125" s="1">
        <f t="shared" si="19"/>
        <v>-2.0207837195355275E-3</v>
      </c>
      <c r="Q125" s="27">
        <f t="shared" si="18"/>
        <v>27969.286099999998</v>
      </c>
      <c r="R125" s="1">
        <f>+G125-P125</f>
        <v>1.3327837121776135E-3</v>
      </c>
      <c r="S125" s="27"/>
      <c r="AB125" s="1">
        <v>11</v>
      </c>
      <c r="AD125" s="1" t="s">
        <v>60</v>
      </c>
      <c r="AF125" s="1" t="s">
        <v>61</v>
      </c>
      <c r="AR125" s="1">
        <v>1056</v>
      </c>
      <c r="AS125" s="1">
        <v>-1.4864000695524737E-4</v>
      </c>
    </row>
    <row r="126" spans="1:45">
      <c r="A126" s="30" t="s">
        <v>71</v>
      </c>
      <c r="B126" s="11" t="s">
        <v>54</v>
      </c>
      <c r="C126" s="26">
        <v>42988.381000000001</v>
      </c>
      <c r="D126" s="26"/>
      <c r="E126" s="1">
        <f t="shared" si="15"/>
        <v>7179.4505499870575</v>
      </c>
      <c r="F126" s="1">
        <f t="shared" si="16"/>
        <v>7179.5</v>
      </c>
      <c r="G126" s="26">
        <f t="shared" si="17"/>
        <v>-2.0257000003766734E-2</v>
      </c>
      <c r="P126" s="1">
        <f t="shared" si="19"/>
        <v>-2.0218367457855097E-3</v>
      </c>
      <c r="Q126" s="27">
        <f t="shared" si="18"/>
        <v>27969.881000000001</v>
      </c>
      <c r="S126" s="27"/>
      <c r="AR126" s="1">
        <v>4482</v>
      </c>
      <c r="AS126" s="1">
        <v>2.7174199931323528E-3</v>
      </c>
    </row>
    <row r="127" spans="1:45">
      <c r="A127" s="30" t="s">
        <v>71</v>
      </c>
      <c r="B127" s="11"/>
      <c r="C127" s="26">
        <v>42989.406000000003</v>
      </c>
      <c r="D127" s="26"/>
      <c r="E127" s="1">
        <f t="shared" si="15"/>
        <v>7181.9527103889686</v>
      </c>
      <c r="F127" s="1">
        <f t="shared" si="16"/>
        <v>7182</v>
      </c>
      <c r="G127" s="26">
        <f t="shared" si="17"/>
        <v>-1.9372000002476852E-2</v>
      </c>
      <c r="P127" s="1">
        <f t="shared" si="19"/>
        <v>-2.0235902795354803E-3</v>
      </c>
      <c r="Q127" s="27">
        <f t="shared" si="18"/>
        <v>27970.906000000003</v>
      </c>
      <c r="S127" s="27"/>
      <c r="AR127" s="1">
        <v>4493</v>
      </c>
      <c r="AS127" s="1">
        <v>2.8148299970780499E-3</v>
      </c>
    </row>
    <row r="128" spans="1:45">
      <c r="A128" s="30" t="s">
        <v>73</v>
      </c>
      <c r="B128" s="11" t="s">
        <v>54</v>
      </c>
      <c r="C128" s="26">
        <v>42992.500999999997</v>
      </c>
      <c r="D128" s="26"/>
      <c r="E128" s="1">
        <f t="shared" si="15"/>
        <v>7189.508014236666</v>
      </c>
      <c r="F128" s="1">
        <f t="shared" si="16"/>
        <v>7189.5</v>
      </c>
      <c r="G128" s="26">
        <f t="shared" si="17"/>
        <v>3.2829999909154139E-3</v>
      </c>
      <c r="P128" s="1">
        <f t="shared" si="19"/>
        <v>-2.0288395557853918E-3</v>
      </c>
      <c r="Q128" s="27">
        <f t="shared" si="18"/>
        <v>27974.000999999997</v>
      </c>
      <c r="S128" s="27"/>
      <c r="AA128" s="1" t="s">
        <v>76</v>
      </c>
      <c r="AF128" s="1" t="s">
        <v>82</v>
      </c>
      <c r="AR128" s="1">
        <v>4495.5</v>
      </c>
      <c r="AS128" s="1">
        <v>3.3006049998220988E-3</v>
      </c>
    </row>
    <row r="129" spans="1:45">
      <c r="A129" s="30" t="s">
        <v>73</v>
      </c>
      <c r="B129" s="11"/>
      <c r="C129" s="26">
        <v>42996.364000000001</v>
      </c>
      <c r="D129" s="26"/>
      <c r="E129" s="1">
        <f t="shared" si="15"/>
        <v>7198.9381075367464</v>
      </c>
      <c r="F129" s="1">
        <f t="shared" si="16"/>
        <v>7199</v>
      </c>
      <c r="G129" s="26">
        <f t="shared" si="17"/>
        <v>-2.5354000004881527E-2</v>
      </c>
      <c r="P129" s="1">
        <f t="shared" si="19"/>
        <v>-2.0354642525352799E-3</v>
      </c>
      <c r="Q129" s="27">
        <f t="shared" si="18"/>
        <v>27977.864000000001</v>
      </c>
      <c r="S129" s="27"/>
      <c r="AR129" s="1">
        <v>5689</v>
      </c>
      <c r="AS129" s="1">
        <v>1.1969589999353047E-2</v>
      </c>
    </row>
    <row r="130" spans="1:45">
      <c r="A130" s="29" t="s">
        <v>74</v>
      </c>
      <c r="B130" s="25"/>
      <c r="C130" s="26">
        <v>43281.503700000001</v>
      </c>
      <c r="D130" s="26"/>
      <c r="E130" s="1">
        <f t="shared" si="15"/>
        <v>7895.0017820264275</v>
      </c>
      <c r="F130" s="1">
        <f t="shared" si="16"/>
        <v>7895</v>
      </c>
      <c r="G130" s="26">
        <f t="shared" si="17"/>
        <v>7.299999997485429E-4</v>
      </c>
      <c r="K130" s="1">
        <f>+G130</f>
        <v>7.299999997485429E-4</v>
      </c>
      <c r="P130" s="1">
        <f t="shared" si="19"/>
        <v>-2.4466652285270382E-3</v>
      </c>
      <c r="Q130" s="27">
        <f t="shared" si="18"/>
        <v>28263.003700000001</v>
      </c>
      <c r="R130" s="1">
        <f>+G130-P130</f>
        <v>3.1766652282755811E-3</v>
      </c>
      <c r="S130" s="27"/>
      <c r="AA130" s="1" t="s">
        <v>76</v>
      </c>
      <c r="AB130" s="1">
        <v>11</v>
      </c>
      <c r="AD130" s="1" t="s">
        <v>120</v>
      </c>
      <c r="AF130" s="1" t="s">
        <v>61</v>
      </c>
      <c r="AR130" s="1">
        <v>17917</v>
      </c>
      <c r="AS130" s="1">
        <v>2.44722700008424E-2</v>
      </c>
    </row>
    <row r="131" spans="1:45">
      <c r="A131" s="30" t="s">
        <v>75</v>
      </c>
      <c r="B131" s="11" t="s">
        <v>54</v>
      </c>
      <c r="C131" s="26">
        <v>43348.480000000003</v>
      </c>
      <c r="D131" s="26"/>
      <c r="E131" s="1">
        <f t="shared" si="15"/>
        <v>8058.4997778569787</v>
      </c>
      <c r="F131" s="1">
        <f t="shared" si="16"/>
        <v>8058.5</v>
      </c>
      <c r="G131" s="26">
        <f t="shared" si="17"/>
        <v>-9.1000001702923328E-5</v>
      </c>
      <c r="P131" s="1">
        <f t="shared" si="19"/>
        <v>-2.5220422437751029E-3</v>
      </c>
      <c r="Q131" s="27">
        <f t="shared" si="18"/>
        <v>28329.980000000003</v>
      </c>
      <c r="S131" s="27"/>
      <c r="AR131" s="1">
        <v>6276</v>
      </c>
      <c r="AS131" s="1">
        <v>9.2495599965332076E-3</v>
      </c>
    </row>
    <row r="132" spans="1:45">
      <c r="A132" s="30" t="s">
        <v>78</v>
      </c>
      <c r="B132" s="11"/>
      <c r="C132" s="26">
        <v>43372.438999999998</v>
      </c>
      <c r="D132" s="26"/>
      <c r="E132" s="1">
        <f t="shared" si="15"/>
        <v>8116.9868618270293</v>
      </c>
      <c r="F132" s="1">
        <f t="shared" si="16"/>
        <v>8117</v>
      </c>
      <c r="G132" s="26">
        <f t="shared" si="17"/>
        <v>-5.3820000030100346E-3</v>
      </c>
      <c r="P132" s="1">
        <f t="shared" si="19"/>
        <v>-2.5470509645244103E-3</v>
      </c>
      <c r="Q132" s="27">
        <f t="shared" si="18"/>
        <v>28353.938999999998</v>
      </c>
      <c r="S132" s="27"/>
      <c r="AA132" s="1" t="s">
        <v>76</v>
      </c>
      <c r="AF132" s="1" t="s">
        <v>82</v>
      </c>
      <c r="AR132" s="1">
        <v>6378.5</v>
      </c>
      <c r="AS132" s="1">
        <v>5.4663349947077222E-3</v>
      </c>
    </row>
    <row r="133" spans="1:45">
      <c r="A133" s="29" t="s">
        <v>79</v>
      </c>
      <c r="B133" s="25"/>
      <c r="C133" s="26">
        <v>43662.476999999999</v>
      </c>
      <c r="D133" s="26"/>
      <c r="E133" s="1">
        <f t="shared" si="15"/>
        <v>8825.0079336793133</v>
      </c>
      <c r="F133" s="1">
        <f t="shared" si="16"/>
        <v>8825</v>
      </c>
      <c r="G133" s="26">
        <f t="shared" si="17"/>
        <v>3.2499999942956492E-3</v>
      </c>
      <c r="K133" s="1">
        <f>+G133</f>
        <v>3.2499999942956492E-3</v>
      </c>
      <c r="P133" s="1">
        <f t="shared" si="19"/>
        <v>-2.7677756285160275E-3</v>
      </c>
      <c r="Q133" s="27">
        <f t="shared" si="18"/>
        <v>28643.976999999999</v>
      </c>
      <c r="R133" s="1">
        <f>+G133-P133</f>
        <v>6.0177756228116767E-3</v>
      </c>
      <c r="S133" s="27"/>
      <c r="AA133" s="1" t="s">
        <v>76</v>
      </c>
      <c r="AB133" s="1">
        <v>20</v>
      </c>
      <c r="AD133" s="1" t="s">
        <v>134</v>
      </c>
      <c r="AF133" s="1" t="s">
        <v>61</v>
      </c>
      <c r="AR133" s="1">
        <v>30403</v>
      </c>
      <c r="AS133" s="1">
        <v>0.12668693000159692</v>
      </c>
    </row>
    <row r="134" spans="1:45">
      <c r="A134" s="30" t="s">
        <v>80</v>
      </c>
      <c r="B134" s="11"/>
      <c r="C134" s="26">
        <v>43671.896399999998</v>
      </c>
      <c r="D134" s="26"/>
      <c r="E134" s="1">
        <f t="shared" si="15"/>
        <v>8848.0019333766086</v>
      </c>
      <c r="F134" s="1">
        <f t="shared" si="16"/>
        <v>8848</v>
      </c>
      <c r="G134" s="26">
        <f t="shared" si="17"/>
        <v>7.9199999163392931E-4</v>
      </c>
      <c r="K134" s="1">
        <f>+G134</f>
        <v>7.9199999163392931E-4</v>
      </c>
      <c r="P134" s="1">
        <f t="shared" si="19"/>
        <v>-2.7724072995157552E-3</v>
      </c>
      <c r="Q134" s="27">
        <f t="shared" si="18"/>
        <v>28653.396399999998</v>
      </c>
      <c r="R134" s="1">
        <f>+G134-P134</f>
        <v>3.5644072911496846E-3</v>
      </c>
      <c r="S134" s="27"/>
      <c r="AR134" s="1">
        <v>17995</v>
      </c>
      <c r="AS134" s="1">
        <v>1.1108449994935654E-2</v>
      </c>
    </row>
    <row r="135" spans="1:45">
      <c r="A135" s="29" t="s">
        <v>83</v>
      </c>
      <c r="B135" s="25"/>
      <c r="C135" s="26">
        <v>43676.402600000001</v>
      </c>
      <c r="D135" s="26">
        <v>2.9999999999999997E-4</v>
      </c>
      <c r="E135" s="1">
        <f t="shared" si="15"/>
        <v>8859.002162843035</v>
      </c>
      <c r="F135" s="1">
        <f t="shared" si="16"/>
        <v>8859</v>
      </c>
      <c r="G135" s="26">
        <f t="shared" si="17"/>
        <v>8.8599999435245991E-4</v>
      </c>
      <c r="K135" s="1">
        <f>+G135</f>
        <v>8.8599999435245991E-4</v>
      </c>
      <c r="P135" s="1">
        <f t="shared" si="19"/>
        <v>-2.774565972515625E-3</v>
      </c>
      <c r="Q135" s="27">
        <f t="shared" si="18"/>
        <v>28657.902600000001</v>
      </c>
      <c r="R135" s="1">
        <f>+G135-P135</f>
        <v>3.6605659668680849E-3</v>
      </c>
      <c r="S135" s="27"/>
      <c r="AR135" s="1">
        <v>18012</v>
      </c>
      <c r="AS135" s="1">
        <v>2.5131720001809299E-2</v>
      </c>
    </row>
    <row r="136" spans="1:45">
      <c r="A136" s="29" t="s">
        <v>83</v>
      </c>
      <c r="B136" s="25" t="s">
        <v>54</v>
      </c>
      <c r="C136" s="26">
        <v>43677.427199999998</v>
      </c>
      <c r="D136" s="26">
        <v>4.0000000000000002E-4</v>
      </c>
      <c r="E136" s="1">
        <f t="shared" si="15"/>
        <v>8861.5033467920966</v>
      </c>
      <c r="F136" s="1">
        <f t="shared" si="16"/>
        <v>8861.5</v>
      </c>
      <c r="G136" s="26">
        <f t="shared" si="17"/>
        <v>1.370999998471234E-3</v>
      </c>
      <c r="K136" s="1">
        <f>+G136</f>
        <v>1.370999998471234E-3</v>
      </c>
      <c r="P136" s="1">
        <f t="shared" si="19"/>
        <v>-2.7750514837655942E-3</v>
      </c>
      <c r="Q136" s="27">
        <f t="shared" si="18"/>
        <v>28658.927199999998</v>
      </c>
      <c r="R136" s="1">
        <f>+G136-P136</f>
        <v>4.1460514822368282E-3</v>
      </c>
      <c r="S136" s="27"/>
      <c r="AA136" s="1" t="s">
        <v>93</v>
      </c>
      <c r="AF136" s="1" t="s">
        <v>82</v>
      </c>
      <c r="AR136" s="1">
        <v>18883.5</v>
      </c>
      <c r="AS136" s="1">
        <v>2.7912885001569521E-2</v>
      </c>
    </row>
    <row r="137" spans="1:45">
      <c r="A137" s="30" t="s">
        <v>84</v>
      </c>
      <c r="B137" s="11"/>
      <c r="C137" s="26">
        <v>44166.347999999998</v>
      </c>
      <c r="D137" s="26"/>
      <c r="E137" s="1">
        <f t="shared" si="15"/>
        <v>10055.023605747389</v>
      </c>
      <c r="F137" s="1">
        <f t="shared" si="16"/>
        <v>10055</v>
      </c>
      <c r="G137" s="26">
        <f t="shared" si="17"/>
        <v>9.6699999921838753E-3</v>
      </c>
      <c r="P137" s="1">
        <f t="shared" si="19"/>
        <v>-2.7912932285014645E-3</v>
      </c>
      <c r="Q137" s="27">
        <f t="shared" si="18"/>
        <v>29147.847999999998</v>
      </c>
      <c r="S137" s="27"/>
      <c r="AA137" s="1" t="s">
        <v>76</v>
      </c>
      <c r="AF137" s="1" t="s">
        <v>82</v>
      </c>
      <c r="AR137" s="1">
        <v>6565.5</v>
      </c>
      <c r="AS137" s="1">
        <v>-3.9477694997913204E-2</v>
      </c>
    </row>
    <row r="138" spans="1:45">
      <c r="A138" s="29" t="s">
        <v>85</v>
      </c>
      <c r="B138" s="25"/>
      <c r="C138" s="26">
        <v>44406.8073</v>
      </c>
      <c r="D138" s="26">
        <v>6.9999999999999999E-4</v>
      </c>
      <c r="E138" s="1">
        <f t="shared" si="15"/>
        <v>10642.016521582042</v>
      </c>
      <c r="F138" s="1">
        <f t="shared" si="16"/>
        <v>10642</v>
      </c>
      <c r="G138" s="26">
        <f t="shared" si="17"/>
        <v>6.7679999992833473E-3</v>
      </c>
      <c r="K138" s="1">
        <f>+G138</f>
        <v>6.7679999992833473E-3</v>
      </c>
      <c r="P138" s="1">
        <f t="shared" si="19"/>
        <v>-2.6414632394945146E-3</v>
      </c>
      <c r="Q138" s="27">
        <f t="shared" si="18"/>
        <v>29388.3073</v>
      </c>
      <c r="R138" s="1">
        <f>+G138-P138</f>
        <v>9.4094632387778619E-3</v>
      </c>
      <c r="S138" s="27"/>
      <c r="AA138" s="1" t="s">
        <v>76</v>
      </c>
      <c r="AF138" s="1" t="s">
        <v>82</v>
      </c>
    </row>
    <row r="139" spans="1:45">
      <c r="A139" s="29" t="s">
        <v>85</v>
      </c>
      <c r="B139" s="25" t="s">
        <v>54</v>
      </c>
      <c r="C139" s="26">
        <v>44448.792199999996</v>
      </c>
      <c r="D139" s="26">
        <v>1.2999999999999999E-3</v>
      </c>
      <c r="E139" s="1">
        <f t="shared" si="15"/>
        <v>10744.507208663072</v>
      </c>
      <c r="F139" s="1">
        <f t="shared" si="16"/>
        <v>10744.5</v>
      </c>
      <c r="G139" s="26">
        <f t="shared" si="17"/>
        <v>2.9529999956139363E-3</v>
      </c>
      <c r="K139" s="1">
        <f>+G139</f>
        <v>2.9529999956139363E-3</v>
      </c>
      <c r="P139" s="1">
        <f t="shared" si="19"/>
        <v>-2.6046286857433001E-3</v>
      </c>
      <c r="Q139" s="27">
        <f t="shared" si="18"/>
        <v>29430.292199999996</v>
      </c>
      <c r="R139" s="1">
        <f>+G139-P139</f>
        <v>5.5576286813572365E-3</v>
      </c>
      <c r="S139" s="27"/>
      <c r="AA139" s="1" t="s">
        <v>76</v>
      </c>
      <c r="AB139" s="1">
        <v>17</v>
      </c>
      <c r="AD139" s="1" t="s">
        <v>134</v>
      </c>
      <c r="AF139" s="1" t="s">
        <v>61</v>
      </c>
      <c r="AR139" s="1">
        <v>30376</v>
      </c>
      <c r="AS139" s="1">
        <v>0.12732056000095326</v>
      </c>
    </row>
    <row r="140" spans="1:45">
      <c r="A140" s="30" t="s">
        <v>84</v>
      </c>
      <c r="B140" s="11" t="s">
        <v>54</v>
      </c>
      <c r="C140" s="26">
        <v>44525.351000000002</v>
      </c>
      <c r="D140" s="26"/>
      <c r="E140" s="1">
        <f t="shared" si="15"/>
        <v>10931.397352836349</v>
      </c>
      <c r="F140" s="1">
        <f t="shared" si="16"/>
        <v>10931.5</v>
      </c>
      <c r="G140" s="26">
        <f t="shared" si="17"/>
        <v>-4.2049000003316905E-2</v>
      </c>
      <c r="P140" s="1">
        <f t="shared" si="19"/>
        <v>-2.5292534737410867E-3</v>
      </c>
      <c r="Q140" s="27">
        <f t="shared" si="18"/>
        <v>29506.851000000002</v>
      </c>
      <c r="S140" s="27"/>
      <c r="AA140" s="1" t="s">
        <v>81</v>
      </c>
      <c r="AF140" s="1" t="s">
        <v>82</v>
      </c>
      <c r="AR140" s="1">
        <v>6580</v>
      </c>
      <c r="AS140" s="1">
        <v>6.659799997578375E-3</v>
      </c>
    </row>
    <row r="141" spans="1:45">
      <c r="A141" s="30" t="s">
        <v>84</v>
      </c>
      <c r="B141" s="11"/>
      <c r="C141" s="26">
        <v>44531.337</v>
      </c>
      <c r="D141" s="26"/>
      <c r="E141" s="1">
        <f t="shared" si="15"/>
        <v>10946.009969583485</v>
      </c>
      <c r="F141" s="1">
        <f t="shared" si="16"/>
        <v>10946</v>
      </c>
      <c r="G141" s="26">
        <f t="shared" si="17"/>
        <v>4.0840000001480803E-3</v>
      </c>
      <c r="P141" s="1">
        <f t="shared" si="19"/>
        <v>-2.5229676874909159E-3</v>
      </c>
      <c r="Q141" s="27">
        <f t="shared" si="18"/>
        <v>29512.837</v>
      </c>
      <c r="S141" s="27"/>
      <c r="AA141" s="1" t="s">
        <v>81</v>
      </c>
      <c r="AF141" s="1" t="s">
        <v>82</v>
      </c>
      <c r="AR141" s="1">
        <v>7115</v>
      </c>
      <c r="AS141" s="1">
        <v>-6.8435000139288604E-4</v>
      </c>
    </row>
    <row r="142" spans="1:45">
      <c r="A142" s="30" t="s">
        <v>86</v>
      </c>
      <c r="B142" s="11"/>
      <c r="C142" s="26">
        <v>44750.490100000003</v>
      </c>
      <c r="D142" s="26"/>
      <c r="E142" s="1">
        <f t="shared" si="15"/>
        <v>11480.991636681427</v>
      </c>
      <c r="F142" s="1">
        <f t="shared" si="16"/>
        <v>11481</v>
      </c>
      <c r="G142" s="26">
        <f t="shared" si="17"/>
        <v>-3.426000002946239E-3</v>
      </c>
      <c r="K142" s="1">
        <f>+G142</f>
        <v>-3.426000002946239E-3</v>
      </c>
      <c r="P142" s="1">
        <f t="shared" si="19"/>
        <v>-2.2466524924845792E-3</v>
      </c>
      <c r="Q142" s="27">
        <f t="shared" si="18"/>
        <v>29731.990100000003</v>
      </c>
      <c r="R142" s="1">
        <f>+G142-P142</f>
        <v>-1.1793475104616598E-3</v>
      </c>
      <c r="S142" s="27"/>
      <c r="AR142" s="1">
        <v>-1748</v>
      </c>
      <c r="AS142" s="1">
        <v>7.6611999975284562E-4</v>
      </c>
    </row>
    <row r="143" spans="1:45">
      <c r="A143" s="30" t="s">
        <v>86</v>
      </c>
      <c r="B143" s="11" t="s">
        <v>54</v>
      </c>
      <c r="C143" s="26">
        <v>44751.516199999998</v>
      </c>
      <c r="D143" s="26"/>
      <c r="E143" s="1">
        <f t="shared" si="15"/>
        <v>11483.496482328632</v>
      </c>
      <c r="F143" s="1">
        <f t="shared" si="16"/>
        <v>11483.5</v>
      </c>
      <c r="G143" s="26">
        <f t="shared" si="17"/>
        <v>-1.4410000076168217E-3</v>
      </c>
      <c r="K143" s="1">
        <f>+G143</f>
        <v>-1.4410000076168217E-3</v>
      </c>
      <c r="P143" s="1">
        <f t="shared" si="19"/>
        <v>-2.245158393734549E-3</v>
      </c>
      <c r="Q143" s="27">
        <f t="shared" si="18"/>
        <v>29733.016199999998</v>
      </c>
      <c r="R143" s="1">
        <f>+G143-P143</f>
        <v>8.0415838611772733E-4</v>
      </c>
      <c r="S143" s="27"/>
      <c r="AR143" s="1">
        <v>873</v>
      </c>
      <c r="AS143" s="1">
        <v>4.1262999729951844E-4</v>
      </c>
    </row>
    <row r="144" spans="1:45">
      <c r="A144" s="30" t="s">
        <v>87</v>
      </c>
      <c r="B144" s="11" t="s">
        <v>54</v>
      </c>
      <c r="C144" s="26">
        <v>44758.487999999998</v>
      </c>
      <c r="D144" s="26"/>
      <c r="E144" s="1">
        <f t="shared" si="15"/>
        <v>11500.515567099384</v>
      </c>
      <c r="F144" s="1">
        <f t="shared" si="16"/>
        <v>11500.5</v>
      </c>
      <c r="G144" s="26">
        <f t="shared" si="17"/>
        <v>6.3769999978831038E-3</v>
      </c>
      <c r="P144" s="1">
        <f t="shared" si="19"/>
        <v>-2.2349484657343474E-3</v>
      </c>
      <c r="Q144" s="27">
        <f t="shared" si="18"/>
        <v>29739.987999999998</v>
      </c>
      <c r="S144" s="27"/>
      <c r="AA144" s="1" t="s">
        <v>76</v>
      </c>
      <c r="AF144" s="1" t="s">
        <v>82</v>
      </c>
      <c r="AR144" s="1">
        <v>7117.5</v>
      </c>
      <c r="AS144" s="1">
        <v>1.3014249998377636E-3</v>
      </c>
    </row>
    <row r="145" spans="1:45">
      <c r="A145" s="29" t="s">
        <v>85</v>
      </c>
      <c r="B145" s="25"/>
      <c r="C145" s="26">
        <v>44780.812100000003</v>
      </c>
      <c r="D145" s="26">
        <v>5.0000000000000001E-4</v>
      </c>
      <c r="E145" s="1">
        <f t="shared" si="15"/>
        <v>11555.011644200113</v>
      </c>
      <c r="F145" s="1">
        <f t="shared" si="16"/>
        <v>11555</v>
      </c>
      <c r="G145" s="26">
        <f t="shared" si="17"/>
        <v>4.7699999995529652E-3</v>
      </c>
      <c r="K145" s="1">
        <f t="shared" ref="K145:K151" si="20">+G145</f>
        <v>4.7699999995529652E-3</v>
      </c>
      <c r="P145" s="1">
        <f t="shared" si="19"/>
        <v>-2.2016282284837048E-3</v>
      </c>
      <c r="Q145" s="27">
        <f t="shared" si="18"/>
        <v>29762.312100000003</v>
      </c>
      <c r="R145" s="1">
        <f>+G145-P145</f>
        <v>6.97162822803667E-3</v>
      </c>
      <c r="S145" s="27"/>
      <c r="AA145" s="1" t="s">
        <v>76</v>
      </c>
      <c r="AF145" s="1" t="s">
        <v>82</v>
      </c>
      <c r="AR145" s="1">
        <v>32216.5</v>
      </c>
      <c r="AS145" s="1">
        <v>0.14972811499319505</v>
      </c>
    </row>
    <row r="146" spans="1:45">
      <c r="A146" s="29" t="s">
        <v>85</v>
      </c>
      <c r="B146" s="25" t="s">
        <v>54</v>
      </c>
      <c r="C146" s="26">
        <v>44781.835699999996</v>
      </c>
      <c r="D146" s="26">
        <v>5.0000000000000001E-4</v>
      </c>
      <c r="E146" s="1">
        <f t="shared" si="15"/>
        <v>11557.510387017066</v>
      </c>
      <c r="F146" s="1">
        <f t="shared" si="16"/>
        <v>11557.5</v>
      </c>
      <c r="G146" s="26">
        <f t="shared" si="17"/>
        <v>4.254999992554076E-3</v>
      </c>
      <c r="K146" s="1">
        <f t="shared" si="20"/>
        <v>4.254999992554076E-3</v>
      </c>
      <c r="P146" s="1">
        <f t="shared" si="19"/>
        <v>-2.2000782597336732E-3</v>
      </c>
      <c r="Q146" s="27">
        <f t="shared" si="18"/>
        <v>29763.335699999996</v>
      </c>
      <c r="R146" s="1">
        <f>+G146-P146</f>
        <v>6.4550782522877492E-3</v>
      </c>
      <c r="S146" s="27"/>
      <c r="AR146" s="1">
        <v>32214</v>
      </c>
      <c r="AS146" s="1">
        <v>0.14954233999742428</v>
      </c>
    </row>
    <row r="147" spans="1:45">
      <c r="A147" s="29" t="s">
        <v>88</v>
      </c>
      <c r="B147" s="25" t="s">
        <v>54</v>
      </c>
      <c r="C147" s="26">
        <v>44795.346100000002</v>
      </c>
      <c r="D147" s="26"/>
      <c r="E147" s="1">
        <f t="shared" si="15"/>
        <v>11590.491058133117</v>
      </c>
      <c r="F147" s="1">
        <f t="shared" si="16"/>
        <v>11590.5</v>
      </c>
      <c r="G147" s="26">
        <f t="shared" si="17"/>
        <v>-3.6630000031436794E-3</v>
      </c>
      <c r="K147" s="1">
        <f t="shared" si="20"/>
        <v>-3.6630000031436794E-3</v>
      </c>
      <c r="P147" s="1">
        <f t="shared" si="19"/>
        <v>-2.1794417757332839E-3</v>
      </c>
      <c r="Q147" s="27">
        <f t="shared" si="18"/>
        <v>29776.846100000002</v>
      </c>
      <c r="R147" s="1">
        <f>+G147-P147</f>
        <v>-1.4835582274103955E-3</v>
      </c>
      <c r="S147" s="27"/>
      <c r="AR147" s="1">
        <v>-2398.5</v>
      </c>
      <c r="AS147" s="1">
        <v>1.4874650005367585E-3</v>
      </c>
    </row>
    <row r="148" spans="1:45">
      <c r="A148" s="29" t="s">
        <v>88</v>
      </c>
      <c r="B148" s="25" t="s">
        <v>50</v>
      </c>
      <c r="C148" s="26">
        <v>44796.3698</v>
      </c>
      <c r="D148" s="26"/>
      <c r="E148" s="1">
        <f t="shared" si="15"/>
        <v>11592.990045063292</v>
      </c>
      <c r="F148" s="1">
        <f t="shared" si="16"/>
        <v>11593</v>
      </c>
      <c r="G148" s="26">
        <f t="shared" si="17"/>
        <v>-4.0780000053928234E-3</v>
      </c>
      <c r="K148" s="1">
        <f t="shared" si="20"/>
        <v>-4.0780000053928234E-3</v>
      </c>
      <c r="P148" s="1">
        <f t="shared" si="19"/>
        <v>-2.1778650044832551E-3</v>
      </c>
      <c r="Q148" s="27">
        <f t="shared" si="18"/>
        <v>29777.8698</v>
      </c>
      <c r="R148" s="1">
        <f>+G148-P148</f>
        <v>-1.9001350009095683E-3</v>
      </c>
      <c r="S148" s="27"/>
      <c r="AR148" s="1">
        <v>-2479</v>
      </c>
      <c r="AS148" s="1">
        <v>-1.0344900001655333E-3</v>
      </c>
    </row>
    <row r="149" spans="1:45">
      <c r="A149" s="29" t="s">
        <v>88</v>
      </c>
      <c r="B149" s="25" t="s">
        <v>54</v>
      </c>
      <c r="C149" s="26">
        <v>44797.3946</v>
      </c>
      <c r="D149" s="26"/>
      <c r="E149" s="1">
        <f t="shared" ref="E149:E212" si="21">+(C149-C$7)/C$8</f>
        <v>11595.491717238778</v>
      </c>
      <c r="F149" s="1">
        <f t="shared" ref="F149:F212" si="22">ROUND(2*E149,0)/2</f>
        <v>11595.5</v>
      </c>
      <c r="G149" s="26">
        <f t="shared" ref="G149:G212" si="23">+C149-(C$7+F149*C$8)</f>
        <v>-3.3930000063264742E-3</v>
      </c>
      <c r="K149" s="1">
        <f t="shared" si="20"/>
        <v>-3.3930000063264742E-3</v>
      </c>
      <c r="P149" s="1">
        <f t="shared" si="19"/>
        <v>-2.1762863457332228E-3</v>
      </c>
      <c r="Q149" s="27">
        <f t="shared" ref="Q149:Q212" si="24">+C149-15018.5</f>
        <v>29778.8946</v>
      </c>
      <c r="R149" s="1">
        <f>+G149-P149</f>
        <v>-1.2167136605932515E-3</v>
      </c>
      <c r="S149" s="27"/>
      <c r="AR149" s="1">
        <v>-1707.5</v>
      </c>
      <c r="AS149" s="1">
        <v>-6.4843250074773096E-3</v>
      </c>
    </row>
    <row r="150" spans="1:45">
      <c r="A150" s="29" t="s">
        <v>88</v>
      </c>
      <c r="B150" s="25" t="s">
        <v>50</v>
      </c>
      <c r="C150" s="26">
        <v>44798.419099999999</v>
      </c>
      <c r="D150" s="26"/>
      <c r="E150" s="1">
        <f t="shared" si="21"/>
        <v>11597.992657074636</v>
      </c>
      <c r="F150" s="1">
        <f t="shared" si="22"/>
        <v>11598</v>
      </c>
      <c r="G150" s="26">
        <f t="shared" si="23"/>
        <v>-3.0080000069574453E-3</v>
      </c>
      <c r="K150" s="1">
        <f t="shared" si="20"/>
        <v>-3.0080000069574453E-3</v>
      </c>
      <c r="P150" s="1">
        <f t="shared" ref="P150:P213" si="25">+D$11+D$12*F150+D$13*F150^2</f>
        <v>-2.1747057994831939E-3</v>
      </c>
      <c r="Q150" s="27">
        <f t="shared" si="24"/>
        <v>29779.919099999999</v>
      </c>
      <c r="R150" s="1">
        <f t="shared" ref="R150:R201" si="26">+G150-P150</f>
        <v>-8.3329420747425137E-4</v>
      </c>
      <c r="S150" s="27"/>
      <c r="AR150" s="1">
        <v>-870</v>
      </c>
      <c r="AS150" s="1">
        <v>2.5029999960679561E-4</v>
      </c>
    </row>
    <row r="151" spans="1:45">
      <c r="A151" s="29" t="s">
        <v>88</v>
      </c>
      <c r="B151" s="25" t="s">
        <v>54</v>
      </c>
      <c r="C151" s="26">
        <v>44799.443400000004</v>
      </c>
      <c r="D151" s="26"/>
      <c r="E151" s="1">
        <f t="shared" si="21"/>
        <v>11600.493108684084</v>
      </c>
      <c r="F151" s="1">
        <f t="shared" si="22"/>
        <v>11600.5</v>
      </c>
      <c r="G151" s="26">
        <f t="shared" si="23"/>
        <v>-2.8230000025359914E-3</v>
      </c>
      <c r="K151" s="1">
        <f t="shared" si="20"/>
        <v>-2.8230000025359914E-3</v>
      </c>
      <c r="P151" s="1">
        <f t="shared" si="25"/>
        <v>-2.173123365733165E-3</v>
      </c>
      <c r="Q151" s="27">
        <f t="shared" si="24"/>
        <v>29780.943400000004</v>
      </c>
      <c r="R151" s="1">
        <f t="shared" si="26"/>
        <v>-6.4987663680282637E-4</v>
      </c>
      <c r="S151" s="27"/>
      <c r="AR151" s="1">
        <v>0</v>
      </c>
      <c r="AS151" s="1">
        <v>0</v>
      </c>
    </row>
    <row r="152" spans="1:45">
      <c r="A152" s="30" t="s">
        <v>89</v>
      </c>
      <c r="B152" s="11"/>
      <c r="C152" s="26">
        <v>44801.703399999999</v>
      </c>
      <c r="D152" s="26"/>
      <c r="E152" s="1">
        <f t="shared" si="21"/>
        <v>11606.010067228766</v>
      </c>
      <c r="F152" s="1">
        <f t="shared" si="22"/>
        <v>11606</v>
      </c>
      <c r="G152" s="26">
        <f t="shared" si="23"/>
        <v>4.1239999991375953E-3</v>
      </c>
      <c r="P152" s="1">
        <f t="shared" si="25"/>
        <v>-2.1696353674830991E-3</v>
      </c>
      <c r="Q152" s="27">
        <f t="shared" si="24"/>
        <v>29783.203399999999</v>
      </c>
      <c r="S152" s="27"/>
      <c r="AR152" s="1">
        <v>7134.5</v>
      </c>
      <c r="AS152" s="1">
        <v>9.1246949959895574E-3</v>
      </c>
    </row>
    <row r="153" spans="1:45">
      <c r="A153" s="30" t="s">
        <v>90</v>
      </c>
      <c r="B153" s="11" t="s">
        <v>54</v>
      </c>
      <c r="C153" s="26">
        <v>44815.425900000002</v>
      </c>
      <c r="D153" s="26"/>
      <c r="E153" s="1">
        <f t="shared" si="21"/>
        <v>11639.508502463099</v>
      </c>
      <c r="F153" s="1">
        <f t="shared" si="22"/>
        <v>11639.5</v>
      </c>
      <c r="G153" s="26">
        <f t="shared" si="23"/>
        <v>3.4830000004149042E-3</v>
      </c>
      <c r="P153" s="1">
        <f t="shared" si="25"/>
        <v>-2.1481930057327021E-3</v>
      </c>
      <c r="Q153" s="27">
        <f t="shared" si="24"/>
        <v>29796.925900000002</v>
      </c>
      <c r="S153" s="27"/>
      <c r="AR153" s="1">
        <v>7189</v>
      </c>
      <c r="AS153" s="1">
        <v>7.5345900040701963E-3</v>
      </c>
    </row>
    <row r="154" spans="1:45">
      <c r="A154" s="30" t="s">
        <v>90</v>
      </c>
      <c r="B154" s="11"/>
      <c r="C154" s="26">
        <v>44816.4496</v>
      </c>
      <c r="D154" s="26"/>
      <c r="E154" s="1">
        <f t="shared" si="21"/>
        <v>11642.007489393272</v>
      </c>
      <c r="F154" s="1">
        <f t="shared" si="22"/>
        <v>11642</v>
      </c>
      <c r="G154" s="26">
        <f t="shared" si="23"/>
        <v>3.0679999981657602E-3</v>
      </c>
      <c r="P154" s="1">
        <f t="shared" si="25"/>
        <v>-2.1465792394826724E-3</v>
      </c>
      <c r="Q154" s="27">
        <f t="shared" si="24"/>
        <v>29797.9496</v>
      </c>
      <c r="S154" s="27"/>
      <c r="AR154" s="1">
        <v>7191.5</v>
      </c>
      <c r="AS154" s="1">
        <v>7.0203649956965819E-3</v>
      </c>
    </row>
    <row r="155" spans="1:45">
      <c r="A155" s="30" t="s">
        <v>86</v>
      </c>
      <c r="B155" s="11" t="s">
        <v>54</v>
      </c>
      <c r="C155" s="26">
        <v>44825.250999999997</v>
      </c>
      <c r="D155" s="26"/>
      <c r="E155" s="1">
        <f t="shared" si="21"/>
        <v>11663.492869453121</v>
      </c>
      <c r="F155" s="1">
        <f t="shared" si="22"/>
        <v>11663.5</v>
      </c>
      <c r="G155" s="26">
        <f t="shared" si="23"/>
        <v>-2.921000006608665E-3</v>
      </c>
      <c r="K155" s="1">
        <f>+G155</f>
        <v>-2.921000006608665E-3</v>
      </c>
      <c r="P155" s="1">
        <f t="shared" si="25"/>
        <v>-2.1326229337324185E-3</v>
      </c>
      <c r="Q155" s="27">
        <f t="shared" si="24"/>
        <v>29806.750999999997</v>
      </c>
      <c r="R155" s="1">
        <f t="shared" si="26"/>
        <v>-7.8837707287624653E-4</v>
      </c>
      <c r="S155" s="27"/>
      <c r="AR155" s="1">
        <v>0</v>
      </c>
      <c r="AS155" s="1">
        <v>-1.0000000474974513E-4</v>
      </c>
    </row>
    <row r="156" spans="1:45">
      <c r="A156" s="30" t="s">
        <v>86</v>
      </c>
      <c r="B156" s="11"/>
      <c r="C156" s="26">
        <v>44826.2739</v>
      </c>
      <c r="D156" s="26"/>
      <c r="E156" s="1">
        <f t="shared" si="21"/>
        <v>11665.98990347763</v>
      </c>
      <c r="F156" s="1">
        <f t="shared" si="22"/>
        <v>11666</v>
      </c>
      <c r="G156" s="26">
        <f t="shared" si="23"/>
        <v>-4.1360000032000244E-3</v>
      </c>
      <c r="K156" s="1">
        <f>+G156</f>
        <v>-4.1360000032000244E-3</v>
      </c>
      <c r="P156" s="1">
        <f t="shared" si="25"/>
        <v>-2.1309910474823883E-3</v>
      </c>
      <c r="Q156" s="27">
        <f t="shared" si="24"/>
        <v>29807.7739</v>
      </c>
      <c r="R156" s="1">
        <f t="shared" si="26"/>
        <v>-2.0050089557176361E-3</v>
      </c>
      <c r="S156" s="27"/>
      <c r="AR156" s="1">
        <v>-3460</v>
      </c>
      <c r="AS156" s="1">
        <v>5.4873999979463406E-3</v>
      </c>
    </row>
    <row r="157" spans="1:45">
      <c r="A157" s="30" t="s">
        <v>91</v>
      </c>
      <c r="B157" s="11" t="s">
        <v>54</v>
      </c>
      <c r="C157" s="26">
        <v>44827.299200000001</v>
      </c>
      <c r="D157" s="26"/>
      <c r="E157" s="1">
        <f t="shared" si="21"/>
        <v>11668.49279621917</v>
      </c>
      <c r="F157" s="1">
        <f t="shared" si="22"/>
        <v>11668.5</v>
      </c>
      <c r="G157" s="26">
        <f t="shared" si="23"/>
        <v>-2.9510000022128224E-3</v>
      </c>
      <c r="K157" s="1">
        <f>+G157</f>
        <v>-2.9510000022128224E-3</v>
      </c>
      <c r="P157" s="1">
        <f t="shared" si="25"/>
        <v>-2.1293572737323581E-3</v>
      </c>
      <c r="Q157" s="27">
        <f t="shared" si="24"/>
        <v>29808.799200000001</v>
      </c>
      <c r="R157" s="1">
        <f t="shared" si="26"/>
        <v>-8.2164272848046435E-4</v>
      </c>
      <c r="S157" s="27"/>
      <c r="AR157" s="1">
        <v>-870</v>
      </c>
      <c r="AS157" s="1">
        <v>4.5029999455437064E-4</v>
      </c>
    </row>
    <row r="158" spans="1:45">
      <c r="A158" s="30" t="s">
        <v>91</v>
      </c>
      <c r="B158" s="11" t="s">
        <v>54</v>
      </c>
      <c r="C158" s="26">
        <v>44827.300499999998</v>
      </c>
      <c r="D158" s="26"/>
      <c r="E158" s="1">
        <f t="shared" si="21"/>
        <v>11668.49596969089</v>
      </c>
      <c r="F158" s="1">
        <f t="shared" si="22"/>
        <v>11668.5</v>
      </c>
      <c r="G158" s="26">
        <f t="shared" si="23"/>
        <v>-1.6510000059497543E-3</v>
      </c>
      <c r="K158" s="1">
        <f>+G158</f>
        <v>-1.6510000059497543E-3</v>
      </c>
      <c r="P158" s="1">
        <f t="shared" si="25"/>
        <v>-2.1293572737323581E-3</v>
      </c>
      <c r="Q158" s="27">
        <f t="shared" si="24"/>
        <v>29808.800499999998</v>
      </c>
      <c r="R158" s="1">
        <f t="shared" si="26"/>
        <v>4.7835726778260382E-4</v>
      </c>
      <c r="S158" s="27"/>
      <c r="AR158" s="1">
        <v>102.5</v>
      </c>
      <c r="AS158" s="1">
        <v>4.1677500121295452E-4</v>
      </c>
    </row>
    <row r="159" spans="1:45">
      <c r="A159" s="30" t="s">
        <v>94</v>
      </c>
      <c r="B159" s="11"/>
      <c r="C159" s="26">
        <v>45138.432000000001</v>
      </c>
      <c r="D159" s="26"/>
      <c r="E159" s="1">
        <f t="shared" si="21"/>
        <v>12428.009061482348</v>
      </c>
      <c r="F159" s="1">
        <f t="shared" si="22"/>
        <v>12428</v>
      </c>
      <c r="G159" s="26">
        <f t="shared" si="23"/>
        <v>3.7119999979040585E-3</v>
      </c>
      <c r="P159" s="1">
        <f t="shared" si="25"/>
        <v>-1.5456272194733674E-3</v>
      </c>
      <c r="Q159" s="27">
        <f t="shared" si="24"/>
        <v>30119.932000000001</v>
      </c>
      <c r="S159" s="27"/>
      <c r="AR159" s="1">
        <v>7224.5</v>
      </c>
      <c r="AS159" s="1">
        <v>-8.8740499631967396E-4</v>
      </c>
    </row>
    <row r="160" spans="1:45">
      <c r="A160" s="30" t="s">
        <v>94</v>
      </c>
      <c r="B160" s="11" t="s">
        <v>54</v>
      </c>
      <c r="C160" s="26">
        <v>45141.502</v>
      </c>
      <c r="D160" s="26"/>
      <c r="E160" s="1">
        <f t="shared" si="21"/>
        <v>12435.503337027572</v>
      </c>
      <c r="F160" s="1">
        <f t="shared" si="22"/>
        <v>12435.5</v>
      </c>
      <c r="G160" s="26">
        <f t="shared" si="23"/>
        <v>1.366999997117091E-3</v>
      </c>
      <c r="P160" s="1">
        <f t="shared" si="25"/>
        <v>-1.5389943057232784E-3</v>
      </c>
      <c r="Q160" s="27">
        <f t="shared" si="24"/>
        <v>30123.002</v>
      </c>
      <c r="S160" s="27"/>
      <c r="AR160" s="1">
        <v>7227</v>
      </c>
      <c r="AS160" s="1">
        <v>-1.3016299999435432E-3</v>
      </c>
    </row>
    <row r="161" spans="1:45">
      <c r="A161" s="30" t="s">
        <v>96</v>
      </c>
      <c r="B161" s="11"/>
      <c r="C161" s="26">
        <v>45144.575900000003</v>
      </c>
      <c r="D161" s="26"/>
      <c r="E161" s="1">
        <f t="shared" si="21"/>
        <v>12443.007132987996</v>
      </c>
      <c r="F161" s="1">
        <f t="shared" si="22"/>
        <v>12443</v>
      </c>
      <c r="G161" s="26">
        <f t="shared" si="23"/>
        <v>2.9219999996712431E-3</v>
      </c>
      <c r="K161" s="1">
        <f t="shared" ref="K161:K171" si="27">+G161</f>
        <v>2.9219999996712431E-3</v>
      </c>
      <c r="P161" s="1">
        <f t="shared" si="25"/>
        <v>-1.532344404473189E-3</v>
      </c>
      <c r="Q161" s="27">
        <f t="shared" si="24"/>
        <v>30126.075900000003</v>
      </c>
      <c r="R161" s="1">
        <f t="shared" si="26"/>
        <v>4.4543444041444322E-3</v>
      </c>
      <c r="S161" s="27"/>
      <c r="AA161" s="1" t="s">
        <v>76</v>
      </c>
      <c r="AB161" s="1">
        <v>10</v>
      </c>
      <c r="AD161" s="1" t="s">
        <v>131</v>
      </c>
      <c r="AF161" s="1" t="s">
        <v>61</v>
      </c>
      <c r="AR161" s="1">
        <v>26897.5</v>
      </c>
      <c r="AS161" s="1">
        <v>8.3353224996244535E-2</v>
      </c>
    </row>
    <row r="162" spans="1:45">
      <c r="A162" s="30" t="s">
        <v>86</v>
      </c>
      <c r="B162" s="11"/>
      <c r="C162" s="26">
        <v>45169.974900000001</v>
      </c>
      <c r="D162" s="26"/>
      <c r="E162" s="1">
        <f t="shared" si="21"/>
        <v>12505.009447181219</v>
      </c>
      <c r="F162" s="1">
        <f t="shared" si="22"/>
        <v>12505</v>
      </c>
      <c r="G162" s="26">
        <f t="shared" si="23"/>
        <v>3.8700000004610047E-3</v>
      </c>
      <c r="K162" s="1">
        <f t="shared" si="27"/>
        <v>3.8700000004610047E-3</v>
      </c>
      <c r="P162" s="1">
        <f t="shared" si="25"/>
        <v>-1.4767212284724565E-3</v>
      </c>
      <c r="Q162" s="27">
        <f t="shared" si="24"/>
        <v>30151.474900000001</v>
      </c>
      <c r="R162" s="1">
        <f t="shared" si="26"/>
        <v>5.3467212289334612E-3</v>
      </c>
      <c r="S162" s="27"/>
      <c r="AR162" s="1">
        <v>31272</v>
      </c>
      <c r="AS162" s="1">
        <v>0.13738231999741402</v>
      </c>
    </row>
    <row r="163" spans="1:45">
      <c r="A163" s="30" t="s">
        <v>86</v>
      </c>
      <c r="B163" s="11" t="s">
        <v>54</v>
      </c>
      <c r="C163" s="26">
        <v>45170.998800000001</v>
      </c>
      <c r="D163" s="26"/>
      <c r="E163" s="1">
        <f t="shared" si="21"/>
        <v>12507.508922337818</v>
      </c>
      <c r="F163" s="1">
        <f t="shared" si="22"/>
        <v>12507.5</v>
      </c>
      <c r="G163" s="26">
        <f t="shared" si="23"/>
        <v>3.6550000004353933E-3</v>
      </c>
      <c r="K163" s="1">
        <f t="shared" si="27"/>
        <v>3.6550000004353933E-3</v>
      </c>
      <c r="P163" s="1">
        <f t="shared" si="25"/>
        <v>-1.4744540097224243E-3</v>
      </c>
      <c r="Q163" s="27">
        <f t="shared" si="24"/>
        <v>30152.498800000001</v>
      </c>
      <c r="R163" s="1">
        <f t="shared" si="26"/>
        <v>5.1294540101578176E-3</v>
      </c>
      <c r="S163" s="27"/>
      <c r="AA163" s="1" t="s">
        <v>76</v>
      </c>
      <c r="AF163" s="1" t="s">
        <v>82</v>
      </c>
      <c r="AR163" s="1">
        <v>31259.5</v>
      </c>
      <c r="AS163" s="1">
        <v>0.13805344499996863</v>
      </c>
    </row>
    <row r="164" spans="1:45">
      <c r="A164" s="30" t="s">
        <v>96</v>
      </c>
      <c r="B164" s="11" t="s">
        <v>54</v>
      </c>
      <c r="C164" s="26">
        <v>45172.635499999997</v>
      </c>
      <c r="D164" s="26"/>
      <c r="E164" s="1">
        <f t="shared" si="21"/>
        <v>12511.504323244932</v>
      </c>
      <c r="F164" s="1">
        <f t="shared" si="22"/>
        <v>12511.5</v>
      </c>
      <c r="G164" s="26">
        <f t="shared" si="23"/>
        <v>1.7709999956423417E-3</v>
      </c>
      <c r="K164" s="1">
        <f t="shared" si="27"/>
        <v>1.7709999956423417E-3</v>
      </c>
      <c r="P164" s="1">
        <f t="shared" si="25"/>
        <v>-1.4708225337223789E-3</v>
      </c>
      <c r="Q164" s="27">
        <f t="shared" si="24"/>
        <v>30154.135499999997</v>
      </c>
      <c r="R164" s="1">
        <f t="shared" si="26"/>
        <v>3.2418225293647206E-3</v>
      </c>
      <c r="S164" s="27"/>
      <c r="AA164" s="1" t="s">
        <v>76</v>
      </c>
      <c r="AB164" s="1">
        <v>15</v>
      </c>
      <c r="AD164" s="1" t="s">
        <v>120</v>
      </c>
      <c r="AF164" s="1" t="s">
        <v>61</v>
      </c>
      <c r="AR164" s="1">
        <v>20631.5</v>
      </c>
      <c r="AS164" s="1">
        <v>3.8246764997893479E-2</v>
      </c>
    </row>
    <row r="165" spans="1:45">
      <c r="A165" s="30" t="s">
        <v>96</v>
      </c>
      <c r="B165" s="11"/>
      <c r="C165" s="26">
        <v>45175.708500000001</v>
      </c>
      <c r="D165" s="26"/>
      <c r="E165" s="1">
        <f t="shared" si="21"/>
        <v>12519.005922186467</v>
      </c>
      <c r="F165" s="1">
        <f t="shared" si="22"/>
        <v>12519</v>
      </c>
      <c r="G165" s="26">
        <f t="shared" si="23"/>
        <v>2.4259999991045333E-3</v>
      </c>
      <c r="K165" s="1">
        <f t="shared" si="27"/>
        <v>2.4259999991045333E-3</v>
      </c>
      <c r="P165" s="1">
        <f t="shared" si="25"/>
        <v>-1.4640004924722887E-3</v>
      </c>
      <c r="Q165" s="27">
        <f t="shared" si="24"/>
        <v>30157.208500000001</v>
      </c>
      <c r="R165" s="1">
        <f t="shared" si="26"/>
        <v>3.890000491576822E-3</v>
      </c>
      <c r="S165" s="27"/>
      <c r="AA165" s="1" t="s">
        <v>76</v>
      </c>
      <c r="AB165" s="1">
        <v>16</v>
      </c>
      <c r="AD165" s="1" t="s">
        <v>131</v>
      </c>
      <c r="AF165" s="1" t="s">
        <v>61</v>
      </c>
      <c r="AR165" s="1">
        <v>21527.5</v>
      </c>
      <c r="AS165" s="1">
        <v>4.1308525003842078E-2</v>
      </c>
    </row>
    <row r="166" spans="1:45">
      <c r="A166" s="29" t="s">
        <v>97</v>
      </c>
      <c r="B166" s="25"/>
      <c r="C166" s="26">
        <v>45183.492599999998</v>
      </c>
      <c r="D166" s="26"/>
      <c r="E166" s="1">
        <f t="shared" si="21"/>
        <v>12538.007938561574</v>
      </c>
      <c r="F166" s="1">
        <f t="shared" si="22"/>
        <v>12538</v>
      </c>
      <c r="G166" s="26">
        <f t="shared" si="23"/>
        <v>3.2519999949727207E-3</v>
      </c>
      <c r="K166" s="1">
        <f t="shared" si="27"/>
        <v>3.2519999949727207E-3</v>
      </c>
      <c r="P166" s="1">
        <f t="shared" si="25"/>
        <v>-1.4466419594720663E-3</v>
      </c>
      <c r="Q166" s="27">
        <f t="shared" si="24"/>
        <v>30164.992599999998</v>
      </c>
      <c r="R166" s="1">
        <f t="shared" si="26"/>
        <v>4.698641954444787E-3</v>
      </c>
      <c r="S166" s="27"/>
      <c r="AA166" s="1" t="s">
        <v>76</v>
      </c>
      <c r="AB166" s="1">
        <v>17</v>
      </c>
      <c r="AD166" s="1" t="s">
        <v>134</v>
      </c>
      <c r="AF166" s="1" t="s">
        <v>61</v>
      </c>
      <c r="AR166" s="1">
        <v>30439.5</v>
      </c>
      <c r="AS166" s="1">
        <v>0.12771924499975285</v>
      </c>
    </row>
    <row r="167" spans="1:45">
      <c r="A167" s="30" t="s">
        <v>96</v>
      </c>
      <c r="B167" s="11"/>
      <c r="C167" s="26">
        <v>45196.600100000003</v>
      </c>
      <c r="D167" s="26"/>
      <c r="E167" s="1">
        <f t="shared" si="21"/>
        <v>12570.005077554766</v>
      </c>
      <c r="F167" s="1">
        <f t="shared" si="22"/>
        <v>12570</v>
      </c>
      <c r="G167" s="26">
        <f t="shared" si="23"/>
        <v>2.0799999983864836E-3</v>
      </c>
      <c r="K167" s="1">
        <f t="shared" si="27"/>
        <v>2.0799999983864836E-3</v>
      </c>
      <c r="P167" s="1">
        <f t="shared" si="25"/>
        <v>-1.4171601034716867E-3</v>
      </c>
      <c r="Q167" s="27">
        <f t="shared" si="24"/>
        <v>30178.100100000003</v>
      </c>
      <c r="R167" s="1">
        <f t="shared" si="26"/>
        <v>3.4971601018581704E-3</v>
      </c>
      <c r="S167" s="27"/>
      <c r="AA167" s="1" t="s">
        <v>76</v>
      </c>
      <c r="AB167" s="1">
        <v>14</v>
      </c>
      <c r="AD167" s="1" t="s">
        <v>120</v>
      </c>
      <c r="AF167" s="1" t="s">
        <v>61</v>
      </c>
      <c r="AR167" s="1">
        <v>21493</v>
      </c>
      <c r="AS167" s="1">
        <v>4.8684829998819623E-2</v>
      </c>
    </row>
    <row r="168" spans="1:45">
      <c r="A168" s="30" t="s">
        <v>86</v>
      </c>
      <c r="B168" s="11"/>
      <c r="C168" s="26">
        <v>45197.011700000003</v>
      </c>
      <c r="D168" s="26"/>
      <c r="E168" s="1">
        <f t="shared" si="21"/>
        <v>12571.009847526888</v>
      </c>
      <c r="F168" s="1">
        <f t="shared" si="22"/>
        <v>12571</v>
      </c>
      <c r="G168" s="26">
        <f t="shared" si="23"/>
        <v>4.0339999977732077E-3</v>
      </c>
      <c r="K168" s="1">
        <f t="shared" si="27"/>
        <v>4.0339999977732077E-3</v>
      </c>
      <c r="P168" s="1">
        <f t="shared" si="25"/>
        <v>-1.4162338124716727E-3</v>
      </c>
      <c r="Q168" s="27">
        <f t="shared" si="24"/>
        <v>30178.511700000003</v>
      </c>
      <c r="R168" s="1">
        <f t="shared" si="26"/>
        <v>5.4502338102448804E-3</v>
      </c>
      <c r="S168" s="27"/>
      <c r="AA168" s="1" t="s">
        <v>76</v>
      </c>
      <c r="AF168" s="1" t="s">
        <v>82</v>
      </c>
      <c r="AR168" s="1">
        <v>31408.5</v>
      </c>
      <c r="AS168" s="1">
        <v>0.13814563499909127</v>
      </c>
    </row>
    <row r="169" spans="1:45">
      <c r="A169" s="30" t="s">
        <v>96</v>
      </c>
      <c r="B169" s="11"/>
      <c r="C169" s="26">
        <v>45207.659800000001</v>
      </c>
      <c r="D169" s="26"/>
      <c r="E169" s="1">
        <f t="shared" si="21"/>
        <v>12597.003266234744</v>
      </c>
      <c r="F169" s="1">
        <f t="shared" si="22"/>
        <v>12597</v>
      </c>
      <c r="G169" s="26">
        <f t="shared" si="23"/>
        <v>1.3379999945755117E-3</v>
      </c>
      <c r="K169" s="1">
        <f t="shared" si="27"/>
        <v>1.3379999945755117E-3</v>
      </c>
      <c r="P169" s="1">
        <f t="shared" si="25"/>
        <v>-1.3920442444713653E-3</v>
      </c>
      <c r="Q169" s="27">
        <f t="shared" si="24"/>
        <v>30189.159800000001</v>
      </c>
      <c r="R169" s="1">
        <f t="shared" si="26"/>
        <v>2.730044239046877E-3</v>
      </c>
      <c r="S169" s="27"/>
      <c r="AA169" s="1" t="s">
        <v>92</v>
      </c>
      <c r="AF169" s="1" t="s">
        <v>82</v>
      </c>
      <c r="AR169" s="1">
        <v>18825</v>
      </c>
      <c r="AS169" s="1">
        <v>1.3185750001866836E-2</v>
      </c>
    </row>
    <row r="170" spans="1:45">
      <c r="A170" s="29" t="s">
        <v>85</v>
      </c>
      <c r="B170" s="25"/>
      <c r="C170" s="26">
        <v>45512.846299999997</v>
      </c>
      <c r="D170" s="26">
        <v>5.9999999999999995E-4</v>
      </c>
      <c r="E170" s="1">
        <f t="shared" si="21"/>
        <v>13342.003827695118</v>
      </c>
      <c r="F170" s="1">
        <f t="shared" si="22"/>
        <v>13342</v>
      </c>
      <c r="G170" s="26">
        <f t="shared" si="23"/>
        <v>1.5679999924032018E-3</v>
      </c>
      <c r="K170" s="1">
        <f t="shared" si="27"/>
        <v>1.5679999924032018E-3</v>
      </c>
      <c r="P170" s="1">
        <f t="shared" si="25"/>
        <v>-6.1218643946254689E-4</v>
      </c>
      <c r="Q170" s="27">
        <f t="shared" si="24"/>
        <v>30494.346299999997</v>
      </c>
      <c r="R170" s="1">
        <f t="shared" si="26"/>
        <v>2.1801864318657486E-3</v>
      </c>
      <c r="S170" s="27"/>
      <c r="AA170" s="1" t="s">
        <v>76</v>
      </c>
      <c r="AF170" s="1" t="s">
        <v>82</v>
      </c>
      <c r="AR170" s="1">
        <v>19830.5</v>
      </c>
      <c r="AS170" s="1">
        <v>1.244445500196889E-2</v>
      </c>
    </row>
    <row r="171" spans="1:45">
      <c r="A171" s="29" t="s">
        <v>85</v>
      </c>
      <c r="B171" s="25" t="s">
        <v>54</v>
      </c>
      <c r="C171" s="26">
        <v>45513.87</v>
      </c>
      <c r="D171" s="26">
        <v>6.9999999999999999E-4</v>
      </c>
      <c r="E171" s="1">
        <f t="shared" si="21"/>
        <v>13344.502814625308</v>
      </c>
      <c r="F171" s="1">
        <f t="shared" si="22"/>
        <v>13344.5</v>
      </c>
      <c r="G171" s="26">
        <f t="shared" si="23"/>
        <v>1.1529999974300154E-3</v>
      </c>
      <c r="K171" s="1">
        <f t="shared" si="27"/>
        <v>1.1529999974300154E-3</v>
      </c>
      <c r="P171" s="1">
        <f t="shared" si="25"/>
        <v>-6.0928728571251617E-4</v>
      </c>
      <c r="Q171" s="27">
        <f t="shared" si="24"/>
        <v>30495.370000000003</v>
      </c>
      <c r="R171" s="1">
        <f t="shared" si="26"/>
        <v>1.7622872831425315E-3</v>
      </c>
      <c r="S171" s="27"/>
      <c r="AA171" s="1" t="s">
        <v>76</v>
      </c>
      <c r="AB171" s="1">
        <v>9</v>
      </c>
      <c r="AD171" s="1" t="s">
        <v>120</v>
      </c>
      <c r="AF171" s="1" t="s">
        <v>61</v>
      </c>
      <c r="AR171" s="1">
        <v>18817.5</v>
      </c>
      <c r="AS171" s="1">
        <v>1.5528424999502022E-2</v>
      </c>
    </row>
    <row r="172" spans="1:45">
      <c r="A172" s="30" t="s">
        <v>98</v>
      </c>
      <c r="B172" s="11"/>
      <c r="C172" s="26">
        <v>45518.539700000001</v>
      </c>
      <c r="D172" s="26"/>
      <c r="E172" s="1">
        <f t="shared" si="21"/>
        <v>13355.902169189978</v>
      </c>
      <c r="F172" s="1">
        <f t="shared" si="22"/>
        <v>13356</v>
      </c>
      <c r="G172" s="26">
        <f t="shared" si="23"/>
        <v>-4.007600000477396E-2</v>
      </c>
      <c r="P172" s="1">
        <f t="shared" si="25"/>
        <v>-5.959268674623798E-4</v>
      </c>
      <c r="Q172" s="27">
        <f t="shared" si="24"/>
        <v>30500.039700000001</v>
      </c>
      <c r="S172" s="27"/>
      <c r="AR172" s="1">
        <v>7229.5</v>
      </c>
      <c r="AS172" s="1">
        <v>-6.1585500225191936E-4</v>
      </c>
    </row>
    <row r="173" spans="1:45">
      <c r="A173" s="30" t="s">
        <v>94</v>
      </c>
      <c r="B173" s="11"/>
      <c r="C173" s="26">
        <v>45546.44</v>
      </c>
      <c r="D173" s="26"/>
      <c r="E173" s="1">
        <f t="shared" si="21"/>
        <v>13424.010487103496</v>
      </c>
      <c r="F173" s="1">
        <f t="shared" si="22"/>
        <v>13424</v>
      </c>
      <c r="G173" s="26">
        <f t="shared" si="23"/>
        <v>4.2959999991580844E-3</v>
      </c>
      <c r="P173" s="1">
        <f t="shared" si="25"/>
        <v>-5.1610982746157566E-4</v>
      </c>
      <c r="Q173" s="27">
        <f t="shared" si="24"/>
        <v>30527.940000000002</v>
      </c>
      <c r="S173" s="27"/>
      <c r="AR173" s="1">
        <v>7232</v>
      </c>
      <c r="AS173" s="1">
        <v>-2.3008000425761566E-4</v>
      </c>
    </row>
    <row r="174" spans="1:45">
      <c r="A174" s="30" t="s">
        <v>96</v>
      </c>
      <c r="B174" s="11"/>
      <c r="C174" s="26">
        <v>45554.630700000002</v>
      </c>
      <c r="D174" s="26"/>
      <c r="E174" s="1">
        <f t="shared" si="21"/>
        <v>13444.005067790235</v>
      </c>
      <c r="F174" s="1">
        <f t="shared" si="22"/>
        <v>13444</v>
      </c>
      <c r="G174" s="26">
        <f t="shared" si="23"/>
        <v>2.0759999970323406E-3</v>
      </c>
      <c r="K174" s="1">
        <f>+G174</f>
        <v>2.0759999970323406E-3</v>
      </c>
      <c r="P174" s="1">
        <f t="shared" si="25"/>
        <v>-4.9236846746133697E-4</v>
      </c>
      <c r="Q174" s="27">
        <f t="shared" si="24"/>
        <v>30536.130700000002</v>
      </c>
      <c r="R174" s="1">
        <f t="shared" si="26"/>
        <v>2.5683684644936776E-3</v>
      </c>
      <c r="S174" s="27"/>
      <c r="AA174" s="1" t="s">
        <v>76</v>
      </c>
      <c r="AB174" s="1">
        <v>16</v>
      </c>
      <c r="AD174" s="1" t="s">
        <v>120</v>
      </c>
      <c r="AF174" s="1" t="s">
        <v>61</v>
      </c>
      <c r="AR174" s="1">
        <v>20746</v>
      </c>
      <c r="AS174" s="1">
        <v>3.9115260005928576E-2</v>
      </c>
    </row>
    <row r="175" spans="1:45">
      <c r="A175" s="30" t="s">
        <v>99</v>
      </c>
      <c r="B175" s="11"/>
      <c r="C175" s="26">
        <v>45854.481</v>
      </c>
      <c r="D175" s="26"/>
      <c r="E175" s="1">
        <f t="shared" si="21"/>
        <v>14175.979260141674</v>
      </c>
      <c r="F175" s="1">
        <f t="shared" si="22"/>
        <v>14176</v>
      </c>
      <c r="G175" s="26">
        <f t="shared" si="23"/>
        <v>-8.4960000021965243E-3</v>
      </c>
      <c r="P175" s="1">
        <f t="shared" si="25"/>
        <v>4.5968537254732766E-4</v>
      </c>
      <c r="Q175" s="27">
        <f t="shared" si="24"/>
        <v>30835.981</v>
      </c>
      <c r="S175" s="27"/>
      <c r="AA175" s="1" t="s">
        <v>81</v>
      </c>
      <c r="AF175" s="1" t="s">
        <v>82</v>
      </c>
      <c r="AR175" s="1">
        <v>7234.5</v>
      </c>
      <c r="AS175" s="1">
        <v>-4.4304993934929371E-5</v>
      </c>
    </row>
    <row r="176" spans="1:45">
      <c r="A176" s="30" t="s">
        <v>100</v>
      </c>
      <c r="B176" s="11"/>
      <c r="C176" s="26">
        <v>45863.5</v>
      </c>
      <c r="D176" s="26"/>
      <c r="E176" s="1">
        <f t="shared" si="21"/>
        <v>14197.995830546366</v>
      </c>
      <c r="F176" s="1">
        <f t="shared" si="22"/>
        <v>14198</v>
      </c>
      <c r="G176" s="26">
        <f t="shared" si="23"/>
        <v>-1.7080000034184195E-3</v>
      </c>
      <c r="J176" s="1">
        <f>G176</f>
        <v>-1.7080000034184195E-3</v>
      </c>
      <c r="P176" s="1">
        <f t="shared" si="25"/>
        <v>4.9080380054759148E-4</v>
      </c>
      <c r="Q176" s="27">
        <f t="shared" si="24"/>
        <v>30845</v>
      </c>
      <c r="R176" s="1">
        <f t="shared" si="26"/>
        <v>-2.198803803966011E-3</v>
      </c>
      <c r="S176" s="27"/>
      <c r="AR176" s="1">
        <v>7240</v>
      </c>
      <c r="AS176" s="1">
        <v>6.9043999974383041E-3</v>
      </c>
    </row>
    <row r="177" spans="1:45">
      <c r="A177" s="30" t="s">
        <v>101</v>
      </c>
      <c r="B177" s="11"/>
      <c r="C177" s="26">
        <v>45911.447999999997</v>
      </c>
      <c r="D177" s="26" t="s">
        <v>102</v>
      </c>
      <c r="E177" s="1">
        <f t="shared" si="21"/>
        <v>14315.043232449465</v>
      </c>
      <c r="F177" s="1">
        <f t="shared" si="22"/>
        <v>14315</v>
      </c>
      <c r="G177" s="26">
        <f t="shared" si="23"/>
        <v>1.7709999992803205E-2</v>
      </c>
      <c r="P177" s="1">
        <f t="shared" si="25"/>
        <v>6.5875297154897525E-4</v>
      </c>
      <c r="Q177" s="27">
        <f t="shared" si="24"/>
        <v>30892.947999999997</v>
      </c>
      <c r="S177" s="27"/>
      <c r="AA177" s="1" t="s">
        <v>81</v>
      </c>
      <c r="AB177" s="1">
        <v>14</v>
      </c>
      <c r="AD177" s="1" t="s">
        <v>72</v>
      </c>
      <c r="AF177" s="1" t="s">
        <v>61</v>
      </c>
      <c r="AR177" s="1">
        <v>7273.5</v>
      </c>
      <c r="AS177" s="1">
        <v>6.2737850021221675E-3</v>
      </c>
    </row>
    <row r="178" spans="1:45">
      <c r="A178" s="30" t="s">
        <v>96</v>
      </c>
      <c r="B178" s="11"/>
      <c r="C178" s="26">
        <v>45925.769399999997</v>
      </c>
      <c r="D178" s="26"/>
      <c r="E178" s="1">
        <f t="shared" si="21"/>
        <v>14350.003661698134</v>
      </c>
      <c r="F178" s="1">
        <f t="shared" si="22"/>
        <v>14350</v>
      </c>
      <c r="G178" s="26">
        <f t="shared" si="23"/>
        <v>1.4999999912106432E-3</v>
      </c>
      <c r="K178" s="1">
        <f>+G178</f>
        <v>1.4999999912106432E-3</v>
      </c>
      <c r="P178" s="1">
        <f t="shared" si="25"/>
        <v>7.0979749654939001E-4</v>
      </c>
      <c r="Q178" s="27">
        <f t="shared" si="24"/>
        <v>30907.269399999997</v>
      </c>
      <c r="R178" s="1">
        <f t="shared" si="26"/>
        <v>7.902024946612532E-4</v>
      </c>
      <c r="S178" s="27"/>
      <c r="AA178" s="1" t="s">
        <v>81</v>
      </c>
      <c r="AB178" s="1">
        <v>24</v>
      </c>
      <c r="AD178" s="1" t="s">
        <v>126</v>
      </c>
      <c r="AF178" s="1" t="s">
        <v>61</v>
      </c>
      <c r="AR178" s="1">
        <v>19677</v>
      </c>
      <c r="AS178" s="1">
        <v>2.8057869996700902E-2</v>
      </c>
    </row>
    <row r="179" spans="1:45">
      <c r="A179" s="30" t="s">
        <v>96</v>
      </c>
      <c r="B179" s="11"/>
      <c r="C179" s="26">
        <v>45928.637600000002</v>
      </c>
      <c r="D179" s="26"/>
      <c r="E179" s="1">
        <f t="shared" si="21"/>
        <v>14357.00531678571</v>
      </c>
      <c r="F179" s="1">
        <f t="shared" si="22"/>
        <v>14357</v>
      </c>
      <c r="G179" s="26">
        <f t="shared" si="23"/>
        <v>2.1779999951831996E-3</v>
      </c>
      <c r="K179" s="1">
        <f>+G179</f>
        <v>2.1779999951831996E-3</v>
      </c>
      <c r="P179" s="1">
        <f t="shared" si="25"/>
        <v>7.2005079554947338E-4</v>
      </c>
      <c r="Q179" s="27">
        <f t="shared" si="24"/>
        <v>30910.137600000002</v>
      </c>
      <c r="R179" s="1">
        <f t="shared" si="26"/>
        <v>1.4579491996337263E-3</v>
      </c>
      <c r="S179" s="27"/>
      <c r="AA179" s="1" t="s">
        <v>76</v>
      </c>
      <c r="AB179" s="1">
        <v>10</v>
      </c>
      <c r="AD179" s="1" t="s">
        <v>120</v>
      </c>
      <c r="AF179" s="1" t="s">
        <v>61</v>
      </c>
      <c r="AR179" s="1">
        <v>21493</v>
      </c>
      <c r="AS179" s="1">
        <v>4.8684829998819623E-2</v>
      </c>
    </row>
    <row r="180" spans="1:45">
      <c r="A180" s="30" t="s">
        <v>103</v>
      </c>
      <c r="B180" s="11"/>
      <c r="C180" s="26">
        <v>45941.347000000002</v>
      </c>
      <c r="D180" s="26"/>
      <c r="E180" s="1">
        <f t="shared" si="21"/>
        <v>14388.030641090108</v>
      </c>
      <c r="F180" s="1">
        <f t="shared" si="22"/>
        <v>14388</v>
      </c>
      <c r="G180" s="26">
        <f t="shared" si="23"/>
        <v>1.2552000000141561E-2</v>
      </c>
      <c r="P180" s="1">
        <f t="shared" si="25"/>
        <v>7.6563614054984269E-4</v>
      </c>
      <c r="Q180" s="27">
        <f t="shared" si="24"/>
        <v>30922.847000000002</v>
      </c>
      <c r="S180" s="27"/>
      <c r="AA180" s="1" t="s">
        <v>81</v>
      </c>
      <c r="AB180" s="1">
        <v>12</v>
      </c>
      <c r="AD180" s="1" t="s">
        <v>72</v>
      </c>
      <c r="AF180" s="1" t="s">
        <v>61</v>
      </c>
      <c r="AR180" s="1">
        <v>7276</v>
      </c>
      <c r="AS180" s="1">
        <v>5.8595599984982982E-3</v>
      </c>
    </row>
    <row r="181" spans="1:45">
      <c r="A181" s="30" t="s">
        <v>96</v>
      </c>
      <c r="B181" s="11"/>
      <c r="C181" s="26">
        <v>45943.7952</v>
      </c>
      <c r="D181" s="26"/>
      <c r="E181" s="1">
        <f t="shared" si="21"/>
        <v>14394.007020695912</v>
      </c>
      <c r="F181" s="1">
        <f t="shared" si="22"/>
        <v>14394</v>
      </c>
      <c r="G181" s="26">
        <f t="shared" si="23"/>
        <v>2.8759999986505136E-3</v>
      </c>
      <c r="K181" s="1">
        <f>+G181</f>
        <v>2.8759999986505136E-3</v>
      </c>
      <c r="P181" s="1">
        <f t="shared" si="25"/>
        <v>7.7449263254990991E-4</v>
      </c>
      <c r="Q181" s="27">
        <f t="shared" si="24"/>
        <v>30925.2952</v>
      </c>
      <c r="R181" s="1">
        <f t="shared" si="26"/>
        <v>2.1015073661006037E-3</v>
      </c>
      <c r="S181" s="27"/>
      <c r="AA181" s="1" t="s">
        <v>81</v>
      </c>
      <c r="AB181" s="1">
        <v>22</v>
      </c>
      <c r="AD181" s="1" t="s">
        <v>126</v>
      </c>
      <c r="AF181" s="1" t="s">
        <v>61</v>
      </c>
      <c r="AR181" s="1">
        <v>25992</v>
      </c>
      <c r="AS181" s="1">
        <v>8.2525520003400743E-2</v>
      </c>
    </row>
    <row r="182" spans="1:45">
      <c r="A182" s="30" t="s">
        <v>103</v>
      </c>
      <c r="B182" s="11" t="s">
        <v>54</v>
      </c>
      <c r="C182" s="26">
        <v>45944.425999999999</v>
      </c>
      <c r="D182" s="26"/>
      <c r="E182" s="1">
        <f t="shared" si="21"/>
        <v>14395.546886824224</v>
      </c>
      <c r="F182" s="1">
        <f t="shared" si="22"/>
        <v>14395.5</v>
      </c>
      <c r="G182" s="26">
        <f t="shared" si="23"/>
        <v>1.9206999997550156E-2</v>
      </c>
      <c r="P182" s="1">
        <f t="shared" si="25"/>
        <v>7.7670845429992502E-4</v>
      </c>
      <c r="Q182" s="27">
        <f t="shared" si="24"/>
        <v>30925.925999999999</v>
      </c>
      <c r="S182" s="27"/>
      <c r="AA182" s="1" t="s">
        <v>81</v>
      </c>
      <c r="AF182" s="1" t="s">
        <v>82</v>
      </c>
      <c r="AR182" s="1">
        <v>7297.5</v>
      </c>
      <c r="AS182" s="1">
        <v>-1.2277500354684889E-4</v>
      </c>
    </row>
    <row r="183" spans="1:45">
      <c r="A183" s="30" t="s">
        <v>104</v>
      </c>
      <c r="B183" s="11"/>
      <c r="C183" s="26">
        <v>46235.45</v>
      </c>
      <c r="D183" s="26"/>
      <c r="E183" s="1">
        <f t="shared" si="21"/>
        <v>15105.974914926532</v>
      </c>
      <c r="F183" s="1">
        <f t="shared" si="22"/>
        <v>15106</v>
      </c>
      <c r="G183" s="26">
        <f t="shared" si="23"/>
        <v>-1.0276000008161645E-2</v>
      </c>
      <c r="P183" s="1">
        <f t="shared" si="25"/>
        <v>1.9026566325583416E-3</v>
      </c>
      <c r="Q183" s="27">
        <f t="shared" si="24"/>
        <v>31216.949999999997</v>
      </c>
      <c r="S183" s="27"/>
      <c r="AA183" s="1" t="s">
        <v>81</v>
      </c>
      <c r="AF183" s="1" t="s">
        <v>82</v>
      </c>
      <c r="AR183" s="1">
        <v>7300</v>
      </c>
      <c r="AS183" s="1">
        <v>-1.3370000015129335E-3</v>
      </c>
    </row>
    <row r="184" spans="1:45">
      <c r="A184" s="30" t="s">
        <v>104</v>
      </c>
      <c r="B184" s="11"/>
      <c r="C184" s="26">
        <v>46260.434999999998</v>
      </c>
      <c r="D184" s="26"/>
      <c r="E184" s="1">
        <f t="shared" si="21"/>
        <v>15166.966600430602</v>
      </c>
      <c r="F184" s="1">
        <f t="shared" si="22"/>
        <v>15167</v>
      </c>
      <c r="G184" s="26">
        <f t="shared" si="23"/>
        <v>-1.3682000004337169E-2</v>
      </c>
      <c r="P184" s="1">
        <f t="shared" si="25"/>
        <v>2.0064312355590613E-3</v>
      </c>
      <c r="Q184" s="27">
        <f t="shared" si="24"/>
        <v>31241.934999999998</v>
      </c>
      <c r="S184" s="27"/>
      <c r="AA184" s="1" t="s">
        <v>92</v>
      </c>
      <c r="AF184" s="1" t="s">
        <v>82</v>
      </c>
      <c r="AR184" s="1">
        <v>7302.5</v>
      </c>
      <c r="AS184" s="1">
        <v>-1.5122500190045685E-4</v>
      </c>
    </row>
    <row r="185" spans="1:45">
      <c r="A185" s="30" t="s">
        <v>106</v>
      </c>
      <c r="B185" s="11"/>
      <c r="C185" s="26">
        <v>46260.485000000001</v>
      </c>
      <c r="D185" s="26"/>
      <c r="E185" s="1">
        <f t="shared" si="21"/>
        <v>15167.08865703558</v>
      </c>
      <c r="F185" s="1">
        <f t="shared" si="22"/>
        <v>15167</v>
      </c>
      <c r="G185" s="26">
        <f t="shared" si="23"/>
        <v>3.6317999998573214E-2</v>
      </c>
      <c r="P185" s="1">
        <f t="shared" si="25"/>
        <v>2.0064312355590613E-3</v>
      </c>
      <c r="Q185" s="27">
        <f t="shared" si="24"/>
        <v>31241.985000000001</v>
      </c>
      <c r="S185" s="27"/>
      <c r="AA185" s="1" t="s">
        <v>93</v>
      </c>
      <c r="AF185" s="1" t="s">
        <v>82</v>
      </c>
      <c r="AR185" s="1">
        <v>7302.5</v>
      </c>
      <c r="AS185" s="1">
        <v>1.1487749943626113E-3</v>
      </c>
    </row>
    <row r="186" spans="1:45">
      <c r="A186" s="30" t="s">
        <v>99</v>
      </c>
      <c r="B186" s="11"/>
      <c r="C186" s="26">
        <v>46271.481</v>
      </c>
      <c r="D186" s="26"/>
      <c r="E186" s="1">
        <f t="shared" si="21"/>
        <v>15193.931345600828</v>
      </c>
      <c r="F186" s="1">
        <f t="shared" si="22"/>
        <v>15194</v>
      </c>
      <c r="G186" s="26">
        <f t="shared" si="23"/>
        <v>-2.8124000004027039E-2</v>
      </c>
      <c r="P186" s="1">
        <f t="shared" si="25"/>
        <v>2.0527230325593851E-3</v>
      </c>
      <c r="Q186" s="27">
        <f t="shared" si="24"/>
        <v>31252.981</v>
      </c>
      <c r="S186" s="27"/>
      <c r="AA186" s="1" t="s">
        <v>95</v>
      </c>
      <c r="AF186" s="1" t="s">
        <v>82</v>
      </c>
      <c r="AR186" s="1">
        <v>8062</v>
      </c>
      <c r="AS186" s="1">
        <v>6.7472200025804341E-3</v>
      </c>
    </row>
    <row r="187" spans="1:45">
      <c r="A187" s="30" t="s">
        <v>99</v>
      </c>
      <c r="B187" s="11"/>
      <c r="C187" s="26">
        <v>46271.481</v>
      </c>
      <c r="D187" s="26"/>
      <c r="E187" s="1">
        <f t="shared" si="21"/>
        <v>15193.931345600828</v>
      </c>
      <c r="F187" s="1">
        <f t="shared" si="22"/>
        <v>15194</v>
      </c>
      <c r="G187" s="26">
        <f t="shared" si="23"/>
        <v>-2.8124000004027039E-2</v>
      </c>
      <c r="P187" s="1">
        <f t="shared" si="25"/>
        <v>2.0527230325593851E-3</v>
      </c>
      <c r="Q187" s="27">
        <f t="shared" si="24"/>
        <v>31252.981</v>
      </c>
      <c r="S187" s="27"/>
      <c r="AA187" s="1" t="s">
        <v>95</v>
      </c>
      <c r="AF187" s="1" t="s">
        <v>82</v>
      </c>
      <c r="AR187" s="1">
        <v>8069.5</v>
      </c>
      <c r="AS187" s="1">
        <v>4.4045449976692908E-3</v>
      </c>
    </row>
    <row r="188" spans="1:45">
      <c r="A188" s="30" t="s">
        <v>107</v>
      </c>
      <c r="B188" s="11" t="s">
        <v>54</v>
      </c>
      <c r="C188" s="26">
        <v>46318.428</v>
      </c>
      <c r="D188" s="26"/>
      <c r="E188" s="1">
        <f t="shared" si="21"/>
        <v>15308.535174272412</v>
      </c>
      <c r="F188" s="1">
        <f t="shared" si="22"/>
        <v>15308.5</v>
      </c>
      <c r="G188" s="26">
        <f t="shared" si="23"/>
        <v>1.4408999995794147E-2</v>
      </c>
      <c r="P188" s="1">
        <f t="shared" si="25"/>
        <v>2.2514810063107363E-3</v>
      </c>
      <c r="Q188" s="27">
        <f t="shared" si="24"/>
        <v>31299.928</v>
      </c>
      <c r="S188" s="27"/>
      <c r="AA188" s="1" t="s">
        <v>81</v>
      </c>
      <c r="AF188" s="1" t="s">
        <v>82</v>
      </c>
      <c r="AR188" s="1">
        <v>8077</v>
      </c>
      <c r="AS188" s="1">
        <v>5.9618700033752248E-3</v>
      </c>
    </row>
    <row r="189" spans="1:45">
      <c r="A189" s="30" t="s">
        <v>108</v>
      </c>
      <c r="B189" s="11"/>
      <c r="C189" s="26">
        <v>46585.315000000002</v>
      </c>
      <c r="D189" s="26"/>
      <c r="E189" s="1">
        <f t="shared" si="21"/>
        <v>15960.041596890971</v>
      </c>
      <c r="F189" s="1">
        <f t="shared" si="22"/>
        <v>15960</v>
      </c>
      <c r="G189" s="26">
        <f t="shared" si="23"/>
        <v>1.7039999998814892E-2</v>
      </c>
      <c r="P189" s="1">
        <f t="shared" si="25"/>
        <v>3.4577615965684511E-3</v>
      </c>
      <c r="Q189" s="27">
        <f t="shared" si="24"/>
        <v>31566.815000000002</v>
      </c>
      <c r="S189" s="27"/>
      <c r="AA189" s="1" t="s">
        <v>81</v>
      </c>
      <c r="AF189" s="1" t="s">
        <v>82</v>
      </c>
      <c r="AR189" s="1">
        <v>8139</v>
      </c>
      <c r="AS189" s="1">
        <v>6.9290899991756305E-3</v>
      </c>
    </row>
    <row r="190" spans="1:45">
      <c r="A190" s="30" t="s">
        <v>108</v>
      </c>
      <c r="B190" s="11"/>
      <c r="C190" s="26">
        <v>46587.334999999999</v>
      </c>
      <c r="D190" s="26"/>
      <c r="E190" s="1">
        <f t="shared" si="21"/>
        <v>15964.972683731798</v>
      </c>
      <c r="F190" s="1">
        <f t="shared" si="22"/>
        <v>15965</v>
      </c>
      <c r="G190" s="26">
        <f t="shared" si="23"/>
        <v>-1.1190000004717149E-2</v>
      </c>
      <c r="P190" s="1">
        <f t="shared" si="25"/>
        <v>3.4675149715685111E-3</v>
      </c>
      <c r="Q190" s="27">
        <f t="shared" si="24"/>
        <v>31568.834999999999</v>
      </c>
      <c r="S190" s="27"/>
      <c r="AA190" s="1" t="s">
        <v>81</v>
      </c>
      <c r="AF190" s="1" t="s">
        <v>82</v>
      </c>
      <c r="AR190" s="1">
        <v>8141.5</v>
      </c>
      <c r="AS190" s="1">
        <v>6.7148649977752939E-3</v>
      </c>
    </row>
    <row r="191" spans="1:45">
      <c r="A191" s="30" t="s">
        <v>110</v>
      </c>
      <c r="B191" s="11"/>
      <c r="C191" s="26">
        <v>46591.442999999999</v>
      </c>
      <c r="D191" s="26"/>
      <c r="E191" s="1">
        <f t="shared" si="21"/>
        <v>15975.000854396225</v>
      </c>
      <c r="F191" s="1">
        <f t="shared" si="22"/>
        <v>15975</v>
      </c>
      <c r="G191" s="26">
        <f t="shared" si="23"/>
        <v>3.4999999479623511E-4</v>
      </c>
      <c r="P191" s="1">
        <f t="shared" si="25"/>
        <v>3.4870443715686317E-3</v>
      </c>
      <c r="Q191" s="27">
        <f t="shared" si="24"/>
        <v>31572.942999999999</v>
      </c>
      <c r="S191" s="27"/>
      <c r="AA191" s="1" t="s">
        <v>81</v>
      </c>
      <c r="AF191" s="1" t="s">
        <v>82</v>
      </c>
      <c r="AR191" s="1">
        <v>8145.5</v>
      </c>
      <c r="AS191" s="1">
        <v>4.8321049980586395E-3</v>
      </c>
    </row>
    <row r="192" spans="1:45">
      <c r="A192" s="30" t="s">
        <v>111</v>
      </c>
      <c r="B192" s="11"/>
      <c r="C192" s="26">
        <v>46593.489000000001</v>
      </c>
      <c r="D192" s="26"/>
      <c r="E192" s="1">
        <f t="shared" si="21"/>
        <v>15979.995410671649</v>
      </c>
      <c r="F192" s="1">
        <f t="shared" si="22"/>
        <v>15980</v>
      </c>
      <c r="G192" s="26">
        <f t="shared" si="23"/>
        <v>-1.8800000034389086E-3</v>
      </c>
      <c r="N192" s="1">
        <f>+G192</f>
        <v>-1.8800000034389086E-3</v>
      </c>
      <c r="P192" s="1">
        <f t="shared" si="25"/>
        <v>3.4968203965686853E-3</v>
      </c>
      <c r="Q192" s="27">
        <f t="shared" si="24"/>
        <v>31574.989000000001</v>
      </c>
      <c r="R192" s="1">
        <f t="shared" si="26"/>
        <v>-5.3768204000075939E-3</v>
      </c>
      <c r="S192" s="27"/>
      <c r="AR192" s="1">
        <v>38</v>
      </c>
      <c r="AS192" s="1">
        <v>6.3779996708035469E-5</v>
      </c>
    </row>
    <row r="193" spans="1:45">
      <c r="A193" s="30" t="s">
        <v>108</v>
      </c>
      <c r="B193" s="11"/>
      <c r="C193" s="26">
        <v>46603.339</v>
      </c>
      <c r="D193" s="26"/>
      <c r="E193" s="1">
        <f t="shared" si="21"/>
        <v>16004.040561850956</v>
      </c>
      <c r="F193" s="1">
        <f t="shared" si="22"/>
        <v>16004</v>
      </c>
      <c r="G193" s="26">
        <f t="shared" si="23"/>
        <v>1.6615999993518926E-2</v>
      </c>
      <c r="P193" s="1">
        <f t="shared" si="25"/>
        <v>3.5438504125689732E-3</v>
      </c>
      <c r="Q193" s="27">
        <f t="shared" si="24"/>
        <v>31584.839</v>
      </c>
      <c r="S193" s="27"/>
      <c r="AA193" s="1" t="s">
        <v>81</v>
      </c>
      <c r="AF193" s="1" t="s">
        <v>82</v>
      </c>
      <c r="AR193" s="1">
        <v>8153</v>
      </c>
      <c r="AS193" s="1">
        <v>5.4894299973966554E-3</v>
      </c>
    </row>
    <row r="194" spans="1:45">
      <c r="A194" s="30" t="s">
        <v>110</v>
      </c>
      <c r="B194" s="11"/>
      <c r="C194" s="26">
        <v>46610.330999999998</v>
      </c>
      <c r="D194" s="26"/>
      <c r="E194" s="1">
        <f t="shared" si="21"/>
        <v>16021.108957490113</v>
      </c>
      <c r="F194" s="1">
        <f t="shared" si="22"/>
        <v>16021</v>
      </c>
      <c r="G194" s="26">
        <f t="shared" si="23"/>
        <v>4.4633999998040963E-2</v>
      </c>
      <c r="P194" s="1">
        <f t="shared" si="25"/>
        <v>3.5772685875691754E-3</v>
      </c>
      <c r="Q194" s="27">
        <f t="shared" si="24"/>
        <v>31591.830999999998</v>
      </c>
      <c r="S194" s="27"/>
      <c r="AR194" s="1">
        <v>8172</v>
      </c>
      <c r="AS194" s="1">
        <v>6.3213199973688461E-3</v>
      </c>
    </row>
    <row r="195" spans="1:45">
      <c r="A195" s="30" t="s">
        <v>110</v>
      </c>
      <c r="B195" s="11"/>
      <c r="C195" s="26">
        <v>46612.358</v>
      </c>
      <c r="D195" s="26"/>
      <c r="E195" s="1">
        <f t="shared" si="21"/>
        <v>16026.057132255648</v>
      </c>
      <c r="F195" s="1">
        <f t="shared" si="22"/>
        <v>16026</v>
      </c>
      <c r="G195" s="26">
        <f t="shared" si="23"/>
        <v>2.3403999999572989E-2</v>
      </c>
      <c r="P195" s="1">
        <f t="shared" si="25"/>
        <v>3.5871140725692308E-3</v>
      </c>
      <c r="Q195" s="27">
        <f t="shared" si="24"/>
        <v>31593.858</v>
      </c>
      <c r="S195" s="27"/>
      <c r="AA195" s="1" t="s">
        <v>81</v>
      </c>
      <c r="AF195" s="1" t="s">
        <v>82</v>
      </c>
      <c r="AR195" s="1">
        <v>8204</v>
      </c>
      <c r="AS195" s="1">
        <v>5.1592400050139986E-3</v>
      </c>
    </row>
    <row r="196" spans="1:45">
      <c r="A196" s="30" t="s">
        <v>112</v>
      </c>
      <c r="B196" s="11"/>
      <c r="C196" s="26">
        <v>46705.328000000001</v>
      </c>
      <c r="D196" s="26"/>
      <c r="E196" s="1">
        <f t="shared" si="21"/>
        <v>16253.009183538954</v>
      </c>
      <c r="F196" s="1">
        <f t="shared" si="22"/>
        <v>16253</v>
      </c>
      <c r="G196" s="26">
        <f t="shared" si="23"/>
        <v>3.7620000002789311E-3</v>
      </c>
      <c r="N196" s="1">
        <f>+G196</f>
        <v>3.7620000002789311E-3</v>
      </c>
      <c r="P196" s="1">
        <f t="shared" si="25"/>
        <v>4.042051355571924E-3</v>
      </c>
      <c r="Q196" s="27">
        <f t="shared" si="24"/>
        <v>31686.828000000001</v>
      </c>
      <c r="R196" s="1">
        <f t="shared" si="26"/>
        <v>-2.8005135529299285E-4</v>
      </c>
      <c r="S196" s="27"/>
      <c r="AA196" s="1" t="s">
        <v>76</v>
      </c>
      <c r="AF196" s="1" t="s">
        <v>82</v>
      </c>
      <c r="AR196" s="1">
        <v>31262</v>
      </c>
      <c r="AS196" s="1">
        <v>0.13803922000079183</v>
      </c>
    </row>
    <row r="197" spans="1:45">
      <c r="A197" s="30" t="s">
        <v>112</v>
      </c>
      <c r="B197" s="11"/>
      <c r="C197" s="26">
        <v>46705.334999999999</v>
      </c>
      <c r="D197" s="26"/>
      <c r="E197" s="1">
        <f t="shared" si="21"/>
        <v>16253.026271463643</v>
      </c>
      <c r="F197" s="1">
        <f t="shared" si="22"/>
        <v>16253</v>
      </c>
      <c r="G197" s="26">
        <f t="shared" si="23"/>
        <v>1.076199999806704E-2</v>
      </c>
      <c r="N197" s="1">
        <f>+G197</f>
        <v>1.076199999806704E-2</v>
      </c>
      <c r="P197" s="1">
        <f t="shared" si="25"/>
        <v>4.042051355571924E-3</v>
      </c>
      <c r="Q197" s="27">
        <f t="shared" si="24"/>
        <v>31686.834999999999</v>
      </c>
      <c r="S197" s="27"/>
    </row>
    <row r="198" spans="1:45">
      <c r="A198" s="30" t="s">
        <v>113</v>
      </c>
      <c r="B198" s="11"/>
      <c r="C198" s="26">
        <v>46988.396999999997</v>
      </c>
      <c r="D198" s="26"/>
      <c r="E198" s="1">
        <f t="shared" si="21"/>
        <v>16944.018005790349</v>
      </c>
      <c r="F198" s="1">
        <f t="shared" si="22"/>
        <v>16944</v>
      </c>
      <c r="G198" s="26">
        <f t="shared" si="23"/>
        <v>7.375999994110316E-3</v>
      </c>
      <c r="P198" s="1">
        <f t="shared" si="25"/>
        <v>5.5226895325801023E-3</v>
      </c>
      <c r="Q198" s="27">
        <f t="shared" si="24"/>
        <v>31969.896999999997</v>
      </c>
      <c r="R198" s="1">
        <f t="shared" si="26"/>
        <v>1.8533104615302137E-3</v>
      </c>
      <c r="S198" s="27"/>
      <c r="AA198" s="1" t="s">
        <v>81</v>
      </c>
      <c r="AF198" s="1" t="s">
        <v>82</v>
      </c>
      <c r="AR198" s="1">
        <v>8205</v>
      </c>
      <c r="AS198" s="1">
        <v>7.1135500038508326E-3</v>
      </c>
    </row>
    <row r="199" spans="1:45">
      <c r="A199" s="30" t="s">
        <v>114</v>
      </c>
      <c r="B199" s="11"/>
      <c r="C199" s="26">
        <v>47298.4876</v>
      </c>
      <c r="D199" s="26"/>
      <c r="E199" s="1">
        <f t="shared" si="21"/>
        <v>17700.990123179519</v>
      </c>
      <c r="F199" s="1">
        <f t="shared" si="22"/>
        <v>17701</v>
      </c>
      <c r="G199" s="26">
        <f t="shared" si="23"/>
        <v>-4.0460000018356368E-3</v>
      </c>
      <c r="K199" s="1">
        <f>+G199</f>
        <v>-4.0460000018356368E-3</v>
      </c>
      <c r="P199" s="1">
        <f t="shared" si="25"/>
        <v>7.3102655475890677E-3</v>
      </c>
      <c r="Q199" s="27">
        <f t="shared" si="24"/>
        <v>32279.9876</v>
      </c>
      <c r="R199" s="1">
        <f t="shared" si="26"/>
        <v>-1.1356265549424704E-2</v>
      </c>
      <c r="S199" s="27"/>
      <c r="AR199" s="1">
        <v>-2415.5</v>
      </c>
      <c r="AS199" s="1">
        <v>6.0641949967248365E-3</v>
      </c>
    </row>
    <row r="200" spans="1:45">
      <c r="A200" s="30" t="s">
        <v>114</v>
      </c>
      <c r="B200" s="11" t="s">
        <v>54</v>
      </c>
      <c r="C200" s="26">
        <v>47299.513800000001</v>
      </c>
      <c r="D200" s="26"/>
      <c r="E200" s="1">
        <f t="shared" si="21"/>
        <v>17703.495212939946</v>
      </c>
      <c r="F200" s="1">
        <f t="shared" si="22"/>
        <v>17703.5</v>
      </c>
      <c r="G200" s="26">
        <f t="shared" si="23"/>
        <v>-1.9610000017564744E-3</v>
      </c>
      <c r="K200" s="1">
        <f>+G200</f>
        <v>-1.9610000017564744E-3</v>
      </c>
      <c r="P200" s="1">
        <f t="shared" si="25"/>
        <v>7.3164557463390942E-3</v>
      </c>
      <c r="Q200" s="27">
        <f t="shared" si="24"/>
        <v>32281.013800000001</v>
      </c>
      <c r="R200" s="1">
        <f t="shared" si="26"/>
        <v>-9.2774557480955686E-3</v>
      </c>
      <c r="S200" s="27"/>
      <c r="AR200" s="1">
        <v>23.5</v>
      </c>
      <c r="AS200" s="1">
        <v>6.2628500018035993E-4</v>
      </c>
    </row>
    <row r="201" spans="1:45">
      <c r="A201" s="30" t="s">
        <v>114</v>
      </c>
      <c r="B201" s="11"/>
      <c r="C201" s="26">
        <v>47300.5383</v>
      </c>
      <c r="D201" s="26"/>
      <c r="E201" s="1">
        <f t="shared" si="21"/>
        <v>17705.996152775802</v>
      </c>
      <c r="F201" s="1">
        <f t="shared" si="22"/>
        <v>17706</v>
      </c>
      <c r="G201" s="26">
        <f t="shared" si="23"/>
        <v>-1.5760000023874454E-3</v>
      </c>
      <c r="K201" s="1">
        <f>+G201</f>
        <v>-1.5760000023874454E-3</v>
      </c>
      <c r="P201" s="1">
        <f t="shared" si="25"/>
        <v>7.3226478325891242E-3</v>
      </c>
      <c r="Q201" s="27">
        <f t="shared" si="24"/>
        <v>32282.0383</v>
      </c>
      <c r="R201" s="1">
        <f t="shared" si="26"/>
        <v>-8.8986478349765696E-3</v>
      </c>
      <c r="S201" s="27"/>
      <c r="AR201" s="1">
        <v>145.5</v>
      </c>
      <c r="AS201" s="1">
        <v>2.8521049971459433E-3</v>
      </c>
    </row>
    <row r="202" spans="1:45">
      <c r="A202" s="30" t="s">
        <v>114</v>
      </c>
      <c r="B202" s="11" t="s">
        <v>54</v>
      </c>
      <c r="C202" s="26">
        <v>47301.560700000002</v>
      </c>
      <c r="D202" s="26"/>
      <c r="E202" s="1">
        <f t="shared" si="21"/>
        <v>17708.491966234258</v>
      </c>
      <c r="F202" s="1">
        <f t="shared" si="22"/>
        <v>17708.5</v>
      </c>
      <c r="G202" s="26">
        <f t="shared" si="23"/>
        <v>-3.2910000008996576E-3</v>
      </c>
      <c r="K202" s="1">
        <f>+G202</f>
        <v>-3.2910000008996576E-3</v>
      </c>
      <c r="P202" s="1">
        <f t="shared" si="25"/>
        <v>7.3288418063391508E-3</v>
      </c>
      <c r="Q202" s="27">
        <f t="shared" si="24"/>
        <v>32283.060700000002</v>
      </c>
      <c r="S202" s="27"/>
      <c r="AR202" s="1">
        <v>-1684.5</v>
      </c>
      <c r="AS202" s="1">
        <v>3.4648049986572005E-3</v>
      </c>
    </row>
    <row r="203" spans="1:45">
      <c r="A203" s="30" t="s">
        <v>115</v>
      </c>
      <c r="B203" s="11"/>
      <c r="C203" s="26">
        <v>47387.400999999998</v>
      </c>
      <c r="D203" s="26"/>
      <c r="E203" s="1">
        <f t="shared" si="21"/>
        <v>17918.039477988299</v>
      </c>
      <c r="F203" s="1">
        <f t="shared" si="22"/>
        <v>17918</v>
      </c>
      <c r="G203" s="26">
        <f t="shared" si="23"/>
        <v>1.617199999600416E-2</v>
      </c>
      <c r="P203" s="1">
        <f t="shared" si="25"/>
        <v>7.8546033205916313E-3</v>
      </c>
      <c r="Q203" s="27">
        <f t="shared" si="24"/>
        <v>32368.900999999998</v>
      </c>
      <c r="S203" s="27"/>
      <c r="AA203" s="1" t="s">
        <v>81</v>
      </c>
      <c r="AF203" s="1" t="s">
        <v>82</v>
      </c>
      <c r="AR203" s="1">
        <v>8231</v>
      </c>
      <c r="AS203" s="1">
        <v>4.4256100009079091E-3</v>
      </c>
    </row>
    <row r="204" spans="1:45">
      <c r="A204" s="30" t="s">
        <v>115</v>
      </c>
      <c r="B204" s="11" t="s">
        <v>54</v>
      </c>
      <c r="C204" s="26">
        <v>47388.413999999997</v>
      </c>
      <c r="D204" s="26"/>
      <c r="E204" s="1">
        <f t="shared" si="21"/>
        <v>17920.512344805011</v>
      </c>
      <c r="F204" s="1">
        <f t="shared" si="22"/>
        <v>17920.5</v>
      </c>
      <c r="G204" s="26">
        <f t="shared" si="23"/>
        <v>5.0569999948493205E-3</v>
      </c>
      <c r="P204" s="1">
        <f t="shared" si="25"/>
        <v>7.8609573543416619E-3</v>
      </c>
      <c r="Q204" s="27">
        <f t="shared" si="24"/>
        <v>32369.913999999997</v>
      </c>
      <c r="S204" s="27"/>
      <c r="AR204" s="1">
        <v>8976</v>
      </c>
      <c r="AS204" s="1">
        <v>4.8865599965211004E-3</v>
      </c>
    </row>
    <row r="205" spans="1:45">
      <c r="A205" s="30" t="s">
        <v>117</v>
      </c>
      <c r="B205" s="11"/>
      <c r="C205" s="26">
        <v>47695.432000000001</v>
      </c>
      <c r="D205" s="26"/>
      <c r="E205" s="1">
        <f t="shared" si="21"/>
        <v>18669.983839705495</v>
      </c>
      <c r="F205" s="1">
        <f t="shared" si="22"/>
        <v>18670</v>
      </c>
      <c r="G205" s="26">
        <f t="shared" si="23"/>
        <v>-6.6200000001117587E-3</v>
      </c>
      <c r="P205" s="1">
        <f t="shared" si="25"/>
        <v>9.8510038966005409E-3</v>
      </c>
      <c r="Q205" s="27">
        <f t="shared" si="24"/>
        <v>32676.932000000001</v>
      </c>
      <c r="S205" s="27"/>
      <c r="AR205" s="1">
        <v>8978.5</v>
      </c>
      <c r="AS205" s="1">
        <v>4.4723350001731887E-3</v>
      </c>
    </row>
    <row r="206" spans="1:45">
      <c r="A206" s="30" t="s">
        <v>117</v>
      </c>
      <c r="B206" s="11"/>
      <c r="C206" s="26">
        <v>47729.436000000002</v>
      </c>
      <c r="D206" s="26"/>
      <c r="E206" s="1">
        <f t="shared" si="21"/>
        <v>18752.992095614256</v>
      </c>
      <c r="F206" s="1">
        <f t="shared" si="22"/>
        <v>18753</v>
      </c>
      <c r="G206" s="26">
        <f t="shared" si="23"/>
        <v>-3.2380000047851354E-3</v>
      </c>
      <c r="P206" s="1">
        <f t="shared" si="25"/>
        <v>1.0081816355601521E-2</v>
      </c>
      <c r="Q206" s="27">
        <f t="shared" si="24"/>
        <v>32710.936000000002</v>
      </c>
      <c r="S206" s="27"/>
      <c r="AA206" s="1" t="s">
        <v>81</v>
      </c>
      <c r="AF206" s="1" t="s">
        <v>82</v>
      </c>
      <c r="AR206" s="1">
        <v>8990</v>
      </c>
      <c r="AS206" s="1">
        <v>-3.6753100001078565E-2</v>
      </c>
    </row>
    <row r="207" spans="1:45">
      <c r="A207" s="30" t="s">
        <v>117</v>
      </c>
      <c r="B207" s="11"/>
      <c r="C207" s="26">
        <v>47745.415999999997</v>
      </c>
      <c r="D207" s="26"/>
      <c r="E207" s="1">
        <f t="shared" si="21"/>
        <v>18792.001386563017</v>
      </c>
      <c r="F207" s="1">
        <f t="shared" si="22"/>
        <v>18792</v>
      </c>
      <c r="G207" s="26">
        <f t="shared" si="23"/>
        <v>5.6799999583745375E-4</v>
      </c>
      <c r="P207" s="1">
        <f t="shared" si="25"/>
        <v>1.0190988860601984E-2</v>
      </c>
      <c r="Q207" s="27">
        <f t="shared" si="24"/>
        <v>32726.915999999997</v>
      </c>
      <c r="S207" s="27"/>
      <c r="AA207" s="1" t="s">
        <v>76</v>
      </c>
      <c r="AF207" s="1" t="s">
        <v>82</v>
      </c>
      <c r="AR207" s="1">
        <v>9058</v>
      </c>
      <c r="AS207" s="1">
        <v>7.6399800018407404E-3</v>
      </c>
    </row>
    <row r="208" spans="1:45">
      <c r="A208" s="30" t="s">
        <v>118</v>
      </c>
      <c r="B208" s="11"/>
      <c r="C208" s="26">
        <v>48035.438999999998</v>
      </c>
      <c r="D208" s="26"/>
      <c r="E208" s="1">
        <f t="shared" si="21"/>
        <v>19499.985841433812</v>
      </c>
      <c r="F208" s="1">
        <f t="shared" si="22"/>
        <v>19500</v>
      </c>
      <c r="G208" s="26">
        <f t="shared" si="23"/>
        <v>-5.8000000062747858E-3</v>
      </c>
      <c r="P208" s="1">
        <f t="shared" si="25"/>
        <v>1.2252749996610364E-2</v>
      </c>
      <c r="Q208" s="27">
        <f t="shared" si="24"/>
        <v>33016.938999999998</v>
      </c>
      <c r="S208" s="27"/>
      <c r="AA208" s="1" t="s">
        <v>81</v>
      </c>
      <c r="AF208" s="1" t="s">
        <v>82</v>
      </c>
      <c r="AR208" s="1">
        <v>9078</v>
      </c>
      <c r="AS208" s="1">
        <v>5.4261800032691099E-3</v>
      </c>
    </row>
    <row r="209" spans="1:45">
      <c r="A209" s="30" t="s">
        <v>119</v>
      </c>
      <c r="B209" s="11"/>
      <c r="C209" s="26">
        <v>48066.574999999997</v>
      </c>
      <c r="D209" s="26"/>
      <c r="E209" s="1">
        <f t="shared" si="21"/>
        <v>19575.992930481425</v>
      </c>
      <c r="F209" s="1">
        <f t="shared" si="22"/>
        <v>19576</v>
      </c>
      <c r="G209" s="26">
        <f t="shared" si="23"/>
        <v>-2.8960000054212287E-3</v>
      </c>
      <c r="P209" s="1">
        <f t="shared" si="25"/>
        <v>1.2483066172611267E-2</v>
      </c>
      <c r="Q209" s="27">
        <f t="shared" si="24"/>
        <v>33048.074999999997</v>
      </c>
      <c r="S209" s="27"/>
      <c r="AA209" s="1" t="s">
        <v>76</v>
      </c>
      <c r="AF209" s="1" t="s">
        <v>82</v>
      </c>
      <c r="AR209" s="1">
        <v>9810</v>
      </c>
      <c r="AS209" s="1">
        <v>-4.9188999983016402E-3</v>
      </c>
    </row>
    <row r="210" spans="1:45">
      <c r="A210" s="30" t="s">
        <v>118</v>
      </c>
      <c r="B210" s="11"/>
      <c r="C210" s="26">
        <v>48087.462</v>
      </c>
      <c r="D210" s="26"/>
      <c r="E210" s="1">
        <f t="shared" si="21"/>
        <v>19626.980856642065</v>
      </c>
      <c r="F210" s="1">
        <f t="shared" si="22"/>
        <v>19627</v>
      </c>
      <c r="G210" s="26">
        <f t="shared" si="23"/>
        <v>-7.842000006348826E-3</v>
      </c>
      <c r="P210" s="1">
        <f t="shared" si="25"/>
        <v>1.263859847561187E-2</v>
      </c>
      <c r="Q210" s="27">
        <f t="shared" si="24"/>
        <v>33068.962</v>
      </c>
      <c r="S210" s="27"/>
      <c r="AA210" s="1" t="s">
        <v>81</v>
      </c>
      <c r="AB210" s="1">
        <v>15</v>
      </c>
      <c r="AD210" s="1" t="s">
        <v>72</v>
      </c>
      <c r="AF210" s="1" t="s">
        <v>61</v>
      </c>
      <c r="AR210" s="1">
        <v>9832</v>
      </c>
      <c r="AS210" s="1">
        <v>1.87591999565484E-3</v>
      </c>
    </row>
    <row r="211" spans="1:45">
      <c r="A211" s="30" t="s">
        <v>118</v>
      </c>
      <c r="B211" s="11"/>
      <c r="C211" s="26">
        <v>48103.442000000003</v>
      </c>
      <c r="D211" s="26"/>
      <c r="E211" s="1">
        <f t="shared" si="21"/>
        <v>19665.990147590845</v>
      </c>
      <c r="F211" s="1">
        <f t="shared" si="22"/>
        <v>19666</v>
      </c>
      <c r="G211" s="26">
        <f t="shared" si="23"/>
        <v>-4.0359999984502792E-3</v>
      </c>
      <c r="P211" s="1">
        <f t="shared" si="25"/>
        <v>1.2758064952612329E-2</v>
      </c>
      <c r="Q211" s="27">
        <f t="shared" si="24"/>
        <v>33084.942000000003</v>
      </c>
      <c r="S211" s="27"/>
      <c r="AA211" s="1" t="s">
        <v>76</v>
      </c>
      <c r="AF211" s="1" t="s">
        <v>82</v>
      </c>
      <c r="AR211" s="1">
        <v>9949</v>
      </c>
      <c r="AS211" s="1">
        <v>2.1330189993022941E-2</v>
      </c>
    </row>
    <row r="212" spans="1:45">
      <c r="A212" s="30" t="s">
        <v>121</v>
      </c>
      <c r="B212" s="11"/>
      <c r="C212" s="26">
        <v>48151.381999999998</v>
      </c>
      <c r="D212" s="26"/>
      <c r="E212" s="1">
        <f t="shared" si="21"/>
        <v>19783.018020437143</v>
      </c>
      <c r="F212" s="1">
        <f t="shared" si="22"/>
        <v>19783</v>
      </c>
      <c r="G212" s="26">
        <f t="shared" si="23"/>
        <v>7.3819999961415306E-3</v>
      </c>
      <c r="P212" s="1">
        <f t="shared" si="25"/>
        <v>1.311922043561372E-2</v>
      </c>
      <c r="Q212" s="27">
        <f t="shared" si="24"/>
        <v>33132.881999999998</v>
      </c>
      <c r="S212" s="27"/>
      <c r="AA212" s="1" t="s">
        <v>81</v>
      </c>
      <c r="AF212" s="1" t="s">
        <v>82</v>
      </c>
      <c r="AR212" s="1">
        <v>9984</v>
      </c>
      <c r="AS212" s="1">
        <v>5.1310399940120988E-3</v>
      </c>
    </row>
    <row r="213" spans="1:45">
      <c r="A213" s="30" t="s">
        <v>122</v>
      </c>
      <c r="B213" s="11" t="s">
        <v>54</v>
      </c>
      <c r="C213" s="26">
        <v>48437.476999999999</v>
      </c>
      <c r="D213" s="26"/>
      <c r="E213" s="1">
        <f t="shared" ref="E213:E273" si="28">+(C213-C$7)/C$8</f>
        <v>20481.413708421405</v>
      </c>
      <c r="F213" s="1">
        <f t="shared" ref="F213:F263" si="29">ROUND(2*E213,0)/2</f>
        <v>20481.5</v>
      </c>
      <c r="G213" s="26">
        <f t="shared" ref="G213:G236" si="30">+C213-(C$7+F213*C$8)</f>
        <v>-3.5349000005226117E-2</v>
      </c>
      <c r="P213" s="1">
        <f t="shared" si="25"/>
        <v>1.5361363176371989E-2</v>
      </c>
      <c r="Q213" s="27">
        <f t="shared" ref="Q213:Q273" si="31">+C213-15018.5</f>
        <v>33418.976999999999</v>
      </c>
      <c r="S213" s="27"/>
      <c r="AA213" s="1" t="s">
        <v>81</v>
      </c>
      <c r="AF213" s="1" t="s">
        <v>82</v>
      </c>
      <c r="AR213" s="1">
        <v>9991</v>
      </c>
      <c r="AS213" s="1">
        <v>5.8112100014113821E-3</v>
      </c>
    </row>
    <row r="214" spans="1:45">
      <c r="A214" s="30" t="s">
        <v>122</v>
      </c>
      <c r="B214" s="11" t="s">
        <v>54</v>
      </c>
      <c r="C214" s="26">
        <v>48437.493999999999</v>
      </c>
      <c r="D214" s="26"/>
      <c r="E214" s="1">
        <f t="shared" si="28"/>
        <v>20481.455207667095</v>
      </c>
      <c r="F214" s="1">
        <f t="shared" si="29"/>
        <v>20481.5</v>
      </c>
      <c r="G214" s="26">
        <f t="shared" si="30"/>
        <v>-1.834900000540074E-2</v>
      </c>
      <c r="P214" s="1">
        <f t="shared" ref="P214:P273" si="32">+D$11+D$12*F214+D$13*F214^2</f>
        <v>1.5361363176371989E-2</v>
      </c>
      <c r="Q214" s="27">
        <f t="shared" si="31"/>
        <v>33418.993999999999</v>
      </c>
      <c r="S214" s="27"/>
      <c r="AA214" s="1" t="s">
        <v>76</v>
      </c>
      <c r="AB214" s="1">
        <v>14</v>
      </c>
      <c r="AD214" s="1" t="s">
        <v>63</v>
      </c>
      <c r="AF214" s="1" t="s">
        <v>61</v>
      </c>
      <c r="AR214" s="1">
        <v>10022</v>
      </c>
      <c r="AS214" s="1">
        <v>1.6194820003875066E-2</v>
      </c>
    </row>
    <row r="215" spans="1:45">
      <c r="A215" s="31" t="s">
        <v>124</v>
      </c>
      <c r="B215" s="25"/>
      <c r="C215" s="26">
        <v>48443.461600000002</v>
      </c>
      <c r="D215" s="26">
        <v>5.9999999999999995E-4</v>
      </c>
      <c r="E215" s="1">
        <f t="shared" si="28"/>
        <v>20496.022907583618</v>
      </c>
      <c r="F215" s="1">
        <f t="shared" si="29"/>
        <v>20496</v>
      </c>
      <c r="G215" s="26">
        <f t="shared" si="30"/>
        <v>9.3839999972260557E-3</v>
      </c>
      <c r="K215" s="1">
        <f>+G215</f>
        <v>9.3839999972260557E-3</v>
      </c>
      <c r="P215" s="1">
        <f t="shared" si="32"/>
        <v>1.5409468412622154E-2</v>
      </c>
      <c r="Q215" s="27">
        <f t="shared" si="31"/>
        <v>33424.961600000002</v>
      </c>
      <c r="R215" s="1">
        <f t="shared" ref="R215:R273" si="33">+G215-P215</f>
        <v>-6.0254684153960986E-3</v>
      </c>
      <c r="S215" s="27"/>
      <c r="AA215" s="1" t="s">
        <v>76</v>
      </c>
      <c r="AF215" s="1" t="s">
        <v>82</v>
      </c>
    </row>
    <row r="216" spans="1:45">
      <c r="A216" s="31" t="s">
        <v>124</v>
      </c>
      <c r="B216" s="25"/>
      <c r="C216" s="26">
        <v>48443.462299999999</v>
      </c>
      <c r="D216" s="26">
        <v>6.9999999999999999E-4</v>
      </c>
      <c r="E216" s="1">
        <f t="shared" si="28"/>
        <v>20496.024616376082</v>
      </c>
      <c r="F216" s="1">
        <f t="shared" si="29"/>
        <v>20496</v>
      </c>
      <c r="G216" s="26">
        <f t="shared" si="30"/>
        <v>1.0083999994094484E-2</v>
      </c>
      <c r="K216" s="1">
        <f>+G216</f>
        <v>1.0083999994094484E-2</v>
      </c>
      <c r="P216" s="1">
        <f t="shared" si="32"/>
        <v>1.5409468412622154E-2</v>
      </c>
      <c r="Q216" s="27">
        <f t="shared" si="31"/>
        <v>33424.962299999999</v>
      </c>
      <c r="R216" s="1">
        <f t="shared" si="33"/>
        <v>-5.3254684185276707E-3</v>
      </c>
      <c r="S216" s="27"/>
      <c r="AA216" s="1" t="s">
        <v>146</v>
      </c>
      <c r="AF216" s="1" t="s">
        <v>82</v>
      </c>
    </row>
    <row r="217" spans="1:45">
      <c r="A217" s="30" t="s">
        <v>122</v>
      </c>
      <c r="B217" s="11" t="s">
        <v>54</v>
      </c>
      <c r="C217" s="26">
        <v>48453.493000000002</v>
      </c>
      <c r="D217" s="26">
        <v>3.0000000000000001E-3</v>
      </c>
      <c r="E217" s="1">
        <f t="shared" si="28"/>
        <v>20520.510880125763</v>
      </c>
      <c r="F217" s="1">
        <f t="shared" si="29"/>
        <v>20520.5</v>
      </c>
      <c r="G217" s="26">
        <f t="shared" si="30"/>
        <v>4.4570000027306378E-3</v>
      </c>
      <c r="P217" s="1">
        <f t="shared" si="32"/>
        <v>1.5490893954372448E-2</v>
      </c>
      <c r="Q217" s="27">
        <f t="shared" si="31"/>
        <v>33434.993000000002</v>
      </c>
      <c r="S217" s="27"/>
      <c r="AA217" s="1" t="s">
        <v>81</v>
      </c>
      <c r="AF217" s="1" t="s">
        <v>82</v>
      </c>
      <c r="AR217" s="1">
        <v>10028</v>
      </c>
      <c r="AS217" s="1">
        <v>6.5206799990846775E-3</v>
      </c>
    </row>
    <row r="218" spans="1:45">
      <c r="A218" s="30" t="s">
        <v>125</v>
      </c>
      <c r="B218" s="11"/>
      <c r="C218" s="26">
        <v>48473.372000000003</v>
      </c>
      <c r="D218" s="26"/>
      <c r="E218" s="1">
        <f t="shared" si="28"/>
        <v>20569.038145130184</v>
      </c>
      <c r="F218" s="1">
        <f t="shared" si="29"/>
        <v>20569</v>
      </c>
      <c r="G218" s="26">
        <f t="shared" si="30"/>
        <v>1.5626000000338536E-2</v>
      </c>
      <c r="N218" s="1">
        <f>+G218</f>
        <v>1.5626000000338536E-2</v>
      </c>
      <c r="P218" s="1">
        <f t="shared" si="32"/>
        <v>1.5652617907623026E-2</v>
      </c>
      <c r="Q218" s="27">
        <f t="shared" si="31"/>
        <v>33454.872000000003</v>
      </c>
      <c r="R218" s="1">
        <f t="shared" si="33"/>
        <v>-2.6617907284490205E-5</v>
      </c>
      <c r="S218" s="27"/>
    </row>
    <row r="219" spans="1:45">
      <c r="A219" s="30" t="s">
        <v>125</v>
      </c>
      <c r="B219" s="11"/>
      <c r="C219" s="26">
        <v>48473.374300000003</v>
      </c>
      <c r="D219" s="26"/>
      <c r="E219" s="1">
        <f t="shared" si="28"/>
        <v>20569.043759734013</v>
      </c>
      <c r="F219" s="1">
        <f t="shared" si="29"/>
        <v>20569</v>
      </c>
      <c r="G219" s="26">
        <f t="shared" si="30"/>
        <v>1.792600000044331E-2</v>
      </c>
      <c r="N219" s="1">
        <f>+G219</f>
        <v>1.792600000044331E-2</v>
      </c>
      <c r="P219" s="1">
        <f t="shared" si="32"/>
        <v>1.5652617907623026E-2</v>
      </c>
      <c r="Q219" s="27">
        <f t="shared" si="31"/>
        <v>33454.874300000003</v>
      </c>
      <c r="R219" s="1">
        <f t="shared" si="33"/>
        <v>2.2733820928202836E-3</v>
      </c>
      <c r="S219" s="27"/>
    </row>
    <row r="220" spans="1:45">
      <c r="A220" s="30" t="s">
        <v>122</v>
      </c>
      <c r="B220" s="11" t="s">
        <v>54</v>
      </c>
      <c r="C220" s="26">
        <v>48474.395400000001</v>
      </c>
      <c r="D220" s="26">
        <v>1.1000000000000001E-3</v>
      </c>
      <c r="E220" s="1">
        <f t="shared" si="28"/>
        <v>20571.536399720728</v>
      </c>
      <c r="F220" s="1">
        <f t="shared" si="29"/>
        <v>20571.5</v>
      </c>
      <c r="G220" s="26">
        <f t="shared" si="30"/>
        <v>1.4910999998392072E-2</v>
      </c>
      <c r="P220" s="1">
        <f t="shared" si="32"/>
        <v>1.5660973446373058E-2</v>
      </c>
      <c r="Q220" s="27">
        <f t="shared" si="31"/>
        <v>33455.895400000001</v>
      </c>
      <c r="S220" s="27"/>
      <c r="AA220" s="1" t="s">
        <v>76</v>
      </c>
      <c r="AB220" s="1">
        <v>11</v>
      </c>
      <c r="AD220" s="1" t="s">
        <v>63</v>
      </c>
      <c r="AF220" s="1" t="s">
        <v>61</v>
      </c>
      <c r="AR220" s="1">
        <v>10029.5</v>
      </c>
      <c r="AS220" s="1">
        <v>2.2852144997159485E-2</v>
      </c>
    </row>
    <row r="221" spans="1:45">
      <c r="A221" s="30" t="s">
        <v>127</v>
      </c>
      <c r="B221" s="11"/>
      <c r="C221" s="26">
        <v>48475.413</v>
      </c>
      <c r="D221" s="26"/>
      <c r="E221" s="1">
        <f t="shared" si="28"/>
        <v>20574.020495745099</v>
      </c>
      <c r="F221" s="1">
        <f t="shared" si="29"/>
        <v>20574</v>
      </c>
      <c r="G221" s="26">
        <f t="shared" si="30"/>
        <v>8.3959999974467792E-3</v>
      </c>
      <c r="N221" s="1">
        <f>+G221</f>
        <v>8.3959999974467792E-3</v>
      </c>
      <c r="P221" s="1">
        <f t="shared" si="32"/>
        <v>1.566933087262308E-2</v>
      </c>
      <c r="Q221" s="27">
        <f t="shared" si="31"/>
        <v>33456.913</v>
      </c>
      <c r="R221" s="1">
        <f t="shared" si="33"/>
        <v>-7.2733308751763009E-3</v>
      </c>
      <c r="S221" s="27"/>
      <c r="AA221" s="1" t="s">
        <v>76</v>
      </c>
      <c r="AB221" s="1">
        <v>11</v>
      </c>
      <c r="AD221" s="1" t="s">
        <v>131</v>
      </c>
      <c r="AF221" s="1" t="s">
        <v>61</v>
      </c>
    </row>
    <row r="222" spans="1:45">
      <c r="A222" s="30" t="s">
        <v>128</v>
      </c>
      <c r="B222" s="11" t="s">
        <v>54</v>
      </c>
      <c r="C222" s="26">
        <v>48499.384899999997</v>
      </c>
      <c r="D222" s="26"/>
      <c r="E222" s="1">
        <f t="shared" si="28"/>
        <v>20632.539070319235</v>
      </c>
      <c r="F222" s="1">
        <f t="shared" si="29"/>
        <v>20632.5</v>
      </c>
      <c r="G222" s="26">
        <f t="shared" si="30"/>
        <v>1.6004999990400393E-2</v>
      </c>
      <c r="P222" s="1">
        <f t="shared" si="32"/>
        <v>1.5865433490373768E-2</v>
      </c>
      <c r="Q222" s="27">
        <f t="shared" si="31"/>
        <v>33480.884899999997</v>
      </c>
      <c r="S222" s="27"/>
      <c r="AA222" s="1" t="s">
        <v>76</v>
      </c>
      <c r="AB222" s="1">
        <v>10</v>
      </c>
      <c r="AD222" s="1" t="s">
        <v>105</v>
      </c>
      <c r="AF222" s="1" t="s">
        <v>61</v>
      </c>
      <c r="AR222" s="1">
        <v>10740</v>
      </c>
      <c r="AS222" s="1">
        <v>-6.4106000063475221E-3</v>
      </c>
    </row>
    <row r="223" spans="1:45">
      <c r="A223" s="30" t="s">
        <v>129</v>
      </c>
      <c r="B223" s="11"/>
      <c r="C223" s="26">
        <v>48500.404999999999</v>
      </c>
      <c r="D223" s="26">
        <v>7.0000000000000001E-3</v>
      </c>
      <c r="E223" s="1">
        <f t="shared" si="28"/>
        <v>20635.029269173861</v>
      </c>
      <c r="F223" s="1">
        <f t="shared" si="29"/>
        <v>20635</v>
      </c>
      <c r="G223" s="26">
        <f t="shared" si="30"/>
        <v>1.1989999999059364E-2</v>
      </c>
      <c r="P223" s="1">
        <f t="shared" si="32"/>
        <v>1.5873836971623798E-2</v>
      </c>
      <c r="Q223" s="27">
        <f t="shared" si="31"/>
        <v>33481.904999999999</v>
      </c>
      <c r="S223" s="27"/>
      <c r="AA223" s="1" t="s">
        <v>76</v>
      </c>
      <c r="AB223" s="1">
        <v>12</v>
      </c>
      <c r="AD223" s="1" t="s">
        <v>105</v>
      </c>
      <c r="AF223" s="1" t="s">
        <v>61</v>
      </c>
      <c r="AR223" s="1">
        <v>10801</v>
      </c>
      <c r="AS223" s="1">
        <v>-9.7976899996865541E-3</v>
      </c>
    </row>
    <row r="224" spans="1:45">
      <c r="A224" s="30" t="s">
        <v>129</v>
      </c>
      <c r="B224" s="11"/>
      <c r="C224" s="26">
        <v>48507.360999999997</v>
      </c>
      <c r="D224" s="26">
        <v>8.0000000000000002E-3</v>
      </c>
      <c r="E224" s="1">
        <f t="shared" si="28"/>
        <v>20652.009784057438</v>
      </c>
      <c r="F224" s="1">
        <f t="shared" si="29"/>
        <v>20652</v>
      </c>
      <c r="G224" s="26">
        <f t="shared" si="30"/>
        <v>4.0079999962472357E-3</v>
      </c>
      <c r="P224" s="1">
        <f t="shared" si="32"/>
        <v>1.5931030700624002E-2</v>
      </c>
      <c r="Q224" s="27">
        <f t="shared" si="31"/>
        <v>33488.860999999997</v>
      </c>
      <c r="S224" s="27"/>
      <c r="AA224" s="1" t="s">
        <v>76</v>
      </c>
      <c r="AB224" s="1">
        <v>24</v>
      </c>
      <c r="AD224" s="1" t="s">
        <v>63</v>
      </c>
      <c r="AF224" s="1" t="s">
        <v>61</v>
      </c>
      <c r="AR224" s="1">
        <v>10801</v>
      </c>
      <c r="AS224" s="1">
        <v>4.0202310003223829E-2</v>
      </c>
    </row>
    <row r="225" spans="1:45">
      <c r="A225" s="30" t="s">
        <v>129</v>
      </c>
      <c r="B225" s="11" t="s">
        <v>54</v>
      </c>
      <c r="C225" s="26">
        <v>48508.385999999999</v>
      </c>
      <c r="D225" s="26"/>
      <c r="E225" s="1">
        <f t="shared" si="28"/>
        <v>20654.511944459351</v>
      </c>
      <c r="F225" s="1">
        <f t="shared" si="29"/>
        <v>20654.5</v>
      </c>
      <c r="G225" s="26">
        <f t="shared" si="30"/>
        <v>4.8929999975371175E-3</v>
      </c>
      <c r="P225" s="1">
        <f t="shared" si="32"/>
        <v>1.5939448904374029E-2</v>
      </c>
      <c r="Q225" s="27">
        <f t="shared" si="31"/>
        <v>33489.885999999999</v>
      </c>
      <c r="S225" s="27"/>
      <c r="AA225" s="1" t="s">
        <v>76</v>
      </c>
      <c r="AF225" s="1" t="s">
        <v>82</v>
      </c>
      <c r="AR225" s="1">
        <v>10828</v>
      </c>
      <c r="AS225" s="1">
        <v>-2.4231319999671541E-2</v>
      </c>
    </row>
    <row r="226" spans="1:45">
      <c r="A226" s="30" t="s">
        <v>129</v>
      </c>
      <c r="B226" s="11"/>
      <c r="C226" s="26">
        <v>48509.43</v>
      </c>
      <c r="D226" s="26">
        <v>2E-3</v>
      </c>
      <c r="E226" s="1">
        <f t="shared" si="28"/>
        <v>20657.060486371152</v>
      </c>
      <c r="F226" s="1">
        <f t="shared" si="29"/>
        <v>20657</v>
      </c>
      <c r="G226" s="26">
        <f t="shared" si="30"/>
        <v>2.477799999905983E-2</v>
      </c>
      <c r="P226" s="1">
        <f t="shared" si="32"/>
        <v>1.5947868995624059E-2</v>
      </c>
      <c r="Q226" s="27">
        <f t="shared" si="31"/>
        <v>33490.93</v>
      </c>
      <c r="S226" s="27"/>
      <c r="AA226" s="1" t="s">
        <v>76</v>
      </c>
      <c r="AF226" s="1" t="s">
        <v>82</v>
      </c>
      <c r="AR226" s="1">
        <v>10828</v>
      </c>
      <c r="AS226" s="1">
        <v>-2.4231319999671541E-2</v>
      </c>
    </row>
    <row r="227" spans="1:45">
      <c r="A227" s="30" t="s">
        <v>129</v>
      </c>
      <c r="B227" s="11" t="s">
        <v>54</v>
      </c>
      <c r="C227" s="26">
        <v>48510.466</v>
      </c>
      <c r="D227" s="26"/>
      <c r="E227" s="1">
        <f t="shared" si="28"/>
        <v>20659.589499226153</v>
      </c>
      <c r="F227" s="1">
        <f t="shared" si="29"/>
        <v>20659.5</v>
      </c>
      <c r="G227" s="26">
        <f t="shared" si="30"/>
        <v>3.6662999998952728E-2</v>
      </c>
      <c r="P227" s="1">
        <f t="shared" si="32"/>
        <v>1.5956290974374093E-2</v>
      </c>
      <c r="Q227" s="27">
        <f t="shared" si="31"/>
        <v>33491.966</v>
      </c>
      <c r="S227" s="27"/>
      <c r="AA227" s="1" t="s">
        <v>76</v>
      </c>
      <c r="AF227" s="1" t="s">
        <v>82</v>
      </c>
      <c r="AR227" s="1">
        <v>10942.5</v>
      </c>
      <c r="AS227" s="1">
        <v>1.8337174995394889E-2</v>
      </c>
    </row>
    <row r="228" spans="1:45">
      <c r="A228" s="30" t="s">
        <v>130</v>
      </c>
      <c r="B228" s="11"/>
      <c r="C228" s="26">
        <v>48767.51</v>
      </c>
      <c r="D228" s="26">
        <v>2E-3</v>
      </c>
      <c r="E228" s="1">
        <f t="shared" si="28"/>
        <v>21287.067858590097</v>
      </c>
      <c r="F228" s="1">
        <f t="shared" si="29"/>
        <v>21287</v>
      </c>
      <c r="G228" s="26">
        <f t="shared" si="30"/>
        <v>2.7798000002803747E-2</v>
      </c>
      <c r="P228" s="1">
        <f t="shared" si="32"/>
        <v>1.812990171563153E-2</v>
      </c>
      <c r="Q228" s="27">
        <f t="shared" si="31"/>
        <v>33749.01</v>
      </c>
      <c r="S228" s="27"/>
      <c r="AA228" s="1" t="s">
        <v>76</v>
      </c>
      <c r="AB228" s="1">
        <v>6</v>
      </c>
      <c r="AD228" s="1" t="s">
        <v>109</v>
      </c>
      <c r="AF228" s="1" t="s">
        <v>61</v>
      </c>
      <c r="AR228" s="1">
        <v>11594</v>
      </c>
      <c r="AS228" s="1">
        <v>2.1170140003960114E-2</v>
      </c>
    </row>
    <row r="229" spans="1:45">
      <c r="A229" s="30" t="s">
        <v>132</v>
      </c>
      <c r="B229" s="11" t="s">
        <v>54</v>
      </c>
      <c r="C229" s="26">
        <v>48768.534800000001</v>
      </c>
      <c r="D229" s="26">
        <v>5.0000000000000001E-4</v>
      </c>
      <c r="E229" s="1">
        <f t="shared" si="28"/>
        <v>21289.569530765584</v>
      </c>
      <c r="F229" s="1">
        <f t="shared" si="29"/>
        <v>21289.5</v>
      </c>
      <c r="G229" s="26">
        <f t="shared" si="30"/>
        <v>2.8482999994594138E-2</v>
      </c>
      <c r="P229" s="1">
        <f t="shared" si="32"/>
        <v>1.8138799344381548E-2</v>
      </c>
      <c r="Q229" s="27">
        <f t="shared" si="31"/>
        <v>33750.034800000001</v>
      </c>
      <c r="S229" s="27"/>
      <c r="AA229" s="1" t="s">
        <v>76</v>
      </c>
      <c r="AB229" s="1">
        <v>8</v>
      </c>
      <c r="AD229" s="1" t="s">
        <v>109</v>
      </c>
      <c r="AF229" s="1" t="s">
        <v>61</v>
      </c>
      <c r="AR229" s="1">
        <v>11599</v>
      </c>
      <c r="AS229" s="1">
        <v>-7.0583100023213774E-3</v>
      </c>
    </row>
    <row r="230" spans="1:45">
      <c r="A230" s="30" t="s">
        <v>130</v>
      </c>
      <c r="B230" s="11"/>
      <c r="C230" s="26">
        <v>48801.506999999998</v>
      </c>
      <c r="D230" s="26">
        <v>3.0000000000000001E-3</v>
      </c>
      <c r="E230" s="1">
        <f t="shared" si="28"/>
        <v>21370.059026574152</v>
      </c>
      <c r="F230" s="1">
        <f t="shared" si="29"/>
        <v>21370</v>
      </c>
      <c r="G230" s="26">
        <f t="shared" si="30"/>
        <v>2.4179999993066303E-2</v>
      </c>
      <c r="P230" s="1">
        <f t="shared" si="32"/>
        <v>1.8426311896632505E-2</v>
      </c>
      <c r="Q230" s="27">
        <f t="shared" si="31"/>
        <v>33783.006999999998</v>
      </c>
      <c r="S230" s="27"/>
      <c r="AA230" s="1" t="s">
        <v>76</v>
      </c>
      <c r="AB230" s="1">
        <v>11</v>
      </c>
      <c r="AD230" s="1" t="s">
        <v>105</v>
      </c>
      <c r="AF230" s="1" t="s">
        <v>61</v>
      </c>
      <c r="AR230" s="1">
        <v>11609</v>
      </c>
      <c r="AS230" s="1">
        <v>4.4847899989690632E-3</v>
      </c>
    </row>
    <row r="231" spans="1:45">
      <c r="A231" s="30" t="s">
        <v>133</v>
      </c>
      <c r="B231" s="11" t="s">
        <v>54</v>
      </c>
      <c r="C231" s="26">
        <v>49167.510999999999</v>
      </c>
      <c r="D231" s="26">
        <v>6.0000000000000001E-3</v>
      </c>
      <c r="E231" s="1">
        <f t="shared" si="28"/>
        <v>22263.523139491157</v>
      </c>
      <c r="F231" s="1">
        <f t="shared" si="29"/>
        <v>22263.5</v>
      </c>
      <c r="G231" s="26">
        <f t="shared" si="30"/>
        <v>9.4789999930071644E-3</v>
      </c>
      <c r="P231" s="1">
        <f t="shared" si="32"/>
        <v>2.1748933266393086E-2</v>
      </c>
      <c r="Q231" s="27">
        <f t="shared" si="31"/>
        <v>34149.010999999999</v>
      </c>
      <c r="S231" s="27"/>
      <c r="AA231" s="1" t="s">
        <v>76</v>
      </c>
      <c r="AF231" s="1" t="s">
        <v>82</v>
      </c>
      <c r="AR231" s="1">
        <v>11614</v>
      </c>
      <c r="AS231" s="1">
        <v>2.2563399979844689E-3</v>
      </c>
    </row>
    <row r="232" spans="1:45">
      <c r="A232" s="30" t="s">
        <v>133</v>
      </c>
      <c r="B232" s="11" t="s">
        <v>54</v>
      </c>
      <c r="C232" s="26">
        <v>49172.432999999997</v>
      </c>
      <c r="D232" s="26">
        <v>4.0000000000000001E-3</v>
      </c>
      <c r="E232" s="1">
        <f t="shared" si="28"/>
        <v>22275.538391684513</v>
      </c>
      <c r="F232" s="1">
        <f t="shared" si="29"/>
        <v>22275.5</v>
      </c>
      <c r="G232" s="26">
        <f t="shared" si="30"/>
        <v>1.5726999998150859E-2</v>
      </c>
      <c r="P232" s="1">
        <f t="shared" si="32"/>
        <v>2.1795197934393232E-2</v>
      </c>
      <c r="Q232" s="27">
        <f t="shared" si="31"/>
        <v>34153.932999999997</v>
      </c>
      <c r="S232" s="27"/>
      <c r="AA232" s="1" t="s">
        <v>76</v>
      </c>
      <c r="AB232" s="1">
        <v>8</v>
      </c>
      <c r="AD232" s="1" t="s">
        <v>109</v>
      </c>
      <c r="AF232" s="1" t="s">
        <v>61</v>
      </c>
      <c r="AR232" s="1">
        <v>11638</v>
      </c>
      <c r="AS232" s="1">
        <v>2.0759779996296857E-2</v>
      </c>
    </row>
    <row r="233" spans="1:45">
      <c r="A233" s="30" t="s">
        <v>133</v>
      </c>
      <c r="B233" s="11" t="s">
        <v>54</v>
      </c>
      <c r="C233" s="26">
        <v>49174.478000000003</v>
      </c>
      <c r="D233" s="26">
        <v>3.0000000000000001E-3</v>
      </c>
      <c r="E233" s="1">
        <f t="shared" si="28"/>
        <v>22280.530506827847</v>
      </c>
      <c r="F233" s="1">
        <f t="shared" si="29"/>
        <v>22280.5</v>
      </c>
      <c r="G233" s="26">
        <f t="shared" si="30"/>
        <v>1.2497000003349967E-2</v>
      </c>
      <c r="P233" s="1">
        <f t="shared" si="32"/>
        <v>2.1814487714393288E-2</v>
      </c>
      <c r="Q233" s="27">
        <f t="shared" si="31"/>
        <v>34155.978000000003</v>
      </c>
      <c r="S233" s="27"/>
      <c r="AA233" s="1" t="s">
        <v>76</v>
      </c>
      <c r="AB233" s="1">
        <v>8</v>
      </c>
      <c r="AD233" s="1" t="s">
        <v>109</v>
      </c>
      <c r="AF233" s="1" t="s">
        <v>61</v>
      </c>
      <c r="AR233" s="1">
        <v>11655</v>
      </c>
      <c r="AS233" s="1">
        <v>4.8783049998746719E-2</v>
      </c>
    </row>
    <row r="234" spans="1:45">
      <c r="A234" s="30" t="s">
        <v>133</v>
      </c>
      <c r="B234" s="11"/>
      <c r="C234" s="26">
        <v>49175.5</v>
      </c>
      <c r="D234" s="26">
        <v>4.0000000000000001E-3</v>
      </c>
      <c r="E234" s="1">
        <f t="shared" si="28"/>
        <v>22283.025343833448</v>
      </c>
      <c r="F234" s="1">
        <f t="shared" si="29"/>
        <v>22283</v>
      </c>
      <c r="G234" s="26">
        <f t="shared" si="30"/>
        <v>1.0381999993114732E-2</v>
      </c>
      <c r="P234" s="1">
        <f t="shared" si="32"/>
        <v>2.1824135435643321E-2</v>
      </c>
      <c r="Q234" s="27">
        <f t="shared" si="31"/>
        <v>34157</v>
      </c>
      <c r="S234" s="27"/>
      <c r="AA234" s="1" t="s">
        <v>76</v>
      </c>
      <c r="AB234" s="1">
        <v>5</v>
      </c>
      <c r="AD234" s="1" t="s">
        <v>109</v>
      </c>
      <c r="AF234" s="1" t="s">
        <v>61</v>
      </c>
      <c r="AR234" s="1">
        <v>11660</v>
      </c>
      <c r="AS234" s="1">
        <v>2.7554599997529294E-2</v>
      </c>
    </row>
    <row r="235" spans="1:45">
      <c r="A235" s="30" t="s">
        <v>136</v>
      </c>
      <c r="B235" s="32"/>
      <c r="C235" s="33">
        <v>49175.508000000002</v>
      </c>
      <c r="D235" s="33"/>
      <c r="E235" s="1">
        <f t="shared" si="28"/>
        <v>22283.044872890248</v>
      </c>
      <c r="F235" s="1">
        <f t="shared" si="29"/>
        <v>22283</v>
      </c>
      <c r="G235" s="26">
        <f t="shared" si="30"/>
        <v>1.8381999994744547E-2</v>
      </c>
      <c r="P235" s="1">
        <f t="shared" si="32"/>
        <v>2.1824135435643321E-2</v>
      </c>
      <c r="Q235" s="27">
        <f t="shared" si="31"/>
        <v>34157.008000000002</v>
      </c>
      <c r="S235" s="27"/>
      <c r="AA235" s="1" t="s">
        <v>76</v>
      </c>
      <c r="AF235" s="1" t="s">
        <v>82</v>
      </c>
      <c r="AR235" s="1">
        <v>11887</v>
      </c>
      <c r="AS235" s="1">
        <v>7.9829699971014634E-3</v>
      </c>
    </row>
    <row r="236" spans="1:45">
      <c r="A236" s="30" t="s">
        <v>127</v>
      </c>
      <c r="B236" s="32"/>
      <c r="C236" s="33">
        <v>49200.485000000001</v>
      </c>
      <c r="D236" s="33"/>
      <c r="E236" s="1">
        <f t="shared" si="28"/>
        <v>22344.017029337519</v>
      </c>
      <c r="F236" s="1">
        <f t="shared" si="29"/>
        <v>22344</v>
      </c>
      <c r="G236" s="26">
        <f t="shared" si="30"/>
        <v>6.9759999969392084E-3</v>
      </c>
      <c r="P236" s="1">
        <f t="shared" si="32"/>
        <v>2.2060124732644043E-2</v>
      </c>
      <c r="Q236" s="27">
        <f t="shared" si="31"/>
        <v>34181.985000000001</v>
      </c>
      <c r="S236" s="27"/>
      <c r="AA236" s="1" t="s">
        <v>76</v>
      </c>
      <c r="AF236" s="1" t="s">
        <v>82</v>
      </c>
      <c r="AR236" s="1">
        <v>11887</v>
      </c>
      <c r="AS236" s="1">
        <v>1.4982969994889572E-2</v>
      </c>
    </row>
    <row r="237" spans="1:45">
      <c r="A237" s="33" t="s">
        <v>137</v>
      </c>
      <c r="B237" s="32"/>
      <c r="C237" s="33">
        <v>49200.489000000001</v>
      </c>
      <c r="D237" s="33" t="s">
        <v>138</v>
      </c>
      <c r="E237" s="1">
        <f t="shared" si="28"/>
        <v>22344.02679386592</v>
      </c>
      <c r="F237" s="1">
        <f t="shared" si="29"/>
        <v>22344</v>
      </c>
      <c r="L237" s="16"/>
      <c r="O237" s="1">
        <f ca="1">+C$11+C$12*$F237</f>
        <v>1.8624047886896748E-2</v>
      </c>
      <c r="P237" s="1">
        <f t="shared" si="32"/>
        <v>2.2060124732644043E-2</v>
      </c>
      <c r="Q237" s="27">
        <f t="shared" si="31"/>
        <v>34181.989000000001</v>
      </c>
      <c r="R237" s="1">
        <f t="shared" si="33"/>
        <v>-2.2060124732644043E-2</v>
      </c>
      <c r="S237" s="27"/>
      <c r="AA237" s="1" t="s">
        <v>81</v>
      </c>
      <c r="AB237" s="1">
        <v>5</v>
      </c>
      <c r="AD237" s="1" t="s">
        <v>72</v>
      </c>
      <c r="AF237" s="1" t="s">
        <v>61</v>
      </c>
      <c r="AR237" s="1">
        <v>12578</v>
      </c>
      <c r="AS237" s="1">
        <v>1.1811179996584542E-2</v>
      </c>
    </row>
    <row r="238" spans="1:45">
      <c r="A238" s="30" t="s">
        <v>127</v>
      </c>
      <c r="B238" s="32"/>
      <c r="C238" s="33">
        <v>49207.447</v>
      </c>
      <c r="D238" s="33"/>
      <c r="E238" s="1">
        <f t="shared" si="28"/>
        <v>22361.012191013695</v>
      </c>
      <c r="F238" s="1">
        <f t="shared" si="29"/>
        <v>22361</v>
      </c>
      <c r="G238" s="26">
        <f>+C238-(C$7+F238*C$8)</f>
        <v>4.9939999953494407E-3</v>
      </c>
      <c r="P238" s="1">
        <f t="shared" si="32"/>
        <v>2.2126092467644243E-2</v>
      </c>
      <c r="Q238" s="27">
        <f t="shared" si="31"/>
        <v>34188.947</v>
      </c>
      <c r="S238" s="27"/>
      <c r="AA238" s="1" t="s">
        <v>81</v>
      </c>
      <c r="AF238" s="1" t="s">
        <v>82</v>
      </c>
      <c r="AR238" s="1">
        <v>13335</v>
      </c>
      <c r="AS238" s="1">
        <v>6.2384999910136685E-4</v>
      </c>
    </row>
    <row r="239" spans="1:45">
      <c r="A239" s="33" t="s">
        <v>137</v>
      </c>
      <c r="B239" s="32"/>
      <c r="C239" s="33">
        <v>49207.451000000001</v>
      </c>
      <c r="D239" s="33" t="s">
        <v>138</v>
      </c>
      <c r="E239" s="1">
        <f t="shared" si="28"/>
        <v>22361.021955542095</v>
      </c>
      <c r="F239" s="1">
        <f t="shared" si="29"/>
        <v>22361</v>
      </c>
      <c r="L239" s="16"/>
      <c r="O239" s="1">
        <f ca="1">+C$11+C$12*$F239</f>
        <v>1.8676287966255332E-2</v>
      </c>
      <c r="P239" s="1">
        <f t="shared" si="32"/>
        <v>2.2126092467644243E-2</v>
      </c>
      <c r="Q239" s="27">
        <f t="shared" si="31"/>
        <v>34188.951000000001</v>
      </c>
      <c r="R239" s="1">
        <f t="shared" si="33"/>
        <v>-2.2126092467644243E-2</v>
      </c>
      <c r="S239" s="27"/>
      <c r="AA239" s="1" t="s">
        <v>81</v>
      </c>
      <c r="AF239" s="1" t="s">
        <v>82</v>
      </c>
      <c r="AR239" s="1">
        <v>13337.5</v>
      </c>
      <c r="AS239" s="1">
        <v>2.709624997805804E-3</v>
      </c>
    </row>
    <row r="240" spans="1:45">
      <c r="A240" s="30" t="s">
        <v>127</v>
      </c>
      <c r="B240" s="32"/>
      <c r="C240" s="33">
        <v>49214.425000000003</v>
      </c>
      <c r="D240" s="33"/>
      <c r="E240" s="1">
        <f t="shared" si="28"/>
        <v>22378.046410803472</v>
      </c>
      <c r="F240" s="1">
        <f t="shared" si="29"/>
        <v>22378</v>
      </c>
      <c r="G240" s="26">
        <f>+C240-(C$7+F240*C$8)</f>
        <v>1.9011999997019302E-2</v>
      </c>
      <c r="P240" s="1">
        <f t="shared" si="32"/>
        <v>2.2192147480644436E-2</v>
      </c>
      <c r="Q240" s="27">
        <f t="shared" si="31"/>
        <v>34195.925000000003</v>
      </c>
      <c r="S240" s="27"/>
      <c r="AA240" s="1" t="s">
        <v>81</v>
      </c>
      <c r="AF240" s="1" t="s">
        <v>82</v>
      </c>
      <c r="AR240" s="1">
        <v>13340</v>
      </c>
      <c r="AS240" s="1">
        <v>3.0953999958001077E-3</v>
      </c>
    </row>
    <row r="241" spans="1:45">
      <c r="A241" s="33" t="s">
        <v>137</v>
      </c>
      <c r="B241" s="32"/>
      <c r="C241" s="33">
        <v>49214.428</v>
      </c>
      <c r="D241" s="33" t="s">
        <v>138</v>
      </c>
      <c r="E241" s="1">
        <f t="shared" si="28"/>
        <v>22378.053734199762</v>
      </c>
      <c r="F241" s="1">
        <f t="shared" si="29"/>
        <v>22378</v>
      </c>
      <c r="L241" s="16"/>
      <c r="O241" s="1">
        <f ca="1">+C$11+C$12*$F241</f>
        <v>1.8728528045613931E-2</v>
      </c>
      <c r="P241" s="1">
        <f t="shared" si="32"/>
        <v>2.2192147480644436E-2</v>
      </c>
      <c r="Q241" s="27">
        <f t="shared" si="31"/>
        <v>34195.928</v>
      </c>
      <c r="R241" s="1">
        <f t="shared" si="33"/>
        <v>-2.2192147480644436E-2</v>
      </c>
      <c r="S241" s="27"/>
      <c r="AA241" s="1" t="s">
        <v>81</v>
      </c>
      <c r="AF241" s="1" t="s">
        <v>82</v>
      </c>
      <c r="AR241" s="1">
        <v>13342.5</v>
      </c>
      <c r="AS241" s="1">
        <v>1.3811750031891279E-3</v>
      </c>
    </row>
    <row r="242" spans="1:45">
      <c r="A242" s="30" t="s">
        <v>139</v>
      </c>
      <c r="B242" s="32" t="s">
        <v>54</v>
      </c>
      <c r="C242" s="33">
        <v>49544.385000000002</v>
      </c>
      <c r="D242" s="33">
        <v>6.0000000000000001E-3</v>
      </c>
      <c r="E242" s="1">
        <f t="shared" si="28"/>
        <v>23183.522358328893</v>
      </c>
      <c r="F242" s="1">
        <f t="shared" si="29"/>
        <v>23183.5</v>
      </c>
      <c r="G242" s="26">
        <f t="shared" ref="G242:G251" si="34">+C242-(C$7+F242*C$8)</f>
        <v>9.1590000010910444E-3</v>
      </c>
      <c r="P242" s="1">
        <f t="shared" si="32"/>
        <v>2.5422030506403973E-2</v>
      </c>
      <c r="Q242" s="27">
        <f t="shared" si="31"/>
        <v>34525.885000000002</v>
      </c>
      <c r="S242" s="27"/>
      <c r="AA242" s="1" t="s">
        <v>76</v>
      </c>
      <c r="AB242" s="1">
        <v>20</v>
      </c>
      <c r="AD242" s="1" t="s">
        <v>116</v>
      </c>
      <c r="AF242" s="1" t="s">
        <v>61</v>
      </c>
      <c r="AR242" s="1">
        <v>13552</v>
      </c>
      <c r="AS242" s="1">
        <v>2.0909119994030334E-2</v>
      </c>
    </row>
    <row r="243" spans="1:45">
      <c r="A243" s="30" t="s">
        <v>140</v>
      </c>
      <c r="B243" s="32"/>
      <c r="C243" s="33">
        <v>49547.455000000002</v>
      </c>
      <c r="D243" s="33"/>
      <c r="E243" s="1">
        <f t="shared" si="28"/>
        <v>23191.016633874122</v>
      </c>
      <c r="F243" s="1">
        <f t="shared" si="29"/>
        <v>23191</v>
      </c>
      <c r="G243" s="26">
        <f t="shared" si="34"/>
        <v>6.8140000003040768E-3</v>
      </c>
      <c r="P243" s="1">
        <f t="shared" si="32"/>
        <v>2.5453024627654072E-2</v>
      </c>
      <c r="Q243" s="27">
        <f t="shared" si="31"/>
        <v>34528.955000000002</v>
      </c>
      <c r="S243" s="27"/>
      <c r="AA243" s="1" t="s">
        <v>76</v>
      </c>
      <c r="AB243" s="1">
        <v>14</v>
      </c>
      <c r="AD243" s="1" t="s">
        <v>116</v>
      </c>
      <c r="AF243" s="1" t="s">
        <v>61</v>
      </c>
      <c r="AR243" s="1">
        <v>13554.5</v>
      </c>
      <c r="AS243" s="1">
        <v>9.7948949987767264E-3</v>
      </c>
    </row>
    <row r="244" spans="1:45">
      <c r="A244" s="30" t="s">
        <v>141</v>
      </c>
      <c r="B244" s="32" t="s">
        <v>54</v>
      </c>
      <c r="C244" s="33">
        <v>49571.434000000001</v>
      </c>
      <c r="D244" s="33">
        <v>4.0000000000000001E-3</v>
      </c>
      <c r="E244" s="1">
        <f t="shared" si="28"/>
        <v>23249.552540486169</v>
      </c>
      <c r="F244" s="1">
        <f t="shared" si="29"/>
        <v>23249.5</v>
      </c>
      <c r="G244" s="26">
        <f t="shared" si="34"/>
        <v>2.1522999995795544E-2</v>
      </c>
      <c r="P244" s="1">
        <f t="shared" si="32"/>
        <v>2.5695361784404763E-2</v>
      </c>
      <c r="Q244" s="27">
        <f t="shared" si="31"/>
        <v>34552.934000000001</v>
      </c>
      <c r="S244" s="27"/>
      <c r="AA244" s="1" t="s">
        <v>76</v>
      </c>
      <c r="AF244" s="1" t="s">
        <v>82</v>
      </c>
      <c r="AR244" s="1">
        <v>14304</v>
      </c>
      <c r="AS244" s="1">
        <v>-1.6497600008733571E-3</v>
      </c>
    </row>
    <row r="245" spans="1:45">
      <c r="A245" s="30" t="s">
        <v>142</v>
      </c>
      <c r="B245" s="32"/>
      <c r="C245" s="33">
        <v>49896.487999999998</v>
      </c>
      <c r="D245" s="33"/>
      <c r="E245" s="1">
        <f t="shared" si="28"/>
        <v>24043.052293931818</v>
      </c>
      <c r="F245" s="1">
        <f t="shared" si="29"/>
        <v>24043</v>
      </c>
      <c r="G245" s="26">
        <f t="shared" si="34"/>
        <v>2.1421999990707263E-2</v>
      </c>
      <c r="P245" s="1">
        <f t="shared" si="32"/>
        <v>2.9084533195664161E-2</v>
      </c>
      <c r="Q245" s="27">
        <f t="shared" si="31"/>
        <v>34877.987999999998</v>
      </c>
      <c r="S245" s="27"/>
      <c r="AA245" s="1" t="s">
        <v>76</v>
      </c>
      <c r="AF245" s="1" t="s">
        <v>82</v>
      </c>
      <c r="AR245" s="1">
        <v>14387</v>
      </c>
      <c r="AS245" s="1">
        <v>1.7579699997440912E-3</v>
      </c>
    </row>
    <row r="246" spans="1:45">
      <c r="A246" s="30" t="s">
        <v>143</v>
      </c>
      <c r="B246" s="32" t="s">
        <v>54</v>
      </c>
      <c r="C246" s="33">
        <v>49959.353000000003</v>
      </c>
      <c r="D246" s="33">
        <v>2.1000000000000001E-2</v>
      </c>
      <c r="E246" s="1">
        <f t="shared" si="28"/>
        <v>24196.514063362025</v>
      </c>
      <c r="F246" s="1">
        <f t="shared" si="29"/>
        <v>24196.5</v>
      </c>
      <c r="G246" s="26">
        <f t="shared" si="34"/>
        <v>5.761000000347849E-3</v>
      </c>
      <c r="P246" s="1">
        <f t="shared" si="32"/>
        <v>2.976210744641597E-2</v>
      </c>
      <c r="Q246" s="27">
        <f t="shared" si="31"/>
        <v>34940.853000000003</v>
      </c>
      <c r="S246" s="27"/>
      <c r="AA246" s="1" t="s">
        <v>76</v>
      </c>
      <c r="AF246" s="1" t="s">
        <v>82</v>
      </c>
      <c r="AR246" s="1">
        <v>14426</v>
      </c>
      <c r="AS246" s="1">
        <v>5.5760599934728816E-3</v>
      </c>
    </row>
    <row r="247" spans="1:45">
      <c r="A247" s="30" t="s">
        <v>145</v>
      </c>
      <c r="B247" s="32"/>
      <c r="C247" s="33">
        <v>50252.483699999997</v>
      </c>
      <c r="D247" s="33"/>
      <c r="E247" s="1">
        <f t="shared" si="28"/>
        <v>24912.084824458176</v>
      </c>
      <c r="F247" s="1">
        <f t="shared" si="29"/>
        <v>24912</v>
      </c>
      <c r="G247" s="26">
        <f t="shared" si="34"/>
        <v>3.4747999990941025E-2</v>
      </c>
      <c r="K247" s="1">
        <f>+G247</f>
        <v>3.4747999990941025E-2</v>
      </c>
      <c r="O247" s="1">
        <f ca="1">+C$11+C$12*$F247</f>
        <v>2.6515372815887971E-2</v>
      </c>
      <c r="P247" s="1">
        <f t="shared" si="32"/>
        <v>3.3014329340674442E-2</v>
      </c>
      <c r="Q247" s="27">
        <f t="shared" si="31"/>
        <v>35233.983699999997</v>
      </c>
      <c r="R247" s="1">
        <f t="shared" si="33"/>
        <v>1.7336706502665833E-3</v>
      </c>
      <c r="S247" s="27"/>
    </row>
    <row r="248" spans="1:45">
      <c r="A248" s="30" t="s">
        <v>142</v>
      </c>
      <c r="B248" s="32" t="s">
        <v>54</v>
      </c>
      <c r="C248" s="33">
        <v>50287.504999999997</v>
      </c>
      <c r="D248" s="33"/>
      <c r="E248" s="1">
        <f t="shared" si="28"/>
        <v>24997.57644405168</v>
      </c>
      <c r="F248" s="1">
        <f t="shared" si="29"/>
        <v>24997.5</v>
      </c>
      <c r="G248" s="26">
        <f t="shared" si="34"/>
        <v>3.1314999992900994E-2</v>
      </c>
      <c r="O248" s="1">
        <f ca="1">+C$11+C$12*$F248</f>
        <v>2.6778109685603214E-2</v>
      </c>
      <c r="P248" s="1">
        <f t="shared" si="32"/>
        <v>3.3413300940425453E-2</v>
      </c>
      <c r="Q248" s="27">
        <f t="shared" si="31"/>
        <v>35269.004999999997</v>
      </c>
      <c r="R248" s="1">
        <f t="shared" si="33"/>
        <v>-2.0983009475244591E-3</v>
      </c>
      <c r="S248" s="27"/>
      <c r="AA248" s="1" t="s">
        <v>76</v>
      </c>
      <c r="AF248" s="1" t="s">
        <v>82</v>
      </c>
      <c r="AR248" s="1">
        <v>15134</v>
      </c>
      <c r="AS248" s="1">
        <v>-5.7246000505983829E-4</v>
      </c>
    </row>
    <row r="249" spans="1:45">
      <c r="A249" s="30" t="s">
        <v>147</v>
      </c>
      <c r="B249" s="32" t="s">
        <v>50</v>
      </c>
      <c r="C249" s="33">
        <v>50334.410300000003</v>
      </c>
      <c r="D249" s="33">
        <v>2.0000000000000001E-4</v>
      </c>
      <c r="E249" s="1">
        <f t="shared" si="28"/>
        <v>25112.078477514733</v>
      </c>
      <c r="F249" s="1">
        <f t="shared" si="29"/>
        <v>25112</v>
      </c>
      <c r="G249" s="26">
        <f t="shared" si="34"/>
        <v>3.2147999998414889E-2</v>
      </c>
      <c r="K249" s="1">
        <f>+G249</f>
        <v>3.2147999998414889E-2</v>
      </c>
      <c r="O249" s="1">
        <f ca="1">+C$11+C$12*$F249</f>
        <v>2.7129961984812524E-2</v>
      </c>
      <c r="P249" s="1">
        <f t="shared" si="32"/>
        <v>3.3951054140676812E-2</v>
      </c>
      <c r="Q249" s="27">
        <f t="shared" si="31"/>
        <v>35315.910300000003</v>
      </c>
      <c r="R249" s="1">
        <f t="shared" si="33"/>
        <v>-1.8030541422619228E-3</v>
      </c>
      <c r="S249" s="27"/>
    </row>
    <row r="250" spans="1:45">
      <c r="A250" s="30" t="s">
        <v>148</v>
      </c>
      <c r="B250" s="32"/>
      <c r="C250" s="33">
        <v>50640.425199999998</v>
      </c>
      <c r="D250" s="33">
        <v>4.0000000000000002E-4</v>
      </c>
      <c r="E250" s="1">
        <f t="shared" si="28"/>
        <v>25859.101272806263</v>
      </c>
      <c r="F250" s="1">
        <f t="shared" si="29"/>
        <v>25859</v>
      </c>
      <c r="G250" s="26">
        <f t="shared" si="34"/>
        <v>4.1485999994620215E-2</v>
      </c>
      <c r="O250" s="1">
        <f ca="1">+C$11+C$12*$F250</f>
        <v>2.9425452530745709E-2</v>
      </c>
      <c r="P250" s="1">
        <f t="shared" si="32"/>
        <v>3.7556540027685659E-2</v>
      </c>
      <c r="Q250" s="27">
        <f t="shared" si="31"/>
        <v>35621.925199999998</v>
      </c>
      <c r="R250" s="1">
        <f t="shared" si="33"/>
        <v>3.9294599669345565E-3</v>
      </c>
      <c r="S250" s="27"/>
      <c r="AA250" s="1" t="s">
        <v>76</v>
      </c>
      <c r="AB250" s="1">
        <v>14</v>
      </c>
      <c r="AD250" s="1" t="s">
        <v>120</v>
      </c>
      <c r="AF250" s="1" t="s">
        <v>61</v>
      </c>
      <c r="AR250" s="1">
        <v>15210</v>
      </c>
      <c r="AS250" s="1">
        <v>2.3550999976578169E-3</v>
      </c>
    </row>
    <row r="251" spans="1:45">
      <c r="A251" s="30" t="s">
        <v>150</v>
      </c>
      <c r="B251" s="32" t="s">
        <v>50</v>
      </c>
      <c r="C251" s="33">
        <v>50640.425199999998</v>
      </c>
      <c r="D251" s="33">
        <v>4.0000000000000002E-4</v>
      </c>
      <c r="E251" s="1">
        <f t="shared" si="28"/>
        <v>25859.101272806263</v>
      </c>
      <c r="F251" s="1">
        <f t="shared" si="29"/>
        <v>25859</v>
      </c>
      <c r="G251" s="26">
        <f t="shared" si="34"/>
        <v>4.1485999994620215E-2</v>
      </c>
      <c r="K251" s="1">
        <f>+G251</f>
        <v>4.1485999994620215E-2</v>
      </c>
      <c r="O251" s="1">
        <f ca="1">+C$11+C$12*$F251</f>
        <v>2.9425452530745709E-2</v>
      </c>
      <c r="P251" s="1">
        <f t="shared" si="32"/>
        <v>3.7556540027685659E-2</v>
      </c>
      <c r="Q251" s="27">
        <f t="shared" si="31"/>
        <v>35621.925199999998</v>
      </c>
      <c r="R251" s="1">
        <f t="shared" si="33"/>
        <v>3.9294599669345565E-3</v>
      </c>
      <c r="S251" s="27"/>
    </row>
    <row r="252" spans="1:45">
      <c r="A252" s="30" t="s">
        <v>147</v>
      </c>
      <c r="B252" s="34" t="s">
        <v>54</v>
      </c>
      <c r="C252" s="33">
        <v>50652.502500000002</v>
      </c>
      <c r="D252" s="33">
        <v>1E-4</v>
      </c>
      <c r="E252" s="1">
        <f t="shared" si="28"/>
        <v>25888.583557510628</v>
      </c>
      <c r="F252" s="1">
        <f t="shared" si="29"/>
        <v>25888.5</v>
      </c>
      <c r="P252" s="1">
        <f t="shared" si="32"/>
        <v>3.7702384266436004E-2</v>
      </c>
      <c r="Q252" s="27">
        <f t="shared" si="31"/>
        <v>35634.002500000002</v>
      </c>
      <c r="R252" s="1">
        <f t="shared" si="33"/>
        <v>-3.7702384266436004E-2</v>
      </c>
      <c r="S252" s="27"/>
      <c r="AR252" s="1">
        <v>15261</v>
      </c>
      <c r="AS252" s="1">
        <v>-2.5750900022103451E-3</v>
      </c>
    </row>
    <row r="253" spans="1:45">
      <c r="A253" s="30" t="s">
        <v>147</v>
      </c>
      <c r="B253" s="34" t="s">
        <v>54</v>
      </c>
      <c r="C253" s="33">
        <v>50654.550600000002</v>
      </c>
      <c r="D253" s="33">
        <v>1E-4</v>
      </c>
      <c r="E253" s="1">
        <f t="shared" si="28"/>
        <v>25893.583240163454</v>
      </c>
      <c r="F253" s="1">
        <f t="shared" si="29"/>
        <v>25893.5</v>
      </c>
      <c r="P253" s="1">
        <f t="shared" si="32"/>
        <v>3.7727129676436058E-2</v>
      </c>
      <c r="Q253" s="27">
        <f t="shared" si="31"/>
        <v>35636.050600000002</v>
      </c>
      <c r="R253" s="1">
        <f t="shared" si="33"/>
        <v>-3.7727129676436058E-2</v>
      </c>
      <c r="S253" s="27"/>
      <c r="AR253" s="1">
        <v>15300</v>
      </c>
      <c r="AS253" s="1">
        <v>1.2429999987944029E-3</v>
      </c>
    </row>
    <row r="254" spans="1:45">
      <c r="A254" s="33" t="s">
        <v>151</v>
      </c>
      <c r="B254" s="32" t="s">
        <v>50</v>
      </c>
      <c r="C254" s="33">
        <v>52086.454400000002</v>
      </c>
      <c r="D254" s="33" t="s">
        <v>138</v>
      </c>
      <c r="E254" s="1">
        <f t="shared" si="28"/>
        <v>29389.049569628409</v>
      </c>
      <c r="F254" s="1">
        <f t="shared" si="29"/>
        <v>29389</v>
      </c>
      <c r="L254" s="16"/>
      <c r="P254" s="1">
        <f t="shared" si="32"/>
        <v>5.6874281467727439E-2</v>
      </c>
      <c r="Q254" s="27">
        <f t="shared" si="31"/>
        <v>37067.954400000002</v>
      </c>
      <c r="R254" s="1">
        <f t="shared" si="33"/>
        <v>-5.6874281467727439E-2</v>
      </c>
      <c r="S254" s="27"/>
      <c r="AR254" s="1">
        <v>15417</v>
      </c>
      <c r="AS254" s="1">
        <v>1.2697269994532689E-2</v>
      </c>
    </row>
    <row r="255" spans="1:45">
      <c r="A255" s="33" t="s">
        <v>151</v>
      </c>
      <c r="B255" s="32" t="s">
        <v>50</v>
      </c>
      <c r="C255" s="33">
        <v>52118.422200000001</v>
      </c>
      <c r="D255" s="33" t="s">
        <v>138</v>
      </c>
      <c r="E255" s="1">
        <f t="shared" si="28"/>
        <v>29467.087192356321</v>
      </c>
      <c r="F255" s="1">
        <f t="shared" si="29"/>
        <v>29467</v>
      </c>
      <c r="L255" s="16"/>
      <c r="P255" s="1">
        <f t="shared" si="32"/>
        <v>5.7343627435728378E-2</v>
      </c>
      <c r="Q255" s="27">
        <f t="shared" si="31"/>
        <v>37099.922200000001</v>
      </c>
      <c r="R255" s="1">
        <f t="shared" si="33"/>
        <v>-5.7343627435728378E-2</v>
      </c>
      <c r="S255" s="27"/>
      <c r="AR255" s="1">
        <v>16115.5</v>
      </c>
      <c r="AS255" s="1">
        <v>-2.981719500530744E-2</v>
      </c>
    </row>
    <row r="256" spans="1:45">
      <c r="A256" s="33" t="s">
        <v>151</v>
      </c>
      <c r="B256" s="32" t="s">
        <v>50</v>
      </c>
      <c r="C256" s="33">
        <v>52134.390090000001</v>
      </c>
      <c r="D256" s="33" t="s">
        <v>138</v>
      </c>
      <c r="E256" s="1">
        <f t="shared" si="28"/>
        <v>29506.066921195368</v>
      </c>
      <c r="F256" s="1">
        <f t="shared" si="29"/>
        <v>29506</v>
      </c>
      <c r="L256" s="16"/>
      <c r="P256" s="1">
        <f t="shared" si="32"/>
        <v>5.757898943272885E-2</v>
      </c>
      <c r="Q256" s="27">
        <f t="shared" si="31"/>
        <v>37115.890090000001</v>
      </c>
      <c r="R256" s="1">
        <f t="shared" si="33"/>
        <v>-5.757898943272885E-2</v>
      </c>
      <c r="S256" s="27"/>
      <c r="AR256" s="1">
        <v>16115.5</v>
      </c>
      <c r="AS256" s="1">
        <v>-1.2817195005482063E-2</v>
      </c>
    </row>
    <row r="257" spans="1:45">
      <c r="A257" s="33" t="s">
        <v>151</v>
      </c>
      <c r="B257" s="32" t="s">
        <v>50</v>
      </c>
      <c r="C257" s="33">
        <v>52136.434399999998</v>
      </c>
      <c r="D257" s="33" t="s">
        <v>138</v>
      </c>
      <c r="E257" s="1">
        <f t="shared" si="28"/>
        <v>29511.05735195753</v>
      </c>
      <c r="F257" s="1">
        <f t="shared" si="29"/>
        <v>29511</v>
      </c>
      <c r="L257" s="16"/>
      <c r="P257" s="1">
        <f t="shared" si="32"/>
        <v>5.7609197267728895E-2</v>
      </c>
      <c r="Q257" s="27">
        <f t="shared" si="31"/>
        <v>37117.934399999998</v>
      </c>
      <c r="R257" s="1">
        <f t="shared" si="33"/>
        <v>-5.7609197267728895E-2</v>
      </c>
      <c r="S257" s="27"/>
      <c r="AR257" s="1">
        <v>16130</v>
      </c>
      <c r="AS257" s="1">
        <v>1.4920300003723241E-2</v>
      </c>
    </row>
    <row r="258" spans="1:45">
      <c r="A258" s="33" t="s">
        <v>152</v>
      </c>
      <c r="B258" s="32" t="s">
        <v>50</v>
      </c>
      <c r="C258" s="33">
        <v>52483.455000000002</v>
      </c>
      <c r="D258" s="33">
        <v>8.0000000000000002E-3</v>
      </c>
      <c r="E258" s="1">
        <f t="shared" si="28"/>
        <v>30358.180477778369</v>
      </c>
      <c r="F258" s="1">
        <f t="shared" si="29"/>
        <v>30358</v>
      </c>
      <c r="P258" s="1">
        <f t="shared" si="32"/>
        <v>6.2835372760738917E-2</v>
      </c>
      <c r="Q258" s="27">
        <f t="shared" si="31"/>
        <v>37464.955000000002</v>
      </c>
      <c r="R258" s="1">
        <f t="shared" si="33"/>
        <v>-6.2835372760738917E-2</v>
      </c>
      <c r="S258" s="27"/>
      <c r="AR258" s="1">
        <v>16130</v>
      </c>
      <c r="AS258" s="1">
        <v>1.5620300000591669E-2</v>
      </c>
    </row>
    <row r="259" spans="1:45">
      <c r="A259" s="33" t="s">
        <v>151</v>
      </c>
      <c r="B259" s="32" t="s">
        <v>50</v>
      </c>
      <c r="C259" s="33">
        <v>52490.430200000003</v>
      </c>
      <c r="D259" s="33" t="s">
        <v>138</v>
      </c>
      <c r="E259" s="1">
        <f t="shared" si="28"/>
        <v>30375.207862398263</v>
      </c>
      <c r="F259" s="1">
        <f t="shared" si="29"/>
        <v>30375</v>
      </c>
      <c r="L259" s="16"/>
      <c r="P259" s="1">
        <f t="shared" si="32"/>
        <v>6.2942484371739132E-2</v>
      </c>
      <c r="Q259" s="27">
        <f t="shared" si="31"/>
        <v>37471.930200000003</v>
      </c>
      <c r="R259" s="1">
        <f t="shared" si="33"/>
        <v>-6.2942484371739132E-2</v>
      </c>
      <c r="S259" s="27"/>
      <c r="AR259" s="1">
        <v>16154.5</v>
      </c>
      <c r="AS259" s="1">
        <v>1.0000895003031474E-2</v>
      </c>
    </row>
    <row r="260" spans="1:45">
      <c r="A260" s="33" t="s">
        <v>151</v>
      </c>
      <c r="B260" s="32" t="s">
        <v>50</v>
      </c>
      <c r="C260" s="33">
        <v>52492.464099999997</v>
      </c>
      <c r="D260" s="33" t="s">
        <v>138</v>
      </c>
      <c r="E260" s="1">
        <f t="shared" si="28"/>
        <v>30380.172880975268</v>
      </c>
      <c r="F260" s="1">
        <f t="shared" si="29"/>
        <v>30380</v>
      </c>
      <c r="L260" s="16"/>
      <c r="P260" s="1">
        <f t="shared" si="32"/>
        <v>6.2974004396739197E-2</v>
      </c>
      <c r="Q260" s="27">
        <f t="shared" si="31"/>
        <v>37473.964099999997</v>
      </c>
      <c r="R260" s="1">
        <f t="shared" si="33"/>
        <v>-6.2974004396739197E-2</v>
      </c>
      <c r="S260" s="27"/>
      <c r="AR260" s="1">
        <v>16203</v>
      </c>
      <c r="AS260" s="1">
        <v>2.1184930003073532E-2</v>
      </c>
    </row>
    <row r="261" spans="1:45">
      <c r="A261" s="33" t="s">
        <v>151</v>
      </c>
      <c r="B261" s="32" t="s">
        <v>50</v>
      </c>
      <c r="C261" s="33">
        <v>52823.42095</v>
      </c>
      <c r="D261" s="33" t="s">
        <v>138</v>
      </c>
      <c r="E261" s="1">
        <f t="shared" si="28"/>
        <v>31188.082271034007</v>
      </c>
      <c r="F261" s="1">
        <f t="shared" si="29"/>
        <v>31188</v>
      </c>
      <c r="L261" s="16"/>
      <c r="P261" s="1">
        <f t="shared" si="32"/>
        <v>6.8166832940748739E-2</v>
      </c>
      <c r="Q261" s="27">
        <f t="shared" si="31"/>
        <v>37804.92095</v>
      </c>
      <c r="R261" s="1">
        <f t="shared" si="33"/>
        <v>-6.8166832940748739E-2</v>
      </c>
      <c r="S261" s="27"/>
      <c r="AR261" s="1">
        <v>16203</v>
      </c>
      <c r="AS261" s="1">
        <v>2.3484930003178306E-2</v>
      </c>
    </row>
    <row r="262" spans="1:45">
      <c r="A262" s="29" t="s">
        <v>153</v>
      </c>
      <c r="B262" s="35" t="s">
        <v>54</v>
      </c>
      <c r="C262" s="33">
        <v>52854.39</v>
      </c>
      <c r="D262" s="33">
        <v>5.0000000000000001E-3</v>
      </c>
      <c r="E262" s="1">
        <f t="shared" si="28"/>
        <v>31263.681813077623</v>
      </c>
      <c r="F262" s="1">
        <f t="shared" si="29"/>
        <v>31263.5</v>
      </c>
      <c r="P262" s="1">
        <f t="shared" si="32"/>
        <v>6.8662126266499646E-2</v>
      </c>
      <c r="Q262" s="27">
        <f t="shared" si="31"/>
        <v>37835.89</v>
      </c>
      <c r="R262" s="1">
        <f t="shared" si="33"/>
        <v>-6.8662126266499646E-2</v>
      </c>
      <c r="S262" s="27"/>
      <c r="AR262" s="1">
        <v>16205.5</v>
      </c>
      <c r="AS262" s="1">
        <v>2.0470704999752343E-2</v>
      </c>
    </row>
    <row r="263" spans="1:45">
      <c r="A263" s="33" t="s">
        <v>151</v>
      </c>
      <c r="B263" s="32" t="s">
        <v>50</v>
      </c>
      <c r="C263" s="33">
        <v>53569.43722</v>
      </c>
      <c r="D263" s="33" t="s">
        <v>138</v>
      </c>
      <c r="E263" s="1">
        <f t="shared" si="28"/>
        <v>33009.206534422396</v>
      </c>
      <c r="F263" s="1">
        <f t="shared" si="29"/>
        <v>33009</v>
      </c>
      <c r="L263" s="16"/>
      <c r="P263" s="1">
        <f t="shared" si="32"/>
        <v>8.059287622777031E-2</v>
      </c>
      <c r="Q263" s="27">
        <f t="shared" si="31"/>
        <v>38550.93722</v>
      </c>
      <c r="R263" s="1">
        <f t="shared" si="33"/>
        <v>-8.059287622777031E-2</v>
      </c>
      <c r="S263" s="27"/>
      <c r="AR263" s="1">
        <v>16208</v>
      </c>
      <c r="AS263" s="1">
        <v>1.3956479997432325E-2</v>
      </c>
    </row>
    <row r="264" spans="1:45">
      <c r="A264" s="33" t="s">
        <v>154</v>
      </c>
      <c r="B264" s="34" t="s">
        <v>50</v>
      </c>
      <c r="C264" s="36">
        <v>54279.386500000001</v>
      </c>
      <c r="D264" s="36">
        <v>2.9999999999999997E-4</v>
      </c>
      <c r="E264" s="1">
        <f t="shared" si="28"/>
        <v>34742.286510792241</v>
      </c>
      <c r="F264" s="37">
        <f t="shared" ref="F264:F273" si="35">ROUND(2*E264,0)/2-0.5</f>
        <v>34742</v>
      </c>
      <c r="P264" s="1">
        <f t="shared" si="32"/>
        <v>9.3348451160790824E-2</v>
      </c>
      <c r="Q264" s="27">
        <f t="shared" si="31"/>
        <v>39260.886500000001</v>
      </c>
      <c r="R264" s="1">
        <f t="shared" si="33"/>
        <v>-9.3348451160790824E-2</v>
      </c>
      <c r="S264" s="27"/>
      <c r="AR264" s="1">
        <v>16266.5</v>
      </c>
      <c r="AS264" s="1">
        <v>2.1583614994597156E-2</v>
      </c>
    </row>
    <row r="265" spans="1:45">
      <c r="A265" s="33" t="s">
        <v>154</v>
      </c>
      <c r="B265" s="34" t="s">
        <v>50</v>
      </c>
      <c r="C265" s="36">
        <v>54290.446300000003</v>
      </c>
      <c r="D265" s="36">
        <v>4.0000000000000002E-4</v>
      </c>
      <c r="E265" s="1">
        <f t="shared" si="28"/>
        <v>34769.284943585437</v>
      </c>
      <c r="F265" s="37">
        <f t="shared" si="35"/>
        <v>34769</v>
      </c>
      <c r="P265" s="1">
        <f t="shared" si="32"/>
        <v>9.3554357507791147E-2</v>
      </c>
      <c r="Q265" s="27">
        <f t="shared" si="31"/>
        <v>39271.946300000003</v>
      </c>
      <c r="R265" s="1">
        <f t="shared" si="33"/>
        <v>-9.3554357507791147E-2</v>
      </c>
      <c r="S265" s="27"/>
      <c r="AR265" s="1">
        <v>16269</v>
      </c>
      <c r="AS265" s="1">
        <v>1.7569389994605444E-2</v>
      </c>
    </row>
    <row r="266" spans="1:45">
      <c r="A266" s="33" t="s">
        <v>154</v>
      </c>
      <c r="B266" s="34" t="s">
        <v>54</v>
      </c>
      <c r="C266" s="36">
        <v>54305.399400000002</v>
      </c>
      <c r="D266" s="36">
        <v>2.9999999999999997E-4</v>
      </c>
      <c r="E266" s="1">
        <f t="shared" si="28"/>
        <v>34805.787435981307</v>
      </c>
      <c r="F266" s="37">
        <f t="shared" si="35"/>
        <v>34805.5</v>
      </c>
      <c r="P266" s="1">
        <f t="shared" si="32"/>
        <v>9.3833062364541586E-2</v>
      </c>
      <c r="Q266" s="27">
        <f t="shared" si="31"/>
        <v>39286.899400000002</v>
      </c>
      <c r="R266" s="1">
        <f t="shared" si="33"/>
        <v>-9.3833062364541586E-2</v>
      </c>
      <c r="S266" s="27"/>
      <c r="AR266" s="1">
        <v>16286</v>
      </c>
      <c r="AS266" s="1">
        <v>9.5926599969970994E-3</v>
      </c>
    </row>
    <row r="267" spans="1:45">
      <c r="A267" s="33" t="s">
        <v>154</v>
      </c>
      <c r="B267" s="34" t="s">
        <v>50</v>
      </c>
      <c r="C267" s="36">
        <v>54351.465900000003</v>
      </c>
      <c r="D267" s="36">
        <v>5.0000000000000001E-4</v>
      </c>
      <c r="E267" s="1">
        <f t="shared" si="28"/>
        <v>34918.241847839352</v>
      </c>
      <c r="F267" s="37">
        <f t="shared" si="35"/>
        <v>34917.5</v>
      </c>
      <c r="P267" s="1">
        <f t="shared" si="32"/>
        <v>9.4690777740542909E-2</v>
      </c>
      <c r="Q267" s="27">
        <f t="shared" si="31"/>
        <v>39332.965900000003</v>
      </c>
      <c r="R267" s="1">
        <f t="shared" si="33"/>
        <v>-9.4690777740542909E-2</v>
      </c>
      <c r="S267" s="27"/>
      <c r="AR267" s="1">
        <v>16288.5</v>
      </c>
      <c r="AS267" s="1">
        <v>1.0478434996912256E-2</v>
      </c>
    </row>
    <row r="268" spans="1:45">
      <c r="A268" s="33" t="s">
        <v>155</v>
      </c>
      <c r="B268" s="32" t="s">
        <v>54</v>
      </c>
      <c r="C268" s="33">
        <v>54641.319199999998</v>
      </c>
      <c r="D268" s="33">
        <v>5.0000000000000001E-4</v>
      </c>
      <c r="E268" s="1">
        <f t="shared" si="28"/>
        <v>35625.812042592857</v>
      </c>
      <c r="F268" s="37">
        <f t="shared" si="35"/>
        <v>35625.5</v>
      </c>
      <c r="P268" s="1">
        <f t="shared" si="32"/>
        <v>0.10020042878455129</v>
      </c>
      <c r="Q268" s="27">
        <f t="shared" si="31"/>
        <v>39622.819199999998</v>
      </c>
      <c r="R268" s="1">
        <f t="shared" si="33"/>
        <v>-0.10020042878455129</v>
      </c>
      <c r="S268" s="27"/>
      <c r="AR268" s="1">
        <v>16291</v>
      </c>
      <c r="AS268" s="1">
        <v>3.0364209997060243E-2</v>
      </c>
    </row>
    <row r="269" spans="1:45">
      <c r="A269" s="33" t="s">
        <v>155</v>
      </c>
      <c r="B269" s="32" t="s">
        <v>50</v>
      </c>
      <c r="C269" s="33">
        <v>54642.3433</v>
      </c>
      <c r="D269" s="33">
        <v>4.0000000000000002E-4</v>
      </c>
      <c r="E269" s="1">
        <f t="shared" si="28"/>
        <v>35628.31200597588</v>
      </c>
      <c r="F269" s="37">
        <f t="shared" si="35"/>
        <v>35628</v>
      </c>
      <c r="P269" s="1">
        <f t="shared" si="32"/>
        <v>0.10022015198080131</v>
      </c>
      <c r="Q269" s="27">
        <f t="shared" si="31"/>
        <v>39623.8433</v>
      </c>
      <c r="R269" s="1">
        <f t="shared" si="33"/>
        <v>-0.10022015198080131</v>
      </c>
      <c r="S269" s="27"/>
      <c r="AR269" s="1">
        <v>16293.5</v>
      </c>
      <c r="AS269" s="1">
        <v>4.2249984995578416E-2</v>
      </c>
    </row>
    <row r="270" spans="1:45">
      <c r="A270" s="33" t="s">
        <v>155</v>
      </c>
      <c r="B270" s="32" t="s">
        <v>50</v>
      </c>
      <c r="C270" s="33">
        <v>54646.439100000003</v>
      </c>
      <c r="D270" s="33">
        <v>1E-4</v>
      </c>
      <c r="E270" s="1">
        <f t="shared" si="28"/>
        <v>35638.310394828703</v>
      </c>
      <c r="F270" s="37">
        <f t="shared" si="35"/>
        <v>35638</v>
      </c>
      <c r="P270" s="1">
        <f t="shared" si="32"/>
        <v>0.10029906364080143</v>
      </c>
      <c r="Q270" s="27">
        <f t="shared" si="31"/>
        <v>39627.939100000003</v>
      </c>
      <c r="R270" s="1">
        <f t="shared" si="33"/>
        <v>-0.10029906364080143</v>
      </c>
      <c r="S270" s="27"/>
      <c r="AR270" s="1">
        <v>16921</v>
      </c>
      <c r="AS270" s="1">
        <v>3.3579510003619362E-2</v>
      </c>
    </row>
    <row r="271" spans="1:45">
      <c r="A271" s="33" t="s">
        <v>155</v>
      </c>
      <c r="B271" s="32" t="s">
        <v>54</v>
      </c>
      <c r="C271" s="33">
        <v>54702.356500000002</v>
      </c>
      <c r="D271" s="33">
        <v>4.0000000000000002E-4</v>
      </c>
      <c r="E271" s="1">
        <f t="shared" si="28"/>
        <v>35774.812154884945</v>
      </c>
      <c r="F271" s="37">
        <f t="shared" si="35"/>
        <v>35774.5</v>
      </c>
      <c r="P271" s="1">
        <f t="shared" si="32"/>
        <v>0.10137922738455304</v>
      </c>
      <c r="Q271" s="27">
        <f t="shared" si="31"/>
        <v>39683.856500000002</v>
      </c>
      <c r="R271" s="1">
        <f t="shared" si="33"/>
        <v>-0.10137922738455304</v>
      </c>
      <c r="S271" s="27"/>
      <c r="AR271" s="1">
        <v>16923.5</v>
      </c>
      <c r="AS271" s="1">
        <v>3.4265285001310986E-2</v>
      </c>
    </row>
    <row r="272" spans="1:45">
      <c r="A272" s="38" t="s">
        <v>156</v>
      </c>
      <c r="B272" s="39" t="s">
        <v>50</v>
      </c>
      <c r="C272" s="38">
        <v>55032.337500000001</v>
      </c>
      <c r="D272" s="38">
        <v>2.0000000000000001E-4</v>
      </c>
      <c r="E272" s="1">
        <f t="shared" si="28"/>
        <v>36580.339366184453</v>
      </c>
      <c r="F272" s="37">
        <f t="shared" si="35"/>
        <v>36580</v>
      </c>
      <c r="P272" s="1">
        <f t="shared" si="32"/>
        <v>0.1078679563968126</v>
      </c>
      <c r="Q272" s="27">
        <f t="shared" si="31"/>
        <v>40013.837500000001</v>
      </c>
      <c r="R272" s="1">
        <f t="shared" si="33"/>
        <v>-0.1078679563968126</v>
      </c>
      <c r="S272" s="27"/>
      <c r="AR272" s="1">
        <v>17004</v>
      </c>
      <c r="AS272" s="1">
        <v>2.9987239999172743E-2</v>
      </c>
    </row>
    <row r="273" spans="1:45">
      <c r="A273" s="38" t="s">
        <v>156</v>
      </c>
      <c r="B273" s="39" t="s">
        <v>54</v>
      </c>
      <c r="C273" s="38">
        <v>55033.361799999999</v>
      </c>
      <c r="D273" s="38">
        <v>1E-4</v>
      </c>
      <c r="E273" s="1">
        <f t="shared" si="28"/>
        <v>36582.839817793887</v>
      </c>
      <c r="F273" s="37">
        <f t="shared" si="35"/>
        <v>36582.5</v>
      </c>
      <c r="P273" s="1">
        <f t="shared" si="32"/>
        <v>0.10788840024056262</v>
      </c>
      <c r="Q273" s="27">
        <f t="shared" si="31"/>
        <v>40014.861799999999</v>
      </c>
      <c r="R273" s="1">
        <f t="shared" si="33"/>
        <v>-0.10788840024056262</v>
      </c>
      <c r="S273" s="27"/>
      <c r="AR273" s="1">
        <v>17897.5</v>
      </c>
      <c r="AS273" s="1">
        <v>1.5563224995275959E-2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19</vt:i4>
      </vt:variant>
    </vt:vector>
  </HeadingPairs>
  <TitlesOfParts>
    <vt:vector size="37" baseType="lpstr">
      <vt:lpstr>Active 1</vt:lpstr>
      <vt:lpstr>Graphs 1</vt:lpstr>
      <vt:lpstr>Active 2</vt:lpstr>
      <vt:lpstr>Graphs 2</vt:lpstr>
      <vt:lpstr>A</vt:lpstr>
      <vt:lpstr>Q_fit</vt:lpstr>
      <vt:lpstr>Q_fit (2)</vt:lpstr>
      <vt:lpstr>A (8)</vt:lpstr>
      <vt:lpstr>A (3)</vt:lpstr>
      <vt:lpstr>Q_fit (4)</vt:lpstr>
      <vt:lpstr>A (6)</vt:lpstr>
      <vt:lpstr>A (4)</vt:lpstr>
      <vt:lpstr>Q_fit (3)</vt:lpstr>
      <vt:lpstr>A (5)</vt:lpstr>
      <vt:lpstr>Sheet1</vt:lpstr>
      <vt:lpstr>BAV</vt:lpstr>
      <vt:lpstr>O-C gateway</vt:lpstr>
      <vt:lpstr>A (old)</vt:lpstr>
      <vt:lpstr>A!solver_adj</vt:lpstr>
      <vt:lpstr>'A (3)'!solver_adj</vt:lpstr>
      <vt:lpstr>'A (4)'!solver_adj</vt:lpstr>
      <vt:lpstr>'A (5)'!solver_adj</vt:lpstr>
      <vt:lpstr>'A (6)'!solver_adj</vt:lpstr>
      <vt:lpstr>'A (8)'!solver_adj</vt:lpstr>
      <vt:lpstr>'A (old)'!solver_adj</vt:lpstr>
      <vt:lpstr>'Active 1'!solver_adj</vt:lpstr>
      <vt:lpstr>'Active 2'!solver_adj</vt:lpstr>
      <vt:lpstr>'A (8)'!solver_lhs1</vt:lpstr>
      <vt:lpstr>A!solver_opt</vt:lpstr>
      <vt:lpstr>'A (3)'!solver_opt</vt:lpstr>
      <vt:lpstr>'A (4)'!solver_opt</vt:lpstr>
      <vt:lpstr>'A (5)'!solver_opt</vt:lpstr>
      <vt:lpstr>'A (6)'!solver_opt</vt:lpstr>
      <vt:lpstr>'A (8)'!solver_opt</vt:lpstr>
      <vt:lpstr>'A (old)'!solver_opt</vt:lpstr>
      <vt:lpstr>'Active 1'!solver_opt</vt:lpstr>
      <vt:lpstr>'Active 2'!solver_opt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2023-01-20T06:40:26Z</dcterms:created>
  <dcterms:modified xsi:type="dcterms:W3CDTF">2024-02-25T07:14:06Z</dcterms:modified>
</cp:coreProperties>
</file>